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qubitsalonline-my.sharepoint.com/personal/diogo_silva_qubitsalonline_onmicrosoft_com/Documents/"/>
    </mc:Choice>
  </mc:AlternateContent>
  <xr:revisionPtr revIDLastSave="13847" documentId="8_{0F13DA27-A499-4FD2-BC4A-F8B9397F9119}" xr6:coauthVersionLast="47" xr6:coauthVersionMax="47" xr10:uidLastSave="{D6372EB5-F31B-4379-9C0C-75C63FBED832}"/>
  <bookViews>
    <workbookView xWindow="-120" yWindow="-120" windowWidth="29040" windowHeight="15720" firstSheet="3" activeTab="4" xr2:uid="{C7AA3C90-D306-4C40-AF96-A9ACB17B57A0}"/>
  </bookViews>
  <sheets>
    <sheet name="SKU-SHERINK" sheetId="1" state="hidden" r:id="rId1"/>
    <sheet name="KIT MELI" sheetId="18" state="hidden" r:id="rId2"/>
    <sheet name="BASE" sheetId="7" state="hidden" r:id="rId3"/>
    <sheet name="PENDENTE" sheetId="16" r:id="rId4"/>
    <sheet name="PLANEJAMENTO" sheetId="3" r:id="rId5"/>
    <sheet name="IN_TRANSITO" sheetId="6" r:id="rId6"/>
    <sheet name="PRODUCAO_SHRINK" sheetId="22" r:id="rId7"/>
    <sheet name="EST_MERCOCAMP" sheetId="17" r:id="rId8"/>
    <sheet name="EST_DEVINTEX X DEMANDA" sheetId="4" r:id="rId9"/>
    <sheet name="EST_LMX" sheetId="20" r:id="rId10"/>
  </sheets>
  <externalReferences>
    <externalReference r:id="rId11"/>
  </externalReferences>
  <definedNames>
    <definedName name="_xlnm._FilterDatabase" localSheetId="2" hidden="1">BASE!$A$1:$E$524</definedName>
    <definedName name="_xlnm._FilterDatabase" localSheetId="4" hidden="1">PLANEJAMENTO!$A$2:$Y$1131</definedName>
    <definedName name="_xlnm._FilterDatabase" localSheetId="0" hidden="1">'SKU-SHERINK'!$A$1:$E$25</definedName>
    <definedName name="_xlcn.WorksheetConnection_DEMANDA_SHOPEE.xlsxI.T1" hidden="1">I.T[]</definedName>
    <definedName name="_xlcn.WorksheetConnection_IN_TRANSITOAAE1" hidden="1">IN_TRANSITO!$A:$X</definedName>
  </definedNames>
  <calcPr calcId="191028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IN_TRANSITO!$A:$AE"/>
          <x15:modelTable id="I T" name="I T" connection="WorksheetConnection_DEMANDA_SHOPEE.xlsx!I.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3" l="1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V945" i="3" s="1"/>
  <c r="U946" i="3"/>
  <c r="V946" i="3" s="1"/>
  <c r="U947" i="3"/>
  <c r="V947" i="3" s="1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V961" i="3" s="1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V974" i="3" s="1"/>
  <c r="U975" i="3"/>
  <c r="U976" i="3"/>
  <c r="U977" i="3"/>
  <c r="V977" i="3" s="1"/>
  <c r="U978" i="3"/>
  <c r="V978" i="3" s="1"/>
  <c r="U979" i="3"/>
  <c r="V979" i="3" s="1"/>
  <c r="U980" i="3"/>
  <c r="U981" i="3"/>
  <c r="U982" i="3"/>
  <c r="U983" i="3"/>
  <c r="U984" i="3"/>
  <c r="U985" i="3"/>
  <c r="U986" i="3"/>
  <c r="U987" i="3"/>
  <c r="U988" i="3"/>
  <c r="U989" i="3"/>
  <c r="U990" i="3"/>
  <c r="V990" i="3" s="1"/>
  <c r="U991" i="3"/>
  <c r="U992" i="3"/>
  <c r="U993" i="3"/>
  <c r="V993" i="3" s="1"/>
  <c r="U994" i="3"/>
  <c r="V994" i="3" s="1"/>
  <c r="U995" i="3"/>
  <c r="V995" i="3" s="1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V1010" i="3" s="1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V1022" i="3" s="1"/>
  <c r="U1023" i="3"/>
  <c r="U1024" i="3"/>
  <c r="U1025" i="3"/>
  <c r="V1025" i="3" s="1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V1038" i="3" s="1"/>
  <c r="U1039" i="3"/>
  <c r="U1040" i="3"/>
  <c r="U1041" i="3"/>
  <c r="U1042" i="3"/>
  <c r="V1042" i="3" s="1"/>
  <c r="U1043" i="3"/>
  <c r="V1043" i="3" s="1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V1058" i="3" s="1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V1074" i="3" s="1"/>
  <c r="U1075" i="3"/>
  <c r="V1075" i="3" s="1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V1091" i="3" s="1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V1105" i="3" s="1"/>
  <c r="U1106" i="3"/>
  <c r="V1106" i="3" s="1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V939" i="3"/>
  <c r="V942" i="3"/>
  <c r="V950" i="3"/>
  <c r="V955" i="3"/>
  <c r="V958" i="3"/>
  <c r="V962" i="3"/>
  <c r="V963" i="3"/>
  <c r="V970" i="3"/>
  <c r="V971" i="3"/>
  <c r="V982" i="3"/>
  <c r="V987" i="3"/>
  <c r="V998" i="3"/>
  <c r="V1002" i="3"/>
  <c r="V1003" i="3"/>
  <c r="V1006" i="3"/>
  <c r="V1011" i="3"/>
  <c r="V1014" i="3"/>
  <c r="V1019" i="3"/>
  <c r="V1027" i="3"/>
  <c r="V1034" i="3"/>
  <c r="V1035" i="3"/>
  <c r="V1046" i="3"/>
  <c r="V1050" i="3"/>
  <c r="V1051" i="3"/>
  <c r="V1054" i="3"/>
  <c r="V1059" i="3"/>
  <c r="V1062" i="3"/>
  <c r="V1066" i="3"/>
  <c r="V1067" i="3"/>
  <c r="V1070" i="3"/>
  <c r="V1073" i="3"/>
  <c r="V1078" i="3"/>
  <c r="V1082" i="3"/>
  <c r="V1083" i="3"/>
  <c r="V1086" i="3"/>
  <c r="V1098" i="3"/>
  <c r="V1099" i="3"/>
  <c r="V1102" i="3"/>
  <c r="V1107" i="3"/>
  <c r="V1110" i="3"/>
  <c r="V1114" i="3"/>
  <c r="V1115" i="3"/>
  <c r="V1118" i="3"/>
  <c r="V1123" i="3"/>
  <c r="V1130" i="3"/>
  <c r="V1131" i="3"/>
  <c r="O1337" i="6"/>
  <c r="P1337" i="6"/>
  <c r="Q1337" i="6"/>
  <c r="R1337" i="6"/>
  <c r="O1338" i="6"/>
  <c r="P1338" i="6"/>
  <c r="Q1338" i="6"/>
  <c r="R1338" i="6"/>
  <c r="O1339" i="6"/>
  <c r="P1339" i="6"/>
  <c r="Q1339" i="6"/>
  <c r="R1339" i="6"/>
  <c r="O1340" i="6"/>
  <c r="P1340" i="6"/>
  <c r="Q1340" i="6"/>
  <c r="R1340" i="6"/>
  <c r="O1341" i="6"/>
  <c r="P1341" i="6"/>
  <c r="Q1341" i="6"/>
  <c r="R1341" i="6"/>
  <c r="O1342" i="6"/>
  <c r="P1342" i="6"/>
  <c r="Q1342" i="6"/>
  <c r="R1342" i="6"/>
  <c r="O1343" i="6"/>
  <c r="P1343" i="6"/>
  <c r="Q1343" i="6"/>
  <c r="R1343" i="6"/>
  <c r="O1344" i="6"/>
  <c r="P1344" i="6"/>
  <c r="Q1344" i="6"/>
  <c r="R1344" i="6"/>
  <c r="O1345" i="6"/>
  <c r="P1345" i="6"/>
  <c r="Q1345" i="6"/>
  <c r="R1345" i="6"/>
  <c r="R444" i="6"/>
  <c r="R442" i="6"/>
  <c r="R440" i="6"/>
  <c r="R433" i="6"/>
  <c r="R421" i="6"/>
  <c r="R420" i="6"/>
  <c r="R419" i="6"/>
  <c r="R408" i="6"/>
  <c r="R407" i="6"/>
  <c r="R406" i="6"/>
  <c r="R405" i="6"/>
  <c r="R404" i="6"/>
  <c r="R402" i="6"/>
  <c r="R161" i="6"/>
  <c r="R3" i="6"/>
  <c r="R2" i="6"/>
  <c r="R49" i="6"/>
  <c r="R53" i="6"/>
  <c r="R55" i="6"/>
  <c r="R50" i="6"/>
  <c r="R54" i="6"/>
  <c r="R51" i="6"/>
  <c r="R168" i="6"/>
  <c r="R169" i="6"/>
  <c r="R170" i="6"/>
  <c r="R171" i="6"/>
  <c r="R172" i="6"/>
  <c r="R173" i="6"/>
  <c r="R174" i="6"/>
  <c r="R176" i="6"/>
  <c r="R178" i="6"/>
  <c r="R180" i="6"/>
  <c r="R181" i="6"/>
  <c r="R182" i="6"/>
  <c r="R183" i="6"/>
  <c r="R184" i="6"/>
  <c r="R185" i="6"/>
  <c r="R187" i="6"/>
  <c r="R162" i="6"/>
  <c r="R189" i="6"/>
  <c r="R164" i="6"/>
  <c r="R191" i="6"/>
  <c r="R166" i="6"/>
  <c r="R192" i="6"/>
  <c r="R167" i="6"/>
  <c r="R197" i="6"/>
  <c r="R201" i="6"/>
  <c r="R203" i="6"/>
  <c r="R204" i="6"/>
  <c r="R206" i="6"/>
  <c r="R207" i="6"/>
  <c r="R208" i="6"/>
  <c r="R209" i="6"/>
  <c r="R210" i="6"/>
  <c r="R213" i="6"/>
  <c r="R215" i="6"/>
  <c r="R216" i="6"/>
  <c r="R217" i="6"/>
  <c r="R218" i="6"/>
  <c r="R219" i="6"/>
  <c r="R220" i="6"/>
  <c r="R221" i="6"/>
  <c r="R223" i="6"/>
  <c r="R193" i="6"/>
  <c r="R224" i="6"/>
  <c r="R194" i="6"/>
  <c r="R226" i="6"/>
  <c r="R248" i="6"/>
  <c r="R251" i="6"/>
  <c r="R252" i="6"/>
  <c r="R253" i="6"/>
  <c r="R254" i="6"/>
  <c r="R255" i="6"/>
  <c r="R257" i="6"/>
  <c r="R258" i="6"/>
  <c r="R260" i="6"/>
  <c r="R263" i="6"/>
  <c r="R230" i="6"/>
  <c r="R232" i="6"/>
  <c r="R233" i="6"/>
  <c r="R234" i="6"/>
  <c r="R235" i="6"/>
  <c r="R236" i="6"/>
  <c r="R266" i="6"/>
  <c r="R237" i="6"/>
  <c r="R268" i="6"/>
  <c r="R239" i="6"/>
  <c r="R272" i="6"/>
  <c r="R245" i="6"/>
  <c r="R276" i="6"/>
  <c r="R277" i="6"/>
  <c r="R278" i="6"/>
  <c r="R280" i="6"/>
  <c r="R283" i="6"/>
  <c r="R285" i="6"/>
  <c r="R286" i="6"/>
  <c r="R287" i="6"/>
  <c r="R291" i="6"/>
  <c r="R293" i="6"/>
  <c r="R294" i="6"/>
  <c r="R295" i="6"/>
  <c r="R296" i="6"/>
  <c r="R297" i="6"/>
  <c r="R298" i="6"/>
  <c r="R299" i="6"/>
  <c r="R301" i="6"/>
  <c r="R303" i="6"/>
  <c r="R304" i="6"/>
  <c r="R311" i="6"/>
  <c r="R308" i="6"/>
  <c r="R314" i="6"/>
  <c r="R321" i="6"/>
  <c r="R316" i="6"/>
  <c r="R319" i="6"/>
  <c r="R320" i="6"/>
  <c r="R327" i="6"/>
  <c r="R328" i="6"/>
  <c r="R332" i="6"/>
  <c r="R333" i="6"/>
  <c r="R334" i="6"/>
  <c r="R335" i="6"/>
  <c r="R337" i="6"/>
  <c r="R338" i="6"/>
  <c r="R339" i="6"/>
  <c r="R340" i="6"/>
  <c r="R341" i="6"/>
  <c r="R343" i="6"/>
  <c r="R345" i="6"/>
  <c r="R352" i="6"/>
  <c r="R354" i="6"/>
  <c r="R349" i="6"/>
  <c r="R356" i="6"/>
  <c r="R351" i="6"/>
  <c r="R368" i="6"/>
  <c r="R369" i="6"/>
  <c r="R370" i="6"/>
  <c r="R372" i="6"/>
  <c r="R373" i="6"/>
  <c r="R374" i="6"/>
  <c r="R379" i="6"/>
  <c r="R383" i="6"/>
  <c r="R384" i="6"/>
  <c r="R388" i="6"/>
  <c r="R389" i="6"/>
  <c r="R390" i="6"/>
  <c r="R392" i="6"/>
  <c r="R396" i="6"/>
  <c r="R397" i="6"/>
  <c r="R398" i="6"/>
  <c r="R399" i="6"/>
  <c r="R423" i="6"/>
  <c r="R425" i="6"/>
  <c r="R412" i="6"/>
  <c r="R428" i="6"/>
  <c r="R430" i="6"/>
  <c r="R432" i="6"/>
  <c r="R414" i="6"/>
  <c r="R436" i="6"/>
  <c r="R415" i="6"/>
  <c r="R438" i="6"/>
  <c r="R441" i="6"/>
  <c r="R443" i="6"/>
  <c r="R445" i="6"/>
  <c r="R446" i="6"/>
  <c r="R418" i="6"/>
  <c r="R426" i="6"/>
  <c r="R427" i="6"/>
  <c r="R435" i="6"/>
  <c r="R437" i="6"/>
  <c r="R452" i="6"/>
  <c r="R453" i="6"/>
  <c r="R450" i="6"/>
  <c r="R454" i="6"/>
  <c r="R455" i="6"/>
  <c r="R456" i="6"/>
  <c r="R457" i="6"/>
  <c r="R459" i="6"/>
  <c r="R461" i="6"/>
  <c r="R462" i="6"/>
  <c r="R464" i="6"/>
  <c r="R465" i="6"/>
  <c r="R471" i="6"/>
  <c r="R476" i="6"/>
  <c r="R477" i="6"/>
  <c r="R478" i="6"/>
  <c r="R481" i="6"/>
  <c r="R482" i="6"/>
  <c r="R483" i="6"/>
  <c r="R484" i="6"/>
  <c r="R486" i="6"/>
  <c r="R488" i="6"/>
  <c r="R490" i="6"/>
  <c r="R491" i="6"/>
  <c r="R492" i="6"/>
  <c r="R494" i="6"/>
  <c r="R497" i="6"/>
  <c r="R499" i="6"/>
  <c r="R500" i="6"/>
  <c r="R501" i="6"/>
  <c r="R502" i="6"/>
  <c r="R503" i="6"/>
  <c r="R504" i="6"/>
  <c r="R506" i="6"/>
  <c r="R507" i="6"/>
  <c r="R508" i="6"/>
  <c r="R509" i="6"/>
  <c r="R510" i="6"/>
  <c r="R511" i="6"/>
  <c r="O1336" i="6"/>
  <c r="P1336" i="6"/>
  <c r="Q1336" i="6"/>
  <c r="R1336" i="6"/>
  <c r="O1335" i="6"/>
  <c r="P1335" i="6"/>
  <c r="Q1335" i="6"/>
  <c r="R1335" i="6"/>
  <c r="V975" i="3"/>
  <c r="V1024" i="3"/>
  <c r="V1040" i="3"/>
  <c r="V1041" i="3"/>
  <c r="V1057" i="3"/>
  <c r="V1089" i="3"/>
  <c r="V1121" i="3"/>
  <c r="O223" i="22"/>
  <c r="O224" i="22"/>
  <c r="O225" i="22"/>
  <c r="O226" i="22"/>
  <c r="O227" i="22"/>
  <c r="O228" i="22"/>
  <c r="P223" i="22"/>
  <c r="P224" i="22"/>
  <c r="P225" i="22"/>
  <c r="P226" i="22"/>
  <c r="P227" i="22"/>
  <c r="P228" i="22"/>
  <c r="Q223" i="22"/>
  <c r="Q224" i="22"/>
  <c r="Q225" i="22"/>
  <c r="Q226" i="22"/>
  <c r="Q227" i="22"/>
  <c r="Q228" i="22"/>
  <c r="O215" i="22"/>
  <c r="O216" i="22"/>
  <c r="O217" i="22"/>
  <c r="O218" i="22"/>
  <c r="O219" i="22"/>
  <c r="O220" i="22"/>
  <c r="O221" i="22"/>
  <c r="O222" i="22"/>
  <c r="P215" i="22"/>
  <c r="P216" i="22"/>
  <c r="P217" i="22"/>
  <c r="P218" i="22"/>
  <c r="P219" i="22"/>
  <c r="P220" i="22"/>
  <c r="P221" i="22"/>
  <c r="P222" i="22"/>
  <c r="Q215" i="22"/>
  <c r="Q216" i="22"/>
  <c r="Q217" i="22"/>
  <c r="Q218" i="22"/>
  <c r="Q219" i="22"/>
  <c r="Q220" i="22"/>
  <c r="Q221" i="22"/>
  <c r="Q222" i="22"/>
  <c r="O208" i="22"/>
  <c r="O209" i="22"/>
  <c r="O210" i="22"/>
  <c r="O211" i="22"/>
  <c r="O212" i="22"/>
  <c r="O213" i="22"/>
  <c r="O214" i="22"/>
  <c r="P208" i="22"/>
  <c r="P209" i="22"/>
  <c r="P210" i="22"/>
  <c r="P211" i="22"/>
  <c r="P212" i="22"/>
  <c r="P213" i="22"/>
  <c r="P214" i="22"/>
  <c r="Q208" i="22"/>
  <c r="Q209" i="22"/>
  <c r="Q210" i="22"/>
  <c r="Q211" i="22"/>
  <c r="Q212" i="22"/>
  <c r="Q213" i="22"/>
  <c r="Q214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P144" i="22"/>
  <c r="P145" i="22"/>
  <c r="P146" i="22"/>
  <c r="P147" i="22"/>
  <c r="P148" i="22"/>
  <c r="P149" i="22"/>
  <c r="P150" i="22"/>
  <c r="P151" i="22"/>
  <c r="P152" i="22"/>
  <c r="P153" i="22"/>
  <c r="P154" i="22"/>
  <c r="P155" i="22"/>
  <c r="P156" i="22"/>
  <c r="P157" i="22"/>
  <c r="P158" i="22"/>
  <c r="P159" i="22"/>
  <c r="P160" i="22"/>
  <c r="P161" i="22"/>
  <c r="P162" i="22"/>
  <c r="P163" i="22"/>
  <c r="P164" i="22"/>
  <c r="P165" i="22"/>
  <c r="P166" i="22"/>
  <c r="P167" i="22"/>
  <c r="P168" i="22"/>
  <c r="P169" i="22"/>
  <c r="P170" i="22"/>
  <c r="P171" i="22"/>
  <c r="P172" i="22"/>
  <c r="P173" i="22"/>
  <c r="P174" i="22"/>
  <c r="P175" i="22"/>
  <c r="P176" i="22"/>
  <c r="P177" i="22"/>
  <c r="P178" i="22"/>
  <c r="P179" i="22"/>
  <c r="P180" i="22"/>
  <c r="P181" i="22"/>
  <c r="P182" i="22"/>
  <c r="P183" i="22"/>
  <c r="P184" i="22"/>
  <c r="P185" i="22"/>
  <c r="P186" i="22"/>
  <c r="P187" i="22"/>
  <c r="P188" i="22"/>
  <c r="P189" i="22"/>
  <c r="P190" i="22"/>
  <c r="P191" i="22"/>
  <c r="P192" i="22"/>
  <c r="P193" i="22"/>
  <c r="P194" i="22"/>
  <c r="P195" i="22"/>
  <c r="P196" i="22"/>
  <c r="P197" i="22"/>
  <c r="P198" i="22"/>
  <c r="P199" i="22"/>
  <c r="P200" i="22"/>
  <c r="P201" i="22"/>
  <c r="P202" i="22"/>
  <c r="P203" i="22"/>
  <c r="P204" i="22"/>
  <c r="P205" i="22"/>
  <c r="P206" i="22"/>
  <c r="P207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P103" i="22"/>
  <c r="P104" i="22"/>
  <c r="P105" i="22"/>
  <c r="P106" i="22"/>
  <c r="P107" i="22"/>
  <c r="P108" i="22"/>
  <c r="P109" i="22"/>
  <c r="P110" i="22"/>
  <c r="P111" i="22"/>
  <c r="P112" i="22"/>
  <c r="P113" i="22"/>
  <c r="P114" i="22"/>
  <c r="P115" i="22"/>
  <c r="P116" i="22"/>
  <c r="P117" i="22"/>
  <c r="P118" i="22"/>
  <c r="P119" i="22"/>
  <c r="P120" i="22"/>
  <c r="P121" i="22"/>
  <c r="P122" i="22"/>
  <c r="P123" i="22"/>
  <c r="P124" i="22"/>
  <c r="P125" i="22"/>
  <c r="P126" i="22"/>
  <c r="P127" i="22"/>
  <c r="P128" i="22"/>
  <c r="P129" i="22"/>
  <c r="P130" i="22"/>
  <c r="P131" i="22"/>
  <c r="P132" i="22"/>
  <c r="P133" i="22"/>
  <c r="P134" i="22"/>
  <c r="P135" i="22"/>
  <c r="P136" i="22"/>
  <c r="P137" i="22"/>
  <c r="P138" i="22"/>
  <c r="P139" i="22"/>
  <c r="P140" i="22"/>
  <c r="P141" i="22"/>
  <c r="P142" i="22"/>
  <c r="P143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O102" i="22"/>
  <c r="P102" i="22"/>
  <c r="Q102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O80" i="22"/>
  <c r="P80" i="22"/>
  <c r="Q80" i="22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R1252" i="6"/>
  <c r="Q1252" i="6"/>
  <c r="P1252" i="6"/>
  <c r="O1252" i="6"/>
  <c r="V1008" i="3"/>
  <c r="V1009" i="3"/>
  <c r="V1026" i="3"/>
  <c r="V1079" i="3"/>
  <c r="V1122" i="3"/>
  <c r="O1249" i="6"/>
  <c r="O1250" i="6"/>
  <c r="P1249" i="6"/>
  <c r="P1250" i="6"/>
  <c r="Q1249" i="6"/>
  <c r="Q1250" i="6"/>
  <c r="R1249" i="6"/>
  <c r="R1250" i="6"/>
  <c r="O1247" i="6"/>
  <c r="O1248" i="6"/>
  <c r="P1247" i="6"/>
  <c r="P1248" i="6"/>
  <c r="Q1247" i="6"/>
  <c r="Q1248" i="6"/>
  <c r="R1247" i="6"/>
  <c r="R1248" i="6"/>
  <c r="O1246" i="6"/>
  <c r="P1246" i="6"/>
  <c r="Q1246" i="6"/>
  <c r="R1246" i="6"/>
  <c r="O1245" i="6"/>
  <c r="P1245" i="6"/>
  <c r="Q1245" i="6"/>
  <c r="R1245" i="6"/>
  <c r="O1244" i="6"/>
  <c r="P1244" i="6"/>
  <c r="Q1244" i="6"/>
  <c r="R1244" i="6"/>
  <c r="O1243" i="6"/>
  <c r="P1243" i="6"/>
  <c r="Q1243" i="6"/>
  <c r="R1243" i="6"/>
  <c r="O1241" i="6"/>
  <c r="O1242" i="6"/>
  <c r="P1241" i="6"/>
  <c r="P1242" i="6"/>
  <c r="Q1241" i="6"/>
  <c r="Q1242" i="6"/>
  <c r="R1241" i="6"/>
  <c r="R1242" i="6"/>
  <c r="O1240" i="6"/>
  <c r="P1240" i="6"/>
  <c r="Q1240" i="6"/>
  <c r="R1240" i="6"/>
  <c r="O1239" i="6"/>
  <c r="P1239" i="6"/>
  <c r="Q1239" i="6"/>
  <c r="R1239" i="6"/>
  <c r="O1238" i="6"/>
  <c r="P1238" i="6"/>
  <c r="Q1238" i="6"/>
  <c r="R1238" i="6"/>
  <c r="O1237" i="6"/>
  <c r="P1237" i="6"/>
  <c r="Q1237" i="6"/>
  <c r="R1237" i="6"/>
  <c r="O1236" i="6"/>
  <c r="P1236" i="6"/>
  <c r="Q1236" i="6"/>
  <c r="R1236" i="6"/>
  <c r="O1235" i="6"/>
  <c r="P1235" i="6"/>
  <c r="Q1235" i="6"/>
  <c r="R1235" i="6"/>
  <c r="O1234" i="6"/>
  <c r="P1234" i="6"/>
  <c r="Q1234" i="6"/>
  <c r="R1234" i="6"/>
  <c r="O1231" i="6"/>
  <c r="O1232" i="6"/>
  <c r="O1233" i="6"/>
  <c r="P1231" i="6"/>
  <c r="P1232" i="6"/>
  <c r="P1233" i="6"/>
  <c r="Q1231" i="6"/>
  <c r="Q1232" i="6"/>
  <c r="Q1233" i="6"/>
  <c r="R1231" i="6"/>
  <c r="R1232" i="6"/>
  <c r="R1233" i="6"/>
  <c r="O1227" i="6"/>
  <c r="O1228" i="6"/>
  <c r="O1229" i="6"/>
  <c r="O1230" i="6"/>
  <c r="P1227" i="6"/>
  <c r="P1228" i="6"/>
  <c r="P1229" i="6"/>
  <c r="P1230" i="6"/>
  <c r="Q1227" i="6"/>
  <c r="Q1228" i="6"/>
  <c r="Q1229" i="6"/>
  <c r="Q1230" i="6"/>
  <c r="R1227" i="6"/>
  <c r="R1228" i="6"/>
  <c r="R1229" i="6"/>
  <c r="R1230" i="6"/>
  <c r="O1226" i="6"/>
  <c r="P1226" i="6"/>
  <c r="Q1226" i="6"/>
  <c r="R1226" i="6"/>
  <c r="O1225" i="6"/>
  <c r="P1225" i="6"/>
  <c r="Q1225" i="6"/>
  <c r="R1225" i="6"/>
  <c r="O1224" i="6"/>
  <c r="P1224" i="6"/>
  <c r="Q1224" i="6"/>
  <c r="R1224" i="6"/>
  <c r="O1223" i="6"/>
  <c r="P1223" i="6"/>
  <c r="Q1223" i="6"/>
  <c r="R1223" i="6"/>
  <c r="O1222" i="6"/>
  <c r="P1222" i="6"/>
  <c r="Q1222" i="6"/>
  <c r="R1222" i="6"/>
  <c r="O1221" i="6"/>
  <c r="P1221" i="6"/>
  <c r="Q1221" i="6"/>
  <c r="R1221" i="6"/>
  <c r="O1220" i="6"/>
  <c r="P1220" i="6"/>
  <c r="Q1220" i="6"/>
  <c r="R1220" i="6"/>
  <c r="O1219" i="6"/>
  <c r="P1219" i="6"/>
  <c r="Q1219" i="6"/>
  <c r="R1219" i="6"/>
  <c r="O1218" i="6"/>
  <c r="P1218" i="6"/>
  <c r="Q1218" i="6"/>
  <c r="R1218" i="6"/>
  <c r="O1216" i="6"/>
  <c r="O1217" i="6"/>
  <c r="P1216" i="6"/>
  <c r="P1217" i="6"/>
  <c r="Q1216" i="6"/>
  <c r="Q1217" i="6"/>
  <c r="R1216" i="6"/>
  <c r="R1217" i="6"/>
  <c r="O1215" i="6"/>
  <c r="P1215" i="6"/>
  <c r="Q1215" i="6"/>
  <c r="R1215" i="6"/>
  <c r="O1213" i="6"/>
  <c r="O1214" i="6"/>
  <c r="P1213" i="6"/>
  <c r="P1214" i="6"/>
  <c r="Q1213" i="6"/>
  <c r="Q1214" i="6"/>
  <c r="R1213" i="6"/>
  <c r="R1214" i="6"/>
  <c r="O1212" i="6"/>
  <c r="P1212" i="6"/>
  <c r="Q1212" i="6"/>
  <c r="R1212" i="6"/>
  <c r="O1210" i="6"/>
  <c r="O1211" i="6"/>
  <c r="P1210" i="6"/>
  <c r="P1211" i="6"/>
  <c r="Q1210" i="6"/>
  <c r="Q1211" i="6"/>
  <c r="R1210" i="6"/>
  <c r="R1211" i="6"/>
  <c r="O1208" i="6"/>
  <c r="O1209" i="6"/>
  <c r="P1208" i="6"/>
  <c r="P1209" i="6"/>
  <c r="Q1208" i="6"/>
  <c r="Q1209" i="6"/>
  <c r="R1208" i="6"/>
  <c r="R1209" i="6"/>
  <c r="O1207" i="6"/>
  <c r="P1207" i="6"/>
  <c r="Q1207" i="6"/>
  <c r="R1207" i="6"/>
  <c r="O1206" i="6"/>
  <c r="P1206" i="6"/>
  <c r="Q1206" i="6"/>
  <c r="R1206" i="6"/>
  <c r="O1204" i="6"/>
  <c r="O1205" i="6"/>
  <c r="P1204" i="6"/>
  <c r="P1205" i="6"/>
  <c r="Q1204" i="6"/>
  <c r="Q1205" i="6"/>
  <c r="R1204" i="6"/>
  <c r="R1205" i="6"/>
  <c r="O1203" i="6"/>
  <c r="P1203" i="6"/>
  <c r="Q1203" i="6"/>
  <c r="R1203" i="6"/>
  <c r="O1202" i="6"/>
  <c r="P1202" i="6"/>
  <c r="Q1202" i="6"/>
  <c r="R1202" i="6"/>
  <c r="O1201" i="6"/>
  <c r="P1201" i="6"/>
  <c r="Q1201" i="6"/>
  <c r="R1201" i="6"/>
  <c r="O1200" i="6"/>
  <c r="P1200" i="6"/>
  <c r="Q1200" i="6"/>
  <c r="R1200" i="6"/>
  <c r="O1199" i="6"/>
  <c r="P1199" i="6"/>
  <c r="Q1199" i="6"/>
  <c r="R1199" i="6"/>
  <c r="O1198" i="6"/>
  <c r="P1198" i="6"/>
  <c r="Q1198" i="6"/>
  <c r="R1198" i="6"/>
  <c r="O1197" i="6"/>
  <c r="P1197" i="6"/>
  <c r="Q1197" i="6"/>
  <c r="R1197" i="6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O78" i="22"/>
  <c r="P78" i="22"/>
  <c r="Q78" i="22"/>
  <c r="O73" i="22"/>
  <c r="O74" i="22"/>
  <c r="O75" i="22"/>
  <c r="O76" i="22"/>
  <c r="P73" i="22"/>
  <c r="P74" i="22"/>
  <c r="P75" i="22"/>
  <c r="P76" i="22"/>
  <c r="Q73" i="22"/>
  <c r="Q74" i="22"/>
  <c r="Q75" i="22"/>
  <c r="Q76" i="22"/>
  <c r="O67" i="22"/>
  <c r="O68" i="22"/>
  <c r="O69" i="22"/>
  <c r="O70" i="22"/>
  <c r="O71" i="22"/>
  <c r="O72" i="22"/>
  <c r="P67" i="22"/>
  <c r="P68" i="22"/>
  <c r="P69" i="22"/>
  <c r="P70" i="22"/>
  <c r="P71" i="22"/>
  <c r="P72" i="22"/>
  <c r="Q67" i="22"/>
  <c r="Q68" i="22"/>
  <c r="Q69" i="22"/>
  <c r="Q70" i="22"/>
  <c r="Q71" i="22"/>
  <c r="Q72" i="22"/>
  <c r="O65" i="22"/>
  <c r="O66" i="22"/>
  <c r="P65" i="22"/>
  <c r="P66" i="22"/>
  <c r="Q65" i="22"/>
  <c r="Q66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O2" i="22"/>
  <c r="P2" i="22"/>
  <c r="Q2" i="22"/>
  <c r="O3" i="22"/>
  <c r="P3" i="22"/>
  <c r="Q3" i="22"/>
  <c r="O4" i="22"/>
  <c r="P4" i="22"/>
  <c r="Q4" i="22"/>
  <c r="O5" i="22"/>
  <c r="P5" i="22"/>
  <c r="Q5" i="22"/>
  <c r="O6" i="22"/>
  <c r="P6" i="22"/>
  <c r="Q6" i="22"/>
  <c r="O7" i="22"/>
  <c r="P7" i="22"/>
  <c r="Q7" i="22"/>
  <c r="O8" i="22"/>
  <c r="P8" i="22"/>
  <c r="Q8" i="22"/>
  <c r="O9" i="22"/>
  <c r="P9" i="22"/>
  <c r="Q9" i="22"/>
  <c r="O10" i="22"/>
  <c r="P10" i="22"/>
  <c r="Q10" i="22"/>
  <c r="R965" i="6"/>
  <c r="V940" i="3"/>
  <c r="V953" i="3"/>
  <c r="V957" i="3"/>
  <c r="V964" i="3"/>
  <c r="V969" i="3"/>
  <c r="V973" i="3"/>
  <c r="V997" i="3"/>
  <c r="V1001" i="3"/>
  <c r="V1017" i="3"/>
  <c r="V1020" i="3"/>
  <c r="V1029" i="3"/>
  <c r="V1033" i="3"/>
  <c r="V1048" i="3"/>
  <c r="V1060" i="3"/>
  <c r="V1064" i="3"/>
  <c r="V1065" i="3"/>
  <c r="V1080" i="3"/>
  <c r="V1085" i="3"/>
  <c r="V1104" i="3"/>
  <c r="V1113" i="3"/>
  <c r="V1124" i="3"/>
  <c r="V1129" i="3"/>
  <c r="V985" i="3"/>
  <c r="V1049" i="3"/>
  <c r="V1081" i="3"/>
  <c r="V1097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M940" i="3"/>
  <c r="M941" i="3"/>
  <c r="M942" i="3"/>
  <c r="M943" i="3"/>
  <c r="M944" i="3"/>
  <c r="M945" i="3"/>
  <c r="M946" i="3"/>
  <c r="M947" i="3"/>
  <c r="P947" i="3" s="1"/>
  <c r="M948" i="3"/>
  <c r="M949" i="3"/>
  <c r="M950" i="3"/>
  <c r="M951" i="3"/>
  <c r="P951" i="3" s="1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P972" i="3" s="1"/>
  <c r="M973" i="3"/>
  <c r="P973" i="3" s="1"/>
  <c r="M974" i="3"/>
  <c r="P974" i="3" s="1"/>
  <c r="M975" i="3"/>
  <c r="Y975" i="3" s="1"/>
  <c r="M976" i="3"/>
  <c r="M977" i="3"/>
  <c r="M978" i="3"/>
  <c r="Y978" i="3" s="1"/>
  <c r="M979" i="3"/>
  <c r="P979" i="3" s="1"/>
  <c r="M980" i="3"/>
  <c r="P980" i="3" s="1"/>
  <c r="M981" i="3"/>
  <c r="Y981" i="3" s="1"/>
  <c r="M982" i="3"/>
  <c r="P982" i="3" s="1"/>
  <c r="M983" i="3"/>
  <c r="Y983" i="3" s="1"/>
  <c r="M984" i="3"/>
  <c r="M985" i="3"/>
  <c r="P985" i="3" s="1"/>
  <c r="M986" i="3"/>
  <c r="M987" i="3"/>
  <c r="P987" i="3" s="1"/>
  <c r="M988" i="3"/>
  <c r="P988" i="3" s="1"/>
  <c r="M989" i="3"/>
  <c r="P989" i="3" s="1"/>
  <c r="M990" i="3"/>
  <c r="P990" i="3" s="1"/>
  <c r="M991" i="3"/>
  <c r="Y991" i="3" s="1"/>
  <c r="M992" i="3"/>
  <c r="M993" i="3"/>
  <c r="P993" i="3" s="1"/>
  <c r="M994" i="3"/>
  <c r="Y994" i="3" s="1"/>
  <c r="M995" i="3"/>
  <c r="P995" i="3" s="1"/>
  <c r="M996" i="3"/>
  <c r="P996" i="3" s="1"/>
  <c r="M997" i="3"/>
  <c r="P997" i="3" s="1"/>
  <c r="M998" i="3"/>
  <c r="P998" i="3" s="1"/>
  <c r="M999" i="3"/>
  <c r="P999" i="3" s="1"/>
  <c r="M1000" i="3"/>
  <c r="P1000" i="3" s="1"/>
  <c r="M1001" i="3"/>
  <c r="P1001" i="3" s="1"/>
  <c r="M1002" i="3"/>
  <c r="M1003" i="3"/>
  <c r="P1003" i="3" s="1"/>
  <c r="M1004" i="3"/>
  <c r="P1004" i="3" s="1"/>
  <c r="M1005" i="3"/>
  <c r="P1005" i="3" s="1"/>
  <c r="M1006" i="3"/>
  <c r="P1006" i="3" s="1"/>
  <c r="M1007" i="3"/>
  <c r="M1008" i="3"/>
  <c r="M1009" i="3"/>
  <c r="P1009" i="3" s="1"/>
  <c r="M1010" i="3"/>
  <c r="Y1010" i="3" s="1"/>
  <c r="M1011" i="3"/>
  <c r="P1011" i="3" s="1"/>
  <c r="M1012" i="3"/>
  <c r="P1012" i="3" s="1"/>
  <c r="M1013" i="3"/>
  <c r="P1013" i="3" s="1"/>
  <c r="M1014" i="3"/>
  <c r="P1014" i="3" s="1"/>
  <c r="M1015" i="3"/>
  <c r="P1015" i="3" s="1"/>
  <c r="M1016" i="3"/>
  <c r="P1016" i="3" s="1"/>
  <c r="M1017" i="3"/>
  <c r="P1017" i="3" s="1"/>
  <c r="M1018" i="3"/>
  <c r="M1019" i="3"/>
  <c r="P1019" i="3" s="1"/>
  <c r="M1020" i="3"/>
  <c r="P1020" i="3" s="1"/>
  <c r="M1021" i="3"/>
  <c r="P1021" i="3" s="1"/>
  <c r="M1022" i="3"/>
  <c r="P1022" i="3" s="1"/>
  <c r="M1023" i="3"/>
  <c r="M1024" i="3"/>
  <c r="M1025" i="3"/>
  <c r="P1025" i="3" s="1"/>
  <c r="M1026" i="3"/>
  <c r="Y1026" i="3" s="1"/>
  <c r="M1027" i="3"/>
  <c r="P1027" i="3" s="1"/>
  <c r="M1028" i="3"/>
  <c r="P1028" i="3" s="1"/>
  <c r="M1029" i="3"/>
  <c r="Y1029" i="3" s="1"/>
  <c r="M1030" i="3"/>
  <c r="P1030" i="3" s="1"/>
  <c r="M1031" i="3"/>
  <c r="P1031" i="3" s="1"/>
  <c r="M1032" i="3"/>
  <c r="Y1032" i="3" s="1"/>
  <c r="M1033" i="3"/>
  <c r="P1033" i="3" s="1"/>
  <c r="M1034" i="3"/>
  <c r="M1035" i="3"/>
  <c r="P1035" i="3" s="1"/>
  <c r="M1036" i="3"/>
  <c r="P1036" i="3" s="1"/>
  <c r="M1037" i="3"/>
  <c r="P1037" i="3" s="1"/>
  <c r="M1038" i="3"/>
  <c r="P1038" i="3" s="1"/>
  <c r="M1039" i="3"/>
  <c r="Y1039" i="3" s="1"/>
  <c r="M1040" i="3"/>
  <c r="M1041" i="3"/>
  <c r="P1041" i="3" s="1"/>
  <c r="M1042" i="3"/>
  <c r="Y1042" i="3" s="1"/>
  <c r="M1043" i="3"/>
  <c r="P1043" i="3" s="1"/>
  <c r="M1044" i="3"/>
  <c r="P1044" i="3" s="1"/>
  <c r="M1045" i="3"/>
  <c r="M1046" i="3"/>
  <c r="P1046" i="3" s="1"/>
  <c r="M1047" i="3"/>
  <c r="Y1047" i="3" s="1"/>
  <c r="M1048" i="3"/>
  <c r="P1048" i="3" s="1"/>
  <c r="M1049" i="3"/>
  <c r="P1049" i="3" s="1"/>
  <c r="M1050" i="3"/>
  <c r="M1051" i="3"/>
  <c r="P1051" i="3" s="1"/>
  <c r="M1052" i="3"/>
  <c r="P1052" i="3" s="1"/>
  <c r="M1053" i="3"/>
  <c r="P1053" i="3" s="1"/>
  <c r="M1054" i="3"/>
  <c r="Y1054" i="3" s="1"/>
  <c r="M1055" i="3"/>
  <c r="Y1055" i="3" s="1"/>
  <c r="M1056" i="3"/>
  <c r="M1057" i="3"/>
  <c r="P1057" i="3" s="1"/>
  <c r="M1058" i="3"/>
  <c r="M1059" i="3"/>
  <c r="P1059" i="3" s="1"/>
  <c r="M1060" i="3"/>
  <c r="P1060" i="3" s="1"/>
  <c r="M1061" i="3"/>
  <c r="P1061" i="3" s="1"/>
  <c r="M1062" i="3"/>
  <c r="P1062" i="3" s="1"/>
  <c r="M1063" i="3"/>
  <c r="P1063" i="3" s="1"/>
  <c r="M1064" i="3"/>
  <c r="P1064" i="3" s="1"/>
  <c r="M1065" i="3"/>
  <c r="P1065" i="3" s="1"/>
  <c r="M1066" i="3"/>
  <c r="M1067" i="3"/>
  <c r="P1067" i="3" s="1"/>
  <c r="M1068" i="3"/>
  <c r="M1069" i="3"/>
  <c r="P1069" i="3" s="1"/>
  <c r="M1070" i="3"/>
  <c r="P1070" i="3" s="1"/>
  <c r="M1071" i="3"/>
  <c r="Y1071" i="3" s="1"/>
  <c r="M1072" i="3"/>
  <c r="M1073" i="3"/>
  <c r="P1073" i="3" s="1"/>
  <c r="M1074" i="3"/>
  <c r="Y1074" i="3" s="1"/>
  <c r="M1075" i="3"/>
  <c r="P1075" i="3" s="1"/>
  <c r="M1076" i="3"/>
  <c r="P1076" i="3" s="1"/>
  <c r="M1077" i="3"/>
  <c r="Y1077" i="3" s="1"/>
  <c r="M1078" i="3"/>
  <c r="P1078" i="3" s="1"/>
  <c r="M1079" i="3"/>
  <c r="P1079" i="3" s="1"/>
  <c r="M1080" i="3"/>
  <c r="P1080" i="3" s="1"/>
  <c r="M1081" i="3"/>
  <c r="P1081" i="3" s="1"/>
  <c r="M1082" i="3"/>
  <c r="M1083" i="3"/>
  <c r="P1083" i="3" s="1"/>
  <c r="M1084" i="3"/>
  <c r="P1084" i="3" s="1"/>
  <c r="M1085" i="3"/>
  <c r="P1085" i="3" s="1"/>
  <c r="M1086" i="3"/>
  <c r="P1086" i="3" s="1"/>
  <c r="M1087" i="3"/>
  <c r="M1088" i="3"/>
  <c r="M1089" i="3"/>
  <c r="P1089" i="3" s="1"/>
  <c r="M1090" i="3"/>
  <c r="Y1090" i="3" s="1"/>
  <c r="M1091" i="3"/>
  <c r="P1091" i="3" s="1"/>
  <c r="M1092" i="3"/>
  <c r="Y1092" i="3" s="1"/>
  <c r="M1093" i="3"/>
  <c r="P1093" i="3" s="1"/>
  <c r="M1094" i="3"/>
  <c r="P1094" i="3" s="1"/>
  <c r="M1095" i="3"/>
  <c r="P1095" i="3" s="1"/>
  <c r="M1096" i="3"/>
  <c r="P1096" i="3" s="1"/>
  <c r="M1097" i="3"/>
  <c r="P1097" i="3" s="1"/>
  <c r="M1098" i="3"/>
  <c r="M1099" i="3"/>
  <c r="P1099" i="3" s="1"/>
  <c r="M1100" i="3"/>
  <c r="P1100" i="3" s="1"/>
  <c r="M1101" i="3"/>
  <c r="P1101" i="3" s="1"/>
  <c r="M1102" i="3"/>
  <c r="P1102" i="3" s="1"/>
  <c r="M1103" i="3"/>
  <c r="M1104" i="3"/>
  <c r="Y1104" i="3" s="1"/>
  <c r="M1105" i="3"/>
  <c r="P1105" i="3" s="1"/>
  <c r="M1106" i="3"/>
  <c r="P1106" i="3" s="1"/>
  <c r="M1107" i="3"/>
  <c r="M1108" i="3"/>
  <c r="P1108" i="3" s="1"/>
  <c r="M1109" i="3"/>
  <c r="Y1109" i="3" s="1"/>
  <c r="M1110" i="3"/>
  <c r="P1110" i="3" s="1"/>
  <c r="M1111" i="3"/>
  <c r="P1111" i="3" s="1"/>
  <c r="M1112" i="3"/>
  <c r="P1112" i="3" s="1"/>
  <c r="M1113" i="3"/>
  <c r="P1113" i="3" s="1"/>
  <c r="M1114" i="3"/>
  <c r="Y1114" i="3" s="1"/>
  <c r="M1115" i="3"/>
  <c r="P1115" i="3" s="1"/>
  <c r="M1116" i="3"/>
  <c r="P1116" i="3" s="1"/>
  <c r="M1117" i="3"/>
  <c r="P1117" i="3" s="1"/>
  <c r="M1118" i="3"/>
  <c r="Y1118" i="3" s="1"/>
  <c r="M1119" i="3"/>
  <c r="Y1119" i="3" s="1"/>
  <c r="M1120" i="3"/>
  <c r="M1121" i="3"/>
  <c r="Y1121" i="3" s="1"/>
  <c r="M1122" i="3"/>
  <c r="Y1122" i="3" s="1"/>
  <c r="M1123" i="3"/>
  <c r="P1123" i="3" s="1"/>
  <c r="M1124" i="3"/>
  <c r="M1125" i="3"/>
  <c r="Y1125" i="3" s="1"/>
  <c r="M1126" i="3"/>
  <c r="P1126" i="3" s="1"/>
  <c r="M1127" i="3"/>
  <c r="P1127" i="3" s="1"/>
  <c r="M1128" i="3"/>
  <c r="P1128" i="3" s="1"/>
  <c r="M1129" i="3"/>
  <c r="P1129" i="3" s="1"/>
  <c r="M1130" i="3"/>
  <c r="P1130" i="3" s="1"/>
  <c r="M1131" i="3"/>
  <c r="P1131" i="3" s="1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V941" i="3"/>
  <c r="V943" i="3"/>
  <c r="V944" i="3"/>
  <c r="V948" i="3"/>
  <c r="V949" i="3"/>
  <c r="V951" i="3"/>
  <c r="V952" i="3"/>
  <c r="V954" i="3"/>
  <c r="V956" i="3"/>
  <c r="V959" i="3"/>
  <c r="V960" i="3"/>
  <c r="V965" i="3"/>
  <c r="V966" i="3"/>
  <c r="V967" i="3"/>
  <c r="V968" i="3"/>
  <c r="V972" i="3"/>
  <c r="V976" i="3"/>
  <c r="V980" i="3"/>
  <c r="V981" i="3"/>
  <c r="V983" i="3"/>
  <c r="V984" i="3"/>
  <c r="V986" i="3"/>
  <c r="V988" i="3"/>
  <c r="V989" i="3"/>
  <c r="V991" i="3"/>
  <c r="V992" i="3"/>
  <c r="V996" i="3"/>
  <c r="V999" i="3"/>
  <c r="V1000" i="3"/>
  <c r="V1004" i="3"/>
  <c r="V1005" i="3"/>
  <c r="V1007" i="3"/>
  <c r="V1012" i="3"/>
  <c r="V1013" i="3"/>
  <c r="V1015" i="3"/>
  <c r="V1016" i="3"/>
  <c r="V1018" i="3"/>
  <c r="V1021" i="3"/>
  <c r="V1023" i="3"/>
  <c r="V1028" i="3"/>
  <c r="V1030" i="3"/>
  <c r="V1031" i="3"/>
  <c r="V1032" i="3"/>
  <c r="V1036" i="3"/>
  <c r="V1037" i="3"/>
  <c r="V1039" i="3"/>
  <c r="V1044" i="3"/>
  <c r="V1045" i="3"/>
  <c r="V1047" i="3"/>
  <c r="V1052" i="3"/>
  <c r="V1053" i="3"/>
  <c r="V1055" i="3"/>
  <c r="V1056" i="3"/>
  <c r="V1061" i="3"/>
  <c r="V1063" i="3"/>
  <c r="V1068" i="3"/>
  <c r="V1069" i="3"/>
  <c r="V1071" i="3"/>
  <c r="V1072" i="3"/>
  <c r="V1076" i="3"/>
  <c r="V1077" i="3"/>
  <c r="V1084" i="3"/>
  <c r="V1087" i="3"/>
  <c r="V1088" i="3"/>
  <c r="V1090" i="3"/>
  <c r="V1092" i="3"/>
  <c r="V1093" i="3"/>
  <c r="V1094" i="3"/>
  <c r="V1095" i="3"/>
  <c r="V1096" i="3"/>
  <c r="V1100" i="3"/>
  <c r="V1101" i="3"/>
  <c r="V1103" i="3"/>
  <c r="V1108" i="3"/>
  <c r="V1109" i="3"/>
  <c r="V1111" i="3"/>
  <c r="V1112" i="3"/>
  <c r="V1116" i="3"/>
  <c r="V1117" i="3"/>
  <c r="V1119" i="3"/>
  <c r="V1120" i="3"/>
  <c r="V1125" i="3"/>
  <c r="V1126" i="3"/>
  <c r="V1127" i="3"/>
  <c r="V1128" i="3"/>
  <c r="I939" i="3"/>
  <c r="J939" i="3"/>
  <c r="M939" i="3"/>
  <c r="Q939" i="3"/>
  <c r="R939" i="3"/>
  <c r="S939" i="3"/>
  <c r="P950" i="3" l="1"/>
  <c r="P1124" i="3"/>
  <c r="P966" i="3"/>
  <c r="P984" i="3"/>
  <c r="Y1058" i="3"/>
  <c r="P977" i="3"/>
  <c r="P958" i="3"/>
  <c r="P953" i="3"/>
  <c r="Y948" i="3"/>
  <c r="Y943" i="3"/>
  <c r="P967" i="3"/>
  <c r="P969" i="3"/>
  <c r="P940" i="3"/>
  <c r="P957" i="3"/>
  <c r="P1068" i="3"/>
  <c r="Y949" i="3"/>
  <c r="Y964" i="3"/>
  <c r="P941" i="3"/>
  <c r="Y959" i="3"/>
  <c r="Y1033" i="3"/>
  <c r="Y965" i="3"/>
  <c r="P963" i="3"/>
  <c r="Y962" i="3"/>
  <c r="P952" i="3"/>
  <c r="P944" i="3"/>
  <c r="P956" i="3"/>
  <c r="P971" i="3"/>
  <c r="P968" i="3"/>
  <c r="Y1005" i="3"/>
  <c r="Y989" i="3"/>
  <c r="Y957" i="3"/>
  <c r="Y941" i="3"/>
  <c r="P970" i="3"/>
  <c r="Y946" i="3"/>
  <c r="Y1045" i="3"/>
  <c r="L1" i="3"/>
  <c r="Y968" i="3"/>
  <c r="Y1000" i="3"/>
  <c r="Y984" i="3"/>
  <c r="Y952" i="3"/>
  <c r="Y998" i="3"/>
  <c r="Y997" i="3"/>
  <c r="Y1128" i="3"/>
  <c r="Y1085" i="3"/>
  <c r="Y1078" i="3"/>
  <c r="Y1069" i="3"/>
  <c r="Y966" i="3"/>
  <c r="Y1037" i="3"/>
  <c r="Y950" i="3"/>
  <c r="Y1030" i="3"/>
  <c r="Y1046" i="3"/>
  <c r="Y1021" i="3"/>
  <c r="Y1014" i="3"/>
  <c r="P943" i="3"/>
  <c r="P1107" i="3"/>
  <c r="Y982" i="3"/>
  <c r="P942" i="3"/>
  <c r="Y942" i="3"/>
  <c r="P955" i="3"/>
  <c r="Y961" i="3"/>
  <c r="Y1053" i="3"/>
  <c r="Y973" i="3"/>
  <c r="Y954" i="3"/>
  <c r="Y1031" i="3"/>
  <c r="P945" i="3"/>
  <c r="Y1101" i="3"/>
  <c r="Y1013" i="3"/>
  <c r="Y1093" i="3"/>
  <c r="Y1094" i="3"/>
  <c r="Y1075" i="3"/>
  <c r="Y1011" i="3"/>
  <c r="Y1059" i="3"/>
  <c r="Y947" i="3"/>
  <c r="Y1043" i="3"/>
  <c r="Y1110" i="3"/>
  <c r="Y1107" i="3"/>
  <c r="Y979" i="3"/>
  <c r="Y958" i="3"/>
  <c r="Y1012" i="3"/>
  <c r="Y1127" i="3"/>
  <c r="Y1111" i="3"/>
  <c r="Y999" i="3"/>
  <c r="Y951" i="3"/>
  <c r="Y1095" i="3"/>
  <c r="Y1079" i="3"/>
  <c r="Y1015" i="3"/>
  <c r="Y1063" i="3"/>
  <c r="Y967" i="3"/>
  <c r="Y1129" i="3"/>
  <c r="Y1113" i="3"/>
  <c r="Y1097" i="3"/>
  <c r="Y1081" i="3"/>
  <c r="Y1065" i="3"/>
  <c r="Y1049" i="3"/>
  <c r="Y1017" i="3"/>
  <c r="Y1001" i="3"/>
  <c r="Y985" i="3"/>
  <c r="Y969" i="3"/>
  <c r="Y953" i="3"/>
  <c r="Y1052" i="3"/>
  <c r="Y956" i="3"/>
  <c r="Y1018" i="3"/>
  <c r="Y988" i="3"/>
  <c r="Y1084" i="3"/>
  <c r="Y1116" i="3"/>
  <c r="Y940" i="3"/>
  <c r="Y1100" i="3"/>
  <c r="Y972" i="3"/>
  <c r="Y1004" i="3"/>
  <c r="Y1036" i="3"/>
  <c r="Y1068" i="3"/>
  <c r="Y1020" i="3"/>
  <c r="Y1064" i="3"/>
  <c r="Y1096" i="3"/>
  <c r="Y1062" i="3"/>
  <c r="Y1027" i="3"/>
  <c r="Y1123" i="3"/>
  <c r="Y1126" i="3"/>
  <c r="Y1091" i="3"/>
  <c r="Y995" i="3"/>
  <c r="Y963" i="3"/>
  <c r="Y1117" i="3"/>
  <c r="Y1048" i="3"/>
  <c r="Y1016" i="3"/>
  <c r="Y1080" i="3"/>
  <c r="Y1112" i="3"/>
  <c r="P962" i="3"/>
  <c r="P1045" i="3"/>
  <c r="P1029" i="3"/>
  <c r="P981" i="3"/>
  <c r="P965" i="3"/>
  <c r="P949" i="3"/>
  <c r="P1032" i="3"/>
  <c r="Y1038" i="3"/>
  <c r="P1077" i="3"/>
  <c r="P994" i="3"/>
  <c r="P978" i="3"/>
  <c r="P946" i="3"/>
  <c r="Y1006" i="3"/>
  <c r="P1042" i="3"/>
  <c r="Y974" i="3"/>
  <c r="P1026" i="3"/>
  <c r="Y990" i="3"/>
  <c r="P964" i="3"/>
  <c r="Y1022" i="3"/>
  <c r="P1047" i="3"/>
  <c r="P983" i="3"/>
  <c r="P960" i="3"/>
  <c r="Y1103" i="3"/>
  <c r="Y1087" i="3"/>
  <c r="Y1023" i="3"/>
  <c r="Y1007" i="3"/>
  <c r="P959" i="3"/>
  <c r="P948" i="3"/>
  <c r="P961" i="3"/>
  <c r="Y945" i="3"/>
  <c r="Y993" i="3"/>
  <c r="Y1086" i="3"/>
  <c r="Y1061" i="3"/>
  <c r="Y1041" i="3"/>
  <c r="Y1089" i="3"/>
  <c r="Y1105" i="3"/>
  <c r="Y1057" i="3"/>
  <c r="Y1130" i="3"/>
  <c r="P1114" i="3"/>
  <c r="Y1098" i="3"/>
  <c r="P1082" i="3"/>
  <c r="P1066" i="3"/>
  <c r="Y1050" i="3"/>
  <c r="P1034" i="3"/>
  <c r="P1018" i="3"/>
  <c r="P1002" i="3"/>
  <c r="Y986" i="3"/>
  <c r="Y970" i="3"/>
  <c r="Y1009" i="3"/>
  <c r="Y1102" i="3"/>
  <c r="Y1025" i="3"/>
  <c r="Y1073" i="3"/>
  <c r="Y977" i="3"/>
  <c r="Y1070" i="3"/>
  <c r="P1050" i="3"/>
  <c r="Y1108" i="3"/>
  <c r="Y1066" i="3"/>
  <c r="P1098" i="3"/>
  <c r="P954" i="3"/>
  <c r="Y1044" i="3"/>
  <c r="Y1002" i="3"/>
  <c r="P1092" i="3"/>
  <c r="Y1028" i="3"/>
  <c r="Y1082" i="3"/>
  <c r="Y980" i="3"/>
  <c r="Y1060" i="3"/>
  <c r="Y1124" i="3"/>
  <c r="Y1034" i="3"/>
  <c r="Y996" i="3"/>
  <c r="Y1076" i="3"/>
  <c r="P986" i="3"/>
  <c r="P1054" i="3"/>
  <c r="P1125" i="3"/>
  <c r="P1010" i="3"/>
  <c r="P1058" i="3"/>
  <c r="P1118" i="3"/>
  <c r="Y976" i="3"/>
  <c r="P1119" i="3"/>
  <c r="P1103" i="3"/>
  <c r="P1087" i="3"/>
  <c r="P1071" i="3"/>
  <c r="P1055" i="3"/>
  <c r="P1039" i="3"/>
  <c r="P1023" i="3"/>
  <c r="P1007" i="3"/>
  <c r="P991" i="3"/>
  <c r="P975" i="3"/>
  <c r="P1104" i="3"/>
  <c r="Y944" i="3"/>
  <c r="P1120" i="3"/>
  <c r="Y1088" i="3"/>
  <c r="Y1008" i="3"/>
  <c r="Y1040" i="3"/>
  <c r="Y992" i="3"/>
  <c r="Y1056" i="3"/>
  <c r="P976" i="3"/>
  <c r="Y1072" i="3"/>
  <c r="Y960" i="3"/>
  <c r="Y1024" i="3"/>
  <c r="P1008" i="3"/>
  <c r="P992" i="3"/>
  <c r="P1040" i="3"/>
  <c r="P1024" i="3"/>
  <c r="P1056" i="3"/>
  <c r="Y1120" i="3"/>
  <c r="P1109" i="3"/>
  <c r="P1072" i="3"/>
  <c r="Y1131" i="3"/>
  <c r="Y1115" i="3"/>
  <c r="Y1099" i="3"/>
  <c r="Y1083" i="3"/>
  <c r="Y1067" i="3"/>
  <c r="Y1051" i="3"/>
  <c r="Y1035" i="3"/>
  <c r="Y1019" i="3"/>
  <c r="Y1003" i="3"/>
  <c r="Y987" i="3"/>
  <c r="Y971" i="3"/>
  <c r="Y955" i="3"/>
  <c r="P1088" i="3"/>
  <c r="P1074" i="3"/>
  <c r="P1122" i="3"/>
  <c r="P1090" i="3"/>
  <c r="P1121" i="3"/>
  <c r="Y1106" i="3"/>
  <c r="P939" i="3"/>
  <c r="Y939" i="3"/>
  <c r="V850" i="3"/>
  <c r="V851" i="3"/>
  <c r="V852" i="3"/>
  <c r="V853" i="3"/>
  <c r="V854" i="3"/>
  <c r="V856" i="3"/>
  <c r="V857" i="3"/>
  <c r="V858" i="3"/>
  <c r="V859" i="3"/>
  <c r="V862" i="3"/>
  <c r="V863" i="3"/>
  <c r="V864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3" i="3"/>
  <c r="V884" i="3"/>
  <c r="V885" i="3"/>
  <c r="V886" i="3"/>
  <c r="V887" i="3"/>
  <c r="V888" i="3"/>
  <c r="V889" i="3"/>
  <c r="V890" i="3"/>
  <c r="V891" i="3"/>
  <c r="V892" i="3"/>
  <c r="V894" i="3"/>
  <c r="V895" i="3"/>
  <c r="V896" i="3"/>
  <c r="V898" i="3"/>
  <c r="V899" i="3"/>
  <c r="V900" i="3"/>
  <c r="V901" i="3"/>
  <c r="V902" i="3"/>
  <c r="V903" i="3"/>
  <c r="V904" i="3"/>
  <c r="V905" i="3"/>
  <c r="V906" i="3"/>
  <c r="V907" i="3"/>
  <c r="V908" i="3"/>
  <c r="V910" i="3"/>
  <c r="V911" i="3"/>
  <c r="V912" i="3"/>
  <c r="V915" i="3"/>
  <c r="V916" i="3"/>
  <c r="V917" i="3"/>
  <c r="V918" i="3"/>
  <c r="V920" i="3"/>
  <c r="V921" i="3"/>
  <c r="V922" i="3"/>
  <c r="V923" i="3"/>
  <c r="V926" i="3"/>
  <c r="V927" i="3"/>
  <c r="V928" i="3"/>
  <c r="V929" i="3"/>
  <c r="V931" i="3"/>
  <c r="V932" i="3"/>
  <c r="V933" i="3"/>
  <c r="V934" i="3"/>
  <c r="V935" i="3"/>
  <c r="V936" i="3"/>
  <c r="V937" i="3"/>
  <c r="V938" i="3"/>
  <c r="O1193" i="6"/>
  <c r="P1193" i="6"/>
  <c r="Q1193" i="6"/>
  <c r="R1193" i="6"/>
  <c r="O1192" i="6"/>
  <c r="P1192" i="6"/>
  <c r="Q1192" i="6"/>
  <c r="R1192" i="6"/>
  <c r="O1191" i="6"/>
  <c r="P1191" i="6"/>
  <c r="Q1191" i="6"/>
  <c r="R1191" i="6"/>
  <c r="O1189" i="6"/>
  <c r="O1190" i="6"/>
  <c r="P1189" i="6"/>
  <c r="P1190" i="6"/>
  <c r="Q1189" i="6"/>
  <c r="Q1190" i="6"/>
  <c r="R1189" i="6"/>
  <c r="R1190" i="6"/>
  <c r="O1186" i="6"/>
  <c r="O1187" i="6"/>
  <c r="O1188" i="6"/>
  <c r="P1186" i="6"/>
  <c r="P1187" i="6"/>
  <c r="P1188" i="6"/>
  <c r="Q1186" i="6"/>
  <c r="Q1187" i="6"/>
  <c r="Q1188" i="6"/>
  <c r="R1186" i="6"/>
  <c r="R1187" i="6"/>
  <c r="R1188" i="6"/>
  <c r="O1184" i="6"/>
  <c r="O1185" i="6"/>
  <c r="P1184" i="6"/>
  <c r="P1185" i="6"/>
  <c r="Q1184" i="6"/>
  <c r="Q1185" i="6"/>
  <c r="R1184" i="6"/>
  <c r="R1185" i="6"/>
  <c r="O1181" i="6"/>
  <c r="O1182" i="6"/>
  <c r="O1183" i="6"/>
  <c r="P1181" i="6"/>
  <c r="P1182" i="6"/>
  <c r="P1183" i="6"/>
  <c r="Q1181" i="6"/>
  <c r="Q1182" i="6"/>
  <c r="Q1183" i="6"/>
  <c r="R1181" i="6"/>
  <c r="R1182" i="6"/>
  <c r="R1183" i="6"/>
  <c r="O1170" i="6"/>
  <c r="O1171" i="6"/>
  <c r="O1172" i="6"/>
  <c r="O1173" i="6"/>
  <c r="O1174" i="6"/>
  <c r="O1175" i="6"/>
  <c r="O1176" i="6"/>
  <c r="O1177" i="6"/>
  <c r="O1178" i="6"/>
  <c r="O1179" i="6"/>
  <c r="O1180" i="6"/>
  <c r="P1170" i="6"/>
  <c r="P1171" i="6"/>
  <c r="P1172" i="6"/>
  <c r="P1173" i="6"/>
  <c r="P1174" i="6"/>
  <c r="P1175" i="6"/>
  <c r="P1176" i="6"/>
  <c r="P1177" i="6"/>
  <c r="P1178" i="6"/>
  <c r="P1179" i="6"/>
  <c r="P1180" i="6"/>
  <c r="Q1170" i="6"/>
  <c r="Q1171" i="6"/>
  <c r="Q1172" i="6"/>
  <c r="Q1173" i="6"/>
  <c r="Q1174" i="6"/>
  <c r="Q1175" i="6"/>
  <c r="Q1176" i="6"/>
  <c r="Q1177" i="6"/>
  <c r="Q1178" i="6"/>
  <c r="Q1179" i="6"/>
  <c r="Q1180" i="6"/>
  <c r="R1170" i="6"/>
  <c r="R1171" i="6"/>
  <c r="R1172" i="6"/>
  <c r="R1173" i="6"/>
  <c r="R1174" i="6"/>
  <c r="R1175" i="6"/>
  <c r="R1176" i="6"/>
  <c r="R1177" i="6"/>
  <c r="R1178" i="6"/>
  <c r="R1179" i="6"/>
  <c r="R1180" i="6"/>
  <c r="O1168" i="6"/>
  <c r="O1169" i="6"/>
  <c r="P1168" i="6"/>
  <c r="P1169" i="6"/>
  <c r="Q1168" i="6"/>
  <c r="Q1169" i="6"/>
  <c r="R1168" i="6"/>
  <c r="R1169" i="6"/>
  <c r="O1167" i="6"/>
  <c r="P1167" i="6"/>
  <c r="Q1167" i="6"/>
  <c r="R1167" i="6"/>
  <c r="O1166" i="6"/>
  <c r="P1166" i="6"/>
  <c r="Q1166" i="6"/>
  <c r="R1166" i="6"/>
  <c r="O1165" i="6"/>
  <c r="P1165" i="6"/>
  <c r="Q1165" i="6"/>
  <c r="R1165" i="6"/>
  <c r="O1162" i="6"/>
  <c r="O1163" i="6"/>
  <c r="O1164" i="6"/>
  <c r="P1162" i="6"/>
  <c r="P1163" i="6"/>
  <c r="P1164" i="6"/>
  <c r="Q1162" i="6"/>
  <c r="Q1163" i="6"/>
  <c r="Q1164" i="6"/>
  <c r="R1162" i="6"/>
  <c r="R1163" i="6"/>
  <c r="R1164" i="6"/>
  <c r="O1160" i="6"/>
  <c r="O1161" i="6"/>
  <c r="P1160" i="6"/>
  <c r="P1161" i="6"/>
  <c r="Q1160" i="6"/>
  <c r="Q1161" i="6"/>
  <c r="R1160" i="6"/>
  <c r="R1161" i="6"/>
  <c r="O1159" i="6"/>
  <c r="P1159" i="6"/>
  <c r="Q1159" i="6"/>
  <c r="R1159" i="6"/>
  <c r="O1157" i="6"/>
  <c r="O1158" i="6"/>
  <c r="P1157" i="6"/>
  <c r="P1158" i="6"/>
  <c r="Q1157" i="6"/>
  <c r="Q1158" i="6"/>
  <c r="R1157" i="6"/>
  <c r="R1158" i="6"/>
  <c r="O1156" i="6"/>
  <c r="P1156" i="6"/>
  <c r="Q1156" i="6"/>
  <c r="R1156" i="6"/>
  <c r="O1155" i="6"/>
  <c r="P1155" i="6"/>
  <c r="Q1155" i="6"/>
  <c r="R1155" i="6"/>
  <c r="O1154" i="6"/>
  <c r="P1154" i="6"/>
  <c r="Q1154" i="6"/>
  <c r="R1154" i="6"/>
  <c r="O1153" i="6"/>
  <c r="P1153" i="6"/>
  <c r="Q1153" i="6"/>
  <c r="R1153" i="6"/>
  <c r="O1152" i="6"/>
  <c r="P1152" i="6"/>
  <c r="Q1152" i="6"/>
  <c r="R1152" i="6"/>
  <c r="O1150" i="6"/>
  <c r="O1151" i="6"/>
  <c r="P1150" i="6"/>
  <c r="P1151" i="6"/>
  <c r="Q1150" i="6"/>
  <c r="Q1151" i="6"/>
  <c r="R1150" i="6"/>
  <c r="R1151" i="6"/>
  <c r="O1149" i="6"/>
  <c r="P1149" i="6"/>
  <c r="Q1149" i="6"/>
  <c r="R1149" i="6"/>
  <c r="O1148" i="6"/>
  <c r="P1148" i="6"/>
  <c r="Q1148" i="6"/>
  <c r="R1148" i="6"/>
  <c r="V860" i="3"/>
  <c r="V882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V855" i="3"/>
  <c r="V861" i="3"/>
  <c r="V866" i="3"/>
  <c r="V893" i="3"/>
  <c r="V897" i="3"/>
  <c r="V909" i="3"/>
  <c r="V913" i="3"/>
  <c r="V914" i="3"/>
  <c r="V919" i="3"/>
  <c r="V924" i="3"/>
  <c r="V925" i="3"/>
  <c r="V930" i="3"/>
  <c r="V865" i="3"/>
  <c r="P861" i="3" l="1"/>
  <c r="P862" i="3"/>
  <c r="Y854" i="3"/>
  <c r="P856" i="3"/>
  <c r="Y857" i="3"/>
  <c r="P863" i="3"/>
  <c r="Y936" i="3"/>
  <c r="Y858" i="3"/>
  <c r="Y911" i="3"/>
  <c r="Y895" i="3"/>
  <c r="Y879" i="3"/>
  <c r="Y851" i="3"/>
  <c r="Y882" i="3"/>
  <c r="Y891" i="3"/>
  <c r="Y875" i="3"/>
  <c r="Y893" i="3"/>
  <c r="Y877" i="3"/>
  <c r="Y925" i="3"/>
  <c r="Y931" i="3"/>
  <c r="Y915" i="3"/>
  <c r="Y899" i="3"/>
  <c r="Y883" i="3"/>
  <c r="Y867" i="3"/>
  <c r="P925" i="3"/>
  <c r="P909" i="3"/>
  <c r="P893" i="3"/>
  <c r="P877" i="3"/>
  <c r="Y938" i="3"/>
  <c r="Y922" i="3"/>
  <c r="Y906" i="3"/>
  <c r="Y890" i="3"/>
  <c r="P874" i="3"/>
  <c r="Y894" i="3"/>
  <c r="Y878" i="3"/>
  <c r="Y937" i="3"/>
  <c r="Y921" i="3"/>
  <c r="Y905" i="3"/>
  <c r="Y889" i="3"/>
  <c r="Y873" i="3"/>
  <c r="Y862" i="3"/>
  <c r="Y861" i="3"/>
  <c r="Y909" i="3"/>
  <c r="P934" i="3"/>
  <c r="Y918" i="3"/>
  <c r="Y902" i="3"/>
  <c r="Y886" i="3"/>
  <c r="Y870" i="3"/>
  <c r="P932" i="3"/>
  <c r="P916" i="3"/>
  <c r="P900" i="3"/>
  <c r="Y884" i="3"/>
  <c r="P868" i="3"/>
  <c r="P852" i="3"/>
  <c r="P936" i="3"/>
  <c r="Y920" i="3"/>
  <c r="Y904" i="3"/>
  <c r="P888" i="3"/>
  <c r="P872" i="3"/>
  <c r="Y863" i="3"/>
  <c r="Y855" i="3"/>
  <c r="P857" i="3"/>
  <c r="P937" i="3"/>
  <c r="P921" i="3"/>
  <c r="P905" i="3"/>
  <c r="P889" i="3"/>
  <c r="P873" i="3"/>
  <c r="Y930" i="3"/>
  <c r="Y914" i="3"/>
  <c r="P898" i="3"/>
  <c r="P882" i="3"/>
  <c r="Y866" i="3"/>
  <c r="P850" i="3"/>
  <c r="Y926" i="3"/>
  <c r="Y910" i="3"/>
  <c r="P894" i="3"/>
  <c r="P878" i="3"/>
  <c r="P895" i="3"/>
  <c r="Y853" i="3"/>
  <c r="Y935" i="3"/>
  <c r="Y919" i="3"/>
  <c r="Y903" i="3"/>
  <c r="Y887" i="3"/>
  <c r="Y871" i="3"/>
  <c r="Y917" i="3"/>
  <c r="Y901" i="3"/>
  <c r="Y885" i="3"/>
  <c r="P853" i="3"/>
  <c r="Y888" i="3"/>
  <c r="Y856" i="3"/>
  <c r="P855" i="3"/>
  <c r="P931" i="3"/>
  <c r="P915" i="3"/>
  <c r="P899" i="3"/>
  <c r="P883" i="3"/>
  <c r="P867" i="3"/>
  <c r="P851" i="3"/>
  <c r="Y872" i="3"/>
  <c r="Y928" i="3"/>
  <c r="Y912" i="3"/>
  <c r="Y896" i="3"/>
  <c r="Y880" i="3"/>
  <c r="Y924" i="3"/>
  <c r="P892" i="3"/>
  <c r="Y860" i="3"/>
  <c r="Y850" i="3"/>
  <c r="P923" i="3"/>
  <c r="Y907" i="3"/>
  <c r="P891" i="3"/>
  <c r="P875" i="3"/>
  <c r="Y859" i="3"/>
  <c r="P908" i="3"/>
  <c r="Y876" i="3"/>
  <c r="Y898" i="3"/>
  <c r="P914" i="3"/>
  <c r="P866" i="3"/>
  <c r="Y892" i="3"/>
  <c r="P935" i="3"/>
  <c r="P919" i="3"/>
  <c r="P903" i="3"/>
  <c r="P887" i="3"/>
  <c r="P871" i="3"/>
  <c r="P911" i="3"/>
  <c r="P879" i="3"/>
  <c r="P860" i="3"/>
  <c r="Y927" i="3"/>
  <c r="P859" i="3"/>
  <c r="Y908" i="3"/>
  <c r="Y923" i="3"/>
  <c r="P907" i="3"/>
  <c r="Y869" i="3"/>
  <c r="P924" i="3"/>
  <c r="P918" i="3"/>
  <c r="P876" i="3"/>
  <c r="P929" i="3"/>
  <c r="P913" i="3"/>
  <c r="P897" i="3"/>
  <c r="P881" i="3"/>
  <c r="Y865" i="3"/>
  <c r="Y852" i="3"/>
  <c r="P910" i="3"/>
  <c r="Y933" i="3"/>
  <c r="P917" i="3"/>
  <c r="P901" i="3"/>
  <c r="P885" i="3"/>
  <c r="P869" i="3"/>
  <c r="P928" i="3"/>
  <c r="P912" i="3"/>
  <c r="P896" i="3"/>
  <c r="P880" i="3"/>
  <c r="Y864" i="3"/>
  <c r="Y868" i="3"/>
  <c r="P884" i="3"/>
  <c r="Y929" i="3"/>
  <c r="Y913" i="3"/>
  <c r="Y897" i="3"/>
  <c r="Y881" i="3"/>
  <c r="P890" i="3"/>
  <c r="P927" i="3"/>
  <c r="P906" i="3"/>
  <c r="P865" i="3"/>
  <c r="Y934" i="3"/>
  <c r="P926" i="3"/>
  <c r="P904" i="3"/>
  <c r="P858" i="3"/>
  <c r="Y916" i="3"/>
  <c r="P902" i="3"/>
  <c r="P854" i="3"/>
  <c r="P922" i="3"/>
  <c r="Y932" i="3"/>
  <c r="Y900" i="3"/>
  <c r="P938" i="3"/>
  <c r="P886" i="3"/>
  <c r="Y874" i="3"/>
  <c r="P920" i="3"/>
  <c r="P870" i="3"/>
  <c r="P930" i="3"/>
  <c r="P933" i="3"/>
  <c r="P864" i="3"/>
  <c r="I848" i="3"/>
  <c r="I849" i="3"/>
  <c r="J848" i="3"/>
  <c r="J849" i="3"/>
  <c r="M848" i="3"/>
  <c r="M849" i="3"/>
  <c r="Q848" i="3"/>
  <c r="Q849" i="3"/>
  <c r="R848" i="3"/>
  <c r="R849" i="3"/>
  <c r="S848" i="3"/>
  <c r="S849" i="3"/>
  <c r="V848" i="3"/>
  <c r="V849" i="3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2" i="6"/>
  <c r="P123" i="6"/>
  <c r="P124" i="6"/>
  <c r="P125" i="6"/>
  <c r="P126" i="6"/>
  <c r="P127" i="6"/>
  <c r="P128" i="6"/>
  <c r="P130" i="6"/>
  <c r="P131" i="6"/>
  <c r="P132" i="6"/>
  <c r="P133" i="6"/>
  <c r="P134" i="6"/>
  <c r="P135" i="6"/>
  <c r="P136" i="6"/>
  <c r="P137" i="6"/>
  <c r="P138" i="6"/>
  <c r="P139" i="6"/>
  <c r="P140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8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4" i="6"/>
  <c r="P245" i="6"/>
  <c r="P246" i="6"/>
  <c r="P247" i="6"/>
  <c r="P248" i="6"/>
  <c r="P250" i="6"/>
  <c r="P251" i="6"/>
  <c r="P252" i="6"/>
  <c r="P253" i="6"/>
  <c r="P254" i="6"/>
  <c r="P255" i="6"/>
  <c r="P256" i="6"/>
  <c r="P257" i="6"/>
  <c r="P258" i="6"/>
  <c r="P259" i="6"/>
  <c r="P260" i="6"/>
  <c r="P262" i="6"/>
  <c r="P263" i="6"/>
  <c r="P264" i="6"/>
  <c r="P266" i="6"/>
  <c r="P268" i="6"/>
  <c r="P269" i="6"/>
  <c r="P270" i="6"/>
  <c r="P271" i="6"/>
  <c r="P272" i="6"/>
  <c r="P273" i="6"/>
  <c r="P275" i="6"/>
  <c r="P276" i="6"/>
  <c r="P277" i="6"/>
  <c r="P278" i="6"/>
  <c r="P279" i="6"/>
  <c r="P280" i="6"/>
  <c r="P281" i="6"/>
  <c r="P283" i="6"/>
  <c r="P284" i="6"/>
  <c r="P285" i="6"/>
  <c r="P286" i="6"/>
  <c r="P287" i="6"/>
  <c r="P288" i="6"/>
  <c r="P290" i="6"/>
  <c r="P291" i="6"/>
  <c r="P292" i="6"/>
  <c r="P293" i="6"/>
  <c r="P294" i="6"/>
  <c r="P295" i="6"/>
  <c r="P296" i="6"/>
  <c r="P297" i="6"/>
  <c r="P298" i="6"/>
  <c r="P299" i="6"/>
  <c r="P301" i="6"/>
  <c r="P302" i="6"/>
  <c r="P303" i="6"/>
  <c r="P304" i="6"/>
  <c r="P305" i="6"/>
  <c r="P307" i="6"/>
  <c r="P308" i="6"/>
  <c r="P309" i="6"/>
  <c r="P310" i="6"/>
  <c r="P311" i="6"/>
  <c r="P312" i="6"/>
  <c r="P314" i="6"/>
  <c r="P315" i="6"/>
  <c r="P316" i="6"/>
  <c r="P318" i="6"/>
  <c r="P319" i="6"/>
  <c r="P320" i="6"/>
  <c r="P321" i="6"/>
  <c r="P322" i="6"/>
  <c r="P323" i="6"/>
  <c r="P325" i="6"/>
  <c r="P326" i="6"/>
  <c r="P327" i="6"/>
  <c r="P328" i="6"/>
  <c r="P329" i="6"/>
  <c r="P330" i="6"/>
  <c r="P331" i="6"/>
  <c r="P332" i="6"/>
  <c r="P333" i="6"/>
  <c r="P334" i="6"/>
  <c r="P335" i="6"/>
  <c r="P337" i="6"/>
  <c r="P338" i="6"/>
  <c r="P339" i="6"/>
  <c r="P340" i="6"/>
  <c r="P341" i="6"/>
  <c r="P343" i="6"/>
  <c r="P345" i="6"/>
  <c r="P346" i="6"/>
  <c r="P348" i="6"/>
  <c r="P349" i="6"/>
  <c r="P350" i="6"/>
  <c r="P351" i="6"/>
  <c r="P352" i="6"/>
  <c r="P353" i="6"/>
  <c r="P354" i="6"/>
  <c r="P355" i="6"/>
  <c r="P356" i="6"/>
  <c r="P358" i="6"/>
  <c r="P359" i="6"/>
  <c r="P360" i="6"/>
  <c r="P361" i="6"/>
  <c r="P362" i="6"/>
  <c r="P363" i="6"/>
  <c r="P364" i="6"/>
  <c r="P365" i="6"/>
  <c r="P366" i="6"/>
  <c r="P368" i="6"/>
  <c r="P369" i="6"/>
  <c r="P370" i="6"/>
  <c r="P371" i="6"/>
  <c r="P372" i="6"/>
  <c r="P373" i="6"/>
  <c r="P374" i="6"/>
  <c r="P375" i="6"/>
  <c r="P376" i="6"/>
  <c r="P377" i="6"/>
  <c r="P379" i="6"/>
  <c r="P381" i="6"/>
  <c r="P382" i="6"/>
  <c r="P383" i="6"/>
  <c r="P384" i="6"/>
  <c r="P385" i="6"/>
  <c r="P386" i="6"/>
  <c r="P388" i="6"/>
  <c r="P389" i="6"/>
  <c r="P390" i="6"/>
  <c r="P391" i="6"/>
  <c r="P392" i="6"/>
  <c r="P394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10" i="6"/>
  <c r="P411" i="6"/>
  <c r="P412" i="6"/>
  <c r="P413" i="6"/>
  <c r="P414" i="6"/>
  <c r="P415" i="6"/>
  <c r="P416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8" i="6"/>
  <c r="P449" i="6"/>
  <c r="P450" i="6"/>
  <c r="P452" i="6"/>
  <c r="P453" i="6"/>
  <c r="P454" i="6"/>
  <c r="P455" i="6"/>
  <c r="P456" i="6"/>
  <c r="P457" i="6"/>
  <c r="P459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5" i="6"/>
  <c r="P476" i="6"/>
  <c r="P477" i="6"/>
  <c r="P478" i="6"/>
  <c r="P479" i="6"/>
  <c r="P480" i="6"/>
  <c r="P481" i="6"/>
  <c r="P482" i="6"/>
  <c r="P483" i="6"/>
  <c r="P484" i="6"/>
  <c r="P486" i="6"/>
  <c r="P488" i="6"/>
  <c r="P490" i="6"/>
  <c r="P491" i="6"/>
  <c r="P492" i="6"/>
  <c r="P494" i="6"/>
  <c r="P496" i="6"/>
  <c r="P497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8" i="6"/>
  <c r="P560" i="6"/>
  <c r="P562" i="6"/>
  <c r="P563" i="6"/>
  <c r="P564" i="6"/>
  <c r="P565" i="6"/>
  <c r="P566" i="6"/>
  <c r="P567" i="6"/>
  <c r="P571" i="6"/>
  <c r="P572" i="6"/>
  <c r="P573" i="6"/>
  <c r="P575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9" i="6"/>
  <c r="P620" i="6"/>
  <c r="P621" i="6"/>
  <c r="P622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4" i="6"/>
  <c r="P715" i="6"/>
  <c r="P716" i="6"/>
  <c r="P717" i="6"/>
  <c r="P718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5" i="6"/>
  <c r="P786" i="6"/>
  <c r="P787" i="6"/>
  <c r="P788" i="6"/>
  <c r="P789" i="6"/>
  <c r="P790" i="6"/>
  <c r="P791" i="6"/>
  <c r="P792" i="6"/>
  <c r="P793" i="6"/>
  <c r="P794" i="6"/>
  <c r="P795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80" i="6"/>
  <c r="P981" i="6"/>
  <c r="P983" i="6"/>
  <c r="P984" i="6"/>
  <c r="P985" i="6"/>
  <c r="P986" i="6"/>
  <c r="P988" i="6"/>
  <c r="P989" i="6"/>
  <c r="P990" i="6"/>
  <c r="P991" i="6"/>
  <c r="P992" i="6"/>
  <c r="P993" i="6"/>
  <c r="P994" i="6"/>
  <c r="P995" i="6"/>
  <c r="P997" i="6"/>
  <c r="P999" i="6"/>
  <c r="P1000" i="6"/>
  <c r="P1001" i="6"/>
  <c r="P1002" i="6"/>
  <c r="P1003" i="6"/>
  <c r="P1004" i="6"/>
  <c r="P1005" i="6"/>
  <c r="P1007" i="6"/>
  <c r="P1008" i="6"/>
  <c r="P1009" i="6"/>
  <c r="P1010" i="6"/>
  <c r="P1011" i="6"/>
  <c r="P1012" i="6"/>
  <c r="P1013" i="6"/>
  <c r="P1014" i="6"/>
  <c r="P1015" i="6"/>
  <c r="P1017" i="6"/>
  <c r="P1019" i="6"/>
  <c r="P1020" i="6"/>
  <c r="P1022" i="6"/>
  <c r="P1023" i="6"/>
  <c r="P1025" i="6"/>
  <c r="P1026" i="6"/>
  <c r="P1028" i="6"/>
  <c r="P1029" i="6"/>
  <c r="P1030" i="6"/>
  <c r="P1031" i="6"/>
  <c r="P1032" i="6"/>
  <c r="P1034" i="6"/>
  <c r="P1035" i="6"/>
  <c r="P1036" i="6"/>
  <c r="P1038" i="6"/>
  <c r="P1039" i="6"/>
  <c r="P1040" i="6"/>
  <c r="P1041" i="6"/>
  <c r="P1042" i="6"/>
  <c r="P1043" i="6"/>
  <c r="P1044" i="6"/>
  <c r="P1045" i="6"/>
  <c r="P1047" i="6"/>
  <c r="P1048" i="6"/>
  <c r="P1049" i="6"/>
  <c r="P1050" i="6"/>
  <c r="P1052" i="6"/>
  <c r="P1053" i="6"/>
  <c r="P1055" i="6"/>
  <c r="P1056" i="6"/>
  <c r="P1057" i="6"/>
  <c r="P1058" i="6"/>
  <c r="P1059" i="6"/>
  <c r="P1060" i="6"/>
  <c r="P1062" i="6"/>
  <c r="P1063" i="6"/>
  <c r="P1064" i="6"/>
  <c r="P1066" i="6"/>
  <c r="P1067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3" i="6"/>
  <c r="P1144" i="6"/>
  <c r="P1145" i="6"/>
  <c r="P1146" i="6"/>
  <c r="P2" i="6"/>
  <c r="O1144" i="6"/>
  <c r="O1145" i="6"/>
  <c r="O1146" i="6"/>
  <c r="Q1144" i="6"/>
  <c r="Q1145" i="6"/>
  <c r="Q1146" i="6"/>
  <c r="R1144" i="6"/>
  <c r="R1145" i="6"/>
  <c r="R1146" i="6"/>
  <c r="O1143" i="6"/>
  <c r="Q1143" i="6"/>
  <c r="R1143" i="6"/>
  <c r="O1137" i="6"/>
  <c r="O1138" i="6"/>
  <c r="O1139" i="6"/>
  <c r="O1140" i="6"/>
  <c r="O1141" i="6"/>
  <c r="Q1137" i="6"/>
  <c r="Q1138" i="6"/>
  <c r="Q1139" i="6"/>
  <c r="Q1140" i="6"/>
  <c r="Q1141" i="6"/>
  <c r="R1137" i="6"/>
  <c r="R1138" i="6"/>
  <c r="R1139" i="6"/>
  <c r="R1140" i="6"/>
  <c r="R1141" i="6"/>
  <c r="O1136" i="6"/>
  <c r="Q1136" i="6"/>
  <c r="R1136" i="6"/>
  <c r="O1134" i="6"/>
  <c r="Q1134" i="6"/>
  <c r="R1134" i="6"/>
  <c r="O1133" i="6"/>
  <c r="Q1133" i="6"/>
  <c r="R1133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O1110" i="6"/>
  <c r="O1111" i="6"/>
  <c r="Q1110" i="6"/>
  <c r="Q1111" i="6"/>
  <c r="R1110" i="6"/>
  <c r="R1111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O1069" i="6"/>
  <c r="Q1069" i="6"/>
  <c r="R1069" i="6"/>
  <c r="O1067" i="6"/>
  <c r="Q1067" i="6"/>
  <c r="R1067" i="6"/>
  <c r="O1066" i="6"/>
  <c r="Q1066" i="6"/>
  <c r="R1066" i="6"/>
  <c r="P849" i="3" l="1"/>
  <c r="P848" i="3"/>
  <c r="Y848" i="3"/>
  <c r="Y849" i="3"/>
  <c r="Q1055" i="6"/>
  <c r="Q1056" i="6"/>
  <c r="Q1057" i="6"/>
  <c r="Q1058" i="6"/>
  <c r="Q1059" i="6"/>
  <c r="Q1060" i="6"/>
  <c r="Q1062" i="6"/>
  <c r="Q1063" i="6"/>
  <c r="Q1064" i="6"/>
  <c r="Q1053" i="6"/>
  <c r="O1053" i="6"/>
  <c r="O1055" i="6"/>
  <c r="O1056" i="6"/>
  <c r="O1057" i="6"/>
  <c r="O1058" i="6"/>
  <c r="O1059" i="6"/>
  <c r="O1060" i="6"/>
  <c r="O1062" i="6"/>
  <c r="O1063" i="6"/>
  <c r="O1064" i="6"/>
  <c r="R1060" i="6" l="1"/>
  <c r="R1059" i="6"/>
  <c r="R1058" i="6"/>
  <c r="R1057" i="6"/>
  <c r="R1056" i="6"/>
  <c r="R1055" i="6"/>
  <c r="R1053" i="6"/>
  <c r="O1052" i="6"/>
  <c r="Q1052" i="6"/>
  <c r="R1052" i="6"/>
  <c r="R1049" i="6"/>
  <c r="R1050" i="6"/>
  <c r="Q1049" i="6"/>
  <c r="Q1050" i="6"/>
  <c r="O1049" i="6"/>
  <c r="O1050" i="6"/>
  <c r="R1047" i="6"/>
  <c r="R1048" i="6"/>
  <c r="Q1047" i="6"/>
  <c r="Q1048" i="6"/>
  <c r="O1047" i="6"/>
  <c r="O1048" i="6"/>
  <c r="O1045" i="6" l="1"/>
  <c r="Q1045" i="6"/>
  <c r="R1045" i="6"/>
  <c r="O1043" i="6"/>
  <c r="O1044" i="6"/>
  <c r="Q1043" i="6"/>
  <c r="Q1044" i="6"/>
  <c r="R1043" i="6"/>
  <c r="R1044" i="6"/>
  <c r="O1042" i="6"/>
  <c r="Q1042" i="6"/>
  <c r="R1042" i="6"/>
  <c r="O1041" i="6"/>
  <c r="Q1041" i="6"/>
  <c r="R1041" i="6"/>
  <c r="O1040" i="6"/>
  <c r="Q1040" i="6"/>
  <c r="R1040" i="6"/>
  <c r="O1039" i="6"/>
  <c r="Q1039" i="6"/>
  <c r="R1039" i="6"/>
  <c r="O1038" i="6"/>
  <c r="Q1038" i="6"/>
  <c r="R1038" i="6"/>
  <c r="O1036" i="6"/>
  <c r="Q1036" i="6"/>
  <c r="R1036" i="6"/>
  <c r="O1035" i="6"/>
  <c r="Q1035" i="6"/>
  <c r="R1035" i="6"/>
  <c r="O1034" i="6"/>
  <c r="Q1034" i="6"/>
  <c r="R1034" i="6"/>
  <c r="O1032" i="6"/>
  <c r="Q1032" i="6"/>
  <c r="R1032" i="6"/>
  <c r="O1031" i="6"/>
  <c r="Q1031" i="6"/>
  <c r="R1031" i="6"/>
  <c r="O1030" i="6"/>
  <c r="Q1030" i="6"/>
  <c r="R1030" i="6"/>
  <c r="O1029" i="6"/>
  <c r="Q1029" i="6"/>
  <c r="R1029" i="6"/>
  <c r="O1028" i="6"/>
  <c r="Q1028" i="6"/>
  <c r="R1028" i="6"/>
  <c r="O1026" i="6"/>
  <c r="Q1026" i="6"/>
  <c r="R1026" i="6"/>
  <c r="O1025" i="6"/>
  <c r="Q1025" i="6"/>
  <c r="R1025" i="6"/>
  <c r="O1023" i="6"/>
  <c r="Q1023" i="6"/>
  <c r="R1023" i="6"/>
  <c r="O1022" i="6"/>
  <c r="Q1022" i="6"/>
  <c r="R1022" i="6"/>
  <c r="O1020" i="6"/>
  <c r="Q1020" i="6"/>
  <c r="R1020" i="6"/>
  <c r="O1019" i="6"/>
  <c r="Q1019" i="6"/>
  <c r="R1019" i="6"/>
  <c r="R1017" i="6"/>
  <c r="Q1017" i="6"/>
  <c r="O1017" i="6"/>
  <c r="O1015" i="6"/>
  <c r="Q1015" i="6"/>
  <c r="R1015" i="6"/>
  <c r="O1014" i="6"/>
  <c r="Q1014" i="6"/>
  <c r="R1014" i="6"/>
  <c r="O1013" i="6"/>
  <c r="Q1013" i="6"/>
  <c r="R1013" i="6"/>
  <c r="O1012" i="6"/>
  <c r="Q1012" i="6"/>
  <c r="R1012" i="6"/>
  <c r="O1011" i="6"/>
  <c r="Q1011" i="6"/>
  <c r="R1011" i="6"/>
  <c r="O1010" i="6"/>
  <c r="Q1010" i="6"/>
  <c r="R1010" i="6"/>
  <c r="O1009" i="6"/>
  <c r="Q1009" i="6"/>
  <c r="R1009" i="6"/>
  <c r="O1008" i="6"/>
  <c r="Q1008" i="6"/>
  <c r="R1008" i="6"/>
  <c r="O1007" i="6"/>
  <c r="Q1007" i="6"/>
  <c r="R1007" i="6"/>
  <c r="O1005" i="6"/>
  <c r="Q1005" i="6"/>
  <c r="R1005" i="6"/>
  <c r="O1004" i="6"/>
  <c r="Q1004" i="6"/>
  <c r="R1004" i="6"/>
  <c r="O1002" i="6"/>
  <c r="O1003" i="6"/>
  <c r="Q1002" i="6"/>
  <c r="Q1003" i="6"/>
  <c r="R1002" i="6"/>
  <c r="R1003" i="6"/>
  <c r="O1001" i="6"/>
  <c r="Q1001" i="6"/>
  <c r="R1001" i="6"/>
  <c r="O1000" i="6"/>
  <c r="Q1000" i="6"/>
  <c r="R1000" i="6"/>
  <c r="O999" i="6"/>
  <c r="Q999" i="6"/>
  <c r="R999" i="6"/>
  <c r="O997" i="6"/>
  <c r="Q997" i="6"/>
  <c r="R997" i="6"/>
  <c r="O995" i="6"/>
  <c r="Q995" i="6"/>
  <c r="R995" i="6"/>
  <c r="O994" i="6"/>
  <c r="Q994" i="6"/>
  <c r="R994" i="6"/>
  <c r="O993" i="6"/>
  <c r="Q993" i="6"/>
  <c r="R993" i="6"/>
  <c r="O992" i="6"/>
  <c r="Q992" i="6"/>
  <c r="R992" i="6"/>
  <c r="O991" i="6"/>
  <c r="Q991" i="6"/>
  <c r="R991" i="6"/>
  <c r="O990" i="6"/>
  <c r="Q990" i="6"/>
  <c r="R990" i="6"/>
  <c r="O989" i="6"/>
  <c r="Q989" i="6"/>
  <c r="R989" i="6"/>
  <c r="O988" i="6"/>
  <c r="Q988" i="6"/>
  <c r="R988" i="6"/>
  <c r="O986" i="6"/>
  <c r="Q986" i="6"/>
  <c r="R986" i="6"/>
  <c r="O984" i="6"/>
  <c r="O985" i="6"/>
  <c r="Q984" i="6"/>
  <c r="Q985" i="6"/>
  <c r="R984" i="6"/>
  <c r="R985" i="6"/>
  <c r="O983" i="6"/>
  <c r="Q983" i="6"/>
  <c r="R983" i="6"/>
  <c r="O981" i="6"/>
  <c r="Q981" i="6"/>
  <c r="R981" i="6"/>
  <c r="O980" i="6"/>
  <c r="Q980" i="6"/>
  <c r="R980" i="6"/>
  <c r="M808" i="3" l="1"/>
  <c r="O978" i="6" l="1"/>
  <c r="Q978" i="6"/>
  <c r="R978" i="6"/>
  <c r="O977" i="6"/>
  <c r="Q977" i="6"/>
  <c r="R977" i="6"/>
  <c r="O976" i="6"/>
  <c r="Q976" i="6"/>
  <c r="R976" i="6"/>
  <c r="O975" i="6"/>
  <c r="Q975" i="6"/>
  <c r="R975" i="6"/>
  <c r="O973" i="6"/>
  <c r="O974" i="6"/>
  <c r="Q973" i="6"/>
  <c r="Q974" i="6"/>
  <c r="R973" i="6"/>
  <c r="R974" i="6"/>
  <c r="O972" i="6"/>
  <c r="Q972" i="6"/>
  <c r="R972" i="6"/>
  <c r="O971" i="6"/>
  <c r="Q971" i="6"/>
  <c r="R971" i="6"/>
  <c r="O970" i="6"/>
  <c r="Q970" i="6"/>
  <c r="R970" i="6"/>
  <c r="O968" i="6"/>
  <c r="O969" i="6"/>
  <c r="Q968" i="6"/>
  <c r="Q969" i="6"/>
  <c r="R968" i="6"/>
  <c r="R969" i="6"/>
  <c r="O967" i="6"/>
  <c r="Q967" i="6"/>
  <c r="R967" i="6"/>
  <c r="O965" i="6"/>
  <c r="O966" i="6"/>
  <c r="Q965" i="6"/>
  <c r="Q966" i="6"/>
  <c r="R966" i="6"/>
  <c r="O964" i="6"/>
  <c r="Q964" i="6"/>
  <c r="R964" i="6"/>
  <c r="O963" i="6"/>
  <c r="Q963" i="6"/>
  <c r="R963" i="6"/>
  <c r="O962" i="6"/>
  <c r="Q962" i="6"/>
  <c r="R962" i="6"/>
  <c r="O959" i="6"/>
  <c r="O960" i="6"/>
  <c r="O961" i="6"/>
  <c r="Q959" i="6"/>
  <c r="Q960" i="6"/>
  <c r="Q961" i="6"/>
  <c r="R959" i="6"/>
  <c r="R960" i="6"/>
  <c r="R961" i="6"/>
  <c r="O958" i="6"/>
  <c r="Q958" i="6"/>
  <c r="R958" i="6"/>
  <c r="O957" i="6"/>
  <c r="Q957" i="6"/>
  <c r="R957" i="6"/>
  <c r="O956" i="6"/>
  <c r="Q956" i="6"/>
  <c r="R956" i="6"/>
  <c r="O955" i="6"/>
  <c r="Q955" i="6"/>
  <c r="R955" i="6"/>
  <c r="O954" i="6"/>
  <c r="Q954" i="6"/>
  <c r="R954" i="6"/>
  <c r="O953" i="6"/>
  <c r="Q953" i="6"/>
  <c r="R953" i="6"/>
  <c r="O952" i="6"/>
  <c r="Q952" i="6"/>
  <c r="R952" i="6"/>
  <c r="O950" i="6"/>
  <c r="O951" i="6"/>
  <c r="Q950" i="6"/>
  <c r="Q951" i="6"/>
  <c r="R950" i="6"/>
  <c r="R951" i="6"/>
  <c r="O948" i="6"/>
  <c r="O949" i="6"/>
  <c r="Q948" i="6"/>
  <c r="Q949" i="6"/>
  <c r="R948" i="6"/>
  <c r="R949" i="6"/>
  <c r="O945" i="6"/>
  <c r="O946" i="6"/>
  <c r="O947" i="6"/>
  <c r="Q945" i="6"/>
  <c r="Q946" i="6"/>
  <c r="Q947" i="6"/>
  <c r="R945" i="6"/>
  <c r="R946" i="6"/>
  <c r="R947" i="6"/>
  <c r="O944" i="6"/>
  <c r="Q944" i="6"/>
  <c r="R944" i="6"/>
  <c r="O943" i="6"/>
  <c r="Q943" i="6"/>
  <c r="R943" i="6"/>
  <c r="O941" i="6"/>
  <c r="O942" i="6"/>
  <c r="Q941" i="6"/>
  <c r="Q942" i="6"/>
  <c r="R941" i="6"/>
  <c r="R942" i="6"/>
  <c r="O940" i="6"/>
  <c r="Q940" i="6"/>
  <c r="R940" i="6"/>
  <c r="O939" i="6"/>
  <c r="Q939" i="6"/>
  <c r="R939" i="6"/>
  <c r="O938" i="6"/>
  <c r="Q938" i="6"/>
  <c r="R938" i="6"/>
  <c r="O937" i="6"/>
  <c r="Q937" i="6"/>
  <c r="R937" i="6"/>
  <c r="O936" i="6"/>
  <c r="Q936" i="6"/>
  <c r="R936" i="6"/>
  <c r="O935" i="6"/>
  <c r="Q935" i="6"/>
  <c r="R935" i="6"/>
  <c r="O934" i="6"/>
  <c r="Q934" i="6"/>
  <c r="R934" i="6"/>
  <c r="O933" i="6"/>
  <c r="Q933" i="6"/>
  <c r="R933" i="6"/>
  <c r="O932" i="6"/>
  <c r="Q932" i="6"/>
  <c r="R932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O797" i="6"/>
  <c r="Q797" i="6"/>
  <c r="R797" i="6"/>
  <c r="O786" i="6"/>
  <c r="O787" i="6"/>
  <c r="O788" i="6"/>
  <c r="O789" i="6"/>
  <c r="O790" i="6"/>
  <c r="O791" i="6"/>
  <c r="O792" i="6"/>
  <c r="O793" i="6"/>
  <c r="O794" i="6"/>
  <c r="O795" i="6"/>
  <c r="Q786" i="6"/>
  <c r="Q787" i="6"/>
  <c r="Q788" i="6"/>
  <c r="Q789" i="6"/>
  <c r="Q790" i="6"/>
  <c r="Q791" i="6"/>
  <c r="Q792" i="6"/>
  <c r="Q793" i="6"/>
  <c r="Q794" i="6"/>
  <c r="Q795" i="6"/>
  <c r="R786" i="6"/>
  <c r="R787" i="6"/>
  <c r="R788" i="6"/>
  <c r="R789" i="6"/>
  <c r="R790" i="6"/>
  <c r="R791" i="6"/>
  <c r="R792" i="6"/>
  <c r="R793" i="6"/>
  <c r="R794" i="6"/>
  <c r="R795" i="6"/>
  <c r="O785" i="6"/>
  <c r="Q785" i="6"/>
  <c r="R785" i="6"/>
  <c r="O783" i="6"/>
  <c r="Q783" i="6"/>
  <c r="R783" i="6"/>
  <c r="O773" i="6"/>
  <c r="O774" i="6"/>
  <c r="O775" i="6"/>
  <c r="O776" i="6"/>
  <c r="O777" i="6"/>
  <c r="O778" i="6"/>
  <c r="O779" i="6"/>
  <c r="O780" i="6"/>
  <c r="O781" i="6"/>
  <c r="O782" i="6"/>
  <c r="Q773" i="6"/>
  <c r="Q774" i="6"/>
  <c r="Q775" i="6"/>
  <c r="Q776" i="6"/>
  <c r="Q777" i="6"/>
  <c r="Q778" i="6"/>
  <c r="Q779" i="6"/>
  <c r="Q780" i="6"/>
  <c r="Q781" i="6"/>
  <c r="Q782" i="6"/>
  <c r="R773" i="6"/>
  <c r="R774" i="6"/>
  <c r="R775" i="6"/>
  <c r="R776" i="6"/>
  <c r="R777" i="6"/>
  <c r="R778" i="6"/>
  <c r="R779" i="6"/>
  <c r="R780" i="6"/>
  <c r="R781" i="6"/>
  <c r="R782" i="6"/>
  <c r="O772" i="6"/>
  <c r="Q772" i="6"/>
  <c r="R772" i="6"/>
  <c r="O771" i="6"/>
  <c r="Q771" i="6"/>
  <c r="R771" i="6"/>
  <c r="O770" i="6"/>
  <c r="Q770" i="6"/>
  <c r="R770" i="6"/>
  <c r="O769" i="6"/>
  <c r="Q769" i="6"/>
  <c r="R769" i="6"/>
  <c r="O768" i="6"/>
  <c r="Q768" i="6"/>
  <c r="R768" i="6"/>
  <c r="O767" i="6"/>
  <c r="Q767" i="6"/>
  <c r="R767" i="6"/>
  <c r="O765" i="6"/>
  <c r="O766" i="6"/>
  <c r="Q765" i="6"/>
  <c r="Q766" i="6"/>
  <c r="R765" i="6"/>
  <c r="R766" i="6"/>
  <c r="O763" i="6"/>
  <c r="O764" i="6"/>
  <c r="Q763" i="6"/>
  <c r="Q764" i="6"/>
  <c r="R763" i="6"/>
  <c r="R764" i="6"/>
  <c r="O762" i="6"/>
  <c r="Q762" i="6"/>
  <c r="R762" i="6"/>
  <c r="O761" i="6"/>
  <c r="Q761" i="6"/>
  <c r="R761" i="6"/>
  <c r="O760" i="6"/>
  <c r="Q760" i="6"/>
  <c r="R760" i="6"/>
  <c r="O759" i="6"/>
  <c r="Q759" i="6"/>
  <c r="R759" i="6"/>
  <c r="O758" i="6"/>
  <c r="Q758" i="6"/>
  <c r="R758" i="6"/>
  <c r="O756" i="6"/>
  <c r="O757" i="6"/>
  <c r="Q756" i="6"/>
  <c r="Q757" i="6"/>
  <c r="R756" i="6"/>
  <c r="R757" i="6"/>
  <c r="O755" i="6"/>
  <c r="Q755" i="6"/>
  <c r="R755" i="6"/>
  <c r="O751" i="6"/>
  <c r="O752" i="6"/>
  <c r="O753" i="6"/>
  <c r="O754" i="6"/>
  <c r="Q751" i="6"/>
  <c r="Q752" i="6"/>
  <c r="Q753" i="6"/>
  <c r="Q754" i="6"/>
  <c r="R751" i="6"/>
  <c r="R752" i="6"/>
  <c r="R753" i="6"/>
  <c r="R754" i="6"/>
  <c r="O750" i="6"/>
  <c r="Q750" i="6"/>
  <c r="R750" i="6"/>
  <c r="O749" i="6"/>
  <c r="Q749" i="6"/>
  <c r="R749" i="6"/>
  <c r="O746" i="6"/>
  <c r="O747" i="6"/>
  <c r="O748" i="6"/>
  <c r="Q746" i="6"/>
  <c r="Q747" i="6"/>
  <c r="Q748" i="6"/>
  <c r="R746" i="6"/>
  <c r="R747" i="6"/>
  <c r="R748" i="6"/>
  <c r="O745" i="6"/>
  <c r="Q745" i="6"/>
  <c r="R745" i="6"/>
  <c r="O744" i="6"/>
  <c r="Q744" i="6"/>
  <c r="R744" i="6"/>
  <c r="O743" i="6"/>
  <c r="Q743" i="6"/>
  <c r="R743" i="6"/>
  <c r="O742" i="6"/>
  <c r="Q742" i="6"/>
  <c r="R742" i="6"/>
  <c r="O741" i="6"/>
  <c r="Q741" i="6"/>
  <c r="R741" i="6"/>
  <c r="O740" i="6"/>
  <c r="Q740" i="6"/>
  <c r="R740" i="6"/>
  <c r="O739" i="6"/>
  <c r="Q739" i="6"/>
  <c r="R739" i="6"/>
  <c r="O738" i="6"/>
  <c r="Q738" i="6"/>
  <c r="R738" i="6"/>
  <c r="O737" i="6"/>
  <c r="Q737" i="6"/>
  <c r="R737" i="6"/>
  <c r="O735" i="6"/>
  <c r="O736" i="6"/>
  <c r="Q735" i="6"/>
  <c r="Q736" i="6"/>
  <c r="R735" i="6"/>
  <c r="R736" i="6"/>
  <c r="O734" i="6"/>
  <c r="Q734" i="6"/>
  <c r="R734" i="6"/>
  <c r="O732" i="6"/>
  <c r="O733" i="6"/>
  <c r="Q732" i="6"/>
  <c r="Q733" i="6"/>
  <c r="R732" i="6"/>
  <c r="R733" i="6"/>
  <c r="O731" i="6"/>
  <c r="Q731" i="6"/>
  <c r="R731" i="6"/>
  <c r="O729" i="6"/>
  <c r="O730" i="6"/>
  <c r="Q729" i="6"/>
  <c r="Q730" i="6"/>
  <c r="R729" i="6"/>
  <c r="R730" i="6"/>
  <c r="O728" i="6"/>
  <c r="Q728" i="6"/>
  <c r="R728" i="6"/>
  <c r="O727" i="6"/>
  <c r="Q727" i="6"/>
  <c r="R727" i="6"/>
  <c r="O726" i="6"/>
  <c r="Q726" i="6"/>
  <c r="R726" i="6"/>
  <c r="O724" i="6"/>
  <c r="O725" i="6"/>
  <c r="Q724" i="6"/>
  <c r="Q725" i="6"/>
  <c r="R724" i="6"/>
  <c r="R725" i="6"/>
  <c r="O723" i="6"/>
  <c r="Q723" i="6"/>
  <c r="R723" i="6"/>
  <c r="O722" i="6"/>
  <c r="Q722" i="6"/>
  <c r="R722" i="6"/>
  <c r="O721" i="6"/>
  <c r="Q721" i="6"/>
  <c r="R721" i="6"/>
  <c r="O720" i="6"/>
  <c r="Q720" i="6"/>
  <c r="R720" i="6"/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N1" i="3"/>
  <c r="O1" i="3"/>
  <c r="V259" i="3" l="1"/>
  <c r="O718" i="6"/>
  <c r="Q718" i="6"/>
  <c r="R718" i="6"/>
  <c r="O717" i="6"/>
  <c r="Q717" i="6"/>
  <c r="R717" i="6"/>
  <c r="O716" i="6"/>
  <c r="Q716" i="6"/>
  <c r="R716" i="6"/>
  <c r="O715" i="6"/>
  <c r="Q715" i="6"/>
  <c r="R715" i="6"/>
  <c r="O512" i="6"/>
  <c r="O513" i="6"/>
  <c r="O514" i="6"/>
  <c r="Q512" i="6"/>
  <c r="Q513" i="6"/>
  <c r="Q514" i="6"/>
  <c r="R512" i="6"/>
  <c r="R513" i="6"/>
  <c r="R514" i="6"/>
  <c r="O515" i="6"/>
  <c r="O516" i="6"/>
  <c r="O517" i="6"/>
  <c r="Q515" i="6"/>
  <c r="Q516" i="6"/>
  <c r="Q517" i="6"/>
  <c r="R515" i="6"/>
  <c r="R516" i="6"/>
  <c r="R517" i="6"/>
  <c r="O518" i="6"/>
  <c r="O519" i="6"/>
  <c r="Q518" i="6"/>
  <c r="Q519" i="6"/>
  <c r="R518" i="6"/>
  <c r="R519" i="6"/>
  <c r="O520" i="6"/>
  <c r="Q520" i="6"/>
  <c r="R520" i="6"/>
  <c r="O714" i="6"/>
  <c r="Q714" i="6"/>
  <c r="R714" i="6"/>
  <c r="T1" i="3"/>
  <c r="O712" i="6"/>
  <c r="Q712" i="6"/>
  <c r="R712" i="6"/>
  <c r="O711" i="6"/>
  <c r="Q711" i="6"/>
  <c r="R711" i="6"/>
  <c r="O710" i="6"/>
  <c r="Q710" i="6"/>
  <c r="R710" i="6"/>
  <c r="O709" i="6"/>
  <c r="Q709" i="6"/>
  <c r="R709" i="6"/>
  <c r="O702" i="6"/>
  <c r="O703" i="6"/>
  <c r="O704" i="6"/>
  <c r="O705" i="6"/>
  <c r="O706" i="6"/>
  <c r="O707" i="6"/>
  <c r="O708" i="6"/>
  <c r="Q702" i="6"/>
  <c r="Q703" i="6"/>
  <c r="Q704" i="6"/>
  <c r="Q705" i="6"/>
  <c r="Q706" i="6"/>
  <c r="Q707" i="6"/>
  <c r="Q708" i="6"/>
  <c r="R702" i="6"/>
  <c r="R703" i="6"/>
  <c r="R704" i="6"/>
  <c r="R705" i="6"/>
  <c r="R706" i="6"/>
  <c r="R707" i="6"/>
  <c r="R708" i="6"/>
  <c r="O701" i="6"/>
  <c r="Q701" i="6"/>
  <c r="R701" i="6"/>
  <c r="O697" i="6"/>
  <c r="O698" i="6"/>
  <c r="O699" i="6"/>
  <c r="O700" i="6"/>
  <c r="Q697" i="6"/>
  <c r="Q698" i="6"/>
  <c r="Q699" i="6"/>
  <c r="Q700" i="6"/>
  <c r="R697" i="6"/>
  <c r="R698" i="6"/>
  <c r="R699" i="6"/>
  <c r="R700" i="6"/>
  <c r="O695" i="6"/>
  <c r="O696" i="6"/>
  <c r="Q695" i="6"/>
  <c r="Q696" i="6"/>
  <c r="R695" i="6"/>
  <c r="R696" i="6"/>
  <c r="O691" i="6"/>
  <c r="O692" i="6"/>
  <c r="O693" i="6"/>
  <c r="O694" i="6"/>
  <c r="Q691" i="6"/>
  <c r="Q692" i="6"/>
  <c r="Q693" i="6"/>
  <c r="Q694" i="6"/>
  <c r="R691" i="6"/>
  <c r="R692" i="6"/>
  <c r="R693" i="6"/>
  <c r="R694" i="6"/>
  <c r="O690" i="6"/>
  <c r="Q690" i="6"/>
  <c r="R690" i="6"/>
  <c r="O689" i="6"/>
  <c r="Q689" i="6"/>
  <c r="R689" i="6"/>
  <c r="O686" i="6"/>
  <c r="O687" i="6"/>
  <c r="O688" i="6"/>
  <c r="Q686" i="6"/>
  <c r="Q687" i="6"/>
  <c r="Q688" i="6"/>
  <c r="R686" i="6"/>
  <c r="R687" i="6"/>
  <c r="R688" i="6"/>
  <c r="O684" i="6"/>
  <c r="O685" i="6"/>
  <c r="Q684" i="6"/>
  <c r="Q685" i="6"/>
  <c r="R684" i="6"/>
  <c r="R685" i="6"/>
  <c r="O682" i="6"/>
  <c r="O683" i="6"/>
  <c r="Q682" i="6"/>
  <c r="Q683" i="6"/>
  <c r="R682" i="6"/>
  <c r="R683" i="6"/>
  <c r="O675" i="6"/>
  <c r="O676" i="6"/>
  <c r="O677" i="6"/>
  <c r="O678" i="6"/>
  <c r="O679" i="6"/>
  <c r="O680" i="6"/>
  <c r="O681" i="6"/>
  <c r="Q675" i="6"/>
  <c r="Q676" i="6"/>
  <c r="Q677" i="6"/>
  <c r="Q678" i="6"/>
  <c r="Q679" i="6"/>
  <c r="Q680" i="6"/>
  <c r="Q681" i="6"/>
  <c r="R675" i="6"/>
  <c r="R676" i="6"/>
  <c r="R677" i="6"/>
  <c r="R678" i="6"/>
  <c r="R679" i="6"/>
  <c r="R680" i="6"/>
  <c r="R681" i="6"/>
  <c r="O672" i="6"/>
  <c r="O673" i="6"/>
  <c r="O674" i="6"/>
  <c r="Q672" i="6"/>
  <c r="Q673" i="6"/>
  <c r="Q674" i="6"/>
  <c r="R672" i="6"/>
  <c r="R673" i="6"/>
  <c r="R674" i="6"/>
  <c r="O670" i="6"/>
  <c r="O671" i="6"/>
  <c r="Q670" i="6"/>
  <c r="Q671" i="6"/>
  <c r="R670" i="6"/>
  <c r="R671" i="6"/>
  <c r="O664" i="6"/>
  <c r="O665" i="6"/>
  <c r="O666" i="6"/>
  <c r="O667" i="6"/>
  <c r="O668" i="6"/>
  <c r="O669" i="6"/>
  <c r="Q664" i="6"/>
  <c r="Q665" i="6"/>
  <c r="Q666" i="6"/>
  <c r="Q667" i="6"/>
  <c r="Q668" i="6"/>
  <c r="Q669" i="6"/>
  <c r="R664" i="6"/>
  <c r="R665" i="6"/>
  <c r="R666" i="6"/>
  <c r="R667" i="6"/>
  <c r="R668" i="6"/>
  <c r="R669" i="6"/>
  <c r="O663" i="6"/>
  <c r="Q663" i="6"/>
  <c r="R663" i="6"/>
  <c r="O661" i="6"/>
  <c r="O662" i="6"/>
  <c r="Q661" i="6"/>
  <c r="Q662" i="6"/>
  <c r="R661" i="6"/>
  <c r="R662" i="6"/>
  <c r="O660" i="6"/>
  <c r="Q660" i="6"/>
  <c r="R660" i="6"/>
  <c r="O658" i="6"/>
  <c r="O659" i="6"/>
  <c r="Q658" i="6"/>
  <c r="Q659" i="6"/>
  <c r="R658" i="6"/>
  <c r="R659" i="6"/>
  <c r="O657" i="6"/>
  <c r="Q657" i="6"/>
  <c r="R657" i="6"/>
  <c r="O654" i="6"/>
  <c r="O655" i="6"/>
  <c r="O656" i="6"/>
  <c r="Q654" i="6"/>
  <c r="Q655" i="6"/>
  <c r="Q656" i="6"/>
  <c r="R654" i="6"/>
  <c r="R655" i="6"/>
  <c r="R656" i="6"/>
  <c r="O653" i="6"/>
  <c r="Q653" i="6"/>
  <c r="R653" i="6"/>
  <c r="O651" i="6"/>
  <c r="O652" i="6"/>
  <c r="Q651" i="6"/>
  <c r="Q652" i="6"/>
  <c r="R651" i="6"/>
  <c r="R652" i="6"/>
  <c r="O648" i="6"/>
  <c r="O649" i="6"/>
  <c r="O650" i="6"/>
  <c r="Q648" i="6"/>
  <c r="Q649" i="6"/>
  <c r="Q650" i="6"/>
  <c r="R648" i="6"/>
  <c r="R649" i="6"/>
  <c r="R650" i="6"/>
  <c r="O647" i="6"/>
  <c r="Q647" i="6"/>
  <c r="R647" i="6"/>
  <c r="O643" i="6"/>
  <c r="O644" i="6"/>
  <c r="O645" i="6"/>
  <c r="O646" i="6"/>
  <c r="Q643" i="6"/>
  <c r="Q644" i="6"/>
  <c r="Q645" i="6"/>
  <c r="Q646" i="6"/>
  <c r="R643" i="6"/>
  <c r="R644" i="6"/>
  <c r="R645" i="6"/>
  <c r="R646" i="6"/>
  <c r="O639" i="6"/>
  <c r="O640" i="6"/>
  <c r="O641" i="6"/>
  <c r="O642" i="6"/>
  <c r="Q639" i="6"/>
  <c r="Q640" i="6"/>
  <c r="Q641" i="6"/>
  <c r="Q642" i="6"/>
  <c r="R639" i="6"/>
  <c r="R640" i="6"/>
  <c r="R641" i="6"/>
  <c r="R642" i="6"/>
  <c r="O636" i="6"/>
  <c r="O637" i="6"/>
  <c r="O638" i="6"/>
  <c r="Q636" i="6"/>
  <c r="Q637" i="6"/>
  <c r="Q638" i="6"/>
  <c r="R636" i="6"/>
  <c r="R637" i="6"/>
  <c r="R638" i="6"/>
  <c r="O630" i="6"/>
  <c r="O631" i="6"/>
  <c r="O632" i="6"/>
  <c r="O633" i="6"/>
  <c r="O634" i="6"/>
  <c r="O635" i="6"/>
  <c r="Q630" i="6"/>
  <c r="Q631" i="6"/>
  <c r="Q632" i="6"/>
  <c r="Q633" i="6"/>
  <c r="Q634" i="6"/>
  <c r="Q635" i="6"/>
  <c r="R630" i="6"/>
  <c r="R631" i="6"/>
  <c r="R632" i="6"/>
  <c r="R633" i="6"/>
  <c r="R634" i="6"/>
  <c r="R635" i="6"/>
  <c r="O629" i="6"/>
  <c r="Q629" i="6"/>
  <c r="R629" i="6"/>
  <c r="O627" i="6"/>
  <c r="O628" i="6"/>
  <c r="Q627" i="6"/>
  <c r="Q628" i="6"/>
  <c r="R627" i="6"/>
  <c r="R628" i="6"/>
  <c r="O626" i="6"/>
  <c r="Q626" i="6"/>
  <c r="R626" i="6"/>
  <c r="O625" i="6"/>
  <c r="Q625" i="6"/>
  <c r="R625" i="6"/>
  <c r="O624" i="6"/>
  <c r="Q624" i="6"/>
  <c r="R624" i="6"/>
  <c r="O622" i="6"/>
  <c r="Q622" i="6"/>
  <c r="R622" i="6"/>
  <c r="O621" i="6"/>
  <c r="Q621" i="6"/>
  <c r="R621" i="6"/>
  <c r="O620" i="6"/>
  <c r="Q620" i="6"/>
  <c r="R620" i="6"/>
  <c r="O619" i="6"/>
  <c r="Q619" i="6"/>
  <c r="R619" i="6"/>
  <c r="O617" i="6"/>
  <c r="Q617" i="6"/>
  <c r="R617" i="6"/>
  <c r="O616" i="6"/>
  <c r="Q616" i="6"/>
  <c r="R616" i="6"/>
  <c r="O615" i="6"/>
  <c r="Q615" i="6"/>
  <c r="R615" i="6"/>
  <c r="O611" i="6"/>
  <c r="O612" i="6"/>
  <c r="O613" i="6"/>
  <c r="O614" i="6"/>
  <c r="Q611" i="6"/>
  <c r="Q612" i="6"/>
  <c r="Q613" i="6"/>
  <c r="Q614" i="6"/>
  <c r="R611" i="6"/>
  <c r="R612" i="6"/>
  <c r="R613" i="6"/>
  <c r="R614" i="6"/>
  <c r="O607" i="6"/>
  <c r="O608" i="6"/>
  <c r="O609" i="6"/>
  <c r="O610" i="6"/>
  <c r="Q607" i="6"/>
  <c r="Q608" i="6"/>
  <c r="Q609" i="6"/>
  <c r="Q610" i="6"/>
  <c r="R607" i="6"/>
  <c r="R608" i="6"/>
  <c r="R609" i="6"/>
  <c r="R610" i="6"/>
  <c r="O605" i="6"/>
  <c r="O606" i="6"/>
  <c r="Q605" i="6"/>
  <c r="Q606" i="6"/>
  <c r="R605" i="6"/>
  <c r="R606" i="6"/>
  <c r="O603" i="6"/>
  <c r="O604" i="6"/>
  <c r="Q603" i="6"/>
  <c r="Q604" i="6"/>
  <c r="R603" i="6"/>
  <c r="R604" i="6"/>
  <c r="O602" i="6"/>
  <c r="Q602" i="6"/>
  <c r="R602" i="6"/>
  <c r="O601" i="6"/>
  <c r="Q601" i="6"/>
  <c r="R601" i="6"/>
  <c r="O600" i="6"/>
  <c r="Q600" i="6"/>
  <c r="R600" i="6"/>
  <c r="O599" i="6"/>
  <c r="Q599" i="6"/>
  <c r="R599" i="6"/>
  <c r="O598" i="6"/>
  <c r="Q598" i="6"/>
  <c r="R598" i="6"/>
  <c r="O597" i="6"/>
  <c r="Q597" i="6"/>
  <c r="R597" i="6"/>
  <c r="O596" i="6"/>
  <c r="Q596" i="6"/>
  <c r="R596" i="6"/>
  <c r="O595" i="6"/>
  <c r="Q595" i="6"/>
  <c r="R595" i="6"/>
  <c r="O594" i="6"/>
  <c r="Q594" i="6"/>
  <c r="R594" i="6"/>
  <c r="O593" i="6"/>
  <c r="Q593" i="6"/>
  <c r="R593" i="6"/>
  <c r="O591" i="6"/>
  <c r="O592" i="6"/>
  <c r="Q591" i="6"/>
  <c r="Q592" i="6"/>
  <c r="R591" i="6"/>
  <c r="R592" i="6"/>
  <c r="O590" i="6"/>
  <c r="Q590" i="6"/>
  <c r="R590" i="6"/>
  <c r="O588" i="6"/>
  <c r="O589" i="6"/>
  <c r="Q588" i="6"/>
  <c r="Q589" i="6"/>
  <c r="R588" i="6"/>
  <c r="R589" i="6"/>
  <c r="O587" i="6"/>
  <c r="Q587" i="6"/>
  <c r="R587" i="6"/>
  <c r="O585" i="6"/>
  <c r="O586" i="6"/>
  <c r="Q585" i="6"/>
  <c r="Q586" i="6"/>
  <c r="R585" i="6"/>
  <c r="R586" i="6"/>
  <c r="O584" i="6"/>
  <c r="Q584" i="6"/>
  <c r="R584" i="6"/>
  <c r="O582" i="6"/>
  <c r="O583" i="6"/>
  <c r="Q582" i="6"/>
  <c r="Q583" i="6"/>
  <c r="R582" i="6"/>
  <c r="R583" i="6"/>
  <c r="O581" i="6"/>
  <c r="Q581" i="6"/>
  <c r="R581" i="6"/>
  <c r="O580" i="6"/>
  <c r="Q580" i="6"/>
  <c r="R580" i="6"/>
  <c r="O579" i="6"/>
  <c r="Q579" i="6"/>
  <c r="R579" i="6"/>
  <c r="O577" i="6"/>
  <c r="O578" i="6"/>
  <c r="Q577" i="6"/>
  <c r="Q578" i="6"/>
  <c r="R577" i="6"/>
  <c r="R578" i="6"/>
  <c r="O575" i="6"/>
  <c r="Q575" i="6"/>
  <c r="R575" i="6"/>
  <c r="O573" i="6"/>
  <c r="Q573" i="6"/>
  <c r="R573" i="6"/>
  <c r="O572" i="6"/>
  <c r="Q572" i="6"/>
  <c r="R572" i="6"/>
  <c r="O571" i="6"/>
  <c r="Q571" i="6"/>
  <c r="R571" i="6"/>
  <c r="O567" i="6" l="1"/>
  <c r="Q567" i="6"/>
  <c r="R567" i="6"/>
  <c r="O566" i="6"/>
  <c r="Q566" i="6"/>
  <c r="R566" i="6"/>
  <c r="O565" i="6"/>
  <c r="Q565" i="6"/>
  <c r="R565" i="6"/>
  <c r="O564" i="6"/>
  <c r="Q564" i="6"/>
  <c r="R564" i="6"/>
  <c r="O563" i="6"/>
  <c r="Q563" i="6"/>
  <c r="R563" i="6"/>
  <c r="O562" i="6"/>
  <c r="Q562" i="6"/>
  <c r="R562" i="6"/>
  <c r="O560" i="6"/>
  <c r="Q560" i="6"/>
  <c r="R560" i="6"/>
  <c r="O558" i="6"/>
  <c r="Q558" i="6"/>
  <c r="R558" i="6"/>
  <c r="O546" i="6"/>
  <c r="O547" i="6"/>
  <c r="O548" i="6"/>
  <c r="O549" i="6"/>
  <c r="O550" i="6"/>
  <c r="O551" i="6"/>
  <c r="O552" i="6"/>
  <c r="O553" i="6"/>
  <c r="O554" i="6"/>
  <c r="O555" i="6"/>
  <c r="O556" i="6"/>
  <c r="Q546" i="6"/>
  <c r="Q547" i="6"/>
  <c r="Q548" i="6"/>
  <c r="Q549" i="6"/>
  <c r="Q550" i="6"/>
  <c r="Q551" i="6"/>
  <c r="Q552" i="6"/>
  <c r="Q553" i="6"/>
  <c r="Q554" i="6"/>
  <c r="Q555" i="6"/>
  <c r="Q556" i="6"/>
  <c r="R546" i="6"/>
  <c r="R547" i="6"/>
  <c r="R548" i="6"/>
  <c r="R549" i="6"/>
  <c r="R550" i="6"/>
  <c r="R551" i="6"/>
  <c r="R552" i="6"/>
  <c r="R553" i="6"/>
  <c r="R554" i="6"/>
  <c r="R555" i="6"/>
  <c r="R556" i="6"/>
  <c r="O545" i="6"/>
  <c r="Q545" i="6"/>
  <c r="R545" i="6"/>
  <c r="O543" i="6"/>
  <c r="Q543" i="6"/>
  <c r="R543" i="6"/>
  <c r="O541" i="6"/>
  <c r="O542" i="6"/>
  <c r="Q541" i="6"/>
  <c r="Q542" i="6"/>
  <c r="R541" i="6"/>
  <c r="R542" i="6"/>
  <c r="O540" i="6"/>
  <c r="Q540" i="6"/>
  <c r="R540" i="6"/>
  <c r="O539" i="6"/>
  <c r="Q539" i="6"/>
  <c r="R539" i="6"/>
  <c r="O538" i="6"/>
  <c r="Q538" i="6"/>
  <c r="R538" i="6"/>
  <c r="O537" i="6"/>
  <c r="Q537" i="6"/>
  <c r="R537" i="6"/>
  <c r="O535" i="6"/>
  <c r="O536" i="6"/>
  <c r="Q535" i="6"/>
  <c r="Q536" i="6"/>
  <c r="R535" i="6"/>
  <c r="R536" i="6"/>
  <c r="O534" i="6"/>
  <c r="Q534" i="6"/>
  <c r="R534" i="6"/>
  <c r="O528" i="6"/>
  <c r="O529" i="6"/>
  <c r="O530" i="6"/>
  <c r="O531" i="6"/>
  <c r="O532" i="6"/>
  <c r="O533" i="6"/>
  <c r="Q528" i="6"/>
  <c r="Q529" i="6"/>
  <c r="Q530" i="6"/>
  <c r="Q531" i="6"/>
  <c r="Q532" i="6"/>
  <c r="Q533" i="6"/>
  <c r="R528" i="6"/>
  <c r="R529" i="6"/>
  <c r="R530" i="6"/>
  <c r="R531" i="6"/>
  <c r="R532" i="6"/>
  <c r="R533" i="6"/>
  <c r="O526" i="6"/>
  <c r="O527" i="6"/>
  <c r="Q526" i="6"/>
  <c r="Q527" i="6"/>
  <c r="R526" i="6"/>
  <c r="R527" i="6"/>
  <c r="O524" i="6"/>
  <c r="O525" i="6"/>
  <c r="Q524" i="6"/>
  <c r="Q525" i="6"/>
  <c r="R524" i="6"/>
  <c r="R525" i="6"/>
  <c r="O523" i="6"/>
  <c r="Q523" i="6"/>
  <c r="R523" i="6"/>
  <c r="O522" i="6"/>
  <c r="Q522" i="6"/>
  <c r="R522" i="6"/>
  <c r="O511" i="6"/>
  <c r="Q511" i="6"/>
  <c r="O510" i="6"/>
  <c r="Q510" i="6"/>
  <c r="O507" i="6"/>
  <c r="O508" i="6"/>
  <c r="O509" i="6"/>
  <c r="Q507" i="6"/>
  <c r="Q508" i="6"/>
  <c r="Q509" i="6"/>
  <c r="O505" i="6"/>
  <c r="O506" i="6"/>
  <c r="Q505" i="6"/>
  <c r="Q506" i="6"/>
  <c r="R505" i="6"/>
  <c r="O504" i="6"/>
  <c r="Q504" i="6"/>
  <c r="O503" i="6"/>
  <c r="Q503" i="6"/>
  <c r="O502" i="6"/>
  <c r="Q502" i="6"/>
  <c r="O501" i="6"/>
  <c r="Q501" i="6"/>
  <c r="O500" i="6"/>
  <c r="Q500" i="6"/>
  <c r="O499" i="6"/>
  <c r="Q499" i="6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8" i="3"/>
  <c r="G839" i="3"/>
  <c r="G840" i="3"/>
  <c r="G841" i="3"/>
  <c r="G842" i="3"/>
  <c r="G843" i="3"/>
  <c r="G844" i="3"/>
  <c r="G845" i="3"/>
  <c r="G846" i="3"/>
  <c r="G847" i="3"/>
  <c r="G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04" i="3"/>
  <c r="I847" i="3"/>
  <c r="J847" i="3"/>
  <c r="M847" i="3"/>
  <c r="Q847" i="3"/>
  <c r="S847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O497" i="6"/>
  <c r="Q497" i="6"/>
  <c r="O496" i="6"/>
  <c r="Q496" i="6"/>
  <c r="R496" i="6"/>
  <c r="O494" i="6"/>
  <c r="Q494" i="6"/>
  <c r="O492" i="6"/>
  <c r="Q492" i="6"/>
  <c r="O491" i="6"/>
  <c r="Q491" i="6"/>
  <c r="O490" i="6"/>
  <c r="Q490" i="6"/>
  <c r="O488" i="6"/>
  <c r="Q488" i="6"/>
  <c r="P847" i="3" l="1"/>
  <c r="Y847" i="3"/>
  <c r="V847" i="3"/>
  <c r="O486" i="6"/>
  <c r="Q486" i="6"/>
  <c r="V816" i="3" l="1"/>
  <c r="V817" i="3"/>
  <c r="V818" i="3"/>
  <c r="V831" i="3"/>
  <c r="V832" i="3"/>
  <c r="I807" i="3"/>
  <c r="I808" i="3"/>
  <c r="P808" i="3" s="1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M807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V807" i="3"/>
  <c r="V808" i="3"/>
  <c r="V809" i="3"/>
  <c r="V810" i="3"/>
  <c r="V811" i="3"/>
  <c r="V812" i="3"/>
  <c r="V813" i="3"/>
  <c r="V814" i="3"/>
  <c r="V815" i="3"/>
  <c r="V820" i="3"/>
  <c r="V821" i="3"/>
  <c r="V822" i="3"/>
  <c r="V823" i="3"/>
  <c r="V824" i="3"/>
  <c r="V825" i="3"/>
  <c r="V826" i="3"/>
  <c r="V827" i="3"/>
  <c r="V828" i="3"/>
  <c r="V829" i="3"/>
  <c r="V830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I804" i="3"/>
  <c r="I805" i="3"/>
  <c r="I806" i="3"/>
  <c r="J804" i="3"/>
  <c r="J805" i="3"/>
  <c r="J806" i="3"/>
  <c r="M804" i="3"/>
  <c r="M805" i="3"/>
  <c r="M806" i="3"/>
  <c r="S804" i="3"/>
  <c r="S805" i="3"/>
  <c r="S806" i="3"/>
  <c r="V805" i="3"/>
  <c r="V806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O484" i="6"/>
  <c r="Q484" i="6"/>
  <c r="O482" i="6"/>
  <c r="O483" i="6"/>
  <c r="Q482" i="6"/>
  <c r="Q483" i="6"/>
  <c r="O481" i="6"/>
  <c r="Q481" i="6"/>
  <c r="O480" i="6"/>
  <c r="Q480" i="6"/>
  <c r="R480" i="6"/>
  <c r="O479" i="6"/>
  <c r="Q479" i="6"/>
  <c r="R479" i="6"/>
  <c r="O478" i="6"/>
  <c r="Q478" i="6"/>
  <c r="O477" i="6"/>
  <c r="Q477" i="6"/>
  <c r="O476" i="6"/>
  <c r="Q476" i="6"/>
  <c r="O475" i="6"/>
  <c r="Q475" i="6"/>
  <c r="R475" i="6"/>
  <c r="O471" i="6"/>
  <c r="O472" i="6"/>
  <c r="O473" i="6"/>
  <c r="Q471" i="6"/>
  <c r="Q472" i="6"/>
  <c r="Q473" i="6"/>
  <c r="R472" i="6"/>
  <c r="R473" i="6"/>
  <c r="O470" i="6"/>
  <c r="Q470" i="6"/>
  <c r="R470" i="6"/>
  <c r="O469" i="6"/>
  <c r="Q469" i="6"/>
  <c r="R469" i="6"/>
  <c r="O468" i="6"/>
  <c r="Q468" i="6"/>
  <c r="R468" i="6"/>
  <c r="O467" i="6"/>
  <c r="Q467" i="6"/>
  <c r="R467" i="6"/>
  <c r="O465" i="6"/>
  <c r="O466" i="6"/>
  <c r="Q465" i="6"/>
  <c r="Q466" i="6"/>
  <c r="R466" i="6"/>
  <c r="O464" i="6"/>
  <c r="Q464" i="6"/>
  <c r="O462" i="6"/>
  <c r="O463" i="6"/>
  <c r="Q462" i="6"/>
  <c r="Q463" i="6"/>
  <c r="R463" i="6"/>
  <c r="O459" i="6"/>
  <c r="O461" i="6"/>
  <c r="Q459" i="6"/>
  <c r="Q461" i="6"/>
  <c r="O450" i="6"/>
  <c r="Q450" i="6"/>
  <c r="O457" i="6"/>
  <c r="Q457" i="6"/>
  <c r="O456" i="6"/>
  <c r="Q456" i="6"/>
  <c r="O455" i="6"/>
  <c r="Q455" i="6"/>
  <c r="O454" i="6"/>
  <c r="Q454" i="6"/>
  <c r="O453" i="6"/>
  <c r="Q453" i="6"/>
  <c r="O452" i="6"/>
  <c r="Q452" i="6"/>
  <c r="O449" i="6"/>
  <c r="Q449" i="6"/>
  <c r="R449" i="6"/>
  <c r="O448" i="6"/>
  <c r="Q448" i="6"/>
  <c r="R448" i="6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O444" i="6"/>
  <c r="Q444" i="6"/>
  <c r="O442" i="6"/>
  <c r="Q442" i="6"/>
  <c r="O440" i="6"/>
  <c r="Q440" i="6"/>
  <c r="O437" i="6"/>
  <c r="Q437" i="6"/>
  <c r="O435" i="6"/>
  <c r="Q435" i="6"/>
  <c r="O433" i="6"/>
  <c r="Q433" i="6"/>
  <c r="O431" i="6"/>
  <c r="Q431" i="6"/>
  <c r="R431" i="6"/>
  <c r="O427" i="6"/>
  <c r="Q427" i="6"/>
  <c r="O426" i="6"/>
  <c r="Q426" i="6"/>
  <c r="O419" i="6"/>
  <c r="O420" i="6"/>
  <c r="O421" i="6"/>
  <c r="O422" i="6"/>
  <c r="O423" i="6"/>
  <c r="O424" i="6"/>
  <c r="O425" i="6"/>
  <c r="O428" i="6"/>
  <c r="O429" i="6"/>
  <c r="O430" i="6"/>
  <c r="O432" i="6"/>
  <c r="O434" i="6"/>
  <c r="O436" i="6"/>
  <c r="O438" i="6"/>
  <c r="O439" i="6"/>
  <c r="O441" i="6"/>
  <c r="O443" i="6"/>
  <c r="O445" i="6"/>
  <c r="O446" i="6"/>
  <c r="Q419" i="6"/>
  <c r="Q420" i="6"/>
  <c r="Q421" i="6"/>
  <c r="Q422" i="6"/>
  <c r="Q423" i="6"/>
  <c r="Q424" i="6"/>
  <c r="Q425" i="6"/>
  <c r="Q428" i="6"/>
  <c r="Q429" i="6"/>
  <c r="Q430" i="6"/>
  <c r="Q432" i="6"/>
  <c r="Q434" i="6"/>
  <c r="Q436" i="6"/>
  <c r="Q438" i="6"/>
  <c r="Q439" i="6"/>
  <c r="Q441" i="6"/>
  <c r="Q443" i="6"/>
  <c r="Q445" i="6"/>
  <c r="Q446" i="6"/>
  <c r="R422" i="6"/>
  <c r="R424" i="6"/>
  <c r="R429" i="6"/>
  <c r="R434" i="6"/>
  <c r="R439" i="6"/>
  <c r="O418" i="6"/>
  <c r="Q418" i="6"/>
  <c r="P793" i="3" l="1"/>
  <c r="P777" i="3"/>
  <c r="P761" i="3"/>
  <c r="P745" i="3"/>
  <c r="P729" i="3"/>
  <c r="P713" i="3"/>
  <c r="P697" i="3"/>
  <c r="P681" i="3"/>
  <c r="P665" i="3"/>
  <c r="P649" i="3"/>
  <c r="P633" i="3"/>
  <c r="P617" i="3"/>
  <c r="P601" i="3"/>
  <c r="P585" i="3"/>
  <c r="P569" i="3"/>
  <c r="P553" i="3"/>
  <c r="P537" i="3"/>
  <c r="P521" i="3"/>
  <c r="P797" i="3"/>
  <c r="P765" i="3"/>
  <c r="P733" i="3"/>
  <c r="P701" i="3"/>
  <c r="P685" i="3"/>
  <c r="P669" i="3"/>
  <c r="P653" i="3"/>
  <c r="P637" i="3"/>
  <c r="P621" i="3"/>
  <c r="P605" i="3"/>
  <c r="P573" i="3"/>
  <c r="P557" i="3"/>
  <c r="P667" i="3"/>
  <c r="P651" i="3"/>
  <c r="P635" i="3"/>
  <c r="P619" i="3"/>
  <c r="P603" i="3"/>
  <c r="P587" i="3"/>
  <c r="P571" i="3"/>
  <c r="P555" i="3"/>
  <c r="P794" i="3"/>
  <c r="P778" i="3"/>
  <c r="P762" i="3"/>
  <c r="P746" i="3"/>
  <c r="P730" i="3"/>
  <c r="P714" i="3"/>
  <c r="P698" i="3"/>
  <c r="P682" i="3"/>
  <c r="P666" i="3"/>
  <c r="P650" i="3"/>
  <c r="P634" i="3"/>
  <c r="P618" i="3"/>
  <c r="P602" i="3"/>
  <c r="P586" i="3"/>
  <c r="P570" i="3"/>
  <c r="P554" i="3"/>
  <c r="P790" i="3"/>
  <c r="P774" i="3"/>
  <c r="P758" i="3"/>
  <c r="P742" i="3"/>
  <c r="P726" i="3"/>
  <c r="P710" i="3"/>
  <c r="P694" i="3"/>
  <c r="P678" i="3"/>
  <c r="P662" i="3"/>
  <c r="P646" i="3"/>
  <c r="P630" i="3"/>
  <c r="P614" i="3"/>
  <c r="P598" i="3"/>
  <c r="P582" i="3"/>
  <c r="P566" i="3"/>
  <c r="P538" i="3"/>
  <c r="P803" i="3"/>
  <c r="P787" i="3"/>
  <c r="P771" i="3"/>
  <c r="P755" i="3"/>
  <c r="P739" i="3"/>
  <c r="P723" i="3"/>
  <c r="P707" i="3"/>
  <c r="P691" i="3"/>
  <c r="P675" i="3"/>
  <c r="P659" i="3"/>
  <c r="P643" i="3"/>
  <c r="P627" i="3"/>
  <c r="P611" i="3"/>
  <c r="P595" i="3"/>
  <c r="P579" i="3"/>
  <c r="P563" i="3"/>
  <c r="P539" i="3"/>
  <c r="P547" i="3"/>
  <c r="P550" i="3"/>
  <c r="P610" i="3"/>
  <c r="P791" i="3"/>
  <c r="P775" i="3"/>
  <c r="P759" i="3"/>
  <c r="P743" i="3"/>
  <c r="P727" i="3"/>
  <c r="P711" i="3"/>
  <c r="P695" i="3"/>
  <c r="P679" i="3"/>
  <c r="P663" i="3"/>
  <c r="P647" i="3"/>
  <c r="P631" i="3"/>
  <c r="P615" i="3"/>
  <c r="P599" i="3"/>
  <c r="P583" i="3"/>
  <c r="P567" i="3"/>
  <c r="P551" i="3"/>
  <c r="P802" i="3"/>
  <c r="P786" i="3"/>
  <c r="P770" i="3"/>
  <c r="P754" i="3"/>
  <c r="P738" i="3"/>
  <c r="P722" i="3"/>
  <c r="P706" i="3"/>
  <c r="P690" i="3"/>
  <c r="P674" i="3"/>
  <c r="P658" i="3"/>
  <c r="P642" i="3"/>
  <c r="P626" i="3"/>
  <c r="P535" i="3"/>
  <c r="P594" i="3"/>
  <c r="P525" i="3"/>
  <c r="P801" i="3"/>
  <c r="P785" i="3"/>
  <c r="P769" i="3"/>
  <c r="P753" i="3"/>
  <c r="P737" i="3"/>
  <c r="P721" i="3"/>
  <c r="P792" i="3"/>
  <c r="P776" i="3"/>
  <c r="P760" i="3"/>
  <c r="P744" i="3"/>
  <c r="P728" i="3"/>
  <c r="P712" i="3"/>
  <c r="P696" i="3"/>
  <c r="P680" i="3"/>
  <c r="P664" i="3"/>
  <c r="P648" i="3"/>
  <c r="P632" i="3"/>
  <c r="P616" i="3"/>
  <c r="P600" i="3"/>
  <c r="P584" i="3"/>
  <c r="P568" i="3"/>
  <c r="P552" i="3"/>
  <c r="P536" i="3"/>
  <c r="P520" i="3"/>
  <c r="P781" i="3"/>
  <c r="P749" i="3"/>
  <c r="P717" i="3"/>
  <c r="P589" i="3"/>
  <c r="P541" i="3"/>
  <c r="P578" i="3"/>
  <c r="P562" i="3"/>
  <c r="P546" i="3"/>
  <c r="P534" i="3"/>
  <c r="P522" i="3"/>
  <c r="P519" i="3"/>
  <c r="P523" i="3"/>
  <c r="P531" i="3"/>
  <c r="P788" i="3"/>
  <c r="P772" i="3"/>
  <c r="P756" i="3"/>
  <c r="P740" i="3"/>
  <c r="P724" i="3"/>
  <c r="P708" i="3"/>
  <c r="P692" i="3"/>
  <c r="P676" i="3"/>
  <c r="P660" i="3"/>
  <c r="P644" i="3"/>
  <c r="P628" i="3"/>
  <c r="P612" i="3"/>
  <c r="P596" i="3"/>
  <c r="P580" i="3"/>
  <c r="P564" i="3"/>
  <c r="P548" i="3"/>
  <c r="P532" i="3"/>
  <c r="P530" i="3"/>
  <c r="P796" i="3"/>
  <c r="P780" i="3"/>
  <c r="P764" i="3"/>
  <c r="P748" i="3"/>
  <c r="P732" i="3"/>
  <c r="P716" i="3"/>
  <c r="P700" i="3"/>
  <c r="P684" i="3"/>
  <c r="P668" i="3"/>
  <c r="P652" i="3"/>
  <c r="P636" i="3"/>
  <c r="P620" i="3"/>
  <c r="P604" i="3"/>
  <c r="P588" i="3"/>
  <c r="P572" i="3"/>
  <c r="P556" i="3"/>
  <c r="P540" i="3"/>
  <c r="P524" i="3"/>
  <c r="P789" i="3"/>
  <c r="P773" i="3"/>
  <c r="P757" i="3"/>
  <c r="P741" i="3"/>
  <c r="P725" i="3"/>
  <c r="P709" i="3"/>
  <c r="P693" i="3"/>
  <c r="P677" i="3"/>
  <c r="P661" i="3"/>
  <c r="P645" i="3"/>
  <c r="P629" i="3"/>
  <c r="P613" i="3"/>
  <c r="P597" i="3"/>
  <c r="P581" i="3"/>
  <c r="P565" i="3"/>
  <c r="P549" i="3"/>
  <c r="P533" i="3"/>
  <c r="P800" i="3"/>
  <c r="P784" i="3"/>
  <c r="P768" i="3"/>
  <c r="P752" i="3"/>
  <c r="P736" i="3"/>
  <c r="P720" i="3"/>
  <c r="P704" i="3"/>
  <c r="P688" i="3"/>
  <c r="P672" i="3"/>
  <c r="P656" i="3"/>
  <c r="P640" i="3"/>
  <c r="P624" i="3"/>
  <c r="P608" i="3"/>
  <c r="P592" i="3"/>
  <c r="P576" i="3"/>
  <c r="P560" i="3"/>
  <c r="P544" i="3"/>
  <c r="P528" i="3"/>
  <c r="P705" i="3"/>
  <c r="P689" i="3"/>
  <c r="P673" i="3"/>
  <c r="P657" i="3"/>
  <c r="P641" i="3"/>
  <c r="P625" i="3"/>
  <c r="P609" i="3"/>
  <c r="P593" i="3"/>
  <c r="P577" i="3"/>
  <c r="P561" i="3"/>
  <c r="P545" i="3"/>
  <c r="P529" i="3"/>
  <c r="P517" i="3"/>
  <c r="P501" i="3"/>
  <c r="P485" i="3"/>
  <c r="P469" i="3"/>
  <c r="P453" i="3"/>
  <c r="P437" i="3"/>
  <c r="P421" i="3"/>
  <c r="P405" i="3"/>
  <c r="P389" i="3"/>
  <c r="P373" i="3"/>
  <c r="P357" i="3"/>
  <c r="P341" i="3"/>
  <c r="P325" i="3"/>
  <c r="P309" i="3"/>
  <c r="P293" i="3"/>
  <c r="P277" i="3"/>
  <c r="P261" i="3"/>
  <c r="P245" i="3"/>
  <c r="P229" i="3"/>
  <c r="P213" i="3"/>
  <c r="P197" i="3"/>
  <c r="P181" i="3"/>
  <c r="P165" i="3"/>
  <c r="P149" i="3"/>
  <c r="P133" i="3"/>
  <c r="P117" i="3"/>
  <c r="P101" i="3"/>
  <c r="P85" i="3"/>
  <c r="P69" i="3"/>
  <c r="P53" i="3"/>
  <c r="P37" i="3"/>
  <c r="P21" i="3"/>
  <c r="P5" i="3"/>
  <c r="P806" i="3"/>
  <c r="P833" i="3"/>
  <c r="P817" i="3"/>
  <c r="P516" i="3"/>
  <c r="P500" i="3"/>
  <c r="P484" i="3"/>
  <c r="P468" i="3"/>
  <c r="P452" i="3"/>
  <c r="P436" i="3"/>
  <c r="P420" i="3"/>
  <c r="P404" i="3"/>
  <c r="P388" i="3"/>
  <c r="P372" i="3"/>
  <c r="P356" i="3"/>
  <c r="P340" i="3"/>
  <c r="P324" i="3"/>
  <c r="P308" i="3"/>
  <c r="P292" i="3"/>
  <c r="P276" i="3"/>
  <c r="P260" i="3"/>
  <c r="P244" i="3"/>
  <c r="P228" i="3"/>
  <c r="P212" i="3"/>
  <c r="P196" i="3"/>
  <c r="P180" i="3"/>
  <c r="P164" i="3"/>
  <c r="P148" i="3"/>
  <c r="P132" i="3"/>
  <c r="P116" i="3"/>
  <c r="P100" i="3"/>
  <c r="P84" i="3"/>
  <c r="P68" i="3"/>
  <c r="P52" i="3"/>
  <c r="P36" i="3"/>
  <c r="P20" i="3"/>
  <c r="P4" i="3"/>
  <c r="P805" i="3"/>
  <c r="P832" i="3"/>
  <c r="P816" i="3"/>
  <c r="P804" i="3"/>
  <c r="P846" i="3"/>
  <c r="P830" i="3"/>
  <c r="P814" i="3"/>
  <c r="P795" i="3"/>
  <c r="P779" i="3"/>
  <c r="P763" i="3"/>
  <c r="P747" i="3"/>
  <c r="P731" i="3"/>
  <c r="P715" i="3"/>
  <c r="P699" i="3"/>
  <c r="P683" i="3"/>
  <c r="P837" i="3"/>
  <c r="P821" i="3"/>
  <c r="P515" i="3"/>
  <c r="P499" i="3"/>
  <c r="P483" i="3"/>
  <c r="P467" i="3"/>
  <c r="P451" i="3"/>
  <c r="P435" i="3"/>
  <c r="P419" i="3"/>
  <c r="P403" i="3"/>
  <c r="P387" i="3"/>
  <c r="P371" i="3"/>
  <c r="P355" i="3"/>
  <c r="P339" i="3"/>
  <c r="P323" i="3"/>
  <c r="P307" i="3"/>
  <c r="P291" i="3"/>
  <c r="P275" i="3"/>
  <c r="P259" i="3"/>
  <c r="P243" i="3"/>
  <c r="P227" i="3"/>
  <c r="P211" i="3"/>
  <c r="P195" i="3"/>
  <c r="P179" i="3"/>
  <c r="P163" i="3"/>
  <c r="P147" i="3"/>
  <c r="P131" i="3"/>
  <c r="P115" i="3"/>
  <c r="P99" i="3"/>
  <c r="P83" i="3"/>
  <c r="P67" i="3"/>
  <c r="P51" i="3"/>
  <c r="P35" i="3"/>
  <c r="P19" i="3"/>
  <c r="P831" i="3"/>
  <c r="P815" i="3"/>
  <c r="P514" i="3"/>
  <c r="P498" i="3"/>
  <c r="P482" i="3"/>
  <c r="P466" i="3"/>
  <c r="P450" i="3"/>
  <c r="P434" i="3"/>
  <c r="P418" i="3"/>
  <c r="P402" i="3"/>
  <c r="P386" i="3"/>
  <c r="P370" i="3"/>
  <c r="P354" i="3"/>
  <c r="P338" i="3"/>
  <c r="P322" i="3"/>
  <c r="P306" i="3"/>
  <c r="P290" i="3"/>
  <c r="P274" i="3"/>
  <c r="P258" i="3"/>
  <c r="P242" i="3"/>
  <c r="P226" i="3"/>
  <c r="P210" i="3"/>
  <c r="P194" i="3"/>
  <c r="P178" i="3"/>
  <c r="P162" i="3"/>
  <c r="P146" i="3"/>
  <c r="P130" i="3"/>
  <c r="P114" i="3"/>
  <c r="P98" i="3"/>
  <c r="P82" i="3"/>
  <c r="P66" i="3"/>
  <c r="P50" i="3"/>
  <c r="P34" i="3"/>
  <c r="P18" i="3"/>
  <c r="P513" i="3"/>
  <c r="P497" i="3"/>
  <c r="P481" i="3"/>
  <c r="P465" i="3"/>
  <c r="P449" i="3"/>
  <c r="P433" i="3"/>
  <c r="P417" i="3"/>
  <c r="P401" i="3"/>
  <c r="P385" i="3"/>
  <c r="P369" i="3"/>
  <c r="P353" i="3"/>
  <c r="P337" i="3"/>
  <c r="P321" i="3"/>
  <c r="P305" i="3"/>
  <c r="P289" i="3"/>
  <c r="P273" i="3"/>
  <c r="P257" i="3"/>
  <c r="P241" i="3"/>
  <c r="P225" i="3"/>
  <c r="P209" i="3"/>
  <c r="P193" i="3"/>
  <c r="P177" i="3"/>
  <c r="P161" i="3"/>
  <c r="P145" i="3"/>
  <c r="P129" i="3"/>
  <c r="P113" i="3"/>
  <c r="P97" i="3"/>
  <c r="P81" i="3"/>
  <c r="P65" i="3"/>
  <c r="P49" i="3"/>
  <c r="P33" i="3"/>
  <c r="P17" i="3"/>
  <c r="P845" i="3"/>
  <c r="P829" i="3"/>
  <c r="P813" i="3"/>
  <c r="P512" i="3"/>
  <c r="P496" i="3"/>
  <c r="P480" i="3"/>
  <c r="P464" i="3"/>
  <c r="P448" i="3"/>
  <c r="P432" i="3"/>
  <c r="P416" i="3"/>
  <c r="P400" i="3"/>
  <c r="P384" i="3"/>
  <c r="P368" i="3"/>
  <c r="P352" i="3"/>
  <c r="P336" i="3"/>
  <c r="P320" i="3"/>
  <c r="P304" i="3"/>
  <c r="P288" i="3"/>
  <c r="P272" i="3"/>
  <c r="P256" i="3"/>
  <c r="P240" i="3"/>
  <c r="P224" i="3"/>
  <c r="P208" i="3"/>
  <c r="P192" i="3"/>
  <c r="P176" i="3"/>
  <c r="P160" i="3"/>
  <c r="P144" i="3"/>
  <c r="P128" i="3"/>
  <c r="P112" i="3"/>
  <c r="P96" i="3"/>
  <c r="P80" i="3"/>
  <c r="P64" i="3"/>
  <c r="P48" i="3"/>
  <c r="P32" i="3"/>
  <c r="P16" i="3"/>
  <c r="P844" i="3"/>
  <c r="P828" i="3"/>
  <c r="P812" i="3"/>
  <c r="P511" i="3"/>
  <c r="P495" i="3"/>
  <c r="P479" i="3"/>
  <c r="P463" i="3"/>
  <c r="P447" i="3"/>
  <c r="P431" i="3"/>
  <c r="P415" i="3"/>
  <c r="P399" i="3"/>
  <c r="P383" i="3"/>
  <c r="P367" i="3"/>
  <c r="P351" i="3"/>
  <c r="P335" i="3"/>
  <c r="P319" i="3"/>
  <c r="P303" i="3"/>
  <c r="P287" i="3"/>
  <c r="P271" i="3"/>
  <c r="P255" i="3"/>
  <c r="P239" i="3"/>
  <c r="P223" i="3"/>
  <c r="P207" i="3"/>
  <c r="P191" i="3"/>
  <c r="P175" i="3"/>
  <c r="P159" i="3"/>
  <c r="P143" i="3"/>
  <c r="P127" i="3"/>
  <c r="P111" i="3"/>
  <c r="P95" i="3"/>
  <c r="P79" i="3"/>
  <c r="P63" i="3"/>
  <c r="P47" i="3"/>
  <c r="P31" i="3"/>
  <c r="P15" i="3"/>
  <c r="P799" i="3"/>
  <c r="P783" i="3"/>
  <c r="P767" i="3"/>
  <c r="P751" i="3"/>
  <c r="P735" i="3"/>
  <c r="P719" i="3"/>
  <c r="P703" i="3"/>
  <c r="P687" i="3"/>
  <c r="P671" i="3"/>
  <c r="P655" i="3"/>
  <c r="P639" i="3"/>
  <c r="P623" i="3"/>
  <c r="P607" i="3"/>
  <c r="P591" i="3"/>
  <c r="P575" i="3"/>
  <c r="P559" i="3"/>
  <c r="P543" i="3"/>
  <c r="P527" i="3"/>
  <c r="P843" i="3"/>
  <c r="P827" i="3"/>
  <c r="P811" i="3"/>
  <c r="P510" i="3"/>
  <c r="P494" i="3"/>
  <c r="P478" i="3"/>
  <c r="P462" i="3"/>
  <c r="P446" i="3"/>
  <c r="P430" i="3"/>
  <c r="P414" i="3"/>
  <c r="P398" i="3"/>
  <c r="P382" i="3"/>
  <c r="P366" i="3"/>
  <c r="P350" i="3"/>
  <c r="P334" i="3"/>
  <c r="P318" i="3"/>
  <c r="P302" i="3"/>
  <c r="P286" i="3"/>
  <c r="P270" i="3"/>
  <c r="P254" i="3"/>
  <c r="P238" i="3"/>
  <c r="P222" i="3"/>
  <c r="P206" i="3"/>
  <c r="P190" i="3"/>
  <c r="P174" i="3"/>
  <c r="P158" i="3"/>
  <c r="P142" i="3"/>
  <c r="P126" i="3"/>
  <c r="P110" i="3"/>
  <c r="P94" i="3"/>
  <c r="P78" i="3"/>
  <c r="P62" i="3"/>
  <c r="P46" i="3"/>
  <c r="P30" i="3"/>
  <c r="P14" i="3"/>
  <c r="P798" i="3"/>
  <c r="P782" i="3"/>
  <c r="P766" i="3"/>
  <c r="P750" i="3"/>
  <c r="P734" i="3"/>
  <c r="P718" i="3"/>
  <c r="P702" i="3"/>
  <c r="P686" i="3"/>
  <c r="P670" i="3"/>
  <c r="P654" i="3"/>
  <c r="P638" i="3"/>
  <c r="P622" i="3"/>
  <c r="P606" i="3"/>
  <c r="P590" i="3"/>
  <c r="P574" i="3"/>
  <c r="P558" i="3"/>
  <c r="P542" i="3"/>
  <c r="P526" i="3"/>
  <c r="P842" i="3"/>
  <c r="P826" i="3"/>
  <c r="P810" i="3"/>
  <c r="P509" i="3"/>
  <c r="P493" i="3"/>
  <c r="P477" i="3"/>
  <c r="P461" i="3"/>
  <c r="P445" i="3"/>
  <c r="P429" i="3"/>
  <c r="P413" i="3"/>
  <c r="P397" i="3"/>
  <c r="P381" i="3"/>
  <c r="P365" i="3"/>
  <c r="P349" i="3"/>
  <c r="P333" i="3"/>
  <c r="P317" i="3"/>
  <c r="P301" i="3"/>
  <c r="P285" i="3"/>
  <c r="P269" i="3"/>
  <c r="P253" i="3"/>
  <c r="P237" i="3"/>
  <c r="P221" i="3"/>
  <c r="P205" i="3"/>
  <c r="P189" i="3"/>
  <c r="P173" i="3"/>
  <c r="P157" i="3"/>
  <c r="P141" i="3"/>
  <c r="P125" i="3"/>
  <c r="P109" i="3"/>
  <c r="P93" i="3"/>
  <c r="P77" i="3"/>
  <c r="P61" i="3"/>
  <c r="P45" i="3"/>
  <c r="P29" i="3"/>
  <c r="P13" i="3"/>
  <c r="P841" i="3"/>
  <c r="P825" i="3"/>
  <c r="P809" i="3"/>
  <c r="P508" i="3"/>
  <c r="P492" i="3"/>
  <c r="P476" i="3"/>
  <c r="P460" i="3"/>
  <c r="P444" i="3"/>
  <c r="P428" i="3"/>
  <c r="P412" i="3"/>
  <c r="P396" i="3"/>
  <c r="P380" i="3"/>
  <c r="P364" i="3"/>
  <c r="P348" i="3"/>
  <c r="P332" i="3"/>
  <c r="P316" i="3"/>
  <c r="P300" i="3"/>
  <c r="P284" i="3"/>
  <c r="P268" i="3"/>
  <c r="P252" i="3"/>
  <c r="P236" i="3"/>
  <c r="P220" i="3"/>
  <c r="P204" i="3"/>
  <c r="P188" i="3"/>
  <c r="P172" i="3"/>
  <c r="P156" i="3"/>
  <c r="P140" i="3"/>
  <c r="P124" i="3"/>
  <c r="P108" i="3"/>
  <c r="P92" i="3"/>
  <c r="P76" i="3"/>
  <c r="P60" i="3"/>
  <c r="P44" i="3"/>
  <c r="P28" i="3"/>
  <c r="P12" i="3"/>
  <c r="P840" i="3"/>
  <c r="P824" i="3"/>
  <c r="P507" i="3"/>
  <c r="P491" i="3"/>
  <c r="P475" i="3"/>
  <c r="P459" i="3"/>
  <c r="P443" i="3"/>
  <c r="P427" i="3"/>
  <c r="P411" i="3"/>
  <c r="P395" i="3"/>
  <c r="P379" i="3"/>
  <c r="P363" i="3"/>
  <c r="P347" i="3"/>
  <c r="P331" i="3"/>
  <c r="P315" i="3"/>
  <c r="P299" i="3"/>
  <c r="P283" i="3"/>
  <c r="P267" i="3"/>
  <c r="P251" i="3"/>
  <c r="P235" i="3"/>
  <c r="P219" i="3"/>
  <c r="P203" i="3"/>
  <c r="P187" i="3"/>
  <c r="P171" i="3"/>
  <c r="P155" i="3"/>
  <c r="P139" i="3"/>
  <c r="P123" i="3"/>
  <c r="P107" i="3"/>
  <c r="P91" i="3"/>
  <c r="P75" i="3"/>
  <c r="P59" i="3"/>
  <c r="P43" i="3"/>
  <c r="P27" i="3"/>
  <c r="P11" i="3"/>
  <c r="P839" i="3"/>
  <c r="P823" i="3"/>
  <c r="P807" i="3"/>
  <c r="P506" i="3"/>
  <c r="P490" i="3"/>
  <c r="P474" i="3"/>
  <c r="P458" i="3"/>
  <c r="P442" i="3"/>
  <c r="P426" i="3"/>
  <c r="P410" i="3"/>
  <c r="P394" i="3"/>
  <c r="P378" i="3"/>
  <c r="P362" i="3"/>
  <c r="P346" i="3"/>
  <c r="P330" i="3"/>
  <c r="P314" i="3"/>
  <c r="P298" i="3"/>
  <c r="P282" i="3"/>
  <c r="P266" i="3"/>
  <c r="P250" i="3"/>
  <c r="P234" i="3"/>
  <c r="P218" i="3"/>
  <c r="P202" i="3"/>
  <c r="P186" i="3"/>
  <c r="P170" i="3"/>
  <c r="P154" i="3"/>
  <c r="P138" i="3"/>
  <c r="P122" i="3"/>
  <c r="P106" i="3"/>
  <c r="P90" i="3"/>
  <c r="P74" i="3"/>
  <c r="P58" i="3"/>
  <c r="P42" i="3"/>
  <c r="P26" i="3"/>
  <c r="P10" i="3"/>
  <c r="P838" i="3"/>
  <c r="P822" i="3"/>
  <c r="P505" i="3"/>
  <c r="P489" i="3"/>
  <c r="P473" i="3"/>
  <c r="P457" i="3"/>
  <c r="P441" i="3"/>
  <c r="P425" i="3"/>
  <c r="P409" i="3"/>
  <c r="P393" i="3"/>
  <c r="P377" i="3"/>
  <c r="P361" i="3"/>
  <c r="P345" i="3"/>
  <c r="P329" i="3"/>
  <c r="P313" i="3"/>
  <c r="P297" i="3"/>
  <c r="P281" i="3"/>
  <c r="P265" i="3"/>
  <c r="P249" i="3"/>
  <c r="P233" i="3"/>
  <c r="P217" i="3"/>
  <c r="P201" i="3"/>
  <c r="P185" i="3"/>
  <c r="P169" i="3"/>
  <c r="P153" i="3"/>
  <c r="P137" i="3"/>
  <c r="P121" i="3"/>
  <c r="P105" i="3"/>
  <c r="P89" i="3"/>
  <c r="P73" i="3"/>
  <c r="P57" i="3"/>
  <c r="P41" i="3"/>
  <c r="P25" i="3"/>
  <c r="P9" i="3"/>
  <c r="P504" i="3"/>
  <c r="P488" i="3"/>
  <c r="P472" i="3"/>
  <c r="P456" i="3"/>
  <c r="P440" i="3"/>
  <c r="P424" i="3"/>
  <c r="P408" i="3"/>
  <c r="P392" i="3"/>
  <c r="P376" i="3"/>
  <c r="P360" i="3"/>
  <c r="P344" i="3"/>
  <c r="P328" i="3"/>
  <c r="P312" i="3"/>
  <c r="P296" i="3"/>
  <c r="P280" i="3"/>
  <c r="P264" i="3"/>
  <c r="P248" i="3"/>
  <c r="P232" i="3"/>
  <c r="P216" i="3"/>
  <c r="P200" i="3"/>
  <c r="P184" i="3"/>
  <c r="P168" i="3"/>
  <c r="P152" i="3"/>
  <c r="P136" i="3"/>
  <c r="P120" i="3"/>
  <c r="P104" i="3"/>
  <c r="P88" i="3"/>
  <c r="P72" i="3"/>
  <c r="P56" i="3"/>
  <c r="P40" i="3"/>
  <c r="P24" i="3"/>
  <c r="P8" i="3"/>
  <c r="P836" i="3"/>
  <c r="P820" i="3"/>
  <c r="P503" i="3"/>
  <c r="P487" i="3"/>
  <c r="P471" i="3"/>
  <c r="P455" i="3"/>
  <c r="P439" i="3"/>
  <c r="P423" i="3"/>
  <c r="P407" i="3"/>
  <c r="P391" i="3"/>
  <c r="P375" i="3"/>
  <c r="P359" i="3"/>
  <c r="P343" i="3"/>
  <c r="P327" i="3"/>
  <c r="P311" i="3"/>
  <c r="P295" i="3"/>
  <c r="P279" i="3"/>
  <c r="P263" i="3"/>
  <c r="P247" i="3"/>
  <c r="P231" i="3"/>
  <c r="P215" i="3"/>
  <c r="P199" i="3"/>
  <c r="P183" i="3"/>
  <c r="P167" i="3"/>
  <c r="P151" i="3"/>
  <c r="P135" i="3"/>
  <c r="P119" i="3"/>
  <c r="P103" i="3"/>
  <c r="P87" i="3"/>
  <c r="P71" i="3"/>
  <c r="P55" i="3"/>
  <c r="P39" i="3"/>
  <c r="P23" i="3"/>
  <c r="P7" i="3"/>
  <c r="P835" i="3"/>
  <c r="P819" i="3"/>
  <c r="P518" i="3"/>
  <c r="P502" i="3"/>
  <c r="P486" i="3"/>
  <c r="P470" i="3"/>
  <c r="P454" i="3"/>
  <c r="P438" i="3"/>
  <c r="P422" i="3"/>
  <c r="P406" i="3"/>
  <c r="P390" i="3"/>
  <c r="P374" i="3"/>
  <c r="P358" i="3"/>
  <c r="P342" i="3"/>
  <c r="P326" i="3"/>
  <c r="P310" i="3"/>
  <c r="P294" i="3"/>
  <c r="P278" i="3"/>
  <c r="P262" i="3"/>
  <c r="P246" i="3"/>
  <c r="P230" i="3"/>
  <c r="P214" i="3"/>
  <c r="P198" i="3"/>
  <c r="P182" i="3"/>
  <c r="P166" i="3"/>
  <c r="P150" i="3"/>
  <c r="P134" i="3"/>
  <c r="P118" i="3"/>
  <c r="P102" i="3"/>
  <c r="P86" i="3"/>
  <c r="P70" i="3"/>
  <c r="P54" i="3"/>
  <c r="P38" i="3"/>
  <c r="P22" i="3"/>
  <c r="P6" i="3"/>
  <c r="P834" i="3"/>
  <c r="P818" i="3"/>
  <c r="Y788" i="3"/>
  <c r="Y772" i="3"/>
  <c r="Y756" i="3"/>
  <c r="Y740" i="3"/>
  <c r="Y724" i="3"/>
  <c r="Y708" i="3"/>
  <c r="Y692" i="3"/>
  <c r="Y676" i="3"/>
  <c r="Y660" i="3"/>
  <c r="Y644" i="3"/>
  <c r="Y628" i="3"/>
  <c r="Y612" i="3"/>
  <c r="Y596" i="3"/>
  <c r="Y580" i="3"/>
  <c r="Y564" i="3"/>
  <c r="Y548" i="3"/>
  <c r="Y532" i="3"/>
  <c r="Y802" i="3"/>
  <c r="Y786" i="3"/>
  <c r="Y770" i="3"/>
  <c r="Y754" i="3"/>
  <c r="Y738" i="3"/>
  <c r="Y722" i="3"/>
  <c r="Y706" i="3"/>
  <c r="Y690" i="3"/>
  <c r="Y674" i="3"/>
  <c r="Y658" i="3"/>
  <c r="Y642" i="3"/>
  <c r="Y626" i="3"/>
  <c r="Y610" i="3"/>
  <c r="Y594" i="3"/>
  <c r="Y578" i="3"/>
  <c r="Y562" i="3"/>
  <c r="Y546" i="3"/>
  <c r="Y530" i="3"/>
  <c r="Y801" i="3"/>
  <c r="Y785" i="3"/>
  <c r="Y769" i="3"/>
  <c r="Y753" i="3"/>
  <c r="Y737" i="3"/>
  <c r="Y721" i="3"/>
  <c r="Y705" i="3"/>
  <c r="Y689" i="3"/>
  <c r="Y673" i="3"/>
  <c r="Y657" i="3"/>
  <c r="Y641" i="3"/>
  <c r="Y625" i="3"/>
  <c r="Y609" i="3"/>
  <c r="Y593" i="3"/>
  <c r="Y577" i="3"/>
  <c r="Y561" i="3"/>
  <c r="Y545" i="3"/>
  <c r="Y529" i="3"/>
  <c r="Y800" i="3"/>
  <c r="Y784" i="3"/>
  <c r="Y768" i="3"/>
  <c r="Y752" i="3"/>
  <c r="Y736" i="3"/>
  <c r="Y720" i="3"/>
  <c r="Y704" i="3"/>
  <c r="Y688" i="3"/>
  <c r="Y672" i="3"/>
  <c r="Y656" i="3"/>
  <c r="Y640" i="3"/>
  <c r="Y624" i="3"/>
  <c r="Y608" i="3"/>
  <c r="Y592" i="3"/>
  <c r="Y576" i="3"/>
  <c r="Y560" i="3"/>
  <c r="Y544" i="3"/>
  <c r="Y528" i="3"/>
  <c r="Y797" i="3"/>
  <c r="Y781" i="3"/>
  <c r="Y765" i="3"/>
  <c r="Y749" i="3"/>
  <c r="Y733" i="3"/>
  <c r="Y717" i="3"/>
  <c r="Y701" i="3"/>
  <c r="Y685" i="3"/>
  <c r="Y669" i="3"/>
  <c r="Y653" i="3"/>
  <c r="Y637" i="3"/>
  <c r="Y621" i="3"/>
  <c r="Y605" i="3"/>
  <c r="Y589" i="3"/>
  <c r="Y573" i="3"/>
  <c r="Y557" i="3"/>
  <c r="Y541" i="3"/>
  <c r="Y525" i="3"/>
  <c r="Y796" i="3"/>
  <c r="Y780" i="3"/>
  <c r="Y764" i="3"/>
  <c r="Y748" i="3"/>
  <c r="Y732" i="3"/>
  <c r="Y716" i="3"/>
  <c r="Y700" i="3"/>
  <c r="Y684" i="3"/>
  <c r="Y668" i="3"/>
  <c r="Y652" i="3"/>
  <c r="Y636" i="3"/>
  <c r="Y620" i="3"/>
  <c r="Y604" i="3"/>
  <c r="Y588" i="3"/>
  <c r="Y572" i="3"/>
  <c r="Y556" i="3"/>
  <c r="Y540" i="3"/>
  <c r="Y524" i="3"/>
  <c r="Y795" i="3"/>
  <c r="Y779" i="3"/>
  <c r="Y763" i="3"/>
  <c r="Y747" i="3"/>
  <c r="Y731" i="3"/>
  <c r="Y715" i="3"/>
  <c r="Y699" i="3"/>
  <c r="Y683" i="3"/>
  <c r="Y667" i="3"/>
  <c r="Y651" i="3"/>
  <c r="Y635" i="3"/>
  <c r="Y619" i="3"/>
  <c r="Y603" i="3"/>
  <c r="Y587" i="3"/>
  <c r="Y571" i="3"/>
  <c r="Y555" i="3"/>
  <c r="Y539" i="3"/>
  <c r="Y523" i="3"/>
  <c r="Y794" i="3"/>
  <c r="Y778" i="3"/>
  <c r="Y762" i="3"/>
  <c r="Y746" i="3"/>
  <c r="Y730" i="3"/>
  <c r="Y714" i="3"/>
  <c r="Y698" i="3"/>
  <c r="Y682" i="3"/>
  <c r="Y666" i="3"/>
  <c r="Y650" i="3"/>
  <c r="Y634" i="3"/>
  <c r="Y618" i="3"/>
  <c r="Y602" i="3"/>
  <c r="Y586" i="3"/>
  <c r="Y570" i="3"/>
  <c r="Y554" i="3"/>
  <c r="Y538" i="3"/>
  <c r="Y522" i="3"/>
  <c r="Y793" i="3"/>
  <c r="Y777" i="3"/>
  <c r="Y761" i="3"/>
  <c r="Y745" i="3"/>
  <c r="Y729" i="3"/>
  <c r="Y713" i="3"/>
  <c r="Y697" i="3"/>
  <c r="Y681" i="3"/>
  <c r="Y665" i="3"/>
  <c r="Y649" i="3"/>
  <c r="Y633" i="3"/>
  <c r="Y617" i="3"/>
  <c r="Y601" i="3"/>
  <c r="Y585" i="3"/>
  <c r="Y569" i="3"/>
  <c r="Y553" i="3"/>
  <c r="Y537" i="3"/>
  <c r="Y521" i="3"/>
  <c r="Y792" i="3"/>
  <c r="Y776" i="3"/>
  <c r="Y760" i="3"/>
  <c r="Y744" i="3"/>
  <c r="Y728" i="3"/>
  <c r="Y712" i="3"/>
  <c r="Y696" i="3"/>
  <c r="Y680" i="3"/>
  <c r="Y664" i="3"/>
  <c r="Y648" i="3"/>
  <c r="Y632" i="3"/>
  <c r="Y616" i="3"/>
  <c r="Y600" i="3"/>
  <c r="Y584" i="3"/>
  <c r="Y568" i="3"/>
  <c r="Y552" i="3"/>
  <c r="Y536" i="3"/>
  <c r="Y520" i="3"/>
  <c r="Y803" i="3"/>
  <c r="Y787" i="3"/>
  <c r="Y771" i="3"/>
  <c r="Y755" i="3"/>
  <c r="Y739" i="3"/>
  <c r="Y723" i="3"/>
  <c r="Y707" i="3"/>
  <c r="Y691" i="3"/>
  <c r="Y675" i="3"/>
  <c r="Y659" i="3"/>
  <c r="Y643" i="3"/>
  <c r="Y627" i="3"/>
  <c r="Y611" i="3"/>
  <c r="Y595" i="3"/>
  <c r="Y579" i="3"/>
  <c r="Y563" i="3"/>
  <c r="Y547" i="3"/>
  <c r="Y531" i="3"/>
  <c r="Y798" i="3"/>
  <c r="Y782" i="3"/>
  <c r="Y766" i="3"/>
  <c r="Y750" i="3"/>
  <c r="Y734" i="3"/>
  <c r="Y718" i="3"/>
  <c r="Y702" i="3"/>
  <c r="Y686" i="3"/>
  <c r="Y670" i="3"/>
  <c r="Y654" i="3"/>
  <c r="Y638" i="3"/>
  <c r="Y622" i="3"/>
  <c r="Y606" i="3"/>
  <c r="Y590" i="3"/>
  <c r="Y574" i="3"/>
  <c r="Y558" i="3"/>
  <c r="Y542" i="3"/>
  <c r="Y526" i="3"/>
  <c r="Y790" i="3"/>
  <c r="Y774" i="3"/>
  <c r="Y758" i="3"/>
  <c r="Y742" i="3"/>
  <c r="Y726" i="3"/>
  <c r="Y710" i="3"/>
  <c r="Y694" i="3"/>
  <c r="Y678" i="3"/>
  <c r="Y662" i="3"/>
  <c r="Y646" i="3"/>
  <c r="Y630" i="3"/>
  <c r="Y614" i="3"/>
  <c r="Y598" i="3"/>
  <c r="Y582" i="3"/>
  <c r="Y566" i="3"/>
  <c r="Y550" i="3"/>
  <c r="Y534" i="3"/>
  <c r="Y517" i="3"/>
  <c r="Y501" i="3"/>
  <c r="Y485" i="3"/>
  <c r="Y469" i="3"/>
  <c r="Y453" i="3"/>
  <c r="Y437" i="3"/>
  <c r="Y421" i="3"/>
  <c r="Y405" i="3"/>
  <c r="Y389" i="3"/>
  <c r="Y373" i="3"/>
  <c r="Y357" i="3"/>
  <c r="Y341" i="3"/>
  <c r="Y325" i="3"/>
  <c r="Y309" i="3"/>
  <c r="Y293" i="3"/>
  <c r="Y277" i="3"/>
  <c r="Y261" i="3"/>
  <c r="Y245" i="3"/>
  <c r="Y229" i="3"/>
  <c r="Y213" i="3"/>
  <c r="Y197" i="3"/>
  <c r="Y181" i="3"/>
  <c r="Y165" i="3"/>
  <c r="Y149" i="3"/>
  <c r="Y133" i="3"/>
  <c r="Y117" i="3"/>
  <c r="Y101" i="3"/>
  <c r="Y85" i="3"/>
  <c r="Y69" i="3"/>
  <c r="Y53" i="3"/>
  <c r="Y37" i="3"/>
  <c r="Y21" i="3"/>
  <c r="Y5" i="3"/>
  <c r="Y789" i="3"/>
  <c r="Y773" i="3"/>
  <c r="Y757" i="3"/>
  <c r="Y741" i="3"/>
  <c r="Y725" i="3"/>
  <c r="Y709" i="3"/>
  <c r="Y693" i="3"/>
  <c r="Y677" i="3"/>
  <c r="Y661" i="3"/>
  <c r="Y645" i="3"/>
  <c r="Y629" i="3"/>
  <c r="Y613" i="3"/>
  <c r="Y597" i="3"/>
  <c r="Y581" i="3"/>
  <c r="Y565" i="3"/>
  <c r="Y549" i="3"/>
  <c r="Y533" i="3"/>
  <c r="Y806" i="3"/>
  <c r="Y833" i="3"/>
  <c r="Y817" i="3"/>
  <c r="Y846" i="3"/>
  <c r="Y830" i="3"/>
  <c r="Y814" i="3"/>
  <c r="Y516" i="3"/>
  <c r="Y500" i="3"/>
  <c r="Y484" i="3"/>
  <c r="Y468" i="3"/>
  <c r="Y452" i="3"/>
  <c r="Y436" i="3"/>
  <c r="Y420" i="3"/>
  <c r="Y404" i="3"/>
  <c r="Y388" i="3"/>
  <c r="Y372" i="3"/>
  <c r="Y356" i="3"/>
  <c r="Y340" i="3"/>
  <c r="Y324" i="3"/>
  <c r="Y308" i="3"/>
  <c r="Y292" i="3"/>
  <c r="Y276" i="3"/>
  <c r="Y260" i="3"/>
  <c r="Y244" i="3"/>
  <c r="Y228" i="3"/>
  <c r="Y212" i="3"/>
  <c r="Y196" i="3"/>
  <c r="Y180" i="3"/>
  <c r="Y164" i="3"/>
  <c r="Y148" i="3"/>
  <c r="Y132" i="3"/>
  <c r="Y116" i="3"/>
  <c r="Y100" i="3"/>
  <c r="Y84" i="3"/>
  <c r="Y68" i="3"/>
  <c r="Y52" i="3"/>
  <c r="Y36" i="3"/>
  <c r="Y20" i="3"/>
  <c r="Y4" i="3"/>
  <c r="Y805" i="3"/>
  <c r="Y832" i="3"/>
  <c r="Y816" i="3"/>
  <c r="Y515" i="3"/>
  <c r="Y499" i="3"/>
  <c r="Y483" i="3"/>
  <c r="Y467" i="3"/>
  <c r="Y451" i="3"/>
  <c r="Y435" i="3"/>
  <c r="Y419" i="3"/>
  <c r="Y403" i="3"/>
  <c r="Y387" i="3"/>
  <c r="Y371" i="3"/>
  <c r="Y355" i="3"/>
  <c r="Y339" i="3"/>
  <c r="Y323" i="3"/>
  <c r="Y307" i="3"/>
  <c r="Y291" i="3"/>
  <c r="Y275" i="3"/>
  <c r="Y259" i="3"/>
  <c r="Y243" i="3"/>
  <c r="Y227" i="3"/>
  <c r="Y211" i="3"/>
  <c r="Y195" i="3"/>
  <c r="Y179" i="3"/>
  <c r="Y163" i="3"/>
  <c r="Y147" i="3"/>
  <c r="Y131" i="3"/>
  <c r="Y115" i="3"/>
  <c r="Y99" i="3"/>
  <c r="Y83" i="3"/>
  <c r="Y67" i="3"/>
  <c r="Y51" i="3"/>
  <c r="Y35" i="3"/>
  <c r="Y19" i="3"/>
  <c r="Y804" i="3"/>
  <c r="Y831" i="3"/>
  <c r="Y815" i="3"/>
  <c r="Y514" i="3"/>
  <c r="Y498" i="3"/>
  <c r="Y482" i="3"/>
  <c r="Y466" i="3"/>
  <c r="Y450" i="3"/>
  <c r="Y434" i="3"/>
  <c r="Y418" i="3"/>
  <c r="Y402" i="3"/>
  <c r="Y386" i="3"/>
  <c r="Y370" i="3"/>
  <c r="Y354" i="3"/>
  <c r="Y338" i="3"/>
  <c r="Y322" i="3"/>
  <c r="Y306" i="3"/>
  <c r="Y290" i="3"/>
  <c r="Y274" i="3"/>
  <c r="Y258" i="3"/>
  <c r="Y242" i="3"/>
  <c r="Y226" i="3"/>
  <c r="Y210" i="3"/>
  <c r="Y194" i="3"/>
  <c r="Y178" i="3"/>
  <c r="Y162" i="3"/>
  <c r="Y146" i="3"/>
  <c r="Y130" i="3"/>
  <c r="Y114" i="3"/>
  <c r="Y98" i="3"/>
  <c r="Y82" i="3"/>
  <c r="Y66" i="3"/>
  <c r="Y50" i="3"/>
  <c r="Y34" i="3"/>
  <c r="Y18" i="3"/>
  <c r="Y513" i="3"/>
  <c r="Y497" i="3"/>
  <c r="Y481" i="3"/>
  <c r="Y465" i="3"/>
  <c r="Y449" i="3"/>
  <c r="Y433" i="3"/>
  <c r="Y417" i="3"/>
  <c r="Y401" i="3"/>
  <c r="Y385" i="3"/>
  <c r="Y369" i="3"/>
  <c r="Y353" i="3"/>
  <c r="Y337" i="3"/>
  <c r="Y321" i="3"/>
  <c r="Y305" i="3"/>
  <c r="Y289" i="3"/>
  <c r="Y273" i="3"/>
  <c r="Y257" i="3"/>
  <c r="Y241" i="3"/>
  <c r="Y225" i="3"/>
  <c r="Y209" i="3"/>
  <c r="Y193" i="3"/>
  <c r="Y177" i="3"/>
  <c r="Y161" i="3"/>
  <c r="Y145" i="3"/>
  <c r="Y129" i="3"/>
  <c r="Y113" i="3"/>
  <c r="Y97" i="3"/>
  <c r="Y81" i="3"/>
  <c r="Y65" i="3"/>
  <c r="Y49" i="3"/>
  <c r="Y33" i="3"/>
  <c r="Y17" i="3"/>
  <c r="Y845" i="3"/>
  <c r="Y829" i="3"/>
  <c r="Y813" i="3"/>
  <c r="Y512" i="3"/>
  <c r="Y496" i="3"/>
  <c r="Y480" i="3"/>
  <c r="Y464" i="3"/>
  <c r="Y448" i="3"/>
  <c r="Y432" i="3"/>
  <c r="Y416" i="3"/>
  <c r="Y400" i="3"/>
  <c r="Y384" i="3"/>
  <c r="Y368" i="3"/>
  <c r="Y352" i="3"/>
  <c r="Y336" i="3"/>
  <c r="Y320" i="3"/>
  <c r="Y304" i="3"/>
  <c r="Y288" i="3"/>
  <c r="Y272" i="3"/>
  <c r="Y256" i="3"/>
  <c r="Y240" i="3"/>
  <c r="Y224" i="3"/>
  <c r="Y208" i="3"/>
  <c r="Y192" i="3"/>
  <c r="Y176" i="3"/>
  <c r="Y160" i="3"/>
  <c r="Y144" i="3"/>
  <c r="Y128" i="3"/>
  <c r="Y112" i="3"/>
  <c r="Y96" i="3"/>
  <c r="Y80" i="3"/>
  <c r="Y64" i="3"/>
  <c r="Y48" i="3"/>
  <c r="Y32" i="3"/>
  <c r="Y16" i="3"/>
  <c r="Y844" i="3"/>
  <c r="Y828" i="3"/>
  <c r="Y812" i="3"/>
  <c r="Y511" i="3"/>
  <c r="Y495" i="3"/>
  <c r="Y479" i="3"/>
  <c r="Y463" i="3"/>
  <c r="Y447" i="3"/>
  <c r="Y431" i="3"/>
  <c r="Y415" i="3"/>
  <c r="Y399" i="3"/>
  <c r="Y383" i="3"/>
  <c r="Y367" i="3"/>
  <c r="Y351" i="3"/>
  <c r="Y335" i="3"/>
  <c r="Y319" i="3"/>
  <c r="Y303" i="3"/>
  <c r="Y287" i="3"/>
  <c r="Y271" i="3"/>
  <c r="Y255" i="3"/>
  <c r="Y239" i="3"/>
  <c r="Y223" i="3"/>
  <c r="Y207" i="3"/>
  <c r="Y191" i="3"/>
  <c r="Y175" i="3"/>
  <c r="Y159" i="3"/>
  <c r="Y143" i="3"/>
  <c r="Y127" i="3"/>
  <c r="Y111" i="3"/>
  <c r="Y95" i="3"/>
  <c r="Y79" i="3"/>
  <c r="Y63" i="3"/>
  <c r="Y47" i="3"/>
  <c r="Y31" i="3"/>
  <c r="Y15" i="3"/>
  <c r="Y799" i="3"/>
  <c r="Y783" i="3"/>
  <c r="Y767" i="3"/>
  <c r="Y751" i="3"/>
  <c r="Y735" i="3"/>
  <c r="Y719" i="3"/>
  <c r="Y703" i="3"/>
  <c r="Y687" i="3"/>
  <c r="Y671" i="3"/>
  <c r="Y655" i="3"/>
  <c r="Y639" i="3"/>
  <c r="Y623" i="3"/>
  <c r="Y607" i="3"/>
  <c r="Y591" i="3"/>
  <c r="Y575" i="3"/>
  <c r="Y559" i="3"/>
  <c r="Y543" i="3"/>
  <c r="Y527" i="3"/>
  <c r="Y843" i="3"/>
  <c r="Y827" i="3"/>
  <c r="Y811" i="3"/>
  <c r="Y510" i="3"/>
  <c r="Y494" i="3"/>
  <c r="Y478" i="3"/>
  <c r="Y462" i="3"/>
  <c r="Y446" i="3"/>
  <c r="Y430" i="3"/>
  <c r="Y414" i="3"/>
  <c r="Y398" i="3"/>
  <c r="Y382" i="3"/>
  <c r="Y366" i="3"/>
  <c r="Y350" i="3"/>
  <c r="Y334" i="3"/>
  <c r="Y318" i="3"/>
  <c r="Y302" i="3"/>
  <c r="Y286" i="3"/>
  <c r="Y270" i="3"/>
  <c r="Y254" i="3"/>
  <c r="Y238" i="3"/>
  <c r="Y222" i="3"/>
  <c r="Y206" i="3"/>
  <c r="Y190" i="3"/>
  <c r="Y174" i="3"/>
  <c r="Y158" i="3"/>
  <c r="Y142" i="3"/>
  <c r="Y126" i="3"/>
  <c r="Y110" i="3"/>
  <c r="Y94" i="3"/>
  <c r="Y78" i="3"/>
  <c r="Y62" i="3"/>
  <c r="Y46" i="3"/>
  <c r="Y30" i="3"/>
  <c r="Y14" i="3"/>
  <c r="Y842" i="3"/>
  <c r="Y826" i="3"/>
  <c r="Y810" i="3"/>
  <c r="Y509" i="3"/>
  <c r="Y493" i="3"/>
  <c r="Y477" i="3"/>
  <c r="Y461" i="3"/>
  <c r="Y445" i="3"/>
  <c r="Y429" i="3"/>
  <c r="Y413" i="3"/>
  <c r="Y397" i="3"/>
  <c r="Y381" i="3"/>
  <c r="Y365" i="3"/>
  <c r="Y349" i="3"/>
  <c r="Y333" i="3"/>
  <c r="Y317" i="3"/>
  <c r="Y301" i="3"/>
  <c r="Y285" i="3"/>
  <c r="Y269" i="3"/>
  <c r="Y253" i="3"/>
  <c r="Y237" i="3"/>
  <c r="Y221" i="3"/>
  <c r="Y205" i="3"/>
  <c r="Y189" i="3"/>
  <c r="Y173" i="3"/>
  <c r="Y157" i="3"/>
  <c r="Y141" i="3"/>
  <c r="Y125" i="3"/>
  <c r="Y109" i="3"/>
  <c r="Y93" i="3"/>
  <c r="Y77" i="3"/>
  <c r="Y61" i="3"/>
  <c r="Y45" i="3"/>
  <c r="Y29" i="3"/>
  <c r="Y13" i="3"/>
  <c r="Y841" i="3"/>
  <c r="Y825" i="3"/>
  <c r="Y809" i="3"/>
  <c r="Y508" i="3"/>
  <c r="Y492" i="3"/>
  <c r="Y476" i="3"/>
  <c r="Y460" i="3"/>
  <c r="Y444" i="3"/>
  <c r="Y428" i="3"/>
  <c r="Y412" i="3"/>
  <c r="Y396" i="3"/>
  <c r="Y380" i="3"/>
  <c r="Y364" i="3"/>
  <c r="Y348" i="3"/>
  <c r="Y332" i="3"/>
  <c r="Y316" i="3"/>
  <c r="Y300" i="3"/>
  <c r="Y284" i="3"/>
  <c r="Y268" i="3"/>
  <c r="Y252" i="3"/>
  <c r="Y236" i="3"/>
  <c r="Y220" i="3"/>
  <c r="Y204" i="3"/>
  <c r="Y188" i="3"/>
  <c r="Y172" i="3"/>
  <c r="Y156" i="3"/>
  <c r="Y140" i="3"/>
  <c r="Y124" i="3"/>
  <c r="Y108" i="3"/>
  <c r="Y92" i="3"/>
  <c r="Y76" i="3"/>
  <c r="Y60" i="3"/>
  <c r="Y44" i="3"/>
  <c r="Y28" i="3"/>
  <c r="Y12" i="3"/>
  <c r="Y840" i="3"/>
  <c r="Y824" i="3"/>
  <c r="Y808" i="3"/>
  <c r="Y507" i="3"/>
  <c r="Y491" i="3"/>
  <c r="Y475" i="3"/>
  <c r="Y459" i="3"/>
  <c r="Y443" i="3"/>
  <c r="Y427" i="3"/>
  <c r="Y411" i="3"/>
  <c r="Y395" i="3"/>
  <c r="Y379" i="3"/>
  <c r="Y363" i="3"/>
  <c r="Y347" i="3"/>
  <c r="Y331" i="3"/>
  <c r="Y315" i="3"/>
  <c r="Y299" i="3"/>
  <c r="Y283" i="3"/>
  <c r="Y267" i="3"/>
  <c r="Y251" i="3"/>
  <c r="Y235" i="3"/>
  <c r="Y219" i="3"/>
  <c r="Y203" i="3"/>
  <c r="Y187" i="3"/>
  <c r="Y171" i="3"/>
  <c r="Y155" i="3"/>
  <c r="Y139" i="3"/>
  <c r="Y123" i="3"/>
  <c r="Y107" i="3"/>
  <c r="Y91" i="3"/>
  <c r="Y75" i="3"/>
  <c r="Y59" i="3"/>
  <c r="Y43" i="3"/>
  <c r="Y27" i="3"/>
  <c r="Y11" i="3"/>
  <c r="Y839" i="3"/>
  <c r="Y823" i="3"/>
  <c r="Y807" i="3"/>
  <c r="Y506" i="3"/>
  <c r="Y490" i="3"/>
  <c r="Y474" i="3"/>
  <c r="Y458" i="3"/>
  <c r="Y442" i="3"/>
  <c r="Y426" i="3"/>
  <c r="Y410" i="3"/>
  <c r="Y394" i="3"/>
  <c r="Y378" i="3"/>
  <c r="Y362" i="3"/>
  <c r="Y346" i="3"/>
  <c r="Y330" i="3"/>
  <c r="Y314" i="3"/>
  <c r="Y298" i="3"/>
  <c r="Y282" i="3"/>
  <c r="Y266" i="3"/>
  <c r="Y250" i="3"/>
  <c r="Y234" i="3"/>
  <c r="Y218" i="3"/>
  <c r="Y202" i="3"/>
  <c r="Y186" i="3"/>
  <c r="Y170" i="3"/>
  <c r="Y154" i="3"/>
  <c r="Y138" i="3"/>
  <c r="Y122" i="3"/>
  <c r="Y106" i="3"/>
  <c r="Y90" i="3"/>
  <c r="Y74" i="3"/>
  <c r="Y58" i="3"/>
  <c r="Y42" i="3"/>
  <c r="Y26" i="3"/>
  <c r="Y10" i="3"/>
  <c r="Y838" i="3"/>
  <c r="Y822" i="3"/>
  <c r="Y505" i="3"/>
  <c r="Y489" i="3"/>
  <c r="Y473" i="3"/>
  <c r="Y457" i="3"/>
  <c r="Y441" i="3"/>
  <c r="Y425" i="3"/>
  <c r="Y409" i="3"/>
  <c r="Y393" i="3"/>
  <c r="Y377" i="3"/>
  <c r="Y361" i="3"/>
  <c r="Y345" i="3"/>
  <c r="Y329" i="3"/>
  <c r="Y313" i="3"/>
  <c r="Y297" i="3"/>
  <c r="Y281" i="3"/>
  <c r="Y265" i="3"/>
  <c r="Y249" i="3"/>
  <c r="Y233" i="3"/>
  <c r="Y217" i="3"/>
  <c r="Y201" i="3"/>
  <c r="Y185" i="3"/>
  <c r="Y169" i="3"/>
  <c r="Y153" i="3"/>
  <c r="Y137" i="3"/>
  <c r="Y121" i="3"/>
  <c r="Y105" i="3"/>
  <c r="Y89" i="3"/>
  <c r="Y73" i="3"/>
  <c r="Y57" i="3"/>
  <c r="Y41" i="3"/>
  <c r="Y25" i="3"/>
  <c r="Y9" i="3"/>
  <c r="Y837" i="3"/>
  <c r="Y821" i="3"/>
  <c r="Y504" i="3"/>
  <c r="Y488" i="3"/>
  <c r="Y472" i="3"/>
  <c r="Y456" i="3"/>
  <c r="Y440" i="3"/>
  <c r="Y424" i="3"/>
  <c r="Y408" i="3"/>
  <c r="Y392" i="3"/>
  <c r="Y376" i="3"/>
  <c r="Y360" i="3"/>
  <c r="Y344" i="3"/>
  <c r="Y328" i="3"/>
  <c r="Y312" i="3"/>
  <c r="Y296" i="3"/>
  <c r="Y280" i="3"/>
  <c r="Y264" i="3"/>
  <c r="Y248" i="3"/>
  <c r="Y232" i="3"/>
  <c r="Y216" i="3"/>
  <c r="Y200" i="3"/>
  <c r="Y184" i="3"/>
  <c r="Y168" i="3"/>
  <c r="Y152" i="3"/>
  <c r="Y136" i="3"/>
  <c r="Y120" i="3"/>
  <c r="Y104" i="3"/>
  <c r="Y88" i="3"/>
  <c r="Y72" i="3"/>
  <c r="Y56" i="3"/>
  <c r="Y40" i="3"/>
  <c r="Y24" i="3"/>
  <c r="Y8" i="3"/>
  <c r="Y836" i="3"/>
  <c r="Y820" i="3"/>
  <c r="Y503" i="3"/>
  <c r="Y487" i="3"/>
  <c r="Y471" i="3"/>
  <c r="Y455" i="3"/>
  <c r="Y439" i="3"/>
  <c r="Y423" i="3"/>
  <c r="Y407" i="3"/>
  <c r="Y391" i="3"/>
  <c r="Y375" i="3"/>
  <c r="Y359" i="3"/>
  <c r="Y343" i="3"/>
  <c r="Y327" i="3"/>
  <c r="Y311" i="3"/>
  <c r="Y295" i="3"/>
  <c r="Y279" i="3"/>
  <c r="Y263" i="3"/>
  <c r="Y247" i="3"/>
  <c r="Y231" i="3"/>
  <c r="Y215" i="3"/>
  <c r="Y199" i="3"/>
  <c r="Y183" i="3"/>
  <c r="Y167" i="3"/>
  <c r="Y151" i="3"/>
  <c r="Y135" i="3"/>
  <c r="Y119" i="3"/>
  <c r="Y103" i="3"/>
  <c r="Y87" i="3"/>
  <c r="Y71" i="3"/>
  <c r="Y55" i="3"/>
  <c r="Y39" i="3"/>
  <c r="Y23" i="3"/>
  <c r="Y7" i="3"/>
  <c r="Y791" i="3"/>
  <c r="Y775" i="3"/>
  <c r="Y759" i="3"/>
  <c r="Y743" i="3"/>
  <c r="Y727" i="3"/>
  <c r="Y711" i="3"/>
  <c r="Y695" i="3"/>
  <c r="Y679" i="3"/>
  <c r="Y663" i="3"/>
  <c r="Y647" i="3"/>
  <c r="Y631" i="3"/>
  <c r="Y615" i="3"/>
  <c r="Y599" i="3"/>
  <c r="Y583" i="3"/>
  <c r="Y567" i="3"/>
  <c r="Y551" i="3"/>
  <c r="Y535" i="3"/>
  <c r="Y519" i="3"/>
  <c r="Y835" i="3"/>
  <c r="Y819" i="3"/>
  <c r="Y518" i="3"/>
  <c r="Y502" i="3"/>
  <c r="Y486" i="3"/>
  <c r="Y470" i="3"/>
  <c r="Y454" i="3"/>
  <c r="Y438" i="3"/>
  <c r="Y422" i="3"/>
  <c r="Y406" i="3"/>
  <c r="Y390" i="3"/>
  <c r="Y374" i="3"/>
  <c r="Y358" i="3"/>
  <c r="Y342" i="3"/>
  <c r="Y326" i="3"/>
  <c r="Y310" i="3"/>
  <c r="Y294" i="3"/>
  <c r="Y278" i="3"/>
  <c r="Y262" i="3"/>
  <c r="Y246" i="3"/>
  <c r="Y230" i="3"/>
  <c r="Y214" i="3"/>
  <c r="Y198" i="3"/>
  <c r="Y182" i="3"/>
  <c r="Y166" i="3"/>
  <c r="Y150" i="3"/>
  <c r="Y134" i="3"/>
  <c r="Y118" i="3"/>
  <c r="Y102" i="3"/>
  <c r="Y86" i="3"/>
  <c r="Y70" i="3"/>
  <c r="Y54" i="3"/>
  <c r="Y38" i="3"/>
  <c r="Y22" i="3"/>
  <c r="Y6" i="3"/>
  <c r="Y834" i="3"/>
  <c r="Y818" i="3"/>
  <c r="V819" i="3"/>
  <c r="V834" i="3"/>
  <c r="V833" i="3"/>
  <c r="V804" i="3"/>
  <c r="S4" i="3" l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O416" i="6"/>
  <c r="Q416" i="6"/>
  <c r="R416" i="6"/>
  <c r="O415" i="6"/>
  <c r="Q415" i="6"/>
  <c r="O414" i="6"/>
  <c r="Q414" i="6"/>
  <c r="O413" i="6"/>
  <c r="Q413" i="6"/>
  <c r="R413" i="6"/>
  <c r="O412" i="6"/>
  <c r="Q412" i="6"/>
  <c r="O411" i="6"/>
  <c r="Q411" i="6"/>
  <c r="R411" i="6"/>
  <c r="O410" i="6"/>
  <c r="Q410" i="6"/>
  <c r="R410" i="6"/>
  <c r="J3" i="3"/>
  <c r="J1" i="3" s="1"/>
  <c r="O407" i="6"/>
  <c r="O408" i="6"/>
  <c r="Q407" i="6"/>
  <c r="Q408" i="6"/>
  <c r="O405" i="6"/>
  <c r="O406" i="6"/>
  <c r="Q405" i="6"/>
  <c r="Q406" i="6"/>
  <c r="O404" i="6"/>
  <c r="Q404" i="6"/>
  <c r="O403" i="6"/>
  <c r="Q403" i="6"/>
  <c r="R403" i="6"/>
  <c r="O402" i="6"/>
  <c r="Q402" i="6"/>
  <c r="O401" i="6"/>
  <c r="Q401" i="6"/>
  <c r="R401" i="6"/>
  <c r="O400" i="6"/>
  <c r="Q400" i="6"/>
  <c r="R400" i="6"/>
  <c r="O399" i="6"/>
  <c r="Q399" i="6"/>
  <c r="O398" i="6"/>
  <c r="Q398" i="6"/>
  <c r="O397" i="6"/>
  <c r="Q397" i="6"/>
  <c r="O396" i="6"/>
  <c r="Q396" i="6"/>
  <c r="O394" i="6"/>
  <c r="Q394" i="6"/>
  <c r="R394" i="6"/>
  <c r="O389" i="6"/>
  <c r="O390" i="6"/>
  <c r="O391" i="6"/>
  <c r="O392" i="6"/>
  <c r="Q389" i="6"/>
  <c r="Q390" i="6"/>
  <c r="Q391" i="6"/>
  <c r="Q392" i="6"/>
  <c r="R391" i="6"/>
  <c r="O388" i="6"/>
  <c r="Q388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57" i="6"/>
  <c r="O284" i="6"/>
  <c r="Q284" i="6"/>
  <c r="R284" i="6"/>
  <c r="O383" i="6" l="1"/>
  <c r="O384" i="6"/>
  <c r="O385" i="6"/>
  <c r="O386" i="6"/>
  <c r="Q383" i="6"/>
  <c r="Q384" i="6"/>
  <c r="Q385" i="6"/>
  <c r="Q386" i="6"/>
  <c r="R385" i="6"/>
  <c r="R386" i="6"/>
  <c r="O381" i="6"/>
  <c r="O382" i="6"/>
  <c r="Q381" i="6"/>
  <c r="Q382" i="6"/>
  <c r="R381" i="6"/>
  <c r="R382" i="6"/>
  <c r="O379" i="6" l="1"/>
  <c r="Q379" i="6"/>
  <c r="O377" i="6"/>
  <c r="Q377" i="6"/>
  <c r="R377" i="6"/>
  <c r="O376" i="6"/>
  <c r="Q376" i="6"/>
  <c r="R376" i="6"/>
  <c r="O375" i="6"/>
  <c r="Q375" i="6"/>
  <c r="R375" i="6"/>
  <c r="O368" i="6"/>
  <c r="O369" i="6"/>
  <c r="O370" i="6"/>
  <c r="O371" i="6"/>
  <c r="O372" i="6"/>
  <c r="O373" i="6"/>
  <c r="O374" i="6"/>
  <c r="Q368" i="6"/>
  <c r="Q369" i="6"/>
  <c r="Q370" i="6"/>
  <c r="Q371" i="6"/>
  <c r="Q372" i="6"/>
  <c r="Q373" i="6"/>
  <c r="Q374" i="6"/>
  <c r="R371" i="6"/>
  <c r="O361" i="6" l="1"/>
  <c r="O362" i="6"/>
  <c r="O363" i="6"/>
  <c r="O364" i="6"/>
  <c r="O365" i="6"/>
  <c r="O366" i="6"/>
  <c r="Q361" i="6"/>
  <c r="Q362" i="6"/>
  <c r="Q363" i="6"/>
  <c r="Q364" i="6"/>
  <c r="Q365" i="6"/>
  <c r="Q366" i="6"/>
  <c r="R361" i="6"/>
  <c r="R362" i="6"/>
  <c r="R363" i="6"/>
  <c r="R364" i="6"/>
  <c r="R365" i="6"/>
  <c r="R366" i="6"/>
  <c r="O358" i="6"/>
  <c r="O359" i="6"/>
  <c r="O360" i="6"/>
  <c r="Q358" i="6"/>
  <c r="Q359" i="6"/>
  <c r="Q360" i="6"/>
  <c r="R358" i="6"/>
  <c r="R359" i="6"/>
  <c r="R360" i="6"/>
  <c r="O352" i="6"/>
  <c r="O353" i="6"/>
  <c r="O354" i="6"/>
  <c r="O355" i="6"/>
  <c r="O356" i="6"/>
  <c r="Q352" i="6"/>
  <c r="Q353" i="6"/>
  <c r="Q354" i="6"/>
  <c r="Q355" i="6"/>
  <c r="Q356" i="6"/>
  <c r="R353" i="6"/>
  <c r="R355" i="6"/>
  <c r="O348" i="6"/>
  <c r="O349" i="6"/>
  <c r="O350" i="6"/>
  <c r="O351" i="6"/>
  <c r="Q348" i="6"/>
  <c r="Q349" i="6"/>
  <c r="Q350" i="6"/>
  <c r="Q351" i="6"/>
  <c r="R348" i="6"/>
  <c r="R350" i="6"/>
  <c r="O346" i="6"/>
  <c r="Q346" i="6"/>
  <c r="R346" i="6"/>
  <c r="O345" i="6"/>
  <c r="Q345" i="6"/>
  <c r="O343" i="6"/>
  <c r="Q343" i="6"/>
  <c r="O341" i="6"/>
  <c r="Q341" i="6"/>
  <c r="O339" i="6"/>
  <c r="O340" i="6"/>
  <c r="Q339" i="6"/>
  <c r="Q340" i="6"/>
  <c r="O337" i="6"/>
  <c r="O338" i="6"/>
  <c r="Q337" i="6"/>
  <c r="Q338" i="6"/>
  <c r="O335" i="6"/>
  <c r="Q335" i="6"/>
  <c r="O334" i="6"/>
  <c r="Q334" i="6"/>
  <c r="O333" i="6"/>
  <c r="Q333" i="6"/>
  <c r="O332" i="6"/>
  <c r="Q332" i="6"/>
  <c r="O331" i="6"/>
  <c r="Q331" i="6"/>
  <c r="R331" i="6"/>
  <c r="O330" i="6"/>
  <c r="Q330" i="6"/>
  <c r="R330" i="6"/>
  <c r="O325" i="6"/>
  <c r="O326" i="6"/>
  <c r="O327" i="6"/>
  <c r="O328" i="6"/>
  <c r="O329" i="6"/>
  <c r="Q325" i="6"/>
  <c r="Q326" i="6"/>
  <c r="Q327" i="6"/>
  <c r="Q328" i="6"/>
  <c r="Q329" i="6"/>
  <c r="R325" i="6"/>
  <c r="R326" i="6"/>
  <c r="R329" i="6"/>
  <c r="O321" i="6" l="1"/>
  <c r="O322" i="6"/>
  <c r="O323" i="6"/>
  <c r="Q321" i="6"/>
  <c r="Q322" i="6"/>
  <c r="Q323" i="6"/>
  <c r="R322" i="6"/>
  <c r="R323" i="6"/>
  <c r="O314" i="6"/>
  <c r="O315" i="6"/>
  <c r="O316" i="6"/>
  <c r="O318" i="6"/>
  <c r="O319" i="6"/>
  <c r="O320" i="6"/>
  <c r="Q314" i="6"/>
  <c r="Q315" i="6"/>
  <c r="Q316" i="6"/>
  <c r="Q318" i="6"/>
  <c r="Q319" i="6"/>
  <c r="Q320" i="6"/>
  <c r="R315" i="6"/>
  <c r="R318" i="6"/>
  <c r="O310" i="6" l="1"/>
  <c r="O311" i="6"/>
  <c r="O312" i="6"/>
  <c r="Q310" i="6"/>
  <c r="Q311" i="6"/>
  <c r="Q312" i="6"/>
  <c r="R310" i="6"/>
  <c r="R312" i="6"/>
  <c r="O305" i="6" l="1"/>
  <c r="O307" i="6"/>
  <c r="O308" i="6"/>
  <c r="O309" i="6"/>
  <c r="Q305" i="6"/>
  <c r="Q307" i="6"/>
  <c r="Q308" i="6"/>
  <c r="Q309" i="6"/>
  <c r="R305" i="6"/>
  <c r="R307" i="6"/>
  <c r="R309" i="6"/>
  <c r="O301" i="6"/>
  <c r="O302" i="6"/>
  <c r="O303" i="6"/>
  <c r="O304" i="6"/>
  <c r="Q301" i="6"/>
  <c r="Q302" i="6"/>
  <c r="Q303" i="6"/>
  <c r="Q304" i="6"/>
  <c r="R302" i="6"/>
  <c r="R275" i="6"/>
  <c r="R279" i="6"/>
  <c r="R281" i="6"/>
  <c r="R288" i="6"/>
  <c r="R290" i="6"/>
  <c r="R292" i="6"/>
  <c r="O292" i="6"/>
  <c r="Q292" i="6"/>
  <c r="O299" i="6"/>
  <c r="Q299" i="6"/>
  <c r="O298" i="6"/>
  <c r="Q298" i="6"/>
  <c r="O297" i="6"/>
  <c r="Q297" i="6"/>
  <c r="O296" i="6"/>
  <c r="Q296" i="6"/>
  <c r="O295" i="6"/>
  <c r="Q295" i="6"/>
  <c r="O294" i="6"/>
  <c r="Q294" i="6"/>
  <c r="O293" i="6"/>
  <c r="Q293" i="6"/>
  <c r="O291" i="6"/>
  <c r="Q291" i="6"/>
  <c r="O290" i="6"/>
  <c r="Q290" i="6"/>
  <c r="U3" i="3"/>
  <c r="U1" i="3" s="1"/>
  <c r="O280" i="6"/>
  <c r="O281" i="6"/>
  <c r="O283" i="6"/>
  <c r="O285" i="6"/>
  <c r="O286" i="6"/>
  <c r="O287" i="6"/>
  <c r="O288" i="6"/>
  <c r="Q280" i="6"/>
  <c r="Q281" i="6"/>
  <c r="Q283" i="6"/>
  <c r="Q285" i="6"/>
  <c r="Q286" i="6"/>
  <c r="Q287" i="6"/>
  <c r="Q288" i="6"/>
  <c r="O275" i="6"/>
  <c r="O276" i="6"/>
  <c r="O277" i="6"/>
  <c r="O278" i="6"/>
  <c r="O279" i="6"/>
  <c r="Q275" i="6"/>
  <c r="Q276" i="6"/>
  <c r="Q277" i="6"/>
  <c r="Q278" i="6"/>
  <c r="Q279" i="6"/>
  <c r="M3" i="3"/>
  <c r="M1" i="3" s="1"/>
  <c r="P1" i="3" s="1"/>
  <c r="I3" i="3"/>
  <c r="O49" i="6"/>
  <c r="O50" i="6"/>
  <c r="O51" i="6"/>
  <c r="O52" i="6"/>
  <c r="Q49" i="6"/>
  <c r="Q50" i="6"/>
  <c r="Q51" i="6"/>
  <c r="Q52" i="6"/>
  <c r="R52" i="6"/>
  <c r="O53" i="6"/>
  <c r="O54" i="6"/>
  <c r="Q53" i="6"/>
  <c r="Q54" i="6"/>
  <c r="O55" i="6"/>
  <c r="Q55" i="6"/>
  <c r="P3" i="3" l="1"/>
  <c r="Y3" i="3"/>
  <c r="I1" i="3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2" i="6"/>
  <c r="Q123" i="6"/>
  <c r="Q124" i="6"/>
  <c r="Q125" i="6"/>
  <c r="Q126" i="6"/>
  <c r="Q127" i="6"/>
  <c r="Q128" i="6"/>
  <c r="Q130" i="6"/>
  <c r="Q131" i="6"/>
  <c r="Q132" i="6"/>
  <c r="Q133" i="6"/>
  <c r="Q134" i="6"/>
  <c r="Q135" i="6"/>
  <c r="Q136" i="6"/>
  <c r="Q137" i="6"/>
  <c r="Q138" i="6"/>
  <c r="Q139" i="6"/>
  <c r="Q140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8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4" i="6"/>
  <c r="Q245" i="6"/>
  <c r="Q246" i="6"/>
  <c r="Q247" i="6"/>
  <c r="Q248" i="6"/>
  <c r="Q250" i="6"/>
  <c r="Q251" i="6"/>
  <c r="Q252" i="6"/>
  <c r="Q253" i="6"/>
  <c r="Q254" i="6"/>
  <c r="Q255" i="6"/>
  <c r="Q256" i="6"/>
  <c r="Q257" i="6"/>
  <c r="Q258" i="6"/>
  <c r="Q259" i="6"/>
  <c r="Q260" i="6"/>
  <c r="Q262" i="6"/>
  <c r="Q263" i="6"/>
  <c r="Q264" i="6"/>
  <c r="Q266" i="6"/>
  <c r="Q268" i="6"/>
  <c r="Q269" i="6"/>
  <c r="Q270" i="6"/>
  <c r="Q271" i="6"/>
  <c r="Q272" i="6"/>
  <c r="Q273" i="6"/>
  <c r="R273" i="6"/>
  <c r="O273" i="6"/>
  <c r="O272" i="6"/>
  <c r="R271" i="6"/>
  <c r="O271" i="6"/>
  <c r="R270" i="6"/>
  <c r="O270" i="6"/>
  <c r="R269" i="6"/>
  <c r="O269" i="6"/>
  <c r="O268" i="6"/>
  <c r="O266" i="6"/>
  <c r="R264" i="6"/>
  <c r="O264" i="6"/>
  <c r="O263" i="6"/>
  <c r="R262" i="6"/>
  <c r="O262" i="6"/>
  <c r="O260" i="6"/>
  <c r="R259" i="6"/>
  <c r="O259" i="6"/>
  <c r="O258" i="6"/>
  <c r="O257" i="6"/>
  <c r="R256" i="6"/>
  <c r="O256" i="6"/>
  <c r="O255" i="6"/>
  <c r="O254" i="6"/>
  <c r="O253" i="6"/>
  <c r="O252" i="6"/>
  <c r="O251" i="6"/>
  <c r="R250" i="6"/>
  <c r="O250" i="6"/>
  <c r="O248" i="6"/>
  <c r="R247" i="6"/>
  <c r="O247" i="6"/>
  <c r="R246" i="6"/>
  <c r="O246" i="6"/>
  <c r="O245" i="6"/>
  <c r="R244" i="6"/>
  <c r="O244" i="6"/>
  <c r="R242" i="6"/>
  <c r="O242" i="6"/>
  <c r="R241" i="6"/>
  <c r="O241" i="6"/>
  <c r="R240" i="6"/>
  <c r="O240" i="6"/>
  <c r="O239" i="6"/>
  <c r="R238" i="6"/>
  <c r="O238" i="6"/>
  <c r="O237" i="6"/>
  <c r="O236" i="6"/>
  <c r="O235" i="6"/>
  <c r="O234" i="6"/>
  <c r="O233" i="6"/>
  <c r="O232" i="6"/>
  <c r="R231" i="6"/>
  <c r="O231" i="6"/>
  <c r="O230" i="6"/>
  <c r="R228" i="6"/>
  <c r="O228" i="6"/>
  <c r="O226" i="6"/>
  <c r="R225" i="6"/>
  <c r="O225" i="6"/>
  <c r="O224" i="6"/>
  <c r="O223" i="6"/>
  <c r="R222" i="6"/>
  <c r="O222" i="6"/>
  <c r="O221" i="6"/>
  <c r="O220" i="6"/>
  <c r="O219" i="6"/>
  <c r="O218" i="6"/>
  <c r="O217" i="6"/>
  <c r="O216" i="6"/>
  <c r="O215" i="6"/>
  <c r="O213" i="6"/>
  <c r="R212" i="6"/>
  <c r="O212" i="6"/>
  <c r="R211" i="6"/>
  <c r="O211" i="6"/>
  <c r="O210" i="6"/>
  <c r="O209" i="6"/>
  <c r="O208" i="6"/>
  <c r="O207" i="6"/>
  <c r="O206" i="6"/>
  <c r="R205" i="6"/>
  <c r="O205" i="6"/>
  <c r="O204" i="6"/>
  <c r="O203" i="6"/>
  <c r="R202" i="6"/>
  <c r="O202" i="6"/>
  <c r="O201" i="6"/>
  <c r="R200" i="6"/>
  <c r="O200" i="6"/>
  <c r="R199" i="6"/>
  <c r="O199" i="6"/>
  <c r="R198" i="6"/>
  <c r="O198" i="6"/>
  <c r="O197" i="6"/>
  <c r="R195" i="6"/>
  <c r="O195" i="6"/>
  <c r="O194" i="6"/>
  <c r="O193" i="6"/>
  <c r="O192" i="6"/>
  <c r="O191" i="6"/>
  <c r="R190" i="6"/>
  <c r="O190" i="6"/>
  <c r="O189" i="6"/>
  <c r="R188" i="6"/>
  <c r="O188" i="6"/>
  <c r="O187" i="6"/>
  <c r="R186" i="6"/>
  <c r="O186" i="6"/>
  <c r="O185" i="6"/>
  <c r="O184" i="6"/>
  <c r="O183" i="6"/>
  <c r="O182" i="6"/>
  <c r="O181" i="6"/>
  <c r="O180" i="6"/>
  <c r="R179" i="6"/>
  <c r="O179" i="6"/>
  <c r="O178" i="6"/>
  <c r="R177" i="6"/>
  <c r="O177" i="6"/>
  <c r="O176" i="6"/>
  <c r="R175" i="6"/>
  <c r="O175" i="6"/>
  <c r="O174" i="6"/>
  <c r="O173" i="6"/>
  <c r="O172" i="6"/>
  <c r="O171" i="6"/>
  <c r="O170" i="6"/>
  <c r="O169" i="6"/>
  <c r="O168" i="6"/>
  <c r="O167" i="6"/>
  <c r="O166" i="6"/>
  <c r="R165" i="6"/>
  <c r="O165" i="6"/>
  <c r="O164" i="6"/>
  <c r="R163" i="6"/>
  <c r="O163" i="6"/>
  <c r="O162" i="6"/>
  <c r="O161" i="6"/>
  <c r="R160" i="6"/>
  <c r="O160" i="6"/>
  <c r="R159" i="6"/>
  <c r="O159" i="6"/>
  <c r="R158" i="6"/>
  <c r="O158" i="6"/>
  <c r="R157" i="6"/>
  <c r="O157" i="6"/>
  <c r="R156" i="6"/>
  <c r="O156" i="6"/>
  <c r="R155" i="6"/>
  <c r="O155" i="6"/>
  <c r="R154" i="6"/>
  <c r="O154" i="6"/>
  <c r="R153" i="6"/>
  <c r="O153" i="6"/>
  <c r="R152" i="6"/>
  <c r="O152" i="6"/>
  <c r="R151" i="6"/>
  <c r="O151" i="6"/>
  <c r="R150" i="6"/>
  <c r="O150" i="6"/>
  <c r="R149" i="6"/>
  <c r="O149" i="6"/>
  <c r="R148" i="6"/>
  <c r="O148" i="6"/>
  <c r="R147" i="6"/>
  <c r="O147" i="6"/>
  <c r="R146" i="6"/>
  <c r="O146" i="6"/>
  <c r="R145" i="6"/>
  <c r="O145" i="6"/>
  <c r="R144" i="6"/>
  <c r="O144" i="6"/>
  <c r="R143" i="6"/>
  <c r="O143" i="6"/>
  <c r="R142" i="6"/>
  <c r="O142" i="6"/>
  <c r="R140" i="6"/>
  <c r="O140" i="6"/>
  <c r="R139" i="6"/>
  <c r="O139" i="6"/>
  <c r="R138" i="6"/>
  <c r="O138" i="6"/>
  <c r="R137" i="6"/>
  <c r="O137" i="6"/>
  <c r="R136" i="6"/>
  <c r="O136" i="6"/>
  <c r="R135" i="6"/>
  <c r="O135" i="6"/>
  <c r="R134" i="6"/>
  <c r="O134" i="6"/>
  <c r="R133" i="6"/>
  <c r="O133" i="6"/>
  <c r="R132" i="6"/>
  <c r="O132" i="6"/>
  <c r="R131" i="6"/>
  <c r="O131" i="6"/>
  <c r="R130" i="6"/>
  <c r="O130" i="6"/>
  <c r="R128" i="6"/>
  <c r="O128" i="6"/>
  <c r="R127" i="6"/>
  <c r="O127" i="6"/>
  <c r="R126" i="6"/>
  <c r="O126" i="6"/>
  <c r="R125" i="6"/>
  <c r="O125" i="6"/>
  <c r="R124" i="6"/>
  <c r="O124" i="6"/>
  <c r="R123" i="6"/>
  <c r="O123" i="6"/>
  <c r="R122" i="6"/>
  <c r="O122" i="6"/>
  <c r="R120" i="6"/>
  <c r="O120" i="6"/>
  <c r="R119" i="6"/>
  <c r="O119" i="6"/>
  <c r="R118" i="6"/>
  <c r="O118" i="6"/>
  <c r="R117" i="6"/>
  <c r="O117" i="6"/>
  <c r="R116" i="6"/>
  <c r="O116" i="6"/>
  <c r="R115" i="6"/>
  <c r="O115" i="6"/>
  <c r="R114" i="6"/>
  <c r="O114" i="6"/>
  <c r="R113" i="6"/>
  <c r="O113" i="6"/>
  <c r="R112" i="6"/>
  <c r="O112" i="6"/>
  <c r="R111" i="6"/>
  <c r="O111" i="6"/>
  <c r="R110" i="6"/>
  <c r="O110" i="6"/>
  <c r="R109" i="6"/>
  <c r="O109" i="6"/>
  <c r="R108" i="6"/>
  <c r="O108" i="6"/>
  <c r="R107" i="6"/>
  <c r="O107" i="6"/>
  <c r="R106" i="6"/>
  <c r="O106" i="6"/>
  <c r="R105" i="6"/>
  <c r="O105" i="6"/>
  <c r="R104" i="6"/>
  <c r="O104" i="6"/>
  <c r="R103" i="6"/>
  <c r="O103" i="6"/>
  <c r="R102" i="6"/>
  <c r="O102" i="6"/>
  <c r="R101" i="6"/>
  <c r="O101" i="6"/>
  <c r="R100" i="6"/>
  <c r="O100" i="6"/>
  <c r="R99" i="6"/>
  <c r="O99" i="6"/>
  <c r="R98" i="6"/>
  <c r="O98" i="6"/>
  <c r="R97" i="6"/>
  <c r="O97" i="6"/>
  <c r="R96" i="6"/>
  <c r="O96" i="6"/>
  <c r="R95" i="6"/>
  <c r="O95" i="6"/>
  <c r="R94" i="6"/>
  <c r="O94" i="6"/>
  <c r="R93" i="6"/>
  <c r="O93" i="6"/>
  <c r="R92" i="6"/>
  <c r="O92" i="6"/>
  <c r="R91" i="6"/>
  <c r="O91" i="6"/>
  <c r="R90" i="6"/>
  <c r="O90" i="6"/>
  <c r="R89" i="6"/>
  <c r="O89" i="6"/>
  <c r="R88" i="6"/>
  <c r="O88" i="6"/>
  <c r="R87" i="6"/>
  <c r="O87" i="6"/>
  <c r="R86" i="6"/>
  <c r="O86" i="6"/>
  <c r="R85" i="6"/>
  <c r="O85" i="6"/>
  <c r="R84" i="6"/>
  <c r="O84" i="6"/>
  <c r="R83" i="6"/>
  <c r="O83" i="6"/>
  <c r="R82" i="6"/>
  <c r="O82" i="6"/>
  <c r="R81" i="6"/>
  <c r="O81" i="6"/>
  <c r="R80" i="6"/>
  <c r="O80" i="6"/>
  <c r="R79" i="6"/>
  <c r="O79" i="6"/>
  <c r="R78" i="6"/>
  <c r="O78" i="6"/>
  <c r="R77" i="6"/>
  <c r="O77" i="6"/>
  <c r="R76" i="6"/>
  <c r="O76" i="6"/>
  <c r="R75" i="6"/>
  <c r="O75" i="6"/>
  <c r="R74" i="6"/>
  <c r="O74" i="6"/>
  <c r="R73" i="6"/>
  <c r="O73" i="6"/>
  <c r="R72" i="6"/>
  <c r="O72" i="6"/>
  <c r="R71" i="6"/>
  <c r="O71" i="6"/>
  <c r="R70" i="6"/>
  <c r="O70" i="6"/>
  <c r="R69" i="6"/>
  <c r="O69" i="6"/>
  <c r="R68" i="6"/>
  <c r="O68" i="6"/>
  <c r="R67" i="6"/>
  <c r="O67" i="6"/>
  <c r="R66" i="6"/>
  <c r="O66" i="6"/>
  <c r="R65" i="6"/>
  <c r="O65" i="6"/>
  <c r="R64" i="6"/>
  <c r="O64" i="6"/>
  <c r="R63" i="6"/>
  <c r="O63" i="6"/>
  <c r="R62" i="6"/>
  <c r="O62" i="6"/>
  <c r="R61" i="6"/>
  <c r="O61" i="6"/>
  <c r="R60" i="6"/>
  <c r="O60" i="6"/>
  <c r="R59" i="6"/>
  <c r="O59" i="6"/>
  <c r="R58" i="6"/>
  <c r="O58" i="6"/>
  <c r="R57" i="6"/>
  <c r="O57" i="6"/>
  <c r="R48" i="6"/>
  <c r="Q48" i="6"/>
  <c r="O48" i="6"/>
  <c r="R47" i="6"/>
  <c r="Q47" i="6"/>
  <c r="O47" i="6"/>
  <c r="R46" i="6"/>
  <c r="Q46" i="6"/>
  <c r="O46" i="6"/>
  <c r="R45" i="6"/>
  <c r="Q45" i="6"/>
  <c r="O45" i="6"/>
  <c r="R44" i="6"/>
  <c r="Q44" i="6"/>
  <c r="O44" i="6"/>
  <c r="R43" i="6"/>
  <c r="Q43" i="6"/>
  <c r="O43" i="6"/>
  <c r="R42" i="6"/>
  <c r="Q42" i="6"/>
  <c r="O42" i="6"/>
  <c r="R41" i="6"/>
  <c r="Q41" i="6"/>
  <c r="O41" i="6"/>
  <c r="R40" i="6"/>
  <c r="Q40" i="6"/>
  <c r="O40" i="6"/>
  <c r="R39" i="6"/>
  <c r="Q39" i="6"/>
  <c r="O39" i="6"/>
  <c r="R38" i="6"/>
  <c r="Q38" i="6"/>
  <c r="O38" i="6"/>
  <c r="R37" i="6"/>
  <c r="Q37" i="6"/>
  <c r="O37" i="6"/>
  <c r="R36" i="6"/>
  <c r="Q36" i="6"/>
  <c r="O36" i="6"/>
  <c r="R35" i="6"/>
  <c r="Q35" i="6"/>
  <c r="O35" i="6"/>
  <c r="R34" i="6"/>
  <c r="Q34" i="6"/>
  <c r="O34" i="6"/>
  <c r="R33" i="6"/>
  <c r="Q33" i="6"/>
  <c r="O33" i="6"/>
  <c r="R32" i="6"/>
  <c r="Q32" i="6"/>
  <c r="O32" i="6"/>
  <c r="R31" i="6"/>
  <c r="Q31" i="6"/>
  <c r="O31" i="6"/>
  <c r="R30" i="6"/>
  <c r="Q30" i="6"/>
  <c r="O30" i="6"/>
  <c r="R29" i="6"/>
  <c r="Q29" i="6"/>
  <c r="O29" i="6"/>
  <c r="R28" i="6"/>
  <c r="Q28" i="6"/>
  <c r="O28" i="6"/>
  <c r="R27" i="6"/>
  <c r="Q27" i="6"/>
  <c r="O27" i="6"/>
  <c r="R26" i="6"/>
  <c r="Q26" i="6"/>
  <c r="O26" i="6"/>
  <c r="R25" i="6"/>
  <c r="Q25" i="6"/>
  <c r="O25" i="6"/>
  <c r="R24" i="6"/>
  <c r="Q24" i="6"/>
  <c r="O24" i="6"/>
  <c r="R23" i="6"/>
  <c r="Q23" i="6"/>
  <c r="O23" i="6"/>
  <c r="R22" i="6"/>
  <c r="Q22" i="6"/>
  <c r="O22" i="6"/>
  <c r="R21" i="6"/>
  <c r="Q21" i="6"/>
  <c r="O21" i="6"/>
  <c r="R20" i="6"/>
  <c r="Q20" i="6"/>
  <c r="O20" i="6"/>
  <c r="R19" i="6"/>
  <c r="Q19" i="6"/>
  <c r="O19" i="6"/>
  <c r="R18" i="6"/>
  <c r="Q18" i="6"/>
  <c r="O18" i="6"/>
  <c r="R17" i="6"/>
  <c r="Q17" i="6"/>
  <c r="O17" i="6"/>
  <c r="R16" i="6"/>
  <c r="Q16" i="6"/>
  <c r="O16" i="6"/>
  <c r="R15" i="6"/>
  <c r="Q15" i="6"/>
  <c r="O15" i="6"/>
  <c r="R14" i="6"/>
  <c r="Q14" i="6"/>
  <c r="O14" i="6"/>
  <c r="R13" i="6"/>
  <c r="Q13" i="6"/>
  <c r="O13" i="6"/>
  <c r="R12" i="6"/>
  <c r="Q12" i="6"/>
  <c r="O12" i="6"/>
  <c r="R11" i="6"/>
  <c r="Q11" i="6"/>
  <c r="O11" i="6"/>
  <c r="R10" i="6"/>
  <c r="Q10" i="6"/>
  <c r="O10" i="6"/>
  <c r="R9" i="6"/>
  <c r="Q9" i="6"/>
  <c r="O9" i="6"/>
  <c r="R8" i="6"/>
  <c r="Q8" i="6"/>
  <c r="O8" i="6"/>
  <c r="R7" i="6"/>
  <c r="Q7" i="6"/>
  <c r="O7" i="6"/>
  <c r="R6" i="6"/>
  <c r="Q6" i="6"/>
  <c r="O6" i="6"/>
  <c r="R5" i="6"/>
  <c r="Q5" i="6"/>
  <c r="O5" i="6"/>
  <c r="R4" i="6"/>
  <c r="Q4" i="6"/>
  <c r="O4" i="6"/>
  <c r="Q3" i="6"/>
  <c r="O3" i="6"/>
  <c r="Q2" i="6"/>
  <c r="O2" i="6"/>
  <c r="S3" i="3" l="1"/>
  <c r="V3" i="3"/>
  <c r="V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C7B78B-BF65-496A-9481-DA05FE72CE9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975DC3-08B3-463F-BB25-7644557DEE44}" name="WorksheetConnection_DEMANDA_SHOPEE.xlsx!I.T" type="102" refreshedVersion="8" minRefreshableVersion="5">
    <extLst>
      <ext xmlns:x15="http://schemas.microsoft.com/office/spreadsheetml/2010/11/main" uri="{DE250136-89BD-433C-8126-D09CA5730AF9}">
        <x15:connection id="I T">
          <x15:rangePr sourceName="_xlcn.WorksheetConnection_DEMANDA_SHOPEE.xlsxI.T1"/>
        </x15:connection>
      </ext>
    </extLst>
  </connection>
  <connection id="3" xr16:uid="{22423C2A-2039-4B02-ACC4-5F998FC013B1}" name="WorksheetConnection_IN_TRANSITO!$A:$AE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IN_TRANSITOAAE1"/>
        </x15:connection>
      </ext>
    </extLst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<sst xmlns="http://schemas.openxmlformats.org/spreadsheetml/2006/main" count="23841" uniqueCount="2336">
  <si>
    <t>PRODUTO</t>
  </si>
  <si>
    <t>DESCRIÇÃO</t>
  </si>
  <si>
    <t>MELI_01</t>
  </si>
  <si>
    <t>Óleo SOS Cachos Óleo de Coco 42ml</t>
  </si>
  <si>
    <t>CREME PARA PENTEAR CONDICIONADOR DEFINIÇÃO NATURAL 1KG</t>
  </si>
  <si>
    <t>Óleo de Tratamento SOS Cachos Super Óleos 42ml</t>
  </si>
  <si>
    <t>CREME PARA PENTEAR CACHOS OSTENTAÇÃO 1KG</t>
  </si>
  <si>
    <t>Óleo de Tratamento SOS Cachos Super Óleos 100ml</t>
  </si>
  <si>
    <t>#TODECACHO GELATINA CONDICIONANTE SUPER DEFINICAO 1KG</t>
  </si>
  <si>
    <t>Óleo SOS Cachos 10 em 1 Multibenefícios 100ml</t>
  </si>
  <si>
    <t>SOS HIDRATACAO MASCARA CONDICIONANTE OLEO DE RICINO 1KG</t>
  </si>
  <si>
    <t>Óleo de Tratamento SOS Cachos 10 em 1 Multibenefícios 42ml</t>
  </si>
  <si>
    <t>#TODECACHO GELATINA DEFINIÇÃO NATURAL 550G</t>
  </si>
  <si>
    <t>Óleo de Tratamento Multifuncional Meu Liso Demais 60ml</t>
  </si>
  <si>
    <t>CREME PARA PENTEAR XO POROSIDADE! DEFINIÇÃO &amp; SELAGEM MÁXIMA 1KG</t>
  </si>
  <si>
    <t>Óleo de Tratamento Multifuncional Meu Liso Muito + Liso 60ml</t>
  </si>
  <si>
    <t>SOS HIDRATACAO MASCARA CONDICIONANTE AZEITE DE OLIVA 1KG</t>
  </si>
  <si>
    <t>Óleo Reparador Melancia Cachos dos Sonhos Multy Poderosos 50ml</t>
  </si>
  <si>
    <t>SOS CACHOS GELATINA CONDICIONANTE KIDS HIDRATAÇÃO 400GR</t>
  </si>
  <si>
    <t>Óleo de Tratamento Banana Cachos dos Sonhos Multy Maravilhas 50ml</t>
  </si>
  <si>
    <t>SOS HIDRATACAO MASCARA CONDICIONANTE QUERATINA E COLAGENO 1KG</t>
  </si>
  <si>
    <t>Óleo Reparador Morango Cachos dos Sonhos Multy Extraordinário 50ml</t>
  </si>
  <si>
    <t>MASCARA CONDICIONANTE KIDS HIDRATAÇÃO CACHOS SOS 500GR</t>
  </si>
  <si>
    <t>Óleo Trata e Finaliza SOS Cachos De Repente Pronta 42ml</t>
  </si>
  <si>
    <t>CREME PARA PENTEAR CONDICIONADOR DEFINIÇÃO EXTRAORDINÁRIA 1KG</t>
  </si>
  <si>
    <t>Óleo Reparador Uva Cachos dos Sonhos Multy Irresistível 50ml</t>
  </si>
  <si>
    <t>SL CREME PENTEAR CONDICIONADOR DEFINICAO INTENSA 1KG</t>
  </si>
  <si>
    <t>Óleo de Tratamento Xêrosa Glamour Chic 60ml</t>
  </si>
  <si>
    <t>SL CREME PENTEAR CONDICIONADOR DEFINICAO ANTIFRIZZ 1KG</t>
  </si>
  <si>
    <t>Óleo de Tratamento Xêrosa Baunilha Doce 60ml</t>
  </si>
  <si>
    <t>SL CREME PENTEAR CONDICIONADOR DEFINICAO MAXIMA LIBERADO 1KG</t>
  </si>
  <si>
    <t>Óleo de Tratamento Xêrosa Vibes Pop 60ml</t>
  </si>
  <si>
    <t>CREME PARA PENTEAR CONDICIONADOR KIDS CACHINHOS BRILHANTES  1KG</t>
  </si>
  <si>
    <t>Óleo de Tratamento Bob Esponja SOS Cachos 42ml</t>
  </si>
  <si>
    <t>SL CREME PENTEAR CONDICIONADOR KIDS 1KG</t>
  </si>
  <si>
    <t>Óleo de Tratamento Cachos dos Sonhos Multy Pink Fatal 50ml</t>
  </si>
  <si>
    <t>BOMBA MASCARA CONDICIONANTE ORIGINAL 1KG</t>
  </si>
  <si>
    <t>Óleo de Tratamento SOS Cachos Kids Hidratação 42ml</t>
  </si>
  <si>
    <t>SOS CREME PENTEAR CONDICIONADOR COCO TRAT PROFUNDO 1KG</t>
  </si>
  <si>
    <t>SALON LINE ÓLEO CEREJA CONDICIONATE 50ML</t>
  </si>
  <si>
    <t>BOMBA MASCARA CONDICIONANTE ORIGINAL 500GR</t>
  </si>
  <si>
    <t>SALON LINE ÓLEO DEFINIÇÃO NATURAL CONDICIONANTE 50ML</t>
  </si>
  <si>
    <t>SOS CACHOS ATIVADOR CONDICIONADOR  DE CACHOS ARGININA 500G</t>
  </si>
  <si>
    <t>SL CREME PENTEAR CONDICIONADOR AZEITE DE OLIVA 1KG</t>
  </si>
  <si>
    <t>SL CREME PENTEAR CONDICIONADOR SUPER OLEOS 1KG</t>
  </si>
  <si>
    <t>CACHOS DOS SONHOS CREME DE TRATAMENTO MULTY MILAGRES ANTIPOROSIDADE 1KG</t>
  </si>
  <si>
    <t>#TODECACHINHO KIDS GELATINA DEFINIDORA CONDICIONANTE (AÇAÍ) 550G</t>
  </si>
  <si>
    <t>#TODECACHO MASCARA CONDICIONANTE MATIZ MARSALA ROXO MAIONESE 500GR</t>
  </si>
  <si>
    <t>#TODECACHO MASCARA CONDICIONANTE MATIZ VERMELHA MAIONESE 500GR</t>
  </si>
  <si>
    <t>CREME PARA PENTEAR CONDICIONANTE DEFINIÇÃO A PROVA 1KG</t>
  </si>
  <si>
    <t>SOS CACHOS CREME PARA PENTEAR GEL CREME CONDICIONADOR SUPER ÓLEOS 1KG</t>
  </si>
  <si>
    <t>CREME PARA PENTEAR CONDICIONANTE DEFINIÇÃO CACHOS DE SEREIA 1 KG</t>
  </si>
  <si>
    <t>CREME PARA PENTEAR CONDICIONANTE DEFINIÇÃO COLA 1KG</t>
  </si>
  <si>
    <t>#TODECACHO GELATINA CONDICIONANTE SUPER DEFINICAO 550GR</t>
  </si>
  <si>
    <t>SOS CACHOS GELATINA CONDICIONANTE NUTRITIVA ATIVADORA DE CACHOS SUPER ÓLEOS 400GR</t>
  </si>
  <si>
    <t>Ativador de Cachos SOS Cachos Óleo de Manga Salon Line 500g</t>
  </si>
  <si>
    <t>CREME PARA PENTEAR DEFINIÇÃO NUTRITIVA CONDICIONADOR 1KG</t>
  </si>
  <si>
    <t>SOS CACHOS CREME PARA PENTEAR CONDICIONADOR TRATAMENTO MULTIFUNCIONAL 5 EM 1 COCO 1KG</t>
  </si>
  <si>
    <t>XEROSA GELATINA CONDICIONANTE GLAMOUR CHIC 500G</t>
  </si>
  <si>
    <t>SOS CACHOS ATIVADOR CONDICIONADOR  DE CACHOS ARGININA 1KG</t>
  </si>
  <si>
    <t>SL CREME PENTEAR CONDICIONADOR HIDRATACAO PROFUNDA 1KG</t>
  </si>
  <si>
    <t>SOS CACHOS CREME PARA PENTEAR TRAT CONDICIONADOR MULTIFUNCIONAL 5 EM 1 KIDS HIDRATAÇÃO</t>
  </si>
  <si>
    <t>SOS CACHOS MÁSCARA CONDICIONANTE ANTIPOROSIDADE DE REPENTE PRONTA! 500G</t>
  </si>
  <si>
    <t>#TODECACHO GELATINA CONDICIONANTE CACHOS OSTENTAÇÃO 550G</t>
  </si>
  <si>
    <t>AFRO CREME RELAXAMENTO PERMANENTE AFRO 500GR</t>
  </si>
  <si>
    <t>#TODECACHO GELATINA CONDICIONANTE SUPER TRANSICAO 550GR</t>
  </si>
  <si>
    <t>#TODECACHO GELATINA SUPER VOLUME 1KG</t>
  </si>
  <si>
    <t>SOS MÁSCARA CONDICIONANTE COCO 500GR</t>
  </si>
  <si>
    <t>SOS CACHOS CREME PARA PENTEAR CONDICIONADOR SUPER BRILHO DE REPENTE PRONTA! 500G</t>
  </si>
  <si>
    <t>#TODECACHINHO KIDS GELATINA CONDICIONANTE ATIVADORA (MELANCIA) 550G</t>
  </si>
  <si>
    <t>SOS CACHOS GELATINA CONDICIONANTE HIDRATANTE ATIVADORA DE CACHOS COCO 400GR</t>
  </si>
  <si>
    <t>CACHOS DOS SONHOS CREME DE TRATAMENTO MULTY PODEROSOS - AÇÃO ANTIFRIZZ 1KG</t>
  </si>
  <si>
    <t>SOS CACHOS KIDS GELATINA ABACAXI 400G</t>
  </si>
  <si>
    <t>SOS CACHOS GEL CONDICIONANTE REVITALIZADOR AZEITE DE OLIVA 550G</t>
  </si>
  <si>
    <t>SOS CACHOS CREME PARA PENTEAR CONDICIONADOR ÓLEO DE MANGA 1KG</t>
  </si>
  <si>
    <t>#TODECACHINHO KIDS GELATINA CONDICIONANTE MODELADORA (UVA) 550G</t>
  </si>
  <si>
    <t>CREME PARA PENTEAR TRATAMENTO ÓLEO EXTRAORDINARIO  CONDICIONADOR 1KG</t>
  </si>
  <si>
    <t>#TODECACHO MASCARA CONDICIONANTE MATIZ MAIONESE 500GR</t>
  </si>
  <si>
    <t>SOS CACHOS KIDS CREME PARA PENTEAR ABACAXI 1KG</t>
  </si>
  <si>
    <t>SOS CACHOS ATIVADOR CONDICIONADOR SUPER ÓLEOS 1KG</t>
  </si>
  <si>
    <t>#TODECACHO GELATINA CONDICIONANTE SUPER VOLUME 550GR</t>
  </si>
  <si>
    <t>SOS CACHOS CREME PARA PENTEAR CONDICIONADOR RECARGA DE QUERATINA 1KG</t>
  </si>
  <si>
    <t>#TODECACHO GELA CONDICIONANTE COLA 500G</t>
  </si>
  <si>
    <t>SL CREME PENTEAR CONDICIONADOR NUTRICAO REPARADORA 1KG</t>
  </si>
  <si>
    <t>CREME MULTIFUNCIONAL 3 EM 1 HIDRA KIDS CACHINHOS CONDICIONADOR - 1KG</t>
  </si>
  <si>
    <t>SOS CACHOS ATIVADOR DE CACHOS CONDICIONADOR MEL 1KG</t>
  </si>
  <si>
    <t>CACHOS DOS SONHOS MULTY CREME CONDICIONADOR DE TRATAMENTO PINK FATAL 1KG</t>
  </si>
  <si>
    <t>SOS CACHOS CREMÁSCARA CONDICIONANTE 2X1 SUPER ÓLEOS 1KG</t>
  </si>
  <si>
    <t>CREME PARA PENTEAR KIDS VANILLA 1KG</t>
  </si>
  <si>
    <t>#TODECACHO GEL&amp;CREME MÁXIMA DEFINIÇÃO 500G</t>
  </si>
  <si>
    <t>CREME PARA PENTEAR CONDICIONADOR DEFINIÇÃO ULTRA VOLUME  1KG</t>
  </si>
  <si>
    <t>SOS CREME PENTEAR CONDICIONADOR ARGININA 1KG</t>
  </si>
  <si>
    <t>CREME PARA PENTEAR KIDS CACHINHOS NUTRIDOS CHOCOLATE CONDICIONADOR 1KG</t>
  </si>
  <si>
    <t>CACHOS DOS SONHOS - CREME DE TRATAMENTO MULTY IRRESISTÍVEL HIDRO-REPARAÇÃO 1KG</t>
  </si>
  <si>
    <t>CREME PARA PENTEAR CONDICIONADOR KIDS CACHINHOS HIDRATADOS 1KG</t>
  </si>
  <si>
    <t>#TODECACHO GEL&amp;CREME MÁXIMA FIXAÇÃO 500G</t>
  </si>
  <si>
    <t>SL CREME PENTEAR CONDICIONADOR BRILHO MAXIMO 1KG</t>
  </si>
  <si>
    <t>CACHOS DOS SONHOS CREME DE TRATAMENTO MULTY EXTRAORDINÁRIO REPARAÇÃO 1KG</t>
  </si>
  <si>
    <t>SL CREME PENTEAR CONDICIONADOR BRILHO UMIDIFICADO 1KG</t>
  </si>
  <si>
    <t>XEROSA GELATINA CONDICIONANTE VIBES POP 500G</t>
  </si>
  <si>
    <t>#TODECACHINHO KIDS GELATINA DESEMBARAÇANTE (MORANGO) 550G</t>
  </si>
  <si>
    <t>XEROSA GELATINA CONDICIONANTE BAUNILHA DOCE 500G</t>
  </si>
  <si>
    <t>#TODECACHO GELATINA CONDICIONANTE SUPER DEFINIÇÃO HIDRATANTE 550G</t>
  </si>
  <si>
    <t>#TODECACHO GELATINA CONDICIONANTE RICINO 550GR</t>
  </si>
  <si>
    <t>CREME PARA PENTEAR KIDS CACHINHOS SEM FRIZZ AÇAI CONDICIONADOR 1KG</t>
  </si>
  <si>
    <t>CREME PARA PENTEAR CONDICIONADOR KIDS CACHINHOS PODEROSOS 1KG</t>
  </si>
  <si>
    <t>CREME PARA PENTEAR CONDICIONADOR KIDS: CACHINHOS SEM NÓS 1KG</t>
  </si>
  <si>
    <t>CREME PARA PENTEAR KIDS CACHINHOS ATIVADOS MANGA CONDICIONADOR 1KG</t>
  </si>
  <si>
    <t>#TODECACHO KIDS GELATINA VANILLA 550G</t>
  </si>
  <si>
    <t>#TODECACHO GELATINA CONDICIONANTE BABOSA 550GR</t>
  </si>
  <si>
    <t>CREME PARA PENTEAR CONDICIONADOR TRATAMENTO PROLONGADO 1KG</t>
  </si>
  <si>
    <t>#TODECACHO GELATINA CONDICIONANTE LINHACA 550GR</t>
  </si>
  <si>
    <t>#TODECACHO GELATINA CONDICIONANTE DEFINIÇÃO INTENSA 550G</t>
  </si>
  <si>
    <t>#TODECACHO GELATINA CONDICIONANTE DEFINIÇÃO EXTRAORDINÁRIA 550G</t>
  </si>
  <si>
    <t>#TODECACHINHO KIDS GELATINA CONDICIONANTE ANTIFRIZZ MELÃO 550G</t>
  </si>
  <si>
    <t>#TODECACHINHO KIDS GELATINA CONDICIONANTE HIDRATANTE MARACUJÁ 550G</t>
  </si>
  <si>
    <t>SL CREME PENTEAR CONDICIONADOR RECONSTRUCAO INTENSA 1KG</t>
  </si>
  <si>
    <t>#TODECACHO GELATINA CONDICIONANTE PINK LEMONADE 550G</t>
  </si>
  <si>
    <t>CACHOS DOS SONHOS - CREME CONDICIONADOR DE TRATAMENTO MULTY PINK LEMONADE 1KG</t>
  </si>
  <si>
    <t>SKU</t>
  </si>
  <si>
    <t>Creme Para Pentear Definicao Natural Salon Line Cachos 1kg</t>
  </si>
  <si>
    <t>CACHOS DOS SONHOS ÓLEO SÉRUM DEFINIÇÃO NATURAL MULTY 200ML</t>
  </si>
  <si>
    <t>Gelatina #Todecacho Definicao Natural 550g Salon Line</t>
  </si>
  <si>
    <t>Creme Para Pentear Definicao Maxima 1kg - Salon Line</t>
  </si>
  <si>
    <t>Creme Pentear Oleo Extraordinario Uva + Melancia Salon Line</t>
  </si>
  <si>
    <t>Cremascara 2 Em 1 S.O.S Cachos Super Oleos 1kg Salon Line</t>
  </si>
  <si>
    <t>Condicionador Cachos Super Óleos | Salon Line SOS Cachos</t>
  </si>
  <si>
    <t>Creme para Pentear Salon Line SOS Cachos Super Óleos 300ml</t>
  </si>
  <si>
    <t>Ativador de Cachos Salon Line Super Óleos 500ml | S.O.S Cachos</t>
  </si>
  <si>
    <t>Shampoo Nutritivo SOS Cachos Super Óleos 300ml | Salon Line</t>
  </si>
  <si>
    <t>Oleo De Tratamento Super Oleos S.O.S Cachos 42ml Salon Line</t>
  </si>
  <si>
    <t>Curva</t>
  </si>
  <si>
    <t>Situação</t>
  </si>
  <si>
    <t>Paletização</t>
  </si>
  <si>
    <t>UN/CX</t>
  </si>
  <si>
    <t>A</t>
  </si>
  <si>
    <t>ATIVO</t>
  </si>
  <si>
    <t>B</t>
  </si>
  <si>
    <t>C</t>
  </si>
  <si>
    <t>INATIVO</t>
  </si>
  <si>
    <t>AGUARDANDO SEPARAÇÃO</t>
  </si>
  <si>
    <t>(Tudo)</t>
  </si>
  <si>
    <t>TOTAL FINAL</t>
  </si>
  <si>
    <t>SHERINK ENVIADO</t>
  </si>
  <si>
    <t xml:space="preserve">SHERINK? </t>
  </si>
  <si>
    <t>NÃO</t>
  </si>
  <si>
    <t>LISTA</t>
  </si>
  <si>
    <t>OPERAÇÃO</t>
  </si>
  <si>
    <t xml:space="preserve">TOTAL LISTA </t>
  </si>
  <si>
    <t xml:space="preserve">SHERINK ENVIADO </t>
  </si>
  <si>
    <t xml:space="preserve">AGUARDANDO SEPARAÇÃO </t>
  </si>
  <si>
    <t>TOTAL PENDENTE</t>
  </si>
  <si>
    <t xml:space="preserve">FINALIZADO </t>
  </si>
  <si>
    <t>OPERAÇÕES</t>
  </si>
  <si>
    <t>Soma de KIT</t>
  </si>
  <si>
    <t>TOTAL LISTA (LISTA)</t>
  </si>
  <si>
    <t>PENDENTE (LISTA)</t>
  </si>
  <si>
    <t>MERCADO LIVRE</t>
  </si>
  <si>
    <t>SHOPEE</t>
  </si>
  <si>
    <t>Total Geral</t>
  </si>
  <si>
    <t>LIST_07</t>
  </si>
  <si>
    <t>LIST_08</t>
  </si>
  <si>
    <t>LIST_09</t>
  </si>
  <si>
    <t>Descrição</t>
  </si>
  <si>
    <t>PALETIZAÇÃO</t>
  </si>
  <si>
    <t>CX/UN.</t>
  </si>
  <si>
    <t>DEVOLUÇÃO MERCO</t>
  </si>
  <si>
    <t>SHERINK SOLICITADO</t>
  </si>
  <si>
    <t>FINALIZADO</t>
  </si>
  <si>
    <t>KIT</t>
  </si>
  <si>
    <t>TOTAL LISTA</t>
  </si>
  <si>
    <t>SALDO MERCO</t>
  </si>
  <si>
    <t>SALDO LMX</t>
  </si>
  <si>
    <t>SALDO DEVINTEX</t>
  </si>
  <si>
    <t>PALETE</t>
  </si>
  <si>
    <t>UNIDADE</t>
  </si>
  <si>
    <t>VOLUMES</t>
  </si>
  <si>
    <t>KIT?</t>
  </si>
  <si>
    <t>ATENDIMENTO%</t>
  </si>
  <si>
    <t>LIST_06</t>
  </si>
  <si>
    <t>#TODECACHINHO CREME CONDICIONADOR MULTIFUNCIONAL BABY 300ML</t>
  </si>
  <si>
    <t>S.O.S ÓLEO CONDICIONADOR 10 EM 1 MULTIBENEFICIOS + PODEROSOS 42ML</t>
  </si>
  <si>
    <t>SIM</t>
  </si>
  <si>
    <t>OLEO SOS CACHOS SUPER OLEOS CONDICIONADOR 42ML</t>
  </si>
  <si>
    <t>BOMBA TONICO CONDICIONANTE FORT CRESCIMENTO 100ML</t>
  </si>
  <si>
    <t>MEU LISO CONDICIONADOR DEMAIS SPRAY DEFRIZANTE PROTETOR TÉRMICO 240ML</t>
  </si>
  <si>
    <t>OLEO SOS CACHOS OLEO DE COCO CONDICIONADOR 42ML</t>
  </si>
  <si>
    <t>CACHOS DOS SONHOS ÓLEO CONDICIONANTE SÉRUM DEFINIÇÃO NATURAL MULTY 200ML</t>
  </si>
  <si>
    <t>HIDRA KIT SHAMPOO+CONDICIONADOR KIDS 300ML</t>
  </si>
  <si>
    <t>BOMBA KIT SHAMPOO+CONDICIONADOR ORIGINAL 200ML</t>
  </si>
  <si>
    <t>MEU LISO RECARGA QUERATINA CONDICIONADOR  RESTAURACAO INTENSA 80G</t>
  </si>
  <si>
    <t>XEROSA BODY SPLASH DESODORANTE CABELO E CORPO GLAMOUR CHIC 200ML</t>
  </si>
  <si>
    <t>SHAMPOO KIDS HIDRATAÇÃO CACHOS SOS 300ML</t>
  </si>
  <si>
    <t>SOS HIDRATACAO KIT SHAMPOO+CONDICIONADOR OLEO DE RICINO 1L</t>
  </si>
  <si>
    <t>#TODECACHO CACHOS DOS SONHOS CREME MODELADOR FIXAÇÃO CONDICIONADOR FORTE 500ML</t>
  </si>
  <si>
    <t>BOMBA SHAMPOO ORIGINAL 500ML</t>
  </si>
  <si>
    <t>SOS HIDRATACAO KIT SHAMPOO+CONDICIONADOR AZEITE DE OLIVA 1L</t>
  </si>
  <si>
    <t>HIDRA CREME CONDICIONADOR MULTIFUNCIONAL KIDS 300ML</t>
  </si>
  <si>
    <t>MEU LISO DEMAIS DEFRIZANTE COND PROTETOR TÉRMICO 200ML</t>
  </si>
  <si>
    <t>Kit Xerosa com 3 Body Splash 30ml</t>
  </si>
  <si>
    <t>SOS CREME PENTEAR CONDICIONADOR KIDS 300ML</t>
  </si>
  <si>
    <t>MEU LISO CONDICIONADOR MUITO + LISO SPRAY DEFRIZANTE PROTETOR TÉRMICO 240ML</t>
  </si>
  <si>
    <t>KIT SOS CACHOS SH E COND COCO 1L</t>
  </si>
  <si>
    <t>CONDICIONADOR KIDS HIDRATAÇÃO CACHOS SOS 300ML</t>
  </si>
  <si>
    <t>SOS CACHOS MÁSCARA CONDICIONANTE DE TRATAMENTO SUPER ÓLEOS 300GR</t>
  </si>
  <si>
    <t>MEU LISO DEFRIZANTE CONDICIONADOR MUITO+LISO 200ML</t>
  </si>
  <si>
    <t>MULTY CREME CONDICIONADOR MULTIFUNCIONAL KIDS 300ML</t>
  </si>
  <si>
    <t>HIDRA KIT SHAMPOO+CONDICIONADOR CERAMIDAS GLOSS 300ML</t>
  </si>
  <si>
    <t>XEROSA BODY SPLASH DESODORANTE CABELO E CORPO BAUNILHA DOCE 200ML</t>
  </si>
  <si>
    <t>BOMBA CONDICIONADOR ORIGINAL 500ML</t>
  </si>
  <si>
    <t>CREME RELAX CACHOS DEFIN E SOLTOS COCO/AVELA 200G</t>
  </si>
  <si>
    <t>#TODECACHO MÁSCARA CONDICIONANTE VERMELHA CEREJA 300G</t>
  </si>
  <si>
    <t>SOS CACHOS ÓLEO CONDICIONANTE KIDS HIDRATAÇÃO 42ML</t>
  </si>
  <si>
    <t>SALON LINE MOUSSE  DEFINIDOR CONDICIONANTE DEFINIÇÃO NATURAL 240ML</t>
  </si>
  <si>
    <t>Kit Xêrosa com 3 Cremes para Pentear 180g</t>
  </si>
  <si>
    <t>#TODECACHO MASCARA CONDICIONANTE MATIZ VERMELHA MAIONESE 300GR</t>
  </si>
  <si>
    <t>SOS CACHOS ACIDIFICANTE CONDICIONADOR SUPER BRILHO DE REPENTE PRONTA! 300ML</t>
  </si>
  <si>
    <t>BOMBA TONICO CONDICIONANTE FORT ANTIQUEDA 100ML</t>
  </si>
  <si>
    <t>SOS CACHOS KIDS ÓLEO DE TRATAMENTO ABACAXI 42ML</t>
  </si>
  <si>
    <t>ATIVADOR CONDICIONADOR DE CACHOS KIDS HIDRATAÇÃO CACHOS SOS 300ML</t>
  </si>
  <si>
    <t>MEU LISO MASCARA CONDICIONANTE MATIZ PRETO 300G</t>
  </si>
  <si>
    <t>SALON LINE KIT DEFINIÇÃO NATURAL MOVIMENTO &amp; HIDRATAÇÃO SH 300ML + CR MULTIFUNCIONAL 300ML</t>
  </si>
  <si>
    <t>CACHOS DOS SONHOS CREME PARA PENTEAR CONDICIONADOR DEFINIÇÃO NATURAL 300ML</t>
  </si>
  <si>
    <t>SOS CACHOS ÓLEO CONDICIONANTE REPARADOR TRATA E FINALIZA DE REPENTE PRONTA! 42ML</t>
  </si>
  <si>
    <t>HIDRA KIT SHAMPOO+CONDICIONADOR OLEO DE COCO 300ML</t>
  </si>
  <si>
    <t>HIDRA KIT SHAMPOO+CONDICIONADOR D-PANTENOL E MIX VITAMINAS 300ML</t>
  </si>
  <si>
    <t>SOS CACHOS SHAMPOO SUPER ÓLEOS 300ML</t>
  </si>
  <si>
    <t>MEU LISO SPRAY CONDICIONADOR DEFRIZANTE HIALURONICO 240ML</t>
  </si>
  <si>
    <t>SOS CACHOS CONDICIONADOR SUPER ÓLEOS 300ML</t>
  </si>
  <si>
    <t>MEU LISO BALM CONDICIONADOR ANTIFRIZZ 50G</t>
  </si>
  <si>
    <t>KIT SOS CACHOS KIDS SHAMPOO 300ML + CREME CONDICIONADOR MULTIFUNCIONAL 300ML ABACAXI</t>
  </si>
  <si>
    <t>HIDRA KIT SHAMPOO + CONDICIONADOR KIDS CACHINHOS 300ML</t>
  </si>
  <si>
    <t>SALON LINE ÓLEO DE TRATAMENTO CONDICIONANTE MULTIFUNCIONAL DEFINIÇÃO NATURAL 50ML</t>
  </si>
  <si>
    <t>XEROSA BODY SPLASH DESODORANTE CABELO E CORPO FLORES BRILHANTES 200ML</t>
  </si>
  <si>
    <t>#TODECACHO MÁSCARA CONDICIONANTE MATIZADORA RUIVO NATURAL 300G</t>
  </si>
  <si>
    <t>Loção Hidratante Corporal Xêrosa Flores Brilhantes 200ml</t>
  </si>
  <si>
    <t>HIDRA KIT SHAMPOO+CONDICIONADOR ABACATE 300ML</t>
  </si>
  <si>
    <t>HIDRA CREME PARA PENTEAR CONDICIONADOR 3 EM 1 D-PANTENOL 300ML</t>
  </si>
  <si>
    <t>BOMBA TONICO CONDICIONANTE NOTURNO CRESCIMENTO 100ML</t>
  </si>
  <si>
    <t>CACHOS DOS SONHOS ÓLEO REPARADOR MULTY PODEROSOS AÇÃO ANTI FRIZZ CONDICIONANTE 50ML</t>
  </si>
  <si>
    <t>XEROSA BODY SPLASH DESODORANTE CABELO E CORPO VIBES POP 200ML</t>
  </si>
  <si>
    <t>BOMBA CREME PENTEAR CONDICIONADOR ORIGINAL 500ML</t>
  </si>
  <si>
    <t>XEROSA ÓLEO DE TRATAMENTO CONDICIONANTE GLAMOUR CHIC 60ML</t>
  </si>
  <si>
    <t>#TODECACHO MÁSCARA CONDICIONANTE MATIZADORA CHOCOLATE 300G</t>
  </si>
  <si>
    <t>MEU LISO MASCARA CONDICIONANTE MATIZ PRATA 300GR</t>
  </si>
  <si>
    <t>#TODECACHO MASCARA CONDICIONANTE MATIZADORA ROXA 300G</t>
  </si>
  <si>
    <t>#TODECACHO CACHOS DOS SONHOS CREME MODELADOR CONDICIONADOR FIXAÇÃO NATURAL 500ML</t>
  </si>
  <si>
    <t>MEU LISINHO SPRAY CONDICIONADOR  KIDS DESEMBARACANTE 240ML</t>
  </si>
  <si>
    <t>HIDRA CREME PENTEAR CONDICIONADOR D-PANTENOL E MIX VITAMINAS 1L</t>
  </si>
  <si>
    <t>XEROSA CREME CONDICIONADOR PARA PENTEAR GLAMOUR CHIC 800G</t>
  </si>
  <si>
    <t>XEROSA BODY SPLASH DESODORANTE PODER DAS DIVAS 200ML</t>
  </si>
  <si>
    <t>CACHOS DOS SONHOS MULTY ÓLEO TRATAMENTO PINK FATAL 50ML</t>
  </si>
  <si>
    <t>MEU LISO MASCARA CONDICIONANTE MATIZ CASTANHO 300G</t>
  </si>
  <si>
    <t>HIDRA KIT SHAMPOO+CONDICIONADOR BABOSA 300ML</t>
  </si>
  <si>
    <t>MEU LISINHO CONDICIONADOR KIDS 300ML</t>
  </si>
  <si>
    <t>COLOR EXPRESS KIT FUN PINK SHOW</t>
  </si>
  <si>
    <t>MEU LISO SHAMPOO MUITO+LISO 300ML</t>
  </si>
  <si>
    <t>#TODECACHO GELATINA CONDICIONANTE  LIQUIDA ESTILIZACAO EXTRA FORTE 300G</t>
  </si>
  <si>
    <t>SOS CACHOS CREME PARA PENTEAR CONDICIONADOR SUPER ÓLEOS 300ML</t>
  </si>
  <si>
    <t>CACHOS DOS SONHOS - ÓLEO DE TRATAMENTO MULTY IRRESISTÍVEL HIDRO-REPARAÇÃO 50ML</t>
  </si>
  <si>
    <t>MEU LISO CONDICIONADOR MUITO+LISO 300ML</t>
  </si>
  <si>
    <t>XEROSA ÓLEO DE TRATAMENTO CONDICIONANTE BAUNILHA DOCE 60ML</t>
  </si>
  <si>
    <t>MEU LISINHO SHAMPOO KIDS 300ML</t>
  </si>
  <si>
    <t>MEU LISO SPRAY MULTIUSO CONDICIONADOR ANTIFRIZZ 240ML</t>
  </si>
  <si>
    <t>MEU LISINHO CREME PENTEAR CONDICIONADOR KIDS 250ML</t>
  </si>
  <si>
    <t>MEU LISO DEMAIS SÉRUM SELAGEM DOS SONHOS 120ML</t>
  </si>
  <si>
    <t>XEROSA BODY SPLASH DESODORANTE BELEZA FATAL 200ML</t>
  </si>
  <si>
    <t>CREME PARA PENTEAR CONDICIONANTE DEFINIÇÃO CACHOS OSTENTAÇÃO 300ML</t>
  </si>
  <si>
    <t>#TODECACHO KIDS KIT SHAMPOO 300ML + CONDICIONADOR 200ML MELANCIA</t>
  </si>
  <si>
    <t>MEU LISO MUITO + LISO ÓLEO DE TRATAMENTO CONDICIONADOR MULTIFUNCIONAL  60ML</t>
  </si>
  <si>
    <t>#TODECACHO MÁSCARA CONDICIONANTE MATIZADORA PRETA 300G</t>
  </si>
  <si>
    <t>SOS CACHOS KIT SHAMPOO 300ML + CONDICIONADOR 200ML KIDS HIDRATAÇÃO</t>
  </si>
  <si>
    <t>Loção Hidratante Corporal Xêrosa Rose Intense 200ml</t>
  </si>
  <si>
    <t>MEU LISO SHAMPOO DEMAIS 300ML</t>
  </si>
  <si>
    <t>BOMBA SHAMPOO ORIGINAL 300ML</t>
  </si>
  <si>
    <t>XEROSA CREME CONDICIONADOR PARA PENTEAR BAUNILHA DOCE 800G</t>
  </si>
  <si>
    <t>MEU LISO CONDICIONADOR DEMAIS 300ML</t>
  </si>
  <si>
    <t>#TODECACHO KIT KIDS SHAMPOO 300ML + CONDICIONADOR 200ML DESEMBARAÇANTE MORANGO</t>
  </si>
  <si>
    <t>SL CREME PENTEAR CONDICIONADOR SUPER VOLUMAO 1L</t>
  </si>
  <si>
    <t>MEU LISO MASCARA CONDICIONANTE MATIZ LOIRO 300GR</t>
  </si>
  <si>
    <t>CACHOS DOS SONHOS - ÓLEO + SÉRUM BIFÁSICO MULTY PODEROSOS NUTRIÇÃO 120ML</t>
  </si>
  <si>
    <t>Salon Line Kids Spray Perfumado Melancia</t>
  </si>
  <si>
    <t>MEU LISO DEMAIS ÓLEO DE TRATAMENTO CONDICIONANTE MULTIFUNCIONAL 60ML</t>
  </si>
  <si>
    <t>#TODECACHO GELATINA CONDICIONANTE SUPER DEFINIÇÃO BISNAGA 200G</t>
  </si>
  <si>
    <t>KIT GUANIDINA CALCIO&amp;OIL</t>
  </si>
  <si>
    <t>SALON LINE MÁSCARA DE TRATAMENTO CONDICIONANTE DEFINIÇÃO NATURAL 300G</t>
  </si>
  <si>
    <t>SALON LINE ÓLEO DE TRATAMENTO CONDICIONANTE MULTY NUTRITIVO CEREJA 50ML</t>
  </si>
  <si>
    <t>SOS CACHOS ATIVADOR CONDICIONADOR SUPER ÓLEOS 500ML</t>
  </si>
  <si>
    <t>MEU LISO MASCARA CONDICIONANTE DEMAIS 300GR</t>
  </si>
  <si>
    <t>XEROSA ÓLEO DE TRATAMENTO CONDICIONANTE VIBES POP 60ML</t>
  </si>
  <si>
    <t>XEROSA CREME CONDICIONADOR PARA PENTEAR VIBES POP 800G</t>
  </si>
  <si>
    <t>XEROSA BODY SPLASH DESODORANTE CABELO E CORPO ROSE INTENSE 200ML</t>
  </si>
  <si>
    <t>XEROSA BODY SPLASH DESODORANTE VIVA LA VIDA 200ML</t>
  </si>
  <si>
    <t>CACHOS DOS SONHOS MULTY  PINK FATAL TÔNICO CAPILAR  CONDICIONANTE TRATAMENTO 300ML</t>
  </si>
  <si>
    <t>CACHOS DOS SONHOS ÓLEO REPARADOR MULTY EXTRAORDINÁRIO REPARAÇÃO CONDICIONANTE 50ML</t>
  </si>
  <si>
    <t>#TODECACHO MODELADORA CONDICIONADOR ANTIFRIZZ 120G</t>
  </si>
  <si>
    <t>SOS CACHOS SHAMPOO COCO 300ML</t>
  </si>
  <si>
    <t>SOS COND COCO PROFUNDO 300ML</t>
  </si>
  <si>
    <t>SL CREME PENTEAR CONDICIONADOR SUPER DESEMBARACO 1L</t>
  </si>
  <si>
    <t>CR PENTEAR CONDICIONADOR SOS CACHOS KIDS SUPER ÓLEOS 300ML</t>
  </si>
  <si>
    <t>CONDICIONADOR SOS CACHOS KIDS SUPER ÓLEOS 300ML</t>
  </si>
  <si>
    <t>SOS CACHOS CREME PARA PENTEAR CONDICIONADOR FLUIDO DE REPENTE PRONTA! 300ML</t>
  </si>
  <si>
    <t>BOMBA CONDICIONADOR ORIGINAL 300ML</t>
  </si>
  <si>
    <t>MEU LISO SPRAY CONDICIONADOR DEFRIZANTE PROTETOR TÉRMICO CONDICIONADOR REPARAÇÃO 240ML</t>
  </si>
  <si>
    <t>SOS OLEO CONDICIONADOR SUPER ÓLEOS 100ML</t>
  </si>
  <si>
    <t>ATIVADOR CONDICIONADOR SOS CACHOS KIDS SUPER ÓLEOS 300ML</t>
  </si>
  <si>
    <t>SOS ÓLEO CONDICIONANTE 10 EM 1 MULTIBENEFICIOS + PODEROSOS 100ML</t>
  </si>
  <si>
    <t>HIDRA KIT SHAMPOO+CONDICIONADOR HIALURONICO 300ML</t>
  </si>
  <si>
    <t>SL CREME PENTEAR CONDICIONADOR SUPER CONTROLE 1L</t>
  </si>
  <si>
    <t>SOS CACHOS ATIVADOR CONDICIONADOR SUPER ÓLEOS 300ML</t>
  </si>
  <si>
    <t>CACHOS DOS SONHOS ÓLEO REPARADOR MULTY MARAVILHAS BANHO DE BRILHO CONDICIONANTE 50ML</t>
  </si>
  <si>
    <t>SOS CACHOS CONDICIONADOR SUPER BRILHO DE REPENTE PRONTA! 500ML</t>
  </si>
  <si>
    <t>GUANIDINA TRADICIONAL SUPER (A+N) 215GR</t>
  </si>
  <si>
    <t>SHAMPOO SOS CACHOS KIDS SUPER ÓLEOS 300ML</t>
  </si>
  <si>
    <t>HIDRA KIT SH + COND QUERATINA E ÓLEO DE RÍCINO - LONGOS E FORTES 300ML</t>
  </si>
  <si>
    <t>SALON LINE SPRAY PERFUMADO UVA 200ML</t>
  </si>
  <si>
    <t>SOS CACHOS BODY SPLASH ABACAXI 200ML</t>
  </si>
  <si>
    <t>MEU LISO TOP COAT ÓLEO CONDICIONANTE PRIMER SELAGEM MÁXIMA 120ML</t>
  </si>
  <si>
    <t>MEU LISO TOP COAT LEAVE-IN CONDICIONANTE PRIMER SELAGEM MÁXIMA 240ML</t>
  </si>
  <si>
    <t>SALON LINE ÓLEO CONDICIONANTE DEFINIÇÃO CACHOS OSTENTAÇÃO 120ML</t>
  </si>
  <si>
    <t>SALON LINE ÓLEO DE TRATAMENTO CONDICIONANTE RECONSTRUTOR ARGAN OIL 50ML</t>
  </si>
  <si>
    <t>XEROSA KIT SHAMPOO 300ML + CONDICIONADOR 200ML GLAMOUR CHIC</t>
  </si>
  <si>
    <t>XEROSA BODY SPLASH DESODORANTE MISS RADIANTE 200ML</t>
  </si>
  <si>
    <t>GUANIDINA TRADICIONAL MILD (A+N) 215GR</t>
  </si>
  <si>
    <t>XEROSA BODY SPLASH DESODORANTE VERÃO ÁRABE 200ML</t>
  </si>
  <si>
    <t>HIDRA KIT SHAMPOO+CONDICIONADOR AMIDO DE MILHO 300ML</t>
  </si>
  <si>
    <t>S.O.S BOMBA KIT SHAMPOO 300ML +CONDICIONADOR ORIGINAL CRESCIMENTO 200ML</t>
  </si>
  <si>
    <t>CERA MODELADORA MEN ESSENCE CONDICIONADOR 60G</t>
  </si>
  <si>
    <t>PASTA MODELADORA MEN ESSENCE CONDICIONADOR 60G</t>
  </si>
  <si>
    <t>CACHOS DOS SONHOS ÓLEO REPARADOR MULTY MILAGRES ANTIPOROSIDADE CONDICIONANTE 50ML</t>
  </si>
  <si>
    <t>SOS CACHOS CREME PARA PENTEAR CONDICIONADOR COCO 300ML</t>
  </si>
  <si>
    <t>XEROSA BODY SPLASH DESODORANTE PODER PINK 200ML</t>
  </si>
  <si>
    <t>MEU LISO MÁSCARA CONDICIONANTE MATIZADOR CHOCOLATE 300GR</t>
  </si>
  <si>
    <t>MEU LISO KIDS KIT SHAMPOO 300ML + CONDICIONADOR 200ML</t>
  </si>
  <si>
    <t>#TODECACHO KIDS KIT SHAMPOO 300ML + CONDICIONADOR 200ML UVA</t>
  </si>
  <si>
    <t>CACHOS DOS SONHOS - ÓLEO SÉRUM CONDICIONANTE DEFINIÇÃO INTENSA MULTY 200ML</t>
  </si>
  <si>
    <t>SOS CACHOS SHAMPOO SUPER BRILHO DE REPENTE PRONTA! 500ML</t>
  </si>
  <si>
    <t>#TODECACHO GELATINA CONDICIONANTE SUPER FIXAÇÃO BISNAGA 200G</t>
  </si>
  <si>
    <t>SOS CACHOS ATIVADOR DE CACHOS CONDICIONANTE ÓLEO DE MANGA 300ML</t>
  </si>
  <si>
    <t>XEROSA KIT SHAMPOO 300ML + CONDICIONADOR 200ML VIBES POP</t>
  </si>
  <si>
    <t>AFRO LOCAO ONDULADORA PERMANENTE AFRO 500ML</t>
  </si>
  <si>
    <t>MEU LISO MUITO + LISO ÓLEO CONDICIONANTE BIFÁSICO PERFUMADO 120ML</t>
  </si>
  <si>
    <t>XEROSA ÓLEO CONDICIONANTE SÉRUM GLAMOUR CHIC 200ML</t>
  </si>
  <si>
    <t>#TODECACHO KIT KIDS SHAMPOO 300ML + CREME CONDICIONADOR MULTIFUNCIONAL 300ML VANILLA</t>
  </si>
  <si>
    <t>MEU LISO MASCARA CONDICIONANTE MATIZ VERMELHO 300GR</t>
  </si>
  <si>
    <t>GUANIDINA MANGA REGULAR (A+N) 218GR</t>
  </si>
  <si>
    <t>MEU LISO KIDS KIT SHAMPOO MELANCIA 300ML + CONDICIONADOR MELANCIA 200ML</t>
  </si>
  <si>
    <t>CACHOS DOS SONHOS ÓLEO SÉRUM MULTY PINK LEMONADE 200ML</t>
  </si>
  <si>
    <t>SOS CACHOS ATIVADOR CONDICIONADOR COCO 300ML</t>
  </si>
  <si>
    <t>MEU LISO MASCARA CONDICIONANTE MATIZ PLATINA 300GR</t>
  </si>
  <si>
    <t>CREME PARA PENTEAR CONDICIONANTE DEFINIÇÃO EXTRAORDINÁRIA 300ML</t>
  </si>
  <si>
    <t>SOS ATIVADOR DE CACHOS CONDICIONADOR + PODEROSOS 300ML</t>
  </si>
  <si>
    <t>MEU LISO SHAMPOO MATIZ LOIRO 300ML</t>
  </si>
  <si>
    <t>XEROSA KIT SHAMPOO 300ML + CONDICIONADOR 200ML BAUNILHA DOCE</t>
  </si>
  <si>
    <t>MEU LISO KIDS KIT SHAMPOO UVA 300ML + CONDICIONADOR UVA 200ML</t>
  </si>
  <si>
    <t>GUANIDINA SPECIAL GIRLS REGULAR (A+N) 218GR</t>
  </si>
  <si>
    <t>#TODECACHO ÓLEO CONDICIONANTE REPARADOR EXTRA FORTE 60ML</t>
  </si>
  <si>
    <t>SOS CACHOS KIT SHAMPOO 300ML + CONDICIONADOR 200ML SUPER ÓLEOS</t>
  </si>
  <si>
    <t>LIGHT COLOR PROF 1.0 PRETO AZULADO</t>
  </si>
  <si>
    <t>SOS CACHOS ATIVADOR CONDICIONADOR DE CACHOS MEL 500ML</t>
  </si>
  <si>
    <t>SOS CACHOS KIT SHAMPOO 300ML + CONDICIONADOR 200ML ÓLEO DE COCO</t>
  </si>
  <si>
    <t>MEU LISO DEMAIS KIT SHAMPOO 300ML + CONDICIONADOR 200ML</t>
  </si>
  <si>
    <t>SOS CACHOS KIDS HIDRATAÇÃO ATIVADOR DE CACHOS CONDICIONADOR CHICLETE 300ML</t>
  </si>
  <si>
    <t>SOS CACHOS ATIVADOR CONDICIONADOR  DE CACHOS MEL 300ML</t>
  </si>
  <si>
    <t>SOS CACHOS KIT SHAMPOO 300ML + CONDICIONADOR 200ML ÓLEO DE MANGA</t>
  </si>
  <si>
    <t>MEU LISO CONDICIONADOR MATIZ LOIRO 300ML</t>
  </si>
  <si>
    <t>LIGHT COLOR PROF 6.76 CANELA SL</t>
  </si>
  <si>
    <t>SOS CACHOS SHAMPOO ÓLEO DE MANGA 300ML</t>
  </si>
  <si>
    <t>Creme Para Pentear Definição Natural 1kg</t>
  </si>
  <si>
    <t>Creme Multifuncional #Todecachinho Baby Salon Line 300ml</t>
  </si>
  <si>
    <t>Gelatina Todecacho Não sai da Minha Cabeça 1 kg - Salon Line</t>
  </si>
  <si>
    <t>Máscara Matizadora #todecacho Vermelho Cereja 300g</t>
  </si>
  <si>
    <t>Recarga de Queratina Meu Liso Restauração Intensa 80g</t>
  </si>
  <si>
    <t>Máscara S.O.S Hidratação Óleo de Rícino Salon Line 1kg</t>
  </si>
  <si>
    <t>Creme Multifuncional Multy Kids Salon Line 300ml</t>
  </si>
  <si>
    <t>Ativador de Cachos SOS Bomba Original Salon Line 300ml</t>
  </si>
  <si>
    <t>Máscara Matizadora #todecacho Vermelha 300g</t>
  </si>
  <si>
    <t>Mousse Definidor Definição Natural 240ml</t>
  </si>
  <si>
    <t>Body Splash Cabelo e Corpo Xêrosa Glamour Chic 200ml</t>
  </si>
  <si>
    <t>Meu Liso Demais Defrizante Spray Protetor Térmico 240ml</t>
  </si>
  <si>
    <t>Kit Shampoo + Condicionador Hidra Multy Kids Salon Line 300ml</t>
  </si>
  <si>
    <t>Kit Shampoo e Condicionador Hidra Kids Cachinhos 300ml</t>
  </si>
  <si>
    <t>Tônico Fortalecedor SOS Bomba Crescimento Acelerado Salon Line 100ml</t>
  </si>
  <si>
    <t>Máscara Matizadora #todecacho Marsala Roxo 500g Salon Line</t>
  </si>
  <si>
    <t>Creme Relaxante Óleo de Coco e Óleo de Avelã 200gr</t>
  </si>
  <si>
    <t>Defrizante Meu Liso Demais 200ml</t>
  </si>
  <si>
    <t>Kit Shampoo + Condicionador SOS Bomba Original Salon Line 200ml</t>
  </si>
  <si>
    <t>Máscara de Hidratação Matizadora Vermelha #todecacho Salon Line 500g</t>
  </si>
  <si>
    <t>Óleo de Tratamento SOS Cachos Óleo de Coco 42ml</t>
  </si>
  <si>
    <t>Creme para Pentear Cachos Ostentação 1kg</t>
  </si>
  <si>
    <t>Gelatina Ativadora de Cachos SOS Cachos Kids Hidratação 400g</t>
  </si>
  <si>
    <t>Creme Modelador Forte #todecacho Cachos dos Sonhos 500ml</t>
  </si>
  <si>
    <t>Máscara Meu Liso Matizador Preto Salon Line 300g</t>
  </si>
  <si>
    <t>Kit Shampoo + Condicionador Hidra Nutrição e Brilho Salon Line 300ml</t>
  </si>
  <si>
    <t>Creme para Pentear Definição Natural 300ml</t>
  </si>
  <si>
    <t>Creme Para Pentear Definição Duradoura Cachos à Prova 1kg</t>
  </si>
  <si>
    <t>Keratin Hair Food Nutrition Salon Line 195gr</t>
  </si>
  <si>
    <t>Acidificante SOS Cachos De Repente Pronta 300ml</t>
  </si>
  <si>
    <t>Meu Liso Muito + Liso Spray Defrizante Protetor Térmico 240ml</t>
  </si>
  <si>
    <t>Óleo de Tratamento Definição Natural 50ml</t>
  </si>
  <si>
    <t>Creme Para Pentear Gel Creme SOS Cachos Super Óleos 1kg</t>
  </si>
  <si>
    <t>Spray Defrizante Protetor Térmico Meu Liso Hialurônico 240ml</t>
  </si>
  <si>
    <t>Creme Para Pentear Definição Alongada Cachos de Sereia 1kg</t>
  </si>
  <si>
    <t>Máscara de Tratamento Manteiga Extranutritiva SOS Cachos Super Óleos 300g</t>
  </si>
  <si>
    <t>Coloração suave Light Color 2.0 Preto Salon Line</t>
  </si>
  <si>
    <t>Body Splash Xêrosa Baunilha Doce 200ml</t>
  </si>
  <si>
    <t>Defrizante Protetor Térmico Meu Liso Muito + Liso Salon Line 200ml</t>
  </si>
  <si>
    <t>Máscara Matizadora #todecacho Ruivo Natural 300g</t>
  </si>
  <si>
    <t>Gelatina Super Fixação #todecacho Profix Salon Line 300g</t>
  </si>
  <si>
    <t>Kit S.O.S Hidratação Óleo de Rícino Shampoo e Condicionador Litrão Salon Line</t>
  </si>
  <si>
    <t>Creme Para Pentear 3 em 1 Hidra D-Pantenol 300ml</t>
  </si>
  <si>
    <t>Máscara S.O.S Hidratação Azeite de Oliva Salon Line 1kg</t>
  </si>
  <si>
    <t>Creme Para Pentear Definição Imediata Cachos Cola 1kg</t>
  </si>
  <si>
    <t>Creme para Pentear Multifuncional Hidra Multy Kids Salon Line 300ml</t>
  </si>
  <si>
    <t>Máscara Meu Liso Matizador Prata Salon Line 300g</t>
  </si>
  <si>
    <t>Creme Para Pentear Definição Extraordinária 1kg</t>
  </si>
  <si>
    <t>Óleo Sérum de Tratamento Cachos dos Sonhos Multy Definição Natural 200ml</t>
  </si>
  <si>
    <t>Spray Defrizante Protetor Térmico Meu Liso Reparação 240ml</t>
  </si>
  <si>
    <t>Máscara Meu Liso Matizador Platina Salon Line 300g</t>
  </si>
  <si>
    <t>Balm Meu Liso Antifrizz 50g</t>
  </si>
  <si>
    <t>#todecacho Máscara Matizadora Preta 300g</t>
  </si>
  <si>
    <t>Máscara Meu Liso Matizador Castanho Salon Line 300g</t>
  </si>
  <si>
    <t>Kit SOS Cachos Coco Profundo Shampoo e Condicionador Litrão Salon Line</t>
  </si>
  <si>
    <t>Gelatina #todecacho Super Definição Salon Line 550g</t>
  </si>
  <si>
    <t>Máscara S.O.S Hidratação Queratina e Colágeno Salon Line 1kg</t>
  </si>
  <si>
    <t>Creme Para Pentear Cachos Ostentação 300ml</t>
  </si>
  <si>
    <t>#todecacho Máscara Matizadora Roxa 300g</t>
  </si>
  <si>
    <t>Máscara de hidratação Intensa SOS Cachos Kids Hidratação Salon Line 500g</t>
  </si>
  <si>
    <t>Creme para Pentear Xô Porosidade! Definição &amp; Selagem Máxima 1kg</t>
  </si>
  <si>
    <t>Kit Shampoo e Condicionador Hidra Longos e Fortes 300ml</t>
  </si>
  <si>
    <t>Kit Shampoo 300ml + Creme Multifuncional 300ml Definição Natural</t>
  </si>
  <si>
    <t>Body Splash Xêrosa Poder das Divas 200ml</t>
  </si>
  <si>
    <t>Gelatina Ativadora de Cachos Nutrição SOS Cachos Super Óleos 400g</t>
  </si>
  <si>
    <t>Máscara de hidratação SOS Bomba Original Salon Line 500g</t>
  </si>
  <si>
    <t>Coloração suave Light Color 4.0 Castanho Médio Salon Line</t>
  </si>
  <si>
    <t>Máscara de Hidratação SOS Bomba Original Salon Line 1kg</t>
  </si>
  <si>
    <t>Body Splash SOS Cachos Bob Esponja 200ml</t>
  </si>
  <si>
    <t>Guanidina Calcio&amp;Oil Creme Relaxante Salon Line</t>
  </si>
  <si>
    <t>Máscara Matizadora #todecacho Chocolate 300g</t>
  </si>
  <si>
    <t>Kit Shampoo e Condicionador Hidra Abacate Salon Line 300ml</t>
  </si>
  <si>
    <t>Body Splash Cabelo e Corpo Xêrosa Flores Brilhantes 200ml</t>
  </si>
  <si>
    <t>Creme para Pentear SOS Cachos Óleo de Manga Salon Line 300ml</t>
  </si>
  <si>
    <t>Gelatina #todecacho Super Definição 200g</t>
  </si>
  <si>
    <t>Máscara de Tratamento Definição Natural 300g</t>
  </si>
  <si>
    <t>Tonalizante Color Express Fun Pink Show Salon Line 100ml</t>
  </si>
  <si>
    <t>Kit S.O.S Hidratação Azeite de Oliva Shampoo e Condicionador Litrão Salon Line</t>
  </si>
  <si>
    <t>Body Splash Xêrosa Beleza Fatal 200ml</t>
  </si>
  <si>
    <t>Kit Shampoo 300ml + Creme Multifuncional 300ml SOS Cachos Bob Esponja</t>
  </si>
  <si>
    <t>Creme Para Pentear Definição Intensa Salon Line 1kg</t>
  </si>
  <si>
    <t>Creme para Pentear SOS Cachos Kids Hidratação Salon Line 300ml</t>
  </si>
  <si>
    <t>Spray 10 em 1 Meu Liso Antifrizz 240ml</t>
  </si>
  <si>
    <t>Gelatina #todecacho Definição Natural 550g</t>
  </si>
  <si>
    <t>Meu Liso Kids Spray Desembaraçante 240ML</t>
  </si>
  <si>
    <t>Shampoo SOS Bomba Original Salon Line 500ml</t>
  </si>
  <si>
    <t>Coloração suave Light Color 66.46 Vermelho Cereja Salon Line</t>
  </si>
  <si>
    <t>Creme para pentear SOS Bomba Original Salon Line 300ml</t>
  </si>
  <si>
    <t>Coloração suave Light Color 5.0 Castanho Claro Salon Line</t>
  </si>
  <si>
    <t>Gelatina #todecacho Super Fixação 200g</t>
  </si>
  <si>
    <t>Leave-In Meu Liso Ostentação Top Coat 240ml</t>
  </si>
  <si>
    <t>Kit Shampoo e Condicionador Hidra Óleo de Coco Salon Line 300ml</t>
  </si>
  <si>
    <t>Óleo Meu Liso Ostentação Top Coat 120ml</t>
  </si>
  <si>
    <t>Creme para Pentear Definição Nutritiva 1kg</t>
  </si>
  <si>
    <t>Kit Shampoo 300ml + Condicionador 200ml SOS Cachos Kids Hidratação</t>
  </si>
  <si>
    <t>Creme Para Pentear 5 em 1 SOS Cachos Óleo de Coco 1kg</t>
  </si>
  <si>
    <t>Kit Shampoo e Condicionador Hidra D-Pantenol e Mix de Vitaminas Salon Line 300ml</t>
  </si>
  <si>
    <t>Creme para Pentear Hidra Hidratação Intensa Salon Line 1 Litro</t>
  </si>
  <si>
    <t>Gelatina Xêrosa Glamour Chic 500g</t>
  </si>
  <si>
    <t>Guanidina Óleo Semente de Manga Alisa e Relaxa Salon Line 218gr</t>
  </si>
  <si>
    <t>Coloração Light Color 6.7 Chocolate Salon Line Salon Line</t>
  </si>
  <si>
    <t>Máscara Meu Liso Matizadora Loiro Salon Line 300g</t>
  </si>
  <si>
    <t>Tônico Capilar Cachos dos Sonhos Pink Fatal 300ml</t>
  </si>
  <si>
    <t>Gelatina Líquida #todecacho Estilização 300ml</t>
  </si>
  <si>
    <t>Creme Modelador Natural #todecacho Cachos dos Sonhos 500ml</t>
  </si>
  <si>
    <t>Creme para Pentear Xêrosa Glamour Chic 800g</t>
  </si>
  <si>
    <t>Creme Para Pentear Kids Cachinhos Definidos Salon Line 1kg</t>
  </si>
  <si>
    <t>Óleo de Tratamento Cachos dos Sonhos Multy Cereja 50ml</t>
  </si>
  <si>
    <t>Óleo de Tratamento Melancia Cachos dos Sonhos Multy Poderosos 50ml</t>
  </si>
  <si>
    <t>Tônico Noturno SOS Bomba Original Crescimento 100ml</t>
  </si>
  <si>
    <t>Ativador de Cachos SOS Cachos Arginina Reconstrução Salon Line 1kg</t>
  </si>
  <si>
    <t>Kit Shampoo e Condicionador Hidra Hialurônico Salon Line 300ml</t>
  </si>
  <si>
    <t>Body Splash Cabelo e Corpo Xêrosa Rosé Intense 200ml</t>
  </si>
  <si>
    <t>Creme Para Pentear Hidratação Profunda 1kg Salon Line</t>
  </si>
  <si>
    <t>Creme Para Pentear Definição Antifrizz 1kg</t>
  </si>
  <si>
    <t>Óleo Sérum Selagem dos Sonhos Meu Liso Demais 120ml</t>
  </si>
  <si>
    <t>Creme Para Pentear 5 em 1 SOS Cachos Kids Hidratação 1kg</t>
  </si>
  <si>
    <t>Body Splash Cabelo e Corpo Xêrosa Vibes Pop 200ml</t>
  </si>
  <si>
    <t>Kit Shampoo 300ml + Creme Multifuncional 300ml Cachos Ostentação</t>
  </si>
  <si>
    <t>Guanidina Tradicional Mild Alisa e Relaxa Salon Line 215gr</t>
  </si>
  <si>
    <t>Kit Shampoo e Condicionador Morango #todecacho Kids</t>
  </si>
  <si>
    <t>Máscara de Tratamento SOS Cachos De Repente Pronta 500g</t>
  </si>
  <si>
    <t>Kit Shampoo e Condicionador Melancia #todecacho Kids</t>
  </si>
  <si>
    <t>Gelatina #todecacho Cachos Ostentação 550g</t>
  </si>
  <si>
    <t>Modeladora #todecacho Antifrizz 120g</t>
  </si>
  <si>
    <t>Creme de Relaxamento Permanente Afro Salon Line 500g</t>
  </si>
  <si>
    <t>Coloração suave Light Color 3.0 Castanho Escuro Salon Line</t>
  </si>
  <si>
    <t>Máscara Hidratante Meu Liso Muito + Liso Salon Line 300g</t>
  </si>
  <si>
    <t>Kit Shampoo + Condicionador Hidra Amido de Milho Salon Line 300ml</t>
  </si>
  <si>
    <t>Guanidina Tradicional Super Forte Alisa e Relaxa Salon Line 215gr</t>
  </si>
  <si>
    <t>Kit Shampoo e Condicionador Hidra Restauração Intensa Salon Line 300ml</t>
  </si>
  <si>
    <t>Creme para Pentear Chiclete SOS Cachos Kids Hidratação 300ml</t>
  </si>
  <si>
    <t>Coloração suave Light Color 6.0 Louro Escuro Salon Line</t>
  </si>
  <si>
    <t>Gelatina #todecacho Super Transição Capilar Salon Line 550g</t>
  </si>
  <si>
    <t>Gelatina #todecacho Super Volume 1kg</t>
  </si>
  <si>
    <t>Máscara de hidratação SOS Cachos Coco Tratamento Profundo 500g</t>
  </si>
  <si>
    <t>Creme para Pentear SOS Cachos De Repente Pronta 500g</t>
  </si>
  <si>
    <t>Creme para pentear SOS Bomba Original Salon Line 500ml</t>
  </si>
  <si>
    <t>Gelatina Melancia #todecacho Kids Ativadora 550g</t>
  </si>
  <si>
    <t>Creme para Pentear Kids Cachinhos Brilhantes Uva 1kg</t>
  </si>
  <si>
    <t>Gelatina Ativadora de Cachos Hidratação SOS Cachos Óleo de Coco 400g</t>
  </si>
  <si>
    <t>Creme de Tratamento Melancia 3 em 1 Cachos dos Sonhos Multy Poderosos 1kg</t>
  </si>
  <si>
    <t>Gelatina Bob Esponja SOS Cachos Kids 400g</t>
  </si>
  <si>
    <t>Creme para Pentear SOS Cachos Coco Tratamento Profundo Salon Line 1kg</t>
  </si>
  <si>
    <t>Gel Definidor SOS Cachos Azeite de Oliva Salon Line 550g</t>
  </si>
  <si>
    <t>Creme Para Pentear SOS Cachos Óleo de Manga 1kg</t>
  </si>
  <si>
    <t>Creme Para Pentear Definição Máxima Salon Line 1kg</t>
  </si>
  <si>
    <t>Tinta para Cabelos Preto Azulado 1.0 - Coloração Light Color</t>
  </si>
  <si>
    <t>Óleo Sérum Cachos dos Sonhos Multy Definição Intensa 200ml</t>
  </si>
  <si>
    <t>Óleo Perfumado Cabelo e Corpo Multy Melancia 120ml</t>
  </si>
  <si>
    <t>Gelatina Uva #todecacho Kids Modeladora 550g</t>
  </si>
  <si>
    <t>Creme para Pentear Uva + Melancia Óleo de Tratamento Extraordinário 1kg</t>
  </si>
  <si>
    <t>Spray Perfumado Melancia Salon Line Kids</t>
  </si>
  <si>
    <t>Máscara de hidratação Matizadora #todecacho Loiros Liberado Salon Line 500g</t>
  </si>
  <si>
    <t>Creme para Pentear Bob Esponja SOS Cachos Kids 1kg</t>
  </si>
  <si>
    <t>Ativador de Cachos SOS Cachos Super Óleos Salon Line 1kg</t>
  </si>
  <si>
    <t>Coloração suave Light Color 7.341 Doce de Leite</t>
  </si>
  <si>
    <t>SALON LINE KIT SHAMPOO 300ML + CR MULTIFUNCIONAL CONDICIONANTE 300ML DEFINIÇÃO CACHOS OSTE</t>
  </si>
  <si>
    <t>GUANIDINA MANGA SUPER (A+N) 215GR</t>
  </si>
  <si>
    <t>MEU LISO TOP COAT MÁSCARA CONDICIONANTE SELAGEM MÁXIMA 300G</t>
  </si>
  <si>
    <t>LIGHT COLOR PROF 3.0 CASTANHO ESCURO</t>
  </si>
  <si>
    <t>MEU LISO MASCARA CONDICIONANTE MUITO+LISO 300GR</t>
  </si>
  <si>
    <t>CR RELAX ANTIENCOLHIMENTO E NUTRIÇÃO 200G</t>
  </si>
  <si>
    <t>SALON LINE MÁSCARA DE TRATAMENTO CONDICIONANTE DEFINIÇÃO CACHOS OSTENTAÇÃO 300G</t>
  </si>
  <si>
    <t>#TODECACHO GELATINA CONDICIONANTE ALTA DEFINICAO 320GR</t>
  </si>
  <si>
    <t>MEU LISO TOP COAT SHAMPOO SELAGEM MÁXIMA 300ML</t>
  </si>
  <si>
    <t>SALON LINE ÓLEO CONDICIONANTE DEFINIÇÃO NATURAL 120ML</t>
  </si>
  <si>
    <t>#TODECACHO ÓLEO CONDICIONANTE REPARADOR FORTE 60ML</t>
  </si>
  <si>
    <t>SOS CACHOS ATIVADOR CONDICIONADOR + LEVES 300ML</t>
  </si>
  <si>
    <t>MEU LISO MATIZADOR LOIRO KIT SHAMPOO 300ML + CONDICIONADOR 200ML</t>
  </si>
  <si>
    <t>SOS CACHOS ATIVADOR CONDICIONADOR  DE CACHOS ÓLEO DE MANGA 500ML</t>
  </si>
  <si>
    <t>SÉRUM CONDICIONANTE MULTY HIDRATAÇÃO PROFUNDA SALON LINE 200ML</t>
  </si>
  <si>
    <t>CR RELAX SOLTA CACHOS E REDUZ VOLUME 200G</t>
  </si>
  <si>
    <t>CR RELAX CACHOS SOLTOS E SEM FRIZZ 200G</t>
  </si>
  <si>
    <t>SOS CACHOS ATIVADOR CONDICIONADOR  DE CACHOS ÓLEO DE RÍCINO E QUERATINA 300ML</t>
  </si>
  <si>
    <t>CACHOS DOS SONHOS MULTY KIT SHAMPOO 300ML + CREME CONDICIONADOR MULTIFUNCIONAL 300ML PINK</t>
  </si>
  <si>
    <t>SOS CREME PENTEAR CONDICIONADOR MEL CACHOS INTENSOS SOS 300ML</t>
  </si>
  <si>
    <t>SOS CACHOS CREME PENTEAR CONDICIONADOR ÓLEO DE RÍCINO E QUERATINA 300ML</t>
  </si>
  <si>
    <t>SOS CREME PARA PENTEAR  CONDICIONADOR + PODEROSOS 300ML</t>
  </si>
  <si>
    <t>HIDRA MELAO KIT SHAMPOO + CONDICIONADOR 300ML</t>
  </si>
  <si>
    <t>#TODECACHO MODELADORA CONDICIONADOR MULTIUSO 120G</t>
  </si>
  <si>
    <t>HIDRA MARACUJA KIT SHAMPOO + CONDICIONADOR 300ML</t>
  </si>
  <si>
    <t>Salon Line Sos Cachos +Poderosos Oleo 10 Em 1 42ml</t>
  </si>
  <si>
    <t>Creme Pentear Cachinhos Kids Cheirinho Uva Salon Line 1kg</t>
  </si>
  <si>
    <t>Shampoo E Condicionador Sos Hidratacao Turbinada Salon Line</t>
  </si>
  <si>
    <t>CREME PARA PENTEAR DEFINIÇÃO ANTIFRIZZ 1KG</t>
  </si>
  <si>
    <t>Creme De Pentear, Hidratacao Profunda, Salon Line, 1kg</t>
  </si>
  <si>
    <t>Salon Line Bomba Mascara Condicionante Original 1kg</t>
  </si>
  <si>
    <t>Gelatina Modeladora Salon Line Kids #Todecacho Uva 550g</t>
  </si>
  <si>
    <t>Gelatina Ativadora Sos Cachos Super Oleos Salon Line 400g</t>
  </si>
  <si>
    <t>Kit Shampoo E Condicionador, S.O.S Cachos, Salon Line, 1 L</t>
  </si>
  <si>
    <t>Oleo Serum Cachos Dos Sonhos Multy Definicao Intensa 200ml</t>
  </si>
  <si>
    <t>Gelatina #Todecacho Super Volume Salon Line 550g</t>
  </si>
  <si>
    <t>Creme Para Pentear Super Controle Definicao Cachos Salon Line 1l</t>
  </si>
  <si>
    <t>Creme Para Pentear Definicao Alongada Sereia Salon Line 1kg</t>
  </si>
  <si>
    <t>Ativador De Cachos Super Oleos S.O.S Nutricao Salon Line 1kg</t>
  </si>
  <si>
    <t>Oleo Serum Meu Liso Muito + Liso 120ml</t>
  </si>
  <si>
    <t>Creme Para Pentear Salon Line Gel Creme Sos Cachos Super Oleos 1kg</t>
  </si>
  <si>
    <t>Recarga Queratina Salon Line Meu Liso Restauracao Intensa 80g</t>
  </si>
  <si>
    <t>Kit Shampoo E Condicionador, Sos Hidratacao, Salon Line, 1 L</t>
  </si>
  <si>
    <t>Gelatina Ativador To De Cachos Kids Melancia Salon Line 550g</t>
  </si>
  <si>
    <t>Salon Line Spray Defrizante Meu Liso Demais Protecao Termica 240ml</t>
  </si>
  <si>
    <t>Kit Shampoo 300ml + Creme Multifuncional Definicao Natural</t>
  </si>
  <si>
    <t>Mascara Matizadora To De Cacho Marsala Roxo Salon Line 500g</t>
  </si>
  <si>
    <t>Kit Shampoo+Condicionador Sos Bomba Original Salonline 200ml</t>
  </si>
  <si>
    <t>Mascara Matizadora Vermelho Cereja 300g Todecacho Salon Line</t>
  </si>
  <si>
    <t>Mascara Meu Liso Matizador Preto Salon Line 300g</t>
  </si>
  <si>
    <t>Mascara Hidratacao Cabelo S.O.S Ultra Cachos Salon Line 1kg</t>
  </si>
  <si>
    <t>Creme Relaxante Cachos Definidos Coco E Avela Salon Line</t>
  </si>
  <si>
    <t>Creme De Pentear Definicao Extraordinaria 1kg Salon Line</t>
  </si>
  <si>
    <t>Creme Para Pentear Cachos Ostentacao 1kg</t>
  </si>
  <si>
    <t>Spray Defrizante Protetor Termico Salon Line Meu Liso Hialuronico 240ml</t>
  </si>
  <si>
    <t>Gelatina #Todecacho Super Definicao Salon Line 1 Kg</t>
  </si>
  <si>
    <t>LIST_10</t>
  </si>
  <si>
    <t>PRIORIDADE</t>
  </si>
  <si>
    <t>1 LINHA</t>
  </si>
  <si>
    <t>Creme de Tratamento Maracujá 3 em 1 Cachos dos Sonhos Multy Milagres 1kg</t>
  </si>
  <si>
    <t>Ativador de Cachos SOS Cachos Mel e Óleo de Argan 1kg</t>
  </si>
  <si>
    <t>Creme Para Pentear Definição Extraordinária 300g</t>
  </si>
  <si>
    <t>Lançamento</t>
  </si>
  <si>
    <t>2 LANÇAMENTO</t>
  </si>
  <si>
    <t>Creme Para Pentear Azeite de Oliva Salon Line 1kg</t>
  </si>
  <si>
    <t>Creme Para Pentear Super Óleos Salon Line 1L</t>
  </si>
  <si>
    <t>Ativador de Cachos SOS Cachos Super Óleos Salon Line 500ml</t>
  </si>
  <si>
    <t>Creme Para Pentear Super Desembaraço Salon Line 1L</t>
  </si>
  <si>
    <t>Ativador de Cachos SOS Cachos Arginina Reconstrução Salon Line 500g</t>
  </si>
  <si>
    <t>Creme Para Pentear Super Controle Salon Line 1L</t>
  </si>
  <si>
    <t>Gelacola #todecacho 500g</t>
  </si>
  <si>
    <t>Kit Shampoo 300ml + Condicionador 200ml SOS Bomba Crescimento Capilar</t>
  </si>
  <si>
    <t>Condicionador SOS Cachos Kids Super Óleos 300ml</t>
  </si>
  <si>
    <t>Loção Onduladora Permanente Afro Salon Line 500ml</t>
  </si>
  <si>
    <t>Shampoo SOS Cachos Kids Super Óleos 300ml</t>
  </si>
  <si>
    <t>Óleo Sérum Xêrosa Glamour Chic 200ml</t>
  </si>
  <si>
    <t>Shampoo SOS.Cachos Coco Tratamento Profundo Salon Line 300ml</t>
  </si>
  <si>
    <t>Condicionador SOS Cachos Coco Tratamento Profundo Salon Line 300ml</t>
  </si>
  <si>
    <t>Pasta Modeladora Men Essence Forte 60g</t>
  </si>
  <si>
    <t>Ativador de Cachos SOS Cachos Kids Super Óleos 300ml</t>
  </si>
  <si>
    <t>Gelatina #todecacho Super Volume Salon Line 550g</t>
  </si>
  <si>
    <t>Cera Modeladora Men Essence Extraforte 60g</t>
  </si>
  <si>
    <t>Creme para Pentear S.O.S Cachos Coco Tratamento Profundo 300ml</t>
  </si>
  <si>
    <t>Creme Para Pentear SOS Cachos Kids Nutrição em Ação 300ml</t>
  </si>
  <si>
    <t>Shampoo SOS Cachos Super Óleos Salon Line 300ml</t>
  </si>
  <si>
    <t>Shampoo SOS Bomba Original Salon Line 300ml</t>
  </si>
  <si>
    <t>LIST_11</t>
  </si>
  <si>
    <t>Sérum Multy Hidratação Profunda 200ml</t>
  </si>
  <si>
    <t>Creme de Tratamento 3 e 1 Pink Lemonade 1kg</t>
  </si>
  <si>
    <t>Óleo Sérum Cachos dos Sonhos Pink Lemonade 200ml</t>
  </si>
  <si>
    <t>Condicionador Meu Liso Demais 300ml Salon Line</t>
  </si>
  <si>
    <t>Kit Shampoo 300ml + Condicionador 200ml SOS Cachos Óleo de Coco</t>
  </si>
  <si>
    <t>Kit Shampoo 300ml + Condicionador 200ml SOS Cachos Óleo de Manga</t>
  </si>
  <si>
    <t>Ativador de Cachos SOS Cachos Rícino e Queratina Salon Line 300ml</t>
  </si>
  <si>
    <t>Gelatina Xêrosa Vibes Pop 500g</t>
  </si>
  <si>
    <t>Gelatina Maracujá #todecacho Kids Hidratante 550g</t>
  </si>
  <si>
    <t>Ativador de Cachos Chiclete SOS Cachos Kids Hidratação 300ml</t>
  </si>
  <si>
    <t>Gelatina #todecacho Pink Lemonade 550g</t>
  </si>
  <si>
    <t>Creme para Pentear Cachinhos Poderosos Melão 1kg</t>
  </si>
  <si>
    <t>Ativador de Cachos SOS Cachos Mel Cachos Intensos Salon Line 300ml</t>
  </si>
  <si>
    <t>Condicionador SOS Cachos Super Óleos Salon Line 300ml</t>
  </si>
  <si>
    <t>Coloração suave Light Color 6.76 Canela</t>
  </si>
  <si>
    <t>Creme Relaxante Cachos Soltos e Sem Frizz 200g</t>
  </si>
  <si>
    <t>Gelatina #todecacho Kids Vanilla Vibes! 550g</t>
  </si>
  <si>
    <t>Creme para Pentear Manga Kids Cachinhos Ativados 1kg</t>
  </si>
  <si>
    <t>Kit Shampoo 300ml + Condicionador 200ml Meu Liso Matizador Loiro</t>
  </si>
  <si>
    <t>Kit Shampoo 300ml + Condicionador 200ml Meu Liso Demais</t>
  </si>
  <si>
    <t>Óleo Reparação Forte #todecacho 60ml</t>
  </si>
  <si>
    <t>Gelatina Babosa #todecacho Volume e Hidratação Salon Line 550g</t>
  </si>
  <si>
    <t>Creme para Pentear Xêrosa Vibes Pop 800g</t>
  </si>
  <si>
    <t>Condicionador SOS Manga Óleo de Manga Salon Line 300ml</t>
  </si>
  <si>
    <t>Gelatina Morango #todecacho Kids Desembaraçante 550g</t>
  </si>
  <si>
    <t>Óleo de Tratamento Maracujá Cachos dos Sonhos Multy Milagres 50ml</t>
  </si>
  <si>
    <t>Shampoo Meu Liso Demais 300ml Salon Line</t>
  </si>
  <si>
    <t>Creme Relaxante Solta Cachos e Reduz o Volume 200g</t>
  </si>
  <si>
    <t>Ativador de Cachos SOS Cachos + Leves Óleo de Amêndoas Salon Line 300ml</t>
  </si>
  <si>
    <t>Creme Para Pentear Reconstrução Intensa Salon Line 1kg</t>
  </si>
  <si>
    <t>Óleo Reparação Extra Forte #todecacho 60ml</t>
  </si>
  <si>
    <t>Body Splash Xêrosa Viva La Vida 200ml</t>
  </si>
  <si>
    <t>Ativador de Cachos SOS Cachos Óleo de Manga Salon Line 500ml</t>
  </si>
  <si>
    <t>Ativador de Cachos SOS Cachos Óleo de Manga Salon Line 300ml</t>
  </si>
  <si>
    <t>Kit Shampoo 300ml + Condicionador 200ml SOS Cachos Super Óleos</t>
  </si>
  <si>
    <t>Creme para Pentear Açai Kids Cachinhos Sem Frizz 1kg</t>
  </si>
  <si>
    <t>Gelatina #todecacho Definição Extraordinária 550g</t>
  </si>
  <si>
    <t>Ativador de Cachos SOS Cachos 10 em 1 Multibenefícios 300ml</t>
  </si>
  <si>
    <t>Kit Shampoo 300ml + Condicionador 200ml Xêrosa Baunilha Doce</t>
  </si>
  <si>
    <t>Gelatina Linhaça #todecacho Definição e Brilho Salon Line 550g</t>
  </si>
  <si>
    <t>Gelacreme #todecacho Definição Ultra Extraordinária 500g</t>
  </si>
  <si>
    <t>Kit Shampoo 300ml + Condicionador 200ml Xêrosa Vibes Pop</t>
  </si>
  <si>
    <t>Gelatina #todecacho Super Definição Hidratante 550g</t>
  </si>
  <si>
    <t>Kit Shampoo e Condicionador Melancia Meu Liso Kids</t>
  </si>
  <si>
    <t>Creme para Pentear Definição Ultra Volume 1kg</t>
  </si>
  <si>
    <t>Creme Para Pentear Brilho Máximo Salon Line 1kg</t>
  </si>
  <si>
    <t>Gelatina Alta Definição #todecacho Profix Salon Line 320g</t>
  </si>
  <si>
    <t>Creme para Pentear Fluido SOS Cachos De Repente Pronta 300ml</t>
  </si>
  <si>
    <t>Creme para Pentear Kids Cachinhos Hidratados Maracujá 1kg</t>
  </si>
  <si>
    <t>Shampoo Meu Liso Ostentação Top Coat 300ml</t>
  </si>
  <si>
    <t>Gelatina Óleo de Rícino #todecacho Definição e Nutrição Salon Line 550g</t>
  </si>
  <si>
    <t>Salon Line Creme Para Pentear Tratamento Prolongado - 1kg</t>
  </si>
  <si>
    <t>Creme Relaxante Antiencolhimento e Nutrição 200g</t>
  </si>
  <si>
    <t>Kit Shampoo e Condicionador Uva Meu Liso Kids</t>
  </si>
  <si>
    <t>Kit Shampoo 300ml + Creme Multifuncional 300ml #todecacho Kids Vanilla Vibes!</t>
  </si>
  <si>
    <t>Gelacreme #todecacho Fixação Ultra Extraordinária 500g</t>
  </si>
  <si>
    <t>Gelatina #todecacho Definição Intensa 550g</t>
  </si>
  <si>
    <t>Ativador de Cachos SOS Cachos Mel e Óleo de Argan 500ml</t>
  </si>
  <si>
    <t>Creme Para Pentear Nutrição Reparadora Salon Line 1kg</t>
  </si>
  <si>
    <t>Guanidina Special Girls Relaxer Salon Line 218gr</t>
  </si>
  <si>
    <t>Máscara Meu Liso Matizador Vermelho Salon Line 300g</t>
  </si>
  <si>
    <t>Creme de Tratamento Morango 3 em 1 Cachos dos Sonhos Multy Extraordinário 1kg</t>
  </si>
  <si>
    <t>Óleo Sérum Meu Liso Muito + Liso 120ml</t>
  </si>
  <si>
    <t>Condicionador Meu Liso Muito + Liso Salon Line 300ml</t>
  </si>
  <si>
    <t>Creme de Tratamento Uva 3 em 1 Cachos dos Sonhos Multy Irresistível 1kg</t>
  </si>
  <si>
    <t>Guanidina Óleo Semente de Manga Alisa e Relaxa Salon Line 215gr</t>
  </si>
  <si>
    <t>Óleo de Tratamento SOS Cachos 10 em 1 Multibenefícios 100ml</t>
  </si>
  <si>
    <t>Condicionador SOS Cachos De Repente Pronta 500ml</t>
  </si>
  <si>
    <t>SOS Cachos Recarga de Queratina - Creme para Pentear Reparação Absoluta - 1kg</t>
  </si>
  <si>
    <t>Ativador de Cachos SOS Cachos Coco Tratamento Profundo 300ml</t>
  </si>
  <si>
    <t>Creme Para Pentear Kids: Cachinhos sem Nós 1kg</t>
  </si>
  <si>
    <t>Shampoo Meu Liso Muito + Liso Salon Line 300ml</t>
  </si>
  <si>
    <t>Creme Para Pentear Brilho Umidificado Salon Line 1kg</t>
  </si>
  <si>
    <t>Kit Shampoo e Condicionador Uva #todecacho Kids</t>
  </si>
  <si>
    <t>Máscara Meu Liso Ostentação Top Coat 300g</t>
  </si>
  <si>
    <t>Creme para Pentear Super Volumão Salon Line 1L</t>
  </si>
  <si>
    <t>Body Splash Xêrosa Poder Pink 200ml</t>
  </si>
  <si>
    <t>Creme para Pentear Chocolate Kids Cachinhos Nutridos 1kg</t>
  </si>
  <si>
    <t>Condicionador Meu Liso Matizador Loiro Salon Line 300ml</t>
  </si>
  <si>
    <t>Shampoo SOS Cachos De Repente Pronta 500ml</t>
  </si>
  <si>
    <t>Creme para Pentear Kids Vanilla Vibes! 1kg</t>
  </si>
  <si>
    <t>Kit Shampoo e Condicionador Morango Meu Liso Kids</t>
  </si>
  <si>
    <t>Óleo de Tratamento Morango Cachos dos Sonhos Multy Extraordinário 50ml</t>
  </si>
  <si>
    <t>Spray Perfumado Uva Salon Line Kids 200ml</t>
  </si>
  <si>
    <t>Creme Para Pentear SOS Cachos Arginina 1kg</t>
  </si>
  <si>
    <t>Creme Multifuncional 3 em 1 Hidra Kids Cachinhos 1kg</t>
  </si>
  <si>
    <t>Creme de Tratamento 3 e 1 Cachos dos Sonhos Multy Pink Fatal 1kg</t>
  </si>
  <si>
    <t>Máscara Matizador Chocolate Meu Liso 300g</t>
  </si>
  <si>
    <t>Meu Liso Kids Condicionador 300ML</t>
  </si>
  <si>
    <t>Body Splash Xêrosa Verão Árabe 200ml</t>
  </si>
  <si>
    <t>Shampoo SOS Cachos Kids Hidratação Salon Line 300ml</t>
  </si>
  <si>
    <t>Condicionador SOS Bomba Original Salon Line 500ml</t>
  </si>
  <si>
    <t>Tônico Fortalecedor SOS Bomba Antiqueda Salon Line 100ml</t>
  </si>
  <si>
    <t>Data Input</t>
  </si>
  <si>
    <t>CODPROD</t>
  </si>
  <si>
    <t>DESCRPROD</t>
  </si>
  <si>
    <t>QTD PALETE COMPRA</t>
  </si>
  <si>
    <t>QTD UND COMPRA</t>
  </si>
  <si>
    <t>Veículo</t>
  </si>
  <si>
    <t>PC</t>
  </si>
  <si>
    <t>Status</t>
  </si>
  <si>
    <t>OS</t>
  </si>
  <si>
    <t>NF</t>
  </si>
  <si>
    <t>Manifesto</t>
  </si>
  <si>
    <t>Data Expedição</t>
  </si>
  <si>
    <t>Data Recebimento</t>
  </si>
  <si>
    <t>Transportador</t>
  </si>
  <si>
    <t>LEAD TIME SEPARAÇÃO</t>
  </si>
  <si>
    <t>LEAD TIME RECEBIMENTO</t>
  </si>
  <si>
    <t>Mês</t>
  </si>
  <si>
    <t>Duplicado</t>
  </si>
  <si>
    <t>FILIAL</t>
  </si>
  <si>
    <t>ARMAZÉM</t>
  </si>
  <si>
    <t>OPERADOR LOGÍSTICO</t>
  </si>
  <si>
    <t>CANAL</t>
  </si>
  <si>
    <t>OBS</t>
  </si>
  <si>
    <t>Movimentação</t>
  </si>
  <si>
    <t>LMX</t>
  </si>
  <si>
    <t>SHOPEE FULL</t>
  </si>
  <si>
    <t>SEM ESTOQUE</t>
  </si>
  <si>
    <t>Ativador de Cachos SOS Cachos Super Óleos Salon Line 300ml</t>
  </si>
  <si>
    <t>Gelatina Melão #todecacho Kids Antifrizz 550g</t>
  </si>
  <si>
    <t>Condicionador SOS Cachos Kids Nutrição em Ação 300ml</t>
  </si>
  <si>
    <t>Condicionador SOS Bomba Original Salon Line 300ml</t>
  </si>
  <si>
    <t>Gelatina Xêrosa Baunilha Doce 500g</t>
  </si>
  <si>
    <t>Gelatina Modeladora Uva Todecacho Kids 550g</t>
  </si>
  <si>
    <t>SALON LINE SPRAY PERFUMADO UVA KIDS 200ML</t>
  </si>
  <si>
    <t>SHERINK/LACRE</t>
  </si>
  <si>
    <t>#TODECACHO GELATINA SUPER FIXAÇÃO BISNAGA CONDICIONANTE 200g</t>
  </si>
  <si>
    <t>SALON LINE ÓLEO ARGAN CONDICIONANTE 50ML</t>
  </si>
  <si>
    <t>Ativador de Cachos SOS Cachos + Poderosos Salon Line 300ml</t>
  </si>
  <si>
    <t>Gelatina Todecacho Super Transição Capilar Salon Line 550g</t>
  </si>
  <si>
    <t>Máscara de hidratação Matizadora Todecacho Loiros Liberado Salon Line 500g</t>
  </si>
  <si>
    <t>Gelatina todecacho Super Volume Salon Line 550g</t>
  </si>
  <si>
    <t>Shampoo Meu Liso Matizador Loiro Salon Line 300ml</t>
  </si>
  <si>
    <t>Shampoo SOS Cachos Óleo de Manga Salon Line 300ml</t>
  </si>
  <si>
    <t>DEVINTEX</t>
  </si>
  <si>
    <t>Gelatina Açaí #todecacho Kids Condicionante 550g</t>
  </si>
  <si>
    <t>SALON LINE MOUSSE DEFINIDOR DEFINIÇÃO NATURAL CONDICIONANTE 240ML</t>
  </si>
  <si>
    <t>1ºCarreta</t>
  </si>
  <si>
    <t>OC339228</t>
  </si>
  <si>
    <t>Condicionador SOS Cachos Kids Hidratação Salon Line 300ml</t>
  </si>
  <si>
    <t>CREME PARA PENTEAR DEFINIÇÃO ALONGADA CACHOS DE SEREIA CONDICIONANTE 1KG</t>
  </si>
  <si>
    <t>CREME PARA PENTEAR DEFINIÇÃO DURADOURA CACHOS A PROVA CONDICIONANTE 1KG</t>
  </si>
  <si>
    <t>2ºCarreta</t>
  </si>
  <si>
    <t>OC339229</t>
  </si>
  <si>
    <t>Meu Liso Kids Creme Para Pentear 250ML</t>
  </si>
  <si>
    <t>3ºCarreta</t>
  </si>
  <si>
    <t>OC339230</t>
  </si>
  <si>
    <t>Cremáscara 2 em 1 SOS Cachos Super Óleos Salon Line 1kg</t>
  </si>
  <si>
    <t>CREME PARA PENTEAR DEFINIÇÃO IMEDIATA CACHOS COLA CONDICIONANTE 1KG</t>
  </si>
  <si>
    <t>Meu Liso Kids Shampoo 300ML</t>
  </si>
  <si>
    <t>4ºCarreta</t>
  </si>
  <si>
    <t>OC339231</t>
  </si>
  <si>
    <t>Creme para Pentear Xêrosa Baunilha Doce 800g</t>
  </si>
  <si>
    <t>#TODECACHO GELATINA SUPER DEFINIÇÃO BISNAGA CONDICIONANTE 200g</t>
  </si>
  <si>
    <t>5ºCarreta</t>
  </si>
  <si>
    <t>OC339232</t>
  </si>
  <si>
    <t>SALON LINE MÁSCARA DE TRATAMENTO DEFINIÇÃO NATURAL CONDICIONANTE 300G</t>
  </si>
  <si>
    <t>Máscara Hidratante Meu Liso Demais Salon Line 300g</t>
  </si>
  <si>
    <t>Máscara Matizadora todecacho Chocolate 300g</t>
  </si>
  <si>
    <t>Creme para Pentear SOS Cachos Super Óleos Salon Line 300ml</t>
  </si>
  <si>
    <t>Todecacho Máscara Matizadora Roxa 300g</t>
  </si>
  <si>
    <t>OC339233</t>
  </si>
  <si>
    <t>XEROSA BODY SPLASH MISS RADIANTE DESODORANTE 200ML</t>
  </si>
  <si>
    <t>SALON LINE ÓLEO BOOSTER DEFINIÇÃO CACHOS OSTENTAÇÃO CONDICIONANTE 120ML</t>
  </si>
  <si>
    <t>Kit Shampoo 300ml + Condicionador 200ml Xêrosa Glamour Chic</t>
  </si>
  <si>
    <t>SALON LINE TOP COAT LEAVE-IN MEU LISO OSTENTAÇÃO CONDICIONANTE 240ML</t>
  </si>
  <si>
    <t>SALON LINE TOP COAT ÓLEO MEU LISO OSTENTAÇÃO CONDICIONANTE 120ML</t>
  </si>
  <si>
    <t>SOS CACHOS BODY SPLASH BOB ESPONJA DESODORANTE 200ML</t>
  </si>
  <si>
    <t>CREME PARA PENTEAR DEFINIÇÃO EXTRAORDINÁRIA CONDICIONANTE 300G</t>
  </si>
  <si>
    <t>OC339276</t>
  </si>
  <si>
    <t>XEROSA BODY SPLASH BELEZA FATAL DESODORANTE 200ML.</t>
  </si>
  <si>
    <t>OC339318</t>
  </si>
  <si>
    <t>Ativador de Cachos SOS Cachos Kids Hidratação Salon Line 300ml</t>
  </si>
  <si>
    <t>XEROSA BODY SPLASH VIVA LA VIDA DESODORANTE 200ML.</t>
  </si>
  <si>
    <t>OC339319</t>
  </si>
  <si>
    <t>OC339333</t>
  </si>
  <si>
    <t>OC339346</t>
  </si>
  <si>
    <t/>
  </si>
  <si>
    <t>SHERINK OK</t>
  </si>
  <si>
    <t>OC339391</t>
  </si>
  <si>
    <t>OC339413</t>
  </si>
  <si>
    <t>OC339414</t>
  </si>
  <si>
    <t>OC339430</t>
  </si>
  <si>
    <t>OC339458</t>
  </si>
  <si>
    <t>OC339510</t>
  </si>
  <si>
    <t>OC339566</t>
  </si>
  <si>
    <t>OC339613</t>
  </si>
  <si>
    <t>OC339584</t>
  </si>
  <si>
    <t>OC339585</t>
  </si>
  <si>
    <t>OS339703</t>
  </si>
  <si>
    <t>MERCO/DEVINTEX</t>
  </si>
  <si>
    <t>OS339718</t>
  </si>
  <si>
    <t>OS339721</t>
  </si>
  <si>
    <t>OS339720</t>
  </si>
  <si>
    <t>OS339622</t>
  </si>
  <si>
    <t>OC339629</t>
  </si>
  <si>
    <t>OC339661</t>
  </si>
  <si>
    <t>OS339664</t>
  </si>
  <si>
    <t>OS339674</t>
  </si>
  <si>
    <t>OS339675</t>
  </si>
  <si>
    <t>DEVOLUÇÃO MERCO RECEBIDO</t>
  </si>
  <si>
    <t>OS339707</t>
  </si>
  <si>
    <t>OS339736</t>
  </si>
  <si>
    <t>OS339737</t>
  </si>
  <si>
    <t>CORTE</t>
  </si>
  <si>
    <t>OS339741</t>
  </si>
  <si>
    <t>OS339759</t>
  </si>
  <si>
    <t>OS339760</t>
  </si>
  <si>
    <t>OS339768</t>
  </si>
  <si>
    <t>OS339771</t>
  </si>
  <si>
    <t>OS339833</t>
  </si>
  <si>
    <t>OS340157</t>
  </si>
  <si>
    <t>MELI FULL</t>
  </si>
  <si>
    <t>Creme Para Pentear Definição Máxima 1kg - Salon Line</t>
  </si>
  <si>
    <t>Creme Para Pentear Definição Natural Salon Line Cachos 1kg</t>
  </si>
  <si>
    <t>Creme Pentear Óleo Extraordinário Uva + Melancia Salon Line</t>
  </si>
  <si>
    <t>Cremascara 2 Em 1 S.O.S Cachos Super Óleos 1kg Salon Line</t>
  </si>
  <si>
    <t>Óleo De Tratamento Super Óleos S.O.S Cachos 42ml Salon Line</t>
  </si>
  <si>
    <t>OS339903</t>
  </si>
  <si>
    <t>OS339907</t>
  </si>
  <si>
    <t>OS339950</t>
  </si>
  <si>
    <t>OS340093</t>
  </si>
  <si>
    <t>OS339998</t>
  </si>
  <si>
    <t>OS340130</t>
  </si>
  <si>
    <t>OS340133</t>
  </si>
  <si>
    <t>OS340134</t>
  </si>
  <si>
    <t>OS340135</t>
  </si>
  <si>
    <t>CANCELADO</t>
  </si>
  <si>
    <t>OS340166</t>
  </si>
  <si>
    <t>OS340187</t>
  </si>
  <si>
    <t>OS340188</t>
  </si>
  <si>
    <t>OS340223</t>
  </si>
  <si>
    <t>OS340226</t>
  </si>
  <si>
    <t>OS340252</t>
  </si>
  <si>
    <t>OS340257</t>
  </si>
  <si>
    <t>OS340279</t>
  </si>
  <si>
    <t>OS340280</t>
  </si>
  <si>
    <t>JAWA</t>
  </si>
  <si>
    <t>OS340281</t>
  </si>
  <si>
    <t>OS340303</t>
  </si>
  <si>
    <t>OS340378</t>
  </si>
  <si>
    <t>x</t>
  </si>
  <si>
    <t>OS340438</t>
  </si>
  <si>
    <t>               384</t>
  </si>
  <si>
    <t>               102</t>
  </si>
  <si>
    <t>                  24</t>
  </si>
  <si>
    <t>               372</t>
  </si>
  <si>
    <t>               420</t>
  </si>
  <si>
    <t>               150</t>
  </si>
  <si>
    <t>               234</t>
  </si>
  <si>
    <t>                  90</t>
  </si>
  <si>
    <t>                  72</t>
  </si>
  <si>
    <t>                  42</t>
  </si>
  <si>
    <t>               240</t>
  </si>
  <si>
    <t>               270</t>
  </si>
  <si>
    <t>               174</t>
  </si>
  <si>
    <t>               192</t>
  </si>
  <si>
    <t>               204</t>
  </si>
  <si>
    <t>               450</t>
  </si>
  <si>
    <t>               180</t>
  </si>
  <si>
    <t>               324</t>
  </si>
  <si>
    <t>               444</t>
  </si>
  <si>
    <t>               402</t>
  </si>
  <si>
    <t>               360</t>
  </si>
  <si>
    <t>               912</t>
  </si>
  <si>
    <t>               210</t>
  </si>
  <si>
    <t>               222</t>
  </si>
  <si>
    <t>               264</t>
  </si>
  <si>
    <t>               162</t>
  </si>
  <si>
    <t>               882</t>
  </si>
  <si>
    <t>CREME PARA PENTEAR TRATAMENTO ÓLEO EXTRA</t>
  </si>
  <si>
    <t>SOS CACHOS KIDS CREME PARA PENTEAR ABACA</t>
  </si>
  <si>
    <t>CACHOS DOS SONHOS - CREME CONDICIONADOR</t>
  </si>
  <si>
    <t>#TODECACHO GELATINA CONDICIONANTE CACHOS</t>
  </si>
  <si>
    <t>OS340449</t>
  </si>
  <si>
    <t>OS340450</t>
  </si>
  <si>
    <t>OS340451</t>
  </si>
  <si>
    <t>1º</t>
  </si>
  <si>
    <t>OS340515</t>
  </si>
  <si>
    <t>2º</t>
  </si>
  <si>
    <t>OS340514</t>
  </si>
  <si>
    <t>OS340568</t>
  </si>
  <si>
    <t>OS340569</t>
  </si>
  <si>
    <t>Produto</t>
  </si>
  <si>
    <t>Tipo</t>
  </si>
  <si>
    <t>Local</t>
  </si>
  <si>
    <t>Quant.TOTVS</t>
  </si>
  <si>
    <t>Quant.Endereco</t>
  </si>
  <si>
    <t>Saldo Bloqueado</t>
  </si>
  <si>
    <t>Movimento</t>
  </si>
  <si>
    <t>Descricao</t>
  </si>
  <si>
    <t>Exportacao</t>
  </si>
  <si>
    <t>Local Pick</t>
  </si>
  <si>
    <t>95604-HIDRA CR PENTEAR COCO 1L</t>
  </si>
  <si>
    <t>DELISTADO</t>
  </si>
  <si>
    <t>ESCOVA PROF CERAMIC,SUP PRO,LARANJA,19D</t>
  </si>
  <si>
    <t>NAO</t>
  </si>
  <si>
    <t>34762-BOMBA SH DETOX 300ML</t>
  </si>
  <si>
    <t>ESCOVA PROF CERAMIC,SUP PRO, LARANJA,33D</t>
  </si>
  <si>
    <t>34566-SOS ATIVADOR TEEN 300ML.. -xz</t>
  </si>
  <si>
    <t>ESCOVA PROF CERAMIC,CLASSIC, 19D</t>
  </si>
  <si>
    <t>95169-SOS SH ÓLEO DE RÍCINO E QUERATINA 300ML.. -xz</t>
  </si>
  <si>
    <t>ESCOVA PROF CERAMIC,CLASSIC, 33D</t>
  </si>
  <si>
    <t>95170-SOS COND ÓLEO DE RÍCINO E QUERATINA 300ML.. -xz</t>
  </si>
  <si>
    <t>ESCOVA PROF CERAMIC TOURMALINE, 19D</t>
  </si>
  <si>
    <t>95171-SOS MASC ÓLEO DE RÍCINO E QUERATINA 500GR.. -xz</t>
  </si>
  <si>
    <t>ESCOVA PROF CERAMIC TOURMALINE,  27D</t>
  </si>
  <si>
    <t>34702-SOS GEL CONTROLE DE FRIZZ ÓLEO DE MANGA 320G</t>
  </si>
  <si>
    <t>ESCOVA PROF CERAMIC TOURMALINE, 33D</t>
  </si>
  <si>
    <t>95115-#TODECACHINHO CREME PARA PENTEAR KIDS AVENTURA NO BANHO 300ML</t>
  </si>
  <si>
    <t>ESCOVA PROF CERAMIC, COLORS, 19D</t>
  </si>
  <si>
    <t>95153-#TODECACHO MASC MAIONESE NUTRICAO POWER 500ML</t>
  </si>
  <si>
    <t>ESCOVA PROF CERAMIC, COLORS, 27D</t>
  </si>
  <si>
    <t>34922-#TODECACHINHO SH KIDS AVENTURA NO BANHO 300ML</t>
  </si>
  <si>
    <t>ESCOVA PROF CERAMIC, COLORS, 33D</t>
  </si>
  <si>
    <t>95266-#TODECACHINHO COND BABY 300ML</t>
  </si>
  <si>
    <t>ESCOVA PROF METALICA  GOLD, 19D</t>
  </si>
  <si>
    <t>31784-#TODECACHO MÁSCARA MATIZADORA AZUL, 300G</t>
  </si>
  <si>
    <t>ESCOVA PROF METALICA GOLD, 33D</t>
  </si>
  <si>
    <t>34927-#TODECACHINHO SPRAY DESEMBARACANTE KIDS AVENTURA NO BANHO 300ML</t>
  </si>
  <si>
    <t>ESCOVA PROF METALICA COLORS, 27D</t>
  </si>
  <si>
    <t>34926-#TODECACHINHO ATIVADOR KIDS AVENTURA NO BANHO 300ML</t>
  </si>
  <si>
    <t>ESCOVA PROF METALICA COLORS, 33D</t>
  </si>
  <si>
    <t>08261-LIGHT COLOR PROF 7.7 MARROM DOURADO</t>
  </si>
  <si>
    <t>ESCOVA PROF METALICA CLASSIC, 19D</t>
  </si>
  <si>
    <t>34698-HIDRA CR PENTEAR D-PANTENOL E MIX DE VITAMINAS 300ML</t>
  </si>
  <si>
    <t>ESCOVA PROF METALICA CLASSIC, 27D</t>
  </si>
  <si>
    <t>95301-HIDRA ATIVADOR DE CACHOS COCO 300ML</t>
  </si>
  <si>
    <t>ESCOVA PROF METALICA CLASSIC, 33D</t>
  </si>
  <si>
    <t>95697-HIDRA CR PENTEAR BABOSA 1L</t>
  </si>
  <si>
    <t>ESCOVA PROF MADEIRA, 14D</t>
  </si>
  <si>
    <t>43128-MEU LISO CONDICIONADOR REPARAÇÃO 300ML.. -xz</t>
  </si>
  <si>
    <t>ESCOVA PROF MADEIRA, 19D</t>
  </si>
  <si>
    <t>95691-MEU LISO COND RESTAURACAO INTENSA 300ML.. -xz</t>
  </si>
  <si>
    <t>ESCOVA PROF MADEIRA, 27D</t>
  </si>
  <si>
    <t>34923-#TODECACHINHO COND KIDS AVENTURA NO BANHO 300ML</t>
  </si>
  <si>
    <t>ESCOVA PROF MADEIRA, 33D</t>
  </si>
  <si>
    <t>31268-#TODECACHO MÁSCARA MATIZADORA PRETA 500G</t>
  </si>
  <si>
    <t>ESCOVA PROF MADEIRA, 43 D</t>
  </si>
  <si>
    <t>31311-#TODECACHO MÁSCARA PIGMENTANTE AZUL 150ML</t>
  </si>
  <si>
    <t>ESCOVA PROF  VAZADA CERAMIC BLACK 25D</t>
  </si>
  <si>
    <t>31316-#TODECACHO MÁSCARA PIGMENTANTE CASTANHO 150ML</t>
  </si>
  <si>
    <t>ESCOVA PROF  VAZADA CERAMIC BLACK 43D</t>
  </si>
  <si>
    <t>31317-#TODECACHO MÁSCARA PIGMENTANTE PRATA 150ML</t>
  </si>
  <si>
    <t>ESCOVA PROF VAZADA CERAMIC BLACK 53D</t>
  </si>
  <si>
    <t>31310-#TODECACHO MÁSCARA PIGMENTANTE ROSA 150ML</t>
  </si>
  <si>
    <t>ESCOVA RAQUETE ALMOFADADA BLACK PRO</t>
  </si>
  <si>
    <t>31324-MEU LISO CONDICIONADOR + VOLUME 300ML</t>
  </si>
  <si>
    <t>ESCOVA OVAL ALMOFADADA BLACK PRO</t>
  </si>
  <si>
    <t>31305-SOS CACHOS SHAMPOO ÁCIDO HIALURÔNICO 300ML</t>
  </si>
  <si>
    <t>ESCOVA RAQUETE ALMOFADADA PROGRESSIVE</t>
  </si>
  <si>
    <t>31307-SOS CACHOS MÁSCARA CONDICIONANTE ÁCIDO HIALURÔNICO 500G</t>
  </si>
  <si>
    <t>ESCOVA OVAL ALMOFADADA PROGRESSIVE</t>
  </si>
  <si>
    <t>31308-SOS CACHOS CREME PARA PENTEAR ÁCIDO HIALURÔNICO 300ML</t>
  </si>
  <si>
    <t>ESCOVA RAQUETE ALMOFADADA TOURMALINE</t>
  </si>
  <si>
    <t>95054-OLEO DE UMECTACAO COCO PURISSIMO #TODECACHO 100ML</t>
  </si>
  <si>
    <t>ESCOVA VAZADA TOURMALINE</t>
  </si>
  <si>
    <t>34305-HIDROXIDO DE SODIO TRADICIONAL SUPER 400GR</t>
  </si>
  <si>
    <t>PENTE DE CARBONO CABO FINO</t>
  </si>
  <si>
    <t>34311-HIDROXIDO DE SODIO MANGA SUPER (N) 250GR</t>
  </si>
  <si>
    <t>PENTE DE CARBONO CABO EM METAL</t>
  </si>
  <si>
    <t>34489-COLOR EXPRESS KIT FUN FANCY RED</t>
  </si>
  <si>
    <t>PENTE DE CARBONO DENTES LARGOS</t>
  </si>
  <si>
    <t>95236-CREME PARA PENTEAR SUPER LEVE 1L</t>
  </si>
  <si>
    <t>PENTE DE CARBONO SECCIONADOR DENTES LG</t>
  </si>
  <si>
    <t>34695-CREME MULTIFUNCIONAL MULTY 300ML</t>
  </si>
  <si>
    <t>PENTE SECCIONADOR DE CARBONO DENTES FN</t>
  </si>
  <si>
    <t>95618-SOS CR PENTEAR ÓLEO DE RÍCINO E QUERATINA 1KG</t>
  </si>
  <si>
    <t>PENTE PROF SECCIONADOR COM CABO</t>
  </si>
  <si>
    <t>95616-SOS ATIVADOR ARGININA 300ML.. -xz</t>
  </si>
  <si>
    <t>PENTE PROF CABO FINO P</t>
  </si>
  <si>
    <t>07030-SOS BOMBA DEFRIZANTE ORIGINAL CRESCIMENTO 200ML</t>
  </si>
  <si>
    <t>95704-SOS ATIVADOR ÓLEO DE COCO 1L.. -xz</t>
  </si>
  <si>
    <t>PENTE PROF CABO FINO G</t>
  </si>
  <si>
    <t>07024-MEU LISO CONDICIONADOR ANTIQUEDA 300ML.. -xz</t>
  </si>
  <si>
    <t>PENTE PROF CABO FINO DENTES SERRILHADOS</t>
  </si>
  <si>
    <t>43764-MEU LISO MÁSCARA ANTIQUEDA 300G.. -xz</t>
  </si>
  <si>
    <t>PENTE PROF DENTES FINOS E MEDIOS</t>
  </si>
  <si>
    <t>07021-MEU LISO CONDICIONADOR PROTEÇÃO TOTAL 300ML.. -xz</t>
  </si>
  <si>
    <t>30482-KIT COLOR EXPRESS FUN MÍSTICO GREEN SL</t>
  </si>
  <si>
    <t>PENTE PROF SECCIONADOR DENTES LG E MD</t>
  </si>
  <si>
    <t>43965-CR ALISANTE MANGA FORTE POTE 500GR</t>
  </si>
  <si>
    <t>43964-CR ALISANTE MANGA MEDIO POTE 500GR</t>
  </si>
  <si>
    <t>34175-CR ALISANTE ARGAN OIL FORTE 500GR</t>
  </si>
  <si>
    <t>34176-CR ALISANTE ARGAN OIL MEDIO 500GR</t>
  </si>
  <si>
    <t>95502-#TODECACHO ATIVADOR VINAGRE DE MACA 300ML</t>
  </si>
  <si>
    <t>31828-MEU LISO SHAMPOO MATIZADOR ANTICOBRE 300ML  .. -xz</t>
  </si>
  <si>
    <t>30540-SOS CACHOS POMADA MODELADORA ABACATE 120G</t>
  </si>
  <si>
    <t>BLOCO LIXA</t>
  </si>
  <si>
    <t>30657-MEU LISO CONDICIONADOR HIALURÔNICO 300ML.. -xz</t>
  </si>
  <si>
    <t>MINI BLOCO LIXA</t>
  </si>
  <si>
    <t>30658-MEU LISO MÁSCARA HIALURÔNICO 300G.. -xz</t>
  </si>
  <si>
    <t>MICRO BLOCO LIXA , PACOTE COM 12 UNIDADES</t>
  </si>
  <si>
    <t>30640-KIT COLOR EXPRESS FUN ROSA POWER SL</t>
  </si>
  <si>
    <t>BLOCO LIXA PARA UNHAS ARTIFICIAIS</t>
  </si>
  <si>
    <t>30656-MEU LISO SHAMPOO HIALURÔNICO 300ML.. -xz</t>
  </si>
  <si>
    <t>BLOCO POLIDOR E MODELADOR 4 FACES</t>
  </si>
  <si>
    <t>43013-SOS SH AZEITE DE OLIVA 300ML.. -xz</t>
  </si>
  <si>
    <t>LIXA MODELADORA COLORIDA</t>
  </si>
  <si>
    <t>43014-SOS COND AZEITE DE OLIVA 300ML.. -xz</t>
  </si>
  <si>
    <t>LIXA POLIDORA 3 FACES</t>
  </si>
  <si>
    <t>43117-SOS SH 10 EM 1 MULTIBENEFÍCIOS +PODEROSOS 300ML.. -xz</t>
  </si>
  <si>
    <t>LIXA POLIDORA E MODELADORA 4 FACES</t>
  </si>
  <si>
    <t>43127-MEU LISO SHAMPOO REPARAÇÃO 300ML.. -xz</t>
  </si>
  <si>
    <t>POLIDOR EXTRA BRILHO 2 FACES</t>
  </si>
  <si>
    <t>43129-MEU LISO MÁSCARA REPARAÇÃO 300G.. -xz</t>
  </si>
  <si>
    <t>LIXA CURVA PROFISSIONAL UNHA NATURAL E ARTIFICIAL</t>
  </si>
  <si>
    <t>95907-MEU LISO SH LISO EXTREMO 300ML.. -xz</t>
  </si>
  <si>
    <t>LIXA RETA PROFISSIONAL UNHA NATURAL E ARTIFICIAL</t>
  </si>
  <si>
    <t>95908-MEU LISO COND LISO EXTREMO 300ML.. -xz</t>
  </si>
  <si>
    <t>MAQUINA DE CORTE ANDIS GTO 100-240V</t>
  </si>
  <si>
    <t>95904-MEU LISO COND OLEOS ESSENCIAIS 300ML</t>
  </si>
  <si>
    <t>MAQUINA DE CORTE ANDIS T-OUTLINER G-I 100-240V</t>
  </si>
  <si>
    <t>95404-LIGHT COLOR PROF 6.62 MARSALA</t>
  </si>
  <si>
    <t>MEU LISO SUPER CONDICIONADOR RESTAURACAO INTENSA 200ML</t>
  </si>
  <si>
    <t>34171-GUANIDINA OLEO DE ARGAN REGULAR 218GR</t>
  </si>
  <si>
    <t>MEU LISO SHAMPOO PROTECAO TOTAL 300ML</t>
  </si>
  <si>
    <t>34172-GUANIDINA OLEO DE ARGAN SUPER 215GR</t>
  </si>
  <si>
    <t>MEU LISO CONDICIONADOR PROTECAO TOTAL 300ML</t>
  </si>
  <si>
    <t>43460-GUANIDINA EXTRA CONDITIONING SUPER (A+N) 215GR</t>
  </si>
  <si>
    <t>MEU LISO DEFRIZANTE CONDICIONADOR PROTECAO TOTAL 200ML</t>
  </si>
  <si>
    <t>43459-GUANIDINA EXTRA CONDITIONING REGULAR (A+N) 218GR</t>
  </si>
  <si>
    <t>MEU LISO SHAMPOO ANTIQUEDA 300ML</t>
  </si>
  <si>
    <t>ZVJ02510</t>
  </si>
  <si>
    <t>34306-HIDROXIDO DE SODIO TRADICIONAL REGULAR 400GR</t>
  </si>
  <si>
    <t>MEU LISO CONDICIONADOR ANTIQUEDA 300ML</t>
  </si>
  <si>
    <t>VVV00100</t>
  </si>
  <si>
    <t>34310-HIDROXIDO DE SODIO MANGA REGULAR (N) 250GR</t>
  </si>
  <si>
    <t>MEU LISO SH CRESCIMENTO SAUDAVEL 300ML</t>
  </si>
  <si>
    <t>34484-COLOR EXPRESS KIT FUN VIOLET FANTASY</t>
  </si>
  <si>
    <t>MEU LISO CONDICIONADOR CRESCIMENTO SAUDAVEL 300ML</t>
  </si>
  <si>
    <t>31764-#TODECACHINHO KIT SH+COND KIDS AVENTURA BANHO 300ML</t>
  </si>
  <si>
    <t>MEU LISO MASCARA CONDICIONANTE CRESCIMENTO SAUDAVEL 300GR</t>
  </si>
  <si>
    <t>31658-MEU LISO CONDICIONADOR MATIZADOR PRETO 300ML.. -xz</t>
  </si>
  <si>
    <t>BOMBA DEFRIZANTE CONDICIONADOR ORIGINAL CRESCIMENTO 200ML</t>
  </si>
  <si>
    <t>31669-MEU LISINHO GELATINA GLITTER  IMAGINAÇÃO E DIVERSÃO 300GR</t>
  </si>
  <si>
    <t>BOMBA ATIVADOR CONDICIONADOR ORIGINAL CRESCIMENTO 300ML</t>
  </si>
  <si>
    <t>ZVD06110</t>
  </si>
  <si>
    <t>31676-#TODECACHO CR DEFINID ESTILIZ EFEITO DEFRIZANTE 300GR</t>
  </si>
  <si>
    <t>BOMBA KIT SHAMPOO+CONDICIONADOR ANTIQUEDA E RESISTENCIA 200ML</t>
  </si>
  <si>
    <t>ZVI02210</t>
  </si>
  <si>
    <t>31712-SOS MASC COND ARGININA 1KG .. -xz</t>
  </si>
  <si>
    <t>#TODECACHO GELATINA CONDICIONADOR SUPER FIXACAO 300GR</t>
  </si>
  <si>
    <t>ZVG06910</t>
  </si>
  <si>
    <t>31787-S.O.S CACHOS RECARGA DE QUERATINA, 80G</t>
  </si>
  <si>
    <t>#TODECACHO GELATINA CONDICIONADOR ALTA DEFINICAO 320GR</t>
  </si>
  <si>
    <t>ZVH01710</t>
  </si>
  <si>
    <t>32042-BOMBA CR PENTEAR FORÇA E ENGROSSAMENTO 300ML</t>
  </si>
  <si>
    <t>#TODECACHO ATIVADOR CONDICIONADOR DAY AFTER 400ML</t>
  </si>
  <si>
    <t>32061-BOMBA TÔNICO FORÇA E ENGROSSAMENTO 100ML</t>
  </si>
  <si>
    <t>COLOR EXPRESS KIT FUN BLUE ROCK E PINK SHOW</t>
  </si>
  <si>
    <t>32005-#TODECACHO SH HIDRATAÇÃO 250ML</t>
  </si>
  <si>
    <t>#TODECACHO ATIVADOR CONDICIONADOR DEFINICAO PROLONGADA 300ML</t>
  </si>
  <si>
    <t>32006-#TODECACHO SH NUTRIÇÃO 250ML</t>
  </si>
  <si>
    <t>#TODECACHO CREME PENTEAR CONDICIONADOR DEFINICAO PROLONGADA 300ML</t>
  </si>
  <si>
    <t>32007-#TODECACHO SH REPARAÇÃO 250ML</t>
  </si>
  <si>
    <t>SOS SH CACHOS + DEFINIDOS 300ML</t>
  </si>
  <si>
    <t>32008-#TODECACHO COND REPARAÇÃO 250ML</t>
  </si>
  <si>
    <t>SOS CONDICIONADOR CACHOS + DEFINIDOS 300ML</t>
  </si>
  <si>
    <t>32037-#TODECACHO MÁSCARA HIDRATAÇÃO 300G</t>
  </si>
  <si>
    <t>SOS CR PENTEAR CONDICIONADOR CACHOS + DEFINIDOS 300ML</t>
  </si>
  <si>
    <t>32067-#TODECACHO CR PENTEAR CRESPISSIMO PODEROSO 300ML</t>
  </si>
  <si>
    <t>SOS ATIVADOR CONDICIONADOR CACHOS + DEFINIDOS 300ML</t>
  </si>
  <si>
    <t>32045-#TODECACHO CR PENTEAR DE COCO 300ML</t>
  </si>
  <si>
    <t>COLOR TOTAL KIT 5.77 MARRON BROWNIE</t>
  </si>
  <si>
    <t>32046-#TODECACHO CR PENTEAR BABOSA 300ML</t>
  </si>
  <si>
    <t>KIT COLOR TOTAL 8.31 BEGE PEROLA SL</t>
  </si>
  <si>
    <t>32047-#TODECACHO CR PENTEAR VINAGRE DE MAÇÃ 300ML</t>
  </si>
  <si>
    <t>COLOR TOTAL KIT 7.66 VERMELHO SEDUCAO</t>
  </si>
  <si>
    <t>32053-#TODECACHO ATIVADOR DE CACHOS COCO 300ML</t>
  </si>
  <si>
    <t>S.LINE KIT RELAXER GUANIDINA PROF MANGA</t>
  </si>
  <si>
    <t>32054-#TODECACHO ATIVADOR DE CACHOS VINAGRE DE MAÇÃ 300ML</t>
  </si>
  <si>
    <t>KIT COLOR TOTAL 2.0 PRETO</t>
  </si>
  <si>
    <t>32059-#TODECACHO ATIVADOR DE CACHOS HIDRA DEFINIÇÃO VOLUMOSA 300ML</t>
  </si>
  <si>
    <t>KIT COLOR TOTAL 3.0 CASTANHO ESCURO</t>
  </si>
  <si>
    <t>32063-#TODECACHO GEL DE BABOSA 300G</t>
  </si>
  <si>
    <t>KIT COLOR TOTAL 4.0 CASTANHO MEDIO</t>
  </si>
  <si>
    <t>32132-MEU LISO MASCARA CONDICIONANTE ANTIFRIZZ 300GR.. -xz</t>
  </si>
  <si>
    <t>KIT COLOR TOTAL 5.0 CASTANHO CLARO</t>
  </si>
  <si>
    <t>32131-MEU LISO CONDICIONADOR ANTIFRIZZ 300ML.. -xz</t>
  </si>
  <si>
    <t>KIT COLOR TOTAL 6.0 LOURO ESCURO</t>
  </si>
  <si>
    <t>32195-SOS CR PENTEAR ÓLEO DE AMÊNDOAS + LEVES 300ML</t>
  </si>
  <si>
    <t>KIT COLOR TOTAL 7.0 LOURO MEDIO</t>
  </si>
  <si>
    <t>32419-BOMBA SHAMPOO HIDRAT RECONSTRUTORA 300ML     .. -xz</t>
  </si>
  <si>
    <t>KIT COLOR TOTAL 8.0 LOURO CLARO</t>
  </si>
  <si>
    <t>32282-BOMBA KIT SH+COND FORÇA E ENGROSSAMENTO 200ML</t>
  </si>
  <si>
    <t>KIT COLOR TOTAL 9.0 LOURO MUITO CLARO</t>
  </si>
  <si>
    <t>32580-SL SPRAY PERFUMADO CORPORAL MARACUJA KIDS 200 ML</t>
  </si>
  <si>
    <t>KIT COLOR TOTAL 8.1 LOURO CLARO ACINZENTADO</t>
  </si>
  <si>
    <t>32421-BOMBA MASCARA CONDICIONANTE HIDRAT RECONSTRUTORA 300GR     .. -xz</t>
  </si>
  <si>
    <t>KIT COLOR TOTAL 6.7 CHOCOLATE</t>
  </si>
  <si>
    <t>32422-BOMBA CREME PENTEAR DEFRIZANTE CONDICIONADOR HIDRAT RECONSTRUTORA300ML</t>
  </si>
  <si>
    <t>KIT COLOR TOTAL 3.66 ACAJU PURPURA</t>
  </si>
  <si>
    <t>32423-BOMBA CREME PENTEAR CONDICIONADOR ANTIQUEDA 300ML</t>
  </si>
  <si>
    <t>CREME ALISANTE MANGA FORTE POTE 1KG</t>
  </si>
  <si>
    <t>32440-#TODECACHO GELCREME MODELA CONDICIONADOR CACHOS DOS SONHOS EXFORTE300G</t>
  </si>
  <si>
    <t>CREME ALISANTE MANGA MEDIO POTE 1KG</t>
  </si>
  <si>
    <t>32437-#TODECACHO GELATINA CONDICIONADOR  FRIZZ CONTROL 310GR</t>
  </si>
  <si>
    <t>LIGHT COLOR PROF 2.0 PRETO</t>
  </si>
  <si>
    <t>ZVF06910</t>
  </si>
  <si>
    <t>32449-HIDRA ATIVADOR CONDICIONADOR D-PANTENOL E MIX DE VITAMINAS 300ML</t>
  </si>
  <si>
    <t>ZVF08510</t>
  </si>
  <si>
    <t>32197-SOS ATIVADOR DE CACHOS ÓLEO DE COCO 1KG .. -xz</t>
  </si>
  <si>
    <t>LIGHT COLOR PROF 4.0 CASTANHO MEDIO</t>
  </si>
  <si>
    <t>ZVI07410</t>
  </si>
  <si>
    <t>32206-SOS ATIVADOR AZEITE DE OLIVA 300ML .. -xz</t>
  </si>
  <si>
    <t>LIGHT COLOR PROF 5.0 CASTANHO CLARO</t>
  </si>
  <si>
    <t>ZVH02610</t>
  </si>
  <si>
    <t>32240-SOS ATIVADOR MANTEIGA DE KARITÉ 300ML .. -xz</t>
  </si>
  <si>
    <t>LIGHT COLOR PROF 6.0 LOURO ESCURO</t>
  </si>
  <si>
    <t>ZVF02110</t>
  </si>
  <si>
    <t>32241-SOS CR PENTEAR MANTEIGA DE KARITÉ 300ML</t>
  </si>
  <si>
    <t>LIGHT COLOR PROF 7.0 LOURO NATURAL</t>
  </si>
  <si>
    <t>ZVF03310</t>
  </si>
  <si>
    <t>32243-GEL FIXADOR FORTE MEN ESSENCE - 300G</t>
  </si>
  <si>
    <t>LIGHT COLOR PROF 6.7 CHOCOLATE</t>
  </si>
  <si>
    <t>ZVF04510</t>
  </si>
  <si>
    <t>32244-GEL FIXADOR EXTRAFORTE MEN ESSENCE - 300G</t>
  </si>
  <si>
    <t>LIGHT COLOR PROF 7.7 MARROM DOURADO</t>
  </si>
  <si>
    <t>ZVJ04210</t>
  </si>
  <si>
    <t>32191-MEU LISO GEL ANTIFRIZZ - 200G</t>
  </si>
  <si>
    <t>LIGHT COLOR PROF 3.66 BORDEAUX PROFUNDO</t>
  </si>
  <si>
    <t>32170-HIDRA CREME PARA PENTEAR BABOSA 3 EM 1 - 300ML</t>
  </si>
  <si>
    <t>LIGHT COLOR PROF 4.66 BORGONHA INTENSO</t>
  </si>
  <si>
    <t>32171-HIDRA CREME PARA PENTEAR ÓLEO DE COCO 3 EM 1 - 300ML</t>
  </si>
  <si>
    <t>LIGHT COLOR PROF 4.77 CAFE INTENSO</t>
  </si>
  <si>
    <t>32991-KIT MEU LISO KIDS MELANCIA COM SHAMPOO + CONDICIONADOR E SPRAY PERFUMA</t>
  </si>
  <si>
    <t>LIGHT COLOR PROF 66.46 VERMELHO CEREJA</t>
  </si>
  <si>
    <t>ZVF06510</t>
  </si>
  <si>
    <t>33149-KIT DEFINICAO NATURAL CREME PARA PENTEAR + OLEO</t>
  </si>
  <si>
    <t>KIT PERMANENTE AFRO SALON LINE</t>
  </si>
  <si>
    <t>32560-SACHE SOS CACHOS ATIVADOR CONDICIONADOR SUPER OLEOS 30ML</t>
  </si>
  <si>
    <t>SHAMPOO CLEASING PRO SL 300ML</t>
  </si>
  <si>
    <t>33268-OLEO DE TRATAMENTO PRALINE GLOW 42ML</t>
  </si>
  <si>
    <t>SHAMPOO NEUTRALIZANTE NUTRITION SL 300ML</t>
  </si>
  <si>
    <t>32993-KIT MULTY 2 OLEOS TRATAMENTO UVA E CHOCOLATE SALON LINE</t>
  </si>
  <si>
    <t>CONDICIONADOR HIDRATANTE NUTRITION SALON LINE</t>
  </si>
  <si>
    <t>33557-#TODECACHO GELATINA SUPER FIXAÇÃO BISNAGA 200G@LANC@LANC</t>
  </si>
  <si>
    <t>LANÇAMENTO</t>
  </si>
  <si>
    <t>CONDICIONADOR RECONSTRUTOR NUTRITION SALON LINE</t>
  </si>
  <si>
    <t>33558-#TODECACHO GELATINA SUPER DEFINIÇÃO BISNAGA 200G@LANC@LANC</t>
  </si>
  <si>
    <t>ATIVADOR DE CACHOS GOLD NUTRITION SALON LINE</t>
  </si>
  <si>
    <t>33584-CREME PARA PENTEAR DEFINIÇÃO A PROVA 1KG@LANC@LANC</t>
  </si>
  <si>
    <t>QUERATINA LIQUIDA CONDICIONADOR NUTRITION SL 300ML</t>
  </si>
  <si>
    <t>33583-CREME PARA PENTEAR DEFINIÇÃO CACHOS DE SEREIA 1KG@LANC@LANC</t>
  </si>
  <si>
    <t>RECONSTRUTOR CONDICIONANTE NUTRITION SALON LINE 300 ML</t>
  </si>
  <si>
    <t>33580-SOS CACHOS ÓLEO KIDS HIDRATAÇÃO 42ML@LANC@LANC</t>
  </si>
  <si>
    <t>MASCARA CONDICIONANTE HIDRAT PROFUNDA NUTRITION SALON LINE</t>
  </si>
  <si>
    <t>33588-SALON LINE MÁSCARA DE TRATAMENTO DEFINIÇÃO CACHOS OSTENTAÇÃO 300G@LANC@LANC</t>
  </si>
  <si>
    <t>MASCARA CONDICIONANTE HIDRAT CHOL AVOCADO OIL SALON LINE</t>
  </si>
  <si>
    <t>33587-SALON LINE MÁSCARA DE TRATAMENTO DEFINIÇÃO NATURAL 300G@LANC@LANC</t>
  </si>
  <si>
    <t>POMADA KERATIN HAIR FOOD NUTRITION SL 380GR</t>
  </si>
  <si>
    <t>33589-SALON LINE MOUSSE DEFINIDOR DEFINIÇÃO NATURAL 240ML@LANC@LANC</t>
  </si>
  <si>
    <t>PROFESSIONAL KERATIN HAIR FOOD CONDICIONANTE 195GR</t>
  </si>
  <si>
    <t>ZVH08610</t>
  </si>
  <si>
    <t>33596-CACHOS DOS SONHOS ÓLEO DE TRATAMENTO MULTY NUTRITIVO CEREJA 50ML@LANC@LANC</t>
  </si>
  <si>
    <t>PROFESSIONAL POMADA HAIR PRESSING AVOCADO 130GR</t>
  </si>
  <si>
    <t>33592-MEU LISO TOP COAT ÓLEO PRIMER SELAGEM MÁXIMA 120ML@LANC@LANC</t>
  </si>
  <si>
    <t>MASCARA CONDICIONANTE  HIDRAT CHOL AVOCADO OIL NUTRITION SL 230G</t>
  </si>
  <si>
    <t>33593-MEU LISO TOP COAT LEAVE-IN PRIMER SELAGEM MÁXIMA 240ML@LANC@LANC</t>
  </si>
  <si>
    <t>CREME DE PENTEAR CONDICIONADOR  NUTRITION SALON LINE</t>
  </si>
  <si>
    <t>33594-MEU LISO TOP COAT SHAMPOO SELAGEM MÁXIMA 300ML@LANC@LANC</t>
  </si>
  <si>
    <t>SABAO EM PO</t>
  </si>
  <si>
    <t>33595-MEU LISO TOP COAT MÁSCARA SELAGEM MÁXIMA 300G@LANC@LANC</t>
  </si>
  <si>
    <t>33642-CREME PARA PENTEAR DEFINIÇÃO CACHOS OSTENTAÇÃO 300ML@LANC@LANC</t>
  </si>
  <si>
    <t>MAQUINA APARAR/ACABAMENTO SHAVER ANDIS TS-1-BIVO</t>
  </si>
  <si>
    <t>33643-CREME PARA PENTEAR DEFINIÇÃO EXTRAORDINÁRIA 300ML@LANC@LANC</t>
  </si>
  <si>
    <t>MB-BA003 - LIXEIRA INOX 3L - TRAVEL</t>
  </si>
  <si>
    <t>33626-SALON LINE ÓLEO DEFINIÇÃO CACHOS OSTENTAÇÃO 120ML@LANC@LANC</t>
  </si>
  <si>
    <t>MB-BA005 - LIXEIRA INOX L 5L - TRAVEL</t>
  </si>
  <si>
    <t>33629-SALON LINE KIT DEFINIÇÃO CACHOS OSTENTAÇÃO  SH 300ML + CR MULTIFUNCIONAL 300ML@LANC@LANC</t>
  </si>
  <si>
    <t>LIXEIRA REDONDA INOX 12 LITROS - TRAVEL MAX</t>
  </si>
  <si>
    <t>33630-SALON LINE ÓLEO DEFINIÇÃO NATURAL 120ML@LANC@LANC</t>
  </si>
  <si>
    <t>SOS SHAMPOO KIDS NUTRICAO SUPER OLEOS 300ML</t>
  </si>
  <si>
    <t>ZVD06910</t>
  </si>
  <si>
    <t>33635-XEROSA GLAMOUR CHIC KIT SHAMPOO 300ML + CONDICIONADOR 200ML @LANC@LANC</t>
  </si>
  <si>
    <t>SOS CONDICIONADOR KIDS NUTRICAO SUPER OLEOS 300ML</t>
  </si>
  <si>
    <t>ZVG03410</t>
  </si>
  <si>
    <t>33631-CREME PARA PENTEAR DEFINIÇÃO COLA 1KG@LANC@LANC</t>
  </si>
  <si>
    <t>SOS ATIVADOR CONDICIONADOR KIDS NUTRICAO SUPER OLEOS 300ML</t>
  </si>
  <si>
    <t>ZVF07810</t>
  </si>
  <si>
    <t>33644-ÓLEO DEFINIÇÃO NATURAL 50 ML@LANC@LANC</t>
  </si>
  <si>
    <t>SOS CREMASCARA CONDICIONANTE KIDS DEFINICAO 300GR</t>
  </si>
  <si>
    <t>33645-CACHOS DOS SONHOS ÓLEO TRATAMENTO MULTY ARGAN 50ML @LANC@LANC</t>
  </si>
  <si>
    <t>MEU LISO SPRAY CONDICIONADOR KIDS DESEMBARACANTE 240ML</t>
  </si>
  <si>
    <t>ZVI01410</t>
  </si>
  <si>
    <t>33579-SOS CACHOS BODY SPLASH ABACAXI 200ML@LANC@LANC</t>
  </si>
  <si>
    <t>KIT COLOR EXPRESS FUN BLUE ROCK + VIOLET FANTASY SALON LINE</t>
  </si>
  <si>
    <t>33597-XEROSA BODY SPLASH DESODORANTE PODER DAS DIVAS 200ML@LANC@LANC</t>
  </si>
  <si>
    <t>KIT HIDRA RESTAURA E DEFINE CACHOS E CRESPOS SALON LINE</t>
  </si>
  <si>
    <t>33598-XEROSA BODY SPLASH DESODORANTE VERÃO ÁRABE 200ML@LANC@LANC</t>
  </si>
  <si>
    <t>KIT NUTRICAO E DEFINICAO PARA CACHOS E CRESPOS SALON LINE</t>
  </si>
  <si>
    <t>33599-XEROSA BODY SPLASH DESODORANTE VIVA LA VIDA 200ML@LANC@LANC</t>
  </si>
  <si>
    <t>#TODECACHO GELATINA CONDICIONADOR LINHACA 550GR</t>
  </si>
  <si>
    <t>ZVE09410</t>
  </si>
  <si>
    <t>33600-XEROSA BODY SPLASH DESODORANTE BELEZA FATAL 200ML@LANC@LANC</t>
  </si>
  <si>
    <t>#TODECACHO GELATINA CONDICIONADOR BABOSA 550GR</t>
  </si>
  <si>
    <t>ZVE00210</t>
  </si>
  <si>
    <t>33601-XEROSA BODY SPLASH DESODORANTE MISS RADIANTE 200ML@LANC@LANC</t>
  </si>
  <si>
    <t>#TODECACHO GELATINA CONDICIONADOR RICINO 550GR</t>
  </si>
  <si>
    <t>ZVB05710</t>
  </si>
  <si>
    <t>33602-XEROSA BODY SPLASH DESODORANTE PODER PINK 200ML@LANC@LANC</t>
  </si>
  <si>
    <t>#TODECACHO MASCARA MAIONESE OLIVA 500G</t>
  </si>
  <si>
    <t>34987-SOS MASC CAFÉ E GLICERINA 1KG NV3.. -xz</t>
  </si>
  <si>
    <t>MEU LISO SHAMPOO DETOX 300ML</t>
  </si>
  <si>
    <t>43118-SOS COND 10 EM 1 MULTIBENEFÍCIOS +PODEROSOS 300ML.. -xz</t>
  </si>
  <si>
    <t>MEU LISO CONDICIONADOR DETOX 300ML</t>
  </si>
  <si>
    <t>43122-SOS MASC 10 EM 1 MULTIBENEFÍCIOS +PODEROSOS 500GR.. -xz</t>
  </si>
  <si>
    <t>COLOR EXPRESS KIT FUN ORANGE PINK</t>
  </si>
  <si>
    <t>95278-SOS ATIVADOR ÓLEO DE COCO 500ML.. -xz</t>
  </si>
  <si>
    <t>COLOR EXPRESS KIT FUN GREEN MISTICO</t>
  </si>
  <si>
    <t>ZVJ04110</t>
  </si>
  <si>
    <t>07022-MEU LISO DEFRIZANTE PROTEÇÃO TOTAL 200ML</t>
  </si>
  <si>
    <t>COLOR EXPRESS KIT FUN LAVANDA SECRETS</t>
  </si>
  <si>
    <t>32134-MEU LISO DEFRIZANTE CONDICIONADOR PROT TERMICO ANTIFRIZZ 200ML</t>
  </si>
  <si>
    <t>#TODECACHO MASCARA MAIONESE AMIDO DE MILHO 500G</t>
  </si>
  <si>
    <t>32040-BOMBA SH FORÇA E ENGROSSAMENTO 300ML .. -xz</t>
  </si>
  <si>
    <t>#TODECACHO OLEO UMEC BABOSA 120GR</t>
  </si>
  <si>
    <t>31785-S.O.S CACHOS RECARGA DE QUERATINA ATIVADOR DE CACHOS , 300ML  .. -xz</t>
  </si>
  <si>
    <t>HIDRA KIT SH+CONDICIONADOR BABOSA 200ML</t>
  </si>
  <si>
    <t>32676-SL CR PENTEAR KIDS CACHINHOS DEFINIDOS MELANCIA 500GR</t>
  </si>
  <si>
    <t>HIDRA KIT SH+CONDICIONADOR ORIGINAL 200ML</t>
  </si>
  <si>
    <t>31692-#TODECACHO GELATINA ESTILIZ FIXACAO FORTE 280G</t>
  </si>
  <si>
    <t>HIDRA KIT SH+CONDICIONADOR COCO 200ML</t>
  </si>
  <si>
    <t>31691-#TODECACHO GELATINA ESTILIZ FIXACAO EXTRAFORT 280G</t>
  </si>
  <si>
    <t>KIT SHAMPOO+COND STEFFANY BORGES E LUCAS - CABELO CACHEADO</t>
  </si>
  <si>
    <t>32678-SL CR PENTEAR DEFINICAO NUTRITIVA 500GR</t>
  </si>
  <si>
    <t>HIDRA SOS HIDRATACAO MASCARA CONDICIONANTE BABOSA 1KG</t>
  </si>
  <si>
    <t>32766-BOMBA KIT SHAMPOO 300ML + CONDICIONADOR 200ML ANTIQUEDA E RESISTENCIA</t>
  </si>
  <si>
    <t>ZVH00910</t>
  </si>
  <si>
    <t>32677-SL CR PENTEAR DEFINICAO INTENSA 500GR</t>
  </si>
  <si>
    <t>ZVH01410</t>
  </si>
  <si>
    <t>07034-KIT S.O.S BOMBA SH+COND ORIGINAL ANTIQUEDA 200ML.. -xz</t>
  </si>
  <si>
    <t>SOS SH ABACATE 300ML</t>
  </si>
  <si>
    <t>32235-#TODECACHO GELATINA ÓLEO DE ARGAN 550G</t>
  </si>
  <si>
    <t>SOS CONDICIONADOR ABACATE 300ML</t>
  </si>
  <si>
    <t>32745-MEU LISO KIT SHAMPOO 300ML + CONDICIONADOR 200ML MATIZ LOIRO</t>
  </si>
  <si>
    <t>SOS GEL ATIVADOR ABACATE 320ML</t>
  </si>
  <si>
    <t>32621-CACHOS DOS SONHOS CREME DE TRATAMENTO CONDICIONANTE BANANA MULTY MARAVILHAS 1KG</t>
  </si>
  <si>
    <t>SOS MASCARA CONDICIONANTE ABACATE 500G</t>
  </si>
  <si>
    <t>32913-SOS KIT SHAMPOO 300ML + CONDICIONADOR 200ML HIDRATACAO KIDS</t>
  </si>
  <si>
    <t>SOS TONICO NUTRITIVO ABACATE 100ML</t>
  </si>
  <si>
    <t>95690-MEU LISO SH RESTAURACAO INTENSA 300ML.. -xz</t>
  </si>
  <si>
    <t>SOS POMADA CONDICIONADOR MODELADORA ABACATE 120GR</t>
  </si>
  <si>
    <t>32888-#TODECACHO KIT SHAMPOO 300ML + CONDICIONADOR 200ML CHOCOLATE KIDS</t>
  </si>
  <si>
    <t>SOS MASCARA CONDICIONANTE CRONOGRAMA CAPILAR HIDRATACAO 300G</t>
  </si>
  <si>
    <t>32136-SOS ÓLEO DE TRATAMENTO ÓLEO DE COCO 42ML@</t>
  </si>
  <si>
    <t>SOS MASCARA CONDICIONANTE CRONOGRAMA CAPILAR RECONSTRUCAO 300G</t>
  </si>
  <si>
    <t>32393-#TODECACHO MODELADORA CONDICIONADOR ULTRA FIX 120GR</t>
  </si>
  <si>
    <t>SOS MASCARA CONDICIONANTE CRONOGRAMA CAPILAR NUTRICAO 300G</t>
  </si>
  <si>
    <t>32043-BOMBA MÁSCARA FORÇA E ENGROSSAMENTO 300GR .. -xz</t>
  </si>
  <si>
    <t>SOS MASCARA CONDICIONANTE CRONOGRAMA CAPILAR FORCA E CRESCIMENTO 300G</t>
  </si>
  <si>
    <t>30360-SOS ATIVADOR KIDS SUPER ÓLEOS 300ML.. -xz</t>
  </si>
  <si>
    <t>HIDRA KIT SHAMPOO+CONDICIONADOR HIALURONICO E PROVITAMINA B5 300ML</t>
  </si>
  <si>
    <t>ZVE03710</t>
  </si>
  <si>
    <t>95195-MEU LISO MÁSCARA MATIZADOR PRATA 300G.. -xz</t>
  </si>
  <si>
    <t>KIT ALTA DEFINICAO PARA SEUS CACHOS SALON LINE</t>
  </si>
  <si>
    <t>32130-MEU LISO SHAMPOO ANTIFRIZZ 300ML.. -xz</t>
  </si>
  <si>
    <t>KIT PODER DO COCO + SHAMPOO E CONDICIONADOR HIDRA + CPP SOS HIDRA</t>
  </si>
  <si>
    <t>95505-#TODECACHINHO CR MULTIFUNCIONAL BABY 300ML</t>
  </si>
  <si>
    <t>KIT SUPER VOLUMAO SALON LINE</t>
  </si>
  <si>
    <t>95909-MEU LISO DEFRIZANTE LISO EXTREMO 200ML</t>
  </si>
  <si>
    <t>KIT SHAMPOO E CONDI. HIDRA + CREME P PENTEAR SOS HODRATACAO</t>
  </si>
  <si>
    <t>32420-BOMBA CONDICIONADOR HIDRAT RECONSTRUTORA 300ML      .. -xz</t>
  </si>
  <si>
    <t>COLOR EXPRESS KIT FUN ROSA POWER</t>
  </si>
  <si>
    <t>95193-MEU LISO CONDICIONADOR MATIZADOR LOIRO 300ML.. -xz</t>
  </si>
  <si>
    <t>COLOR EXPRESS KIT FUN BORDEAUX FASHION</t>
  </si>
  <si>
    <t>32035-#TODECACHO MÁSCARA MATIZADORA VERMELHO CEREJA 300G</t>
  </si>
  <si>
    <t>SOS GELATINA KIDS DEFINICAO 320GR</t>
  </si>
  <si>
    <t>32546-MEN ESSENCE GEL CONDICIONADOR FIXACAO MEDIA 300GR</t>
  </si>
  <si>
    <t>KIT MEU LISO SUPER VERMELHO + LIGHT COLOR 66.46 VERMELHO CEREJA</t>
  </si>
  <si>
    <t>32129-MEU LISO SPRAY CONDICIONADOR RESGATE INSTANTANEO RESTAURACAO INTENSA 240ML</t>
  </si>
  <si>
    <t>KIT VERMELHAO DO PODER + LIGHT COLOR VERMELHO CEREJA SALON LINE</t>
  </si>
  <si>
    <t>32257-HIDRA CREME PARA PENTEAR D-PANTENOL 3 EM 1 -300ML</t>
  </si>
  <si>
    <t>KIT VERMELHAO DO PODER + COLOR EXPRESS FUN FANCY RED SALON LINE</t>
  </si>
  <si>
    <t>32242-SOS GELATINA MANTEIGA DE KARITÉ 400G</t>
  </si>
  <si>
    <t>#TODECACHO SHAMPOO ESTILIZACAO 300ML</t>
  </si>
  <si>
    <t>43984-GUANIDINA SPECIAL GIRLS REGULAR (A+N) 218GR</t>
  </si>
  <si>
    <t>#TODECACHO MASCARA CONDICIONANTE ESTILIZACAO 300GR</t>
  </si>
  <si>
    <t>32041-BOMBA COND FORÇA E ENGROSSAMENTO 300ML .. -xz</t>
  </si>
  <si>
    <t>#TODECACHO GEL MODELADOR ESTILIZACAO 320GR</t>
  </si>
  <si>
    <t>32234-#TODECACHO GELATINA OLEO DE COCO 550G</t>
  </si>
  <si>
    <t>#TODECACHO POMADA ESTILIZACAO EFEITO BRILHO 120GR</t>
  </si>
  <si>
    <t>30681-MEU LISO SPRAY CAPILAR HIALURÔNICO 240ML</t>
  </si>
  <si>
    <t>MEU LISO SHAMPOO HIALURONICO 300ML</t>
  </si>
  <si>
    <t>95002-SOS MASC ÓLEO DE MANGA 500GR.. -xz</t>
  </si>
  <si>
    <t>MEU LISO CONDICIONADOR HIALURONICO 300ML</t>
  </si>
  <si>
    <t>32885-#TODECACHO GELATINA CONDICIONADOR KIDS MANGA SUPER VOLUME 550GR </t>
  </si>
  <si>
    <t>MEU LISO MASCARA CONDICIONANTE HIALURONICO 300GR</t>
  </si>
  <si>
    <t>32429-HIDRA KIT SHAMPOO+CONDICIONADOR QUERATINA E OLEO DE RICINO 300ML</t>
  </si>
  <si>
    <t>MEU LISO SHAMPOO VITAMINA C 300ML</t>
  </si>
  <si>
    <t>43114-SOS KIT SH + COND ÓLEO DE RÍCINO 1L.. -xz</t>
  </si>
  <si>
    <t>MEU LISO CONDICIONADOR VITAMINA C 300ML</t>
  </si>
  <si>
    <t>32883-SL CREME PENTEAR CONDICIONADOR KIDS MANGA CACHINHOS ATIVADOS 1KG </t>
  </si>
  <si>
    <t>MEU LISO MASCARA CONDICIONANTE VITAMINA C 300GR</t>
  </si>
  <si>
    <t>95734-HIDRA CR MULTIFUNCIONAL KIDS 300ML</t>
  </si>
  <si>
    <t>MEU LISO SHAMPOO COLAGENO VEGETAL 300ML</t>
  </si>
  <si>
    <t>32608-MEU LISO ESCUDO ANTIPOROSIDADE SHAMPOO</t>
  </si>
  <si>
    <t>MEU LISO CONDICIONADOR COLAGENO VEGETAL 300ML</t>
  </si>
  <si>
    <t>34480-COLOR EXPRESS KIT FUN PINK SHOW</t>
  </si>
  <si>
    <t>MEU LISO TONICO COLAGENO VEGETAL 100ML</t>
  </si>
  <si>
    <t>34530-SOS ATIVADOR ARGININA 500GR.. -xz</t>
  </si>
  <si>
    <t>SOS SHAMPOO COLAGENO 300ML</t>
  </si>
  <si>
    <t>95243-MEU LISO DEFRIZANTE MUITO+LISO 200ML</t>
  </si>
  <si>
    <t>SOS CONDICIONADOR COLAGENO 300ML</t>
  </si>
  <si>
    <t>43125-BOMBA COND  ORIGINAL ANTIQUEDA 300ML.. -xz</t>
  </si>
  <si>
    <t>SOS GEL ATIVADOR COLAGENO 320GR</t>
  </si>
  <si>
    <t>32208-SOS CR PENTEAR MULTIFUNCIONAL 5 EM 1 KIDS HIDRATAÇÃO 1KG</t>
  </si>
  <si>
    <t>SOS GEL CREME PENTEAR COLAGENO 300GR</t>
  </si>
  <si>
    <t>33263-XEROSA KIT SHAMPOO 300ML + CONDICIONADOR 200ML VIBES POP @LCTO</t>
  </si>
  <si>
    <t>SOS MASCARA CONDICIONANTE RECONSTRUTORA COLAGENO 500GR</t>
  </si>
  <si>
    <t>31733-#TODECACHO GELATINA LIQUIDA ESTILIZ 300G</t>
  </si>
  <si>
    <t>HIDRA KIT SHAMPOO+CONDICIONADOR MEU RITUAL 300ML</t>
  </si>
  <si>
    <t>95692-MEU LISO MASC RESTAURACAO INTENSA 300GR.. -xz</t>
  </si>
  <si>
    <t>HIDRA KIT SHAMPOO+CONDICIONADOR HIDRO-CAUTERIZACAO 300ML</t>
  </si>
  <si>
    <t>95126-BOMBA TONICO FORT ORIGINAL ANTIQUEDA 100ML</t>
  </si>
  <si>
    <t>MEU LISO SPRAY DESFRIZANTE CONDICIONADOR HIALURONICO 240ML</t>
  </si>
  <si>
    <t>ZVH07810</t>
  </si>
  <si>
    <t>95055-#TODECACHO OLEO UMEC RICINO PURO 100ML</t>
  </si>
  <si>
    <t>M NATUREZA SH HIDRATACAO SEM PESAR 250ML</t>
  </si>
  <si>
    <t>95603-HIDRA CR PENTEAR D-PANTENOL E MIX DE VITAMINAS1L</t>
  </si>
  <si>
    <t>M NATUREZA CONDICIONADOR HIDRATACAO SEM PESAR 250ML</t>
  </si>
  <si>
    <t>32653-#TDC KIDS KIT SHAMPOO 300ML + CONDICIONADOR 200ML MARACUJÁ</t>
  </si>
  <si>
    <t>M NATUREZA MASCARA CONDICIONANTE HIDRATACAO SEM PESAR 200G</t>
  </si>
  <si>
    <t>95089-BOMBA SH ORIGINAL CRESCIMENTO 500ML.. -xz</t>
  </si>
  <si>
    <t>M NATUREZA SH NUTRICAO EXTRAORDINARIA 250ML</t>
  </si>
  <si>
    <t>32196-SOS CR PENTEAR MULTIFUNCIONAL 5 EM 1 ÓLEO DE COCO 1KG</t>
  </si>
  <si>
    <t>M NATUREZA CONDICIONADOR NUTRICAO EXTRAORDINARIA 250ML</t>
  </si>
  <si>
    <t>32612-MEU LISO ESCUDO ANTIPOROSIDADE CREME PARA PENTEAR</t>
  </si>
  <si>
    <t>M NATUREZA MASCARA CONDICIONANTE NUTRICAO EXTRAORDINARIA 200G</t>
  </si>
  <si>
    <t>34668-SOS ATIVADOR ÓLEO DE MANGA 1KG.. -xz</t>
  </si>
  <si>
    <t>M NATUREZA OLEO EM CREME CONDICIONADOR NUTRICAO EXTRAORDI 100ML</t>
  </si>
  <si>
    <t>32237-#TODECACHO MODELADORA ANTIFRIZZ 120G</t>
  </si>
  <si>
    <t>M NATUREZA SH DETOX 250ML</t>
  </si>
  <si>
    <t>32610-MEU LISO ESCUDO ANTIPOROSIDADE MÁSCARA HIDRATANTE</t>
  </si>
  <si>
    <t>M NATUREZA CONDICIONADOR DETOX 250ML</t>
  </si>
  <si>
    <t>30358-SOS SH KIDS SUPER ÓLEOS 300ML.. -xz</t>
  </si>
  <si>
    <t>M NATUREZA SPRAY DETOX 120ML</t>
  </si>
  <si>
    <t>32874-CACHOS DOS SONHOS CREME CONDICIONADOR UVA 3 EM 1 MULTY IRRESTIVEL 1KG</t>
  </si>
  <si>
    <t>M NATUREZA SH CRESCIMENTO SAUDAVEL 250ML</t>
  </si>
  <si>
    <t>32615-SL CR PENTEAR KIDS CACHINHOS NUTRIDOS CHOCOLATE 1KG</t>
  </si>
  <si>
    <t>M NATUREZA CONDICIONADOR CRESCIMENTO SAUDAVEL 250ML</t>
  </si>
  <si>
    <t>43763-GUANIDINA MANGA SUPER (A+N) 215GR</t>
  </si>
  <si>
    <t>M NATUREZA TONICO CRESCIMENTO SAUDAVEL 100ML</t>
  </si>
  <si>
    <t>95353-MEU LISO MÁSCARA MATIZADOR VERMELHO 300G.. -xz</t>
  </si>
  <si>
    <t>M NATUREZA SH BRILHO ILUMINADOR 250ML</t>
  </si>
  <si>
    <t>32204-SOS ATIVADOR MEL E ÓLEO DE ARGAN 1KG .. -xz</t>
  </si>
  <si>
    <t>M NATUREZA CONDICIONADOR BRILHO ILUMINADOR 250ML</t>
  </si>
  <si>
    <t>95092-SOS ATIVADOR ARGININA 1KG.. -xz</t>
  </si>
  <si>
    <t>M NATUREZA SH RECONSTRUCAO REPARADORA 250ML</t>
  </si>
  <si>
    <t>32616-SL CR PENTEAR DEFINICAO NUTRITIVA 1KG</t>
  </si>
  <si>
    <t>M NATUREZA CONDICIONADOR RECONSTRUCAO REPARADORA 250ML</t>
  </si>
  <si>
    <t>43317-GUANIDINA TRADICIONAL SUPER (A+N) 215GR</t>
  </si>
  <si>
    <t>M NATUREZA MASCARA CONDICIONANTE RECONSTRUCAO REPARADORA 200G</t>
  </si>
  <si>
    <t>95705-SOS ATIVADOR AZEITE DE OLIVA 1L.. -xz</t>
  </si>
  <si>
    <t>M NATUREZA SH HIDRATACAO SEM PESAR 60ML</t>
  </si>
  <si>
    <t>32613-CREME MULTIFUNCIONAL 3 EM 1 HIDRA KIDS MULTY - 1KG</t>
  </si>
  <si>
    <t>M NATUREZA CONDICIONADOR HIDRATACAO SEM PESAR 60ML</t>
  </si>
  <si>
    <t>32742-MEU LISO KIT SHAMPOO 300ML + CONDICIONADOR 200ML MUITO+LISO</t>
  </si>
  <si>
    <t>M NATUREZA SH NUTRICAO EXTRAORDINARIA 60ML</t>
  </si>
  <si>
    <t>30851-MÁSCARA MATIZADORA MARSALA ROXO 500G</t>
  </si>
  <si>
    <t>M NATUREZA CONDICIONADOR NUTRICAO EXTRAORDINARIA 60ML</t>
  </si>
  <si>
    <t>32060-CREME PARA PENTEAR DEFINIÇÃO NATURAL 1KG</t>
  </si>
  <si>
    <t>TIYE HIDRATA &amp; MATIFICA AGUA MICELAR 200ML</t>
  </si>
  <si>
    <t>32210-MEU LISO SPRAY DEFRIZANTE PROTETOR TÉRMICO REPARAÇÃO - 240ml</t>
  </si>
  <si>
    <t>TIYE HIDRATA &amp; MATIFICA SABONETE LIQUIDO FAC 150ML</t>
  </si>
  <si>
    <t>43124-BOMBA SH ORIGINAL ANTIQUEDA 300ML.. -xz</t>
  </si>
  <si>
    <t>TIYE HIDRATA &amp; MATIFICA SABONETE FAC ESFOL 60ML</t>
  </si>
  <si>
    <t>34614-SOS ATIVADOR ÓLEO DE AMÊNDOAS +LEVES 300ML.. -xz</t>
  </si>
  <si>
    <t>TIYE HIDRATA &amp; MATIFICA TONICO FACIAL 200ML</t>
  </si>
  <si>
    <t>32238-#TODECACHO MODELADORA MULTIUSO 120G</t>
  </si>
  <si>
    <t>TIYE HIDRATA &amp; MATIFICA HIDRAT FAC GEL CREME 100G</t>
  </si>
  <si>
    <t>32639-HIDRA MELAO KIT SHAMPOO + CONDICIONADOR 300ML</t>
  </si>
  <si>
    <t>TIYE HIDRATA &amp; MATIFICA HIDRAT FAC MLTBNF INVI 55G</t>
  </si>
  <si>
    <t>32920-SL CREME PENTEAR CONDICIONADOR UVA+MELANICIA OLEO EXTRAORDINARIO 1KG </t>
  </si>
  <si>
    <t>TIYE HIDRATA &amp; MATIFICA CREME CORPO E ROSTO 50G</t>
  </si>
  <si>
    <t>43772-HIDRA KIT SHAMPOO + CONDICIONADOR ABACATE  300ML</t>
  </si>
  <si>
    <t>TIYE HIDRATA &amp; MATIFICA SERUM FAC ULTR HIDRAT 30ML</t>
  </si>
  <si>
    <t>08295-PROFESSIONAL POMADA KERATIN HAIR FOOD 195GR</t>
  </si>
  <si>
    <t>TIYE HIDRATA &amp; REPARA SABONETE LIQUIDO FAC 150ML</t>
  </si>
  <si>
    <t>32622-CACHOS DOS SONHOS CREME DE TRATAMENTO CONDICIONANTE MORANGO MULTY EXTRAORDINÁRIO 1KG</t>
  </si>
  <si>
    <t>TIYE HIDRATA &amp; REPARA HIDRATANTE FACIAL 100G</t>
  </si>
  <si>
    <t>95677-MEU LISO KIDS CREME PARA PENTEAR 250ML</t>
  </si>
  <si>
    <t>TIYE HIDRATA &amp; REPARA HIDRATANTE LABIAL 8G</t>
  </si>
  <si>
    <t>31185-CREME PARA PENTEAR SUPER CONTROLE 1L</t>
  </si>
  <si>
    <t>TIYE SERUM FAC UNIFORMIZ+DISFARCE DE POROS 30ML</t>
  </si>
  <si>
    <t>95270-SOS SH MEL E ÓLEO DE ARGAN 300ML.. -xz</t>
  </si>
  <si>
    <t>TIYE PROIDADE HIDRAT FAC DIA FIRM&amp;REDUC SINAIS 55G</t>
  </si>
  <si>
    <t>31783-#TODECACHO MÁSCARA MATIZADORA PRETA, 300G</t>
  </si>
  <si>
    <t>TIYE PROIDADE HIDRAT FAC NOITE FIRM&amp;REDUC SIN 55G</t>
  </si>
  <si>
    <t>32550-SL CREME PENTEAR CONDICIONADOR KIDS CACHINHOS PODEROSOS MELÃO 1KG</t>
  </si>
  <si>
    <t>TIYE SERUM FAC ANTIOX VITAM C NANOENCAPSULADA 30ML</t>
  </si>
  <si>
    <t>32882-SL CREME PENTEAR CONDICIONADOR KIDS ACAI CACHINHOS SEM FRIZZ 1KG </t>
  </si>
  <si>
    <t>TIYE SERUM FACIAL ANTIACNE 30ML</t>
  </si>
  <si>
    <t>32436-#TODECACHO GELATINA CONDICIONADOR BRILHO GLOSS 310GR</t>
  </si>
  <si>
    <t>TIYE SERUM FACIAL UNIFORMIZADOR DE TOM 30ML</t>
  </si>
  <si>
    <t>34490-SL CR PENTEAR RECONSTRUCAO INTENSA 1KG</t>
  </si>
  <si>
    <t>SACHET SH E CONDICIONADOR HIDRA HIAL 15ML - AMOSTRA GRATIS</t>
  </si>
  <si>
    <t>32545-MEN ESSENCE GEL CONDICIONADOR FIXACAO MEGA FORTE 300GR</t>
  </si>
  <si>
    <t>SACHET SH+CONDICIONADOR SOS CACHO+DEF 15ML - AMOSTRA GRATIS</t>
  </si>
  <si>
    <t>32893-CACHOS DOS SONHOS OLEO CONDICIONADOR CHOCOLATE MULTY 50ML</t>
  </si>
  <si>
    <t>SACHET SH+CONDICIONADOR SOS BOMBA ORI 15ML - AMOSTRA GRATIS</t>
  </si>
  <si>
    <t>30562-HIDRA KIT SHAMPOO E CONDICIONADOR HIALURÔNICO 300ML</t>
  </si>
  <si>
    <t>SACHET SH+CONDICIONADOR MEU LISO DEM 15ML - AMOSTRA GRATIS</t>
  </si>
  <si>
    <t>32620-CACHOS DOS SONHOS CREME DE TRATAMENTO CONDICIONANTE MELANCIA MULTY PODEROSOS 1KG</t>
  </si>
  <si>
    <t>SACHET SH+CONDICIONADOR MEU LISO HIAL 15ML - AMOSTRA GRATIS</t>
  </si>
  <si>
    <t>32904-SOS KIT SHAMPOO 300ML + CONDICIONADOR 200ML SUPER OLEOS</t>
  </si>
  <si>
    <t>SACHET SH+CONDICIONADOR SOS CAC OLIVA 15ML - AMOSTRA GRATIS</t>
  </si>
  <si>
    <t>30514-MEU LISO MÁSCARA MATIZADOR PRETO 300G.. -xz</t>
  </si>
  <si>
    <t>SACHET TDC GELATINA ALT DEFI 20ML - AMOSTRA GRATIS</t>
  </si>
  <si>
    <t>95491-SL CR PENTEAR BRILHO UMIDIFICADO 1KG</t>
  </si>
  <si>
    <t>SACHET ATIV SOS CAC+DEFINIDO 20ML - AMOSTRA GRATIS</t>
  </si>
  <si>
    <t>34479-COLOR EXPRESS KIT FUN BLUE ROCK</t>
  </si>
  <si>
    <t>SACHET TDC CPP CONDICIONADOR PROFIX 20ML - AMOSTRA GRATIS</t>
  </si>
  <si>
    <t>32203-SOS CREME PARA PENTEAR ÓLEO DE MANGA 1KG</t>
  </si>
  <si>
    <t>SACHET CPP CONDICIONADOR DEFINICAO INTENSA 20G - AMOSTRA GRATIS</t>
  </si>
  <si>
    <t>34437-SOS ATIVADOR ÓLEO DE MANGA 500GR.. -xz</t>
  </si>
  <si>
    <t>KIT AZEITE DE OLIVA SHAMPOO E CONDI. + 2 CREMES DE PENTEAR</t>
  </si>
  <si>
    <t>31716-SL CR PENTEAR DEFINICAO ANTIFRIZZ 1KG</t>
  </si>
  <si>
    <t>KIT HIDRA CACHOS ULTRA DEFINIDOS + MASCARA SOS HIDRAT CACHOS E CRESPOS</t>
  </si>
  <si>
    <t>95355-#TODECACHO MASC MATIZADORA VERMELHA MAIONESE 500GR</t>
  </si>
  <si>
    <t>ZVB00110</t>
  </si>
  <si>
    <t>34847-SOS CREMÁSCARA 2X1 SUPER ÓLEOS 1KG.. -xz</t>
  </si>
  <si>
    <t>SL CREME PENTEAR CONDICIONADOR LINHACA 1KG</t>
  </si>
  <si>
    <t>43116-SOS KIT SH + COND AZEITE DE OLIVA 1L.. -xz</t>
  </si>
  <si>
    <t>KIT COMPLETO SOS CACHOS OLEO MANGA</t>
  </si>
  <si>
    <t>32198-SOS GELATINA HIDRATANTE ATIVADORA DE CACHOS ÓLEO DE COCO 400G</t>
  </si>
  <si>
    <t>KIT SOS CACHO OLEO DE MANGA COM ATIVADOR DE CACHOS E CREME P</t>
  </si>
  <si>
    <t>31186-CREME PARA PENTEAR SUPER DESEMBARAÇO 1L</t>
  </si>
  <si>
    <t>KIT SOS CACHOS OLEO DE MANGA COM ATIVADOR</t>
  </si>
  <si>
    <t>32572-#TODECACHO GELATINA ANTIFRIZZ CONDICIONADOR KIDS MELÃO 550GR</t>
  </si>
  <si>
    <t>KIT SOS CACHOS OLEO DE MANGA COM CREME PARA PENTEAR</t>
  </si>
  <si>
    <t>32636-HIDRA MARACUJA KIT SHAMPOO + CONDICIONADOR 300ML</t>
  </si>
  <si>
    <t>KIT COMPLETO SOS CACHOS SUPER OLEOS SALON LINE</t>
  </si>
  <si>
    <t>95430-HIDRA KIT SH+COND BABOSA 300ML</t>
  </si>
  <si>
    <t>KIT SOS CACHOS SUPER OLEOS COM SHAMPOO + COND.E ATIVADOR DE CACHOS</t>
  </si>
  <si>
    <t>32739-MEU LISO KIT SHAMPOO 300ML + CONDICIONADOR 200ML DEMAIS</t>
  </si>
  <si>
    <t>KIT SOS CACHOS SUPER OLEOS COM SHAMPOO + CONDICIONADOR E CREME DE MASC</t>
  </si>
  <si>
    <t>43113-SOS KIT SH + COND ÓLEO DE COCO 1L.. -xz</t>
  </si>
  <si>
    <t>KIT COMPLETO MEU LISO SPA CAPILAR ACIDO HIALURONICO</t>
  </si>
  <si>
    <t>32618-#TODECACHO GEL&amp;CREME MÁXIMA DEFINIÇÃO 500GR</t>
  </si>
  <si>
    <t>KIT MEU LISO SPA CAPILAR SHAMPOO + CONDICIONADOR + SPRAY CAPILAR ACIDO</t>
  </si>
  <si>
    <t>32630-SOS CACHOS CREME PARA PENTEAR SUPER BRILHO DE REPENTE PRONTA! 500G</t>
  </si>
  <si>
    <t>KIT SHAMPOO E CONDICIONADOR MEU LISO SPA CAPILAR ACIDO HIALURONICO</t>
  </si>
  <si>
    <t>08260-LIGHT COLOR PROF 6.7 CHOCOLATE</t>
  </si>
  <si>
    <t>SACHET TIYE H&amp;M SABON LIQ FA 4ML - AMOSTRA GRATIS</t>
  </si>
  <si>
    <t>34682-SOS ATIVADOR SUPER ÓLEOS 1KG.. -xz</t>
  </si>
  <si>
    <t>SACHET TIYE H&amp;M SABON F ESFOL 4ML - AMOSTRA GRATIS</t>
  </si>
  <si>
    <t>95552-CREME PARA PENTEAR SUPER VOLUMÃO 1L</t>
  </si>
  <si>
    <t>SACHET TIYE H&amp;M HID FM FPS30INV3G - AMOSTRA GRATIS</t>
  </si>
  <si>
    <t>43762-GUANIDINA MANGA REGULAR (A+N) 218GR</t>
  </si>
  <si>
    <t>SACHET TIYE H&amp;M HID F G CREME 3G - AMOSTRA GRATIS</t>
  </si>
  <si>
    <t>32614-CREME MULTIFUNCIONAL 3 EM 1 HIDRA KIDS CACHINHOS - 1KG</t>
  </si>
  <si>
    <t>SACHET TIYE H&amp;M SERUM F UL HID 2ML- AMOSTRA GRATIS</t>
  </si>
  <si>
    <t>32034-#TODECACHO MÁSCARA MATIZADORA CHOCOLATE 300G</t>
  </si>
  <si>
    <t>SACHET TIYE SERUM F VIT C NANO 2ML- AMOSTRA GRATIS</t>
  </si>
  <si>
    <t>33256-XEROSA KIT SHAMPOO 300ML + CONDICIONADOR 200ML BAUNILHA DOCE @LCTO</t>
  </si>
  <si>
    <t>SACHET TIYE H&amp;R HIDRAT FACIAL  3G- AMOSTRA GRATIS</t>
  </si>
  <si>
    <t>32884-#TODECACHO GELATINA CONDICIONADOR KIDS ACAI DEFINIDORA 550GR </t>
  </si>
  <si>
    <t>SACHET TIYE PROIDAD HFDIA FPS20 3G- AMOSTRA GRATIS</t>
  </si>
  <si>
    <t>32619-CACHOS DOS SONHOS CREME DE TRATAMENTO CONDICIONANTE MARACUJÁ MULTY MILAGRES 1KG</t>
  </si>
  <si>
    <t>SACHET TIYE PROIDAD HFA NOITE 3G- AMOSTRA GRATIS</t>
  </si>
  <si>
    <t>32647-#TDC KIDS KIT SHAMPOO 300ML + CONDICIONADOR 200ML MELANCIA</t>
  </si>
  <si>
    <t>MEU LISO MASCARA CONDICIONANTE MATIZ MARSALA ROXO 300G</t>
  </si>
  <si>
    <t>32249-SOS ÓLEO DE TRATAMENTO 10 EM 1 MULTIBENEFÍCIOS + PODEROSOS 100ML</t>
  </si>
  <si>
    <t>#TODECACHO MASCARA CONDICIONANTE MATIZ MARSALA ROXO 500GR</t>
  </si>
  <si>
    <t>ZVD06610</t>
  </si>
  <si>
    <t>95687-HIDRA KIT SHAMPOO E CONDICIONADOR AMIDO DE MILHO 300ML</t>
  </si>
  <si>
    <t>KIT CRONOGRAMA CAPILAR + SHAMPOO E CONDICIONADOR TURBINADO 1L SL</t>
  </si>
  <si>
    <t>32617-#TODECACHO GEL&amp;CREME MÁXIMA FIXAÇÃO 500GR</t>
  </si>
  <si>
    <t>KIT SOS HIDRATACAO TURBINADO COM MASCARA BIO-RECONSTRUCAO SALON LINE</t>
  </si>
  <si>
    <t>33404-CREME RELAX CACHOS SOLTOS E SEM FRIZZ OLEOS EXTRAORDINARIOS 200GR @LCTO</t>
  </si>
  <si>
    <t>KIT SOS HIDRATACAO RICINO + SHAMPOO E CONDICIONADOR + CPP</t>
  </si>
  <si>
    <t>34932-SOS MASC QUERATINA E COLÁGENO NV3 1KG.. -xz</t>
  </si>
  <si>
    <t>NECESSARIE SKINCARE M - AZUL E ROSA</t>
  </si>
  <si>
    <t>34988-SOS MASC ÓLEO DE RÍCINO NV3 1KG.. -xz</t>
  </si>
  <si>
    <t>NECESSAIRE SKINCARE M - AZUL E LARANJA</t>
  </si>
  <si>
    <t>08258-LIGHT COLOR PROF 6.0 LOURO ESCURO</t>
  </si>
  <si>
    <t>NECESSAIRE SKINCARE G - CORAL</t>
  </si>
  <si>
    <t>32426-HIDRA KIT SHAMPOO+CONDICIONADOR MIX DE OLEOS E MANTEIGA DE KARITE300ML</t>
  </si>
  <si>
    <t>NECESSAIRE SKINCARE G - ROXO</t>
  </si>
  <si>
    <t>95271-SOS COND MEL E ÓLEO DE ARGAN 300ML.. -xz</t>
  </si>
  <si>
    <t>KIT SOS HIDRA ULTRA CACHOS SHAMPOO E CONDICIONADOR + CPP 1KG</t>
  </si>
  <si>
    <t>31765-SOS CR PENTEAR KIDS SUPER ÓLEOS 300ML</t>
  </si>
  <si>
    <t>TIYE HIDRATA &amp; MATIFICA AGUA MICELAR 60ML</t>
  </si>
  <si>
    <t>34921-#TODECACHO MASC MATIZADORA LOIRA 500GR</t>
  </si>
  <si>
    <t>DINAMITE SHAMPOO  300ML</t>
  </si>
  <si>
    <t>32194-MEU LISO SPRAY MULTIUSO ANTIFRIZZ - 240ML</t>
  </si>
  <si>
    <t>ECSA SHAMPOO  300ML</t>
  </si>
  <si>
    <t>07036-#TODECACHO GELATINA ALTA DEFINIÇÃO 320G</t>
  </si>
  <si>
    <t>SHALON LINE SHAMPOO  300ML</t>
  </si>
  <si>
    <t>32907-SOS KIT SHAMPOO 300ML + CONDICIONADOR 200ML OLEO DE COCO</t>
  </si>
  <si>
    <t>XALONLINE SHAMPOO  300ML</t>
  </si>
  <si>
    <t>32633-SOS CACHOS ACIDIFICANTE SUPER BRILHO DE REPENTE PRONTA! 300ML</t>
  </si>
  <si>
    <t>BANHO DE COLORE MASC CONDICIONANTE MATIZ MARSALA ROXO INTENSO  300G</t>
  </si>
  <si>
    <t>43735-GUANIDINA TRADICIONAL MILD (A+N) 215GR</t>
  </si>
  <si>
    <t>COLOROTAL PROF 2.0 PRETO SL</t>
  </si>
  <si>
    <t>33318-KIT SOS CACHOS KIDS BOB ESPONJA SHAMPOO 300ML + CREME MULTIFUNCIONAL 300ML  @LCTO</t>
  </si>
  <si>
    <t>KIT BASICO LIMPEZA PROFUNDA</t>
  </si>
  <si>
    <t>33296-MEU LISO MUITO + LISO  VANILLA GLOW ÓLEO BIFÁSICO PERFUMADO CONDICIONANTE  120ML @LCTO</t>
  </si>
  <si>
    <t>COLORTAL PROF 2.0 PRETO SL</t>
  </si>
  <si>
    <t>95116-SOS SH KIDS HIDRATAÇÃO 300ML.. -xz</t>
  </si>
  <si>
    <t>TIYE HIDRATA &amp; MATIFICA TONICO FACIAL 60ML</t>
  </si>
  <si>
    <t>34624-SOS ATIVADOR KIDS HIDRATAÇÃO 300ML.. -xz</t>
  </si>
  <si>
    <t>TIYE HIDRATA &amp; MATIFICA SABONETE LIQ FACIAL 60ML</t>
  </si>
  <si>
    <t>30453-#TODECACHO GELATINA BABOSA VOLUME E HIDRATAÇÃO 550g</t>
  </si>
  <si>
    <t>TIYE HIDRATA &amp; MATIFICA SABONETE FACIAL ESFOL 30G</t>
  </si>
  <si>
    <t>34871-BOMBA COND ORIGINAL CRESCIMENTO 500ML.. -xz</t>
  </si>
  <si>
    <t>TIYE HIDRATA &amp; MATIFICA HIDRA FACIAL GEL CREME 50G</t>
  </si>
  <si>
    <t>32629-SOS CACHOS MÁSCARA ANTIPOROSIDADE DE REPENTE PRONTA! 500G</t>
  </si>
  <si>
    <t>TIYE HIDRATA &amp; MATIFICA HIDRA FAC FPS 30 INV 20G</t>
  </si>
  <si>
    <t>95050-SOS ATIVADOR MEL E ÓLEO DE ARGAN 500ML.. -xz</t>
  </si>
  <si>
    <t>TIYE HIDRATA &amp; MATIFICA SERUM FAC ULTRA HIDRA 10ML</t>
  </si>
  <si>
    <t>33452-SALON LINE KIT DEFINIÇÃO NATURAL MOVIMENTO &amp; HIDRATAÇÃO SH 300ML + CR MULTIFUNCIONAL 300ML @LCTO</t>
  </si>
  <si>
    <t>TIYE HIDRATA &amp; REPARA SABONETE LIQUIDO FACIAL 60ML</t>
  </si>
  <si>
    <t>95172-SOS ATIVADOR ÓLEO DE RÍCINO E QUERATINA 300ML.. -xz</t>
  </si>
  <si>
    <t>TIYE HIDRATA &amp; REPARA HIDRATANTE FACIAL 50G</t>
  </si>
  <si>
    <t>31713-SOS CR PENTEAR ARGININA 1KG</t>
  </si>
  <si>
    <t>TIYE SERUM FACIAL ANTIOX 10% VIT C NANOENCAPS 10ML</t>
  </si>
  <si>
    <t>34852-SOS MASC ÓLEO DE COCO 500GR.. -xz</t>
  </si>
  <si>
    <t>KIT SHAMP E CONDIC, CREME DE PENTEAR, ATIVADOR E CREME RELAXANTE SALON</t>
  </si>
  <si>
    <t>34693-KIT GUANIDINA CALCIO&amp;OIL</t>
  </si>
  <si>
    <t>KIT SOS CACHOS COCO FAMILIA COM CREME DE PENTEAR 1KG SALON LINE</t>
  </si>
  <si>
    <t>95556-CREME PARA PENTEAR SUPER ÓLEOS 1KG</t>
  </si>
  <si>
    <t>MARIA NATUREZA SPRAY CLAREADOR BRILHO ILUMI 120ML</t>
  </si>
  <si>
    <t>32910-SOS KIT SHAMPOO 300ML + CONDICIONADOR 200ML OLEO DE MANGA</t>
  </si>
  <si>
    <t>ZVC08210</t>
  </si>
  <si>
    <t>95197-MEU LISO MÁSCARA MATIZADOR PLATINA 300G.. -xz</t>
  </si>
  <si>
    <t>ZVC08610</t>
  </si>
  <si>
    <t>32671-SOS CR PENTEAR KIDS HIDRATAÇÃO CHICLETE 300ML</t>
  </si>
  <si>
    <t>#TODECACHO POMADA COND EFEITO MATE ESTILIZ 120GR</t>
  </si>
  <si>
    <t>34945-MEU LISO MASC DEMAIS 300GR.. -xz</t>
  </si>
  <si>
    <t>#TODECACHO POMADA CONDICIONADOR ESTILIZACAO EFEITO MOLHADO 120GR</t>
  </si>
  <si>
    <t>32245-PASTA MODELADORA MEN ESSENCE - 60G</t>
  </si>
  <si>
    <t>#TODECACHO POMADA CONDICIONADOR EFEITO MODELADOR ESTILIZ 12</t>
  </si>
  <si>
    <t>95152-SOS ATIVADOR ÓLEO DE MANGA 500ML.. -xz</t>
  </si>
  <si>
    <t>#TODECACHO MASCARA CONDICIONANTE MATIZ PRETA 500GR</t>
  </si>
  <si>
    <t>08265-LIGHT COLOR PROF 66.46 VERMELHO CEREJA</t>
  </si>
  <si>
    <t>COLOR EXPRESS KIT VIBES LARANJA NEON</t>
  </si>
  <si>
    <t>32763-BOMBA KIT SHAMPOO 300ML + CONDICIONADOR 200ML FORCA E ENGROSSAMENTO</t>
  </si>
  <si>
    <t>COLOR EXPRESS KIT VIBES ROSA NEON</t>
  </si>
  <si>
    <t>30452-#TODECACHO GELATINA LINHAÇA DEFINIÇÃO E BRILHO 550g</t>
  </si>
  <si>
    <t>COLOR EXPRESS KIT VIBES AMARELO NEON</t>
  </si>
  <si>
    <t>34759-LOCAO NEUTRALIZANTE CREMOSA 480ML</t>
  </si>
  <si>
    <t>COLOR EXPRESS KIT FUN VIBES NEON 3 EM 1</t>
  </si>
  <si>
    <t>95275-SOS CR PENTEAR ÓLEO DE COCO 1KG</t>
  </si>
  <si>
    <t>SOS SHAMPOO ACIDO HIALURONICO 300ML</t>
  </si>
  <si>
    <t>43757-MEU LISO DEFRIZANTE DEMAIS 200ML</t>
  </si>
  <si>
    <t>SOS CONDICIONADOR ACIDO HIALURONICO 300ML</t>
  </si>
  <si>
    <t>32200-SOS CR PENTEAR GEL CREME SUPER ÓLEOS 1KG</t>
  </si>
  <si>
    <t>SOS MASCARA CONDICIONANTE ACIDO HIALURONICO 500GR</t>
  </si>
  <si>
    <t>32670-SOS ATIVADOR KIDS HIDRATAÇÃO CHICLETE 300ML</t>
  </si>
  <si>
    <t>SOS CREME PENTEAR CONDICIONADOR HIALURONICO 300ML</t>
  </si>
  <si>
    <t>32873-CACHOS DOS SONHOS CREME CONDICIONADOR CHOCOLATE 3 EM 1 MULTY 1KG</t>
  </si>
  <si>
    <t>SOS ATIVADOR CONDICIONADOR HIALURONICO 300ML</t>
  </si>
  <si>
    <t>ZVG03810</t>
  </si>
  <si>
    <t>32193-MEU LISO BALM ANTIFRIZZ - 50G</t>
  </si>
  <si>
    <t>#TODECACHO MASCARA CONDICIONANTE PIGMENTANTE ROSA 150ML</t>
  </si>
  <si>
    <t>33257-XEROSA BODY SPLASH DESODORANTE BAUNILHA DOCE 200ML  @LCTO</t>
  </si>
  <si>
    <t>#TODECACHO MASCARA CONDICIONANTE PIGMENTANTE AZUL 150ML</t>
  </si>
  <si>
    <t>95241-MEU LISO MASC MUITO+LISO 300GR.. -xz</t>
  </si>
  <si>
    <t>#TODECACHO MASCARA CONDICIONANTE PIGMENTANTE VIOLETA 150ML</t>
  </si>
  <si>
    <t>33298-MEU LISO MÁSCARA MATIZADORA CHOCOLATE CONDICIONANTE 300GR @LCTO</t>
  </si>
  <si>
    <t>#TODECACHO MASCARA CONDICIONANTE PIGMENTANTE SALMAO 150ML</t>
  </si>
  <si>
    <t>32611-MEU LISO ESCUDO ANTIPOROSIDADE ACIDIFICANTE</t>
  </si>
  <si>
    <t>#TODECACHO MASCARA CONDICIONANTE PIGMENTANTE VERMELHO 150ML</t>
  </si>
  <si>
    <t>32023-MEU LISO MUITO +LISO SPRAY DEFRIZANTE PROTETOR TÉRMICO 240ML</t>
  </si>
  <si>
    <t>#TODECACHO MASCARA CONDICIONANTE PIGMENTANTE PRETO 150ML</t>
  </si>
  <si>
    <t>33251-XEROSA ÓLEO DE TRATAMENTO GLAMOUR CHIC CONDICIONANTE 60ML  @LCTO</t>
  </si>
  <si>
    <t>#TODECACHO MASCARA CONDICIONANTE PIGMENTANTE CASTANHO 150ML</t>
  </si>
  <si>
    <t>31309-SOS CACHOS ATIVADOR DE CACHOS ÁCIDO HIALURÔNICO 300ML .. -xz</t>
  </si>
  <si>
    <t>#TODECACHO MASCARA CONDICIONANTE PIGMENTANTE PRATA 150ML</t>
  </si>
  <si>
    <t>31786-S.O.S CACHOS RECARGA DE QUERATINA CREME PARA PENTEAR , 1KG</t>
  </si>
  <si>
    <t>SOS SHAMPOO CHEBE 300ML</t>
  </si>
  <si>
    <t>34627-SOS ATIVADOR MEL E ÓLEO DE ARGAN 300ML.. -xz</t>
  </si>
  <si>
    <t>SOS CONDICIONADOR CHEBE 300ML</t>
  </si>
  <si>
    <t>32246-CERA MODELADORA MEN ESSENCE - 60G</t>
  </si>
  <si>
    <t>SOS MASCARA CONDICIONANTE CHEBE 300GR</t>
  </si>
  <si>
    <t>95166-BOMBA CR PENTEAR ORIGINAL CRESCIMENTO 500ML</t>
  </si>
  <si>
    <t>SOS CREME PENTEAR CONDICIONADOR CHEBE 300ML</t>
  </si>
  <si>
    <t>32441-#TODECACHO CREME MODELA CONDICIONADOR CACHOS DOS SONHOS FIX FORTE 500M</t>
  </si>
  <si>
    <t>SOS ATIVADOR CONDICIONADOR CHEBE 300ML</t>
  </si>
  <si>
    <t>32065-#TODECACHO CR PARA PENTEAR CACHOS DOS SONHOS 300ML</t>
  </si>
  <si>
    <t>MEU LISO SHAMPOO +VOLUME 300ML</t>
  </si>
  <si>
    <t>32573-#TODECACHO GELATINA HIDRATANTE CONDICIONADOR KIDS MARACUJÁ 550GR</t>
  </si>
  <si>
    <t>MEU LISO CONDICIONADOR +VOLUME 300ML</t>
  </si>
  <si>
    <t>32923-MEU LISO SHAMPOO 300ML + CONDICIONADOR 200ML MELANCIA KIDS</t>
  </si>
  <si>
    <t>MEU LISO SPRAY +VOLUME 120ML</t>
  </si>
  <si>
    <t>34768-BOMBA MASC ORIGINAL CRESCIMENTO 1KG.. -xz</t>
  </si>
  <si>
    <t>KIT FIOS LEVES,SOLTOS E DESEMBARACADOS COM CREME DE PENTEAR SALON LINE</t>
  </si>
  <si>
    <t>30745-CREME PARA PENTEAR AZEITE DE OLIVA 1KG</t>
  </si>
  <si>
    <t>KIT COM 3 GELATINAS #TODECACHO BABOSA, LINHACA E OLEO DE RICINO SALON</t>
  </si>
  <si>
    <t>31801-#TODECACHO MASC MATIZADORA LOIRA 300GR</t>
  </si>
  <si>
    <t>KIT GELATINA BABOSA + GELATINA OLEO DE RICINO #TODECACHO SALON LINE</t>
  </si>
  <si>
    <t>32489-LIGHT COLOR PROF 7.341 DOCE DE LEITE</t>
  </si>
  <si>
    <t>KIT GELATINA LINHACA + GELATINA OLEO DE RICINO</t>
  </si>
  <si>
    <t>34458-SL CR PENTEAR BRILHO MAXIMO 1KG</t>
  </si>
  <si>
    <t>KIT SHAMPOO E COND. LITRAO SOS CACHOS + GELATINHA LINHACA #TODECACHO</t>
  </si>
  <si>
    <t>33252-XEROSA CREME PARA PENTEAR GLAMOUR CHIC CONDICIONANTE 800G  @LCTO</t>
  </si>
  <si>
    <t>MARIA NATUREZA CREME PARA PENTEAR CONDICIONADOR HID 250ML</t>
  </si>
  <si>
    <t>34793-SOS SH SUPER ÓLEOS 300ML.. -xz</t>
  </si>
  <si>
    <t>MARIA NATUREZA CREME PARA PENTEAR  CONDICIONADOR NUTRICAO  250ML</t>
  </si>
  <si>
    <t>34944-MEU LISO COND DEMAIS 300ML.. -xz</t>
  </si>
  <si>
    <t>KIT SHAMPOO+CONDICIONADOR UKTRA CACHOS+CR DEFINICAO MAXIMA 1KG SL</t>
  </si>
  <si>
    <t>32894-CACHOS DOS SONHOS OLEO PERFUMADO CONDICIONADOR CHOCOLATE MULTY 120ML</t>
  </si>
  <si>
    <t>KIT COM TONICO FORTALECEDOR ANTIQUEDA + CONDICIONADOR + MASCARA HIDRA</t>
  </si>
  <si>
    <t>34863-SOS ATIVADOR ÓLEO DE COCO 300ML.. -xz</t>
  </si>
  <si>
    <t>KIT COM 3 MASCARAS DE HIDRATACAO SALON LINE</t>
  </si>
  <si>
    <t>95543-LIGHT COLOR PROF 1.110 PRETO AZULADO INTENSO SL</t>
  </si>
  <si>
    <t>KIT TONICO FORTALECEDOR CRESC ACELERADO + COND + MASCARA DE HIDRA SOS</t>
  </si>
  <si>
    <t>34849-SOS SH ÓLEO DE COCO 300ML.. -xz</t>
  </si>
  <si>
    <t>KIT COM 2 MASCARAS SOS HIDRATACAO + GELATINA #TODECACHO SALON LINE</t>
  </si>
  <si>
    <t>34936-SOS MASC AZEITE DE OLIVA NV3 1KG.. -xz</t>
  </si>
  <si>
    <t>KIT COM 2 MASCARAS SOS HIDRATACAO+CREME PARA PENTEAR DEFINICAO MAXIMA</t>
  </si>
  <si>
    <t>33320-#TDC KIT KIDS VANILLA VIBES! SHAMPOO 300ML + CREME MULTIFUNCIONAL 300ML @LCTO</t>
  </si>
  <si>
    <t>MIRESSE HAIR BOOSTER SHAMPOO 500ML - EXP</t>
  </si>
  <si>
    <t>33250-XEROSA ÓLEO SÉRUM GLAMOUR CHIC CONDICIONANTE 200ML  @LCTO</t>
  </si>
  <si>
    <t>MIRESSE HAIR BOOSTER CONDITIONER 500ML - EXP</t>
  </si>
  <si>
    <t>32036-#TODECACHO MÁSCARA MATIZADORA RUIVO NATURAL 300G</t>
  </si>
  <si>
    <t>MIRESSE HAIR BOOSTER MULTI-PACK 2X500ML - EXP</t>
  </si>
  <si>
    <t>95127-BOMBA TONICO FORT CRESCIMENTO 100ML</t>
  </si>
  <si>
    <t>MIRESSE HAIR THICKENING SHAMPOO 500ML - EXP</t>
  </si>
  <si>
    <t>32199-SOS GELATINA NUTRITIVA ATIVADORA DE CACHOS SUPER ÓLEOS 400G</t>
  </si>
  <si>
    <t>MIRESSE HAIR THICKENING AND HYDRATING CONDITIONER 500ML - EXP</t>
  </si>
  <si>
    <t>33322-CACHOS DOS SONHOS  MULTY PINK LEMONADE ÓLEO SÉRUM CONDICIONANTE 200ML @LCTO</t>
  </si>
  <si>
    <t>MIRESSE HAIR THICKENING MULTI-PACK 2X500ML - EXP</t>
  </si>
  <si>
    <t>95619-MEU LISO KIDS SHAMPOO 300ML</t>
  </si>
  <si>
    <t>KIT CREME DE PENTEAR + ATIVADOR + TONICO SALON LINE</t>
  </si>
  <si>
    <t>95706-SOS GEL REVITALIZADOR AZEITE DE OLIVA  550G</t>
  </si>
  <si>
    <t>KIT COM 2 CREMES PARA PENTEAR HIDRATACAO E RECONSTRUCAO + MASCARA</t>
  </si>
  <si>
    <t>32623-CACHOS DOS SONHOS ÓLEO REPARADOR CONDICIONANTE MARACUJÁ MULTY MILAGRES 50ML</t>
  </si>
  <si>
    <t>KIT COM 2 MASCARAS DE HIDRATACAO + TONICO FORTALECEDOR SALON LINE</t>
  </si>
  <si>
    <t>32627-SOS CACHOS SHAMPOO SUPER BRILHO DE REPENTE PRONTA! 500ML</t>
  </si>
  <si>
    <t>KIT COM 2 MASCARAS SOS HIDRATACAO+GELATINA #TODECACHO SUPER DEFINICAO</t>
  </si>
  <si>
    <t>32926-MEU LISO SHAMPOO 300ML + CONDICIONADOR 200ML UVA KIDS</t>
  </si>
  <si>
    <t>KIT OLEO DE UMECTACAO RICINO PURO + MASCARA BIO-RECONSTRUCAO + TONICO</t>
  </si>
  <si>
    <t>34794-SOS COND SUPER ÓLEOS 300ML.. -xz</t>
  </si>
  <si>
    <t>KIT  2 CREMES  PENTEAR HIDRAT E BRILHO UMIDIFI.+MASC.BIO-RECONS</t>
  </si>
  <si>
    <t>95109-SOS MASC KIDS HIDRATAÇÃO  500GR.. -xz</t>
  </si>
  <si>
    <t>MIRESSE HAIR THICKENING TONIC 100ML - EXP</t>
  </si>
  <si>
    <t>33403-CREME RELAX SOLTA CACHOS &amp; REDUZ O VOLUME OLEO DE ARGAN 200GR @LCTO</t>
  </si>
  <si>
    <t>MIRESSE HAIR BOOSTER TONIC 100ML - EXP</t>
  </si>
  <si>
    <t>32442-#TODECACHO CREME MODELA CONDICIONADOR CACHOS DOS SONHOS FIX NAT 500ML</t>
  </si>
  <si>
    <t>KIT TONICO FORTALECEDOR + CONDICIONADOR ANTIQUEDA + MASCARA HIDRATACAO</t>
  </si>
  <si>
    <t>32609-MEU LISO ESCUDO ANTIPOROSIDADE CONDICIONADOR</t>
  </si>
  <si>
    <t>KIT COM ATIVADOS DE CACHOS AZEITE DE OLIVA + CPP + TONICO</t>
  </si>
  <si>
    <t>95701-SL CR PENTEAR DEFINICAO MAXIMA LIBERADO 1KG</t>
  </si>
  <si>
    <t>KIT SOS CACHOS KIDS ATIVADOR + CREME + TONICO SOS BOMBA</t>
  </si>
  <si>
    <t>33297-MEU LISO DEMAIS SELAGEM DOS SONHOS  SÉRUM CONDICIONANTE 120ML @LCTO</t>
  </si>
  <si>
    <t>KIT SHAMPOO + CONDICIONADOR + GEL E MASCARA SALON LINE</t>
  </si>
  <si>
    <t>33457-#TODECACHO GELACOLA CONDICIONANTE 500G @LCTO</t>
  </si>
  <si>
    <t>KIT MASCARA DE HIDRATACAO + 2 TONICOS ANTIQUEDA E CRESC ACELERADO SL</t>
  </si>
  <si>
    <t>32547-#TODECACHO GELATINA SUPER VOLUME 1KG</t>
  </si>
  <si>
    <t>KIT COM 2 CREMES PARA PENTEAR HIDRATACAO E SUPER VOLUMAO + GELATINA</t>
  </si>
  <si>
    <t>32654-#TODECACHO GELATINA DESEMBARAÇANTE CONDICIONADOR KIDS MORANGO 550GR</t>
  </si>
  <si>
    <t>KIT COM 2 SHAMPOOS + 2 CONDICI. HIDRA + MASCARA SOS HIDRATACAO</t>
  </si>
  <si>
    <t>07031-SOS BOMBA ATIVADOR ORIGINAL CRESCIMENTO 300ML.. -xz</t>
  </si>
  <si>
    <t>KIT CONDICIONADOR E MASCARA DE HIDRATACAO SOS BOMBA ORIGINAL + TONICO</t>
  </si>
  <si>
    <t>32769-BOMBA KIT SHAMPOO 300ML + CONDICIONADOR 200ML ORIGINAL CRESCIMENTO</t>
  </si>
  <si>
    <t>MIRESSE HAIR BOOST MASK 300G</t>
  </si>
  <si>
    <t>33258-XEROSA ÓLEO DE TRATAMENTO BAUNILHA DOCE CONDICIONANTE 60ML  @LCTO</t>
  </si>
  <si>
    <t>KIT COM SHAMPOO+CONDICIONADOR+DEFIZANTRE MEU LISO DEMAIS SALON LINE</t>
  </si>
  <si>
    <t>33401-CREME PARA PENTEAR CONDICIONANTE DEFINIÇÃO NATURAL 300ML @LCTO</t>
  </si>
  <si>
    <t>KIT KIDS COM SHAMPOO + COND + CPP SPRAY DESEMBARACANTE</t>
  </si>
  <si>
    <t>32022-MEU LISO DEMAIS DEFRIZANTE SPRAY PROTETOR TÉRMICO 240ML</t>
  </si>
  <si>
    <t>KIT COM SHAMPOO + CONDICIONADOR + DEFRIZANTE MEU LISO MUITO+LISO SL</t>
  </si>
  <si>
    <t>95076-SL CR PENTEAR DEFINICAO INTENSA 1KG</t>
  </si>
  <si>
    <t>CONDICIONADOR MARIA NATUREZA HIDRATACAO SEM PESAR SALON LINE 250ML</t>
  </si>
  <si>
    <t>95326-MULTY CR MULTIFUNCIONAL KIDS 300ML</t>
  </si>
  <si>
    <t>MEU LISO SHAMPOO MATIZ PRETO 300ML</t>
  </si>
  <si>
    <t>34451-CR RELAX CACHOS DEFIN E SOLTOS COCO/AVELA 200GR</t>
  </si>
  <si>
    <t>MEU LISO CONDICIONADOR MATIZ PRETO 300ML</t>
  </si>
  <si>
    <t>43120-SOS CR PENTEAR 10 EM 1 MULTIBENEFÍCIOS +PODEROSOS 300ML</t>
  </si>
  <si>
    <t>MEU LISO MASCARA CONDICIONANTE MATIZ RUIVO NATURAL 300GR</t>
  </si>
  <si>
    <t>32248-CREME PARA PENTEAR TRATAMENTO PROLONGADO - 1KG</t>
  </si>
  <si>
    <t>MEU LISO MASCARA CONDICIONANTE MATIZ PRETO AZULADO 300GR</t>
  </si>
  <si>
    <t>95117-SOS COND KIDS HIDRATAÇÃO  300ML.. -xz</t>
  </si>
  <si>
    <t>MEU LISO SPRAY CONDICIONADOR LEAVE IN REPARACAO 240ML</t>
  </si>
  <si>
    <t>34491-SL CR PENTEAR HIDRATACAO PROFUNDA 1KG</t>
  </si>
  <si>
    <t>MEU LISO SPRAY CONDICIONADOR MULTIACAO MATIZ LOIRO 240ML</t>
  </si>
  <si>
    <t>32628-SOS CACHOS CONDICIONADOR SUPER BRILHO DE REPENTE PRONTA! 500ML</t>
  </si>
  <si>
    <t>MEU LISO CREME LEAVE IN CONDICIONADOR RESTAURACAO INTENSA 200ML</t>
  </si>
  <si>
    <t>95007-BOMBA SH ORIGINAL CRESCIMENTO 300ML.. -xz</t>
  </si>
  <si>
    <t>MEU LISINHO GELATINA GLITTER 300GR</t>
  </si>
  <si>
    <t>95294-HIDRA KIT SH+COND D-PANTENOL E MIX DE VITAMINAS 300ML</t>
  </si>
  <si>
    <t>#TODECACHO CREME CONDICIONADOR DEFIN ESTILIZACAO EFEITO NATURAL 300ML</t>
  </si>
  <si>
    <t>08259-LIGHT COLOR PROF 7.0 LOURO NATURAL</t>
  </si>
  <si>
    <t>#TODECACHO CREME CONDICIONADOR DEFIN ESTILIZACAO EFEITO FITAGEM 300ML</t>
  </si>
  <si>
    <t>95273-SOS CR PENTEAR MEL E ÓLEO DE ARGAN 300ML</t>
  </si>
  <si>
    <t>#TODECACHO CREME CONDICIONADOR DEFIN ESTILIZACAO EFEITO PROLONG 300ML</t>
  </si>
  <si>
    <t>33402-CREME RELAX ANTIENCOLHIMENTO E NUTRICAO OLEO DE ALGODAO 200GR @LCTO</t>
  </si>
  <si>
    <t>#TODECACHO CREME CONDICIONADOR DEFIN ESTILIZACAO EFEITO DEFRISA 300GR</t>
  </si>
  <si>
    <t>95087-SL CR PENTEAR NUTRICAO REPARADORA 1KG</t>
  </si>
  <si>
    <t>#TODECACHO GELATINA CONDICIONADOR SUPER DEFINICAO ANTIFRIZZ 550GR</t>
  </si>
  <si>
    <t>34758-AFRO LOCAO ONDULADORA PERMANENTE AFRO 500ML</t>
  </si>
  <si>
    <t>SALON LINE NECESSAIRE PEQUENA</t>
  </si>
  <si>
    <t>33266-XEROSA CREME PARA PENTEAR VIBES POP  CONDICIONANTE 800G  @LCTO</t>
  </si>
  <si>
    <t>SL NECESSAIRE PEQUENA M. NATUREZA BRANCA</t>
  </si>
  <si>
    <t>32236-#TODECACHO GELATINA SUPER DEFINIÇÃO HIDRATANTE 550G</t>
  </si>
  <si>
    <t>MEU LISO CONDICIONADOR RECARGA QUERATINA RESTAURACAO INTENSA 80G</t>
  </si>
  <si>
    <t>ZVI02110</t>
  </si>
  <si>
    <t>95735-HIDRA KIT SH+COND KIDS 300ML</t>
  </si>
  <si>
    <t>#TODECACHO GELATINA CONDICIONADOR ESTILIZ EXTRA FORTE 280G</t>
  </si>
  <si>
    <t>33458-SALON LINE SÉRUM MULTY HIDRATAÇÃO PROFUNDA CONDICIONANTE 200ML @LCTO</t>
  </si>
  <si>
    <t>#TODECACHO GELATINA CONDICIONADOR ESTILIZ FORTE 280G</t>
  </si>
  <si>
    <t>INA</t>
  </si>
  <si>
    <t>34943-MEU LISO SHAMPOO DEMAIS 300ML.. -xz</t>
  </si>
  <si>
    <t>KIT SUPER DESEMBARACOE ALTA DEFINICAO CREME DE PENTEAR E GELATINA</t>
  </si>
  <si>
    <t>95238-MEU LISO SH MUITO+LISO 300ML.. -xz</t>
  </si>
  <si>
    <t>KIT DESEMBARACO E SUPER CONTROLE SALON LINE</t>
  </si>
  <si>
    <t>95407-HIDRA KIT SH+COND COCO 300ML</t>
  </si>
  <si>
    <t>KIT SHAM. E CONDIC. LITRAO SOS HIDRATACAO + SPRAY PROT.TERM. MEU LISO</t>
  </si>
  <si>
    <t>33342-CACHOS DOS SONHOS MULTY PINK FATAL CREME DE TRATAMENTO CONDICIONANTE 1KG @LCTO</t>
  </si>
  <si>
    <t>#TODECACHO POMADA ESTILIZ EFEITO FIXADOR 120GR</t>
  </si>
  <si>
    <t>95671-HIDRA KIT SH+COND CERAMIDAS 300ML</t>
  </si>
  <si>
    <t>#TODECACHO MASCARA CONDICIONANTE MATIZ VERMELHA 300GR</t>
  </si>
  <si>
    <t>ZVH00110</t>
  </si>
  <si>
    <t>30359-SOS COND KIDS SUPER ÓLEOS 300ML.. -xz</t>
  </si>
  <si>
    <t>#TODECACHO MASCARA CONDICIONANTE MATIZ PRETO AZULADO 300GR</t>
  </si>
  <si>
    <t>32551-SL CREME PENTEAR CONDICIONADOR KIDS CACHINHOS HIDRATADOS MARACUJÁ 1KG</t>
  </si>
  <si>
    <t>BOMBA OLEO SPRAY ORIGINAL CRESCIMENTO 120ML</t>
  </si>
  <si>
    <t>43121-SOS ATIVADOR 10 EM 1 MULTIBENEFÍCIOS +PODEROSOS 300ML.. -xz</t>
  </si>
  <si>
    <t>BOMBA TONICO NOTURNO CONDICIONADOR CRESCIMENTO 100ML</t>
  </si>
  <si>
    <t>ZVH03810</t>
  </si>
  <si>
    <t>33272-CREME PARA PENTEAR XO POROSIDADE! DEFINIÇÃO &amp; SELAGEM MÁXIMA CONDICIONANTE 1KG         @LCTO</t>
  </si>
  <si>
    <t>SOS SHAMPOO ARGININA 300ML</t>
  </si>
  <si>
    <t>95191-MEU LISO SHAMPOO MATIZADOR LOIRO 300ML.. -xz</t>
  </si>
  <si>
    <t>SOS CONDICIONADOR ARGININA 300ML</t>
  </si>
  <si>
    <t>32201-SOS MÁSCARA DE TRATAMENTO MANTEIGA EXTRANUTRITIVA SUPER ÓLEOS 300G .. -xz</t>
  </si>
  <si>
    <t>SOS MASCARA CONDICIONANTE ARGININA 1KG</t>
  </si>
  <si>
    <t>32650-#TDC KIDS KIT SHAMPOO 300ML + CONDICIONADOR 200ML UVA</t>
  </si>
  <si>
    <t>ZVC07410</t>
  </si>
  <si>
    <t>08256-LIGHT COLOR PROF 4.0 CASTANHO MEDIO</t>
  </si>
  <si>
    <t>SOS CONDICIONADOR UMIDIFICADOR MEL E OLEO DE ARGAN 500ML</t>
  </si>
  <si>
    <t>34700-SOS SH ÓLEO DE MANGA 300ML.. -xz</t>
  </si>
  <si>
    <t>ZVB02210</t>
  </si>
  <si>
    <t>31791-CREME PARA PENTEAR CACHINHOS SEM NÓS KIDS , 1KG</t>
  </si>
  <si>
    <t>KIT MINIATURAS TIYE HIDRATA &amp; MATIFICA 330 G</t>
  </si>
  <si>
    <t>32209-SOS GELATINA KIDS HIDRATAÇÃO 400G</t>
  </si>
  <si>
    <t>KIT MINIATURAS TIYE HIDRATA &amp; REPARA  330G</t>
  </si>
  <si>
    <t>30454-#TODECACHO GELATINA ÓLEO DE RÍCINO DEFINIÇÃO E NUTRIÇÃO 550g</t>
  </si>
  <si>
    <t>COLOR EXPRESS KIT ZODIAC VERDE AGUA</t>
  </si>
  <si>
    <t>43126-BOMBA MASC ORIGINAL ANTIQUEDA 500GR.. -xz</t>
  </si>
  <si>
    <t>COLOR EXPRESS KIT ZODIAC VERMELHO</t>
  </si>
  <si>
    <t>31709-BOMBA TONICO NOTURNO FORT CRESCIMENTO 100ML</t>
  </si>
  <si>
    <t>COLOR EXPRESS KIT ZODIAC VERDE JADE</t>
  </si>
  <si>
    <t>32751-MEU LISO KIT SHAMPOO 300ML + CONDICIONADOR 200ML RESTAURACAO INTENSA</t>
  </si>
  <si>
    <t>#TODECACHO GELATINA LIQUIDA CONDICIONADOR ESTILIZ EXTRA FORTE 300G</t>
  </si>
  <si>
    <t>ZVG08110</t>
  </si>
  <si>
    <t>33321-CACHOS DOS SONHOS MULTY PINK LEMONADE - CREME DE TRATAMENTO CONDICIONANTE 1KG @LCTO</t>
  </si>
  <si>
    <t>#TODECACHINHO KIT SHAMPOO+CONDICIONADOR KIDS AVENTURA NO BANHO 300ML</t>
  </si>
  <si>
    <t>95232-SOS CR PENTEAR ÓLEO DE RÍCINO E QUERATINA 300ML</t>
  </si>
  <si>
    <t>SOS CREME PENTEAR CONDICIONADOR KIDS NUTRICAO SUPER OLEOS 300ML</t>
  </si>
  <si>
    <t>ZVF08210</t>
  </si>
  <si>
    <t>43090-GUANIDINA TRADICIONAL REGULAR (A+N) 218GR</t>
  </si>
  <si>
    <t>SOS CONDICIONADOR UMIDIFICADOR HIDRATACAO KIDS 300ML</t>
  </si>
  <si>
    <t>32780-MEU LISO SHAMPOO 300ML + CONDICIONADOR 200ML MORANGO KIDS</t>
  </si>
  <si>
    <t>#TODECACHO MASCARA CONDICIONANTE MATIZ PRETA 300GR</t>
  </si>
  <si>
    <t>ZVH01310</t>
  </si>
  <si>
    <t>32631-SOS CACHOS CREME PARA PENTEAR FLUIDO DE REPENTE PRONTA! 300ML</t>
  </si>
  <si>
    <t>#TODECACHO MASCARA CONDICIONANTE MATIZ AZUL 300GR</t>
  </si>
  <si>
    <t>95675-BOMBA KIT SH+COND ORIGINAL 200ML.. -xz</t>
  </si>
  <si>
    <t>SOS ATIVADOR CONDICIONADOR RECARGA QUERATINA REPARACAO TOTAL 300ML</t>
  </si>
  <si>
    <t>33271-CREME PARA PENTEAR DEFINIÇÃO CACHOS OSTENTAÇÃO CONDICIONANTE 1KG         @LCTO</t>
  </si>
  <si>
    <t>SOS CREME PENTEAR CONDICIONADOR RECARGA QUERATINA REPARACAO TOTAL 1KG</t>
  </si>
  <si>
    <t>ZVC07810</t>
  </si>
  <si>
    <t>95003-AFRO CR RELAXAMENTO PERMANENTE AFRO 500GR</t>
  </si>
  <si>
    <t>SOS CONDICIONADOR RECARGA QUERATINA REPARACAO TOTAL 80G</t>
  </si>
  <si>
    <t>32432-HIDRA CACHINHOS KIDS KIT SHAMPOO+CONDICIONADOR 300ML</t>
  </si>
  <si>
    <t>SL CREME PENTEAR CONDICIONADOR KIDS MORANGO CACHINHOS SEM NOS 1KG</t>
  </si>
  <si>
    <t>ZVB01810</t>
  </si>
  <si>
    <t>32443-MEU LISO OLEO MULTIFUNCIONAL CONDICIONADOR DEMAIS 60ML</t>
  </si>
  <si>
    <t>#TODECACHINHO CREME PENTEAR CONDICIONADOR BABY 300ML</t>
  </si>
  <si>
    <t>34665-SOS ATIVADOR SUPER ÓLEOS 500ML.. -xz</t>
  </si>
  <si>
    <t>KIT TRATAMENTO BASICO NOTURNO DE SOS BOMBA CRESCIMENTO</t>
  </si>
  <si>
    <t>32891-#TODECACHO KIT SHAMPOO 300ML + CONDICIONADOR 200ML MORANGO KIDS</t>
  </si>
  <si>
    <t>#TODECACHO MASCARA CONDICIONANTE MATIZ MARSALA ROXO MAIONESE 300GR</t>
  </si>
  <si>
    <t>95679-#TODECACHO GELATINA SUPER DEFINIÇÃO 1KG</t>
  </si>
  <si>
    <t>#TODECACHO MASCARA CONDICIONANTE MATIZ LOIRA 300GR</t>
  </si>
  <si>
    <t>ZVG08510</t>
  </si>
  <si>
    <t>08255-LIGHT COLOR PROF 3.0 CASTANHO ESCURO</t>
  </si>
  <si>
    <t>KIT SHAMPOO E CONDI.200ML+TONICO NOTURNO SOS BOMBA CRESCIMENTO</t>
  </si>
  <si>
    <t>30513-MEU LISO MÁSCARA MATIZADOR CASTANHO 300G.. -xz</t>
  </si>
  <si>
    <t>MEU LISO SHAMPOO MATIZ ANTICOBRE 300ML</t>
  </si>
  <si>
    <t>07035-#TODECACHO GELATINA SUPER FIXAÇÃO 300G</t>
  </si>
  <si>
    <t>MEU LISO MASCARA CONDICIONANTE MATIZ ANTICOBRE 300ML</t>
  </si>
  <si>
    <t>33260-XEROSA GELATINA BAUNILHA DOCE CONDICIONANTE 500G  @LCTO</t>
  </si>
  <si>
    <t>#TODECACHO SHAMPOO HIDRATACAO PREENCHEDORA 250ML</t>
  </si>
  <si>
    <t>32444-MEU LISO OLEO MULTIFUNCIONAL CONDICIONADOR MUITO+LISO 60ML</t>
  </si>
  <si>
    <t>#TODECACHO SHAMPOO NUTRICAO REPOSITORA 250ML</t>
  </si>
  <si>
    <t>32895-CACHOS DOS SONHOS OLEO PERFUMADO CONDICIONADOR MELANCIA MULTY PODEROSOS 120ML</t>
  </si>
  <si>
    <t>#TODECACHO SHAMPOO REPARACAO FORTALECEDORA 250ML</t>
  </si>
  <si>
    <t>32632-SOS CACHOS ÓLEO REPARADOR TRATA E FINALIZA DE REPENTE PRONTA! 42ML</t>
  </si>
  <si>
    <t>#TODECACHO CONDICIONADOR REPARACAO FORTALECEDORA 250ML</t>
  </si>
  <si>
    <t>34436-SOS ATIVADOR ÓLEO DE MANGA 300ML.. -xz</t>
  </si>
  <si>
    <t>#TODECACHO CONDICIONADOR NUTRICAO REPOSITORA 250ML</t>
  </si>
  <si>
    <t>95269-SOS CR PENTEAR SUPER ÓLEOS 300ML</t>
  </si>
  <si>
    <t>#TODECACHO CONDICIONADOR HIDRATACAO PREENCHEDORA 250ML</t>
  </si>
  <si>
    <t>34915-#TODECACHO GELATINA SUPER TRANSIÇÃO CAPILAR 550GR</t>
  </si>
  <si>
    <t>MEU LISO SPRAY DEFRIZANTE CONDICIONADOR DEMAIS 240ML</t>
  </si>
  <si>
    <t>ZVI07010</t>
  </si>
  <si>
    <t>34850-SOS COND ÓLEO DE COCO 300ML.. -xz</t>
  </si>
  <si>
    <t>MEU LISO SPRAY FINALIZADOR CONDICIONADOR MUITO+LISO 240ML</t>
  </si>
  <si>
    <t>ZVI01010</t>
  </si>
  <si>
    <t>32488-LIGHT COLOR PROF 6.76 CANELA</t>
  </si>
  <si>
    <t>#TODECACHO MASCARA CONDICIONANTE MATIZ CHOCOLATE 300GR</t>
  </si>
  <si>
    <t>ZVH00510</t>
  </si>
  <si>
    <t>33343-CACHOS DOS SONHOS MULTY PINK FATAL ÓLEO DE TRATAMENTO CONDICIONANTE  50ML @LCTO</t>
  </si>
  <si>
    <t>#TODECACHO MASCARA CONDICIONANTE MATIZ VERMELHO CEREJA 300GR</t>
  </si>
  <si>
    <t>ZVG07710</t>
  </si>
  <si>
    <t>95267-SOS CR PENTEAR ÓLEO DE MANGA 300ML</t>
  </si>
  <si>
    <t>#TODECACHO MASCARA CONDICIONANTE MATIZ RUIVO NATURAL 300GR</t>
  </si>
  <si>
    <t>ZVG05710</t>
  </si>
  <si>
    <t>95192-MEU LISO MÁSCARA MATIZADOR LOIRO 300G.. -xz</t>
  </si>
  <si>
    <t>#TODECACHO MASCARA CONDICIONANTE HIDRATACAO PREENCHEDORA 300GR</t>
  </si>
  <si>
    <t>31690-MEU LISO RECARGA QUERATINA RESTAURACAO INTENSA 80G</t>
  </si>
  <si>
    <t>#TODECACHO MASCARA CONDICIONANTE NUTRICAO REPOSITORA 300GR</t>
  </si>
  <si>
    <t>30362-MEU LISO KIDS SPRAY DESEMBARAÇANTE 240ML</t>
  </si>
  <si>
    <t>#TODECACHO MASCARA CONDICIONANTE REPARACAO FORTALECEDORA 300GR</t>
  </si>
  <si>
    <t>33253-XEROSA GELATINA GLAMOUR CHIC CONDICIONANTE 500G  @LCTO</t>
  </si>
  <si>
    <t>BOMBA SHAMPOO FORCA E ENGROSSAMENTO 300ML</t>
  </si>
  <si>
    <t>32202-SOS ÓLEO DE TRATAMENTO SUPER ÓLEOS  100ML</t>
  </si>
  <si>
    <t>BOMBA CONDICIONADOR FORCA E ENGROSSAMENTO 300ML</t>
  </si>
  <si>
    <t>32439-#TODECACHO OLEO REPARADOR CONDICIONADOR FORTE 60ML</t>
  </si>
  <si>
    <t>BOMBA CREME PENTEAR CONDICIONADOR FORCA E ENGROSSAMENTO 300ML</t>
  </si>
  <si>
    <t>ZVJ02610</t>
  </si>
  <si>
    <t>33275-#TDC GELATINA DEFINIÇÃO CACHOS OSTENTAÇÃO CONDICIONANTE 550G @LCTO</t>
  </si>
  <si>
    <t>BOMBA MASCARA CONDICIONANTE FORCA E ENGROSSAMENTO 300GR</t>
  </si>
  <si>
    <t>08257-LIGHT COLOR PROF 5.0 CASTANHO CLARO</t>
  </si>
  <si>
    <t>BOMBA SPRAY CONDICIONADOR FORCA E ENGROSSAMENTO 240ML</t>
  </si>
  <si>
    <t>95085-BOMBA COND ORIGINAL CRESCIMENTO 300ML.. -xz</t>
  </si>
  <si>
    <t>#TODECACHO CREME PENTEAR CONDICIONADOR COCO 300ML</t>
  </si>
  <si>
    <t>34701-SOS COND ÓLEO DE MANGA 300ML.. -xz</t>
  </si>
  <si>
    <t>#TODECACHO CREME PENTEAR CONDICIONADOR BABOSA 300ML</t>
  </si>
  <si>
    <t>31706-#TODECACHO MASC MATIZADORA VERMELHA MAIONESE 300GR</t>
  </si>
  <si>
    <t>#TODECACHO CREME PENTEAR CONDICIONADOR VINAGRE DE MACA 300ML</t>
  </si>
  <si>
    <t>33265-XEROSA ÓLEO DE TRATAMENTO VIBES POP CONDICIONANTE 60ML  @LCTO</t>
  </si>
  <si>
    <t>#TODECACHO ATIVADOR CONDICIONADOR DAY AFTER 300ML</t>
  </si>
  <si>
    <t>32757-MEU LISO KIT SHAMPOO 300ML + CONDICIONADOR 200ML ANTIFRIZZ</t>
  </si>
  <si>
    <t>#TODECACHO ATIVADOR CONDICIONADOR CACHOS DOS SONHOS 300ML</t>
  </si>
  <si>
    <t>95620-MEU LISO KIDS CONDICIONADOR 300ML</t>
  </si>
  <si>
    <t>#TODECACHO ATIVADOR CONDICIONADOR CRESPO DIVINO 300ML</t>
  </si>
  <si>
    <t>33313-SOS CACHOS KIDS GELATINA BOB ESPONJA CONDICIONANTE 400G         @LCTO</t>
  </si>
  <si>
    <t>#TODECACHO ATIVADOR CONDICIONADOR COCO 300ML</t>
  </si>
  <si>
    <t>33264-XEROSA BODY SPLASH DESODORANTE VIBES POP 200ML  @LCTO</t>
  </si>
  <si>
    <t>#TODECACHO ATIVADOR CONDICIONADOR VINAGRE DE MACA 300ML</t>
  </si>
  <si>
    <t>33312-SOS CACHOS KIDS CREME PARA PENTEAR BOB ESPONJA CONDICIONANTE 1KG         @LCTO</t>
  </si>
  <si>
    <t>#TODECACHO ATIVADOR CONDICIONADOR HIDRA DEFINICAO PROLONGADA 300ML</t>
  </si>
  <si>
    <t>95678-SL CR PENTEAR KIDS 1KG</t>
  </si>
  <si>
    <t>#TODECACHO ATIVADOR CONDICIONADOR HIDRA DEFINICAO VOLUMOSA 300ML</t>
  </si>
  <si>
    <t>32446-SL CREME PENTEAR CONDICIONADOR KIDS CACHINHOS BRILHANTES 1KG</t>
  </si>
  <si>
    <t>SL CREME PENTEAR CONDICIONADOR DEFINICAO NATURAL 1KG</t>
  </si>
  <si>
    <t>ZVB00210</t>
  </si>
  <si>
    <t>32625-CACHOS DOS SONHOS ÓLEO REPARADOR CONDICIONANTE BANANA MULTY MARAVILHAS 50ML</t>
  </si>
  <si>
    <t>BOMBA TONICO FORTALECEDOR CONDICIONADOR FORCA E ENGROSSAMENTO 100ML</t>
  </si>
  <si>
    <t>32624-CACHOS DOS SONHOS ÓLEO REPARADOR CONDICIONANTE MELANCIA MULTY PODEROSOS  50ML</t>
  </si>
  <si>
    <t>#TODECACHO GEL DE DEFINICAO CONDICIONADOR DAY AFTER 300GR</t>
  </si>
  <si>
    <t>33325-CACHOS DOS SONHOS MULTY PINK LEMONADE KIT SHAMPOO 300ML + CREME MULTIFUNCIONAL 300ML  @LCTO</t>
  </si>
  <si>
    <t>#TODECACHO GEL DE DEFINICAO CONDICIONADOR BABOSA 300GR</t>
  </si>
  <si>
    <t>33308-#TDC GELATINA KIDS VANILLA VIBES! CONDICIONANTE 550G @LCTO</t>
  </si>
  <si>
    <t>#TODECACHO SPRAY TERMICO CONDICIONADOR DAY AFTER 300ML</t>
  </si>
  <si>
    <t>32247-CREME PARA PENTEAR DEFINIÇÃO EXTRAORDINÁRIA - 1KG</t>
  </si>
  <si>
    <t>#TODECACHO CREME PENTEAR CONDICIONADOR CACHOS DOS SONHOS 300ML</t>
  </si>
  <si>
    <t>ZVE02910</t>
  </si>
  <si>
    <t>33316-SALON LINE ÓLEO SÉRUM CONDICIONANTE MULTY DEFINIÇÃO INTENSA 200ML @LCTO</t>
  </si>
  <si>
    <t>#TODECACHO CREME PENTEAR CONDICIONADOR CRESPO DIVINO 300ML</t>
  </si>
  <si>
    <t>32892-CACHOS DOS SONHOS OLEO CONDICIONADOR UVA MULTY IRRESTIVEL 50ML</t>
  </si>
  <si>
    <t>#TODECACHO CREME PENTEAR CONDICIONADOR CRESPISSIMO PODEROSO 300ML</t>
  </si>
  <si>
    <t>32626-CACHOS DOS SONHOS ÓLEO REPARADOR CONDICIONANTE MORANGO MULTY EXTRAORDINÁRIO 50ML</t>
  </si>
  <si>
    <t>KIT COM 2 GELATINAS #TODECACHO SALON LINE</t>
  </si>
  <si>
    <t>33273-CREME PARA PENTEAR KIDS VANILLA VIBES! CONDICIONANTE 1KG         @LCTO</t>
  </si>
  <si>
    <t>KIT CREME PARA PENTEAR + 2 OLEOS DE CHOCOLATE</t>
  </si>
  <si>
    <t>33095-SALON LINE ÓLEO SÉRUM CONDICIONADOR MULTY DEFINICAO NATURAL 200ML @LCTO</t>
  </si>
  <si>
    <t>KIT DUPLINHA PERFEITA SALON LINE</t>
  </si>
  <si>
    <t>32137-SOS ÓLEO DE TRATAMENTO SUPER ÓLEOS 42ML@</t>
  </si>
  <si>
    <t>BOMBA OLEO SPRAY CONDICIONANTE ORIGINAL CRESCIMENTO 240ML</t>
  </si>
  <si>
    <t>33274-#TDC GELATINA PINK LEMONADE CONDICIONANTE 550G @LCTO</t>
  </si>
  <si>
    <t>MEU LISO DEFRIZANTE CONDICIONADOR RESTAURACAO INTENSA 200ML</t>
  </si>
  <si>
    <t>95108-BOMBA MASC ORIGINAL CRESCIMENTO 500GR.. -xz</t>
  </si>
  <si>
    <t>KIT MEU LISO MUITO + LISO COM SPRAY DEFRIZANTE PROTETOR TERMICO</t>
  </si>
  <si>
    <t>34851-SOS CR PENTEAR ÓLEO DE COCO 300ML</t>
  </si>
  <si>
    <t>KIT MEU LISO DEMAIS COM SPRAY DEFRIZANTE PROTETOR TERMICO</t>
  </si>
  <si>
    <t>33267-XEROSA GELATINA VIBES POP CONDICIONANTE 500G @LCTO</t>
  </si>
  <si>
    <t>KIT COM 3 CREMES PARA PENTEAR DEFINICAO SALON LINE</t>
  </si>
  <si>
    <t>32259-SOS OLEO CONDICIONADOR 10 EM 1 MULTIBENEFICIOS +PODEROSOS 42ML</t>
  </si>
  <si>
    <t>KIT SHAMPOO, CONDICIONADOR E MASCARA SOS BOMBA FORCA E ENGROSSAMENTO</t>
  </si>
  <si>
    <t>95239-MEU LISO COND MUITO+LISO 300ML.. -xz</t>
  </si>
  <si>
    <t>KIT SHAMPOO, CONDICIONADOR, CREME PARA PENTEAR E MASCARA SOS BOMBA FOR</t>
  </si>
  <si>
    <t>32748-MEU LISO KIT SHAMPOO 300ML + CONDICIONADOR 200ML ESCUDO ANTIPOROSIDADE</t>
  </si>
  <si>
    <t>#TODECACHO KIT SHAMPOO+CONDICIONADOR HIDRATACAO PREENCHEDORA 500ML</t>
  </si>
  <si>
    <t>32447-#TODECACHO GELATINA MODELADORA CONDICIONADOR KIDS UVA 550GR</t>
  </si>
  <si>
    <t>#TODECACHO KIT SHAMPOO+CONDICIONADOR REPARACAO FORTALECEDORA 500ML</t>
  </si>
  <si>
    <t>34874-SOS CR PENTEAR KIDS HIDRATAÇÃO  300ML</t>
  </si>
  <si>
    <t>#TODECACHO KIT SHAMPOO+CONDICIONADOR NUTRICAO REPOSITORA 500ML</t>
  </si>
  <si>
    <t>32789-TODECACHO GELATINA CONDICIONADOR KIDS CHOCOLATE SUPER BRILHANTE 550GR </t>
  </si>
  <si>
    <t>MEU LISO SPRAY RESGATE INSTANTANEO RESTAURACAO INTENSA 240ML</t>
  </si>
  <si>
    <t>33259-XEROSA CREME PARA PENTEAR BAUNILHA DOCE CONDICIONANTE 800G  @LCTO</t>
  </si>
  <si>
    <t>MEU LISO SHAMPOO ANTIFRIZZ 300ML</t>
  </si>
  <si>
    <t>ZVJ03010</t>
  </si>
  <si>
    <t>34509-SOS ATIVADOR SUPER ÓLEOS 300ML.. -xz</t>
  </si>
  <si>
    <t>MEU LISO CONDICIONADOR ANTIFRIZZ 300ML</t>
  </si>
  <si>
    <t>34192-LIGHT COLOR PROF 1.0 PRETO AZULADO</t>
  </si>
  <si>
    <t>MEU LISO MASCARA CONDICIONANTE ANTIFRIZZ 300GR</t>
  </si>
  <si>
    <t>33314-SOS CACHOS KIDS ÓLEO DE TRATAMENTO BOB ESPONJA CONDICIONANTE 42ML         @LCTO</t>
  </si>
  <si>
    <t>MEU LISO SPRAY DEFRIZANTE CONDICIONADOR ANTIFRIZZ  240ML</t>
  </si>
  <si>
    <t>08254-LIGHT COLOR PROF 2.0 PRETO</t>
  </si>
  <si>
    <t>MEU LISO DEFRIZANTE CONDICIONADOR ANTIFRIZZ 200ML</t>
  </si>
  <si>
    <t>32448-#TODECACHO GELATINA ATIVADORA CONDICIONADOR KIDS MELANCIA 550GR</t>
  </si>
  <si>
    <t>SOS OLEO CONDICIONADOR OLEO DE COCO 42ML</t>
  </si>
  <si>
    <t>ZVI09410</t>
  </si>
  <si>
    <t>95161-BOMBA CR PENTEAR ORIGINAL CRESCIMENTO 300ML</t>
  </si>
  <si>
    <t>SOS OLEO CONDICIONADOR SUPER OLEOS 42ML</t>
  </si>
  <si>
    <t>ZVJ01410</t>
  </si>
  <si>
    <t>33299-SALON LINE SPRAY PERFUMADO UVA KIDS 200ML  @LCTO</t>
  </si>
  <si>
    <t>MEU LISO OLEO SPRAY CONDICIONADOR ANTIFRIZZ 120ML</t>
  </si>
  <si>
    <t>33249-XEROSA BODY SPLASH DESODORANTE GLAMOUR CHIC 200ML  @LCTO</t>
  </si>
  <si>
    <t>KIT SOS CACHOS + RECARGA D QUERATINA + CREME + ATIVADOR DE CACHOS</t>
  </si>
  <si>
    <t>33371-CACHOS DOS SONHOS MULTY  PINK FATAL TÔNICO CAPILAR  CONDICIONANTE TRATAMENTO 300ML @LCTO</t>
  </si>
  <si>
    <t>KIT LITRAO COM GELATINA, CREME PARA PENTEAR E MASCARA DE HIDRATACAO</t>
  </si>
  <si>
    <t>33244-XEROSA BODY SPLASH DESODORANTE FLORES BRILHANTES 200ML @LCTO</t>
  </si>
  <si>
    <t>SACHE #TODECACHO SH+COND REPARACAO 15ML</t>
  </si>
  <si>
    <t>33245-XEROSA BODY SPLASH DESODORANTE ROSE INTENSE 200ML @LCTO</t>
  </si>
  <si>
    <t>SACHE #TODECACHO SH+COND HIDRATACAO 15ML</t>
  </si>
  <si>
    <t>32445-SL CREME PENTEAR CONDICIONADOR DEFINICAO ULTRA VOLUME 1KG</t>
  </si>
  <si>
    <t>SACHE #TODECACHO SH+COND NUTRICAO 15ML</t>
  </si>
  <si>
    <t>32438-#TODECACHO OLEO REPARADOR CONDICIONADOR  EXTRA FORTE 60ML</t>
  </si>
  <si>
    <t>SACHE MEU LISO SH+COND ANTIFRIZZ 15 ML</t>
  </si>
  <si>
    <t>33107-#TODECACHO GELATINA CONDICIONADOR DEFINICAO NATURAL 550GR</t>
  </si>
  <si>
    <t>SACHE MEU LISO SH+COND RESTAURACAO INTENSA 15 ML</t>
  </si>
  <si>
    <t>95004-#TODECACHO GELATINA SUPER VOLUME 550GR</t>
  </si>
  <si>
    <t>SACHE MEU LISO SH+COND LISO EXTREMO 15 ML</t>
  </si>
  <si>
    <t>95119-#TODECACHO GELATINA SUPER DEFINIÇÃO 550GR</t>
  </si>
  <si>
    <t>SACHE SOS BOMBA SH+COND FORCA E ENGROSSAMENTO 15 ML</t>
  </si>
  <si>
    <t>33270-#TODECACHO GELATINA CONDICIONADOR DEFINICAO EXTRAORDINÁRIA 550GR</t>
  </si>
  <si>
    <t>SACHE SOS BOMBA MASCARA FORCA E ENGROSSAMENTO 15 ML</t>
  </si>
  <si>
    <t>33269-#TODECACHO GELATINA CONDICIONADOR DEFINICAO INTENSA 550GR</t>
  </si>
  <si>
    <t>HIDRA CREME PENTEAR CONDICIONADOR BABOSA, QUERATINA E GLICERINA 300ML</t>
  </si>
  <si>
    <t>32834-SALON LINE SPRAY PERFUMADO MELANCIA KIDS 200ML</t>
  </si>
  <si>
    <t>HIDRA CREME PENTEAR CONDICIONADOR OLEO DE COCO E COLAGENO 300ML</t>
  </si>
  <si>
    <t>XEROSA KIT 3 BODY SPLASH DESODORANTE BAUNILHA DOCE 30ML + GLAMOUR CHIC 30ML + VIBES POP 30</t>
  </si>
  <si>
    <t>ECOMMERCE</t>
  </si>
  <si>
    <t>KIT SHAMPOO E CONDICIONADOR MEU LISO ANTIFRIZZ</t>
  </si>
  <si>
    <t>G05</t>
  </si>
  <si>
    <t>Projeção de Estoque</t>
  </si>
  <si>
    <t>PA</t>
  </si>
  <si>
    <t>01</t>
  </si>
  <si>
    <t>Cod. Prod.</t>
  </si>
  <si>
    <t>Livre</t>
  </si>
  <si>
    <t>AFRO CREME RELAXAMENTO PERMANENTE AFRO 500GR (95003)</t>
  </si>
  <si>
    <t>AFRO LOCAO ONDULADORA PERMANENTE AFRO 500ML (34758)</t>
  </si>
  <si>
    <t>BOMBA ATIVADOR CONDICIONADOR ORIGINAL CRESCIMENTO (07031)</t>
  </si>
  <si>
    <t>BOMBA CONDICIONADOR ANTIQUEDA E RESISTENCIA 300ML (43125)</t>
  </si>
  <si>
    <t>BOMBA CONDICIONADOR FORCA E ENGROSSAMENTO 300ML (32041)</t>
  </si>
  <si>
    <t>BOMBA CONDICIONADOR ORIGINAL CRESCIMENTO 300ML (95085)</t>
  </si>
  <si>
    <t>BOMBA CONDICIONADOR ORIGINAL CRESCIMENTO 500ML (34871)</t>
  </si>
  <si>
    <t>BOMBA CREME PENTEAR CONDICIONADOR ORIGINAL CRESCIM (95161)</t>
  </si>
  <si>
    <t>BOMBA CREME PENTEAR CONDICIONADOR ORIGINAL CRESCIM (95166)</t>
  </si>
  <si>
    <t>BOMBA KIT SHAMPOO 300ML + CONDICIONADOR 200ML FORC (32763)</t>
  </si>
  <si>
    <t>BOMBA KIT SHAMPOO 300ML + CONDICIONADOR 200ML ORIG (32769)</t>
  </si>
  <si>
    <t>BOMBA KIT SHAMPOO+CONDICIONADOR ANTIQUEDA E RESIST (07034)</t>
  </si>
  <si>
    <t>BOMBA MASCARA CONDICIONANTE ANTIQUEDA E RESISTENCI (43126)</t>
  </si>
  <si>
    <t>BOMBA MASCARA CONDICIONANTE FORCA E ENGROSSAMENTO (32043)</t>
  </si>
  <si>
    <t>BOMBA MASCARA CONDICIONANTE ORIGINAL CRESCIMENTO 1 (34768)</t>
  </si>
  <si>
    <t>BOMBA MASCARA CONDICIONANTE ORIGINAL CRESCIMENTO 5 (95108)</t>
  </si>
  <si>
    <t>BOMBA SHAMPOO ANTIQUEDA E RESISTENCIA 300ML (43124)</t>
  </si>
  <si>
    <t>BOMBA SHAMPOO ORIGINAL CRESCIMENTO 300ML (95007)</t>
  </si>
  <si>
    <t>BOMBA SHAMPOO ORIGINAL CRESCIMENTO 500ML (95089)</t>
  </si>
  <si>
    <t>BOMBA TONICO FORT CONDICIONADOR ANTIQUEDA E RESISTENCIA 100ML</t>
  </si>
  <si>
    <t>BOMBA TONICO FORTALECEDOR CONDICIONADOR CRESCIMENTO 100ML</t>
  </si>
  <si>
    <t>BOMBA TONICO FORTALECEDOR CONDICIONADOR FORCA E EN (32061)</t>
  </si>
  <si>
    <t>BOMBA TONICO NOTURNO CONDICIONADOR CRESCIMENTO 100 (31709)</t>
  </si>
  <si>
    <t>CACHOS DOS SONHOS CREME CONDICIONADOR 3 EM 1 MULTY PINK LEMONADE 1KG</t>
  </si>
  <si>
    <t>CACHOS DOS SONHOS CREME CONDICIONADOR BANANA 3EM1 (32621)</t>
  </si>
  <si>
    <t>CACHOS DOS SONHOS CREME CONDICIONADOR CHOCOLATE 3 (32873)</t>
  </si>
  <si>
    <t>CACHOS DOS SONHOS CREME CONDICIONADOR MARACUJA 3EM (32619)</t>
  </si>
  <si>
    <t>CACHOS DOS SONHOS CREME CONDICIONADOR MELANCIA 3EM (32620)</t>
  </si>
  <si>
    <t>CACHOS DOS SONHOS CREME CONDICIONADOR MORANGO 3EM1 (32622)</t>
  </si>
  <si>
    <t>CACHOS DOS SONHOS CREME CONDICIONADOR VANILLA 3EM1 MULTY PINK FATAL 1K</t>
  </si>
  <si>
    <t>CACHOS DOS SONHOS KIT SHAMPOO+CREME MULTY PINK LEMONADE 300ML</t>
  </si>
  <si>
    <t>CACHOS DOS SONHOS OLEO CONDICIONADOR BANANA MULTY (32625)</t>
  </si>
  <si>
    <t>CACHOS DOS SONHOS OLEO CONDICIONADOR CEREJA MULTY 50ML 33596</t>
  </si>
  <si>
    <t>CACHOS DOS SONHOS OLEO CONDICIONADOR CHOCOLATE MUL (32893)</t>
  </si>
  <si>
    <t>CACHOS DOS SONHOS OLEO CONDICIONADOR MARACUJA MULT (32623)</t>
  </si>
  <si>
    <t>CACHOS DOS SONHOS OLEO CONDICIONADOR MELANCIA MULTY PODEROSOS 50ML</t>
  </si>
  <si>
    <t>CACHOS DOS SONHOS OLEO CONDICIONADOR MORANGO MULTY (32626)</t>
  </si>
  <si>
    <t>CACHOS DOS SONHOS OLEO CONDICIONADOR UVA MULTY IRR (32892)</t>
  </si>
  <si>
    <t>CACHOS DOS SONHOS OLEO CONDICIONADOR VANILLA MULTY PINK FATAL 50ML</t>
  </si>
  <si>
    <t>CACHOS DOS SONHOS OLEO PERFUMADO CONDICIONADOR CHO (32894)</t>
  </si>
  <si>
    <t>CACHOS DOS SONHOS OLEO PERFUMADO CONDICIONADOR MEL (32895)</t>
  </si>
  <si>
    <t>CACHOS DOS SONHOS OLEO SERUM CONDICIONADOR MULTY PINK LEMONADE 200ML</t>
  </si>
  <si>
    <t>CACHOS DOS SONHOS TONICO CONDICIONADOR MULTY PINK FATAL 300ML</t>
  </si>
  <si>
    <t>COLOR EXPRESS KIT FUN BLUE ROCK (34479)</t>
  </si>
  <si>
    <t>COLOR EXPRESS KIT FUN FANCY RED (34489)</t>
  </si>
  <si>
    <t>COLOR EXPRESS KIT FUN GREEN MISTICO (30482)</t>
  </si>
  <si>
    <t>COLOR EXPRESS KIT FUN PINK SHOW (34480)</t>
  </si>
  <si>
    <t>COLOR EXPRESS KIT FUN VIOLET FANTASY (34484)</t>
  </si>
  <si>
    <t>CREME ALISANTE ARGAN OIL MEDIO 500GR (34176)</t>
  </si>
  <si>
    <t>CREME ALISANTE MANGA FORTE POTE 500GR (43965)</t>
  </si>
  <si>
    <t>CREME ALISANTE MANGA MEDIO POTE 500GR (43964)</t>
  </si>
  <si>
    <t>CREME RELAX ANTIENCOLHIMENTO E NUTRICAO OLEO DE ALGODAO 200GR</t>
  </si>
  <si>
    <t>CREME RELAX CACHOS DEFIN E SOLTOS COCO/AVELA 200GR (34451)</t>
  </si>
  <si>
    <t>CREME RELAX CACHOS SOLTOS E SEM FRIZZ OLEOS EXTRAORDINARIOS 200GR</t>
  </si>
  <si>
    <t>CREME RELAX SOLTA CACHOS E REDUZ O VOLUME OLEO DE ARGAN 200GR</t>
  </si>
  <si>
    <t>GUANIDINA EXTRA CONDITIONING REGULAR (A+N) 218GR (43459)</t>
  </si>
  <si>
    <t>GUANIDINA EXTRA CONDITIONING SUPER (A+N) 215GR (43460)</t>
  </si>
  <si>
    <t>GUANIDINA MANGA REGULAR (A+N) 218GR (43762)</t>
  </si>
  <si>
    <t>GUANIDINA MANGA SUPER (A+N) 215GR (43763)</t>
  </si>
  <si>
    <t>GUANIDINA OLEO DE ARGAN REGULAR 218GR (34171)</t>
  </si>
  <si>
    <t>GUANIDINA OLEO DE ARGAN SUPER 215GR (34172)</t>
  </si>
  <si>
    <t>GUANIDINA SPECIAL GIRLS REGULAR (A+N) 218GR (43984)</t>
  </si>
  <si>
    <t>GUANIDINA TRADICIONAL MILD (A+N) 215GR (43735)</t>
  </si>
  <si>
    <t>GUANIDINA TRADICIONAL REGULAR (A+N) 218GR (43090)</t>
  </si>
  <si>
    <t>GUANIDINA TRADICIONAL SUPER (A+N) 215GR (43317)</t>
  </si>
  <si>
    <t>HIDRA CACHINHOS KIDS CREME CONDICIONADOR MULTIFUNC (32614)</t>
  </si>
  <si>
    <t>HIDRA CACHINHOS KIDS KIT SHAMPOO+CONDICIONADOR 2 E (32432)</t>
  </si>
  <si>
    <t>HIDRA CREME PENTEAR CONDICIONADOR D-PANTENOL E MIX (32257)</t>
  </si>
  <si>
    <t>HIDRA CREME PENTEAR CONDICIONADOR D-PANTENOL E MIX (95603)</t>
  </si>
  <si>
    <t>HIDRA CREME PENTEAR CONDICIONADOR OLEO DE COCO E C (32171)</t>
  </si>
  <si>
    <t>HIDRA CREME PENTEAR CONDICIONADOR OLEO DE COCO E C (95604)</t>
  </si>
  <si>
    <t>HIDRA KIT SHAMPOO+CONDICIONADOR ABACATE E OLEO DE (43772)</t>
  </si>
  <si>
    <t>HIDRA KIT SHAMPOO+CONDICIONADOR AMIDO DE MILHO, CO (95687)</t>
  </si>
  <si>
    <t>HIDRA KIT SHAMPOO+CONDICIONADOR BABOSA, QUERATINA (95430)</t>
  </si>
  <si>
    <t>HIDRA KIT SHAMPOO+CONDICIONADOR CERAMIDAS GLOSS UL (95671)</t>
  </si>
  <si>
    <t>HIDRA KIT SHAMPOO+CONDICIONADOR D-PANTENOL E MIX V (95294)</t>
  </si>
  <si>
    <t>HIDRA KIT SHAMPOO+CONDICIONADOR HIALURONICO E PROV (30562)</t>
  </si>
  <si>
    <t>HIDRA KIT SHAMPOO+CONDICIONADOR MARACUJA 300ML (32636)</t>
  </si>
  <si>
    <t>HIDRA KIT SHAMPOO+CONDICIONADOR MIX DE OLEOS E MAN (32426)</t>
  </si>
  <si>
    <t>HIDRA KIT SHAMPOO+CONDICIONADOR OLEO DE COCO E COL (95407)</t>
  </si>
  <si>
    <t>HIDRA KIT SHAMPOO+CONDICIONADOR QUERATINA E OLEO D (32429)</t>
  </si>
  <si>
    <t>HIDRA MULTY KIDS CREME CONDICIONADOR MULTIFUNCIONA (32613)</t>
  </si>
  <si>
    <t>HIDRA MULTY KIDS CREME CONDICIONADOR MULTIFUNCIONA (95734)</t>
  </si>
  <si>
    <t>HIDRA MULTY KIDS KIT SHAMPOO+CONDICIONADOR 2 EM 1 (95735)</t>
  </si>
  <si>
    <t>HIDROXIDO DE SODIO MANGA REGULAR (N) 250GR (34310)</t>
  </si>
  <si>
    <t>HIDROXIDO DE SODIO MANGA SUPER (N) 250GR (34311)</t>
  </si>
  <si>
    <t>HIDROXIDO DE SODIO TRADICIONAL REGULAR 400GR (34306)</t>
  </si>
  <si>
    <t>KIT GUANIDINA CALCIOEOIL (34693)</t>
  </si>
  <si>
    <t>LIGHT COLOR PROF 1.0 PRETO AZULADO (34192)</t>
  </si>
  <si>
    <t>LIGHT COLOR PROF 1.110 PRETO AZULADO INTENSO</t>
  </si>
  <si>
    <t>LIGHT COLOR PROF 2.0 PRETO (08254)</t>
  </si>
  <si>
    <t>LIGHT COLOR PROF 3.0 CASTANHO ESCURO (08255)</t>
  </si>
  <si>
    <t>LIGHT COLOR PROF 4.0 CASTANHO MEDIO (08256)</t>
  </si>
  <si>
    <t>LIGHT COLOR PROF 5.0 CASTANHO CLARO (08257)</t>
  </si>
  <si>
    <t>LIGHT COLOR PROF 6.0 LOURO ESCURO (08258)</t>
  </si>
  <si>
    <t>LIGHT COLOR PROF 6.62 MARSALA (95404)</t>
  </si>
  <si>
    <t>LIGHT COLOR PROF 6.7 CHOCOLATE (08260)</t>
  </si>
  <si>
    <t>LIGHT COLOR PROF 6.76 CANELA (32488)</t>
  </si>
  <si>
    <t>LIGHT COLOR PROF 66.46 VERMELHO CEREJA (08265)</t>
  </si>
  <si>
    <t>LIGHT COLOR PROF 7.0 LOURO NATURAL (08259)</t>
  </si>
  <si>
    <t>LIGHT COLOR PROF 7.341 DOCE DE LEITE (32489)</t>
  </si>
  <si>
    <t>LOCAO NEUTRALIZANTE CREMOSA 480ML (34759)</t>
  </si>
  <si>
    <t>MEN ESSENCE CERA MODELADORA CONDICIONADOR FIXACAO EXTRAFORTE 60GR</t>
  </si>
  <si>
    <t>MEN ESSENCE GEL CONDICIONADOR FIXACAO MEDIA 300GR (32546)</t>
  </si>
  <si>
    <t>MEN ESSENCE GEL CONDICIONADOR FIXACAO MEGA FORTE 3 (32545)</t>
  </si>
  <si>
    <t>MEN ESSENCE PASTA MODELADORA CONDICIONADOR FIXACAO (32245)</t>
  </si>
  <si>
    <t>MEU LISO ACIDIFICANTE CONDICIONANTE ESCUDO ANTIPOR (32611)</t>
  </si>
  <si>
    <t>MEU LISO BALM CONDICIONADOR ANTIFRIZZ 50GR (32193)</t>
  </si>
  <si>
    <t>MEU LISO CONDICIONADOR ANTIFRIZZ 300ML (32131)</t>
  </si>
  <si>
    <t>MEU LISO CONDICIONADOR DEMAIS 300ML (34944)</t>
  </si>
  <si>
    <t>MEU LISO CONDICIONADOR ESCUDO ANTIPOROSIDADE 300ML (32609)</t>
  </si>
  <si>
    <t>MEU LISO CONDICIONADOR KIDS 300ML (95620)</t>
  </si>
  <si>
    <t>MEU LISO CONDICIONADOR MATIZ LOIRO 300ML (95193)</t>
  </si>
  <si>
    <t>MEU LISO CONDICIONADOR MUITO+LISO 300ML (95239)</t>
  </si>
  <si>
    <t>MEU LISO CONDICIONADOR RECARGA QUERATINA RESTAURAC (31690)</t>
  </si>
  <si>
    <t>MEU LISO CREME PENTEAR CONDICIONADOR ESCUDO ANTIPO (32612)</t>
  </si>
  <si>
    <t>MEU LISO CREME PENTEAR CONDICIONADOR KIDS 250ML (95677)</t>
  </si>
  <si>
    <t>MEU LISO DEFRIZANTE CONDICIONADOR ANTIFRIZZ 200ML (32134)</t>
  </si>
  <si>
    <t>MEU LISO DEFRIZANTE CONDICIONADOR DEMAIS 200ML (43757)</t>
  </si>
  <si>
    <t>MEU LISO DEFRIZANTE CONDICIONADOR MUITO+LISO 200ML (95243)</t>
  </si>
  <si>
    <t>MEU LISO DEFRIZANTE CONDICIONADOR PROTECAO TOTAL 2 (07022)</t>
  </si>
  <si>
    <t>MEU LISO KIT SHAMPOO 300ML + CONDICIONADOR 200ML A (32757)</t>
  </si>
  <si>
    <t>MEU LISO KIT SHAMPOO 300ML + CONDICIONADOR 200ML D (32739)</t>
  </si>
  <si>
    <t>MEU LISO KIT SHAMPOO 300ML + CONDICIONADOR 200ML E (32748)</t>
  </si>
  <si>
    <t>MEU LISO KIT SHAMPOO 300ML + CONDICIONADOR 200ML M (32742)</t>
  </si>
  <si>
    <t>MEU LISO KIT SHAMPOO 300ML + CONDICIONADOR 200ML M (32745)</t>
  </si>
  <si>
    <t>MEU LISO KIT SHAMPOO 300ML + CONDICIONADOR 200ML R (32751)</t>
  </si>
  <si>
    <t>MEU LISO LEAVE-IN PRIMER CONDICIONADOR LISO OSTENTACAO 240ML 33593</t>
  </si>
  <si>
    <t>MEU LISO MASCARA CONDICIONANTE ANTIFRIZZ 300GR (32132)</t>
  </si>
  <si>
    <t>MEU LISO MASCARA CONDICIONANTE DEMAIS 300GR (34945)</t>
  </si>
  <si>
    <t>MEU LISO MASCARA CONDICIONANTE ESCUDO ANTIPOROSIDA (32610)</t>
  </si>
  <si>
    <t>MEU LISO MASCARA CONDICIONANTE LISO OSTENTACAO 300GR 33595</t>
  </si>
  <si>
    <t>MEU LISO MASCARA CONDICIONANTE MATIZ CASTANHO 300G (30513)</t>
  </si>
  <si>
    <t>MEU LISO MASCARA CONDICIONANTE MATIZ CHOCOLATE 300GR</t>
  </si>
  <si>
    <t>MEU LISO MASCARA CONDICIONANTE MATIZ LOIRO 300GR (95192)</t>
  </si>
  <si>
    <t>MEU LISO MASCARA CONDICIONANTE MATIZ PLATINA 300GR (95197)</t>
  </si>
  <si>
    <t>MEU LISO MASCARA CONDICIONANTE MATIZ PRATA 300GR (95195)</t>
  </si>
  <si>
    <t>MEU LISO MASCARA CONDICIONANTE MATIZ PRETO 300G (30514)</t>
  </si>
  <si>
    <t>MEU LISO MASCARA CONDICIONANTE MATIZ VERMELHO 300G (95353)</t>
  </si>
  <si>
    <t>MEU LISO MASCARA CONDICIONANTE MUITO+LISO 300GR (95241)</t>
  </si>
  <si>
    <t>MEU LISO MASCARA CONDICIONANTE RESTAURACAO INTENSA (95692)</t>
  </si>
  <si>
    <t>MEU LISO OLEO CONDICIONADOR VANILLA GLOW MUITO+LISO 120ML</t>
  </si>
  <si>
    <t>MEU LISO OLEO MULTIFUNCIONAL CONDICIONADOR DEMAIS (32443)</t>
  </si>
  <si>
    <t>MEU LISO OLEO MULTIFUNCIONAL CONDICIONADOR MUITO+L (32444)</t>
  </si>
  <si>
    <t>MEU LISO OLEO PRIMER CONDICIONADOR LISO OSTENTACAO 120ML 33592</t>
  </si>
  <si>
    <t>MEU LISO SERUM CONDICIONADOR SELAGEM DOS SONHOS DEMAIS 120ML</t>
  </si>
  <si>
    <t>MEU LISO SHAMPOO 300ML + CONDICIONADOR 200ML MELAN (32923)</t>
  </si>
  <si>
    <t>MEU LISO SHAMPOO 300ML + CONDICIONADOR 200ML MORAN (32780)</t>
  </si>
  <si>
    <t>MEU LISO SHAMPOO ANTIFRIZZ 300ML (32130)</t>
  </si>
  <si>
    <t>MEU LISO SHAMPOO DEMAIS 300ML (34943)</t>
  </si>
  <si>
    <t>MEU LISO SHAMPOO ESCUDO ANTIPOROSIDADE 300ML (32608)</t>
  </si>
  <si>
    <t>MEU LISO SHAMPOO KIDS 300ML (95619)</t>
  </si>
  <si>
    <t>MEU LISO SHAMPOO MATIZ LOIRO 300ML (95191)</t>
  </si>
  <si>
    <t>MEU LISO SHAMPOO MUITO+LISO 300ML (95238)</t>
  </si>
  <si>
    <t>MEU LISO SHAMPOO PRIMER LISO OSTENTACAO 300ML 33594</t>
  </si>
  <si>
    <t>MEU LISO SPRAY CONDICIONADOR KIDS DESEMBARACANTE 2 (30362)</t>
  </si>
  <si>
    <t>MEU LISO SPRAY DEFRIZANTE CONDICIONADOR DEMAIS 240 (32022)</t>
  </si>
  <si>
    <t>MEU LISO SPRAY DEFRIZANTE CONDICIONADOR REPARACAO (32210)</t>
  </si>
  <si>
    <t>MEU LISO SPRAY DESFRIZANTE CONDICIONADOR HIALURONI (30681)</t>
  </si>
  <si>
    <t>MEU LISO SPRAY FINALIZADOR CONDICIONADOR MUITO+LIS (32023)</t>
  </si>
  <si>
    <t>MEU LISO SPRAY MULTIUSO CONDICIONADOR 10 EM 1 ANTI (32194)</t>
  </si>
  <si>
    <t>MULTY CREME CONDICIONADOR MULTIFUNCIONAL KIDS 300M (95326)</t>
  </si>
  <si>
    <t>SL CREME PENTEAR CONDICIONADOR 5 EM 1 TRATAMENTO P (32248)</t>
  </si>
  <si>
    <t>SL CREME PENTEAR CONDICIONADOR ATIVADOR DEFINICAO (32616)</t>
  </si>
  <si>
    <t>SL CREME PENTEAR CONDICIONADOR ATIVADOR DEFINICAO (32678)</t>
  </si>
  <si>
    <t>SL CREME PENTEAR CONDICIONADOR AZEITE DE OLIVA 1KG (30745)</t>
  </si>
  <si>
    <t>SL CREME PENTEAR CONDICIONADOR BRILHO MAXIMO 1KG (34458)</t>
  </si>
  <si>
    <t>SL CREME PENTEAR CONDICIONADOR BRILHO UMIDIFICADO (95491)</t>
  </si>
  <si>
    <t>SL CREME PENTEAR CONDICIONADOR CEREJA DEFINICAO DURADOURA 1KG 33584</t>
  </si>
  <si>
    <t>SL CREME PENTEAR CONDICIONADOR DEFINICAO ALONGADA CACHOS DE SEREIA 1KG 33583</t>
  </si>
  <si>
    <t>SL CREME PENTEAR CONDICIONADOR DEFINICAO ANTIFRIZZ (31716)</t>
  </si>
  <si>
    <t>SL CREME PENTEAR CONDICIONADOR DEFINICAO CACHOS OSTENTACAO 1KG</t>
  </si>
  <si>
    <t>SL CREME PENTEAR CONDICIONADOR DEFINICAO INTENSA 1 (95076)</t>
  </si>
  <si>
    <t>SL CREME PENTEAR CONDICIONADOR DEFINICAO MAXIMA LI (95701)</t>
  </si>
  <si>
    <t>SL CREME PENTEAR CONDICIONADOR DEFINICAO NATURAL 1 (32060)</t>
  </si>
  <si>
    <t>SL CREME PENTEAR CONDICIONADOR DEFINICAO NATURAL 300ML</t>
  </si>
  <si>
    <t>SL CREME PENTEAR CONDICIONADOR DEFINICAO ULTRA VOL (32445)</t>
  </si>
  <si>
    <t>SL CREME PENTEAR CONDICIONADOR DEFINICAO XO POROSIDADE 1KG</t>
  </si>
  <si>
    <t>SL CREME PENTEAR CONDICIONADOR GELATINA+ DEFINICAO (32247)</t>
  </si>
  <si>
    <t>SL CREME PENTEAR CONDICIONADOR GELATINA+ DEFINICAO EXTRAORDINARIA 300GR 33643</t>
  </si>
  <si>
    <t>SL CREME PENTEAR CONDICIONADOR HIDRATACAO PROFUNDA (34491)</t>
  </si>
  <si>
    <t>SL CREME PENTEAR CONDICIONADOR KIDS ACAI CACHINHOS (32882)</t>
  </si>
  <si>
    <t>SL CREME PENTEAR CONDICIONADOR KIDS CHOCOLATE CACH (32615)</t>
  </si>
  <si>
    <t>SL CREME PENTEAR CONDICIONADOR KIDS MANGA CACHINHO (32883)</t>
  </si>
  <si>
    <t>SL CREME PENTEAR CONDICIONADOR KIDS MARACUJA CACHI (32551)</t>
  </si>
  <si>
    <t>SL CREME PENTEAR CONDICIONADOR KIDS MELANCIA CACHI (32676)</t>
  </si>
  <si>
    <t>SL CREME PENTEAR CONDICIONADOR KIDS MELANCIA CACHI (95678)</t>
  </si>
  <si>
    <t>SL CREME PENTEAR CONDICIONADOR KIDS MELAO CACHINHO (32550)</t>
  </si>
  <si>
    <t>SL CREME PENTEAR CONDICIONADOR KIDS MORANGO CACHIN (31791)</t>
  </si>
  <si>
    <t>SL CREME PENTEAR CONDICIONADOR KIDS UVA CACHINHOS (32446)</t>
  </si>
  <si>
    <t>SL CREME PENTEAR CONDICIONADOR KIDS VANILLA DEFINICAO DOCE 1KG</t>
  </si>
  <si>
    <t>SL CREME PENTEAR CONDICIONADOR SUPER CONTROLE 1L (31185)</t>
  </si>
  <si>
    <t>SL CREME PENTEAR CONDICIONADOR SUPER DESEMBARACO 1 (31186)</t>
  </si>
  <si>
    <t>SL CREME PENTEAR CONDICIONADOR SUPER OLEOS 1KG (95556)</t>
  </si>
  <si>
    <t>SL CREME PENTEAR CONDICIONADOR UVA+MELANICIA OLEO (32920)</t>
  </si>
  <si>
    <t>SL KIT SHAMPOO 300ML + CREME MULTI 300ML DEFINICAO CACHOS OSTENTACAO 33629</t>
  </si>
  <si>
    <t>SL KIT SHAMPOO+CREME MULTY DEFINICAO NATURAL 300ML</t>
  </si>
  <si>
    <t>SL MASCARA CONDICIONANTE DEFINICAO CACHOS OSTENTACAO 300GR 33588</t>
  </si>
  <si>
    <t>SL MASCARA CONDICIONANTE DEFINICAO NATURAL 300GR 33587</t>
  </si>
  <si>
    <t>SL MOUSSE CONDICIONADOR DEFINICAO NATURAL 240ML 33589</t>
  </si>
  <si>
    <t>SL OLEO BOOSTER CONDICIONADOR DEFINICAO CACHOS OSTENTACAO 120ML 33626</t>
  </si>
  <si>
    <t>SL OLEO BOOSTER CONDICIONADOR DEFINICAO NATURAL 120ML 33630</t>
  </si>
  <si>
    <t>SL OLEO CONDICIONADOR ARGAN OIL 50ML 33645</t>
  </si>
  <si>
    <t>SL OLEO CONDICIONADOR DEFINICAO NATURAL 50ML 33644</t>
  </si>
  <si>
    <t>SL OLEO SERUM CONDICIONADOR MULTY DEFINICAO INTENSA 200ML</t>
  </si>
  <si>
    <t>SL OLEO SERUM CONDICIONADOR MULTY HIDRATACAO PROFUNDA 200ML</t>
  </si>
  <si>
    <t>SL SPRAY PERFUMADO DESODORANTE KIDS MELANCIA 200ML</t>
  </si>
  <si>
    <t>SL SPRAY PERFUMADO DESODORANTE KIDS UVA 200M</t>
  </si>
  <si>
    <t>SOS ACIDIFICANTE CONDICIONANTE ANTIPOROSIDADE DE R (32633)</t>
  </si>
  <si>
    <t>SOS ATIVADOR CONDICIONADOR 10 EM 1 MULTIBENEFICIOS (43121)</t>
  </si>
  <si>
    <t>SOS ATIVADOR CONDICIONADOR ARGININA 1KG (95092)</t>
  </si>
  <si>
    <t>SOS ATIVADOR CONDICIONADOR ARGININA 300ML (95616)</t>
  </si>
  <si>
    <t>SOS ATIVADOR CONDICIONADOR ARGININA 500GR (34530)</t>
  </si>
  <si>
    <t>SOS ATIVADOR CONDICIONADOR AZEITE DE OLIVA 1L (95705)</t>
  </si>
  <si>
    <t>SOS ATIVADOR CONDICIONADOR CHICLETE KIDS 300ML (32670)</t>
  </si>
  <si>
    <t>SOS ATIVADOR CONDICIONADOR HIALURONICO 300ML (31309)</t>
  </si>
  <si>
    <t>SOS ATIVADOR CONDICIONADOR HIDRATACAO KIDS 300ML (34624)</t>
  </si>
  <si>
    <t>SOS ATIVADOR CONDICIONADOR KIDS NUTRICAO SUPER OLE (30360)</t>
  </si>
  <si>
    <t>SOS ATIVADOR CONDICIONADOR MEL E OLEO DE ARGAN 1KG (32204)</t>
  </si>
  <si>
    <t>SOS ATIVADOR CONDICIONADOR MEL E OLEO DE ARGAN 300 (34627)</t>
  </si>
  <si>
    <t>SOS ATIVADOR CONDICIONADOR MEL E OLEO DE ARGAN 500 (95050)</t>
  </si>
  <si>
    <t>SOS ATIVADOR CONDICIONADOR OLEO DE AMENDOAS CACHOS (34614)</t>
  </si>
  <si>
    <t>SOS ATIVADOR CONDICIONADOR OLEO DE COCO 1L (95704)</t>
  </si>
  <si>
    <t>SOS ATIVADOR CONDICIONADOR OLEO DE COCO 300ML (34863)</t>
  </si>
  <si>
    <t>SOS ATIVADOR CONDICIONADOR OLEO DE MANGA 1KG (34668)</t>
  </si>
  <si>
    <t>SOS ATIVADOR CONDICIONADOR OLEO DE MANGA 300ML (34436)</t>
  </si>
  <si>
    <t>SOS ATIVADOR CONDICIONADOR OLEO DE MANGA FRASCO 50 (95152)</t>
  </si>
  <si>
    <t>SOS ATIVADOR CONDICIONADOR OLEO DE MANGA POTE 500G (34437)</t>
  </si>
  <si>
    <t>SOS ATIVADOR CONDICIONADOR OLEO DE RICINO E QUERAT (95172)</t>
  </si>
  <si>
    <t>SOS ATIVADOR CONDICIONADOR RECARGA QUERATINA REPAR (31785)</t>
  </si>
  <si>
    <t>SOS ATIVADOR CONDICIONADOR SUPER OLEOS 1KG (34682)</t>
  </si>
  <si>
    <t>SOS ATIVADOR CONDICIONADOR SUPER OLEOS 300ML (34509)</t>
  </si>
  <si>
    <t>SOS ATIVADOR CONDICIONADOR SUPER OLEOS 500ML (34665)</t>
  </si>
  <si>
    <t>SOS BODY SPLASH DESODORANTE KIDS BOB ESPONJA 200ML 33579</t>
  </si>
  <si>
    <t>SOS CONDICIONADOR 10 EM 1 MULTIBENEFICIOS +PODEROS (43118)</t>
  </si>
  <si>
    <t>SOS CONDICIONADOR HIDRATACAO KIDS 300ML (95117)</t>
  </si>
  <si>
    <t>SOS CONDICIONADOR KIDS NUTRICAO SUPER OLEOS 300ML (30359)</t>
  </si>
  <si>
    <t>SOS CONDICIONADOR MEL E OLEO DE ARGAN 300ML (95271)</t>
  </si>
  <si>
    <t>SOS CONDICIONADOR OLEO DE COCO 300ML (34850)</t>
  </si>
  <si>
    <t>SOS CONDICIONADOR OLEO DE MANGA 300ML (34701)</t>
  </si>
  <si>
    <t>SOS CONDICIONADOR SUPER OLEOS 300ML (34794)</t>
  </si>
  <si>
    <t>SOS CONDICIONADOR ULTRA GLOSS DE REPENTE PRONTA 50 (32628)</t>
  </si>
  <si>
    <t>SOS CREMASCARA CONDICIONANTE 2X1 SUPER OLEOS 1KG (34847)</t>
  </si>
  <si>
    <t>SOS CREME PENTEAR CONDICIONADOR 10 EM 1 MULTIBENEF (43120)</t>
  </si>
  <si>
    <t>SOS CREME PENTEAR CONDICIONADOR 5 EM 1 HIDRATACAO (32208)</t>
  </si>
  <si>
    <t>SOS CREME PENTEAR CONDICIONADOR 5 EM 1 OLEO DE COC (32196)</t>
  </si>
  <si>
    <t>SOS CREME PENTEAR CONDICIONADOR ANTIPORISADE DE RE (32631)</t>
  </si>
  <si>
    <t>SOS CREME PENTEAR CONDICIONADOR ARGININA 1KG (31713)</t>
  </si>
  <si>
    <t>SOS CREME PENTEAR CONDICIONADOR CHICLETE KIDS 300M (32671)</t>
  </si>
  <si>
    <t>SOS CREME PENTEAR CONDICIONADOR HIDRATACAO KIDS 30 (34874)</t>
  </si>
  <si>
    <t>SOS CREME PENTEAR CONDICIONADOR KIDS BOB ESPONJA DEFINICAO MAXIMA 1KG</t>
  </si>
  <si>
    <t>SOS CREME PENTEAR CONDICIONADOR KIDS NUTRICAO SUPE (31765)</t>
  </si>
  <si>
    <t>SOS CREME PENTEAR CONDICIONADOR MEL E OLEO DE ARGA (95273)</t>
  </si>
  <si>
    <t>SOS CREME PENTEAR CONDICIONADOR OLEO DE COCO 1KG (95275)</t>
  </si>
  <si>
    <t>SOS CREME PENTEAR CONDICIONADOR OLEO DE COCO 300ML (34851)</t>
  </si>
  <si>
    <t>SOS CREME PENTEAR CONDICIONADOR OLEO DE MANGA 1KG (32203)</t>
  </si>
  <si>
    <t>SOS CREME PENTEAR CONDICIONADOR OLEO DE MANGA 300M (95267)</t>
  </si>
  <si>
    <t>SOS CREME PENTEAR CONDICIONADOR OLEO DE RICINO E Q (95232)</t>
  </si>
  <si>
    <t>SOS CREME PENTEAR CONDICIONADOR OLEO DE RICINO E Q (95618)</t>
  </si>
  <si>
    <t>SOS CREME PENTEAR CONDICIONADOR RECARGA QUERATINA (31786)</t>
  </si>
  <si>
    <t>SOS CREME PENTEAR CONDICIONADOR SUPER OLEOS 1KG (32200)</t>
  </si>
  <si>
    <t>SOS CREME PENTEAR CONDICIONADOR SUPER OLEOS 300ML (95269)</t>
  </si>
  <si>
    <t>SOS CREME PENTEAR CONDICIONADOR ULTRA GLOSS DE REP (32630)</t>
  </si>
  <si>
    <t>SOS GEL DEFINIDOR CONDICIONADOR AZEITE DE OLIVA 55 (95706)</t>
  </si>
  <si>
    <t>SOS GELATINA CONDICIONADOR HIDRATACAO KIDS 400GR (32209)</t>
  </si>
  <si>
    <t>SOS GELATINA CONDICIONADOR KIDS BOB ESPONJA DEFINICAO MAXIMA 400GR</t>
  </si>
  <si>
    <t>SOS GELATINA CONDICIONADOR MANTEIGA DE KARITE 400G (32242)</t>
  </si>
  <si>
    <t>SOS GELATINA CONDICIONADOR OLEO DE COCO 400GR (32198)</t>
  </si>
  <si>
    <t>SOS GELATINA CONDICIONADOR SUPER OLEOS 400GR (32199)</t>
  </si>
  <si>
    <t>SOS HIDRATACAO KIT SHAMPOO+CONDICIONADOR AZEITE DE (43116)</t>
  </si>
  <si>
    <t>SOS HIDRATACAO KIT SHAMPOO+CONDICIONADOR OLEO DE R (43114)</t>
  </si>
  <si>
    <t>SOS HIDRATACAO MASCARA CONDICIONANTE AZEITE DE OLI (34936)</t>
  </si>
  <si>
    <t>SOS HIDRATACAO MASCARA CONDICIONANTE CAFE E GLICER (34987)</t>
  </si>
  <si>
    <t>SOS HIDRATACAO MASCARA CONDICIONANTE OLEO DE RICIN (34988)</t>
  </si>
  <si>
    <t>SOS HIDRATACAO MASCARA CONDICIONANTE QUERATINA E C (34932)</t>
  </si>
  <si>
    <t>SOS KIT SHAMPOO + CONDICIONADOR OLEO DE COCO 1L (43113)</t>
  </si>
  <si>
    <t>SOS KIT SHAMPOO 300ML + CONDICIONADOR 200ML HIDRAT (32913)</t>
  </si>
  <si>
    <t>SOS KIT SHAMPOO 300ML + CONDICIONADOR 200ML OLEO D (32907)</t>
  </si>
  <si>
    <t>SOS KIT SHAMPOO 300ML + CONDICIONADOR 200ML SUPER (32904)</t>
  </si>
  <si>
    <t>SOS KIT SHAMPOO+CREME KIDS MULTY BOB ESPONJA 300ML</t>
  </si>
  <si>
    <t>SOS MASCARA CONDICIONANTE 10 EM 1 MULTIBENEFICIOS (43122)</t>
  </si>
  <si>
    <t>SOS MASCARA CONDICIONANTE ANTIPORISADE DE REPENTE (32629)</t>
  </si>
  <si>
    <t>SOS MASCARA CONDICIONANTE HIDRATACAO KIDS 500GR (95109)</t>
  </si>
  <si>
    <t>SOS MASCARA CONDICIONANTE MANTEIGA EXTRANUTRI SUPE (32201)</t>
  </si>
  <si>
    <t>SOS MASCARA CONDICIONANTE OLEO DE COCO 500GR (34852)</t>
  </si>
  <si>
    <t>SOS OLEO CONDICIONADOR 10 EM 1 MULTIBENEFICIOS +PO (32249)</t>
  </si>
  <si>
    <t>SOS OLEO CONDICIONADOR 10 EM 1 MULTIBENEFICIOS +PO (32259)</t>
  </si>
  <si>
    <t>SOS OLEO CONDICIONADOR DE REPENTE PRONTA 42ML (32632)</t>
  </si>
  <si>
    <t>SOS OLEO CONDICIONADOR HIDRATACAO KIDS 42ML 33580</t>
  </si>
  <si>
    <t>SOS OLEO CONDICIONADOR KIDS BOB ESPONJA 42ML</t>
  </si>
  <si>
    <t>SOS OLEO CONDICIONADOR SUPER OLEOS 100ML (32202)</t>
  </si>
  <si>
    <t>SOS OLEO CONDICIONADOR SUPER OLEOS 42ML (32137)</t>
  </si>
  <si>
    <t>SOS SHAMPOO HIDRATACAO KIDS 300ML (95116)</t>
  </si>
  <si>
    <t>SOS SHAMPOO KIDS NUTRICAO SUPER OLEOS 300ML (30358)</t>
  </si>
  <si>
    <t>SOS SHAMPOO MEL E OLEO DE ARGAN 300ML (95270)</t>
  </si>
  <si>
    <t>SOS SHAMPOO OLEO DE COCO 300ML (34849)</t>
  </si>
  <si>
    <t>SOS SHAMPOO OLEO DE MANGA 300ML (34700)</t>
  </si>
  <si>
    <t>SOS SHAMPOO SUPER OLEOS 300ML (34793)</t>
  </si>
  <si>
    <t>SOS SHAMPOO ULTRA GLOSS DE REPENTE PRONTA 500ML (32627)</t>
  </si>
  <si>
    <t>TODECACHINHO CREME CONDICIONADOR MULTIFUNCIONAL BABY 300ML</t>
  </si>
  <si>
    <t>TODECACHO CREME MODELA CONDICIONADOR CACHOS DOS S (32441)</t>
  </si>
  <si>
    <t>TODECACHO CREME MODELA CONDICIONADOR CACHOS DOS S (32442)</t>
  </si>
  <si>
    <t>TODECACHO CREME PENTEAR CONDICIONADOR CACHOS DOS (32065)</t>
  </si>
  <si>
    <t>TODECACHO GELACOLA CONDICIONADOR CACHOS ICONICOS 500GR</t>
  </si>
  <si>
    <t>TODECACHO GELATINA CONDICIONADOR ALTA DEFINICAO 3 (07036)</t>
  </si>
  <si>
    <t>TODECACHO GELATINA CONDICIONADOR BABOSA 550GR (30453)</t>
  </si>
  <si>
    <t>TODECACHO GELATINA CONDICIONADOR BRILHO GLOSS 310 (32436)</t>
  </si>
  <si>
    <t>TODECACHO GELATINA CONDICIONADOR DEFINICAO CACHOS OSTENTACAO 550GR</t>
  </si>
  <si>
    <t>TODECACHO GELATINA CONDICIONADOR DEFINICAO EXTRAORDINARIA 550GR</t>
  </si>
  <si>
    <t>TODECACHO GELATINA CONDICIONADOR DEFINICAO INTENSA 550GR</t>
  </si>
  <si>
    <t>TODECACHO GELATINA CONDICIONADOR DEFINICAO NATURAL 550GR</t>
  </si>
  <si>
    <t>TODECACHO GELATINA CONDICIONADOR KIDS ACAI DEFINI (32884)</t>
  </si>
  <si>
    <t>TODECACHO GELATINA CONDICIONADOR KIDS CHOCOLATE S (32789)</t>
  </si>
  <si>
    <t>TODECACHO GELATINA CONDICIONADOR KIDS MANGA SUPER (32885)</t>
  </si>
  <si>
    <t>TODECACHO GELATINA CONDICIONADOR KIDS MARACUJA HI (32573)</t>
  </si>
  <si>
    <t>TODECACHO GELATINA CONDICIONADOR KIDS MELANCIA AT (32448)</t>
  </si>
  <si>
    <t>TODECACHO GELATINA CONDICIONADOR KIDS MELAO ANTIF (32572)</t>
  </si>
  <si>
    <t>TODECACHO GELATINA CONDICIONADOR KIDS MORANGO DES (32654)</t>
  </si>
  <si>
    <t>TODECACHO GELATINA CONDICIONADOR KIDS UVA MODELAD (32447)</t>
  </si>
  <si>
    <t>TODECACHO GELATINA CONDICIONADOR KIDS VANILLA DEFINICAO DOCE 550GR</t>
  </si>
  <si>
    <t>TODECACHO GELATINA CONDICIONADOR LINHACA 550GR (30452)</t>
  </si>
  <si>
    <t>TODECACHO GELATINA CONDICIONADOR PINK LEMONADE 550GR</t>
  </si>
  <si>
    <t>TODECACHO GELATINA CONDICIONADOR RICINO 550GR (30454)</t>
  </si>
  <si>
    <t>TODECACHO GELATINA CONDICIONADOR SUPER DEFINICAO (32236)</t>
  </si>
  <si>
    <t>TODECACHO GELATINA CONDICIONADOR SUPER DEFINICAO (95119)</t>
  </si>
  <si>
    <t>TODECACHO GELATINA CONDICIONADOR SUPER DEFINICAO (95679)</t>
  </si>
  <si>
    <t>TODECACHO GELATINA CONDICIONADOR SUPER DEFINICAO 200GR 33558</t>
  </si>
  <si>
    <t>TODECACHO GELATINA CONDICIONADOR SUPER FIXACAO 30 (07035)</t>
  </si>
  <si>
    <t>TODECACHO GELATINA CONDICIONADOR SUPER TRANSICAO (34915)</t>
  </si>
  <si>
    <t>TODECACHO GELATINA CONDICIONADOR SUPER VOLUME 1KG (32547)</t>
  </si>
  <si>
    <t>TODECACHO GELATINA CONDICIONADOR SUPER VOLUME 550 (95004)</t>
  </si>
  <si>
    <t>TODECACHO GELATINA LIQUIDA CONDICIONADOR ESTILIZ (31733)</t>
  </si>
  <si>
    <t>TODECACHO GELECREME CONDICIONADOR DEFINICAO ULTRA (32618)</t>
  </si>
  <si>
    <t>TODECACHO GELECREME CONDICIONADOR FIXACAO ULTRA E (32617)</t>
  </si>
  <si>
    <t>TODECACHO KIT SHAMPOO 300ML + CONDICIONADOR 200ML (32647)</t>
  </si>
  <si>
    <t>TODECACHO KIT SHAMPOO+CREME MULTY KIDS VANILLA DEFINICAO DOCE 300ML</t>
  </si>
  <si>
    <t>TODECACHO MASCARA CONDICIONANTE MATIZ CHOCOLATE 3 (32034)</t>
  </si>
  <si>
    <t>TODECACHO MASCARA CONDICIONANTE MATIZ LOIRA 300GR (31801)</t>
  </si>
  <si>
    <t>TODECACHO MASCARA CONDICIONANTE MATIZ LOIRA 500GR (34921)</t>
  </si>
  <si>
    <t>TODECACHO MASCARA CONDICIONANTE MATIZ MARSALA ROX (30851)</t>
  </si>
  <si>
    <t>TODECACHO MASCARA CONDICIONANTE MATIZ PRETA 300GR (31783)</t>
  </si>
  <si>
    <t>TODECACHO MASCARA CONDICIONANTE MATIZ RUIVO NATUR (32036)</t>
  </si>
  <si>
    <t>TODECACHO MASCARA CONDICIONANTE MATIZ VERMELHA 30 (31706)</t>
  </si>
  <si>
    <t>TODECACHO MASCARA CONDICIONANTE MATIZ VERMELHO CE (32035)</t>
  </si>
  <si>
    <t>TODECACHO MODELADORA CONDICIONADOR ANTIFRIZZ 120G (32237)</t>
  </si>
  <si>
    <t>TODECACHO MODELADORA CONDICIONADOR MULTIUSO 120GR (32238)</t>
  </si>
  <si>
    <t>TODECACHO MODELADORA CONDICIONADOR ULTRA FIX 120G (32393)</t>
  </si>
  <si>
    <t>TODECACHO OLEO REPARADOR CONDICIONADOR EXTRA FORT (32438)</t>
  </si>
  <si>
    <t>TODECACHO OLEO REPARADOR CONDICIONADOR FORTE 60ML (32439)</t>
  </si>
  <si>
    <t>XEROSA BODY SPLASH DESODORANTE BAUNILHA DOCE 200ML</t>
  </si>
  <si>
    <t>XEROSA BODY SPLASH DESODORANTE BELEZA FATAL 200ML 33600</t>
  </si>
  <si>
    <t>XEROSA BODY SPLASH DESODORANTE FLORES BRILHANTES 200ML 33244</t>
  </si>
  <si>
    <t>XEROSA BODY SPLASH DESODORANTE GLAMOUR CHIC 200ML 33249</t>
  </si>
  <si>
    <t>XEROSA BODY SPLASH DESODORANTE MISS RADIANTE 200ML 33601</t>
  </si>
  <si>
    <t>XEROSA BODY SPLASH DESODORANTE PODER DAS DIVAS 200ML 33597</t>
  </si>
  <si>
    <t>XEROSA BODY SPLASH DESODORANTE PODER PINK 200ML 33602</t>
  </si>
  <si>
    <t>XEROSA BODY SPLASH DESODORANTE ROSE INTENSE 200ML 33245</t>
  </si>
  <si>
    <t>XEROSA BODY SPLASH DESODORANTE VERAO ARABE 200ML 33598</t>
  </si>
  <si>
    <t>XEROSA BODY SPLASH DESODORANTE VIBES POP 200ML</t>
  </si>
  <si>
    <t>XEROSA BODY SPLASH VIVA LA VIDA DESODORANTE 200ML 33599</t>
  </si>
  <si>
    <t>XEROSA CREME PENTEAR CONDICIONADOR BAUNILHA DOCE 800GR</t>
  </si>
  <si>
    <t>XEROSA CREME PENTEAR CONDICIONADOR GLAMOUR CHIC 800GR</t>
  </si>
  <si>
    <t>XEROSA CREME PENTEAR CONDICIONADOR VIBES POP 800GR</t>
  </si>
  <si>
    <t>XEROSA GELATINA CONDICIONADOR BAUNILHA DOCE 500GR</t>
  </si>
  <si>
    <t>XEROSA GELATINA CONDICIONADOR GLAMOUR CHIC 500GR 33253</t>
  </si>
  <si>
    <t>XEROSA GELATINA CONDICIONADOR VIBES POP 500GR</t>
  </si>
  <si>
    <t>XEROSA KIT CREME PENTEAR CONDICIONADOR BAUNILHA+GLAMOUR+VIBES POP 180G (33379)</t>
  </si>
  <si>
    <t>XEROSA KIT SHAMPOO 300ML + CONDICIONADOR 200ML GLAMOUR CHIC 33635</t>
  </si>
  <si>
    <t>XEROSA KIT SHAMPOO 300ML + CONDICIONADOR 200ML MULTY VIBES POP</t>
  </si>
  <si>
    <t>XEROSA LOCAO HIDRATANTE CORPORAL DESODORANTE FLORES BRILHANTES 200ML (33360)</t>
  </si>
  <si>
    <t>XEROSA OLEO CONDICIONADOR BAUNILHA DOCE 60ML</t>
  </si>
  <si>
    <t>XEROSA OLEO CONDICIONADOR GLAMOUR CHIC 60ML 33251</t>
  </si>
  <si>
    <t>XEROSA OLEO CONDICIONADOR VIBES POP 60ML</t>
  </si>
  <si>
    <t>XEROSA OLEO SERUM CONDICIONADOR GLAMOUR CHIC 200ML 33250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</si>
</sst>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00000"/>
    <numFmt numFmtId="166" formatCode="0.0000"/>
    <numFmt numFmtId="167" formatCode="mmmm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Courier New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Display"/>
      <family val="2"/>
      <scheme val="major"/>
    </font>
    <font>
      <b/>
      <sz val="8"/>
      <color indexed="8"/>
      <name val="Arial"/>
      <family val="2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color indexed="8"/>
      <name val="Arial"/>
    </font>
  </fonts>
  <fills count="2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CCFFCC"/>
        <bgColor rgb="FFCCFFCC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Protection="0"/>
    <xf numFmtId="0" fontId="12" fillId="0" borderId="0"/>
  </cellStyleXfs>
  <cellXfs count="17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4" fontId="0" fillId="0" borderId="1" xfId="1" applyNumberFormat="1" applyFont="1" applyBorder="1"/>
    <xf numFmtId="0" fontId="6" fillId="6" borderId="5" xfId="4" applyFont="1" applyFill="1" applyBorder="1" applyAlignment="1">
      <alignment horizontal="center" vertical="center"/>
    </xf>
    <xf numFmtId="0" fontId="6" fillId="10" borderId="5" xfId="4" applyFont="1" applyFill="1" applyBorder="1" applyAlignment="1">
      <alignment horizontal="center" vertical="center"/>
    </xf>
    <xf numFmtId="0" fontId="6" fillId="11" borderId="0" xfId="4" applyFont="1" applyFill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12" borderId="0" xfId="4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5" borderId="1" xfId="0" applyFill="1" applyBorder="1"/>
    <xf numFmtId="0" fontId="0" fillId="0" borderId="0" xfId="0" applyAlignment="1">
      <alignment horizontal="left"/>
    </xf>
    <xf numFmtId="14" fontId="6" fillId="6" borderId="8" xfId="4" applyNumberFormat="1" applyFont="1" applyFill="1" applyBorder="1" applyAlignment="1">
      <alignment horizontal="center" vertical="center"/>
    </xf>
    <xf numFmtId="49" fontId="8" fillId="7" borderId="8" xfId="4" applyNumberFormat="1" applyFont="1" applyFill="1" applyBorder="1" applyAlignment="1">
      <alignment horizontal="center" vertical="center"/>
    </xf>
    <xf numFmtId="0" fontId="8" fillId="8" borderId="8" xfId="4" applyFont="1" applyFill="1" applyBorder="1" applyAlignment="1">
      <alignment horizontal="center" vertical="center"/>
    </xf>
    <xf numFmtId="3" fontId="8" fillId="8" borderId="8" xfId="4" applyNumberFormat="1" applyFont="1" applyFill="1" applyBorder="1" applyAlignment="1">
      <alignment horizontal="center" vertical="center"/>
    </xf>
    <xf numFmtId="0" fontId="6" fillId="6" borderId="8" xfId="4" applyFont="1" applyFill="1" applyBorder="1" applyAlignment="1">
      <alignment horizontal="center" vertical="center"/>
    </xf>
    <xf numFmtId="165" fontId="6" fillId="6" borderId="8" xfId="4" applyNumberFormat="1" applyFont="1" applyFill="1" applyBorder="1" applyAlignment="1">
      <alignment horizontal="center" vertical="center"/>
    </xf>
    <xf numFmtId="0" fontId="6" fillId="9" borderId="8" xfId="4" applyFont="1" applyFill="1" applyBorder="1" applyAlignment="1">
      <alignment horizontal="center" vertical="center"/>
    </xf>
    <xf numFmtId="14" fontId="6" fillId="3" borderId="8" xfId="4" applyNumberFormat="1" applyFont="1" applyFill="1" applyBorder="1" applyAlignment="1">
      <alignment horizontal="center" vertical="center"/>
    </xf>
    <xf numFmtId="14" fontId="9" fillId="0" borderId="1" xfId="4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165" fontId="9" fillId="0" borderId="1" xfId="4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0" fontId="9" fillId="9" borderId="1" xfId="4" applyFont="1" applyFill="1" applyBorder="1" applyAlignment="1">
      <alignment horizontal="center" vertical="center"/>
    </xf>
    <xf numFmtId="0" fontId="1" fillId="9" borderId="1" xfId="4" applyFont="1" applyFill="1" applyBorder="1" applyAlignment="1">
      <alignment horizontal="center" vertical="center"/>
    </xf>
    <xf numFmtId="14" fontId="9" fillId="9" borderId="1" xfId="4" applyNumberFormat="1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10" fillId="0" borderId="1" xfId="5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0" fillId="9" borderId="1" xfId="4" applyFont="1" applyFill="1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1" applyNumberFormat="1" applyFont="1"/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1" applyNumberFormat="1" applyFon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4" applyFont="1" applyBorder="1" applyAlignment="1">
      <alignment horizontal="center" vertical="center"/>
    </xf>
    <xf numFmtId="0" fontId="9" fillId="9" borderId="9" xfId="4" applyFont="1" applyFill="1" applyBorder="1" applyAlignment="1">
      <alignment horizontal="center" vertical="center"/>
    </xf>
    <xf numFmtId="0" fontId="0" fillId="9" borderId="9" xfId="4" applyFont="1" applyFill="1" applyBorder="1" applyAlignment="1">
      <alignment horizontal="center" vertical="center"/>
    </xf>
    <xf numFmtId="14" fontId="9" fillId="9" borderId="9" xfId="4" applyNumberFormat="1" applyFont="1" applyFill="1" applyBorder="1" applyAlignment="1">
      <alignment horizontal="center" vertical="center"/>
    </xf>
    <xf numFmtId="0" fontId="9" fillId="0" borderId="9" xfId="4" applyFont="1" applyBorder="1" applyAlignment="1">
      <alignment horizontal="center" vertical="center"/>
    </xf>
    <xf numFmtId="0" fontId="0" fillId="0" borderId="9" xfId="0" applyBorder="1"/>
    <xf numFmtId="0" fontId="0" fillId="5" borderId="9" xfId="0" applyFill="1" applyBorder="1"/>
    <xf numFmtId="9" fontId="0" fillId="0" borderId="0" xfId="3" applyFont="1"/>
    <xf numFmtId="9" fontId="6" fillId="0" borderId="0" xfId="3" applyFont="1"/>
    <xf numFmtId="49" fontId="2" fillId="2" borderId="2" xfId="0" quotePrefix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3" fontId="4" fillId="13" borderId="4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6" xfId="0" applyBorder="1"/>
    <xf numFmtId="0" fontId="0" fillId="0" borderId="10" xfId="0" applyBorder="1"/>
    <xf numFmtId="9" fontId="0" fillId="0" borderId="7" xfId="3" applyFont="1" applyBorder="1"/>
    <xf numFmtId="0" fontId="6" fillId="14" borderId="11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164" fontId="6" fillId="14" borderId="12" xfId="1" applyNumberFormat="1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164" fontId="0" fillId="0" borderId="9" xfId="1" applyNumberFormat="1" applyFont="1" applyBorder="1"/>
    <xf numFmtId="9" fontId="0" fillId="0" borderId="14" xfId="3" applyFont="1" applyBorder="1"/>
    <xf numFmtId="0" fontId="15" fillId="0" borderId="0" xfId="0" applyFont="1"/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left"/>
    </xf>
    <xf numFmtId="0" fontId="6" fillId="14" borderId="1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 wrapText="1"/>
    </xf>
    <xf numFmtId="0" fontId="0" fillId="0" borderId="7" xfId="0" applyBorder="1"/>
    <xf numFmtId="0" fontId="6" fillId="14" borderId="1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17" borderId="20" xfId="0" applyFont="1" applyFill="1" applyBorder="1" applyAlignment="1" applyProtection="1">
      <alignment horizontal="left" wrapText="1"/>
      <protection locked="0"/>
    </xf>
    <xf numFmtId="0" fontId="18" fillId="0" borderId="1" xfId="0" applyFont="1" applyBorder="1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1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11" fillId="0" borderId="1" xfId="5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1" applyNumberFormat="1" applyFont="1" applyBorder="1" applyAlignment="1">
      <alignment horizontal="center" vertical="center"/>
    </xf>
    <xf numFmtId="0" fontId="1" fillId="9" borderId="9" xfId="4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9" xfId="1" applyNumberFormat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1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/>
    </xf>
    <xf numFmtId="0" fontId="20" fillId="0" borderId="9" xfId="1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0" fillId="9" borderId="9" xfId="4" applyFont="1" applyFill="1" applyBorder="1" applyAlignment="1">
      <alignment horizontal="center" vertical="center"/>
    </xf>
    <xf numFmtId="0" fontId="21" fillId="9" borderId="9" xfId="4" applyFont="1" applyFill="1" applyBorder="1" applyAlignment="1">
      <alignment horizontal="center" vertical="center"/>
    </xf>
    <xf numFmtId="14" fontId="21" fillId="9" borderId="9" xfId="4" applyNumberFormat="1" applyFont="1" applyFill="1" applyBorder="1" applyAlignment="1">
      <alignment horizontal="center" vertical="center"/>
    </xf>
    <xf numFmtId="0" fontId="21" fillId="0" borderId="9" xfId="4" applyFont="1" applyBorder="1" applyAlignment="1">
      <alignment horizontal="center" vertical="center"/>
    </xf>
    <xf numFmtId="14" fontId="21" fillId="0" borderId="1" xfId="4" applyNumberFormat="1" applyFont="1" applyBorder="1" applyAlignment="1">
      <alignment horizontal="center" vertical="center"/>
    </xf>
    <xf numFmtId="0" fontId="22" fillId="20" borderId="22" xfId="0" applyFont="1" applyFill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0" fontId="20" fillId="9" borderId="1" xfId="4" applyFont="1" applyFill="1" applyBorder="1" applyAlignment="1">
      <alignment horizontal="center" vertical="center"/>
    </xf>
    <xf numFmtId="0" fontId="21" fillId="9" borderId="1" xfId="4" applyFont="1" applyFill="1" applyBorder="1" applyAlignment="1">
      <alignment horizontal="center" vertical="center"/>
    </xf>
    <xf numFmtId="14" fontId="21" fillId="9" borderId="1" xfId="4" applyNumberFormat="1" applyFont="1" applyFill="1" applyBorder="1" applyAlignment="1">
      <alignment horizontal="center" vertical="center"/>
    </xf>
    <xf numFmtId="0" fontId="0" fillId="0" borderId="14" xfId="0" applyBorder="1"/>
    <xf numFmtId="0" fontId="24" fillId="0" borderId="21" xfId="0" applyFont="1" applyBorder="1" applyAlignment="1" applyProtection="1">
      <alignment horizontal="left"/>
      <protection locked="0"/>
    </xf>
    <xf numFmtId="166" fontId="24" fillId="0" borderId="21" xfId="0" applyNumberFormat="1" applyFont="1" applyBorder="1" applyAlignment="1" applyProtection="1">
      <alignment horizontal="right"/>
      <protection locked="0"/>
    </xf>
    <xf numFmtId="49" fontId="4" fillId="21" borderId="15" xfId="0" applyNumberFormat="1" applyFont="1" applyFill="1" applyBorder="1" applyAlignment="1">
      <alignment horizontal="center" vertical="center"/>
    </xf>
    <xf numFmtId="0" fontId="4" fillId="21" borderId="4" xfId="0" applyFont="1" applyFill="1" applyBorder="1"/>
    <xf numFmtId="0" fontId="16" fillId="21" borderId="4" xfId="0" applyFont="1" applyFill="1" applyBorder="1" applyAlignment="1">
      <alignment horizontal="center"/>
    </xf>
    <xf numFmtId="0" fontId="3" fillId="21" borderId="4" xfId="0" applyFont="1" applyFill="1" applyBorder="1" applyAlignment="1">
      <alignment horizontal="center"/>
    </xf>
    <xf numFmtId="3" fontId="7" fillId="15" borderId="4" xfId="0" applyNumberFormat="1" applyFont="1" applyFill="1" applyBorder="1" applyAlignment="1">
      <alignment horizontal="center"/>
    </xf>
    <xf numFmtId="49" fontId="4" fillId="22" borderId="15" xfId="0" applyNumberFormat="1" applyFont="1" applyFill="1" applyBorder="1" applyAlignment="1">
      <alignment horizontal="center" vertical="center"/>
    </xf>
    <xf numFmtId="0" fontId="4" fillId="22" borderId="4" xfId="0" applyFont="1" applyFill="1" applyBorder="1"/>
    <xf numFmtId="0" fontId="16" fillId="22" borderId="4" xfId="0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/>
    </xf>
    <xf numFmtId="0" fontId="4" fillId="22" borderId="15" xfId="0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4" fillId="22" borderId="16" xfId="0" applyFont="1" applyFill="1" applyBorder="1"/>
    <xf numFmtId="0" fontId="3" fillId="22" borderId="15" xfId="0" applyFont="1" applyFill="1" applyBorder="1" applyAlignment="1">
      <alignment horizontal="center"/>
    </xf>
    <xf numFmtId="0" fontId="4" fillId="21" borderId="16" xfId="0" applyFont="1" applyFill="1" applyBorder="1"/>
    <xf numFmtId="0" fontId="3" fillId="21" borderId="15" xfId="0" applyFont="1" applyFill="1" applyBorder="1" applyAlignment="1">
      <alignment horizontal="center"/>
    </xf>
    <xf numFmtId="49" fontId="4" fillId="4" borderId="15" xfId="0" applyNumberFormat="1" applyFont="1" applyFill="1" applyBorder="1" applyAlignment="1">
      <alignment horizontal="center" vertical="center"/>
    </xf>
    <xf numFmtId="0" fontId="4" fillId="22" borderId="17" xfId="0" applyFont="1" applyFill="1" applyBorder="1" applyAlignment="1">
      <alignment horizontal="center" vertical="center"/>
    </xf>
    <xf numFmtId="0" fontId="4" fillId="22" borderId="18" xfId="0" applyFont="1" applyFill="1" applyBorder="1"/>
    <xf numFmtId="0" fontId="16" fillId="22" borderId="19" xfId="0" applyFont="1" applyFill="1" applyBorder="1" applyAlignment="1">
      <alignment horizontal="center"/>
    </xf>
    <xf numFmtId="0" fontId="4" fillId="21" borderId="0" xfId="0" applyFont="1" applyFill="1" applyAlignment="1">
      <alignment horizontal="center" vertical="center"/>
    </xf>
    <xf numFmtId="0" fontId="0" fillId="21" borderId="0" xfId="0" applyFill="1"/>
    <xf numFmtId="0" fontId="17" fillId="21" borderId="0" xfId="0" applyFont="1" applyFill="1" applyAlignment="1">
      <alignment horizontal="center"/>
    </xf>
    <xf numFmtId="0" fontId="0" fillId="5" borderId="0" xfId="0" applyFill="1"/>
    <xf numFmtId="167" fontId="9" fillId="9" borderId="1" xfId="4" applyNumberFormat="1" applyFont="1" applyFill="1" applyBorder="1" applyAlignment="1">
      <alignment horizontal="center" vertical="center"/>
    </xf>
    <xf numFmtId="165" fontId="9" fillId="0" borderId="9" xfId="4" applyNumberFormat="1" applyFont="1" applyBorder="1" applyAlignment="1">
      <alignment horizontal="center" vertical="center"/>
    </xf>
    <xf numFmtId="14" fontId="5" fillId="0" borderId="9" xfId="4" applyNumberFormat="1" applyFont="1" applyBorder="1" applyAlignment="1">
      <alignment horizontal="center" vertical="center"/>
    </xf>
    <xf numFmtId="167" fontId="9" fillId="9" borderId="9" xfId="4" applyNumberFormat="1" applyFont="1" applyFill="1" applyBorder="1" applyAlignment="1">
      <alignment horizontal="center" vertical="center"/>
    </xf>
    <xf numFmtId="0" fontId="23" fillId="20" borderId="9" xfId="0" applyFont="1" applyFill="1" applyBorder="1" applyAlignment="1">
      <alignment horizontal="center" vertical="center"/>
    </xf>
    <xf numFmtId="167" fontId="9" fillId="0" borderId="1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0" fillId="0" borderId="21" xfId="0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left"/>
    </xf>
  </cellXfs>
  <cellStyles count="7">
    <cellStyle name="Moeda" xfId="2" builtinId="4"/>
    <cellStyle name="Normal" xfId="0" builtinId="0"/>
    <cellStyle name="Normal 2" xfId="4" xr:uid="{1FF3AA5B-6F1B-444C-9613-CC1FFD0338CB}"/>
    <cellStyle name="Normal 2 3" xfId="5" xr:uid="{F46A20CF-BBCF-4ACD-82D3-6950975E7BA8}"/>
    <cellStyle name="Normal 3" xfId="6" xr:uid="{BA41E0E2-B68D-48B2-9BDA-89A8994C62BC}"/>
    <cellStyle name="Porcentagem" xfId="3" builtinId="5"/>
    <cellStyle name="Vírgula" xfId="1" builtinId="3"/>
  </cellStyles>
  <dxfs count="12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theme="0"/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164" formatCode="_-* #,##0_-;\-* #,##0_-;_-* &quot;-&quot;??_-;_-@_-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164" formatCode="_-* #,##0_-;\-* #,##0_-;_-* &quot;-&quot;??_-;_-@_-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family val="2"/>
        <scheme val="none"/>
      </font>
      <numFmt numFmtId="30" formatCode="@"/>
      <fill>
        <patternFill patternType="solid">
          <fgColor indexed="64"/>
          <bgColor rgb="FFB8CCE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B8CCE4"/>
        </left>
        <right/>
        <top style="thin">
          <color rgb="FFB8CCE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rgb="FFE2EFD9"/>
          <bgColor rgb="FFE2EFD9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mmmm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65" formatCode="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ECECEC"/>
          <bgColor rgb="FFECECEC"/>
        </patternFill>
      </fill>
    </dxf>
  </dxfs>
  <tableStyles count="1" defaultTableStyle="TableStyleMedium2" defaultPivotStyle="PivotStyleLight16">
    <tableStyle name="Analise_Abastecimento-style" pivot="0" count="3" xr9:uid="{2038DFA1-D8EA-4A4C-B07B-826118A6308D}">
      <tableStyleElement type="headerRow" dxfId="120"/>
      <tableStyleElement type="firstRowStripe" dxfId="119"/>
      <tableStyleElement type="secondRowStripe" dxfId="1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ogo.silva\Downloads\RECEBIMENTO_1805.xlsx" TargetMode="External"/><Relationship Id="rId1" Type="http://schemas.openxmlformats.org/officeDocument/2006/relationships/externalLinkPath" Target="file:///C:\Users\diogo.silva\Downloads\RECEBIMENTO_18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6"/>
      <sheetName val="Planilha2"/>
      <sheetName val="Planilha4"/>
    </sheetNames>
    <sheetDataSet>
      <sheetData sheetId="0" refreshError="1"/>
      <sheetData sheetId="1" refreshError="1">
        <row r="2">
          <cell r="J2" t="str">
            <v>SKU</v>
          </cell>
          <cell r="K2" t="str">
            <v>LISTA 7</v>
          </cell>
        </row>
        <row r="3">
          <cell r="J3">
            <v>30452</v>
          </cell>
          <cell r="K3">
            <v>174</v>
          </cell>
        </row>
        <row r="4">
          <cell r="J4">
            <v>30453</v>
          </cell>
          <cell r="K4">
            <v>168</v>
          </cell>
        </row>
        <row r="5">
          <cell r="J5">
            <v>30454</v>
          </cell>
          <cell r="K5">
            <v>228</v>
          </cell>
        </row>
        <row r="6">
          <cell r="J6">
            <v>31713</v>
          </cell>
          <cell r="K6">
            <v>252</v>
          </cell>
        </row>
        <row r="7">
          <cell r="J7">
            <v>32204</v>
          </cell>
          <cell r="K7">
            <v>216</v>
          </cell>
        </row>
        <row r="8">
          <cell r="J8">
            <v>32236</v>
          </cell>
          <cell r="K8">
            <v>78</v>
          </cell>
        </row>
        <row r="9">
          <cell r="J9">
            <v>32245</v>
          </cell>
          <cell r="K9">
            <v>372</v>
          </cell>
        </row>
        <row r="10">
          <cell r="J10">
            <v>32246</v>
          </cell>
          <cell r="K10">
            <v>324</v>
          </cell>
        </row>
        <row r="11">
          <cell r="J11">
            <v>32248</v>
          </cell>
          <cell r="K11">
            <v>0</v>
          </cell>
        </row>
        <row r="12">
          <cell r="J12">
            <v>32259</v>
          </cell>
          <cell r="K12">
            <v>4488</v>
          </cell>
        </row>
        <row r="13">
          <cell r="J13">
            <v>32438</v>
          </cell>
          <cell r="K13">
            <v>36</v>
          </cell>
        </row>
        <row r="14">
          <cell r="J14">
            <v>32448</v>
          </cell>
          <cell r="K14">
            <v>1578</v>
          </cell>
        </row>
        <row r="15">
          <cell r="J15">
            <v>32488</v>
          </cell>
          <cell r="K15">
            <v>0</v>
          </cell>
        </row>
        <row r="16">
          <cell r="J16">
            <v>32614</v>
          </cell>
          <cell r="K16">
            <v>294</v>
          </cell>
        </row>
        <row r="17">
          <cell r="J17">
            <v>32615</v>
          </cell>
          <cell r="K17">
            <v>288</v>
          </cell>
        </row>
        <row r="18">
          <cell r="J18">
            <v>32618</v>
          </cell>
          <cell r="K18">
            <v>0</v>
          </cell>
        </row>
        <row r="19">
          <cell r="J19">
            <v>32622</v>
          </cell>
          <cell r="K19">
            <v>0</v>
          </cell>
        </row>
        <row r="20">
          <cell r="J20">
            <v>32627</v>
          </cell>
          <cell r="K20">
            <v>486</v>
          </cell>
        </row>
        <row r="21">
          <cell r="J21">
            <v>32650</v>
          </cell>
          <cell r="K21">
            <v>282</v>
          </cell>
        </row>
        <row r="22">
          <cell r="J22">
            <v>32654</v>
          </cell>
          <cell r="K22">
            <v>162</v>
          </cell>
        </row>
        <row r="23">
          <cell r="J23">
            <v>32670</v>
          </cell>
          <cell r="K23">
            <v>42</v>
          </cell>
        </row>
        <row r="24">
          <cell r="J24">
            <v>32780</v>
          </cell>
          <cell r="K24">
            <v>378</v>
          </cell>
        </row>
        <row r="25">
          <cell r="J25">
            <v>32874</v>
          </cell>
          <cell r="K25">
            <v>204</v>
          </cell>
        </row>
        <row r="26">
          <cell r="J26">
            <v>32882</v>
          </cell>
          <cell r="K26">
            <v>0</v>
          </cell>
        </row>
        <row r="27">
          <cell r="J27">
            <v>32883</v>
          </cell>
          <cell r="K27">
            <v>186</v>
          </cell>
        </row>
        <row r="28">
          <cell r="J28">
            <v>32904</v>
          </cell>
          <cell r="K28">
            <v>0</v>
          </cell>
        </row>
        <row r="29">
          <cell r="J29">
            <v>32907</v>
          </cell>
          <cell r="K29">
            <v>120</v>
          </cell>
        </row>
        <row r="30">
          <cell r="J30">
            <v>32926</v>
          </cell>
          <cell r="K30">
            <v>0</v>
          </cell>
        </row>
        <row r="31">
          <cell r="J31">
            <v>33250</v>
          </cell>
          <cell r="K31">
            <v>348</v>
          </cell>
        </row>
        <row r="32">
          <cell r="J32">
            <v>33257</v>
          </cell>
          <cell r="K32">
            <v>2280</v>
          </cell>
        </row>
        <row r="33">
          <cell r="J33">
            <v>33263</v>
          </cell>
          <cell r="K33">
            <v>264</v>
          </cell>
        </row>
        <row r="34">
          <cell r="J34">
            <v>33269</v>
          </cell>
          <cell r="K34">
            <v>264</v>
          </cell>
        </row>
        <row r="35">
          <cell r="J35">
            <v>33270</v>
          </cell>
          <cell r="K35">
            <v>156</v>
          </cell>
        </row>
        <row r="36">
          <cell r="J36">
            <v>33273</v>
          </cell>
          <cell r="K36">
            <v>0</v>
          </cell>
        </row>
        <row r="37">
          <cell r="J37">
            <v>33274</v>
          </cell>
          <cell r="K37">
            <v>0</v>
          </cell>
        </row>
        <row r="38">
          <cell r="J38">
            <v>33296</v>
          </cell>
          <cell r="K38">
            <v>198</v>
          </cell>
        </row>
        <row r="39">
          <cell r="J39">
            <v>33298</v>
          </cell>
          <cell r="K39">
            <v>408</v>
          </cell>
        </row>
        <row r="40">
          <cell r="J40">
            <v>33308</v>
          </cell>
          <cell r="K40">
            <v>192</v>
          </cell>
        </row>
        <row r="41">
          <cell r="J41">
            <v>33316</v>
          </cell>
          <cell r="K41">
            <v>498</v>
          </cell>
        </row>
        <row r="42">
          <cell r="J42">
            <v>33320</v>
          </cell>
          <cell r="K42">
            <v>0</v>
          </cell>
        </row>
        <row r="43">
          <cell r="J43">
            <v>33321</v>
          </cell>
          <cell r="K43">
            <v>36</v>
          </cell>
        </row>
        <row r="44">
          <cell r="J44">
            <v>33322</v>
          </cell>
          <cell r="K44">
            <v>258</v>
          </cell>
        </row>
        <row r="45">
          <cell r="J45">
            <v>33342</v>
          </cell>
          <cell r="K45">
            <v>0</v>
          </cell>
        </row>
        <row r="46">
          <cell r="J46">
            <v>33401</v>
          </cell>
          <cell r="K46">
            <v>1704</v>
          </cell>
        </row>
        <row r="47">
          <cell r="J47">
            <v>33457</v>
          </cell>
          <cell r="K47">
            <v>348</v>
          </cell>
        </row>
        <row r="48">
          <cell r="J48">
            <v>33557</v>
          </cell>
          <cell r="K48">
            <v>0</v>
          </cell>
        </row>
        <row r="49">
          <cell r="J49">
            <v>33645</v>
          </cell>
          <cell r="K49">
            <v>0</v>
          </cell>
        </row>
        <row r="50">
          <cell r="J50">
            <v>34192</v>
          </cell>
          <cell r="K50">
            <v>0</v>
          </cell>
        </row>
        <row r="51">
          <cell r="J51">
            <v>34436</v>
          </cell>
          <cell r="K51">
            <v>312</v>
          </cell>
        </row>
        <row r="52">
          <cell r="J52">
            <v>34627</v>
          </cell>
          <cell r="K52">
            <v>60</v>
          </cell>
        </row>
        <row r="53">
          <cell r="J53">
            <v>34700</v>
          </cell>
          <cell r="K53">
            <v>12</v>
          </cell>
        </row>
        <row r="54">
          <cell r="J54">
            <v>34851</v>
          </cell>
          <cell r="K54">
            <v>120</v>
          </cell>
        </row>
        <row r="55">
          <cell r="J55">
            <v>34915</v>
          </cell>
          <cell r="K55">
            <v>36</v>
          </cell>
        </row>
        <row r="56">
          <cell r="J56">
            <v>34921</v>
          </cell>
          <cell r="K56">
            <v>0</v>
          </cell>
        </row>
        <row r="57">
          <cell r="J57">
            <v>43121</v>
          </cell>
          <cell r="K57">
            <v>0</v>
          </cell>
        </row>
        <row r="58">
          <cell r="J58">
            <v>43735</v>
          </cell>
          <cell r="K58">
            <v>0</v>
          </cell>
        </row>
        <row r="59">
          <cell r="J59">
            <v>43762</v>
          </cell>
          <cell r="K59">
            <v>84</v>
          </cell>
        </row>
        <row r="60">
          <cell r="J60">
            <v>43984</v>
          </cell>
          <cell r="K60">
            <v>0</v>
          </cell>
        </row>
        <row r="61">
          <cell r="J61">
            <v>95004</v>
          </cell>
          <cell r="K61">
            <v>0</v>
          </cell>
        </row>
        <row r="62">
          <cell r="J62">
            <v>95050</v>
          </cell>
          <cell r="K62">
            <v>144</v>
          </cell>
        </row>
        <row r="63">
          <cell r="J63">
            <v>95191</v>
          </cell>
          <cell r="K63">
            <v>204</v>
          </cell>
        </row>
        <row r="64">
          <cell r="J64">
            <v>95193</v>
          </cell>
          <cell r="K64">
            <v>24</v>
          </cell>
        </row>
        <row r="65">
          <cell r="J65">
            <v>95197</v>
          </cell>
          <cell r="K65">
            <v>246</v>
          </cell>
        </row>
        <row r="66">
          <cell r="J66">
            <v>95353</v>
          </cell>
          <cell r="K66">
            <v>150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ves da Silva" refreshedDate="46183.476227199077" createdVersion="8" refreshedVersion="8" minRefreshableVersion="3" recordCount="845" xr:uid="{661B5B53-144D-4D68-8C2D-930DC4890CF7}">
  <cacheSource type="worksheet">
    <worksheetSource name="PLANEJAMENTO"/>
  </cacheSource>
  <cacheFields count="24">
    <cacheField name="LISTA" numFmtId="0">
      <sharedItems count="5">
        <s v="LIST_06"/>
        <s v="LIST_07"/>
        <s v="LIST_08"/>
        <s v="LIST_09"/>
        <s v="MELI_01"/>
      </sharedItems>
    </cacheField>
    <cacheField name="OPERAÇÃO" numFmtId="0">
      <sharedItems count="2">
        <s v="SHOPEE"/>
        <s v="MERCADO LIVRE"/>
      </sharedItems>
    </cacheField>
    <cacheField name="SKU" numFmtId="0">
      <sharedItems containsSemiMixedTypes="0" containsString="0" containsNumber="1" containsInteger="1" minValue="7031" maxValue="95735"/>
    </cacheField>
    <cacheField name="Descrição" numFmtId="0">
      <sharedItems/>
    </cacheField>
    <cacheField name="Curva" numFmtId="0">
      <sharedItems/>
    </cacheField>
    <cacheField name="Situação" numFmtId="0">
      <sharedItems/>
    </cacheField>
    <cacheField name="PALETIZAÇÃO" numFmtId="0">
      <sharedItems containsSemiMixedTypes="0" containsString="0" containsNumber="1" containsInteger="1" minValue="0" maxValue="8544"/>
    </cacheField>
    <cacheField name="CX/UN." numFmtId="0">
      <sharedItems containsSemiMixedTypes="0" containsString="0" containsNumber="1" containsInteger="1" minValue="3" maxValue="12"/>
    </cacheField>
    <cacheField name="AGUARDANDO SEPARAÇÃO" numFmtId="0">
      <sharedItems containsSemiMixedTypes="0" containsString="0" containsNumber="1" containsInteger="1" minValue="0" maxValue="2784"/>
    </cacheField>
    <cacheField name="DEVOLUÇÃO MERCO" numFmtId="0">
      <sharedItems containsSemiMixedTypes="0" containsString="0" containsNumber="1" containsInteger="1" minValue="0" maxValue="0"/>
    </cacheField>
    <cacheField name="SHERINK ENVIADO" numFmtId="0">
      <sharedItems containsSemiMixedTypes="0" containsString="0" containsNumber="1" containsInteger="1" minValue="0" maxValue="17022"/>
    </cacheField>
    <cacheField name="FINALIZADO" numFmtId="0">
      <sharedItems containsSemiMixedTypes="0" containsString="0" containsNumber="1" containsInteger="1" minValue="0" maxValue="17022"/>
    </cacheField>
    <cacheField name="KIT" numFmtId="0">
      <sharedItems containsSemiMixedTypes="0" containsString="0" containsNumber="1" containsInteger="1" minValue="0" maxValue="2289"/>
    </cacheField>
    <cacheField name="TOTAL LISTA" numFmtId="0">
      <sharedItems containsSemiMixedTypes="0" containsString="0" containsNumber="1" containsInteger="1" minValue="0" maxValue="17022"/>
    </cacheField>
    <cacheField name="TOTAL FINAL" numFmtId="0">
      <sharedItems containsSemiMixedTypes="0" containsString="0" containsNumber="1" containsInteger="1" minValue="-8374" maxValue="0"/>
    </cacheField>
    <cacheField name="SALDO MERCO" numFmtId="0">
      <sharedItems containsSemiMixedTypes="0" containsString="0" containsNumber="1" containsInteger="1" minValue="-33054" maxValue="162984"/>
    </cacheField>
    <cacheField name="SALDO LMX" numFmtId="0">
      <sharedItems containsSemiMixedTypes="0" containsString="0" containsNumber="1" containsInteger="1" minValue="0" maxValue="11646"/>
    </cacheField>
    <cacheField name="SALDO DEVINTEX" numFmtId="164">
      <sharedItems containsSemiMixedTypes="0" containsString="0" containsNumber="1" containsInteger="1" minValue="0" maxValue="70428"/>
    </cacheField>
    <cacheField name="PALETE" numFmtId="0">
      <sharedItems containsNonDate="0" containsString="0" containsBlank="1"/>
    </cacheField>
    <cacheField name="UNIDADE" numFmtId="0">
      <sharedItems containsSemiMixedTypes="0" containsString="0" containsNumber="1" containsInteger="1" minValue="0" maxValue="0"/>
    </cacheField>
    <cacheField name="VOLUMES" numFmtId="0">
      <sharedItems containsSemiMixedTypes="0" containsString="0" containsNumber="1" containsInteger="1" minValue="0" maxValue="0"/>
    </cacheField>
    <cacheField name="SHERINK? " numFmtId="0">
      <sharedItems/>
    </cacheField>
    <cacheField name="KIT?" numFmtId="0">
      <sharedItems/>
    </cacheField>
    <cacheField name="ATENDIMENTO%" numFmtId="9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ves da Silva" refreshedDate="46183.476228009262" createdVersion="8" refreshedVersion="8" minRefreshableVersion="3" recordCount="846" xr:uid="{15626CB9-E39B-43DA-BDEC-86ED92D62123}">
  <cacheSource type="worksheet">
    <worksheetSource ref="A2:Y1048576" sheet="PLANEJAMENTO"/>
  </cacheSource>
  <cacheFields count="24">
    <cacheField name="LISTA" numFmtId="0">
      <sharedItems containsBlank="1" count="6">
        <s v="LIST_06"/>
        <s v="LIST_07"/>
        <s v="LIST_08"/>
        <s v="LIST_09"/>
        <s v="MELI_01"/>
        <m/>
      </sharedItems>
    </cacheField>
    <cacheField name="OPERAÇÃO" numFmtId="0">
      <sharedItems containsBlank="1" count="3">
        <s v="SHOPEE"/>
        <s v="MERCADO LIVRE"/>
        <m/>
      </sharedItems>
    </cacheField>
    <cacheField name="SKU" numFmtId="0">
      <sharedItems containsString="0" containsBlank="1" containsNumber="1" containsInteger="1" minValue="7031" maxValue="95735" count="322">
        <n v="32060"/>
        <n v="95505"/>
        <n v="32259"/>
        <n v="32137"/>
        <n v="33271"/>
        <n v="95127"/>
        <n v="95679"/>
        <n v="34988"/>
        <n v="32022"/>
        <n v="32136"/>
        <n v="33095"/>
        <n v="33107"/>
        <n v="95735"/>
        <n v="95675"/>
        <n v="31690"/>
        <n v="33249"/>
        <n v="33272"/>
        <n v="95116"/>
        <n v="34936"/>
        <n v="32209"/>
        <n v="43114"/>
        <n v="32441"/>
        <n v="34932"/>
        <n v="95089"/>
        <n v="43116"/>
        <n v="95734"/>
        <n v="43757"/>
        <n v="33375"/>
        <n v="34874"/>
        <n v="95109"/>
        <n v="32023"/>
        <n v="43113"/>
        <n v="95117"/>
        <n v="32201"/>
        <n v="95243"/>
        <n v="32247"/>
        <n v="95326"/>
        <n v="30851"/>
        <n v="95671"/>
        <n v="95076"/>
        <n v="33257"/>
        <n v="34871"/>
        <n v="34451"/>
        <n v="32035"/>
        <n v="33580"/>
        <n v="33589"/>
        <n v="33379"/>
        <n v="31706"/>
        <n v="32633"/>
        <n v="95126"/>
        <n v="33583"/>
        <n v="33314"/>
        <n v="34624"/>
        <n v="30514"/>
        <n v="33452"/>
        <n v="33401"/>
        <n v="31716"/>
        <n v="32200"/>
        <n v="32632"/>
        <n v="95407"/>
        <n v="95294"/>
        <n v="95701"/>
        <n v="34793"/>
        <n v="30681"/>
        <n v="34794"/>
        <n v="95355"/>
        <n v="32446"/>
        <n v="95678"/>
        <n v="34768"/>
        <n v="32193"/>
        <n v="33318"/>
        <n v="32432"/>
        <n v="33644"/>
        <n v="33244"/>
        <n v="95275"/>
        <n v="32036"/>
        <n v="33584"/>
        <n v="32199"/>
        <n v="34682"/>
        <n v="33360"/>
        <n v="95108"/>
        <n v="43772"/>
        <n v="32448"/>
        <n v="32257"/>
        <n v="31709"/>
        <n v="32208"/>
        <n v="32624"/>
        <n v="33264"/>
        <n v="95166"/>
        <n v="33251"/>
        <n v="32034"/>
        <n v="95195"/>
        <n v="31801"/>
        <n v="32442"/>
        <n v="30362"/>
        <n v="95603"/>
        <n v="33313"/>
        <n v="33252"/>
        <n v="33597"/>
        <n v="32920"/>
        <n v="95119"/>
        <n v="33343"/>
        <n v="30513"/>
        <n v="95430"/>
        <n v="95003"/>
        <n v="95620"/>
        <n v="34480"/>
        <n v="95238"/>
        <n v="31733"/>
        <n v="33275"/>
        <n v="32196"/>
        <n v="95269"/>
        <n v="33631"/>
        <n v="32447"/>
        <n v="32892"/>
        <n v="95239"/>
        <n v="33258"/>
        <n v="95706"/>
        <n v="34847"/>
        <n v="33312"/>
        <n v="95619"/>
        <n v="32194"/>
        <n v="95677"/>
        <n v="33297"/>
        <n v="32630"/>
        <n v="33600"/>
        <n v="31791"/>
        <n v="32203"/>
        <n v="32620"/>
        <n v="33642"/>
        <n v="32647"/>
        <n v="32444"/>
        <n v="31783"/>
        <n v="32629"/>
        <n v="32913"/>
        <n v="32198"/>
        <n v="33361"/>
        <n v="34943"/>
        <n v="95007"/>
        <n v="33259"/>
        <n v="34944"/>
        <n v="32891"/>
        <n v="33253"/>
        <n v="95552"/>
        <n v="34852"/>
        <n v="95192"/>
        <n v="32895"/>
        <n v="32834"/>
        <n v="32443"/>
        <n v="33558"/>
        <n v="34693"/>
        <n v="33587"/>
        <n v="32616"/>
        <n v="33596"/>
        <n v="34665"/>
        <n v="34945"/>
        <n v="33265"/>
        <n v="33266"/>
        <n v="34491"/>
        <n v="33245"/>
        <n v="33599"/>
        <n v="32547"/>
        <n v="33371"/>
        <n v="32626"/>
        <n v="32237"/>
        <n v="34849"/>
        <n v="34850"/>
        <n v="33260"/>
        <n v="31186"/>
        <n v="31765"/>
        <n v="30359"/>
        <n v="32631"/>
        <n v="34490"/>
        <n v="32551"/>
        <n v="95085"/>
        <n v="32210"/>
        <n v="33267"/>
        <n v="32202"/>
        <n v="30360"/>
        <n v="32249"/>
        <n v="30562"/>
        <n v="31185"/>
        <n v="32550"/>
        <n v="95491"/>
        <n v="32573"/>
        <n v="34509"/>
        <n v="32625"/>
        <n v="32628"/>
        <n v="43317"/>
        <n v="30358"/>
        <n v="32572"/>
        <n v="32429"/>
        <n v="33299"/>
        <n v="95092"/>
        <n v="33579"/>
        <n v="33592"/>
        <n v="33593"/>
        <n v="33626"/>
        <n v="33645"/>
        <n v="33635"/>
        <n v="33601"/>
        <n v="43735"/>
        <n v="34921"/>
        <n v="33598"/>
        <n v="34530"/>
        <n v="95687"/>
        <n v="95004"/>
        <n v="33457"/>
        <n v="32769"/>
        <n v="32246"/>
        <n v="32245"/>
        <n v="32623"/>
        <n v="34851"/>
        <n v="33602"/>
        <n v="33342"/>
        <n v="30745"/>
        <n v="95556"/>
        <n v="32619"/>
        <n v="33298"/>
        <n v="32780"/>
        <n v="31713"/>
        <n v="32650"/>
        <n v="33316"/>
        <n v="32627"/>
        <n v="33557"/>
        <n v="32615"/>
        <n v="32614"/>
        <n v="34436"/>
        <n v="32882"/>
        <n v="32874"/>
        <n v="33263"/>
        <n v="33270"/>
        <n v="32204"/>
        <n v="34758"/>
        <n v="33296"/>
        <n v="33250"/>
        <n v="33320"/>
        <n v="30454"/>
        <n v="95353"/>
        <n v="33273"/>
        <n v="43762"/>
        <n v="33269"/>
        <n v="32923"/>
        <n v="30452"/>
        <n v="33322"/>
        <n v="32618"/>
        <n v="34863"/>
        <n v="95197"/>
        <n v="32883"/>
        <n v="30453"/>
        <n v="33643"/>
        <n v="32622"/>
        <n v="32654"/>
        <n v="32884"/>
        <n v="43121"/>
        <n v="32248"/>
        <n v="95191"/>
        <n v="33256"/>
        <n v="33308"/>
        <n v="32236"/>
        <n v="32926"/>
        <n v="43984"/>
        <n v="32438"/>
        <n v="32904"/>
        <n v="34192"/>
        <n v="95050"/>
        <n v="32907"/>
        <n v="32739"/>
        <n v="32670"/>
        <n v="34915"/>
        <n v="34627"/>
        <n v="32910"/>
        <n v="33321"/>
        <n v="33274"/>
        <n v="95193"/>
        <n v="32488"/>
        <n v="34700"/>
        <n v="7031"/>
        <n v="8295"/>
        <n v="8254"/>
        <n v="7035"/>
        <n v="8256"/>
        <n v="34437"/>
        <n v="95267"/>
        <n v="8265"/>
        <n v="95161"/>
        <n v="8257"/>
        <n v="8260"/>
        <n v="33629"/>
        <n v="8255"/>
        <n v="95241"/>
        <n v="32671"/>
        <n v="8258"/>
        <n v="32489"/>
        <n v="31786"/>
        <n v="43763"/>
        <n v="95087"/>
        <n v="33595"/>
        <n v="32617"/>
        <n v="33404"/>
        <n v="32445"/>
        <n v="33588"/>
        <n v="7036"/>
        <n v="34458"/>
        <n v="33594"/>
        <n v="33630"/>
        <n v="32439"/>
        <n v="34614"/>
        <n v="32745"/>
        <n v="95152"/>
        <n v="33458"/>
        <n v="33402"/>
        <n v="33403"/>
        <n v="95172"/>
        <n v="33325"/>
        <n v="95273"/>
        <n v="95232"/>
        <n v="43120"/>
        <n v="32639"/>
        <n v="32238"/>
        <n v="32636"/>
        <m/>
      </sharedItems>
    </cacheField>
    <cacheField name="Descrição" numFmtId="0">
      <sharedItems containsBlank="1"/>
    </cacheField>
    <cacheField name="Curva" numFmtId="0">
      <sharedItems containsBlank="1"/>
    </cacheField>
    <cacheField name="Situação" numFmtId="0">
      <sharedItems containsBlank="1"/>
    </cacheField>
    <cacheField name="PALETIZAÇÃO" numFmtId="0">
      <sharedItems containsString="0" containsBlank="1" containsNumber="1" containsInteger="1" minValue="0" maxValue="8544"/>
    </cacheField>
    <cacheField name="CX/UN." numFmtId="0">
      <sharedItems containsString="0" containsBlank="1" containsNumber="1" containsInteger="1" minValue="3" maxValue="12"/>
    </cacheField>
    <cacheField name="AGUARDANDO SEPARAÇÃO" numFmtId="0">
      <sharedItems containsString="0" containsBlank="1" containsNumber="1" containsInteger="1" minValue="0" maxValue="17022" count="194">
        <n v="0"/>
        <n v="2784"/>
        <n v="2610"/>
        <n v="1944"/>
        <n v="1440"/>
        <n v="1404"/>
        <n v="1344"/>
        <n v="1122"/>
        <n v="1110"/>
        <n v="1074"/>
        <n v="1044"/>
        <n v="1020"/>
        <n v="1002"/>
        <n v="960"/>
        <n v="942"/>
        <n v="882"/>
        <n v="804"/>
        <n v="768"/>
        <n v="750"/>
        <n v="702"/>
        <n v="684"/>
        <n v="672"/>
        <n v="660"/>
        <n v="654"/>
        <n v="642"/>
        <n v="630"/>
        <n v="612"/>
        <n v="600"/>
        <n v="414"/>
        <n v="192"/>
        <n v="1992"/>
        <n v="930"/>
        <n v="912"/>
        <n v="720"/>
        <n v="594"/>
        <n v="582"/>
        <n v="576"/>
        <n v="570"/>
        <n v="522"/>
        <n v="504"/>
        <n v="492"/>
        <n v="474"/>
        <n v="462"/>
        <n v="444"/>
        <n v="432"/>
        <n v="402"/>
        <n v="384"/>
        <n v="360"/>
        <n v="354"/>
        <n v="342"/>
        <n v="330"/>
        <n v="324"/>
        <n v="318"/>
        <n v="312"/>
        <n v="300"/>
        <n v="294"/>
        <n v="282"/>
        <n v="276"/>
        <n v="270"/>
        <n v="264"/>
        <n v="252"/>
        <n v="240"/>
        <n v="234"/>
        <n v="228"/>
        <n v="222"/>
        <n v="216"/>
        <n v="204"/>
        <n v="198"/>
        <n v="180"/>
        <n v="168"/>
        <n v="162"/>
        <n v="156"/>
        <n v="150"/>
        <n v="144"/>
        <n v="138"/>
        <n v="120"/>
        <n v="108"/>
        <n v="102"/>
        <n v="96"/>
        <n v="90"/>
        <n v="84"/>
        <n v="60"/>
        <n v="48"/>
        <n v="42"/>
        <n v="24"/>
        <n v="558"/>
        <n v="39"/>
        <n v="780"/>
        <m/>
        <n v="2208" u="1"/>
        <n v="18" u="1"/>
        <n v="900" u="1"/>
        <n v="588" u="1"/>
        <n v="1272" u="1"/>
        <n v="78" u="1"/>
        <n v="288" u="1"/>
        <n v="174" u="1"/>
        <n v="1663" u="1"/>
        <n v="2496" u="1"/>
        <n v="3840" u="1"/>
        <n v="3924" u="1"/>
        <n v="480" u="1"/>
        <n v="3018" u="1"/>
        <n v="2562" u="1"/>
        <n v="372" u="1"/>
        <n v="4038" u="1"/>
        <n v="2436" u="1"/>
        <n v="3078" u="1"/>
        <n v="1644" u="1"/>
        <n v="186" u="1"/>
        <n v="450" u="1"/>
        <n v="972" u="1"/>
        <n v="996" u="1"/>
        <n v="1380" u="1"/>
        <n v="2826" u="1"/>
        <n v="2160" u="1"/>
        <n v="2376" u="1"/>
        <n v="2220" u="1"/>
        <n v="5874" u="1"/>
        <n v="7584" u="1"/>
        <n v="4320" u="1"/>
        <n v="5184" u="1"/>
        <n v="2904" u="1"/>
        <n v="3912" u="1"/>
        <n v="3222" u="1"/>
        <n v="3024" u="1"/>
        <n v="2928" u="1"/>
        <n v="2280" u="1"/>
        <n v="2064" u="1"/>
        <n v="486" u="1"/>
        <n v="1572" u="1"/>
        <n v="516" u="1"/>
        <n v="426" u="1"/>
        <n v="348" u="1"/>
        <n v="306" u="1"/>
        <n v="954" u="1"/>
        <n v="7596" u="1"/>
        <n v="3930" u="1"/>
        <n v="3303" u="1"/>
        <n v="4518" u="1"/>
        <n v="1806" u="1"/>
        <n v="2658" u="1"/>
        <n v="2676" u="1"/>
        <n v="1212" u="1"/>
        <n v="1920" u="1"/>
        <n v="7578" u="1"/>
        <n v="3846" u="1"/>
        <n v="1848" u="1"/>
        <n v="3300" u="1"/>
        <n v="2730" u="1"/>
        <n v="1650" u="1"/>
        <n v="2130" u="1"/>
        <n v="1536" u="1"/>
        <n v="2100" u="1"/>
        <n v="4194" u="1"/>
        <n v="990" u="1"/>
        <n v="1056" u="1"/>
        <n v="114" u="1"/>
        <n v="4488" u="1"/>
        <n v="8712" u="1"/>
        <n v="3960" u="1"/>
        <n v="2640" u="1"/>
        <n v="2016" u="1"/>
        <n v="1956" u="1"/>
        <n v="1932" u="1"/>
        <n v="1200" u="1"/>
        <n v="624" u="1"/>
        <n v="13439" u="1"/>
        <n v="2400" u="1"/>
        <n v="2430" u="1"/>
        <n v="1950" u="1"/>
        <n v="1818" u="1"/>
        <n v="1710" u="1"/>
        <n v="5940" u="1"/>
        <n v="3852" u="1"/>
        <n v="2736" u="1"/>
        <n v="1266" u="1"/>
        <n v="1482" u="1"/>
        <n v="1704" u="1"/>
        <n v="1578" u="1"/>
        <n v="408" u="1"/>
        <n v="378" u="1"/>
        <n v="498" u="1"/>
        <n v="258" u="1"/>
        <n v="246" u="1"/>
        <n v="36" u="1"/>
        <n v="12" u="1"/>
        <n v="17022" u="1"/>
        <n v="4482" u="1"/>
        <n v="4350" u="1"/>
        <n v="2778" u="1"/>
        <n v="2118" u="1"/>
        <n v="2082" u="1"/>
        <n v="1620" u="1"/>
      </sharedItems>
    </cacheField>
    <cacheField name="DEVOLUÇÃO MERCO" numFmtId="0">
      <sharedItems containsString="0" containsBlank="1" containsNumber="1" containsInteger="1" minValue="0" maxValue="0"/>
    </cacheField>
    <cacheField name="SHERINK ENVIADO" numFmtId="0">
      <sharedItems containsString="0" containsBlank="1" containsNumber="1" containsInteger="1" minValue="0" maxValue="17022" count="91">
        <n v="0"/>
        <n v="4488"/>
        <n v="8712"/>
        <n v="3960"/>
        <n v="2376"/>
        <n v="2640"/>
        <n v="2016"/>
        <n v="1956"/>
        <n v="1932"/>
        <n v="1200"/>
        <n v="912"/>
        <n v="624"/>
        <n v="672"/>
        <n v="17022"/>
        <n v="5190"/>
        <n v="4896"/>
        <n v="6114"/>
        <n v="6600"/>
        <n v="3924"/>
        <n v="4350"/>
        <n v="3018"/>
        <n v="4512"/>
        <n v="4194"/>
        <n v="2778"/>
        <n v="3390"/>
        <n v="2490"/>
        <n v="2118"/>
        <n v="1968"/>
        <n v="1938"/>
        <n v="1986"/>
        <n v="1806"/>
        <n v="1620"/>
        <n v="456"/>
        <n v="294"/>
        <n v="240"/>
        <n v="372"/>
        <n v="216"/>
        <n v="3264"/>
        <n v="2502"/>
        <n v="1944"/>
        <n v="1002"/>
        <n v="900"/>
        <n v="882"/>
        <n v="714"/>
        <n v="654"/>
        <n v="570"/>
        <n v="552"/>
        <n v="504"/>
        <n v="450"/>
        <n v="444"/>
        <n v="402"/>
        <n v="360"/>
        <n v="324"/>
        <n v="312"/>
        <n v="282"/>
        <n v="270"/>
        <n v="264"/>
        <n v="234"/>
        <n v="222"/>
        <n v="210"/>
        <n v="204"/>
        <n v="192"/>
        <n v="180"/>
        <n v="174"/>
        <n v="162"/>
        <n v="150"/>
        <n v="228"/>
        <n v="198"/>
        <n v="144"/>
        <n v="138"/>
        <n v="120"/>
        <n v="102"/>
        <n v="84"/>
        <n v="42"/>
        <n v="24"/>
        <n v="1374"/>
        <n v="6414"/>
        <n v="30"/>
        <n v="48"/>
        <n v="54"/>
        <n v="72"/>
        <n v="246"/>
        <n v="606"/>
        <n v="642"/>
        <n v="1470"/>
        <n v="1050"/>
        <n v="6000"/>
        <m/>
        <n v="1122" u="1"/>
        <n v="8172" u="1"/>
        <n v="1530" u="1"/>
      </sharedItems>
    </cacheField>
    <cacheField name="FINALIZADO" numFmtId="0">
      <sharedItems containsString="0" containsBlank="1" containsNumber="1" minValue="0" maxValue="17022" count="288">
        <n v="17022"/>
        <n v="7578"/>
        <n v="4488"/>
        <n v="8712"/>
        <n v="5196"/>
        <n v="4392"/>
        <n v="4902"/>
        <n v="8340"/>
        <n v="5874"/>
        <n v="7596"/>
        <n v="3852"/>
        <n v="6600"/>
        <n v="4176"/>
        <n v="4326"/>
        <n v="4716"/>
        <n v="3546"/>
        <n v="3930"/>
        <n v="5184"/>
        <n v="4356"/>
        <n v="3018"/>
        <n v="3303"/>
        <n v="1854"/>
        <n v="4518"/>
        <n v="3300"/>
        <n v="2160"/>
        <n v="2736"/>
        <n v="2910"/>
        <n v="4038"/>
        <n v="2472"/>
        <n v="4194"/>
        <n v="3936"/>
        <n v="3924"/>
        <n v="2442"/>
        <n v="2880"/>
        <n v="2778"/>
        <n v="3078"/>
        <n v="1848"/>
        <n v="1650"/>
        <n v="3396"/>
        <n v="2286"/>
        <n v="3252"/>
        <n v="3246"/>
        <n v="3228"/>
        <n v="3960"/>
        <n v="4140"/>
        <n v="2946"/>
        <n v="3030"/>
        <n v="2934"/>
        <n v="2280"/>
        <n v="3492"/>
        <n v="2376"/>
        <n v="2676"/>
        <n v="2652"/>
        <n v="2064"/>
        <n v="1710"/>
        <n v="2490"/>
        <n v="1674"/>
        <n v="2892"/>
        <n v="2136"/>
        <n v="1908"/>
        <n v="2118"/>
        <n v="2220"/>
        <n v="2214"/>
        <n v="2148"/>
        <n v="1644"/>
        <n v="2082"/>
        <n v="1938"/>
        <n v="1992"/>
        <n v="2016"/>
        <n v="2958"/>
        <n v="1902"/>
        <n v="2640"/>
        <n v="2328"/>
        <n v="1806"/>
        <n v="2748"/>
        <n v="2658"/>
        <n v="2604"/>
        <n v="1620"/>
        <n v="1776"/>
        <n v="1584"/>
        <n v="1578"/>
        <n v="1944"/>
        <n v="2844"/>
        <n v="2628"/>
        <n v="1956"/>
        <n v="1326"/>
        <n v="1338"/>
        <n v="2448"/>
        <n v="1614"/>
        <n v="2826"/>
        <n v="2346"/>
        <n v="2634"/>
        <n v="2682"/>
        <n v="1932"/>
        <n v="1404"/>
        <n v="2502"/>
        <n v="1344"/>
        <n v="2532"/>
        <n v="1188"/>
        <n v="906"/>
        <n v="1302"/>
        <n v="1266"/>
        <n v="2340"/>
        <n v="1794"/>
        <n v="1200"/>
        <n v="2316"/>
        <n v="1800"/>
        <n v="2232"/>
        <n v="930"/>
        <n v="2094"/>
        <n v="990"/>
        <n v="1056"/>
        <n v="1356"/>
        <n v="1872"/>
        <n v="1212"/>
        <n v="1092"/>
        <n v="1602"/>
        <n v="912"/>
        <n v="750"/>
        <n v="1380"/>
        <n v="1482"/>
        <n v="1290"/>
        <n v="1278"/>
        <n v="1410"/>
        <n v="1392"/>
        <n v="1224"/>
        <n v="846"/>
        <n v="1308"/>
        <n v="660"/>
        <n v="576"/>
        <n v="648"/>
        <n v="744"/>
        <n v="1170"/>
        <n v="504"/>
        <n v="624"/>
        <n v="1086"/>
        <n v="1050"/>
        <n v="1032"/>
        <n v="1020"/>
        <n v="1002"/>
        <n v="972"/>
        <n v="612"/>
        <n v="936"/>
        <n v="696"/>
        <n v="564"/>
        <n v="900"/>
        <n v="840"/>
        <n v="642"/>
        <n v="804"/>
        <n v="708"/>
        <n v="732"/>
        <n v="582"/>
        <n v="492"/>
        <n v="618"/>
        <n v="672"/>
        <n v="462"/>
        <n v="522"/>
        <n v="438"/>
        <n v="558"/>
        <n v="396"/>
        <n v="420"/>
        <n v="528"/>
        <n v="510"/>
        <n v="456"/>
        <n v="5190"/>
        <n v="4380"/>
        <n v="4896"/>
        <n v="1920"/>
        <n v="7584"/>
        <n v="3846"/>
        <n v="4320"/>
        <n v="4710"/>
        <n v="3540"/>
        <n v="4350"/>
        <n v="1803"/>
        <n v="2430"/>
        <n v="3420"/>
        <n v="2730"/>
        <n v="2904"/>
        <n v="3933"/>
        <n v="3912"/>
        <n v="2436"/>
        <n v="3390"/>
        <n v="3240"/>
        <n v="3222"/>
        <n v="3024"/>
        <n v="2928"/>
        <n v="2364"/>
        <n v="1704"/>
        <n v="2130"/>
        <n v="2208"/>
        <n v="1986"/>
        <n v="1536"/>
        <n v="1572"/>
        <n v="546"/>
        <n v="402"/>
        <n v="516"/>
        <n v="480"/>
        <n v="348"/>
        <n v="324"/>
        <n v="372"/>
        <n v="468"/>
        <n v="120"/>
        <n v="426"/>
        <n v="0"/>
        <n v="330"/>
        <n v="408"/>
        <n v="378"/>
        <n v="252"/>
        <n v="282"/>
        <n v="498"/>
        <n v="486"/>
        <n v="192"/>
        <n v="288"/>
        <n v="294"/>
        <n v="312"/>
        <n v="204"/>
        <n v="264"/>
        <n v="156"/>
        <n v="216"/>
        <n v="360"/>
        <n v="198"/>
        <n v="228"/>
        <n v="150"/>
        <n v="306"/>
        <n v="84"/>
        <n v="144"/>
        <n v="174"/>
        <n v="258"/>
        <n v="246"/>
        <n v="186"/>
        <n v="168"/>
        <n v="96"/>
        <n v="162"/>
        <n v="78"/>
        <n v="108"/>
        <n v="48"/>
        <n v="36"/>
        <n v="42"/>
        <n v="60"/>
        <n v="30"/>
        <n v="24"/>
        <n v="18"/>
        <n v="12"/>
        <n v="720"/>
        <n v="594"/>
        <n v="588"/>
        <n v="570"/>
        <n v="474"/>
        <n v="444"/>
        <n v="432"/>
        <n v="414"/>
        <n v="354"/>
        <n v="342"/>
        <n v="300"/>
        <n v="276"/>
        <n v="270"/>
        <n v="240"/>
        <n v="234"/>
        <n v="222"/>
        <n v="138"/>
        <n v="63"/>
        <n v="1335"/>
        <n v="329"/>
        <n v="2087"/>
        <n v="102"/>
        <n v="339"/>
        <n v="450"/>
        <n v="996"/>
        <n v="1242"/>
        <n v="2334"/>
        <m/>
        <n v="2.3340000000000001" u="1"/>
        <n v="1950" u="1"/>
        <n v="15359" u="1"/>
        <n v="2400" u="1"/>
        <n v="3870" u="1"/>
        <n v="1818" u="1"/>
        <n v="1662" u="1"/>
        <n v="1596" u="1"/>
        <n v="7386" u="1"/>
        <n v="1440" u="1"/>
        <n v="960" u="1"/>
        <n v="5286" u="1"/>
        <n v="13439" u="1"/>
        <n v="1500" u="1"/>
        <n v="4812" u="1"/>
        <n v="10080" u="1"/>
      </sharedItems>
    </cacheField>
    <cacheField name="KIT" numFmtId="0">
      <sharedItems containsString="0" containsBlank="1" containsNumber="1" containsInteger="1" minValue="0" maxValue="2289"/>
    </cacheField>
    <cacheField name="TOTAL LISTA" numFmtId="0">
      <sharedItems containsString="0" containsBlank="1" containsNumber="1" containsInteger="1" minValue="0" maxValue="17022"/>
    </cacheField>
    <cacheField name="TOTAL FINAL" numFmtId="0">
      <sharedItems containsString="0" containsBlank="1" containsNumber="1" minValue="-10132" maxValue="12828" count="250">
        <n v="0"/>
        <n v="-2334"/>
        <n v="-1080"/>
        <n v="-6414"/>
        <n v="-1500"/>
        <n v="-2082"/>
        <n v="-1071"/>
        <n v="-84"/>
        <n v="-294"/>
        <n v="-3264"/>
        <n v="-2502"/>
        <n v="-1944"/>
        <n v="-1140"/>
        <n v="-1002"/>
        <n v="-912"/>
        <n v="-900"/>
        <n v="-882"/>
        <n v="-714"/>
        <n v="-654"/>
        <n v="-612"/>
        <n v="-570"/>
        <n v="-552"/>
        <n v="-504"/>
        <n v="-450"/>
        <n v="-444"/>
        <n v="-402"/>
        <n v="-372"/>
        <n v="-360"/>
        <n v="-330"/>
        <n v="-324"/>
        <n v="-312"/>
        <n v="-282"/>
        <n v="-270"/>
        <n v="-264"/>
        <n v="-240"/>
        <n v="-234"/>
        <n v="-222"/>
        <n v="-210"/>
        <n v="-204"/>
        <n v="-192"/>
        <n v="-180"/>
        <n v="-174"/>
        <n v="-162"/>
        <n v="-150"/>
        <n v="-2610"/>
        <n v="-288"/>
        <n v="-228"/>
        <n v="-198"/>
        <n v="-144"/>
        <n v="-138"/>
        <n v="-120"/>
        <n v="-102"/>
        <n v="-42"/>
        <n v="-24"/>
        <n v="-432"/>
        <n v="-1960"/>
        <n v="-3334"/>
        <n v="-8374"/>
        <n v="-30"/>
        <n v="-48"/>
        <n v="-54"/>
        <n v="-72"/>
        <n v="-246"/>
        <n v="-606"/>
        <n v="-642"/>
        <n v="-1470"/>
        <n v="-1050"/>
        <n v="-1584"/>
        <n v="-3666"/>
        <m/>
        <n v="-3303" u="1"/>
        <n v="-1053" u="1"/>
        <n v="-2518" u="1"/>
        <n v="-720" u="1"/>
        <n v="-5997.6660000000002" u="1"/>
        <n v="-2562" u="1"/>
        <n v="-4311" u="1"/>
        <n v="-3033" u="1"/>
        <n v="-2208" u="1"/>
        <n v="-18" u="1"/>
        <n v="-1992" u="1"/>
        <n v="-930" u="1"/>
        <n v="-522" u="1"/>
        <n v="-216" u="1"/>
        <n v="-414" u="1"/>
        <n v="-10132" u="1"/>
        <n v="-339" u="1"/>
        <n v="-1122" u="1"/>
        <n v="-1530" u="1"/>
        <n v="-6000" u="1"/>
        <n v="-1663" u="1"/>
        <n v="-2496" u="1"/>
        <n v="-8334" u="1"/>
        <n v="-3924" u="1"/>
        <n v="-480" u="1"/>
        <n v="-3018" u="1"/>
        <n v="-4491" u="1"/>
        <n v="-3933" u="1"/>
        <n v="-960" u="1"/>
        <n v="-582" u="1"/>
        <n v="-90" u="1"/>
        <n v="-1272" u="1"/>
        <n v="-39" u="1"/>
        <n v="-78" u="1"/>
        <n v="-780" u="1"/>
        <n v="-4494" u="1"/>
        <n v="2334" u="1"/>
        <n v="1080" u="1"/>
        <n v="4494" u="1"/>
        <n v="3303" u="1"/>
        <n v="4491" u="1"/>
        <n v="3933" u="1"/>
        <n v="2208" u="1"/>
        <n v="84" u="1"/>
        <n v="18" u="1"/>
        <n v="3264" u="1"/>
        <n v="2784" u="1"/>
        <n v="2610" u="1"/>
        <n v="2502" u="1"/>
        <n v="1992" u="1"/>
        <n v="1944" u="1"/>
        <n v="1440" u="1"/>
        <n v="1404" u="1"/>
        <n v="1344" u="1"/>
        <n v="1140" u="1"/>
        <n v="1122" u="1"/>
        <n v="1110" u="1"/>
        <n v="1074" u="1"/>
        <n v="1044" u="1"/>
        <n v="1020" u="1"/>
        <n v="1002" u="1"/>
        <n v="960" u="1"/>
        <n v="942" u="1"/>
        <n v="930" u="1"/>
        <n v="912" u="1"/>
        <n v="900" u="1"/>
        <n v="882" u="1"/>
        <n v="804" u="1"/>
        <n v="768" u="1"/>
        <n v="750" u="1"/>
        <n v="720" u="1"/>
        <n v="714" u="1"/>
        <n v="702" u="1"/>
        <n v="684" u="1"/>
        <n v="672" u="1"/>
        <n v="660" u="1"/>
        <n v="654" u="1"/>
        <n v="642" u="1"/>
        <n v="630" u="1"/>
        <n v="612" u="1"/>
        <n v="600" u="1"/>
        <n v="594" u="1"/>
        <n v="588" u="1"/>
        <n v="582" u="1"/>
        <n v="576" u="1"/>
        <n v="570" u="1"/>
        <n v="552" u="1"/>
        <n v="522" u="1"/>
        <n v="504" u="1"/>
        <n v="492" u="1"/>
        <n v="474" u="1"/>
        <n v="462" u="1"/>
        <n v="450" u="1"/>
        <n v="444" u="1"/>
        <n v="432" u="1"/>
        <n v="414" u="1"/>
        <n v="402" u="1"/>
        <n v="372" u="1"/>
        <n v="360" u="1"/>
        <n v="354" u="1"/>
        <n v="342" u="1"/>
        <n v="330" u="1"/>
        <n v="324" u="1"/>
        <n v="312" u="1"/>
        <n v="300" u="1"/>
        <n v="294" u="1"/>
        <n v="288" u="1"/>
        <n v="282" u="1"/>
        <n v="276" u="1"/>
        <n v="270" u="1"/>
        <n v="264" u="1"/>
        <n v="252" u="1"/>
        <n v="240" u="1"/>
        <n v="234" u="1"/>
        <n v="228" u="1"/>
        <n v="222" u="1"/>
        <n v="216" u="1"/>
        <n v="210" u="1"/>
        <n v="204" u="1"/>
        <n v="192" u="1"/>
        <n v="180" u="1"/>
        <n v="174" u="1"/>
        <n v="162" u="1"/>
        <n v="150" u="1"/>
        <n v="138" u="1"/>
        <n v="384" u="1"/>
        <n v="318" u="1"/>
        <n v="198" u="1"/>
        <n v="168" u="1"/>
        <n v="156" u="1"/>
        <n v="144" u="1"/>
        <n v="120" u="1"/>
        <n v="108" u="1"/>
        <n v="102" u="1"/>
        <n v="96" u="1"/>
        <n v="90" u="1"/>
        <n v="60" u="1"/>
        <n v="48" u="1"/>
        <n v="42" u="1"/>
        <n v="24" u="1"/>
        <n v="558" u="1"/>
        <n v="1374" u="1"/>
        <n v="8172" u="1"/>
        <n v="30" u="1"/>
        <n v="39" u="1"/>
        <n v="54" u="1"/>
        <n v="72" u="1"/>
        <n v="246" u="1"/>
        <n v="339" u="1"/>
        <n v="606" u="1"/>
        <n v="1470" u="1"/>
        <n v="1530" u="1"/>
        <n v="6000" u="1"/>
        <n v="2880" u="1"/>
        <n v="1644" u="1"/>
        <n v="1278" u="1"/>
        <n v="4038" u="1"/>
        <n v="2436" u="1"/>
        <n v="3078" u="1"/>
        <n v="5874" u="1"/>
        <n v="5184" u="1"/>
        <n v="3912" u="1"/>
        <n v="3024" u="1"/>
        <n v="954" u="1"/>
        <n v="5118" u="1"/>
        <n v="2496" u="1"/>
        <n v="2220" u="1"/>
        <n v="972" u="1"/>
        <n v="78" u="1"/>
        <n v="12828" u="1"/>
        <n v="5298" u="1"/>
        <n v="2826" u="1"/>
        <n v="1962" u="1"/>
        <n v="1092" u="1"/>
        <n v="996" u="1"/>
        <n v="780" u="1"/>
        <n v="66" u="1"/>
        <n v="1452" u="1"/>
        <n v="1380" u="1"/>
        <n v="186" u="1"/>
      </sharedItems>
    </cacheField>
    <cacheField name="SALDO MERCO" numFmtId="0">
      <sharedItems containsString="0" containsBlank="1" containsNumber="1" containsInteger="1" minValue="-33054" maxValue="162984"/>
    </cacheField>
    <cacheField name="SALDO LMX" numFmtId="0">
      <sharedItems containsString="0" containsBlank="1" containsNumber="1" containsInteger="1" minValue="0" maxValue="11646"/>
    </cacheField>
    <cacheField name="SALDO DEVINTEX" numFmtId="164">
      <sharedItems containsString="0" containsBlank="1" containsNumber="1" containsInteger="1" minValue="0" maxValue="70428"/>
    </cacheField>
    <cacheField name="PALETE" numFmtId="0">
      <sharedItems containsNonDate="0" containsString="0" containsBlank="1"/>
    </cacheField>
    <cacheField name="UNIDADE" numFmtId="0">
      <sharedItems containsString="0" containsBlank="1" containsNumber="1" containsInteger="1" minValue="0" maxValue="0"/>
    </cacheField>
    <cacheField name="VOLUMES" numFmtId="0">
      <sharedItems containsString="0" containsBlank="1" containsNumber="1" containsInteger="1" minValue="0" maxValue="0"/>
    </cacheField>
    <cacheField name="SHERINK? " numFmtId="0">
      <sharedItems containsBlank="1" count="3">
        <s v="NÃO"/>
        <s v="SIM"/>
        <m/>
      </sharedItems>
    </cacheField>
    <cacheField name="KIT?" numFmtId="0">
      <sharedItems containsBlank="1"/>
    </cacheField>
    <cacheField name="ATENDIMENTO%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5">
  <r>
    <x v="0"/>
    <x v="0"/>
    <n v="32060"/>
    <s v="CREME PARA PENTEAR CONDICIONADOR DEFINIÇÃO NATURAL 1KG"/>
    <s v="A"/>
    <s v="ATIVO"/>
    <n v="480"/>
    <n v="6"/>
    <n v="0"/>
    <n v="0"/>
    <n v="0"/>
    <n v="17022"/>
    <n v="0"/>
    <n v="17022"/>
    <n v="0"/>
    <n v="-996"/>
    <n v="9511"/>
    <n v="70428"/>
    <m/>
    <n v="0"/>
    <n v="0"/>
    <s v="NÃO"/>
    <s v="NÃO"/>
    <n v="1"/>
  </r>
  <r>
    <x v="0"/>
    <x v="0"/>
    <n v="95505"/>
    <s v="#TODECACHINHO CREME CONDICIONADOR MULTIFUNCIONAL BABY 300ML"/>
    <s v="B"/>
    <s v="ATIVO"/>
    <n v="1260"/>
    <n v="6"/>
    <n v="0"/>
    <n v="0"/>
    <n v="0"/>
    <n v="7578"/>
    <n v="0"/>
    <n v="7578"/>
    <n v="0"/>
    <n v="-2898"/>
    <n v="126"/>
    <n v="0"/>
    <m/>
    <n v="0"/>
    <n v="0"/>
    <s v="NÃO"/>
    <s v="NÃO"/>
    <n v="1"/>
  </r>
  <r>
    <x v="0"/>
    <x v="0"/>
    <n v="32259"/>
    <s v="S.O.S ÓLEO CONDICIONADOR 10 EM 1 MULTIBENEFICIOS + PODEROSOS 42ML"/>
    <s v="A"/>
    <s v="ATIVO"/>
    <n v="8544"/>
    <n v="12"/>
    <n v="0"/>
    <n v="0"/>
    <n v="4488"/>
    <n v="4488"/>
    <n v="0"/>
    <n v="4488"/>
    <n v="0"/>
    <n v="-732"/>
    <n v="978"/>
    <n v="32892"/>
    <m/>
    <n v="0"/>
    <n v="0"/>
    <s v="SIM"/>
    <s v="NÃO"/>
    <n v="1"/>
  </r>
  <r>
    <x v="0"/>
    <x v="0"/>
    <n v="32137"/>
    <s v="OLEO SOS CACHOS SUPER OLEOS CONDICIONADOR 42ML"/>
    <s v="A"/>
    <s v="ATIVO"/>
    <n v="8544"/>
    <n v="12"/>
    <n v="0"/>
    <n v="0"/>
    <n v="8712"/>
    <n v="8712"/>
    <n v="0"/>
    <n v="8712"/>
    <n v="0"/>
    <n v="-192"/>
    <n v="11646"/>
    <n v="29904"/>
    <m/>
    <n v="0"/>
    <n v="0"/>
    <s v="SIM"/>
    <s v="NÃO"/>
    <n v="1"/>
  </r>
  <r>
    <x v="0"/>
    <x v="0"/>
    <n v="33271"/>
    <s v="CREME PARA PENTEAR CACHOS OSTENTAÇÃO 1KG"/>
    <s v="A"/>
    <s v="ATIVO"/>
    <n v="480"/>
    <n v="6"/>
    <n v="0"/>
    <n v="0"/>
    <n v="0"/>
    <n v="5196"/>
    <n v="0"/>
    <n v="5196"/>
    <n v="0"/>
    <n v="-33054"/>
    <n v="8748"/>
    <n v="22824"/>
    <m/>
    <n v="0"/>
    <n v="0"/>
    <s v="NÃO"/>
    <s v="NÃO"/>
    <n v="1"/>
  </r>
  <r>
    <x v="0"/>
    <x v="0"/>
    <n v="95127"/>
    <s v="BOMBA TONICO CONDICIONANTE FORT CRESCIMENTO 100ML"/>
    <s v="B"/>
    <s v="ATIVO"/>
    <n v="3384"/>
    <n v="12"/>
    <n v="0"/>
    <n v="0"/>
    <n v="0"/>
    <n v="4392"/>
    <n v="0"/>
    <n v="4392"/>
    <n v="0"/>
    <n v="-6756"/>
    <n v="6024"/>
    <n v="12420"/>
    <m/>
    <n v="0"/>
    <n v="0"/>
    <s v="NÃO"/>
    <s v="NÃO"/>
    <n v="1"/>
  </r>
  <r>
    <x v="0"/>
    <x v="0"/>
    <n v="95679"/>
    <s v="#TODECACHO GELATINA CONDICIONANTE SUPER DEFINICAO 1KG"/>
    <s v="A"/>
    <s v="ATIVO"/>
    <n v="480"/>
    <n v="6"/>
    <n v="0"/>
    <n v="0"/>
    <n v="0"/>
    <n v="4902"/>
    <n v="0"/>
    <n v="4902"/>
    <n v="0"/>
    <n v="17166"/>
    <n v="3234"/>
    <n v="480"/>
    <m/>
    <n v="0"/>
    <n v="0"/>
    <s v="NÃO"/>
    <s v="NÃO"/>
    <n v="1"/>
  </r>
  <r>
    <x v="0"/>
    <x v="0"/>
    <n v="34988"/>
    <s v="SOS HIDRATACAO MASCARA CONDICIONANTE OLEO DE RICINO 1KG"/>
    <s v="B"/>
    <s v="ATIVO"/>
    <n v="480"/>
    <n v="6"/>
    <n v="0"/>
    <n v="0"/>
    <n v="0"/>
    <n v="8340"/>
    <n v="0"/>
    <n v="8340"/>
    <n v="0"/>
    <n v="-684"/>
    <n v="3480"/>
    <n v="1530"/>
    <m/>
    <n v="0"/>
    <n v="0"/>
    <s v="NÃO"/>
    <s v="NÃO"/>
    <n v="1"/>
  </r>
  <r>
    <x v="0"/>
    <x v="0"/>
    <n v="32022"/>
    <s v="MEU LISO CONDICIONADOR DEMAIS SPRAY DEFRIZANTE PROTETOR TÉRMICO 240ML"/>
    <s v="B"/>
    <s v="ATIVO"/>
    <n v="1584"/>
    <n v="6"/>
    <n v="0"/>
    <n v="0"/>
    <n v="0"/>
    <n v="5874"/>
    <n v="0"/>
    <n v="5874"/>
    <n v="0"/>
    <n v="570"/>
    <n v="7482"/>
    <n v="2376"/>
    <m/>
    <n v="0"/>
    <n v="0"/>
    <s v="NÃO"/>
    <s v="NÃO"/>
    <n v="1"/>
  </r>
  <r>
    <x v="0"/>
    <x v="0"/>
    <n v="32136"/>
    <s v="OLEO SOS CACHOS OLEO DE COCO CONDICIONADOR 42ML"/>
    <s v="B"/>
    <s v="ATIVO"/>
    <n v="8544"/>
    <n v="12"/>
    <n v="0"/>
    <n v="0"/>
    <n v="0"/>
    <n v="7596"/>
    <n v="0"/>
    <n v="7596"/>
    <n v="0"/>
    <n v="6780"/>
    <n v="2736"/>
    <n v="23604"/>
    <m/>
    <n v="0"/>
    <n v="0"/>
    <s v="SIM"/>
    <s v="NÃO"/>
    <n v="1"/>
  </r>
  <r>
    <x v="0"/>
    <x v="0"/>
    <n v="33095"/>
    <s v="CACHOS DOS SONHOS ÓLEO CONDICIONANTE SÉRUM DEFINIÇÃO NATURAL MULTY 200ML"/>
    <s v="A"/>
    <s v="ATIVO"/>
    <n v="2484"/>
    <n v="6"/>
    <n v="0"/>
    <n v="0"/>
    <n v="0"/>
    <n v="3852"/>
    <n v="0"/>
    <n v="3852"/>
    <n v="0"/>
    <n v="10554"/>
    <n v="144"/>
    <n v="4968"/>
    <m/>
    <n v="0"/>
    <n v="0"/>
    <s v="NÃO"/>
    <s v="NÃO"/>
    <n v="1"/>
  </r>
  <r>
    <x v="0"/>
    <x v="0"/>
    <n v="33107"/>
    <s v="#TODECACHO GELATINA DEFINIÇÃO NATURAL 550G"/>
    <s v="A"/>
    <s v="ATIVO"/>
    <n v="960"/>
    <n v="6"/>
    <n v="0"/>
    <n v="0"/>
    <n v="0"/>
    <n v="6600"/>
    <n v="0"/>
    <n v="6600"/>
    <n v="0"/>
    <n v="20304"/>
    <n v="9174"/>
    <n v="31164"/>
    <m/>
    <n v="0"/>
    <n v="0"/>
    <s v="NÃO"/>
    <s v="NÃO"/>
    <n v="1"/>
  </r>
  <r>
    <x v="0"/>
    <x v="0"/>
    <n v="95735"/>
    <s v="HIDRA KIT SHAMPOO+CONDICIONADOR KIDS 300ML"/>
    <s v="A"/>
    <s v="ATIVO"/>
    <n v="720"/>
    <n v="6"/>
    <n v="0"/>
    <n v="0"/>
    <n v="0"/>
    <n v="4176"/>
    <n v="0"/>
    <n v="4176"/>
    <n v="0"/>
    <n v="-3276"/>
    <n v="5190"/>
    <n v="7308"/>
    <m/>
    <n v="0"/>
    <n v="0"/>
    <s v="NÃO"/>
    <s v="NÃO"/>
    <n v="1"/>
  </r>
  <r>
    <x v="0"/>
    <x v="0"/>
    <n v="95675"/>
    <s v="BOMBA KIT SHAMPOO+CONDICIONADOR ORIGINAL 200ML"/>
    <s v="A"/>
    <s v="ATIVO"/>
    <n v="960"/>
    <n v="6"/>
    <n v="0"/>
    <n v="0"/>
    <n v="0"/>
    <n v="4326"/>
    <n v="0"/>
    <n v="4326"/>
    <n v="0"/>
    <n v="-11004"/>
    <n v="136"/>
    <n v="14061"/>
    <m/>
    <n v="0"/>
    <n v="0"/>
    <s v="NÃO"/>
    <s v="NÃO"/>
    <n v="1"/>
  </r>
  <r>
    <x v="0"/>
    <x v="0"/>
    <n v="31690"/>
    <s v="MEU LISO RECARGA QUERATINA CONDICIONADOR  RESTAURACAO INTENSA 80G"/>
    <s v="B"/>
    <s v="ATIVO"/>
    <n v="2400"/>
    <n v="6"/>
    <n v="0"/>
    <n v="0"/>
    <n v="0"/>
    <n v="4716"/>
    <n v="0"/>
    <n v="4716"/>
    <n v="0"/>
    <n v="1608"/>
    <n v="5808"/>
    <n v="0"/>
    <m/>
    <n v="0"/>
    <n v="0"/>
    <s v="NÃO"/>
    <s v="NÃO"/>
    <n v="1"/>
  </r>
  <r>
    <x v="0"/>
    <x v="0"/>
    <n v="33249"/>
    <s v="XEROSA BODY SPLASH DESODORANTE CABELO E CORPO GLAMOUR CHIC 200ML"/>
    <s v="A"/>
    <s v="ATIVO"/>
    <n v="1980"/>
    <n v="6"/>
    <n v="0"/>
    <n v="0"/>
    <n v="0"/>
    <n v="3546"/>
    <n v="0"/>
    <n v="3546"/>
    <n v="0"/>
    <n v="708"/>
    <n v="3504"/>
    <n v="16974"/>
    <m/>
    <n v="0"/>
    <n v="0"/>
    <s v="NÃO"/>
    <s v="NÃO"/>
    <n v="1"/>
  </r>
  <r>
    <x v="0"/>
    <x v="0"/>
    <n v="33272"/>
    <s v="CREME PARA PENTEAR XO POROSIDADE! DEFINIÇÃO &amp; SELAGEM MÁXIMA 1KG"/>
    <s v="A"/>
    <s v="ATIVO"/>
    <n v="480"/>
    <n v="6"/>
    <n v="0"/>
    <n v="0"/>
    <n v="0"/>
    <n v="3930"/>
    <n v="0"/>
    <n v="3930"/>
    <n v="0"/>
    <n v="10602"/>
    <n v="78"/>
    <n v="10248"/>
    <m/>
    <n v="0"/>
    <n v="0"/>
    <s v="NÃO"/>
    <s v="NÃO"/>
    <n v="1"/>
  </r>
  <r>
    <x v="0"/>
    <x v="0"/>
    <n v="95116"/>
    <s v="SHAMPOO KIDS HIDRATAÇÃO CACHOS SOS 300ML"/>
    <s v="A"/>
    <s v="ATIVO"/>
    <n v="1560"/>
    <n v="12"/>
    <n v="0"/>
    <n v="0"/>
    <n v="0"/>
    <n v="5184"/>
    <n v="0"/>
    <n v="5184"/>
    <n v="0"/>
    <n v="-11796"/>
    <n v="7050"/>
    <n v="28104"/>
    <m/>
    <n v="0"/>
    <n v="0"/>
    <s v="NÃO"/>
    <s v="NÃO"/>
    <n v="1"/>
  </r>
  <r>
    <x v="0"/>
    <x v="0"/>
    <n v="34936"/>
    <s v="SOS HIDRATACAO MASCARA CONDICIONANTE AZEITE DE OLIVA 1KG"/>
    <s v="B"/>
    <s v="ATIVO"/>
    <n v="480"/>
    <n v="6"/>
    <n v="0"/>
    <n v="0"/>
    <n v="0"/>
    <n v="4356"/>
    <n v="0"/>
    <n v="4356"/>
    <n v="0"/>
    <n v="-324"/>
    <n v="66"/>
    <n v="1080"/>
    <m/>
    <n v="0"/>
    <n v="0"/>
    <s v="NÃO"/>
    <s v="NÃO"/>
    <n v="1"/>
  </r>
  <r>
    <x v="0"/>
    <x v="0"/>
    <n v="32209"/>
    <s v="SOS CACHOS GELATINA CONDICIONANTE KIDS HIDRATAÇÃO 400GR"/>
    <s v="A"/>
    <s v="ATIVO"/>
    <n v="720"/>
    <n v="6"/>
    <n v="0"/>
    <n v="0"/>
    <n v="0"/>
    <n v="3018"/>
    <n v="0"/>
    <n v="3018"/>
    <n v="0"/>
    <n v="9174"/>
    <n v="134"/>
    <n v="0"/>
    <m/>
    <n v="0"/>
    <n v="0"/>
    <s v="NÃO"/>
    <s v="NÃO"/>
    <n v="1"/>
  </r>
  <r>
    <x v="0"/>
    <x v="0"/>
    <n v="43114"/>
    <s v="SOS HIDRATACAO KIT SHAMPOO+CONDICIONADOR OLEO DE RICINO 1L"/>
    <s v="B"/>
    <s v="ATIVO"/>
    <n v="180"/>
    <n v="3"/>
    <n v="0"/>
    <n v="0"/>
    <n v="0"/>
    <n v="3303"/>
    <n v="0"/>
    <n v="3303"/>
    <n v="0"/>
    <n v="-804"/>
    <n v="987"/>
    <n v="900"/>
    <m/>
    <n v="0"/>
    <n v="0"/>
    <s v="NÃO"/>
    <s v="NÃO"/>
    <n v="1"/>
  </r>
  <r>
    <x v="0"/>
    <x v="0"/>
    <n v="32441"/>
    <s v="#TODECACHO CACHOS DOS SONHOS CREME MODELADOR FIXAÇÃO CONDICIONADOR FORTE 500ML"/>
    <s v="B"/>
    <s v="ATIVO"/>
    <n v="888"/>
    <n v="6"/>
    <n v="0"/>
    <n v="0"/>
    <n v="0"/>
    <n v="1854"/>
    <n v="0"/>
    <n v="1854"/>
    <n v="0"/>
    <n v="-666"/>
    <n v="198"/>
    <n v="5982"/>
    <m/>
    <n v="0"/>
    <n v="0"/>
    <s v="NÃO"/>
    <s v="NÃO"/>
    <n v="1"/>
  </r>
  <r>
    <x v="0"/>
    <x v="0"/>
    <n v="34932"/>
    <s v="SOS HIDRATACAO MASCARA CONDICIONANTE QUERATINA E COLAGENO 1KG"/>
    <s v="B"/>
    <s v="ATIVO"/>
    <n v="480"/>
    <n v="6"/>
    <n v="0"/>
    <n v="0"/>
    <n v="0"/>
    <n v="4518"/>
    <n v="0"/>
    <n v="4518"/>
    <n v="0"/>
    <n v="-1590"/>
    <n v="48"/>
    <n v="0"/>
    <m/>
    <n v="0"/>
    <n v="0"/>
    <s v="NÃO"/>
    <s v="NÃO"/>
    <n v="1"/>
  </r>
  <r>
    <x v="0"/>
    <x v="0"/>
    <n v="95089"/>
    <s v="BOMBA SHAMPOO ORIGINAL 500ML"/>
    <s v="B"/>
    <s v="ATIVO"/>
    <n v="1008"/>
    <n v="6"/>
    <n v="0"/>
    <n v="0"/>
    <n v="0"/>
    <n v="3300"/>
    <n v="0"/>
    <n v="3300"/>
    <n v="0"/>
    <n v="-2526"/>
    <n v="1494"/>
    <n v="5082"/>
    <m/>
    <n v="0"/>
    <n v="0"/>
    <s v="NÃO"/>
    <s v="NÃO"/>
    <n v="1"/>
  </r>
  <r>
    <x v="0"/>
    <x v="0"/>
    <n v="43116"/>
    <s v="SOS HIDRATACAO KIT SHAMPOO+CONDICIONADOR AZEITE DE OLIVA 1L"/>
    <s v="B"/>
    <s v="ATIVO"/>
    <n v="180"/>
    <n v="3"/>
    <n v="0"/>
    <n v="0"/>
    <n v="0"/>
    <n v="2160"/>
    <n v="0"/>
    <n v="4494"/>
    <n v="-2334"/>
    <n v="-612"/>
    <n v="138"/>
    <n v="180"/>
    <m/>
    <n v="0"/>
    <n v="0"/>
    <s v="NÃO"/>
    <s v="NÃO"/>
    <n v="0.48064085447263016"/>
  </r>
  <r>
    <x v="0"/>
    <x v="0"/>
    <n v="95734"/>
    <s v="HIDRA CREME CONDICIONADOR MULTIFUNCIONAL KIDS 300ML"/>
    <s v="B"/>
    <s v="ATIVO"/>
    <n v="1440"/>
    <n v="6"/>
    <n v="0"/>
    <n v="0"/>
    <n v="0"/>
    <n v="2736"/>
    <n v="0"/>
    <n v="2736"/>
    <n v="0"/>
    <n v="-8268"/>
    <n v="102"/>
    <n v="4812"/>
    <m/>
    <n v="0"/>
    <n v="0"/>
    <s v="NÃO"/>
    <s v="NÃO"/>
    <n v="1"/>
  </r>
  <r>
    <x v="0"/>
    <x v="0"/>
    <n v="43757"/>
    <s v="MEU LISO DEMAIS DEFRIZANTE COND PROTETOR TÉRMICO 200ML"/>
    <s v="C"/>
    <s v="ATIVO"/>
    <n v="1890"/>
    <n v="6"/>
    <n v="0"/>
    <n v="0"/>
    <n v="0"/>
    <n v="2910"/>
    <n v="0"/>
    <n v="2910"/>
    <n v="0"/>
    <n v="-84"/>
    <n v="3306"/>
    <n v="1740"/>
    <m/>
    <n v="0"/>
    <n v="0"/>
    <s v="NÃO"/>
    <s v="NÃO"/>
    <n v="1"/>
  </r>
  <r>
    <x v="0"/>
    <x v="0"/>
    <n v="33375"/>
    <s v="Kit Xerosa com 3 Body Splash 30ml"/>
    <s v="C"/>
    <s v="ATIVO"/>
    <n v="0"/>
    <n v="6"/>
    <n v="0"/>
    <n v="0"/>
    <n v="0"/>
    <n v="4038"/>
    <n v="0"/>
    <n v="5118"/>
    <n v="-1080"/>
    <n v="0"/>
    <n v="0"/>
    <n v="0"/>
    <m/>
    <n v="0"/>
    <n v="0"/>
    <s v="NÃO"/>
    <s v="NÃO"/>
    <n v="0.78898007033997652"/>
  </r>
  <r>
    <x v="0"/>
    <x v="0"/>
    <n v="34874"/>
    <s v="SOS CREME PENTEAR CONDICIONADOR KIDS 300ML"/>
    <s v="A"/>
    <s v="ATIVO"/>
    <n v="1584"/>
    <n v="12"/>
    <n v="0"/>
    <n v="0"/>
    <n v="0"/>
    <n v="2472"/>
    <n v="0"/>
    <n v="2472"/>
    <n v="0"/>
    <n v="5244"/>
    <n v="5268"/>
    <n v="1476"/>
    <m/>
    <n v="0"/>
    <n v="0"/>
    <s v="NÃO"/>
    <s v="NÃO"/>
    <n v="1"/>
  </r>
  <r>
    <x v="0"/>
    <x v="0"/>
    <n v="95109"/>
    <s v="MASCARA CONDICIONANTE KIDS HIDRATAÇÃO CACHOS SOS 500GR"/>
    <s v="B"/>
    <s v="ATIVO"/>
    <n v="960"/>
    <n v="6"/>
    <n v="0"/>
    <n v="0"/>
    <n v="0"/>
    <n v="4194"/>
    <n v="0"/>
    <n v="4194"/>
    <n v="0"/>
    <n v="-4704"/>
    <n v="10008"/>
    <n v="1764"/>
    <m/>
    <n v="0"/>
    <n v="0"/>
    <s v="NÃO"/>
    <s v="NÃO"/>
    <n v="1"/>
  </r>
  <r>
    <x v="0"/>
    <x v="0"/>
    <n v="32023"/>
    <s v="MEU LISO CONDICIONADOR MUITO + LISO SPRAY DEFRIZANTE PROTETOR TÉRMICO 240ML"/>
    <s v="C"/>
    <s v="ATIVO"/>
    <n v="1584"/>
    <n v="6"/>
    <n v="0"/>
    <n v="0"/>
    <n v="0"/>
    <n v="4038"/>
    <n v="0"/>
    <n v="4038"/>
    <n v="0"/>
    <n v="-294"/>
    <n v="2952"/>
    <n v="4752"/>
    <m/>
    <n v="0"/>
    <n v="0"/>
    <s v="NÃO"/>
    <s v="NÃO"/>
    <n v="1"/>
  </r>
  <r>
    <x v="0"/>
    <x v="0"/>
    <n v="43113"/>
    <s v="KIT SOS CACHOS SH E COND COCO 1L"/>
    <s v="B"/>
    <s v="ATIVO"/>
    <n v="180"/>
    <n v="3"/>
    <n v="0"/>
    <n v="0"/>
    <n v="0"/>
    <n v="3936"/>
    <n v="0"/>
    <n v="3936"/>
    <n v="0"/>
    <n v="-570"/>
    <n v="1008"/>
    <n v="540"/>
    <m/>
    <n v="0"/>
    <n v="0"/>
    <s v="NÃO"/>
    <s v="NÃO"/>
    <n v="1"/>
  </r>
  <r>
    <x v="0"/>
    <x v="0"/>
    <n v="95117"/>
    <s v="CONDICIONADOR KIDS HIDRATAÇÃO CACHOS SOS 300ML"/>
    <s v="A"/>
    <s v="ATIVO"/>
    <n v="1560"/>
    <n v="12"/>
    <n v="0"/>
    <n v="0"/>
    <n v="0"/>
    <n v="3924"/>
    <n v="0"/>
    <n v="3924"/>
    <n v="0"/>
    <n v="-7836"/>
    <n v="4056"/>
    <n v="9432"/>
    <m/>
    <n v="0"/>
    <n v="0"/>
    <s v="NÃO"/>
    <s v="NÃO"/>
    <n v="1"/>
  </r>
  <r>
    <x v="0"/>
    <x v="0"/>
    <n v="32201"/>
    <s v="SOS CACHOS MÁSCARA CONDICIONANTE DE TRATAMENTO SUPER ÓLEOS 300GR"/>
    <s v="C"/>
    <s v="ATIVO"/>
    <n v="960"/>
    <n v="6"/>
    <n v="0"/>
    <n v="0"/>
    <n v="0"/>
    <n v="2442"/>
    <n v="0"/>
    <n v="2442"/>
    <n v="0"/>
    <n v="1110"/>
    <n v="504"/>
    <n v="4800"/>
    <m/>
    <n v="0"/>
    <n v="0"/>
    <s v="NÃO"/>
    <s v="NÃO"/>
    <n v="1"/>
  </r>
  <r>
    <x v="0"/>
    <x v="0"/>
    <n v="95243"/>
    <s v="MEU LISO DEFRIZANTE CONDICIONADOR MUITO+LISO 200ML"/>
    <s v="C"/>
    <s v="ATIVO"/>
    <n v="1890"/>
    <n v="6"/>
    <n v="0"/>
    <n v="0"/>
    <n v="0"/>
    <n v="2880"/>
    <n v="0"/>
    <n v="2880"/>
    <n v="0"/>
    <n v="-5340"/>
    <n v="1566"/>
    <n v="3780"/>
    <m/>
    <n v="0"/>
    <n v="0"/>
    <s v="NÃO"/>
    <s v="NÃO"/>
    <n v="1"/>
  </r>
  <r>
    <x v="0"/>
    <x v="0"/>
    <n v="32247"/>
    <s v="CREME PARA PENTEAR CONDICIONADOR DEFINIÇÃO EXTRAORDINÁRIA 1KG"/>
    <s v="A"/>
    <s v="ATIVO"/>
    <n v="480"/>
    <n v="6"/>
    <n v="0"/>
    <n v="0"/>
    <n v="0"/>
    <n v="2778"/>
    <n v="0"/>
    <n v="2778"/>
    <n v="0"/>
    <n v="-936"/>
    <n v="2595"/>
    <n v="2880"/>
    <m/>
    <n v="0"/>
    <n v="0"/>
    <s v="NÃO"/>
    <s v="NÃO"/>
    <n v="1"/>
  </r>
  <r>
    <x v="0"/>
    <x v="0"/>
    <n v="95326"/>
    <s v="MULTY CREME CONDICIONADOR MULTIFUNCIONAL KIDS 300ML"/>
    <s v="C"/>
    <s v="ATIVO"/>
    <n v="1440"/>
    <n v="6"/>
    <n v="0"/>
    <n v="0"/>
    <n v="0"/>
    <n v="3078"/>
    <n v="0"/>
    <n v="3078"/>
    <n v="0"/>
    <n v="1236"/>
    <n v="1410"/>
    <n v="5760"/>
    <m/>
    <n v="0"/>
    <n v="0"/>
    <s v="NÃO"/>
    <s v="NÃO"/>
    <n v="1"/>
  </r>
  <r>
    <x v="0"/>
    <x v="0"/>
    <n v="30851"/>
    <s v="#TODECACHO MASCARA CONDICIONANTE MATIZ MARSALA ROXO MAIONESE 500GR"/>
    <s v="A"/>
    <s v="ATIVO"/>
    <n v="960"/>
    <n v="6"/>
    <n v="0"/>
    <n v="0"/>
    <n v="0"/>
    <n v="1848"/>
    <n v="0"/>
    <n v="1848"/>
    <n v="0"/>
    <n v="-6582"/>
    <n v="1328"/>
    <n v="1920"/>
    <m/>
    <n v="0"/>
    <n v="0"/>
    <s v="NÃO"/>
    <s v="NÃO"/>
    <n v="1"/>
  </r>
  <r>
    <x v="0"/>
    <x v="0"/>
    <n v="95671"/>
    <s v="HIDRA KIT SHAMPOO+CONDICIONADOR CERAMIDAS GLOSS 300ML"/>
    <s v="A"/>
    <s v="ATIVO"/>
    <n v="720"/>
    <n v="6"/>
    <n v="0"/>
    <n v="0"/>
    <n v="0"/>
    <n v="1650"/>
    <n v="0"/>
    <n v="1650"/>
    <n v="0"/>
    <n v="-5322"/>
    <n v="828"/>
    <n v="5208"/>
    <m/>
    <n v="0"/>
    <n v="0"/>
    <s v="NÃO"/>
    <s v="NÃO"/>
    <n v="1"/>
  </r>
  <r>
    <x v="0"/>
    <x v="0"/>
    <n v="95076"/>
    <s v="SL CREME PENTEAR CONDICIONADOR DEFINICAO INTENSA 1KG"/>
    <s v="A"/>
    <s v="ATIVO"/>
    <n v="480"/>
    <n v="6"/>
    <n v="0"/>
    <n v="0"/>
    <n v="0"/>
    <n v="3396"/>
    <n v="0"/>
    <n v="3396"/>
    <n v="0"/>
    <n v="-5190"/>
    <n v="3966"/>
    <n v="11640"/>
    <m/>
    <n v="0"/>
    <n v="0"/>
    <s v="NÃO"/>
    <s v="NÃO"/>
    <n v="1"/>
  </r>
  <r>
    <x v="0"/>
    <x v="0"/>
    <n v="33257"/>
    <s v="XEROSA BODY SPLASH DESODORANTE CABELO E CORPO BAUNILHA DOCE 200ML"/>
    <s v="A"/>
    <s v="ATIVO"/>
    <n v="1980"/>
    <n v="6"/>
    <n v="0"/>
    <n v="0"/>
    <n v="0"/>
    <n v="2286"/>
    <n v="0"/>
    <n v="2286"/>
    <n v="0"/>
    <n v="9672"/>
    <n v="1404"/>
    <n v="36668"/>
    <m/>
    <n v="0"/>
    <n v="0"/>
    <s v="NÃO"/>
    <s v="NÃO"/>
    <n v="1"/>
  </r>
  <r>
    <x v="0"/>
    <x v="0"/>
    <n v="34871"/>
    <s v="BOMBA CONDICIONADOR ORIGINAL 500ML"/>
    <s v="C"/>
    <s v="ATIVO"/>
    <n v="1008"/>
    <n v="6"/>
    <n v="0"/>
    <n v="0"/>
    <n v="0"/>
    <n v="3252"/>
    <n v="0"/>
    <n v="3252"/>
    <n v="0"/>
    <n v="4782"/>
    <n v="3756"/>
    <n v="0"/>
    <m/>
    <n v="0"/>
    <n v="0"/>
    <s v="NÃO"/>
    <s v="NÃO"/>
    <n v="1"/>
  </r>
  <r>
    <x v="0"/>
    <x v="0"/>
    <n v="34451"/>
    <s v="CREME RELAX CACHOS DEFIN E SOLTOS COCO/AVELA 200G"/>
    <s v="A"/>
    <s v="ATIVO"/>
    <n v="720"/>
    <n v="6"/>
    <n v="0"/>
    <n v="0"/>
    <n v="0"/>
    <n v="3246"/>
    <n v="0"/>
    <n v="3246"/>
    <n v="0"/>
    <n v="-2070"/>
    <n v="3240"/>
    <n v="0"/>
    <m/>
    <n v="0"/>
    <n v="0"/>
    <s v="NÃO"/>
    <s v="NÃO"/>
    <n v="1"/>
  </r>
  <r>
    <x v="0"/>
    <x v="0"/>
    <n v="32035"/>
    <s v="#TODECACHO MÁSCARA CONDICIONANTE VERMELHA CEREJA 300G"/>
    <s v="A"/>
    <s v="ATIVO"/>
    <n v="1452"/>
    <n v="6"/>
    <n v="0"/>
    <n v="0"/>
    <n v="0"/>
    <n v="3228"/>
    <n v="0"/>
    <n v="3228"/>
    <n v="0"/>
    <n v="-17946"/>
    <n v="438"/>
    <n v="8778"/>
    <m/>
    <n v="0"/>
    <n v="0"/>
    <s v="NÃO"/>
    <s v="NÃO"/>
    <n v="1"/>
  </r>
  <r>
    <x v="0"/>
    <x v="0"/>
    <n v="33580"/>
    <s v="SOS CACHOS ÓLEO CONDICIONANTE KIDS HIDRATAÇÃO 42ML"/>
    <s v="C"/>
    <s v="ATIVO"/>
    <n v="8544"/>
    <n v="12"/>
    <n v="0"/>
    <n v="0"/>
    <n v="3960"/>
    <n v="3960"/>
    <n v="0"/>
    <n v="3960"/>
    <n v="0"/>
    <n v="37584"/>
    <n v="252"/>
    <n v="10956"/>
    <m/>
    <n v="0"/>
    <n v="0"/>
    <s v="SIM"/>
    <s v="NÃO"/>
    <n v="1"/>
  </r>
  <r>
    <x v="0"/>
    <x v="0"/>
    <n v="33589"/>
    <s v="SALON LINE MOUSSE  DEFINIDOR CONDICIONANTE DEFINIÇÃO NATURAL 240ML"/>
    <s v="C"/>
    <s v="ATIVO"/>
    <n v="1488"/>
    <n v="6"/>
    <n v="0"/>
    <n v="0"/>
    <n v="0"/>
    <n v="4140"/>
    <n v="0"/>
    <n v="4140"/>
    <n v="0"/>
    <n v="-7818"/>
    <n v="126"/>
    <n v="10416"/>
    <m/>
    <n v="0"/>
    <n v="0"/>
    <s v="NÃO"/>
    <s v="NÃO"/>
    <n v="1"/>
  </r>
  <r>
    <x v="0"/>
    <x v="0"/>
    <n v="33379"/>
    <s v="Kit Xêrosa com 3 Cremes para Pentear 180g"/>
    <s v="C"/>
    <s v="ATIVO"/>
    <n v="0"/>
    <n v="6"/>
    <n v="0"/>
    <n v="0"/>
    <n v="0"/>
    <n v="2946"/>
    <n v="0"/>
    <n v="2946"/>
    <n v="0"/>
    <n v="0"/>
    <n v="2946"/>
    <n v="0"/>
    <m/>
    <n v="0"/>
    <n v="0"/>
    <s v="NÃO"/>
    <s v="NÃO"/>
    <n v="1"/>
  </r>
  <r>
    <x v="0"/>
    <x v="0"/>
    <n v="31706"/>
    <s v="#TODECACHO MASCARA CONDICIONANTE MATIZ VERMELHA MAIONESE 300GR"/>
    <s v="A"/>
    <s v="ATIVO"/>
    <n v="1452"/>
    <n v="6"/>
    <n v="0"/>
    <n v="0"/>
    <n v="0"/>
    <n v="3030"/>
    <n v="0"/>
    <n v="3030"/>
    <n v="0"/>
    <n v="-9534"/>
    <n v="3084"/>
    <n v="5826"/>
    <m/>
    <n v="0"/>
    <n v="0"/>
    <s v="NÃO"/>
    <s v="NÃO"/>
    <n v="1"/>
  </r>
  <r>
    <x v="0"/>
    <x v="0"/>
    <n v="32633"/>
    <s v="SOS CACHOS ACIDIFICANTE CONDICIONADOR SUPER BRILHO DE REPENTE PRONTA! 300ML"/>
    <s v="C"/>
    <s v="ATIVO"/>
    <n v="1680"/>
    <n v="6"/>
    <n v="0"/>
    <n v="0"/>
    <n v="0"/>
    <n v="2934"/>
    <n v="0"/>
    <n v="2934"/>
    <n v="0"/>
    <n v="888"/>
    <n v="4464"/>
    <n v="1680"/>
    <m/>
    <n v="0"/>
    <n v="0"/>
    <s v="NÃO"/>
    <s v="NÃO"/>
    <n v="1"/>
  </r>
  <r>
    <x v="0"/>
    <x v="0"/>
    <n v="95126"/>
    <s v="BOMBA TONICO CONDICIONANTE FORT ANTIQUEDA 100ML"/>
    <s v="C"/>
    <s v="ATIVO"/>
    <n v="3384"/>
    <n v="12"/>
    <n v="0"/>
    <n v="0"/>
    <n v="0"/>
    <n v="2280"/>
    <n v="0"/>
    <n v="2280"/>
    <n v="0"/>
    <n v="696"/>
    <n v="3438"/>
    <n v="4032"/>
    <m/>
    <n v="0"/>
    <n v="0"/>
    <s v="NÃO"/>
    <s v="NÃO"/>
    <n v="1"/>
  </r>
  <r>
    <x v="0"/>
    <x v="0"/>
    <n v="33583"/>
    <s v="CREME PARA PENTEAR CONDICIONANTE DEFINIÇÃO CACHOS DE SEREIA 1 KG"/>
    <s v="C"/>
    <s v="ATIVO"/>
    <n v="480"/>
    <n v="6"/>
    <n v="0"/>
    <n v="0"/>
    <n v="0"/>
    <n v="3492"/>
    <n v="0"/>
    <n v="3492"/>
    <n v="0"/>
    <n v="-5442"/>
    <n v="354"/>
    <n v="23520"/>
    <m/>
    <n v="0"/>
    <n v="0"/>
    <s v="NÃO"/>
    <s v="NÃO"/>
    <n v="1"/>
  </r>
  <r>
    <x v="0"/>
    <x v="0"/>
    <n v="33314"/>
    <s v="SOS CACHOS KIDS ÓLEO DE TRATAMENTO ABACAXI 42ML"/>
    <s v="A"/>
    <s v="ATIVO"/>
    <n v="8544"/>
    <n v="12"/>
    <n v="0"/>
    <n v="0"/>
    <n v="2376"/>
    <n v="2376"/>
    <n v="0"/>
    <n v="2376"/>
    <n v="0"/>
    <n v="6228"/>
    <n v="2898"/>
    <n v="8544"/>
    <m/>
    <n v="0"/>
    <n v="0"/>
    <s v="SIM"/>
    <s v="NÃO"/>
    <n v="1"/>
  </r>
  <r>
    <x v="0"/>
    <x v="0"/>
    <n v="34624"/>
    <s v="ATIVADOR CONDICIONADOR DE CACHOS KIDS HIDRATAÇÃO CACHOS SOS 300ML"/>
    <s v="A"/>
    <s v="ATIVO"/>
    <n v="1560"/>
    <n v="12"/>
    <n v="0"/>
    <n v="0"/>
    <n v="0"/>
    <n v="2676"/>
    <n v="0"/>
    <n v="2676"/>
    <n v="0"/>
    <n v="-2208"/>
    <n v="3336"/>
    <n v="0"/>
    <m/>
    <n v="0"/>
    <n v="0"/>
    <s v="NÃO"/>
    <s v="NÃO"/>
    <n v="1"/>
  </r>
  <r>
    <x v="0"/>
    <x v="0"/>
    <n v="30514"/>
    <s v="MEU LISO MASCARA CONDICIONANTE MATIZ PRETO 300G"/>
    <s v="A"/>
    <s v="ATIVO"/>
    <n v="960"/>
    <n v="6"/>
    <n v="0"/>
    <n v="0"/>
    <n v="0"/>
    <n v="2652"/>
    <n v="0"/>
    <n v="2652"/>
    <n v="0"/>
    <n v="-4302"/>
    <n v="2382"/>
    <n v="2064"/>
    <m/>
    <n v="0"/>
    <n v="0"/>
    <s v="NÃO"/>
    <s v="NÃO"/>
    <n v="1"/>
  </r>
  <r>
    <x v="0"/>
    <x v="0"/>
    <n v="33452"/>
    <s v="SALON LINE KIT DEFINIÇÃO NATURAL MOVIMENTO &amp; HIDRATAÇÃO SH 300ML + CR MULTIFUNCIONAL 300ML"/>
    <s v="A"/>
    <s v="ATIVO"/>
    <n v="504"/>
    <n v="6"/>
    <n v="0"/>
    <n v="0"/>
    <n v="0"/>
    <n v="2064"/>
    <n v="0"/>
    <n v="2064"/>
    <n v="0"/>
    <n v="-5950"/>
    <n v="304"/>
    <n v="14724"/>
    <m/>
    <n v="0"/>
    <n v="0"/>
    <s v="NÃO"/>
    <s v="NÃO"/>
    <n v="1"/>
  </r>
  <r>
    <x v="0"/>
    <x v="0"/>
    <n v="33401"/>
    <s v="CACHOS DOS SONHOS CREME PARA PENTEAR CONDICIONADOR DEFINIÇÃO NATURAL 300ML"/>
    <s v="A"/>
    <s v="ATIVO"/>
    <n v="1260"/>
    <n v="6"/>
    <n v="0"/>
    <n v="0"/>
    <n v="0"/>
    <n v="1710"/>
    <n v="0"/>
    <n v="1710"/>
    <n v="0"/>
    <n v="-996"/>
    <n v="2820"/>
    <n v="12600"/>
    <m/>
    <n v="0"/>
    <n v="0"/>
    <s v="NÃO"/>
    <s v="NÃO"/>
    <n v="1"/>
  </r>
  <r>
    <x v="0"/>
    <x v="0"/>
    <n v="31716"/>
    <s v="SL CREME PENTEAR CONDICIONADOR DEFINICAO ANTIFRIZZ 1KG"/>
    <s v="A"/>
    <s v="ATIVO"/>
    <n v="480"/>
    <n v="6"/>
    <n v="0"/>
    <n v="0"/>
    <n v="0"/>
    <n v="2490"/>
    <n v="0"/>
    <n v="2490"/>
    <n v="0"/>
    <n v="15780"/>
    <n v="4014"/>
    <n v="0"/>
    <m/>
    <n v="0"/>
    <n v="0"/>
    <s v="NÃO"/>
    <s v="NÃO"/>
    <n v="1"/>
  </r>
  <r>
    <x v="0"/>
    <x v="0"/>
    <n v="32200"/>
    <s v="SOS CACHOS CREME PARA PENTEAR GEL CREME CONDICIONADOR SUPER ÓLEOS 1KG"/>
    <s v="A"/>
    <s v="ATIVO"/>
    <n v="390"/>
    <n v="6"/>
    <n v="0"/>
    <n v="0"/>
    <n v="0"/>
    <n v="1674"/>
    <n v="0"/>
    <n v="1674"/>
    <n v="0"/>
    <n v="2244"/>
    <n v="18"/>
    <n v="8776"/>
    <m/>
    <n v="0"/>
    <n v="0"/>
    <s v="NÃO"/>
    <s v="NÃO"/>
    <n v="1"/>
  </r>
  <r>
    <x v="0"/>
    <x v="0"/>
    <n v="32632"/>
    <s v="SOS CACHOS ÓLEO CONDICIONANTE REPARADOR TRATA E FINALIZA DE REPENTE PRONTA! 42ML"/>
    <s v="A"/>
    <s v="ATIVO"/>
    <n v="8544"/>
    <n v="12"/>
    <n v="0"/>
    <n v="0"/>
    <n v="0"/>
    <n v="2892"/>
    <n v="0"/>
    <n v="2892"/>
    <n v="0"/>
    <n v="-8268"/>
    <n v="72"/>
    <n v="23673"/>
    <m/>
    <n v="0"/>
    <n v="0"/>
    <s v="SIM"/>
    <s v="NÃO"/>
    <n v="1"/>
  </r>
  <r>
    <x v="0"/>
    <x v="0"/>
    <n v="95407"/>
    <s v="HIDRA KIT SHAMPOO+CONDICIONADOR OLEO DE COCO 300ML"/>
    <s v="A"/>
    <s v="ATIVO"/>
    <n v="720"/>
    <n v="6"/>
    <n v="0"/>
    <n v="0"/>
    <n v="0"/>
    <n v="2136"/>
    <n v="0"/>
    <n v="2136"/>
    <n v="0"/>
    <n v="9074"/>
    <n v="228"/>
    <n v="4956"/>
    <m/>
    <n v="0"/>
    <n v="0"/>
    <s v="NÃO"/>
    <s v="NÃO"/>
    <n v="1"/>
  </r>
  <r>
    <x v="0"/>
    <x v="0"/>
    <n v="95294"/>
    <s v="HIDRA KIT SHAMPOO+CONDICIONADOR D-PANTENOL E MIX VITAMINAS 300ML"/>
    <s v="A"/>
    <s v="ATIVO"/>
    <n v="720"/>
    <n v="6"/>
    <n v="0"/>
    <n v="0"/>
    <n v="0"/>
    <n v="1908"/>
    <n v="0"/>
    <n v="1908"/>
    <n v="0"/>
    <n v="-3840"/>
    <n v="1392"/>
    <n v="15230"/>
    <m/>
    <n v="0"/>
    <n v="0"/>
    <s v="NÃO"/>
    <s v="NÃO"/>
    <n v="1"/>
  </r>
  <r>
    <x v="0"/>
    <x v="0"/>
    <n v="95701"/>
    <s v="SL CREME PENTEAR CONDICIONADOR DEFINICAO MAXIMA LIBERADO 1KG"/>
    <s v="A"/>
    <s v="ATIVO"/>
    <n v="480"/>
    <n v="6"/>
    <n v="0"/>
    <n v="0"/>
    <n v="0"/>
    <n v="2118"/>
    <n v="0"/>
    <n v="2118"/>
    <n v="0"/>
    <n v="12318"/>
    <n v="1566"/>
    <n v="6738"/>
    <m/>
    <n v="0"/>
    <n v="0"/>
    <s v="NÃO"/>
    <s v="NÃO"/>
    <n v="1"/>
  </r>
  <r>
    <x v="0"/>
    <x v="0"/>
    <n v="34793"/>
    <s v="SOS CACHOS SHAMPOO SUPER ÓLEOS 300ML"/>
    <s v="A"/>
    <s v="ATIVO"/>
    <n v="1560"/>
    <n v="12"/>
    <n v="0"/>
    <n v="0"/>
    <n v="0"/>
    <n v="2220"/>
    <n v="0"/>
    <n v="2220"/>
    <n v="0"/>
    <n v="-1956"/>
    <n v="0"/>
    <n v="0"/>
    <m/>
    <n v="0"/>
    <n v="0"/>
    <s v="NÃO"/>
    <s v="NÃO"/>
    <n v="1"/>
  </r>
  <r>
    <x v="0"/>
    <x v="0"/>
    <n v="30681"/>
    <s v="MEU LISO SPRAY CONDICIONADOR DEFRIZANTE HIALURONICO 240ML"/>
    <s v="C"/>
    <s v="ATIVO"/>
    <n v="1584"/>
    <n v="6"/>
    <n v="0"/>
    <n v="0"/>
    <n v="0"/>
    <n v="2214"/>
    <n v="0"/>
    <n v="2214"/>
    <n v="0"/>
    <n v="2238"/>
    <n v="150"/>
    <n v="6"/>
    <m/>
    <n v="0"/>
    <n v="0"/>
    <s v="NÃO"/>
    <s v="NÃO"/>
    <n v="1"/>
  </r>
  <r>
    <x v="0"/>
    <x v="0"/>
    <n v="34794"/>
    <s v="SOS CACHOS CONDICIONADOR SUPER ÓLEOS 300ML"/>
    <s v="B"/>
    <s v="ATIVO"/>
    <n v="1560"/>
    <n v="12"/>
    <n v="0"/>
    <n v="0"/>
    <n v="0"/>
    <n v="2148"/>
    <n v="0"/>
    <n v="2148"/>
    <n v="0"/>
    <n v="3504"/>
    <n v="2208"/>
    <n v="6684"/>
    <m/>
    <n v="0"/>
    <n v="0"/>
    <s v="NÃO"/>
    <s v="NÃO"/>
    <n v="1"/>
  </r>
  <r>
    <x v="0"/>
    <x v="0"/>
    <n v="95355"/>
    <s v="#TODECACHO MASCARA CONDICIONANTE MATIZ VERMELHA MAIONESE 500GR"/>
    <s v="A"/>
    <s v="ATIVO"/>
    <n v="960"/>
    <n v="6"/>
    <n v="0"/>
    <n v="0"/>
    <n v="0"/>
    <n v="1644"/>
    <n v="0"/>
    <n v="1644"/>
    <n v="0"/>
    <n v="-7500"/>
    <n v="42"/>
    <n v="7680"/>
    <m/>
    <n v="0"/>
    <n v="0"/>
    <s v="NÃO"/>
    <s v="NÃO"/>
    <n v="1"/>
  </r>
  <r>
    <x v="0"/>
    <x v="0"/>
    <n v="32446"/>
    <s v="CREME PARA PENTEAR CONDICIONADOR KIDS CACHINHOS BRILHANTES  1KG"/>
    <s v="A"/>
    <s v="ATIVO"/>
    <n v="480"/>
    <n v="6"/>
    <n v="0"/>
    <n v="0"/>
    <n v="0"/>
    <n v="2082"/>
    <n v="0"/>
    <n v="2082"/>
    <n v="0"/>
    <n v="20496"/>
    <n v="1110"/>
    <n v="10458"/>
    <m/>
    <n v="0"/>
    <n v="0"/>
    <s v="NÃO"/>
    <s v="NÃO"/>
    <n v="1"/>
  </r>
  <r>
    <x v="0"/>
    <x v="0"/>
    <n v="95678"/>
    <s v="SL CREME PENTEAR CONDICIONADOR KIDS 1KG"/>
    <s v="A"/>
    <s v="ATIVO"/>
    <n v="480"/>
    <n v="6"/>
    <n v="0"/>
    <n v="0"/>
    <n v="0"/>
    <n v="1938"/>
    <n v="0"/>
    <n v="1938"/>
    <n v="0"/>
    <n v="21762"/>
    <n v="1988"/>
    <n v="0"/>
    <m/>
    <n v="0"/>
    <n v="0"/>
    <s v="NÃO"/>
    <s v="NÃO"/>
    <n v="1"/>
  </r>
  <r>
    <x v="0"/>
    <x v="0"/>
    <n v="34768"/>
    <s v="BOMBA MASCARA CONDICIONANTE ORIGINAL 1KG"/>
    <s v="C"/>
    <s v="ATIVO"/>
    <n v="480"/>
    <n v="6"/>
    <n v="0"/>
    <n v="0"/>
    <n v="0"/>
    <n v="1992"/>
    <n v="0"/>
    <n v="1992"/>
    <n v="0"/>
    <n v="11802"/>
    <n v="3852"/>
    <n v="0"/>
    <m/>
    <n v="0"/>
    <n v="0"/>
    <s v="NÃO"/>
    <s v="NÃO"/>
    <n v="1"/>
  </r>
  <r>
    <x v="0"/>
    <x v="0"/>
    <n v="32193"/>
    <s v="MEU LISO BALM CONDICIONADOR ANTIFRIZZ 50G"/>
    <s v="C"/>
    <s v="ATIVO"/>
    <n v="4032"/>
    <n v="12"/>
    <n v="0"/>
    <n v="0"/>
    <n v="0"/>
    <n v="2016"/>
    <n v="0"/>
    <n v="2016"/>
    <n v="0"/>
    <n v="3024"/>
    <n v="1368"/>
    <n v="2304"/>
    <m/>
    <n v="0"/>
    <n v="0"/>
    <s v="NÃO"/>
    <s v="NÃO"/>
    <n v="1"/>
  </r>
  <r>
    <x v="0"/>
    <x v="0"/>
    <n v="33318"/>
    <s v="KIT SOS CACHOS KIDS SHAMPOO 300ML + CREME CONDICIONADOR MULTIFUNCIONAL 300ML ABACAXI"/>
    <s v="A"/>
    <s v="ATIVO"/>
    <n v="504"/>
    <n v="6"/>
    <n v="0"/>
    <n v="0"/>
    <n v="0"/>
    <n v="2958"/>
    <n v="0"/>
    <n v="2958"/>
    <n v="0"/>
    <n v="-7482"/>
    <n v="216"/>
    <n v="2814"/>
    <m/>
    <n v="0"/>
    <n v="0"/>
    <s v="NÃO"/>
    <s v="NÃO"/>
    <n v="1"/>
  </r>
  <r>
    <x v="0"/>
    <x v="0"/>
    <n v="32432"/>
    <s v="HIDRA KIT SHAMPOO + CONDICIONADOR KIDS CACHINHOS 300ML"/>
    <s v="A"/>
    <s v="ATIVO"/>
    <n v="720"/>
    <n v="6"/>
    <n v="0"/>
    <n v="0"/>
    <n v="0"/>
    <n v="1902"/>
    <n v="0"/>
    <n v="1902"/>
    <n v="0"/>
    <n v="-9606"/>
    <n v="1440"/>
    <n v="10908"/>
    <m/>
    <n v="0"/>
    <n v="0"/>
    <s v="NÃO"/>
    <s v="NÃO"/>
    <n v="1"/>
  </r>
  <r>
    <x v="0"/>
    <x v="0"/>
    <n v="33644"/>
    <s v="SALON LINE ÓLEO DE TRATAMENTO CONDICIONANTE MULTIFUNCIONAL DEFINIÇÃO NATURAL 50ML"/>
    <s v="C"/>
    <s v="ATIVO"/>
    <n v="8352"/>
    <n v="12"/>
    <n v="0"/>
    <n v="0"/>
    <n v="2640"/>
    <n v="2640"/>
    <n v="0"/>
    <n v="2640"/>
    <n v="0"/>
    <n v="5460"/>
    <n v="216"/>
    <n v="0"/>
    <m/>
    <n v="0"/>
    <n v="0"/>
    <s v="SIM"/>
    <s v="NÃO"/>
    <n v="1"/>
  </r>
  <r>
    <x v="0"/>
    <x v="0"/>
    <n v="33244"/>
    <s v="XEROSA BODY SPLASH DESODORANTE CABELO E CORPO FLORES BRILHANTES 200ML"/>
    <s v="A"/>
    <s v="ATIVO"/>
    <n v="1980"/>
    <n v="6"/>
    <n v="0"/>
    <n v="0"/>
    <n v="0"/>
    <n v="2328"/>
    <n v="0"/>
    <n v="2328"/>
    <n v="0"/>
    <n v="7680"/>
    <n v="7614"/>
    <n v="14406"/>
    <m/>
    <n v="0"/>
    <n v="0"/>
    <s v="NÃO"/>
    <s v="NÃO"/>
    <n v="1"/>
  </r>
  <r>
    <x v="0"/>
    <x v="0"/>
    <n v="95275"/>
    <s v="SOS CREME PENTEAR CONDICIONADOR COCO TRAT PROFUNDO 1KG"/>
    <s v="A"/>
    <s v="ATIVO"/>
    <n v="390"/>
    <n v="6"/>
    <n v="0"/>
    <n v="0"/>
    <n v="0"/>
    <n v="1806"/>
    <n v="0"/>
    <n v="1806"/>
    <n v="0"/>
    <n v="4086"/>
    <n v="2190"/>
    <n v="2370"/>
    <m/>
    <n v="0"/>
    <n v="0"/>
    <s v="NÃO"/>
    <s v="NÃO"/>
    <n v="1"/>
  </r>
  <r>
    <x v="0"/>
    <x v="0"/>
    <n v="32036"/>
    <s v="#TODECACHO MÁSCARA CONDICIONANTE MATIZADORA RUIVO NATURAL 300G"/>
    <s v="B"/>
    <s v="ATIVO"/>
    <n v="1452"/>
    <n v="6"/>
    <n v="0"/>
    <n v="0"/>
    <n v="0"/>
    <n v="2442"/>
    <n v="0"/>
    <n v="2442"/>
    <n v="0"/>
    <n v="816"/>
    <n v="2526"/>
    <n v="0"/>
    <m/>
    <n v="0"/>
    <n v="0"/>
    <s v="NÃO"/>
    <s v="NÃO"/>
    <n v="1"/>
  </r>
  <r>
    <x v="0"/>
    <x v="0"/>
    <n v="33584"/>
    <s v="CREME PARA PENTEAR CONDICIONANTE DEFINIÇÃO A PROVA 1KG"/>
    <s v="C"/>
    <s v="ATIVO"/>
    <n v="480"/>
    <n v="6"/>
    <n v="0"/>
    <n v="0"/>
    <n v="0"/>
    <n v="2748"/>
    <n v="0"/>
    <n v="2748"/>
    <n v="0"/>
    <n v="56094"/>
    <n v="42"/>
    <n v="1920"/>
    <m/>
    <n v="0"/>
    <n v="0"/>
    <s v="NÃO"/>
    <s v="NÃO"/>
    <n v="1"/>
  </r>
  <r>
    <x v="0"/>
    <x v="0"/>
    <n v="32199"/>
    <s v="SOS CACHOS GELATINA CONDICIONANTE NUTRITIVA ATIVADORA DE CACHOS SUPER ÓLEOS 400GR"/>
    <s v="A"/>
    <s v="ATIVO"/>
    <n v="720"/>
    <n v="6"/>
    <n v="0"/>
    <n v="0"/>
    <n v="0"/>
    <n v="2658"/>
    <n v="0"/>
    <n v="2658"/>
    <n v="0"/>
    <n v="13920"/>
    <n v="3078"/>
    <n v="948"/>
    <m/>
    <n v="0"/>
    <n v="0"/>
    <s v="NÃO"/>
    <s v="NÃO"/>
    <n v="1"/>
  </r>
  <r>
    <x v="0"/>
    <x v="0"/>
    <n v="34682"/>
    <s v="SOS CACHOS ATIVADOR CONDICIONADOR SUPER ÓLEOS 1KG"/>
    <s v="A"/>
    <s v="ATIVO"/>
    <n v="390"/>
    <n v="6"/>
    <n v="0"/>
    <n v="0"/>
    <n v="0"/>
    <n v="2604"/>
    <n v="0"/>
    <n v="2604"/>
    <n v="0"/>
    <n v="-78"/>
    <n v="1467"/>
    <n v="3510"/>
    <m/>
    <n v="0"/>
    <n v="0"/>
    <s v="NÃO"/>
    <s v="NÃO"/>
    <n v="1"/>
  </r>
  <r>
    <x v="0"/>
    <x v="0"/>
    <n v="33360"/>
    <s v="Loção Hidratante Corporal Xêrosa Flores Brilhantes 200ml"/>
    <s v="C"/>
    <s v="ATIVO"/>
    <n v="0"/>
    <n v="6"/>
    <n v="0"/>
    <n v="0"/>
    <n v="0"/>
    <n v="1644"/>
    <n v="0"/>
    <n v="1644"/>
    <n v="0"/>
    <n v="0"/>
    <n v="0"/>
    <n v="0"/>
    <m/>
    <n v="0"/>
    <n v="0"/>
    <s v="NÃO"/>
    <s v="NÃO"/>
    <n v="1"/>
  </r>
  <r>
    <x v="0"/>
    <x v="0"/>
    <n v="95108"/>
    <s v="BOMBA MASCARA CONDICIONANTE ORIGINAL 500GR"/>
    <s v="A"/>
    <s v="ATIVO"/>
    <n v="768"/>
    <n v="6"/>
    <n v="0"/>
    <n v="0"/>
    <n v="0"/>
    <n v="1620"/>
    <n v="0"/>
    <n v="1620"/>
    <n v="0"/>
    <n v="-10248"/>
    <n v="312"/>
    <n v="2304"/>
    <m/>
    <n v="0"/>
    <n v="0"/>
    <s v="NÃO"/>
    <s v="NÃO"/>
    <n v="1"/>
  </r>
  <r>
    <x v="0"/>
    <x v="0"/>
    <n v="43772"/>
    <s v="HIDRA KIT SHAMPOO+CONDICIONADOR ABACATE 300ML"/>
    <s v="B"/>
    <s v="ATIVO"/>
    <n v="720"/>
    <n v="6"/>
    <n v="0"/>
    <n v="0"/>
    <n v="0"/>
    <n v="1776"/>
    <n v="0"/>
    <n v="1776"/>
    <n v="0"/>
    <n v="-3318"/>
    <n v="42"/>
    <n v="2226"/>
    <m/>
    <n v="0"/>
    <n v="0"/>
    <s v="NÃO"/>
    <s v="NÃO"/>
    <n v="1"/>
  </r>
  <r>
    <x v="0"/>
    <x v="0"/>
    <n v="32448"/>
    <s v="#TODECACHINHO KIDS GELATINA CONDICIONANTE ATIVADORA (MELANCIA) 550G"/>
    <s v="A"/>
    <s v="ATIVO"/>
    <n v="960"/>
    <n v="6"/>
    <n v="0"/>
    <n v="0"/>
    <n v="0"/>
    <n v="1584"/>
    <n v="0"/>
    <n v="1584"/>
    <n v="0"/>
    <n v="26464"/>
    <n v="834"/>
    <n v="8058"/>
    <m/>
    <n v="0"/>
    <n v="0"/>
    <s v="NÃO"/>
    <s v="NÃO"/>
    <n v="1"/>
  </r>
  <r>
    <x v="0"/>
    <x v="0"/>
    <n v="32257"/>
    <s v="HIDRA CREME PARA PENTEAR CONDICIONADOR 3 EM 1 D-PANTENOL 300ML"/>
    <s v="C"/>
    <s v="ATIVO"/>
    <n v="1440"/>
    <n v="6"/>
    <n v="0"/>
    <n v="0"/>
    <n v="0"/>
    <n v="1578"/>
    <n v="0"/>
    <n v="1578"/>
    <n v="0"/>
    <n v="-636"/>
    <n v="1764"/>
    <n v="1440"/>
    <m/>
    <n v="0"/>
    <n v="0"/>
    <s v="NÃO"/>
    <s v="NÃO"/>
    <n v="1"/>
  </r>
  <r>
    <x v="0"/>
    <x v="0"/>
    <n v="31709"/>
    <s v="BOMBA TONICO CONDICIONANTE NOTURNO CRESCIMENTO 100ML"/>
    <s v="C"/>
    <s v="ATIVO"/>
    <n v="3384"/>
    <n v="12"/>
    <n v="0"/>
    <n v="0"/>
    <n v="0"/>
    <n v="2676"/>
    <n v="0"/>
    <n v="2676"/>
    <n v="0"/>
    <n v="-3336"/>
    <n v="4680"/>
    <n v="13824"/>
    <m/>
    <n v="0"/>
    <n v="0"/>
    <s v="NÃO"/>
    <s v="NÃO"/>
    <n v="1"/>
  </r>
  <r>
    <x v="0"/>
    <x v="0"/>
    <n v="32208"/>
    <s v="SOS CACHOS CREME PARA PENTEAR TRAT CONDICIONADOR MULTIFUNCIONAL 5 EM 1 KIDS HIDRATAÇÃO"/>
    <s v="B"/>
    <s v="ATIVO"/>
    <n v="390"/>
    <n v="6"/>
    <n v="0"/>
    <n v="0"/>
    <n v="0"/>
    <n v="1944"/>
    <n v="0"/>
    <n v="1944"/>
    <n v="0"/>
    <n v="-2592"/>
    <n v="1944"/>
    <n v="390"/>
    <m/>
    <n v="0"/>
    <n v="0"/>
    <s v="NÃO"/>
    <s v="NÃO"/>
    <n v="1"/>
  </r>
  <r>
    <x v="0"/>
    <x v="0"/>
    <n v="32624"/>
    <s v="CACHOS DOS SONHOS ÓLEO REPARADOR MULTY PODEROSOS AÇÃO ANTI FRIZZ CONDICIONANTE 50ML"/>
    <s v="A"/>
    <s v="ATIVO"/>
    <n v="8352"/>
    <n v="12"/>
    <n v="0"/>
    <n v="0"/>
    <n v="2016"/>
    <n v="2016"/>
    <n v="0"/>
    <n v="2016"/>
    <n v="0"/>
    <n v="14868"/>
    <n v="60"/>
    <n v="31356"/>
    <m/>
    <n v="0"/>
    <n v="0"/>
    <s v="SIM"/>
    <s v="NÃO"/>
    <n v="1"/>
  </r>
  <r>
    <x v="0"/>
    <x v="0"/>
    <n v="33264"/>
    <s v="XEROSA BODY SPLASH DESODORANTE CABELO E CORPO VIBES POP 200ML"/>
    <s v="A"/>
    <s v="ATIVO"/>
    <n v="1980"/>
    <n v="6"/>
    <n v="0"/>
    <n v="0"/>
    <n v="0"/>
    <n v="2844"/>
    <n v="0"/>
    <n v="2844"/>
    <n v="0"/>
    <n v="1200"/>
    <n v="66"/>
    <n v="16036"/>
    <m/>
    <n v="0"/>
    <n v="0"/>
    <s v="NÃO"/>
    <s v="NÃO"/>
    <n v="1"/>
  </r>
  <r>
    <x v="0"/>
    <x v="0"/>
    <n v="95166"/>
    <s v="BOMBA CREME PENTEAR CONDICIONADOR ORIGINAL 500ML"/>
    <s v="B"/>
    <s v="ATIVO"/>
    <n v="768"/>
    <n v="6"/>
    <n v="0"/>
    <n v="0"/>
    <n v="0"/>
    <n v="2628"/>
    <n v="0"/>
    <n v="2628"/>
    <n v="0"/>
    <n v="5232"/>
    <n v="198"/>
    <n v="7134"/>
    <m/>
    <n v="0"/>
    <n v="0"/>
    <s v="NÃO"/>
    <s v="NÃO"/>
    <n v="1"/>
  </r>
  <r>
    <x v="0"/>
    <x v="0"/>
    <n v="33251"/>
    <s v="XEROSA ÓLEO DE TRATAMENTO CONDICIONANTE GLAMOUR CHIC 60ML"/>
    <s v="A"/>
    <s v="ATIVO"/>
    <n v="5280"/>
    <n v="12"/>
    <n v="0"/>
    <n v="0"/>
    <n v="1956"/>
    <n v="1956"/>
    <n v="0"/>
    <n v="1956"/>
    <n v="0"/>
    <n v="4080"/>
    <n v="744"/>
    <n v="20508"/>
    <m/>
    <n v="0"/>
    <n v="0"/>
    <s v="SIM"/>
    <s v="NÃO"/>
    <n v="1"/>
  </r>
  <r>
    <x v="0"/>
    <x v="0"/>
    <n v="32034"/>
    <s v="#TODECACHO MÁSCARA CONDICIONANTE MATIZADORA CHOCOLATE 300G"/>
    <s v="A"/>
    <s v="ATIVO"/>
    <n v="1452"/>
    <n v="6"/>
    <n v="0"/>
    <n v="0"/>
    <n v="0"/>
    <n v="1326"/>
    <n v="0"/>
    <n v="1326"/>
    <n v="0"/>
    <n v="-4110"/>
    <n v="1068"/>
    <n v="4926"/>
    <m/>
    <n v="0"/>
    <n v="0"/>
    <s v="NÃO"/>
    <s v="NÃO"/>
    <n v="1"/>
  </r>
  <r>
    <x v="0"/>
    <x v="0"/>
    <n v="95195"/>
    <s v="MEU LISO MASCARA CONDICIONANTE MATIZ PRATA 300GR"/>
    <s v="C"/>
    <s v="ATIVO"/>
    <n v="960"/>
    <n v="6"/>
    <n v="0"/>
    <n v="0"/>
    <n v="0"/>
    <n v="1944"/>
    <n v="0"/>
    <n v="1944"/>
    <n v="0"/>
    <n v="1080"/>
    <n v="378"/>
    <n v="7998"/>
    <m/>
    <n v="0"/>
    <n v="0"/>
    <s v="NÃO"/>
    <s v="NÃO"/>
    <n v="1"/>
  </r>
  <r>
    <x v="0"/>
    <x v="0"/>
    <n v="31801"/>
    <s v="#TODECACHO MASCARA CONDICIONANTE MATIZADORA ROXA 300G"/>
    <s v="A"/>
    <s v="ATIVO"/>
    <n v="1452"/>
    <n v="6"/>
    <n v="0"/>
    <n v="0"/>
    <n v="0"/>
    <n v="1584"/>
    <n v="0"/>
    <n v="1584"/>
    <n v="0"/>
    <n v="-888"/>
    <n v="6"/>
    <n v="8226"/>
    <m/>
    <n v="0"/>
    <n v="0"/>
    <s v="NÃO"/>
    <s v="NÃO"/>
    <n v="1"/>
  </r>
  <r>
    <x v="0"/>
    <x v="0"/>
    <n v="32442"/>
    <s v="#TODECACHO CACHOS DOS SONHOS CREME MODELADOR CONDICIONADOR FIXAÇÃO NATURAL 500ML"/>
    <s v="B"/>
    <s v="ATIVO"/>
    <n v="888"/>
    <n v="6"/>
    <n v="0"/>
    <n v="0"/>
    <n v="0"/>
    <n v="1338"/>
    <n v="0"/>
    <n v="1338"/>
    <n v="0"/>
    <n v="-2214"/>
    <n v="756"/>
    <n v="2664"/>
    <m/>
    <n v="0"/>
    <n v="0"/>
    <s v="NÃO"/>
    <s v="NÃO"/>
    <n v="1"/>
  </r>
  <r>
    <x v="0"/>
    <x v="0"/>
    <n v="30362"/>
    <s v="MEU LISINHO SPRAY CONDICIONADOR  KIDS DESEMBARACANTE 240ML"/>
    <s v="C"/>
    <s v="ATIVO"/>
    <n v="1584"/>
    <n v="6"/>
    <n v="0"/>
    <n v="0"/>
    <n v="0"/>
    <n v="2448"/>
    <n v="0"/>
    <n v="2448"/>
    <n v="0"/>
    <n v="7398"/>
    <n v="570"/>
    <n v="0"/>
    <m/>
    <n v="0"/>
    <n v="0"/>
    <s v="NÃO"/>
    <s v="NÃO"/>
    <n v="1"/>
  </r>
  <r>
    <x v="0"/>
    <x v="0"/>
    <n v="95603"/>
    <s v="HIDRA CREME PENTEAR CONDICIONADOR D-PANTENOL E MIX VITAMINAS 1L"/>
    <s v="C"/>
    <s v="ATIVO"/>
    <n v="414"/>
    <n v="6"/>
    <n v="0"/>
    <n v="0"/>
    <n v="0"/>
    <n v="1614"/>
    <n v="0"/>
    <n v="1614"/>
    <n v="0"/>
    <n v="-2070"/>
    <n v="180"/>
    <n v="1656"/>
    <m/>
    <n v="0"/>
    <n v="0"/>
    <s v="NÃO"/>
    <s v="NÃO"/>
    <n v="1"/>
  </r>
  <r>
    <x v="0"/>
    <x v="0"/>
    <n v="33313"/>
    <s v="SOS CACHOS KIDS GELATINA ABACAXI 400G"/>
    <s v="A"/>
    <s v="ATIVO"/>
    <n v="720"/>
    <n v="6"/>
    <n v="0"/>
    <n v="0"/>
    <n v="0"/>
    <n v="2826"/>
    <n v="0"/>
    <n v="2826"/>
    <n v="0"/>
    <n v="12894"/>
    <n v="3888"/>
    <n v="0"/>
    <m/>
    <n v="0"/>
    <n v="0"/>
    <s v="NÃO"/>
    <s v="NÃO"/>
    <n v="1"/>
  </r>
  <r>
    <x v="0"/>
    <x v="0"/>
    <n v="33252"/>
    <s v="XEROSA CREME CONDICIONADOR PARA PENTEAR GLAMOUR CHIC 800G"/>
    <s v="A"/>
    <s v="ATIVO"/>
    <n v="672"/>
    <n v="6"/>
    <n v="0"/>
    <n v="0"/>
    <n v="0"/>
    <n v="2346"/>
    <n v="0"/>
    <n v="2346"/>
    <n v="0"/>
    <n v="-2034"/>
    <n v="864"/>
    <n v="0"/>
    <m/>
    <n v="0"/>
    <n v="0"/>
    <s v="NÃO"/>
    <s v="NÃO"/>
    <n v="1"/>
  </r>
  <r>
    <x v="0"/>
    <x v="0"/>
    <n v="33597"/>
    <s v="XEROSA BODY SPLASH DESODORANTE PODER DAS DIVAS 200ML"/>
    <s v="C"/>
    <s v="ATIVO"/>
    <n v="1860"/>
    <n v="6"/>
    <n v="0"/>
    <n v="0"/>
    <n v="0"/>
    <n v="1854"/>
    <n v="0"/>
    <n v="1854"/>
    <n v="0"/>
    <n v="-5532"/>
    <n v="96"/>
    <n v="13980"/>
    <m/>
    <n v="0"/>
    <n v="0"/>
    <s v="NÃO"/>
    <s v="NÃO"/>
    <n v="1"/>
  </r>
  <r>
    <x v="0"/>
    <x v="0"/>
    <n v="32920"/>
    <s v="CREME PARA PENTEAR TRATAMENTO ÓLEO EXTRAORDINARIO  CONDICIONADOR 1KG"/>
    <s v="A"/>
    <s v="ATIVO"/>
    <n v="480"/>
    <n v="6"/>
    <n v="0"/>
    <n v="0"/>
    <n v="0"/>
    <n v="2634"/>
    <n v="0"/>
    <n v="2634"/>
    <n v="0"/>
    <n v="7332"/>
    <n v="504"/>
    <n v="12246"/>
    <m/>
    <n v="0"/>
    <n v="0"/>
    <s v="NÃO"/>
    <s v="NÃO"/>
    <n v="1"/>
  </r>
  <r>
    <x v="0"/>
    <x v="0"/>
    <n v="95119"/>
    <s v="#TODECACHO GELATINA CONDICIONANTE SUPER DEFINICAO 550GR"/>
    <s v="A"/>
    <s v="ATIVO"/>
    <n v="960"/>
    <n v="6"/>
    <n v="0"/>
    <n v="0"/>
    <n v="0"/>
    <n v="2682"/>
    <n v="0"/>
    <n v="2682"/>
    <n v="0"/>
    <n v="63612"/>
    <n v="2340"/>
    <n v="21246"/>
    <m/>
    <n v="0"/>
    <n v="0"/>
    <s v="NÃO"/>
    <s v="NÃO"/>
    <n v="1"/>
  </r>
  <r>
    <x v="0"/>
    <x v="0"/>
    <n v="33343"/>
    <s v="CACHOS DOS SONHOS MULTY ÓLEO TRATAMENTO PINK FATAL 50ML"/>
    <s v="B"/>
    <s v="ATIVO"/>
    <n v="8352"/>
    <n v="12"/>
    <n v="0"/>
    <n v="0"/>
    <n v="1932"/>
    <n v="1932"/>
    <n v="0"/>
    <n v="1932"/>
    <n v="0"/>
    <n v="12912"/>
    <n v="1212"/>
    <n v="0"/>
    <m/>
    <n v="0"/>
    <n v="0"/>
    <s v="SIM"/>
    <s v="NÃO"/>
    <n v="1"/>
  </r>
  <r>
    <x v="0"/>
    <x v="0"/>
    <n v="30513"/>
    <s v="MEU LISO MASCARA CONDICIONANTE MATIZ CASTANHO 300G"/>
    <s v="B"/>
    <s v="ATIVO"/>
    <n v="960"/>
    <n v="6"/>
    <n v="0"/>
    <n v="0"/>
    <n v="0"/>
    <n v="1404"/>
    <n v="0"/>
    <n v="1404"/>
    <n v="0"/>
    <n v="564"/>
    <n v="66"/>
    <n v="6240"/>
    <m/>
    <n v="0"/>
    <n v="0"/>
    <s v="NÃO"/>
    <s v="NÃO"/>
    <n v="1"/>
  </r>
  <r>
    <x v="0"/>
    <x v="0"/>
    <n v="95430"/>
    <s v="HIDRA KIT SHAMPOO+CONDICIONADOR BABOSA 300ML"/>
    <s v="A"/>
    <s v="ATIVO"/>
    <n v="720"/>
    <n v="6"/>
    <n v="0"/>
    <n v="0"/>
    <n v="0"/>
    <n v="2502"/>
    <n v="0"/>
    <n v="2502"/>
    <n v="0"/>
    <n v="-14370"/>
    <n v="282"/>
    <n v="11976"/>
    <m/>
    <n v="0"/>
    <n v="0"/>
    <s v="NÃO"/>
    <s v="NÃO"/>
    <n v="1"/>
  </r>
  <r>
    <x v="0"/>
    <x v="0"/>
    <n v="95003"/>
    <s v="AFRO CREME RELAXAMENTO PERMANENTE AFRO 500GR"/>
    <s v="B"/>
    <s v="ATIVO"/>
    <n v="960"/>
    <n v="6"/>
    <n v="0"/>
    <n v="0"/>
    <n v="0"/>
    <n v="1344"/>
    <n v="0"/>
    <n v="1344"/>
    <n v="0"/>
    <n v="45780"/>
    <n v="654"/>
    <n v="960"/>
    <m/>
    <n v="0"/>
    <n v="0"/>
    <s v="NÃO"/>
    <s v="NÃO"/>
    <n v="1"/>
  </r>
  <r>
    <x v="0"/>
    <x v="0"/>
    <n v="95620"/>
    <s v="MEU LISINHO CONDICIONADOR KIDS 300ML"/>
    <s v="C"/>
    <s v="ATIVO"/>
    <n v="1440"/>
    <n v="6"/>
    <n v="0"/>
    <n v="0"/>
    <n v="0"/>
    <n v="2532"/>
    <n v="0"/>
    <n v="2532"/>
    <n v="0"/>
    <n v="600"/>
    <n v="1062"/>
    <n v="5340"/>
    <m/>
    <n v="0"/>
    <n v="0"/>
    <s v="NÃO"/>
    <s v="NÃO"/>
    <n v="1"/>
  </r>
  <r>
    <x v="0"/>
    <x v="0"/>
    <n v="34480"/>
    <s v="COLOR EXPRESS KIT FUN PINK SHOW"/>
    <s v="C"/>
    <s v="ATIVO"/>
    <n v="1224"/>
    <n v="6"/>
    <n v="0"/>
    <n v="0"/>
    <n v="0"/>
    <n v="1188"/>
    <n v="0"/>
    <n v="1188"/>
    <n v="0"/>
    <n v="-714"/>
    <n v="1242"/>
    <n v="1224"/>
    <m/>
    <n v="0"/>
    <n v="0"/>
    <s v="NÃO"/>
    <s v="NÃO"/>
    <n v="1"/>
  </r>
  <r>
    <x v="0"/>
    <x v="0"/>
    <n v="95238"/>
    <s v="MEU LISO SHAMPOO MUITO+LISO 300ML"/>
    <s v="B"/>
    <s v="ATIVO"/>
    <n v="1440"/>
    <n v="6"/>
    <n v="0"/>
    <n v="0"/>
    <n v="0"/>
    <n v="2502"/>
    <n v="0"/>
    <n v="2502"/>
    <n v="0"/>
    <n v="-2376"/>
    <n v="3060"/>
    <n v="1320"/>
    <m/>
    <n v="0"/>
    <n v="0"/>
    <s v="NÃO"/>
    <s v="NÃO"/>
    <n v="1"/>
  </r>
  <r>
    <x v="0"/>
    <x v="0"/>
    <n v="31733"/>
    <s v="#TODECACHO GELATINA CONDICIONANTE  LIQUIDA ESTILIZACAO EXTRA FORTE 300G"/>
    <s v="B"/>
    <s v="ATIVO"/>
    <n v="1260"/>
    <n v="6"/>
    <n v="0"/>
    <n v="0"/>
    <n v="0"/>
    <n v="906"/>
    <n v="0"/>
    <n v="906"/>
    <n v="0"/>
    <n v="294"/>
    <n v="816"/>
    <n v="1260"/>
    <m/>
    <n v="0"/>
    <n v="0"/>
    <s v="NÃO"/>
    <s v="NÃO"/>
    <n v="1"/>
  </r>
  <r>
    <x v="0"/>
    <x v="0"/>
    <n v="33275"/>
    <s v="#TODECACHO GELATINA CONDICIONANTE CACHOS OSTENTAÇÃO 550G"/>
    <s v="A"/>
    <s v="ATIVO"/>
    <n v="960"/>
    <n v="6"/>
    <n v="0"/>
    <n v="0"/>
    <n v="0"/>
    <n v="1302"/>
    <n v="0"/>
    <n v="1302"/>
    <n v="0"/>
    <n v="11088"/>
    <n v="84"/>
    <n v="15230"/>
    <m/>
    <n v="0"/>
    <n v="0"/>
    <s v="NÃO"/>
    <s v="NÃO"/>
    <n v="1"/>
  </r>
  <r>
    <x v="0"/>
    <x v="0"/>
    <n v="32196"/>
    <s v="SOS CACHOS CREME PARA PENTEAR CONDICIONADOR TRATAMENTO MULTIFUNCIONAL 5 EM 1 COCO 1KG"/>
    <s v="B"/>
    <s v="ATIVO"/>
    <n v="390"/>
    <n v="6"/>
    <n v="0"/>
    <n v="0"/>
    <n v="0"/>
    <n v="1266"/>
    <n v="0"/>
    <n v="1266"/>
    <n v="0"/>
    <n v="-2244"/>
    <n v="486"/>
    <n v="3427"/>
    <m/>
    <n v="0"/>
    <n v="0"/>
    <s v="NÃO"/>
    <s v="NÃO"/>
    <n v="1"/>
  </r>
  <r>
    <x v="0"/>
    <x v="0"/>
    <n v="95269"/>
    <s v="SOS CACHOS CREME PARA PENTEAR CONDICIONADOR SUPER ÓLEOS 300ML"/>
    <s v="A"/>
    <s v="ATIVO"/>
    <n v="1620"/>
    <n v="6"/>
    <n v="0"/>
    <n v="0"/>
    <n v="0"/>
    <n v="2340"/>
    <n v="0"/>
    <n v="2340"/>
    <n v="0"/>
    <n v="-4326"/>
    <n v="2076"/>
    <n v="13182"/>
    <m/>
    <n v="0"/>
    <n v="0"/>
    <s v="NÃO"/>
    <s v="NÃO"/>
    <n v="1"/>
  </r>
  <r>
    <x v="0"/>
    <x v="0"/>
    <n v="33631"/>
    <s v="CREME PARA PENTEAR CONDICIONANTE DEFINIÇÃO COLA 1KG"/>
    <s v="C"/>
    <s v="ATIVO"/>
    <n v="480"/>
    <n v="6"/>
    <n v="0"/>
    <n v="0"/>
    <n v="0"/>
    <n v="1794"/>
    <n v="0"/>
    <n v="1794"/>
    <n v="0"/>
    <n v="34470"/>
    <n v="30"/>
    <n v="960"/>
    <m/>
    <n v="0"/>
    <n v="0"/>
    <s v="NÃO"/>
    <s v="NÃO"/>
    <n v="1"/>
  </r>
  <r>
    <x v="0"/>
    <x v="0"/>
    <n v="32447"/>
    <s v="#TODECACHINHO KIDS GELATINA CONDICIONANTE MODELADORA (UVA) 550G"/>
    <s v="A"/>
    <s v="ATIVO"/>
    <n v="960"/>
    <n v="6"/>
    <n v="0"/>
    <n v="0"/>
    <n v="0"/>
    <n v="2376"/>
    <n v="0"/>
    <n v="2376"/>
    <n v="0"/>
    <n v="26298"/>
    <n v="2934"/>
    <n v="16230"/>
    <m/>
    <n v="0"/>
    <n v="0"/>
    <s v="NÃO"/>
    <s v="NÃO"/>
    <n v="1"/>
  </r>
  <r>
    <x v="0"/>
    <x v="0"/>
    <n v="32892"/>
    <s v="CACHOS DOS SONHOS - ÓLEO DE TRATAMENTO MULTY IRRESISTÍVEL HIDRO-REPARAÇÃO 50ML"/>
    <s v="A"/>
    <s v="ATIVO"/>
    <n v="8352"/>
    <n v="12"/>
    <n v="0"/>
    <n v="0"/>
    <n v="1200"/>
    <n v="1200"/>
    <n v="0"/>
    <n v="1200"/>
    <n v="0"/>
    <n v="2220"/>
    <n v="504"/>
    <n v="5866"/>
    <m/>
    <n v="0"/>
    <n v="0"/>
    <s v="SIM"/>
    <s v="NÃO"/>
    <n v="1"/>
  </r>
  <r>
    <x v="0"/>
    <x v="0"/>
    <n v="95239"/>
    <s v="MEU LISO CONDICIONADOR MUITO+LISO 300ML"/>
    <s v="B"/>
    <s v="ATIVO"/>
    <n v="1440"/>
    <n v="6"/>
    <n v="0"/>
    <n v="0"/>
    <n v="0"/>
    <n v="2316"/>
    <n v="0"/>
    <n v="2316"/>
    <n v="0"/>
    <n v="3138"/>
    <n v="6"/>
    <n v="5046"/>
    <m/>
    <n v="0"/>
    <n v="0"/>
    <s v="NÃO"/>
    <s v="NÃO"/>
    <n v="1"/>
  </r>
  <r>
    <x v="0"/>
    <x v="0"/>
    <n v="33258"/>
    <s v="XEROSA ÓLEO DE TRATAMENTO CONDICIONANTE BAUNILHA DOCE 60ML"/>
    <s v="A"/>
    <s v="ATIVO"/>
    <n v="5280"/>
    <n v="12"/>
    <n v="0"/>
    <n v="0"/>
    <n v="0"/>
    <n v="1800"/>
    <n v="0"/>
    <n v="1800"/>
    <n v="0"/>
    <n v="1980"/>
    <n v="3610"/>
    <n v="12360"/>
    <m/>
    <n v="0"/>
    <n v="0"/>
    <s v="SIM"/>
    <s v="NÃO"/>
    <n v="1"/>
  </r>
  <r>
    <x v="0"/>
    <x v="0"/>
    <n v="95706"/>
    <s v="SOS CACHOS GEL CONDICIONANTE REVITALIZADOR AZEITE DE OLIVA 550G"/>
    <s v="B"/>
    <s v="ATIVO"/>
    <n v="960"/>
    <n v="6"/>
    <n v="0"/>
    <n v="0"/>
    <n v="0"/>
    <n v="2136"/>
    <n v="0"/>
    <n v="2136"/>
    <n v="0"/>
    <n v="246"/>
    <n v="36"/>
    <n v="3462"/>
    <m/>
    <n v="0"/>
    <n v="0"/>
    <s v="NÃO"/>
    <s v="NÃO"/>
    <n v="1"/>
  </r>
  <r>
    <x v="0"/>
    <x v="0"/>
    <n v="34847"/>
    <s v="SOS CACHOS CREMÁSCARA CONDICIONANTE 2X1 SUPER ÓLEOS 1KG"/>
    <s v="B"/>
    <s v="ATIVO"/>
    <n v="390"/>
    <n v="6"/>
    <n v="0"/>
    <n v="0"/>
    <n v="0"/>
    <n v="2232"/>
    <n v="0"/>
    <n v="2232"/>
    <n v="0"/>
    <n v="2682"/>
    <n v="396"/>
    <n v="1560"/>
    <m/>
    <n v="0"/>
    <n v="0"/>
    <s v="NÃO"/>
    <s v="NÃO"/>
    <n v="1"/>
  </r>
  <r>
    <x v="0"/>
    <x v="0"/>
    <n v="33312"/>
    <s v="SOS CACHOS KIDS CREME PARA PENTEAR ABACAXI 1KG"/>
    <s v="A"/>
    <s v="ATIVO"/>
    <n v="462"/>
    <n v="6"/>
    <n v="0"/>
    <n v="0"/>
    <n v="0"/>
    <n v="2220"/>
    <n v="0"/>
    <n v="2220"/>
    <n v="0"/>
    <n v="14184"/>
    <n v="2238"/>
    <n v="0"/>
    <m/>
    <n v="0"/>
    <n v="0"/>
    <s v="NÃO"/>
    <s v="NÃO"/>
    <n v="1"/>
  </r>
  <r>
    <x v="0"/>
    <x v="0"/>
    <n v="95619"/>
    <s v="MEU LISINHO SHAMPOO KIDS 300ML"/>
    <s v="C"/>
    <s v="ATIVO"/>
    <n v="1440"/>
    <n v="6"/>
    <n v="0"/>
    <n v="0"/>
    <n v="0"/>
    <n v="2220"/>
    <n v="0"/>
    <n v="2220"/>
    <n v="0"/>
    <n v="-3702"/>
    <n v="564"/>
    <n v="2880"/>
    <m/>
    <n v="0"/>
    <n v="0"/>
    <s v="NÃO"/>
    <s v="NÃO"/>
    <n v="1"/>
  </r>
  <r>
    <x v="0"/>
    <x v="0"/>
    <n v="32194"/>
    <s v="MEU LISO SPRAY MULTIUSO CONDICIONADOR ANTIFRIZZ 240ML"/>
    <s v="C"/>
    <s v="ATIVO"/>
    <n v="1980"/>
    <n v="6"/>
    <n v="0"/>
    <n v="0"/>
    <n v="0"/>
    <n v="930"/>
    <n v="0"/>
    <n v="930"/>
    <n v="0"/>
    <n v="11550"/>
    <n v="246"/>
    <n v="5508"/>
    <m/>
    <n v="0"/>
    <n v="0"/>
    <s v="NÃO"/>
    <s v="NÃO"/>
    <n v="1"/>
  </r>
  <r>
    <x v="0"/>
    <x v="0"/>
    <n v="95677"/>
    <s v="MEU LISINHO CREME PENTEAR CONDICIONADOR KIDS 250ML"/>
    <s v="B"/>
    <s v="ATIVO"/>
    <n v="1680"/>
    <n v="6"/>
    <n v="0"/>
    <n v="0"/>
    <n v="0"/>
    <n v="2094"/>
    <n v="0"/>
    <n v="2094"/>
    <n v="0"/>
    <n v="-2520"/>
    <n v="6"/>
    <n v="4536"/>
    <m/>
    <n v="0"/>
    <n v="0"/>
    <s v="NÃO"/>
    <s v="NÃO"/>
    <n v="1"/>
  </r>
  <r>
    <x v="0"/>
    <x v="0"/>
    <n v="33297"/>
    <s v="MEU LISO DEMAIS SÉRUM SELAGEM DOS SONHOS 120ML"/>
    <s v="B"/>
    <s v="ATIVO"/>
    <n v="3528"/>
    <n v="6"/>
    <n v="0"/>
    <n v="0"/>
    <n v="0"/>
    <n v="990"/>
    <n v="0"/>
    <n v="990"/>
    <n v="0"/>
    <n v="5112"/>
    <n v="1026"/>
    <n v="0"/>
    <m/>
    <n v="0"/>
    <n v="0"/>
    <s v="NÃO"/>
    <s v="NÃO"/>
    <n v="1"/>
  </r>
  <r>
    <x v="0"/>
    <x v="0"/>
    <n v="32630"/>
    <s v="SOS CACHOS CREME PARA PENTEAR CONDICIONADOR SUPER BRILHO DE REPENTE PRONTA! 500G"/>
    <s v="B"/>
    <s v="ATIVO"/>
    <n v="960"/>
    <n v="6"/>
    <n v="0"/>
    <n v="0"/>
    <n v="0"/>
    <n v="1056"/>
    <n v="0"/>
    <n v="1056"/>
    <n v="0"/>
    <n v="3366"/>
    <n v="6"/>
    <n v="12720"/>
    <m/>
    <n v="0"/>
    <n v="0"/>
    <s v="NÃO"/>
    <s v="NÃO"/>
    <n v="1"/>
  </r>
  <r>
    <x v="0"/>
    <x v="0"/>
    <n v="33600"/>
    <s v="XEROSA BODY SPLASH DESODORANTE BELEZA FATAL 200ML"/>
    <s v="C"/>
    <s v="ATIVO"/>
    <n v="1800"/>
    <n v="6"/>
    <n v="0"/>
    <n v="0"/>
    <n v="0"/>
    <n v="1356"/>
    <n v="0"/>
    <n v="1356"/>
    <n v="0"/>
    <n v="25080"/>
    <n v="84"/>
    <n v="40296"/>
    <m/>
    <n v="0"/>
    <n v="0"/>
    <s v="NÃO"/>
    <s v="NÃO"/>
    <n v="1"/>
  </r>
  <r>
    <x v="0"/>
    <x v="0"/>
    <n v="31791"/>
    <s v="CREME PARA PENTEAR CONDICIONADOR KIDS: CACHINHOS SEM NÓS 1KG"/>
    <s v="A"/>
    <s v="ATIVO"/>
    <n v="480"/>
    <n v="6"/>
    <n v="0"/>
    <n v="0"/>
    <n v="0"/>
    <n v="1932"/>
    <n v="0"/>
    <n v="1932"/>
    <n v="0"/>
    <n v="7506"/>
    <n v="12"/>
    <n v="3360"/>
    <m/>
    <n v="0"/>
    <n v="0"/>
    <s v="NÃO"/>
    <s v="NÃO"/>
    <n v="1"/>
  </r>
  <r>
    <x v="0"/>
    <x v="0"/>
    <n v="32203"/>
    <s v="SOS CACHOS CREME PARA PENTEAR CONDICIONADOR ÓLEO DE MANGA 1KG"/>
    <s v="B"/>
    <s v="ATIVO"/>
    <n v="390"/>
    <n v="6"/>
    <n v="0"/>
    <n v="0"/>
    <n v="0"/>
    <n v="1872"/>
    <n v="0"/>
    <n v="1872"/>
    <n v="0"/>
    <n v="9018"/>
    <n v="486"/>
    <n v="390"/>
    <m/>
    <n v="0"/>
    <n v="0"/>
    <s v="NÃO"/>
    <s v="NÃO"/>
    <n v="1"/>
  </r>
  <r>
    <x v="0"/>
    <x v="0"/>
    <n v="32620"/>
    <s v="CACHOS DOS SONHOS CREME DE TRATAMENTO MULTY PODEROSOS - AÇÃO ANTIFRIZZ 1KG"/>
    <s v="A"/>
    <s v="ATIVO"/>
    <n v="462"/>
    <n v="6"/>
    <n v="0"/>
    <n v="0"/>
    <n v="0"/>
    <n v="1212"/>
    <n v="0"/>
    <n v="1212"/>
    <n v="0"/>
    <n v="-2706"/>
    <n v="1716"/>
    <n v="2814"/>
    <m/>
    <n v="0"/>
    <n v="0"/>
    <s v="NÃO"/>
    <s v="NÃO"/>
    <n v="1"/>
  </r>
  <r>
    <x v="0"/>
    <x v="0"/>
    <n v="33642"/>
    <s v="CREME PARA PENTEAR CONDICIONANTE DEFINIÇÃO CACHOS OSTENTAÇÃO 300ML"/>
    <s v="C"/>
    <s v="ATIVO"/>
    <n v="1260"/>
    <n v="6"/>
    <n v="0"/>
    <n v="0"/>
    <n v="0"/>
    <n v="1092"/>
    <n v="0"/>
    <n v="1092"/>
    <n v="0"/>
    <n v="390"/>
    <n v="138"/>
    <n v="3774"/>
    <m/>
    <n v="0"/>
    <n v="0"/>
    <s v="NÃO"/>
    <s v="NÃO"/>
    <n v="1"/>
  </r>
  <r>
    <x v="0"/>
    <x v="0"/>
    <n v="32647"/>
    <s v="#TODECACHO KIDS KIT SHAMPOO 300ML + CONDICIONADOR 200ML MELANCIA"/>
    <s v="A"/>
    <s v="ATIVO"/>
    <n v="840"/>
    <n v="6"/>
    <n v="0"/>
    <n v="0"/>
    <n v="0"/>
    <n v="1602"/>
    <n v="0"/>
    <n v="1602"/>
    <n v="0"/>
    <n v="-5676"/>
    <n v="6"/>
    <n v="7626"/>
    <m/>
    <n v="0"/>
    <n v="0"/>
    <s v="NÃO"/>
    <s v="NÃO"/>
    <n v="1"/>
  </r>
  <r>
    <x v="0"/>
    <x v="0"/>
    <n v="32444"/>
    <s v="MEU LISO MUITO + LISO ÓLEO DE TRATAMENTO CONDICIONADOR MULTIFUNCIONAL  60ML"/>
    <s v="B"/>
    <s v="ATIVO"/>
    <n v="5760"/>
    <n v="12"/>
    <n v="0"/>
    <n v="0"/>
    <n v="912"/>
    <n v="912"/>
    <n v="0"/>
    <n v="912"/>
    <n v="0"/>
    <n v="-60"/>
    <n v="282"/>
    <n v="2400"/>
    <m/>
    <n v="0"/>
    <n v="0"/>
    <s v="SIM"/>
    <s v="NÃO"/>
    <n v="1"/>
  </r>
  <r>
    <x v="0"/>
    <x v="0"/>
    <n v="31783"/>
    <s v="#TODECACHO MÁSCARA CONDICIONANTE MATIZADORA PRETA 300G"/>
    <s v="A"/>
    <s v="ATIVO"/>
    <n v="1452"/>
    <n v="6"/>
    <n v="0"/>
    <n v="0"/>
    <n v="0"/>
    <n v="750"/>
    <n v="0"/>
    <n v="750"/>
    <n v="0"/>
    <n v="-5232"/>
    <n v="792"/>
    <n v="1044"/>
    <m/>
    <n v="0"/>
    <n v="0"/>
    <s v="NÃO"/>
    <s v="NÃO"/>
    <n v="1"/>
  </r>
  <r>
    <x v="0"/>
    <x v="0"/>
    <n v="32629"/>
    <s v="SOS CACHOS MÁSCARA CONDICIONANTE ANTIPOROSIDADE DE REPENTE PRONTA! 500G"/>
    <s v="C"/>
    <s v="ATIVO"/>
    <n v="960"/>
    <n v="6"/>
    <n v="0"/>
    <n v="0"/>
    <n v="0"/>
    <n v="1380"/>
    <n v="0"/>
    <n v="1380"/>
    <n v="0"/>
    <n v="78"/>
    <n v="300"/>
    <n v="3660"/>
    <m/>
    <n v="0"/>
    <n v="0"/>
    <s v="NÃO"/>
    <s v="NÃO"/>
    <n v="1"/>
  </r>
  <r>
    <x v="0"/>
    <x v="0"/>
    <n v="32913"/>
    <s v="SOS CACHOS KIT SHAMPOO 300ML + CONDICIONADOR 200ML KIDS HIDRATAÇÃO"/>
    <s v="B"/>
    <s v="ATIVO"/>
    <n v="930"/>
    <n v="6"/>
    <n v="0"/>
    <n v="0"/>
    <n v="0"/>
    <n v="1482"/>
    <n v="0"/>
    <n v="1482"/>
    <n v="0"/>
    <n v="-2868"/>
    <n v="6"/>
    <n v="4002"/>
    <m/>
    <n v="0"/>
    <n v="0"/>
    <s v="NÃO"/>
    <s v="NÃO"/>
    <n v="1"/>
  </r>
  <r>
    <x v="0"/>
    <x v="0"/>
    <n v="32198"/>
    <s v="SOS CACHOS GELATINA CONDICIONANTE HIDRATANTE ATIVADORA DE CACHOS COCO 400GR"/>
    <s v="B"/>
    <s v="ATIVO"/>
    <n v="720"/>
    <n v="6"/>
    <n v="0"/>
    <n v="0"/>
    <n v="0"/>
    <n v="1290"/>
    <n v="0"/>
    <n v="1290"/>
    <n v="0"/>
    <n v="2460"/>
    <n v="630"/>
    <n v="11278"/>
    <m/>
    <n v="0"/>
    <n v="0"/>
    <s v="NÃO"/>
    <s v="NÃO"/>
    <n v="1"/>
  </r>
  <r>
    <x v="0"/>
    <x v="0"/>
    <n v="33361"/>
    <s v="Loção Hidratante Corporal Xêrosa Rose Intense 200ml"/>
    <s v="C"/>
    <s v="ATIVO"/>
    <n v="0"/>
    <n v="6"/>
    <n v="0"/>
    <n v="0"/>
    <n v="0"/>
    <n v="1278"/>
    <n v="0"/>
    <n v="1278"/>
    <n v="0"/>
    <n v="0"/>
    <n v="0"/>
    <n v="0"/>
    <m/>
    <n v="0"/>
    <n v="0"/>
    <s v="NÃO"/>
    <s v="NÃO"/>
    <n v="1"/>
  </r>
  <r>
    <x v="0"/>
    <x v="0"/>
    <n v="34943"/>
    <s v="MEU LISO SHAMPOO DEMAIS 300ML"/>
    <s v="B"/>
    <s v="ATIVO"/>
    <n v="1440"/>
    <n v="6"/>
    <n v="0"/>
    <n v="0"/>
    <n v="0"/>
    <n v="1410"/>
    <n v="0"/>
    <n v="1410"/>
    <n v="0"/>
    <n v="2550"/>
    <n v="24"/>
    <n v="3438"/>
    <m/>
    <n v="0"/>
    <n v="0"/>
    <s v="NÃO"/>
    <s v="NÃO"/>
    <n v="1"/>
  </r>
  <r>
    <x v="0"/>
    <x v="0"/>
    <n v="95007"/>
    <s v="BOMBA SHAMPOO ORIGINAL 300ML"/>
    <s v="A"/>
    <s v="ATIVO"/>
    <n v="1512"/>
    <n v="6"/>
    <n v="0"/>
    <n v="0"/>
    <n v="0"/>
    <n v="1392"/>
    <n v="0"/>
    <n v="1392"/>
    <n v="0"/>
    <n v="-5538"/>
    <n v="168"/>
    <n v="1134"/>
    <m/>
    <n v="0"/>
    <n v="0"/>
    <s v="NÃO"/>
    <s v="NÃO"/>
    <n v="1"/>
  </r>
  <r>
    <x v="0"/>
    <x v="0"/>
    <n v="33259"/>
    <s v="XEROSA CREME CONDICIONADOR PARA PENTEAR BAUNILHA DOCE 800G"/>
    <s v="A"/>
    <s v="ATIVO"/>
    <n v="672"/>
    <n v="6"/>
    <n v="0"/>
    <n v="0"/>
    <n v="0"/>
    <n v="1224"/>
    <n v="0"/>
    <n v="1224"/>
    <n v="0"/>
    <n v="7536"/>
    <n v="6"/>
    <n v="0"/>
    <m/>
    <n v="0"/>
    <n v="0"/>
    <s v="NÃO"/>
    <s v="NÃO"/>
    <n v="1"/>
  </r>
  <r>
    <x v="0"/>
    <x v="0"/>
    <n v="34944"/>
    <s v="MEU LISO CONDICIONADOR DEMAIS 300ML"/>
    <s v="B"/>
    <s v="ATIVO"/>
    <n v="1440"/>
    <n v="6"/>
    <n v="0"/>
    <n v="0"/>
    <n v="0"/>
    <n v="1356"/>
    <n v="0"/>
    <n v="1356"/>
    <n v="0"/>
    <n v="780"/>
    <n v="1104"/>
    <n v="6102"/>
    <m/>
    <n v="0"/>
    <n v="0"/>
    <s v="NÃO"/>
    <s v="NÃO"/>
    <n v="1"/>
  </r>
  <r>
    <x v="0"/>
    <x v="0"/>
    <n v="32891"/>
    <s v="#TODECACHO KIT KIDS SHAMPOO 300ML + CONDICIONADOR 200ML DESEMBARAÇANTE MORANGO"/>
    <s v="B"/>
    <s v="ATIVO"/>
    <n v="840"/>
    <n v="6"/>
    <n v="0"/>
    <n v="0"/>
    <n v="0"/>
    <n v="1266"/>
    <n v="0"/>
    <n v="1266"/>
    <n v="0"/>
    <n v="-2544"/>
    <n v="18"/>
    <n v="840"/>
    <m/>
    <n v="0"/>
    <n v="0"/>
    <s v="NÃO"/>
    <s v="NÃO"/>
    <n v="1"/>
  </r>
  <r>
    <x v="0"/>
    <x v="0"/>
    <n v="33253"/>
    <s v="XEROSA GELATINA CONDICIONANTE GLAMOUR CHIC 500G"/>
    <s v="A"/>
    <s v="ATIVO"/>
    <n v="960"/>
    <n v="6"/>
    <n v="0"/>
    <n v="0"/>
    <n v="0"/>
    <n v="846"/>
    <n v="0"/>
    <n v="846"/>
    <n v="0"/>
    <n v="6072"/>
    <n v="21"/>
    <n v="12858"/>
    <m/>
    <n v="0"/>
    <n v="0"/>
    <s v="NÃO"/>
    <s v="NÃO"/>
    <n v="1"/>
  </r>
  <r>
    <x v="0"/>
    <x v="0"/>
    <n v="95552"/>
    <s v="SL CREME PENTEAR CONDICIONADOR SUPER VOLUMAO 1L"/>
    <s v="B"/>
    <s v="ATIVO"/>
    <n v="480"/>
    <n v="6"/>
    <n v="0"/>
    <n v="0"/>
    <n v="0"/>
    <n v="1308"/>
    <n v="0"/>
    <n v="1308"/>
    <n v="0"/>
    <n v="-744"/>
    <n v="60"/>
    <n v="3840"/>
    <m/>
    <n v="0"/>
    <n v="0"/>
    <s v="NÃO"/>
    <s v="NÃO"/>
    <n v="1"/>
  </r>
  <r>
    <x v="0"/>
    <x v="0"/>
    <n v="34852"/>
    <s v="SOS MÁSCARA CONDICIONANTE COCO 500GR"/>
    <s v="B"/>
    <s v="ATIVO"/>
    <n v="960"/>
    <n v="6"/>
    <n v="0"/>
    <n v="0"/>
    <n v="0"/>
    <n v="1278"/>
    <n v="0"/>
    <n v="1278"/>
    <n v="0"/>
    <n v="390"/>
    <n v="402"/>
    <n v="2196"/>
    <m/>
    <n v="0"/>
    <n v="0"/>
    <s v="NÃO"/>
    <s v="NÃO"/>
    <n v="1"/>
  </r>
  <r>
    <x v="0"/>
    <x v="0"/>
    <n v="95192"/>
    <s v="MEU LISO MASCARA CONDICIONANTE MATIZ LOIRO 300GR"/>
    <s v="A"/>
    <s v="ATIVO"/>
    <n v="960"/>
    <n v="6"/>
    <n v="0"/>
    <n v="0"/>
    <n v="0"/>
    <n v="660"/>
    <n v="0"/>
    <n v="660"/>
    <n v="0"/>
    <n v="17634"/>
    <n v="2490"/>
    <n v="10050"/>
    <m/>
    <n v="0"/>
    <n v="0"/>
    <s v="NÃO"/>
    <s v="NÃO"/>
    <n v="1"/>
  </r>
  <r>
    <x v="0"/>
    <x v="0"/>
    <n v="32895"/>
    <s v="CACHOS DOS SONHOS - ÓLEO + SÉRUM BIFÁSICO MULTY PODEROSOS NUTRIÇÃO 120ML"/>
    <s v="B"/>
    <s v="ATIVO"/>
    <n v="3528"/>
    <n v="6"/>
    <n v="0"/>
    <n v="0"/>
    <n v="0"/>
    <n v="576"/>
    <n v="0"/>
    <n v="576"/>
    <n v="0"/>
    <n v="9030"/>
    <n v="1326"/>
    <n v="7410"/>
    <m/>
    <n v="0"/>
    <n v="0"/>
    <s v="NÃO"/>
    <s v="NÃO"/>
    <n v="1"/>
  </r>
  <r>
    <x v="0"/>
    <x v="0"/>
    <n v="32834"/>
    <s v="Salon Line Kids Spray Perfumado Melancia"/>
    <s v="C"/>
    <s v="ATIVO"/>
    <n v="0"/>
    <n v="3"/>
    <n v="0"/>
    <n v="0"/>
    <n v="0"/>
    <n v="1056"/>
    <n v="0"/>
    <n v="1056"/>
    <n v="0"/>
    <n v="9060"/>
    <n v="2304"/>
    <n v="1062"/>
    <m/>
    <n v="0"/>
    <n v="0"/>
    <s v="NÃO"/>
    <s v="NÃO"/>
    <n v="1"/>
  </r>
  <r>
    <x v="0"/>
    <x v="0"/>
    <n v="32443"/>
    <s v="MEU LISO DEMAIS ÓLEO DE TRATAMENTO CONDICIONANTE MULTIFUNCIONAL 60ML"/>
    <s v="B"/>
    <s v="ATIVO"/>
    <n v="5760"/>
    <n v="12"/>
    <n v="0"/>
    <n v="0"/>
    <n v="0"/>
    <n v="648"/>
    <n v="0"/>
    <n v="648"/>
    <n v="0"/>
    <n v="6396"/>
    <n v="5592"/>
    <n v="11520"/>
    <m/>
    <n v="0"/>
    <n v="0"/>
    <s v="SIM"/>
    <s v="NÃO"/>
    <n v="1"/>
  </r>
  <r>
    <x v="0"/>
    <x v="0"/>
    <n v="33558"/>
    <s v="#TODECACHO GELATINA CONDICIONANTE SUPER DEFINIÇÃO BISNAGA 200G"/>
    <s v="C"/>
    <s v="ATIVO"/>
    <n v="1830"/>
    <n v="6"/>
    <n v="0"/>
    <n v="0"/>
    <n v="0"/>
    <n v="744"/>
    <n v="0"/>
    <n v="744"/>
    <n v="0"/>
    <n v="23916"/>
    <n v="108"/>
    <n v="7794"/>
    <m/>
    <n v="0"/>
    <n v="0"/>
    <s v="NÃO"/>
    <s v="NÃO"/>
    <n v="1"/>
  </r>
  <r>
    <x v="0"/>
    <x v="0"/>
    <n v="34693"/>
    <s v="KIT GUANIDINA CALCIO&amp;OIL"/>
    <s v="A"/>
    <s v="ATIVO"/>
    <n v="396"/>
    <n v="6"/>
    <n v="0"/>
    <n v="0"/>
    <n v="0"/>
    <n v="1170"/>
    <n v="0"/>
    <n v="1170"/>
    <n v="0"/>
    <n v="11706"/>
    <n v="210"/>
    <n v="4996"/>
    <m/>
    <n v="0"/>
    <n v="0"/>
    <s v="NÃO"/>
    <s v="NÃO"/>
    <n v="1"/>
  </r>
  <r>
    <x v="0"/>
    <x v="0"/>
    <n v="33587"/>
    <s v="SALON LINE MÁSCARA DE TRATAMENTO CONDICIONANTE DEFINIÇÃO NATURAL 300G"/>
    <s v="C"/>
    <s v="ATIVO"/>
    <n v="960"/>
    <n v="6"/>
    <n v="0"/>
    <n v="0"/>
    <n v="0"/>
    <n v="648"/>
    <n v="0"/>
    <n v="648"/>
    <n v="0"/>
    <n v="-276"/>
    <n v="54"/>
    <n v="6666"/>
    <m/>
    <n v="0"/>
    <n v="0"/>
    <s v="NÃO"/>
    <s v="NÃO"/>
    <n v="1"/>
  </r>
  <r>
    <x v="0"/>
    <x v="0"/>
    <n v="32616"/>
    <s v="CREME PARA PENTEAR DEFINIÇÃO NUTRITIVA CONDICIONADOR 1KG"/>
    <s v="A"/>
    <s v="ATIVO"/>
    <n v="480"/>
    <n v="6"/>
    <n v="0"/>
    <n v="0"/>
    <n v="0"/>
    <n v="504"/>
    <n v="0"/>
    <n v="504"/>
    <n v="0"/>
    <n v="7386"/>
    <n v="30"/>
    <n v="8640"/>
    <m/>
    <n v="0"/>
    <n v="0"/>
    <s v="NÃO"/>
    <s v="NÃO"/>
    <n v="1"/>
  </r>
  <r>
    <x v="0"/>
    <x v="0"/>
    <n v="33596"/>
    <s v="SALON LINE ÓLEO DE TRATAMENTO CONDICIONANTE MULTY NUTRITIVO CEREJA 50ML"/>
    <s v="C"/>
    <s v="ATIVO"/>
    <n v="8352"/>
    <n v="12"/>
    <n v="0"/>
    <n v="0"/>
    <n v="624"/>
    <n v="624"/>
    <n v="0"/>
    <n v="624"/>
    <n v="0"/>
    <n v="49836"/>
    <n v="252"/>
    <n v="22584"/>
    <m/>
    <n v="0"/>
    <n v="0"/>
    <s v="SIM"/>
    <s v="NÃO"/>
    <n v="1"/>
  </r>
  <r>
    <x v="0"/>
    <x v="0"/>
    <n v="34665"/>
    <s v="SOS CACHOS ATIVADOR CONDICIONADOR SUPER ÓLEOS 500ML"/>
    <s v="A"/>
    <s v="ATIVO"/>
    <n v="936"/>
    <n v="6"/>
    <n v="0"/>
    <n v="0"/>
    <n v="0"/>
    <n v="1086"/>
    <n v="0"/>
    <n v="1086"/>
    <n v="0"/>
    <n v="660"/>
    <n v="144"/>
    <n v="516"/>
    <m/>
    <n v="0"/>
    <n v="0"/>
    <s v="NÃO"/>
    <s v="NÃO"/>
    <n v="1"/>
  </r>
  <r>
    <x v="0"/>
    <x v="0"/>
    <n v="34945"/>
    <s v="MEU LISO MASCARA CONDICIONANTE DEMAIS 300GR"/>
    <s v="B"/>
    <s v="ATIVO"/>
    <n v="960"/>
    <n v="6"/>
    <n v="0"/>
    <n v="0"/>
    <n v="0"/>
    <n v="1050"/>
    <n v="0"/>
    <n v="1050"/>
    <n v="0"/>
    <n v="5166"/>
    <n v="582"/>
    <n v="0"/>
    <m/>
    <n v="0"/>
    <n v="0"/>
    <s v="NÃO"/>
    <s v="NÃO"/>
    <n v="1"/>
  </r>
  <r>
    <x v="0"/>
    <x v="0"/>
    <n v="33265"/>
    <s v="XEROSA ÓLEO DE TRATAMENTO CONDICIONANTE VIBES POP 60ML"/>
    <s v="A"/>
    <s v="ATIVO"/>
    <n v="5280"/>
    <n v="12"/>
    <n v="0"/>
    <n v="0"/>
    <n v="0"/>
    <n v="1032"/>
    <n v="0"/>
    <n v="1032"/>
    <n v="0"/>
    <n v="1284"/>
    <n v="1428"/>
    <n v="5760"/>
    <m/>
    <n v="0"/>
    <n v="0"/>
    <s v="SIM"/>
    <s v="NÃO"/>
    <n v="1"/>
  </r>
  <r>
    <x v="0"/>
    <x v="0"/>
    <n v="33266"/>
    <s v="XEROSA CREME CONDICIONADOR PARA PENTEAR VIBES POP 800G"/>
    <s v="A"/>
    <s v="ATIVO"/>
    <n v="672"/>
    <n v="6"/>
    <n v="0"/>
    <n v="0"/>
    <n v="0"/>
    <n v="1020"/>
    <n v="0"/>
    <n v="1020"/>
    <n v="0"/>
    <n v="5484"/>
    <n v="798"/>
    <n v="5904"/>
    <m/>
    <n v="0"/>
    <n v="0"/>
    <s v="NÃO"/>
    <s v="NÃO"/>
    <n v="1"/>
  </r>
  <r>
    <x v="0"/>
    <x v="0"/>
    <n v="34491"/>
    <s v="SL CREME PENTEAR CONDICIONADOR HIDRATACAO PROFUNDA 1KG"/>
    <s v="A"/>
    <s v="ATIVO"/>
    <n v="480"/>
    <n v="6"/>
    <n v="0"/>
    <n v="0"/>
    <n v="0"/>
    <n v="1002"/>
    <n v="0"/>
    <n v="1002"/>
    <n v="0"/>
    <n v="7748"/>
    <n v="462"/>
    <n v="2400"/>
    <m/>
    <n v="0"/>
    <n v="0"/>
    <s v="NÃO"/>
    <s v="NÃO"/>
    <n v="1"/>
  </r>
  <r>
    <x v="0"/>
    <x v="0"/>
    <n v="33245"/>
    <s v="XEROSA BODY SPLASH DESODORANTE CABELO E CORPO ROSE INTENSE 200ML"/>
    <s v="A"/>
    <s v="ATIVO"/>
    <n v="1980"/>
    <n v="6"/>
    <n v="0"/>
    <n v="0"/>
    <n v="0"/>
    <n v="972"/>
    <n v="0"/>
    <n v="972"/>
    <n v="0"/>
    <n v="840"/>
    <n v="3138"/>
    <n v="12750"/>
    <m/>
    <n v="0"/>
    <n v="0"/>
    <s v="NÃO"/>
    <s v="NÃO"/>
    <n v="1"/>
  </r>
  <r>
    <x v="0"/>
    <x v="0"/>
    <n v="33599"/>
    <s v="XEROSA BODY SPLASH DESODORANTE VIVA LA VIDA 200ML"/>
    <s v="C"/>
    <s v="ATIVO"/>
    <n v="1800"/>
    <n v="6"/>
    <n v="0"/>
    <n v="0"/>
    <n v="0"/>
    <n v="612"/>
    <n v="0"/>
    <n v="612"/>
    <n v="0"/>
    <n v="22854"/>
    <n v="96"/>
    <n v="23766"/>
    <m/>
    <n v="0"/>
    <n v="0"/>
    <s v="NÃO"/>
    <s v="NÃO"/>
    <n v="1"/>
  </r>
  <r>
    <x v="0"/>
    <x v="0"/>
    <n v="32547"/>
    <s v="#TODECACHO GELATINA SUPER VOLUME 1KG"/>
    <s v="A"/>
    <s v="ATIVO"/>
    <n v="480"/>
    <n v="6"/>
    <n v="0"/>
    <n v="0"/>
    <n v="0"/>
    <n v="936"/>
    <n v="0"/>
    <n v="936"/>
    <n v="0"/>
    <n v="9126"/>
    <n v="522"/>
    <n v="0"/>
    <m/>
    <n v="0"/>
    <n v="0"/>
    <s v="NÃO"/>
    <s v="NÃO"/>
    <n v="1"/>
  </r>
  <r>
    <x v="0"/>
    <x v="0"/>
    <n v="33371"/>
    <s v="CACHOS DOS SONHOS MULTY  PINK FATAL TÔNICO CAPILAR  CONDICIONANTE TRATAMENTO 300ML"/>
    <s v="B"/>
    <s v="ATIVO"/>
    <n v="1260"/>
    <n v="6"/>
    <n v="0"/>
    <n v="0"/>
    <n v="0"/>
    <n v="696"/>
    <n v="0"/>
    <n v="696"/>
    <n v="0"/>
    <n v="38190"/>
    <n v="588"/>
    <n v="1260"/>
    <m/>
    <n v="0"/>
    <n v="0"/>
    <s v="NÃO"/>
    <s v="NÃO"/>
    <n v="1"/>
  </r>
  <r>
    <x v="0"/>
    <x v="0"/>
    <n v="32626"/>
    <s v="CACHOS DOS SONHOS ÓLEO REPARADOR MULTY EXTRAORDINÁRIO REPARAÇÃO CONDICIONANTE 50ML"/>
    <s v="A"/>
    <s v="ATIVO"/>
    <n v="8352"/>
    <n v="12"/>
    <n v="0"/>
    <n v="0"/>
    <n v="0"/>
    <n v="564"/>
    <n v="0"/>
    <n v="564"/>
    <n v="0"/>
    <n v="-432"/>
    <n v="948"/>
    <n v="0"/>
    <m/>
    <n v="0"/>
    <n v="0"/>
    <s v="SIM"/>
    <s v="NÃO"/>
    <n v="1"/>
  </r>
  <r>
    <x v="0"/>
    <x v="0"/>
    <n v="32237"/>
    <s v="#TODECACHO MODELADORA CONDICIONADOR ANTIFRIZZ 120G"/>
    <s v="C"/>
    <s v="ATIVO"/>
    <n v="3108"/>
    <n v="12"/>
    <n v="0"/>
    <n v="0"/>
    <n v="0"/>
    <n v="900"/>
    <n v="0"/>
    <n v="900"/>
    <n v="0"/>
    <n v="984"/>
    <n v="54"/>
    <n v="5472"/>
    <m/>
    <n v="0"/>
    <n v="0"/>
    <s v="NÃO"/>
    <s v="NÃO"/>
    <n v="1"/>
  </r>
  <r>
    <x v="0"/>
    <x v="0"/>
    <n v="34849"/>
    <s v="SOS CACHOS SHAMPOO COCO 300ML"/>
    <s v="B"/>
    <s v="ATIVO"/>
    <n v="1560"/>
    <n v="12"/>
    <n v="0"/>
    <n v="0"/>
    <n v="0"/>
    <n v="624"/>
    <n v="0"/>
    <n v="624"/>
    <n v="0"/>
    <n v="1080"/>
    <n v="540"/>
    <n v="1560"/>
    <m/>
    <n v="0"/>
    <n v="0"/>
    <s v="NÃO"/>
    <s v="NÃO"/>
    <n v="1"/>
  </r>
  <r>
    <x v="0"/>
    <x v="0"/>
    <n v="34850"/>
    <s v="SOS COND COCO PROFUNDO 300ML"/>
    <s v="B"/>
    <s v="ATIVO"/>
    <n v="1560"/>
    <n v="12"/>
    <n v="0"/>
    <n v="0"/>
    <n v="0"/>
    <n v="624"/>
    <n v="0"/>
    <n v="624"/>
    <n v="0"/>
    <n v="1020"/>
    <n v="1764"/>
    <n v="4680"/>
    <m/>
    <n v="0"/>
    <n v="0"/>
    <s v="NÃO"/>
    <s v="NÃO"/>
    <n v="1"/>
  </r>
  <r>
    <x v="0"/>
    <x v="0"/>
    <n v="33260"/>
    <s v="XEROSA GELATINA CONDICIONANTE BAUNILHA DOCE 500G"/>
    <s v="A"/>
    <s v="ATIVO"/>
    <n v="960"/>
    <n v="6"/>
    <n v="0"/>
    <n v="0"/>
    <n v="0"/>
    <n v="840"/>
    <n v="0"/>
    <n v="840"/>
    <n v="0"/>
    <n v="5982"/>
    <n v="840"/>
    <n v="6480"/>
    <m/>
    <n v="0"/>
    <n v="0"/>
    <s v="NÃO"/>
    <s v="NÃO"/>
    <n v="1"/>
  </r>
  <r>
    <x v="0"/>
    <x v="0"/>
    <n v="31186"/>
    <s v="SL CREME PENTEAR CONDICIONADOR SUPER DESEMBARACO 1L"/>
    <s v="B"/>
    <s v="ATIVO"/>
    <n v="480"/>
    <n v="6"/>
    <n v="0"/>
    <n v="0"/>
    <n v="0"/>
    <n v="642"/>
    <n v="0"/>
    <n v="642"/>
    <n v="0"/>
    <n v="2712"/>
    <n v="180"/>
    <n v="0"/>
    <m/>
    <n v="0"/>
    <n v="0"/>
    <s v="NÃO"/>
    <s v="NÃO"/>
    <n v="1"/>
  </r>
  <r>
    <x v="0"/>
    <x v="0"/>
    <n v="31765"/>
    <s v="CR PENTEAR CONDICIONADOR SOS CACHOS KIDS SUPER ÓLEOS 300ML"/>
    <s v="B"/>
    <s v="ATIVO"/>
    <n v="1620"/>
    <n v="6"/>
    <n v="0"/>
    <n v="0"/>
    <n v="0"/>
    <n v="804"/>
    <n v="0"/>
    <n v="804"/>
    <n v="0"/>
    <n v="-6312"/>
    <n v="774"/>
    <n v="2172"/>
    <m/>
    <n v="0"/>
    <n v="0"/>
    <s v="NÃO"/>
    <s v="NÃO"/>
    <n v="1"/>
  </r>
  <r>
    <x v="0"/>
    <x v="0"/>
    <n v="30359"/>
    <s v="CONDICIONADOR SOS CACHOS KIDS SUPER ÓLEOS 300ML"/>
    <s v="C"/>
    <s v="ATIVO"/>
    <n v="1590"/>
    <n v="6"/>
    <n v="0"/>
    <n v="0"/>
    <n v="0"/>
    <n v="576"/>
    <n v="0"/>
    <n v="576"/>
    <n v="0"/>
    <n v="1218"/>
    <n v="336"/>
    <n v="3210"/>
    <m/>
    <n v="0"/>
    <n v="0"/>
    <s v="NÃO"/>
    <s v="NÃO"/>
    <n v="1"/>
  </r>
  <r>
    <x v="0"/>
    <x v="0"/>
    <n v="32631"/>
    <s v="SOS CACHOS CREME PARA PENTEAR CONDICIONADOR FLUIDO DE REPENTE PRONTA! 300ML"/>
    <s v="B"/>
    <s v="ATIVO"/>
    <n v="1320"/>
    <n v="6"/>
    <n v="0"/>
    <n v="0"/>
    <n v="0"/>
    <n v="744"/>
    <n v="0"/>
    <n v="744"/>
    <n v="0"/>
    <n v="1764"/>
    <n v="589"/>
    <n v="6618"/>
    <m/>
    <n v="0"/>
    <n v="0"/>
    <s v="NÃO"/>
    <s v="NÃO"/>
    <n v="1"/>
  </r>
  <r>
    <x v="0"/>
    <x v="0"/>
    <n v="34490"/>
    <s v="SL CREME PENTEAR CONDICIONADOR RECONSTRUCAO INTENSA 1KG"/>
    <s v="A"/>
    <s v="ATIVO"/>
    <n v="480"/>
    <n v="6"/>
    <n v="0"/>
    <n v="0"/>
    <n v="0"/>
    <n v="708"/>
    <n v="0"/>
    <n v="708"/>
    <n v="0"/>
    <n v="3060"/>
    <n v="0"/>
    <n v="3744"/>
    <m/>
    <n v="0"/>
    <n v="0"/>
    <s v="NÃO"/>
    <s v="NÃO"/>
    <n v="1"/>
  </r>
  <r>
    <x v="0"/>
    <x v="0"/>
    <n v="32551"/>
    <s v="CREME PARA PENTEAR CONDICIONADOR KIDS CACHINHOS HIDRATADOS 1KG"/>
    <s v="A"/>
    <s v="ATIVO"/>
    <n v="480"/>
    <n v="6"/>
    <n v="0"/>
    <n v="0"/>
    <n v="0"/>
    <n v="708"/>
    <n v="0"/>
    <n v="708"/>
    <n v="0"/>
    <n v="10890"/>
    <n v="606"/>
    <n v="1512"/>
    <m/>
    <n v="0"/>
    <n v="0"/>
    <s v="NÃO"/>
    <s v="NÃO"/>
    <n v="1"/>
  </r>
  <r>
    <x v="0"/>
    <x v="0"/>
    <n v="95085"/>
    <s v="BOMBA CONDICIONADOR ORIGINAL 300ML"/>
    <s v="A"/>
    <s v="ATIVO"/>
    <n v="1512"/>
    <n v="6"/>
    <n v="0"/>
    <n v="0"/>
    <n v="0"/>
    <n v="732"/>
    <n v="0"/>
    <n v="732"/>
    <n v="0"/>
    <n v="15282"/>
    <n v="1554"/>
    <n v="4644"/>
    <m/>
    <n v="0"/>
    <n v="0"/>
    <s v="NÃO"/>
    <s v="NÃO"/>
    <n v="1"/>
  </r>
  <r>
    <x v="0"/>
    <x v="0"/>
    <n v="32210"/>
    <s v="MEU LISO SPRAY CONDICIONADOR DEFRIZANTE PROTETOR TÉRMICO CONDICIONADOR REPARAÇÃO 240ML"/>
    <s v="C"/>
    <s v="ATIVO"/>
    <n v="1584"/>
    <n v="6"/>
    <n v="0"/>
    <n v="0"/>
    <n v="0"/>
    <n v="582"/>
    <n v="0"/>
    <n v="582"/>
    <n v="0"/>
    <n v="-804"/>
    <n v="126"/>
    <n v="5550"/>
    <m/>
    <n v="0"/>
    <n v="0"/>
    <s v="NÃO"/>
    <s v="NÃO"/>
    <n v="1"/>
  </r>
  <r>
    <x v="0"/>
    <x v="0"/>
    <n v="33267"/>
    <s v="XEROSA GELATINA CONDICIONANTE VIBES POP 500G"/>
    <s v="A"/>
    <s v="ATIVO"/>
    <n v="960"/>
    <n v="6"/>
    <n v="0"/>
    <n v="0"/>
    <n v="0"/>
    <n v="492"/>
    <n v="0"/>
    <n v="492"/>
    <n v="0"/>
    <n v="9504"/>
    <n v="1860"/>
    <n v="5064"/>
    <m/>
    <n v="0"/>
    <n v="0"/>
    <s v="NÃO"/>
    <s v="NÃO"/>
    <n v="1"/>
  </r>
  <r>
    <x v="0"/>
    <x v="0"/>
    <n v="32202"/>
    <s v="SOS OLEO CONDICIONADOR SUPER ÓLEOS 100ML"/>
    <s v="B"/>
    <s v="ATIVO"/>
    <n v="3744"/>
    <n v="12"/>
    <n v="0"/>
    <n v="0"/>
    <n v="0"/>
    <n v="648"/>
    <n v="0"/>
    <n v="648"/>
    <n v="0"/>
    <n v="4012"/>
    <n v="696"/>
    <n v="8364"/>
    <m/>
    <n v="0"/>
    <n v="0"/>
    <s v="SIM"/>
    <s v="NÃO"/>
    <n v="1"/>
  </r>
  <r>
    <x v="0"/>
    <x v="0"/>
    <n v="30360"/>
    <s v="ATIVADOR CONDICIONADOR SOS CACHOS KIDS SUPER ÓLEOS 300ML"/>
    <s v="B"/>
    <s v="ATIVO"/>
    <n v="1680"/>
    <n v="6"/>
    <n v="0"/>
    <n v="0"/>
    <n v="0"/>
    <n v="618"/>
    <n v="0"/>
    <n v="618"/>
    <n v="0"/>
    <n v="216"/>
    <n v="2028"/>
    <n v="5868"/>
    <m/>
    <n v="0"/>
    <n v="0"/>
    <s v="NÃO"/>
    <s v="NÃO"/>
    <n v="1"/>
  </r>
  <r>
    <x v="0"/>
    <x v="0"/>
    <n v="32249"/>
    <s v="SOS ÓLEO CONDICIONANTE 10 EM 1 MULTIBENEFICIOS + PODEROSOS 100ML"/>
    <s v="A"/>
    <s v="ATIVO"/>
    <n v="3744"/>
    <n v="12"/>
    <n v="0"/>
    <n v="0"/>
    <n v="672"/>
    <n v="672"/>
    <n v="0"/>
    <n v="672"/>
    <n v="0"/>
    <n v="3840"/>
    <n v="180"/>
    <n v="0"/>
    <m/>
    <n v="0"/>
    <n v="0"/>
    <s v="SIM"/>
    <s v="NÃO"/>
    <n v="1"/>
  </r>
  <r>
    <x v="0"/>
    <x v="0"/>
    <n v="30562"/>
    <s v="HIDRA KIT SHAMPOO+CONDICIONADOR HIALURONICO 300ML"/>
    <s v="A"/>
    <s v="ATIVO"/>
    <n v="720"/>
    <n v="6"/>
    <n v="0"/>
    <n v="0"/>
    <n v="0"/>
    <n v="462"/>
    <n v="0"/>
    <n v="462"/>
    <n v="0"/>
    <n v="-6648"/>
    <n v="378"/>
    <n v="2376"/>
    <m/>
    <n v="0"/>
    <n v="0"/>
    <s v="NÃO"/>
    <s v="NÃO"/>
    <n v="1"/>
  </r>
  <r>
    <x v="0"/>
    <x v="0"/>
    <n v="31185"/>
    <s v="SL CREME PENTEAR CONDICIONADOR SUPER CONTROLE 1L"/>
    <s v="B"/>
    <s v="ATIVO"/>
    <n v="480"/>
    <n v="6"/>
    <n v="0"/>
    <n v="0"/>
    <n v="0"/>
    <n v="618"/>
    <n v="0"/>
    <n v="618"/>
    <n v="0"/>
    <n v="3240"/>
    <n v="312"/>
    <n v="2874"/>
    <m/>
    <n v="0"/>
    <n v="0"/>
    <s v="NÃO"/>
    <s v="NÃO"/>
    <n v="1"/>
  </r>
  <r>
    <x v="0"/>
    <x v="0"/>
    <n v="32550"/>
    <s v="CREME PARA PENTEAR CONDICIONADOR KIDS CACHINHOS PODEROSOS 1KG"/>
    <s v="B"/>
    <s v="ATIVO"/>
    <n v="480"/>
    <n v="6"/>
    <n v="0"/>
    <n v="0"/>
    <n v="0"/>
    <n v="522"/>
    <n v="0"/>
    <n v="522"/>
    <n v="0"/>
    <n v="6006"/>
    <n v="120"/>
    <n v="960"/>
    <m/>
    <n v="0"/>
    <n v="0"/>
    <s v="NÃO"/>
    <s v="NÃO"/>
    <n v="1"/>
  </r>
  <r>
    <x v="0"/>
    <x v="0"/>
    <n v="95491"/>
    <s v="SL CREME PENTEAR CONDICIONADOR BRILHO UMIDIFICADO 1KG"/>
    <s v="A"/>
    <s v="ATIVO"/>
    <n v="480"/>
    <n v="6"/>
    <n v="0"/>
    <n v="0"/>
    <n v="0"/>
    <n v="438"/>
    <n v="0"/>
    <n v="438"/>
    <n v="0"/>
    <n v="-4836"/>
    <n v="498"/>
    <n v="1440"/>
    <m/>
    <n v="0"/>
    <n v="0"/>
    <s v="NÃO"/>
    <s v="NÃO"/>
    <n v="1"/>
  </r>
  <r>
    <x v="0"/>
    <x v="0"/>
    <n v="32573"/>
    <s v="#TODECACHINHO KIDS GELATINA CONDICIONANTE HIDRATANTE MARACUJÁ 550G"/>
    <s v="B"/>
    <s v="ATIVO"/>
    <n v="960"/>
    <n v="6"/>
    <n v="0"/>
    <n v="0"/>
    <n v="0"/>
    <n v="558"/>
    <n v="0"/>
    <n v="558"/>
    <n v="0"/>
    <n v="10980"/>
    <n v="1692"/>
    <n v="5652"/>
    <m/>
    <n v="0"/>
    <n v="0"/>
    <s v="NÃO"/>
    <s v="NÃO"/>
    <n v="1"/>
  </r>
  <r>
    <x v="0"/>
    <x v="0"/>
    <n v="34509"/>
    <s v="SOS CACHOS ATIVADOR CONDICIONADOR SUPER ÓLEOS 300ML"/>
    <s v="A"/>
    <s v="ATIVO"/>
    <n v="1560"/>
    <n v="12"/>
    <n v="0"/>
    <n v="0"/>
    <n v="0"/>
    <n v="396"/>
    <n v="0"/>
    <n v="396"/>
    <n v="0"/>
    <n v="-15264"/>
    <n v="348"/>
    <n v="4680"/>
    <m/>
    <n v="0"/>
    <n v="0"/>
    <s v="NÃO"/>
    <s v="NÃO"/>
    <n v="1"/>
  </r>
  <r>
    <x v="0"/>
    <x v="0"/>
    <n v="32625"/>
    <s v="CACHOS DOS SONHOS ÓLEO REPARADOR MULTY MARAVILHAS BANHO DE BRILHO CONDICIONANTE 50ML"/>
    <s v="B"/>
    <s v="ATIVO"/>
    <n v="8352"/>
    <n v="12"/>
    <n v="0"/>
    <n v="0"/>
    <n v="0"/>
    <n v="420"/>
    <n v="0"/>
    <n v="420"/>
    <n v="0"/>
    <n v="-4416"/>
    <n v="1452"/>
    <n v="14736"/>
    <m/>
    <n v="0"/>
    <n v="0"/>
    <s v="SIM"/>
    <s v="NÃO"/>
    <n v="1"/>
  </r>
  <r>
    <x v="0"/>
    <x v="0"/>
    <n v="32628"/>
    <s v="SOS CACHOS CONDICIONADOR SUPER BRILHO DE REPENTE PRONTA! 500ML"/>
    <s v="C"/>
    <s v="ATIVO"/>
    <n v="936"/>
    <n v="6"/>
    <n v="0"/>
    <n v="0"/>
    <n v="0"/>
    <n v="528"/>
    <n v="0"/>
    <n v="528"/>
    <n v="0"/>
    <n v="24"/>
    <n v="1806"/>
    <n v="4680"/>
    <m/>
    <n v="0"/>
    <n v="0"/>
    <s v="NÃO"/>
    <s v="NÃO"/>
    <n v="1"/>
  </r>
  <r>
    <x v="0"/>
    <x v="0"/>
    <n v="43317"/>
    <s v="GUANIDINA TRADICIONAL SUPER (A+N) 215GR"/>
    <s v="A"/>
    <s v="ATIVO"/>
    <n v="1080"/>
    <n v="12"/>
    <n v="0"/>
    <n v="0"/>
    <n v="0"/>
    <n v="528"/>
    <n v="0"/>
    <n v="528"/>
    <n v="0"/>
    <n v="-10116"/>
    <n v="3300"/>
    <n v="5172"/>
    <m/>
    <n v="0"/>
    <n v="0"/>
    <s v="NÃO"/>
    <s v="NÃO"/>
    <n v="1"/>
  </r>
  <r>
    <x v="0"/>
    <x v="0"/>
    <n v="30358"/>
    <s v="SHAMPOO SOS CACHOS KIDS SUPER ÓLEOS 300ML"/>
    <s v="C"/>
    <s v="ATIVO"/>
    <n v="1590"/>
    <n v="6"/>
    <n v="0"/>
    <n v="0"/>
    <n v="0"/>
    <n v="528"/>
    <n v="0"/>
    <n v="528"/>
    <n v="0"/>
    <n v="204"/>
    <n v="6"/>
    <n v="6864"/>
    <m/>
    <n v="0"/>
    <n v="0"/>
    <s v="NÃO"/>
    <s v="NÃO"/>
    <n v="1"/>
  </r>
  <r>
    <x v="0"/>
    <x v="0"/>
    <n v="32572"/>
    <s v="#TODECACHINHO KIDS GELATINA CONDICIONANTE ANTIFRIZZ MELÃO 550G"/>
    <s v="B"/>
    <s v="ATIVO"/>
    <n v="960"/>
    <n v="6"/>
    <n v="0"/>
    <n v="0"/>
    <n v="0"/>
    <n v="462"/>
    <n v="0"/>
    <n v="462"/>
    <n v="0"/>
    <n v="4806"/>
    <n v="450"/>
    <n v="6504"/>
    <m/>
    <n v="0"/>
    <n v="0"/>
    <s v="NÃO"/>
    <s v="NÃO"/>
    <n v="1"/>
  </r>
  <r>
    <x v="0"/>
    <x v="0"/>
    <n v="32429"/>
    <s v="HIDRA KIT SH + COND QUERATINA E ÓLEO DE RÍCINO - LONGOS E FORTES 300ML"/>
    <s v="B"/>
    <s v="ATIVO"/>
    <n v="720"/>
    <n v="6"/>
    <n v="0"/>
    <n v="0"/>
    <n v="0"/>
    <n v="510"/>
    <n v="0"/>
    <n v="510"/>
    <n v="0"/>
    <n v="-4014"/>
    <n v="648"/>
    <n v="5730"/>
    <m/>
    <n v="0"/>
    <n v="0"/>
    <s v="NÃO"/>
    <s v="NÃO"/>
    <n v="1"/>
  </r>
  <r>
    <x v="0"/>
    <x v="0"/>
    <n v="33299"/>
    <s v="SALON LINE SPRAY PERFUMADO UVA 200ML"/>
    <s v="B"/>
    <s v="ATIVO"/>
    <n v="2376"/>
    <n v="6"/>
    <n v="0"/>
    <n v="0"/>
    <n v="0"/>
    <n v="492"/>
    <n v="0"/>
    <n v="492"/>
    <n v="0"/>
    <n v="10608"/>
    <n v="3084"/>
    <n v="1188"/>
    <m/>
    <n v="0"/>
    <n v="0"/>
    <s v="NÃO"/>
    <s v="NÃO"/>
    <n v="1"/>
  </r>
  <r>
    <x v="0"/>
    <x v="0"/>
    <n v="95092"/>
    <s v="SOS CACHOS ATIVADOR CONDICIONADOR  DE CACHOS ARGININA 1KG"/>
    <s v="B"/>
    <s v="ATIVO"/>
    <n v="390"/>
    <n v="6"/>
    <n v="0"/>
    <n v="0"/>
    <n v="0"/>
    <n v="456"/>
    <n v="0"/>
    <n v="456"/>
    <n v="0"/>
    <n v="870"/>
    <n v="360"/>
    <n v="0"/>
    <m/>
    <n v="0"/>
    <n v="0"/>
    <s v="NÃO"/>
    <s v="NÃO"/>
    <n v="1"/>
  </r>
  <r>
    <x v="1"/>
    <x v="0"/>
    <n v="32060"/>
    <s v="CREME PARA PENTEAR CONDICIONADOR DEFINIÇÃO NATURAL 1KG"/>
    <s v="A"/>
    <s v="ATIVO"/>
    <n v="480"/>
    <n v="6"/>
    <n v="0"/>
    <n v="0"/>
    <n v="17022"/>
    <n v="17022"/>
    <n v="0"/>
    <n v="17022"/>
    <n v="0"/>
    <n v="-996"/>
    <n v="9511"/>
    <n v="70428"/>
    <m/>
    <n v="0"/>
    <n v="0"/>
    <s v="SIM"/>
    <s v="NÃO"/>
    <n v="1"/>
  </r>
  <r>
    <x v="1"/>
    <x v="0"/>
    <n v="95505"/>
    <s v="#TODECACHINHO CREME CONDICIONADOR MULTIFUNCIONAL BABY 300ML"/>
    <s v="B"/>
    <s v="ATIVO"/>
    <n v="1260"/>
    <n v="6"/>
    <n v="0"/>
    <n v="0"/>
    <n v="0"/>
    <n v="7578"/>
    <n v="0"/>
    <n v="7578"/>
    <n v="0"/>
    <n v="-2898"/>
    <n v="126"/>
    <n v="0"/>
    <m/>
    <n v="0"/>
    <n v="0"/>
    <s v="NÃO"/>
    <s v="NÃO"/>
    <n v="1"/>
  </r>
  <r>
    <x v="1"/>
    <x v="0"/>
    <n v="32259"/>
    <s v="S.O.S ÓLEO CONDICIONADOR 10 EM 1 MULTIBENEFICIOS + PODEROSOS 42ML"/>
    <s v="A"/>
    <s v="ATIVO"/>
    <n v="8544"/>
    <n v="12"/>
    <n v="0"/>
    <n v="0"/>
    <n v="0"/>
    <n v="4488"/>
    <n v="0"/>
    <n v="4488"/>
    <n v="0"/>
    <n v="-732"/>
    <n v="978"/>
    <n v="32892"/>
    <m/>
    <n v="0"/>
    <n v="0"/>
    <s v="NÃO"/>
    <s v="NÃO"/>
    <n v="1"/>
  </r>
  <r>
    <x v="1"/>
    <x v="0"/>
    <n v="32137"/>
    <s v="OLEO SOS CACHOS SUPER OLEOS CONDICIONADOR 42ML"/>
    <s v="A"/>
    <s v="ATIVO"/>
    <n v="8544"/>
    <n v="12"/>
    <n v="0"/>
    <n v="0"/>
    <n v="0"/>
    <n v="8712"/>
    <n v="0"/>
    <n v="8712"/>
    <n v="0"/>
    <n v="-192"/>
    <n v="11646"/>
    <n v="29904"/>
    <m/>
    <n v="0"/>
    <n v="0"/>
    <s v="NÃO"/>
    <s v="NÃO"/>
    <n v="1"/>
  </r>
  <r>
    <x v="1"/>
    <x v="0"/>
    <n v="33271"/>
    <s v="CREME PARA PENTEAR CACHOS OSTENTAÇÃO 1KG"/>
    <s v="A"/>
    <s v="ATIVO"/>
    <n v="480"/>
    <n v="6"/>
    <n v="0"/>
    <n v="0"/>
    <n v="5190"/>
    <n v="5190"/>
    <n v="0"/>
    <n v="5190"/>
    <n v="0"/>
    <n v="-33054"/>
    <n v="8748"/>
    <n v="22824"/>
    <m/>
    <n v="0"/>
    <n v="0"/>
    <s v="SIM"/>
    <s v="NÃO"/>
    <n v="1"/>
  </r>
  <r>
    <x v="1"/>
    <x v="0"/>
    <n v="95127"/>
    <s v="BOMBA TONICO CONDICIONANTE FORT CRESCIMENTO 100ML"/>
    <s v="B"/>
    <s v="ATIVO"/>
    <n v="3384"/>
    <n v="12"/>
    <n v="0"/>
    <n v="0"/>
    <n v="0"/>
    <n v="4380"/>
    <n v="0"/>
    <n v="4380"/>
    <n v="0"/>
    <n v="-6756"/>
    <n v="6024"/>
    <n v="12420"/>
    <m/>
    <n v="0"/>
    <n v="0"/>
    <s v="NÃO"/>
    <s v="NÃO"/>
    <n v="1"/>
  </r>
  <r>
    <x v="1"/>
    <x v="0"/>
    <n v="95679"/>
    <s v="#TODECACHO GELATINA CONDICIONANTE SUPER DEFINICAO 1KG"/>
    <s v="A"/>
    <s v="ATIVO"/>
    <n v="480"/>
    <n v="6"/>
    <n v="0"/>
    <n v="0"/>
    <n v="4896"/>
    <n v="4896"/>
    <n v="0"/>
    <n v="4896"/>
    <n v="0"/>
    <n v="17166"/>
    <n v="3234"/>
    <n v="480"/>
    <m/>
    <n v="0"/>
    <n v="0"/>
    <s v="SIM"/>
    <s v="NÃO"/>
    <n v="1"/>
  </r>
  <r>
    <x v="1"/>
    <x v="0"/>
    <n v="34988"/>
    <s v="SOS HIDRATACAO MASCARA CONDICIONANTE OLEO DE RICINO 1KG"/>
    <s v="B"/>
    <s v="ATIVO"/>
    <n v="480"/>
    <n v="6"/>
    <n v="0"/>
    <n v="0"/>
    <n v="6114"/>
    <n v="1920"/>
    <n v="0"/>
    <n v="8334"/>
    <n v="-6414"/>
    <n v="-684"/>
    <n v="3480"/>
    <n v="1530"/>
    <m/>
    <n v="0"/>
    <n v="0"/>
    <s v="SIM"/>
    <s v="NÃO"/>
    <n v="0.23038156947444205"/>
  </r>
  <r>
    <x v="1"/>
    <x v="0"/>
    <n v="32022"/>
    <s v="MEU LISO CONDICIONADOR DEMAIS SPRAY DEFRIZANTE PROTETOR TÉRMICO 240ML"/>
    <s v="B"/>
    <s v="ATIVO"/>
    <n v="1584"/>
    <n v="6"/>
    <n v="0"/>
    <n v="0"/>
    <n v="0"/>
    <n v="5874"/>
    <n v="0"/>
    <n v="5874"/>
    <n v="0"/>
    <n v="570"/>
    <n v="7482"/>
    <n v="2376"/>
    <m/>
    <n v="0"/>
    <n v="0"/>
    <s v="NÃO"/>
    <s v="NÃO"/>
    <n v="1"/>
  </r>
  <r>
    <x v="1"/>
    <x v="0"/>
    <n v="32136"/>
    <s v="OLEO SOS CACHOS OLEO DE COCO CONDICIONADOR 42ML"/>
    <s v="B"/>
    <s v="ATIVO"/>
    <n v="8544"/>
    <n v="12"/>
    <n v="0"/>
    <n v="0"/>
    <n v="0"/>
    <n v="7584"/>
    <n v="0"/>
    <n v="7584"/>
    <n v="0"/>
    <n v="6780"/>
    <n v="2736"/>
    <n v="23604"/>
    <m/>
    <n v="0"/>
    <n v="0"/>
    <s v="NÃO"/>
    <s v="NÃO"/>
    <n v="1"/>
  </r>
  <r>
    <x v="1"/>
    <x v="0"/>
    <n v="33095"/>
    <s v="CACHOS DOS SONHOS ÓLEO CONDICIONANTE SÉRUM DEFINIÇÃO NATURAL MULTY 200ML"/>
    <s v="A"/>
    <s v="ATIVO"/>
    <n v="2484"/>
    <n v="6"/>
    <n v="0"/>
    <n v="0"/>
    <n v="0"/>
    <n v="3846"/>
    <n v="0"/>
    <n v="3846"/>
    <n v="0"/>
    <n v="10554"/>
    <n v="144"/>
    <n v="4968"/>
    <m/>
    <n v="0"/>
    <n v="0"/>
    <s v="NÃO"/>
    <s v="NÃO"/>
    <n v="1"/>
  </r>
  <r>
    <x v="1"/>
    <x v="0"/>
    <n v="33107"/>
    <s v="#TODECACHO GELATINA DEFINIÇÃO NATURAL 550G"/>
    <s v="A"/>
    <s v="ATIVO"/>
    <n v="960"/>
    <n v="6"/>
    <n v="0"/>
    <n v="0"/>
    <n v="6600"/>
    <n v="6600"/>
    <n v="0"/>
    <n v="6600"/>
    <n v="0"/>
    <n v="20304"/>
    <n v="9174"/>
    <n v="31164"/>
    <m/>
    <n v="0"/>
    <n v="0"/>
    <s v="SIM"/>
    <s v="NÃO"/>
    <n v="1"/>
  </r>
  <r>
    <x v="1"/>
    <x v="0"/>
    <n v="95735"/>
    <s v="HIDRA KIT SHAMPOO+CONDICIONADOR KIDS 300ML"/>
    <s v="A"/>
    <s v="ATIVO"/>
    <n v="720"/>
    <n v="6"/>
    <n v="0"/>
    <n v="0"/>
    <n v="0"/>
    <n v="4176"/>
    <n v="0"/>
    <n v="4176"/>
    <n v="0"/>
    <n v="-3276"/>
    <n v="5190"/>
    <n v="7308"/>
    <m/>
    <n v="0"/>
    <n v="0"/>
    <s v="NÃO"/>
    <s v="NÃO"/>
    <n v="1"/>
  </r>
  <r>
    <x v="1"/>
    <x v="0"/>
    <n v="95675"/>
    <s v="BOMBA KIT SHAMPOO+CONDICIONADOR ORIGINAL 200ML"/>
    <s v="A"/>
    <s v="ATIVO"/>
    <n v="960"/>
    <n v="6"/>
    <n v="0"/>
    <n v="0"/>
    <n v="0"/>
    <n v="4320"/>
    <n v="0"/>
    <n v="4320"/>
    <n v="0"/>
    <n v="-11004"/>
    <n v="136"/>
    <n v="14061"/>
    <m/>
    <n v="0"/>
    <n v="0"/>
    <s v="NÃO"/>
    <s v="NÃO"/>
    <n v="1"/>
  </r>
  <r>
    <x v="1"/>
    <x v="0"/>
    <n v="31690"/>
    <s v="MEU LISO RECARGA QUERATINA CONDICIONADOR  RESTAURACAO INTENSA 80G"/>
    <s v="B"/>
    <s v="ATIVO"/>
    <n v="2400"/>
    <n v="6"/>
    <n v="0"/>
    <n v="0"/>
    <n v="0"/>
    <n v="4710"/>
    <n v="0"/>
    <n v="4710"/>
    <n v="0"/>
    <n v="1608"/>
    <n v="5808"/>
    <n v="0"/>
    <m/>
    <n v="0"/>
    <n v="0"/>
    <s v="NÃO"/>
    <s v="NÃO"/>
    <n v="1"/>
  </r>
  <r>
    <x v="1"/>
    <x v="0"/>
    <n v="33249"/>
    <s v="XEROSA BODY SPLASH DESODORANTE CABELO E CORPO GLAMOUR CHIC 200ML"/>
    <s v="A"/>
    <s v="ATIVO"/>
    <n v="1980"/>
    <n v="6"/>
    <n v="0"/>
    <n v="0"/>
    <n v="0"/>
    <n v="3540"/>
    <n v="0"/>
    <n v="3540"/>
    <n v="0"/>
    <n v="708"/>
    <n v="3504"/>
    <n v="16974"/>
    <m/>
    <n v="0"/>
    <n v="0"/>
    <s v="NÃO"/>
    <s v="NÃO"/>
    <n v="1"/>
  </r>
  <r>
    <x v="1"/>
    <x v="0"/>
    <n v="33272"/>
    <s v="CREME PARA PENTEAR XO POROSIDADE! DEFINIÇÃO &amp; SELAGEM MÁXIMA 1KG"/>
    <s v="A"/>
    <s v="ATIVO"/>
    <n v="480"/>
    <n v="6"/>
    <n v="0"/>
    <n v="0"/>
    <n v="3924"/>
    <n v="3924"/>
    <n v="0"/>
    <n v="3924"/>
    <n v="0"/>
    <n v="10602"/>
    <n v="78"/>
    <n v="10248"/>
    <m/>
    <n v="0"/>
    <n v="0"/>
    <s v="SIM"/>
    <s v="NÃO"/>
    <n v="1"/>
  </r>
  <r>
    <x v="1"/>
    <x v="0"/>
    <n v="95116"/>
    <s v="SHAMPOO KIDS HIDRATAÇÃO CACHOS SOS 300ML"/>
    <s v="A"/>
    <s v="ATIVO"/>
    <n v="1560"/>
    <n v="12"/>
    <n v="0"/>
    <n v="0"/>
    <n v="0"/>
    <n v="5184"/>
    <n v="0"/>
    <n v="5184"/>
    <n v="0"/>
    <n v="-11796"/>
    <n v="7050"/>
    <n v="28104"/>
    <m/>
    <n v="0"/>
    <n v="0"/>
    <s v="NÃO"/>
    <s v="NÃO"/>
    <n v="1"/>
  </r>
  <r>
    <x v="1"/>
    <x v="0"/>
    <n v="34936"/>
    <s v="SOS HIDRATACAO MASCARA CONDICIONANTE AZEITE DE OLIVA 1KG"/>
    <s v="B"/>
    <s v="ATIVO"/>
    <n v="480"/>
    <n v="6"/>
    <n v="0"/>
    <n v="0"/>
    <n v="4350"/>
    <n v="4350"/>
    <n v="0"/>
    <n v="4350"/>
    <n v="0"/>
    <n v="-324"/>
    <n v="66"/>
    <n v="1080"/>
    <m/>
    <n v="0"/>
    <n v="0"/>
    <s v="SIM"/>
    <s v="NÃO"/>
    <n v="1"/>
  </r>
  <r>
    <x v="1"/>
    <x v="0"/>
    <n v="32209"/>
    <s v="SOS CACHOS GELATINA CONDICIONANTE KIDS HIDRATAÇÃO 400GR"/>
    <s v="A"/>
    <s v="ATIVO"/>
    <n v="720"/>
    <n v="6"/>
    <n v="0"/>
    <n v="0"/>
    <n v="3018"/>
    <n v="3018"/>
    <n v="0"/>
    <n v="3018"/>
    <n v="0"/>
    <n v="9174"/>
    <n v="134"/>
    <n v="0"/>
    <m/>
    <n v="0"/>
    <n v="0"/>
    <s v="SIM"/>
    <s v="NÃO"/>
    <n v="1"/>
  </r>
  <r>
    <x v="1"/>
    <x v="0"/>
    <n v="43114"/>
    <s v="SOS HIDRATACAO KIT SHAMPOO+CONDICIONADOR OLEO DE RICINO 1L"/>
    <s v="B"/>
    <s v="ATIVO"/>
    <n v="180"/>
    <n v="3"/>
    <n v="0"/>
    <n v="0"/>
    <n v="0"/>
    <n v="1803"/>
    <n v="0"/>
    <n v="3303"/>
    <n v="-1500"/>
    <n v="-804"/>
    <n v="987"/>
    <n v="900"/>
    <m/>
    <n v="0"/>
    <n v="0"/>
    <s v="NÃO"/>
    <s v="NÃO"/>
    <n v="0.54586739327883738"/>
  </r>
  <r>
    <x v="1"/>
    <x v="0"/>
    <n v="32441"/>
    <s v="#TODECACHO CACHOS DOS SONHOS CREME MODELADOR FIXAÇÃO CONDICIONADOR FORTE 500ML"/>
    <s v="B"/>
    <s v="ATIVO"/>
    <n v="888"/>
    <n v="6"/>
    <n v="0"/>
    <n v="0"/>
    <n v="0"/>
    <n v="1848"/>
    <n v="0"/>
    <n v="1848"/>
    <n v="0"/>
    <n v="-666"/>
    <n v="198"/>
    <n v="5982"/>
    <m/>
    <n v="0"/>
    <n v="0"/>
    <s v="NÃO"/>
    <s v="NÃO"/>
    <n v="1"/>
  </r>
  <r>
    <x v="1"/>
    <x v="0"/>
    <n v="34932"/>
    <s v="SOS HIDRATACAO MASCARA CONDICIONANTE QUERATINA E COLAGENO 1KG"/>
    <s v="B"/>
    <s v="ATIVO"/>
    <n v="480"/>
    <n v="6"/>
    <n v="0"/>
    <n v="0"/>
    <n v="4512"/>
    <n v="2430"/>
    <n v="0"/>
    <n v="4512"/>
    <n v="-2082"/>
    <n v="-1590"/>
    <n v="48"/>
    <n v="0"/>
    <m/>
    <n v="0"/>
    <n v="0"/>
    <s v="SIM"/>
    <s v="NÃO"/>
    <n v="0.53856382978723405"/>
  </r>
  <r>
    <x v="1"/>
    <x v="0"/>
    <n v="95089"/>
    <s v="BOMBA SHAMPOO ORIGINAL 500ML"/>
    <s v="B"/>
    <s v="ATIVO"/>
    <n v="1008"/>
    <n v="6"/>
    <n v="0"/>
    <n v="0"/>
    <n v="0"/>
    <n v="3300"/>
    <n v="0"/>
    <n v="3300"/>
    <n v="0"/>
    <n v="-2526"/>
    <n v="1494"/>
    <n v="5082"/>
    <m/>
    <n v="0"/>
    <n v="0"/>
    <s v="NÃO"/>
    <s v="NÃO"/>
    <n v="1"/>
  </r>
  <r>
    <x v="1"/>
    <x v="0"/>
    <n v="43116"/>
    <s v="SOS HIDRATACAO KIT SHAMPOO+CONDICIONADOR AZEITE DE OLIVA 1L"/>
    <s v="B"/>
    <s v="ATIVO"/>
    <n v="180"/>
    <n v="3"/>
    <n v="0"/>
    <n v="0"/>
    <n v="0"/>
    <n v="3420"/>
    <n v="0"/>
    <n v="4491"/>
    <n v="-1071"/>
    <n v="-612"/>
    <n v="138"/>
    <n v="180"/>
    <m/>
    <n v="0"/>
    <n v="0"/>
    <s v="NÃO"/>
    <s v="NÃO"/>
    <n v="0.76152304609218435"/>
  </r>
  <r>
    <x v="1"/>
    <x v="0"/>
    <n v="95734"/>
    <s v="HIDRA CREME CONDICIONADOR MULTIFUNCIONAL KIDS 300ML"/>
    <s v="B"/>
    <s v="ATIVO"/>
    <n v="1440"/>
    <n v="6"/>
    <n v="0"/>
    <n v="0"/>
    <n v="0"/>
    <n v="2730"/>
    <n v="0"/>
    <n v="2730"/>
    <n v="0"/>
    <n v="-8268"/>
    <n v="102"/>
    <n v="4812"/>
    <m/>
    <n v="0"/>
    <n v="0"/>
    <s v="NÃO"/>
    <s v="NÃO"/>
    <n v="1"/>
  </r>
  <r>
    <x v="1"/>
    <x v="0"/>
    <n v="43757"/>
    <s v="MEU LISO DEMAIS DEFRIZANTE COND PROTETOR TÉRMICO 200ML"/>
    <s v="C"/>
    <s v="ATIVO"/>
    <n v="1890"/>
    <n v="6"/>
    <n v="0"/>
    <n v="0"/>
    <n v="0"/>
    <n v="2904"/>
    <n v="0"/>
    <n v="2904"/>
    <n v="0"/>
    <n v="-84"/>
    <n v="3306"/>
    <n v="1740"/>
    <m/>
    <n v="0"/>
    <n v="0"/>
    <s v="NÃO"/>
    <s v="NÃO"/>
    <n v="1"/>
  </r>
  <r>
    <x v="1"/>
    <x v="0"/>
    <n v="34874"/>
    <s v="SOS CREME PENTEAR CONDICIONADOR KIDS 300ML"/>
    <s v="A"/>
    <s v="ATIVO"/>
    <n v="1584"/>
    <n v="12"/>
    <n v="0"/>
    <n v="0"/>
    <n v="0"/>
    <n v="2472"/>
    <n v="0"/>
    <n v="2472"/>
    <n v="0"/>
    <n v="5244"/>
    <n v="5268"/>
    <n v="1476"/>
    <m/>
    <n v="0"/>
    <n v="0"/>
    <s v="NÃO"/>
    <s v="NÃO"/>
    <n v="1"/>
  </r>
  <r>
    <x v="1"/>
    <x v="0"/>
    <n v="95109"/>
    <s v="MASCARA CONDICIONANTE KIDS HIDRATAÇÃO CACHOS SOS 500GR"/>
    <s v="B"/>
    <s v="ATIVO"/>
    <n v="960"/>
    <n v="6"/>
    <n v="0"/>
    <n v="0"/>
    <n v="4194"/>
    <n v="4194"/>
    <n v="0"/>
    <n v="4194"/>
    <n v="0"/>
    <n v="-4704"/>
    <n v="10008"/>
    <n v="1764"/>
    <m/>
    <n v="0"/>
    <n v="0"/>
    <s v="SIM"/>
    <s v="NÃO"/>
    <n v="1"/>
  </r>
  <r>
    <x v="1"/>
    <x v="0"/>
    <n v="32023"/>
    <s v="MEU LISO CONDICIONADOR MUITO + LISO SPRAY DEFRIZANTE PROTETOR TÉRMICO 240ML"/>
    <s v="C"/>
    <s v="ATIVO"/>
    <n v="1584"/>
    <n v="6"/>
    <n v="0"/>
    <n v="0"/>
    <n v="0"/>
    <n v="4038"/>
    <n v="0"/>
    <n v="4038"/>
    <n v="0"/>
    <n v="-294"/>
    <n v="2952"/>
    <n v="4752"/>
    <m/>
    <n v="0"/>
    <n v="0"/>
    <s v="NÃO"/>
    <s v="NÃO"/>
    <n v="1"/>
  </r>
  <r>
    <x v="1"/>
    <x v="0"/>
    <n v="43113"/>
    <s v="KIT SOS CACHOS SH E COND COCO 1L"/>
    <s v="B"/>
    <s v="ATIVO"/>
    <n v="180"/>
    <n v="3"/>
    <n v="0"/>
    <n v="0"/>
    <n v="0"/>
    <n v="3933"/>
    <n v="0"/>
    <n v="3933"/>
    <n v="0"/>
    <n v="-570"/>
    <n v="1008"/>
    <n v="540"/>
    <m/>
    <n v="0"/>
    <n v="0"/>
    <s v="NÃO"/>
    <s v="NÃO"/>
    <n v="1"/>
  </r>
  <r>
    <x v="1"/>
    <x v="0"/>
    <n v="95117"/>
    <s v="CONDICIONADOR KIDS HIDRATAÇÃO CACHOS SOS 300ML"/>
    <s v="A"/>
    <s v="ATIVO"/>
    <n v="1560"/>
    <n v="12"/>
    <n v="0"/>
    <n v="0"/>
    <n v="0"/>
    <n v="3912"/>
    <n v="0"/>
    <n v="3912"/>
    <n v="0"/>
    <n v="-7836"/>
    <n v="4056"/>
    <n v="9432"/>
    <m/>
    <n v="0"/>
    <n v="0"/>
    <s v="NÃO"/>
    <s v="NÃO"/>
    <n v="1"/>
  </r>
  <r>
    <x v="1"/>
    <x v="0"/>
    <n v="32201"/>
    <s v="SOS CACHOS MÁSCARA CONDICIONANTE DE TRATAMENTO SUPER ÓLEOS 300GR"/>
    <s v="C"/>
    <s v="ATIVO"/>
    <n v="960"/>
    <n v="6"/>
    <n v="0"/>
    <n v="0"/>
    <n v="0"/>
    <n v="2436"/>
    <n v="0"/>
    <n v="2436"/>
    <n v="0"/>
    <n v="1110"/>
    <n v="504"/>
    <n v="4800"/>
    <m/>
    <n v="0"/>
    <n v="0"/>
    <s v="NÃO"/>
    <s v="NÃO"/>
    <n v="1"/>
  </r>
  <r>
    <x v="1"/>
    <x v="0"/>
    <n v="32247"/>
    <s v="CREME PARA PENTEAR CONDICIONADOR DEFINIÇÃO EXTRAORDINÁRIA 1KG"/>
    <s v="A"/>
    <s v="ATIVO"/>
    <n v="480"/>
    <n v="6"/>
    <n v="0"/>
    <n v="0"/>
    <n v="2778"/>
    <n v="2778"/>
    <n v="0"/>
    <n v="2778"/>
    <n v="0"/>
    <n v="-936"/>
    <n v="2595"/>
    <n v="2880"/>
    <m/>
    <n v="0"/>
    <n v="0"/>
    <s v="SIM"/>
    <s v="NÃO"/>
    <n v="1"/>
  </r>
  <r>
    <x v="1"/>
    <x v="0"/>
    <n v="95326"/>
    <s v="MULTY CREME CONDICIONADOR MULTIFUNCIONAL KIDS 300ML"/>
    <s v="C"/>
    <s v="ATIVO"/>
    <n v="1440"/>
    <n v="6"/>
    <n v="0"/>
    <n v="0"/>
    <n v="0"/>
    <n v="3078"/>
    <n v="0"/>
    <n v="3078"/>
    <n v="0"/>
    <n v="1236"/>
    <n v="1410"/>
    <n v="5760"/>
    <m/>
    <n v="0"/>
    <n v="0"/>
    <s v="NÃO"/>
    <s v="NÃO"/>
    <n v="1"/>
  </r>
  <r>
    <x v="1"/>
    <x v="0"/>
    <n v="30851"/>
    <s v="#TODECACHO MASCARA CONDICIONANTE MATIZ MARSALA ROXO MAIONESE 500GR"/>
    <s v="A"/>
    <s v="ATIVO"/>
    <n v="960"/>
    <n v="6"/>
    <n v="0"/>
    <n v="0"/>
    <n v="0"/>
    <n v="1848"/>
    <n v="0"/>
    <n v="1848"/>
    <n v="0"/>
    <n v="-6582"/>
    <n v="1328"/>
    <n v="1920"/>
    <m/>
    <n v="0"/>
    <n v="0"/>
    <s v="NÃO"/>
    <s v="NÃO"/>
    <n v="1"/>
  </r>
  <r>
    <x v="1"/>
    <x v="0"/>
    <n v="95671"/>
    <s v="HIDRA KIT SHAMPOO+CONDICIONADOR CERAMIDAS GLOSS 300ML"/>
    <s v="A"/>
    <s v="ATIVO"/>
    <n v="720"/>
    <n v="6"/>
    <n v="0"/>
    <n v="0"/>
    <n v="0"/>
    <n v="1650"/>
    <n v="0"/>
    <n v="1650"/>
    <n v="0"/>
    <n v="-5322"/>
    <n v="828"/>
    <n v="5208"/>
    <m/>
    <n v="0"/>
    <n v="0"/>
    <s v="NÃO"/>
    <s v="NÃO"/>
    <n v="1"/>
  </r>
  <r>
    <x v="1"/>
    <x v="0"/>
    <n v="95076"/>
    <s v="SL CREME PENTEAR CONDICIONADOR DEFINICAO INTENSA 1KG"/>
    <s v="A"/>
    <s v="ATIVO"/>
    <n v="480"/>
    <n v="6"/>
    <n v="0"/>
    <n v="0"/>
    <n v="3390"/>
    <n v="3390"/>
    <n v="0"/>
    <n v="3390"/>
    <n v="0"/>
    <n v="-5190"/>
    <n v="3966"/>
    <n v="11640"/>
    <m/>
    <n v="0"/>
    <n v="0"/>
    <s v="SIM"/>
    <s v="NÃO"/>
    <n v="1"/>
  </r>
  <r>
    <x v="1"/>
    <x v="0"/>
    <n v="33257"/>
    <s v="XEROSA BODY SPLASH DESODORANTE CABELO E CORPO BAUNILHA DOCE 200ML"/>
    <s v="A"/>
    <s v="ATIVO"/>
    <n v="1980"/>
    <n v="6"/>
    <n v="0"/>
    <n v="0"/>
    <n v="0"/>
    <n v="2280"/>
    <n v="0"/>
    <n v="2280"/>
    <n v="0"/>
    <n v="9672"/>
    <n v="1404"/>
    <n v="36668"/>
    <m/>
    <n v="0"/>
    <n v="0"/>
    <s v="NÃO"/>
    <s v="NÃO"/>
    <n v="1"/>
  </r>
  <r>
    <x v="1"/>
    <x v="0"/>
    <n v="34871"/>
    <s v="BOMBA CONDICIONADOR ORIGINAL 500ML"/>
    <s v="C"/>
    <s v="ATIVO"/>
    <n v="1008"/>
    <n v="6"/>
    <n v="0"/>
    <n v="0"/>
    <n v="0"/>
    <n v="3252"/>
    <n v="0"/>
    <n v="3252"/>
    <n v="0"/>
    <n v="4782"/>
    <n v="3756"/>
    <n v="0"/>
    <m/>
    <n v="0"/>
    <n v="0"/>
    <s v="NÃO"/>
    <s v="NÃO"/>
    <n v="1"/>
  </r>
  <r>
    <x v="1"/>
    <x v="0"/>
    <n v="34451"/>
    <s v="CREME RELAX CACHOS DEFIN E SOLTOS COCO/AVELA 200G"/>
    <s v="A"/>
    <s v="ATIVO"/>
    <n v="720"/>
    <n v="6"/>
    <n v="0"/>
    <n v="0"/>
    <n v="0"/>
    <n v="3240"/>
    <n v="0"/>
    <n v="3240"/>
    <n v="0"/>
    <n v="-2070"/>
    <n v="3240"/>
    <n v="0"/>
    <m/>
    <n v="0"/>
    <n v="0"/>
    <s v="NÃO"/>
    <s v="NÃO"/>
    <n v="1"/>
  </r>
  <r>
    <x v="1"/>
    <x v="0"/>
    <n v="32035"/>
    <s v="#TODECACHO MÁSCARA CONDICIONANTE VERMELHA CEREJA 300G"/>
    <s v="A"/>
    <s v="ATIVO"/>
    <n v="1452"/>
    <n v="6"/>
    <n v="0"/>
    <n v="0"/>
    <n v="0"/>
    <n v="3222"/>
    <n v="0"/>
    <n v="3222"/>
    <n v="0"/>
    <n v="-17946"/>
    <n v="438"/>
    <n v="8778"/>
    <m/>
    <n v="0"/>
    <n v="0"/>
    <s v="NÃO"/>
    <s v="NÃO"/>
    <n v="1"/>
  </r>
  <r>
    <x v="1"/>
    <x v="0"/>
    <n v="31706"/>
    <s v="#TODECACHO MASCARA CONDICIONANTE MATIZ VERMELHA MAIONESE 300GR"/>
    <s v="A"/>
    <s v="ATIVO"/>
    <n v="1452"/>
    <n v="6"/>
    <n v="0"/>
    <n v="0"/>
    <n v="0"/>
    <n v="3024"/>
    <n v="0"/>
    <n v="3024"/>
    <n v="0"/>
    <n v="-9534"/>
    <n v="3084"/>
    <n v="5826"/>
    <m/>
    <n v="0"/>
    <n v="0"/>
    <s v="NÃO"/>
    <s v="NÃO"/>
    <n v="1"/>
  </r>
  <r>
    <x v="1"/>
    <x v="0"/>
    <n v="32633"/>
    <s v="SOS CACHOS ACIDIFICANTE CONDICIONADOR SUPER BRILHO DE REPENTE PRONTA! 300ML"/>
    <s v="C"/>
    <s v="ATIVO"/>
    <n v="1680"/>
    <n v="6"/>
    <n v="0"/>
    <n v="0"/>
    <n v="0"/>
    <n v="2928"/>
    <n v="0"/>
    <n v="2928"/>
    <n v="0"/>
    <n v="888"/>
    <n v="4464"/>
    <n v="1680"/>
    <m/>
    <n v="0"/>
    <n v="0"/>
    <s v="NÃO"/>
    <s v="NÃO"/>
    <n v="1"/>
  </r>
  <r>
    <x v="1"/>
    <x v="0"/>
    <n v="95126"/>
    <s v="BOMBA TONICO CONDICIONANTE FORT ANTIQUEDA 100ML"/>
    <s v="C"/>
    <s v="ATIVO"/>
    <n v="3384"/>
    <n v="12"/>
    <n v="0"/>
    <n v="0"/>
    <n v="0"/>
    <n v="2280"/>
    <n v="0"/>
    <n v="2280"/>
    <n v="0"/>
    <n v="696"/>
    <n v="3438"/>
    <n v="4032"/>
    <m/>
    <n v="0"/>
    <n v="0"/>
    <s v="NÃO"/>
    <s v="NÃO"/>
    <n v="1"/>
  </r>
  <r>
    <x v="1"/>
    <x v="0"/>
    <n v="33314"/>
    <s v="SOS CACHOS KIDS ÓLEO DE TRATAMENTO ABACAXI 42ML"/>
    <s v="A"/>
    <s v="ATIVO"/>
    <n v="8544"/>
    <n v="12"/>
    <n v="0"/>
    <n v="0"/>
    <n v="0"/>
    <n v="2364"/>
    <n v="0"/>
    <n v="2364"/>
    <n v="0"/>
    <n v="6228"/>
    <n v="2898"/>
    <n v="8544"/>
    <m/>
    <n v="0"/>
    <n v="0"/>
    <s v="NÃO"/>
    <s v="NÃO"/>
    <n v="1"/>
  </r>
  <r>
    <x v="1"/>
    <x v="0"/>
    <n v="34624"/>
    <s v="ATIVADOR CONDICIONADOR DE CACHOS KIDS HIDRATAÇÃO CACHOS SOS 300ML"/>
    <s v="A"/>
    <s v="ATIVO"/>
    <n v="1560"/>
    <n v="12"/>
    <n v="0"/>
    <n v="0"/>
    <n v="0"/>
    <n v="2676"/>
    <n v="0"/>
    <n v="2676"/>
    <n v="0"/>
    <n v="-2208"/>
    <n v="3336"/>
    <n v="0"/>
    <m/>
    <n v="0"/>
    <n v="0"/>
    <s v="NÃO"/>
    <s v="NÃO"/>
    <n v="1"/>
  </r>
  <r>
    <x v="1"/>
    <x v="0"/>
    <n v="33452"/>
    <s v="SALON LINE KIT DEFINIÇÃO NATURAL MOVIMENTO &amp; HIDRATAÇÃO SH 300ML + CR MULTIFUNCIONAL 300ML"/>
    <s v="A"/>
    <s v="ATIVO"/>
    <n v="504"/>
    <n v="6"/>
    <n v="0"/>
    <n v="0"/>
    <n v="0"/>
    <n v="2064"/>
    <n v="0"/>
    <n v="2064"/>
    <n v="0"/>
    <n v="-5950"/>
    <n v="304"/>
    <n v="14724"/>
    <m/>
    <n v="0"/>
    <n v="0"/>
    <s v="NÃO"/>
    <s v="NÃO"/>
    <n v="1"/>
  </r>
  <r>
    <x v="1"/>
    <x v="0"/>
    <n v="33401"/>
    <s v="CACHOS DOS SONHOS CREME PARA PENTEAR CONDICIONADOR DEFINIÇÃO NATURAL 300ML"/>
    <s v="A"/>
    <s v="ATIVO"/>
    <n v="1260"/>
    <n v="6"/>
    <n v="0"/>
    <n v="0"/>
    <n v="0"/>
    <n v="1704"/>
    <n v="0"/>
    <n v="1704"/>
    <n v="0"/>
    <n v="-996"/>
    <n v="2820"/>
    <n v="12600"/>
    <m/>
    <n v="0"/>
    <n v="0"/>
    <s v="NÃO"/>
    <s v="NÃO"/>
    <n v="1"/>
  </r>
  <r>
    <x v="1"/>
    <x v="0"/>
    <n v="31716"/>
    <s v="SL CREME PENTEAR CONDICIONADOR DEFINICAO ANTIFRIZZ 1KG"/>
    <s v="A"/>
    <s v="ATIVO"/>
    <n v="480"/>
    <n v="6"/>
    <n v="0"/>
    <n v="0"/>
    <n v="2490"/>
    <n v="2490"/>
    <n v="0"/>
    <n v="2490"/>
    <n v="0"/>
    <n v="15780"/>
    <n v="4014"/>
    <n v="0"/>
    <m/>
    <n v="0"/>
    <n v="0"/>
    <s v="SIM"/>
    <s v="NÃO"/>
    <n v="1"/>
  </r>
  <r>
    <x v="1"/>
    <x v="0"/>
    <n v="95407"/>
    <s v="HIDRA KIT SHAMPOO+CONDICIONADOR OLEO DE COCO 300ML"/>
    <s v="A"/>
    <s v="ATIVO"/>
    <n v="720"/>
    <n v="6"/>
    <n v="0"/>
    <n v="0"/>
    <n v="0"/>
    <n v="2130"/>
    <n v="0"/>
    <n v="2130"/>
    <n v="0"/>
    <n v="9074"/>
    <n v="228"/>
    <n v="4956"/>
    <m/>
    <n v="0"/>
    <n v="0"/>
    <s v="NÃO"/>
    <s v="NÃO"/>
    <n v="1"/>
  </r>
  <r>
    <x v="1"/>
    <x v="0"/>
    <n v="95294"/>
    <s v="HIDRA KIT SHAMPOO+CONDICIONADOR D-PANTENOL E MIX VITAMINAS 300ML"/>
    <s v="A"/>
    <s v="ATIVO"/>
    <n v="720"/>
    <n v="6"/>
    <n v="0"/>
    <n v="0"/>
    <n v="0"/>
    <n v="1902"/>
    <n v="0"/>
    <n v="1902"/>
    <n v="0"/>
    <n v="-3840"/>
    <n v="1392"/>
    <n v="15230"/>
    <m/>
    <n v="0"/>
    <n v="0"/>
    <s v="NÃO"/>
    <s v="NÃO"/>
    <n v="1"/>
  </r>
  <r>
    <x v="1"/>
    <x v="0"/>
    <n v="95701"/>
    <s v="SL CREME PENTEAR CONDICIONADOR DEFINICAO MAXIMA LIBERADO 1KG"/>
    <s v="A"/>
    <s v="ATIVO"/>
    <n v="480"/>
    <n v="6"/>
    <n v="0"/>
    <n v="0"/>
    <n v="2118"/>
    <n v="2118"/>
    <n v="0"/>
    <n v="2118"/>
    <n v="0"/>
    <n v="12318"/>
    <n v="1566"/>
    <n v="6738"/>
    <m/>
    <n v="0"/>
    <n v="0"/>
    <s v="SIM"/>
    <s v="NÃO"/>
    <n v="1"/>
  </r>
  <r>
    <x v="1"/>
    <x v="0"/>
    <n v="34793"/>
    <s v="SOS CACHOS SHAMPOO SUPER ÓLEOS 300ML"/>
    <s v="A"/>
    <s v="ATIVO"/>
    <n v="1560"/>
    <n v="12"/>
    <n v="0"/>
    <n v="0"/>
    <n v="0"/>
    <n v="2208"/>
    <n v="0"/>
    <n v="2208"/>
    <n v="0"/>
    <n v="-1956"/>
    <n v="0"/>
    <n v="0"/>
    <m/>
    <n v="0"/>
    <n v="0"/>
    <s v="NÃO"/>
    <s v="NÃO"/>
    <n v="1"/>
  </r>
  <r>
    <x v="1"/>
    <x v="0"/>
    <n v="34794"/>
    <s v="SOS CACHOS CONDICIONADOR SUPER ÓLEOS 300ML"/>
    <s v="B"/>
    <s v="ATIVO"/>
    <n v="1560"/>
    <n v="12"/>
    <n v="0"/>
    <n v="0"/>
    <n v="0"/>
    <n v="2148"/>
    <n v="0"/>
    <n v="2148"/>
    <n v="0"/>
    <n v="3504"/>
    <n v="2208"/>
    <n v="6684"/>
    <m/>
    <n v="0"/>
    <n v="0"/>
    <s v="NÃO"/>
    <s v="NÃO"/>
    <n v="1"/>
  </r>
  <r>
    <x v="1"/>
    <x v="0"/>
    <n v="32446"/>
    <s v="CREME PARA PENTEAR CONDICIONADOR KIDS CACHINHOS BRILHANTES  1KG"/>
    <s v="A"/>
    <s v="ATIVO"/>
    <n v="480"/>
    <n v="6"/>
    <n v="0"/>
    <n v="0"/>
    <n v="1968"/>
    <n v="2082"/>
    <n v="0"/>
    <n v="2082"/>
    <n v="0"/>
    <n v="20496"/>
    <n v="1110"/>
    <n v="10458"/>
    <m/>
    <n v="0"/>
    <n v="0"/>
    <s v="SIM"/>
    <s v="NÃO"/>
    <n v="1"/>
  </r>
  <r>
    <x v="1"/>
    <x v="0"/>
    <n v="95678"/>
    <s v="SL CREME PENTEAR CONDICIONADOR KIDS 1KG"/>
    <s v="A"/>
    <s v="ATIVO"/>
    <n v="480"/>
    <n v="6"/>
    <n v="0"/>
    <n v="0"/>
    <n v="1938"/>
    <n v="1938"/>
    <n v="0"/>
    <n v="1938"/>
    <n v="0"/>
    <n v="21762"/>
    <n v="1988"/>
    <n v="0"/>
    <m/>
    <n v="0"/>
    <n v="0"/>
    <s v="SIM"/>
    <s v="NÃO"/>
    <n v="1"/>
  </r>
  <r>
    <x v="1"/>
    <x v="0"/>
    <n v="34768"/>
    <s v="BOMBA MASCARA CONDICIONANTE ORIGINAL 1KG"/>
    <s v="C"/>
    <s v="ATIVO"/>
    <n v="480"/>
    <n v="6"/>
    <n v="0"/>
    <n v="0"/>
    <n v="1986"/>
    <n v="1986"/>
    <n v="0"/>
    <n v="1986"/>
    <n v="0"/>
    <n v="11802"/>
    <n v="3852"/>
    <n v="0"/>
    <m/>
    <n v="0"/>
    <n v="0"/>
    <s v="SIM"/>
    <s v="NÃO"/>
    <n v="1"/>
  </r>
  <r>
    <x v="1"/>
    <x v="0"/>
    <n v="32193"/>
    <s v="MEU LISO BALM CONDICIONADOR ANTIFRIZZ 50G"/>
    <s v="C"/>
    <s v="ATIVO"/>
    <n v="4032"/>
    <n v="12"/>
    <n v="0"/>
    <n v="0"/>
    <n v="0"/>
    <n v="2016"/>
    <n v="0"/>
    <n v="2016"/>
    <n v="0"/>
    <n v="3024"/>
    <n v="1368"/>
    <n v="2304"/>
    <m/>
    <n v="0"/>
    <n v="0"/>
    <s v="NÃO"/>
    <s v="NÃO"/>
    <n v="1"/>
  </r>
  <r>
    <x v="1"/>
    <x v="0"/>
    <n v="32432"/>
    <s v="HIDRA KIT SHAMPOO + CONDICIONADOR KIDS CACHINHOS 300ML"/>
    <s v="A"/>
    <s v="ATIVO"/>
    <n v="720"/>
    <n v="6"/>
    <n v="0"/>
    <n v="0"/>
    <n v="0"/>
    <n v="1902"/>
    <n v="0"/>
    <n v="1902"/>
    <n v="0"/>
    <n v="-9606"/>
    <n v="1440"/>
    <n v="10908"/>
    <m/>
    <n v="0"/>
    <n v="0"/>
    <s v="NÃO"/>
    <s v="NÃO"/>
    <n v="1"/>
  </r>
  <r>
    <x v="1"/>
    <x v="0"/>
    <n v="95275"/>
    <s v="SOS CREME PENTEAR CONDICIONADOR COCO TRAT PROFUNDO 1KG"/>
    <s v="A"/>
    <s v="ATIVO"/>
    <n v="390"/>
    <n v="6"/>
    <n v="0"/>
    <n v="0"/>
    <n v="1806"/>
    <n v="1806"/>
    <n v="0"/>
    <n v="1806"/>
    <n v="0"/>
    <n v="4086"/>
    <n v="2190"/>
    <n v="2370"/>
    <m/>
    <n v="0"/>
    <n v="0"/>
    <s v="SIM"/>
    <s v="NÃO"/>
    <n v="1"/>
  </r>
  <r>
    <x v="1"/>
    <x v="0"/>
    <n v="33360"/>
    <s v="Loção Hidratante Corporal Xêrosa Flores Brilhantes 200ml"/>
    <s v="C"/>
    <s v="ATIVO"/>
    <n v="0"/>
    <n v="3"/>
    <n v="0"/>
    <n v="0"/>
    <n v="0"/>
    <n v="1644"/>
    <n v="0"/>
    <n v="1644"/>
    <n v="0"/>
    <n v="0"/>
    <n v="0"/>
    <n v="0"/>
    <m/>
    <n v="0"/>
    <n v="0"/>
    <s v="NÃO"/>
    <s v="NÃO"/>
    <n v="1"/>
  </r>
  <r>
    <x v="1"/>
    <x v="0"/>
    <n v="95108"/>
    <s v="BOMBA MASCARA CONDICIONANTE ORIGINAL 500GR"/>
    <s v="A"/>
    <s v="ATIVO"/>
    <n v="768"/>
    <n v="6"/>
    <n v="0"/>
    <n v="0"/>
    <n v="1620"/>
    <n v="1536"/>
    <n v="0"/>
    <n v="1620"/>
    <n v="-84"/>
    <n v="-10248"/>
    <n v="312"/>
    <n v="2304"/>
    <m/>
    <n v="0"/>
    <n v="0"/>
    <s v="SIM"/>
    <s v="NÃO"/>
    <n v="0.94814814814814818"/>
  </r>
  <r>
    <x v="1"/>
    <x v="0"/>
    <n v="32448"/>
    <s v="#TODECACHINHO KIDS GELATINA CONDICIONANTE ATIVADORA (MELANCIA) 550G"/>
    <s v="A"/>
    <s v="ATIVO"/>
    <n v="960"/>
    <n v="6"/>
    <n v="0"/>
    <n v="0"/>
    <n v="0"/>
    <n v="1578"/>
    <n v="0"/>
    <n v="1578"/>
    <n v="0"/>
    <n v="26464"/>
    <n v="834"/>
    <n v="8058"/>
    <m/>
    <n v="0"/>
    <n v="0"/>
    <s v="NÃO"/>
    <s v="NÃO"/>
    <n v="1"/>
  </r>
  <r>
    <x v="1"/>
    <x v="0"/>
    <n v="32257"/>
    <s v="HIDRA CREME PARA PENTEAR CONDICIONADOR 3 EM 1 D-PANTENOL 300ML"/>
    <s v="C"/>
    <s v="ATIVO"/>
    <n v="1440"/>
    <n v="6"/>
    <n v="0"/>
    <n v="0"/>
    <n v="0"/>
    <n v="1572"/>
    <n v="0"/>
    <n v="1572"/>
    <n v="0"/>
    <n v="-636"/>
    <n v="1764"/>
    <n v="1440"/>
    <m/>
    <n v="0"/>
    <n v="0"/>
    <s v="NÃO"/>
    <s v="NÃO"/>
    <n v="1"/>
  </r>
  <r>
    <x v="1"/>
    <x v="0"/>
    <n v="33579"/>
    <s v="SOS CACHOS BODY SPLASH ABACAXI 200ML"/>
    <s v="C"/>
    <s v="ATIVO"/>
    <n v="2376"/>
    <n v="6"/>
    <n v="0"/>
    <n v="0"/>
    <n v="0"/>
    <n v="582"/>
    <n v="0"/>
    <n v="582"/>
    <n v="0"/>
    <n v="25884"/>
    <n v="756"/>
    <n v="17622"/>
    <m/>
    <n v="0"/>
    <n v="0"/>
    <s v="NÃO"/>
    <s v="NÃO"/>
    <n v="1"/>
  </r>
  <r>
    <x v="1"/>
    <x v="0"/>
    <n v="33592"/>
    <s v="MEU LISO TOP COAT ÓLEO CONDICIONANTE PRIMER SELAGEM MÁXIMA 120ML"/>
    <s v="C"/>
    <s v="ATIVO"/>
    <n v="3528"/>
    <n v="6"/>
    <n v="0"/>
    <n v="0"/>
    <n v="0"/>
    <n v="546"/>
    <n v="0"/>
    <n v="546"/>
    <n v="0"/>
    <n v="2058"/>
    <n v="660"/>
    <n v="3528"/>
    <m/>
    <n v="0"/>
    <n v="0"/>
    <s v="NÃO"/>
    <s v="NÃO"/>
    <n v="1"/>
  </r>
  <r>
    <x v="1"/>
    <x v="0"/>
    <n v="33593"/>
    <s v="MEU LISO TOP COAT LEAVE-IN CONDICIONANTE PRIMER SELAGEM MÁXIMA 240ML"/>
    <s v="C"/>
    <s v="ATIVO"/>
    <n v="1980"/>
    <n v="6"/>
    <n v="0"/>
    <n v="0"/>
    <n v="0"/>
    <n v="522"/>
    <n v="0"/>
    <n v="522"/>
    <n v="0"/>
    <n v="20772"/>
    <n v="600"/>
    <n v="7920"/>
    <m/>
    <n v="0"/>
    <n v="0"/>
    <s v="NÃO"/>
    <s v="NÃO"/>
    <n v="1"/>
  </r>
  <r>
    <x v="1"/>
    <x v="0"/>
    <n v="33626"/>
    <s v="SALON LINE ÓLEO CONDICIONANTE DEFINIÇÃO CACHOS OSTENTAÇÃO 120ML"/>
    <s v="C"/>
    <s v="ATIVO"/>
    <n v="3528"/>
    <n v="6"/>
    <n v="0"/>
    <n v="0"/>
    <n v="0"/>
    <n v="504"/>
    <n v="0"/>
    <n v="504"/>
    <n v="0"/>
    <n v="7800"/>
    <n v="672"/>
    <n v="7056"/>
    <m/>
    <n v="0"/>
    <n v="0"/>
    <s v="NÃO"/>
    <s v="NÃO"/>
    <n v="1"/>
  </r>
  <r>
    <x v="1"/>
    <x v="0"/>
    <n v="33645"/>
    <s v="SALON LINE ÓLEO DE TRATAMENTO CONDICIONANTE RECONSTRUTOR ARGAN OIL 50ML"/>
    <s v="C"/>
    <s v="ATIVO"/>
    <n v="8352"/>
    <n v="12"/>
    <n v="0"/>
    <n v="0"/>
    <n v="0"/>
    <n v="504"/>
    <n v="0"/>
    <n v="504"/>
    <n v="0"/>
    <n v="16956"/>
    <n v="684"/>
    <n v="20172"/>
    <m/>
    <n v="0"/>
    <n v="0"/>
    <s v="NÃO"/>
    <s v="NÃO"/>
    <n v="1"/>
  </r>
  <r>
    <x v="1"/>
    <x v="0"/>
    <n v="33635"/>
    <s v="XEROSA KIT SHAMPOO 300ML + CONDICIONADOR 200ML GLAMOUR CHIC"/>
    <s v="C"/>
    <s v="ATIVO"/>
    <n v="930"/>
    <n v="6"/>
    <n v="0"/>
    <n v="0"/>
    <n v="0"/>
    <n v="504"/>
    <n v="0"/>
    <n v="504"/>
    <n v="0"/>
    <n v="12684"/>
    <n v="558"/>
    <n v="930"/>
    <m/>
    <n v="0"/>
    <n v="0"/>
    <s v="NÃO"/>
    <s v="NÃO"/>
    <n v="1"/>
  </r>
  <r>
    <x v="1"/>
    <x v="0"/>
    <n v="33601"/>
    <s v="XEROSA BODY SPLASH DESODORANTE MISS RADIANTE 200ML"/>
    <s v="C"/>
    <s v="ATIVO"/>
    <n v="1800"/>
    <n v="6"/>
    <n v="0"/>
    <n v="0"/>
    <n v="0"/>
    <n v="504"/>
    <n v="0"/>
    <n v="504"/>
    <n v="0"/>
    <n v="14646"/>
    <n v="618"/>
    <n v="0"/>
    <m/>
    <n v="0"/>
    <n v="0"/>
    <s v="NÃO"/>
    <s v="NÃO"/>
    <n v="1"/>
  </r>
  <r>
    <x v="1"/>
    <x v="0"/>
    <n v="43735"/>
    <s v="GUANIDINA TRADICIONAL MILD (A+N) 215GR"/>
    <s v="A"/>
    <s v="ATIVO"/>
    <n v="1080"/>
    <n v="12"/>
    <n v="0"/>
    <n v="0"/>
    <n v="0"/>
    <n v="492"/>
    <n v="0"/>
    <n v="492"/>
    <n v="0"/>
    <n v="-5160"/>
    <n v="96"/>
    <n v="4320"/>
    <m/>
    <n v="0"/>
    <n v="0"/>
    <s v="NÃO"/>
    <s v="NÃO"/>
    <n v="1"/>
  </r>
  <r>
    <x v="1"/>
    <x v="0"/>
    <n v="34921"/>
    <s v="#TODECACHO MASCARA CONDICIONANTE MATIZ MAIONESE 500GR"/>
    <s v="B"/>
    <s v="ATIVO"/>
    <n v="960"/>
    <n v="6"/>
    <n v="0"/>
    <n v="0"/>
    <n v="0"/>
    <n v="402"/>
    <n v="0"/>
    <n v="402"/>
    <n v="0"/>
    <n v="-1602"/>
    <n v="1368"/>
    <n v="1482"/>
    <m/>
    <n v="0"/>
    <n v="0"/>
    <s v="NÃO"/>
    <s v="NÃO"/>
    <n v="1"/>
  </r>
  <r>
    <x v="1"/>
    <x v="0"/>
    <n v="33598"/>
    <s v="XEROSA BODY SPLASH DESODORANTE VERÃO ÁRABE 200ML"/>
    <s v="C"/>
    <s v="ATIVO"/>
    <n v="1860"/>
    <n v="6"/>
    <n v="0"/>
    <n v="0"/>
    <n v="0"/>
    <n v="516"/>
    <n v="0"/>
    <n v="516"/>
    <n v="0"/>
    <n v="-558"/>
    <n v="120"/>
    <n v="20832"/>
    <m/>
    <n v="0"/>
    <n v="0"/>
    <s v="NÃO"/>
    <s v="NÃO"/>
    <n v="1"/>
  </r>
  <r>
    <x v="1"/>
    <x v="0"/>
    <n v="34530"/>
    <s v="SOS CACHOS ATIVADOR CONDICIONADOR  DE CACHOS ARGININA 500G"/>
    <s v="C"/>
    <s v="ATIVO"/>
    <n v="960"/>
    <n v="6"/>
    <n v="0"/>
    <n v="0"/>
    <n v="456"/>
    <n v="456"/>
    <n v="0"/>
    <n v="456"/>
    <n v="0"/>
    <n v="786"/>
    <n v="648"/>
    <n v="1920"/>
    <m/>
    <n v="0"/>
    <n v="0"/>
    <s v="SIM"/>
    <s v="NÃO"/>
    <n v="1"/>
  </r>
  <r>
    <x v="1"/>
    <x v="0"/>
    <n v="95687"/>
    <s v="HIDRA KIT SHAMPOO+CONDICIONADOR AMIDO DE MILHO 300ML"/>
    <s v="B"/>
    <s v="ATIVO"/>
    <n v="720"/>
    <n v="6"/>
    <n v="0"/>
    <n v="0"/>
    <n v="0"/>
    <n v="456"/>
    <n v="0"/>
    <n v="456"/>
    <n v="0"/>
    <n v="-5016"/>
    <n v="630"/>
    <n v="4506"/>
    <m/>
    <n v="0"/>
    <n v="0"/>
    <s v="NÃO"/>
    <s v="NÃO"/>
    <n v="1"/>
  </r>
  <r>
    <x v="1"/>
    <x v="0"/>
    <n v="95004"/>
    <s v="#TODECACHO GELATINA CONDICIONANTE SUPER VOLUME 550GR"/>
    <s v="A"/>
    <s v="ATIVO"/>
    <n v="960"/>
    <n v="6"/>
    <n v="0"/>
    <n v="0"/>
    <n v="0"/>
    <n v="480"/>
    <n v="0"/>
    <n v="480"/>
    <n v="0"/>
    <n v="29508"/>
    <n v="648"/>
    <n v="19008"/>
    <m/>
    <n v="0"/>
    <n v="0"/>
    <s v="NÃO"/>
    <s v="NÃO"/>
    <n v="1"/>
  </r>
  <r>
    <x v="1"/>
    <x v="0"/>
    <n v="33457"/>
    <s v="#TODECACHO GELA CONDICIONANTE COLA 500G"/>
    <s v="A"/>
    <s v="ATIVO"/>
    <n v="960"/>
    <n v="6"/>
    <n v="0"/>
    <n v="0"/>
    <n v="0"/>
    <n v="348"/>
    <n v="0"/>
    <n v="348"/>
    <n v="0"/>
    <n v="2226"/>
    <n v="1128"/>
    <n v="3840"/>
    <m/>
    <n v="0"/>
    <n v="0"/>
    <s v="NÃO"/>
    <s v="NÃO"/>
    <n v="1"/>
  </r>
  <r>
    <x v="1"/>
    <x v="0"/>
    <n v="32769"/>
    <s v="S.O.S BOMBA KIT SHAMPOO 300ML +CONDICIONADOR ORIGINAL CRESCIMENTO 200ML"/>
    <s v="B"/>
    <s v="ATIVO"/>
    <n v="930"/>
    <n v="6"/>
    <n v="0"/>
    <n v="0"/>
    <n v="0"/>
    <n v="492"/>
    <n v="0"/>
    <n v="492"/>
    <n v="0"/>
    <n v="-4308"/>
    <n v="780"/>
    <n v="10962"/>
    <m/>
    <n v="0"/>
    <n v="0"/>
    <s v="NÃO"/>
    <s v="NÃO"/>
    <n v="1"/>
  </r>
  <r>
    <x v="1"/>
    <x v="0"/>
    <n v="32246"/>
    <s v="CERA MODELADORA MEN ESSENCE CONDICIONADOR 60G"/>
    <s v="C"/>
    <s v="ATIVO"/>
    <n v="4032"/>
    <n v="12"/>
    <n v="0"/>
    <n v="0"/>
    <n v="0"/>
    <n v="324"/>
    <n v="0"/>
    <n v="324"/>
    <n v="0"/>
    <n v="-4596"/>
    <n v="1536"/>
    <n v="7788"/>
    <m/>
    <n v="0"/>
    <n v="0"/>
    <s v="NÃO"/>
    <s v="NÃO"/>
    <n v="1"/>
  </r>
  <r>
    <x v="1"/>
    <x v="0"/>
    <n v="32245"/>
    <s v="PASTA MODELADORA MEN ESSENCE CONDICIONADOR 60G"/>
    <s v="C"/>
    <s v="ATIVO"/>
    <n v="4032"/>
    <n v="12"/>
    <n v="0"/>
    <n v="0"/>
    <n v="0"/>
    <n v="372"/>
    <n v="0"/>
    <n v="372"/>
    <n v="0"/>
    <n v="1104"/>
    <n v="1008"/>
    <n v="5496"/>
    <m/>
    <n v="0"/>
    <n v="0"/>
    <s v="NÃO"/>
    <s v="NÃO"/>
    <n v="1"/>
  </r>
  <r>
    <x v="1"/>
    <x v="0"/>
    <n v="32623"/>
    <s v="CACHOS DOS SONHOS ÓLEO REPARADOR MULTY MILAGRES ANTIPOROSIDADE CONDICIONANTE 50ML"/>
    <s v="B"/>
    <s v="ATIVO"/>
    <n v="8352"/>
    <n v="12"/>
    <n v="0"/>
    <n v="0"/>
    <n v="0"/>
    <n v="468"/>
    <n v="0"/>
    <n v="468"/>
    <n v="0"/>
    <n v="1968"/>
    <n v="624"/>
    <n v="17796"/>
    <m/>
    <n v="0"/>
    <n v="0"/>
    <s v="NÃO"/>
    <s v="NÃO"/>
    <n v="1"/>
  </r>
  <r>
    <x v="1"/>
    <x v="0"/>
    <n v="34851"/>
    <s v="SOS CACHOS CREME PARA PENTEAR CONDICIONADOR COCO 300ML"/>
    <s v="A"/>
    <s v="ATIVO"/>
    <n v="1584"/>
    <n v="12"/>
    <n v="0"/>
    <n v="0"/>
    <n v="0"/>
    <n v="120"/>
    <n v="0"/>
    <n v="120"/>
    <n v="0"/>
    <n v="-516"/>
    <n v="5574"/>
    <n v="3168"/>
    <m/>
    <n v="0"/>
    <n v="0"/>
    <s v="NÃO"/>
    <s v="NÃO"/>
    <n v="1"/>
  </r>
  <r>
    <x v="1"/>
    <x v="0"/>
    <n v="33602"/>
    <s v="XEROSA BODY SPLASH DESODORANTE PODER PINK 200ML"/>
    <s v="C"/>
    <s v="ATIVO"/>
    <n v="1800"/>
    <n v="6"/>
    <n v="0"/>
    <n v="0"/>
    <n v="0"/>
    <n v="372"/>
    <n v="0"/>
    <n v="372"/>
    <n v="0"/>
    <n v="14394"/>
    <n v="192"/>
    <n v="23400"/>
    <m/>
    <n v="0"/>
    <n v="0"/>
    <s v="NÃO"/>
    <s v="NÃO"/>
    <n v="1"/>
  </r>
  <r>
    <x v="1"/>
    <x v="0"/>
    <n v="33342"/>
    <s v="CACHOS DOS SONHOS MULTY CREME CONDICIONADOR DE TRATAMENTO PINK FATAL 1KG"/>
    <s v="A"/>
    <s v="ATIVO"/>
    <n v="462"/>
    <n v="6"/>
    <n v="0"/>
    <n v="0"/>
    <n v="0"/>
    <n v="426"/>
    <n v="0"/>
    <n v="426"/>
    <n v="0"/>
    <n v="1596"/>
    <n v="6030"/>
    <n v="0"/>
    <m/>
    <n v="0"/>
    <n v="0"/>
    <s v="NÃO"/>
    <s v="NÃO"/>
    <n v="1"/>
  </r>
  <r>
    <x v="1"/>
    <x v="0"/>
    <n v="30745"/>
    <s v="SL CREME PENTEAR CONDICIONADOR AZEITE DE OLIVA 1KG"/>
    <s v="A"/>
    <s v="ATIVO"/>
    <n v="480"/>
    <n v="6"/>
    <n v="0"/>
    <n v="0"/>
    <n v="294"/>
    <n v="0"/>
    <n v="0"/>
    <n v="294"/>
    <n v="-294"/>
    <n v="-2172"/>
    <n v="168"/>
    <n v="5280"/>
    <m/>
    <n v="0"/>
    <n v="0"/>
    <s v="SIM"/>
    <s v="NÃO"/>
    <n v="0"/>
  </r>
  <r>
    <x v="1"/>
    <x v="0"/>
    <n v="95556"/>
    <s v="SL CREME PENTEAR CONDICIONADOR SUPER OLEOS 1KG"/>
    <s v="A"/>
    <s v="ATIVO"/>
    <n v="480"/>
    <n v="6"/>
    <n v="0"/>
    <n v="0"/>
    <n v="240"/>
    <n v="330"/>
    <n v="0"/>
    <n v="330"/>
    <n v="0"/>
    <n v="1974"/>
    <n v="72"/>
    <n v="570"/>
    <m/>
    <n v="0"/>
    <n v="0"/>
    <s v="SIM"/>
    <s v="NÃO"/>
    <n v="1"/>
  </r>
  <r>
    <x v="1"/>
    <x v="0"/>
    <n v="32619"/>
    <s v="CACHOS DOS SONHOS CREME DE TRATAMENTO MULTY MILAGRES ANTIPOROSIDADE 1KG"/>
    <s v="B"/>
    <s v="ATIVO"/>
    <n v="462"/>
    <n v="6"/>
    <n v="0"/>
    <n v="0"/>
    <n v="372"/>
    <n v="372"/>
    <n v="0"/>
    <n v="372"/>
    <n v="0"/>
    <n v="-396"/>
    <n v="60"/>
    <n v="2352"/>
    <m/>
    <n v="0"/>
    <n v="0"/>
    <s v="SIM"/>
    <s v="NÃO"/>
    <n v="1"/>
  </r>
  <r>
    <x v="1"/>
    <x v="0"/>
    <n v="33298"/>
    <s v="MEU LISO MÁSCARA CONDICIONANTE MATIZADOR CHOCOLATE 300GR"/>
    <s v="A"/>
    <s v="ATIVO"/>
    <n v="960"/>
    <n v="6"/>
    <n v="0"/>
    <n v="0"/>
    <n v="0"/>
    <n v="408"/>
    <n v="0"/>
    <n v="408"/>
    <n v="0"/>
    <n v="11820"/>
    <n v="156"/>
    <n v="1920"/>
    <m/>
    <n v="0"/>
    <n v="0"/>
    <s v="NÃO"/>
    <s v="NÃO"/>
    <n v="1"/>
  </r>
  <r>
    <x v="1"/>
    <x v="0"/>
    <n v="32780"/>
    <s v="MEU LISO KIDS KIT SHAMPOO 300ML + CONDICIONADOR 200ML"/>
    <s v="C"/>
    <s v="ATIVO"/>
    <n v="840"/>
    <n v="6"/>
    <n v="0"/>
    <n v="0"/>
    <n v="0"/>
    <n v="378"/>
    <n v="0"/>
    <n v="378"/>
    <n v="0"/>
    <n v="3210"/>
    <n v="108"/>
    <n v="2364"/>
    <m/>
    <n v="0"/>
    <n v="0"/>
    <s v="NÃO"/>
    <s v="NÃO"/>
    <n v="1"/>
  </r>
  <r>
    <x v="1"/>
    <x v="0"/>
    <n v="31713"/>
    <s v="SOS CREME PENTEAR CONDICIONADOR ARGININA 1KG"/>
    <s v="B"/>
    <s v="ATIVO"/>
    <n v="390"/>
    <n v="6"/>
    <n v="0"/>
    <n v="0"/>
    <n v="0"/>
    <n v="252"/>
    <n v="0"/>
    <n v="252"/>
    <n v="0"/>
    <n v="4410"/>
    <n v="888"/>
    <n v="6450"/>
    <m/>
    <n v="0"/>
    <n v="0"/>
    <s v="NÃO"/>
    <s v="NÃO"/>
    <n v="1"/>
  </r>
  <r>
    <x v="1"/>
    <x v="0"/>
    <n v="32650"/>
    <s v="#TODECACHO KIDS KIT SHAMPOO 300ML + CONDICIONADOR 200ML UVA"/>
    <s v="B"/>
    <s v="ATIVO"/>
    <n v="840"/>
    <n v="6"/>
    <n v="0"/>
    <n v="0"/>
    <n v="0"/>
    <n v="282"/>
    <n v="0"/>
    <n v="282"/>
    <n v="0"/>
    <n v="-2400"/>
    <n v="186"/>
    <n v="3060"/>
    <m/>
    <n v="0"/>
    <n v="0"/>
    <s v="NÃO"/>
    <s v="NÃO"/>
    <n v="1"/>
  </r>
  <r>
    <x v="1"/>
    <x v="0"/>
    <n v="33316"/>
    <s v="CACHOS DOS SONHOS - ÓLEO SÉRUM CONDICIONANTE DEFINIÇÃO INTENSA MULTY 200ML"/>
    <s v="A"/>
    <s v="ATIVO"/>
    <n v="2484"/>
    <n v="6"/>
    <n v="0"/>
    <n v="0"/>
    <n v="0"/>
    <n v="498"/>
    <n v="0"/>
    <n v="498"/>
    <n v="0"/>
    <n v="5118"/>
    <n v="2214"/>
    <n v="9444"/>
    <m/>
    <n v="0"/>
    <n v="0"/>
    <s v="NÃO"/>
    <s v="NÃO"/>
    <n v="1"/>
  </r>
  <r>
    <x v="1"/>
    <x v="0"/>
    <n v="32627"/>
    <s v="SOS CACHOS SHAMPOO SUPER BRILHO DE REPENTE PRONTA! 500ML"/>
    <s v="B"/>
    <s v="ATIVO"/>
    <n v="936"/>
    <n v="6"/>
    <n v="0"/>
    <n v="0"/>
    <n v="0"/>
    <n v="486"/>
    <n v="0"/>
    <n v="486"/>
    <n v="0"/>
    <n v="336"/>
    <n v="2166"/>
    <n v="5616"/>
    <m/>
    <n v="0"/>
    <n v="0"/>
    <s v="NÃO"/>
    <s v="NÃO"/>
    <n v="1"/>
  </r>
  <r>
    <x v="1"/>
    <x v="0"/>
    <n v="33557"/>
    <s v="#TODECACHO GELATINA CONDICIONANTE SUPER FIXAÇÃO BISNAGA 200G"/>
    <s v="C"/>
    <s v="ATIVO"/>
    <n v="1830"/>
    <n v="6"/>
    <n v="0"/>
    <n v="0"/>
    <n v="0"/>
    <n v="192"/>
    <n v="0"/>
    <n v="192"/>
    <n v="0"/>
    <n v="15402"/>
    <n v="312"/>
    <n v="18300"/>
    <m/>
    <n v="0"/>
    <n v="0"/>
    <s v="NÃO"/>
    <s v="NÃO"/>
    <n v="1"/>
  </r>
  <r>
    <x v="1"/>
    <x v="0"/>
    <n v="32615"/>
    <s v="CREME PARA PENTEAR KIDS CACHINHOS NUTRIDOS CHOCOLATE CONDICIONADOR 1KG"/>
    <s v="B"/>
    <s v="ATIVO"/>
    <n v="480"/>
    <n v="6"/>
    <n v="0"/>
    <n v="0"/>
    <n v="0"/>
    <n v="288"/>
    <n v="0"/>
    <n v="288"/>
    <n v="0"/>
    <n v="7374"/>
    <n v="48"/>
    <n v="480"/>
    <m/>
    <n v="0"/>
    <n v="0"/>
    <s v="NÃO"/>
    <s v="NÃO"/>
    <n v="1"/>
  </r>
  <r>
    <x v="1"/>
    <x v="0"/>
    <n v="32614"/>
    <s v="CREME MULTIFUNCIONAL 3 EM 1 HIDRA KIDS CACHINHOS CONDICIONADOR - 1KG"/>
    <s v="C"/>
    <s v="ATIVO"/>
    <n v="462"/>
    <n v="6"/>
    <n v="0"/>
    <n v="0"/>
    <n v="0"/>
    <n v="294"/>
    <n v="0"/>
    <n v="294"/>
    <n v="0"/>
    <n v="-204"/>
    <n v="324"/>
    <n v="1842"/>
    <m/>
    <n v="0"/>
    <n v="0"/>
    <s v="NÃO"/>
    <s v="NÃO"/>
    <n v="1"/>
  </r>
  <r>
    <x v="1"/>
    <x v="0"/>
    <n v="34436"/>
    <s v="SOS CACHOS ATIVADOR DE CACHOS CONDICIONANTE ÓLEO DE MANGA 300ML"/>
    <s v="A"/>
    <s v="ATIVO"/>
    <n v="1560"/>
    <n v="12"/>
    <n v="0"/>
    <n v="0"/>
    <n v="0"/>
    <n v="312"/>
    <n v="0"/>
    <n v="312"/>
    <n v="0"/>
    <n v="-240"/>
    <n v="348"/>
    <n v="3876"/>
    <m/>
    <n v="0"/>
    <n v="0"/>
    <s v="NÃO"/>
    <s v="NÃO"/>
    <n v="1"/>
  </r>
  <r>
    <x v="1"/>
    <x v="0"/>
    <n v="32882"/>
    <s v="CREME PARA PENTEAR KIDS CACHINHOS SEM FRIZZ AÇAI CONDICIONADOR 1KG"/>
    <s v="A"/>
    <s v="ATIVO"/>
    <n v="480"/>
    <n v="6"/>
    <n v="0"/>
    <n v="0"/>
    <n v="0"/>
    <n v="348"/>
    <n v="0"/>
    <n v="348"/>
    <n v="0"/>
    <n v="5040"/>
    <n v="1308"/>
    <n v="0"/>
    <m/>
    <n v="0"/>
    <n v="0"/>
    <s v="NÃO"/>
    <s v="NÃO"/>
    <n v="1"/>
  </r>
  <r>
    <x v="1"/>
    <x v="0"/>
    <n v="32874"/>
    <s v="CACHOS DOS SONHOS - CREME DE TRATAMENTO MULTY IRRESISTÍVEL HIDRO-REPARAÇÃO 1KG"/>
    <s v="B"/>
    <s v="ATIVO"/>
    <n v="462"/>
    <n v="6"/>
    <n v="0"/>
    <n v="0"/>
    <n v="0"/>
    <n v="204"/>
    <n v="0"/>
    <n v="204"/>
    <n v="0"/>
    <n v="2610"/>
    <n v="258"/>
    <n v="822"/>
    <m/>
    <n v="0"/>
    <n v="0"/>
    <s v="NÃO"/>
    <s v="NÃO"/>
    <n v="1"/>
  </r>
  <r>
    <x v="1"/>
    <x v="0"/>
    <n v="33263"/>
    <s v="XEROSA KIT SHAMPOO 300ML + CONDICIONADOR 200ML VIBES POP"/>
    <s v="A"/>
    <s v="ATIVO"/>
    <n v="930"/>
    <n v="6"/>
    <n v="0"/>
    <n v="0"/>
    <n v="0"/>
    <n v="264"/>
    <n v="0"/>
    <n v="264"/>
    <n v="0"/>
    <n v="-2472"/>
    <n v="2802"/>
    <n v="3438"/>
    <m/>
    <n v="0"/>
    <n v="0"/>
    <s v="NÃO"/>
    <s v="NÃO"/>
    <n v="1"/>
  </r>
  <r>
    <x v="1"/>
    <x v="0"/>
    <n v="33270"/>
    <s v="#TODECACHO GELATINA CONDICIONANTE DEFINIÇÃO EXTRAORDINÁRIA 550G"/>
    <s v="A"/>
    <s v="ATIVO"/>
    <n v="960"/>
    <n v="6"/>
    <n v="0"/>
    <n v="0"/>
    <n v="0"/>
    <n v="156"/>
    <n v="0"/>
    <n v="156"/>
    <n v="0"/>
    <n v="94961"/>
    <n v="6288"/>
    <n v="5760"/>
    <m/>
    <n v="0"/>
    <n v="0"/>
    <s v="NÃO"/>
    <s v="NÃO"/>
    <n v="1"/>
  </r>
  <r>
    <x v="1"/>
    <x v="0"/>
    <n v="32204"/>
    <s v="SOS CACHOS ATIVADOR DE CACHOS CONDICIONADOR MEL 1KG"/>
    <s v="C"/>
    <s v="ATIVO"/>
    <n v="390"/>
    <n v="6"/>
    <n v="0"/>
    <n v="0"/>
    <n v="0"/>
    <n v="216"/>
    <n v="0"/>
    <n v="216"/>
    <n v="0"/>
    <n v="-240"/>
    <n v="438"/>
    <n v="780"/>
    <m/>
    <n v="0"/>
    <n v="0"/>
    <s v="NÃO"/>
    <s v="NÃO"/>
    <n v="1"/>
  </r>
  <r>
    <x v="1"/>
    <x v="0"/>
    <n v="34758"/>
    <s v="AFRO LOCAO ONDULADORA PERMANENTE AFRO 500ML"/>
    <s v="C"/>
    <s v="ATIVO"/>
    <n v="1260"/>
    <n v="6"/>
    <n v="0"/>
    <n v="0"/>
    <n v="0"/>
    <n v="360"/>
    <n v="0"/>
    <n v="360"/>
    <n v="0"/>
    <n v="14736"/>
    <n v="636"/>
    <n v="2520"/>
    <m/>
    <n v="0"/>
    <n v="0"/>
    <s v="NÃO"/>
    <s v="NÃO"/>
    <n v="1"/>
  </r>
  <r>
    <x v="1"/>
    <x v="0"/>
    <n v="33296"/>
    <s v="MEU LISO MUITO + LISO ÓLEO CONDICIONANTE BIFÁSICO PERFUMADO 120ML"/>
    <s v="B"/>
    <s v="ATIVO"/>
    <n v="3528"/>
    <n v="6"/>
    <n v="0"/>
    <n v="0"/>
    <n v="0"/>
    <n v="198"/>
    <n v="0"/>
    <n v="198"/>
    <n v="0"/>
    <n v="3564"/>
    <n v="780"/>
    <n v="882"/>
    <m/>
    <n v="0"/>
    <n v="0"/>
    <s v="NÃO"/>
    <s v="NÃO"/>
    <n v="1"/>
  </r>
  <r>
    <x v="1"/>
    <x v="0"/>
    <n v="33250"/>
    <s v="XEROSA ÓLEO CONDICIONANTE SÉRUM GLAMOUR CHIC 200ML"/>
    <s v="A"/>
    <s v="ATIVO"/>
    <n v="1980"/>
    <n v="6"/>
    <n v="0"/>
    <n v="0"/>
    <n v="0"/>
    <n v="348"/>
    <n v="0"/>
    <n v="348"/>
    <n v="0"/>
    <n v="7596"/>
    <n v="696"/>
    <n v="0"/>
    <m/>
    <n v="0"/>
    <n v="0"/>
    <s v="NÃO"/>
    <s v="NÃO"/>
    <n v="1"/>
  </r>
  <r>
    <x v="1"/>
    <x v="0"/>
    <n v="33320"/>
    <s v="#TODECACHO KIT KIDS SHAMPOO 300ML + CREME CONDICIONADOR MULTIFUNCIONAL 300ML VANILLA"/>
    <s v="A"/>
    <s v="ATIVO"/>
    <n v="750"/>
    <n v="6"/>
    <n v="0"/>
    <n v="0"/>
    <n v="0"/>
    <n v="294"/>
    <n v="0"/>
    <n v="294"/>
    <n v="0"/>
    <n v="10914"/>
    <n v="1032"/>
    <n v="480"/>
    <m/>
    <n v="0"/>
    <n v="0"/>
    <s v="NÃO"/>
    <s v="NÃO"/>
    <n v="1"/>
  </r>
  <r>
    <x v="1"/>
    <x v="0"/>
    <n v="30454"/>
    <s v="#TODECACHO GELATINA CONDICIONANTE RICINO 550GR"/>
    <s v="A"/>
    <s v="ATIVO"/>
    <n v="960"/>
    <n v="6"/>
    <n v="0"/>
    <n v="0"/>
    <n v="0"/>
    <n v="228"/>
    <n v="0"/>
    <n v="228"/>
    <n v="0"/>
    <n v="3564"/>
    <n v="1452"/>
    <n v="6720"/>
    <m/>
    <n v="0"/>
    <n v="0"/>
    <s v="NÃO"/>
    <s v="NÃO"/>
    <n v="1"/>
  </r>
  <r>
    <x v="1"/>
    <x v="0"/>
    <n v="95353"/>
    <s v="MEU LISO MASCARA CONDICIONANTE MATIZ VERMELHO 300GR"/>
    <s v="B"/>
    <s v="ATIVO"/>
    <n v="960"/>
    <n v="6"/>
    <n v="0"/>
    <n v="0"/>
    <n v="0"/>
    <n v="150"/>
    <n v="0"/>
    <n v="150"/>
    <n v="0"/>
    <n v="26106"/>
    <n v="3828"/>
    <n v="960"/>
    <m/>
    <n v="0"/>
    <n v="0"/>
    <s v="NÃO"/>
    <s v="NÃO"/>
    <n v="1"/>
  </r>
  <r>
    <x v="1"/>
    <x v="0"/>
    <n v="33273"/>
    <s v="CREME PARA PENTEAR KIDS VANILLA 1KG"/>
    <s v="A"/>
    <s v="ATIVO"/>
    <n v="480"/>
    <n v="6"/>
    <n v="0"/>
    <n v="0"/>
    <n v="0"/>
    <n v="306"/>
    <n v="0"/>
    <n v="306"/>
    <n v="0"/>
    <n v="4836"/>
    <n v="7609"/>
    <n v="3430"/>
    <m/>
    <n v="0"/>
    <n v="0"/>
    <s v="NÃO"/>
    <s v="NÃO"/>
    <n v="1"/>
  </r>
  <r>
    <x v="1"/>
    <x v="0"/>
    <n v="43762"/>
    <s v="GUANIDINA MANGA REGULAR (A+N) 218GR"/>
    <s v="B"/>
    <s v="ATIVO"/>
    <n v="1080"/>
    <n v="12"/>
    <n v="0"/>
    <n v="0"/>
    <n v="0"/>
    <n v="84"/>
    <n v="0"/>
    <n v="84"/>
    <n v="0"/>
    <n v="-3864"/>
    <n v="1080"/>
    <n v="8460"/>
    <m/>
    <n v="0"/>
    <n v="0"/>
    <s v="NÃO"/>
    <s v="NÃO"/>
    <n v="1"/>
  </r>
  <r>
    <x v="1"/>
    <x v="0"/>
    <n v="33269"/>
    <s v="#TODECACHO GELATINA CONDICIONANTE DEFINIÇÃO INTENSA 550G"/>
    <s v="A"/>
    <s v="ATIVO"/>
    <n v="960"/>
    <n v="6"/>
    <n v="0"/>
    <n v="0"/>
    <n v="0"/>
    <n v="264"/>
    <n v="0"/>
    <n v="264"/>
    <n v="0"/>
    <n v="162984"/>
    <n v="966"/>
    <n v="4800"/>
    <m/>
    <n v="0"/>
    <n v="0"/>
    <s v="NÃO"/>
    <s v="NÃO"/>
    <n v="1"/>
  </r>
  <r>
    <x v="1"/>
    <x v="0"/>
    <n v="32923"/>
    <s v="MEU LISO KIDS KIT SHAMPOO MELANCIA 300ML + CONDICIONADOR MELANCIA 200ML"/>
    <s v="B"/>
    <s v="ATIVO"/>
    <n v="840"/>
    <n v="6"/>
    <n v="0"/>
    <n v="0"/>
    <n v="0"/>
    <n v="144"/>
    <n v="0"/>
    <n v="144"/>
    <n v="0"/>
    <n v="1638"/>
    <n v="12"/>
    <n v="1680"/>
    <m/>
    <n v="0"/>
    <n v="0"/>
    <s v="NÃO"/>
    <s v="NÃO"/>
    <n v="1"/>
  </r>
  <r>
    <x v="1"/>
    <x v="0"/>
    <n v="30452"/>
    <s v="#TODECACHO GELATINA CONDICIONANTE LINHACA 550GR"/>
    <s v="B"/>
    <s v="ATIVO"/>
    <n v="960"/>
    <n v="6"/>
    <n v="0"/>
    <n v="0"/>
    <n v="0"/>
    <n v="174"/>
    <n v="0"/>
    <n v="174"/>
    <n v="0"/>
    <n v="16560"/>
    <n v="1410"/>
    <n v="960"/>
    <m/>
    <n v="0"/>
    <n v="0"/>
    <s v="NÃO"/>
    <s v="NÃO"/>
    <n v="1"/>
  </r>
  <r>
    <x v="1"/>
    <x v="0"/>
    <n v="33322"/>
    <s v="CACHOS DOS SONHOS ÓLEO SÉRUM MULTY PINK LEMONADE 200ML"/>
    <s v="A"/>
    <s v="ATIVO"/>
    <n v="2484"/>
    <n v="6"/>
    <n v="0"/>
    <n v="0"/>
    <n v="0"/>
    <n v="258"/>
    <n v="0"/>
    <n v="258"/>
    <n v="0"/>
    <n v="28662"/>
    <n v="24"/>
    <n v="720"/>
    <m/>
    <n v="0"/>
    <n v="0"/>
    <s v="NÃO"/>
    <s v="NÃO"/>
    <n v="1"/>
  </r>
  <r>
    <x v="1"/>
    <x v="0"/>
    <n v="32618"/>
    <s v="#TODECACHO GEL&amp;CREME MÁXIMA FIXAÇÃO 500G"/>
    <s v="B"/>
    <s v="ATIVO"/>
    <n v="960"/>
    <n v="6"/>
    <n v="0"/>
    <n v="0"/>
    <n v="0"/>
    <n v="156"/>
    <n v="0"/>
    <n v="156"/>
    <n v="0"/>
    <n v="6654"/>
    <n v="1158"/>
    <n v="960"/>
    <m/>
    <n v="0"/>
    <n v="0"/>
    <s v="NÃO"/>
    <s v="NÃO"/>
    <n v="1"/>
  </r>
  <r>
    <x v="1"/>
    <x v="0"/>
    <n v="34863"/>
    <s v="SOS CACHOS ATIVADOR CONDICIONADOR COCO 300ML"/>
    <s v="A"/>
    <s v="ATIVO"/>
    <n v="1560"/>
    <n v="12"/>
    <n v="0"/>
    <n v="0"/>
    <n v="0"/>
    <n v="144"/>
    <n v="0"/>
    <n v="144"/>
    <n v="0"/>
    <n v="-1848"/>
    <n v="192"/>
    <n v="9360"/>
    <m/>
    <n v="0"/>
    <n v="0"/>
    <s v="NÃO"/>
    <s v="NÃO"/>
    <n v="1"/>
  </r>
  <r>
    <x v="1"/>
    <x v="0"/>
    <n v="95197"/>
    <s v="MEU LISO MASCARA CONDICIONANTE MATIZ PLATINA 300GR"/>
    <s v="C"/>
    <s v="ATIVO"/>
    <n v="960"/>
    <n v="6"/>
    <n v="0"/>
    <n v="0"/>
    <n v="0"/>
    <n v="246"/>
    <n v="0"/>
    <n v="246"/>
    <n v="0"/>
    <n v="6420"/>
    <n v="1020"/>
    <n v="3840"/>
    <m/>
    <n v="0"/>
    <n v="0"/>
    <s v="NÃO"/>
    <s v="NÃO"/>
    <n v="1"/>
  </r>
  <r>
    <x v="1"/>
    <x v="0"/>
    <n v="32883"/>
    <s v="CREME PARA PENTEAR KIDS CACHINHOS ATIVADOS MANGA CONDICIONADOR 1KG"/>
    <s v="B"/>
    <s v="ATIVO"/>
    <n v="480"/>
    <n v="6"/>
    <n v="0"/>
    <n v="0"/>
    <n v="0"/>
    <n v="186"/>
    <n v="0"/>
    <n v="186"/>
    <n v="0"/>
    <n v="6402"/>
    <n v="210"/>
    <n v="480"/>
    <m/>
    <n v="0"/>
    <n v="0"/>
    <s v="NÃO"/>
    <s v="NÃO"/>
    <n v="1"/>
  </r>
  <r>
    <x v="1"/>
    <x v="0"/>
    <n v="30453"/>
    <s v="#TODECACHO GELATINA CONDICIONANTE BABOSA 550GR"/>
    <s v="B"/>
    <s v="ATIVO"/>
    <n v="960"/>
    <n v="6"/>
    <n v="0"/>
    <n v="0"/>
    <n v="0"/>
    <n v="168"/>
    <n v="0"/>
    <n v="168"/>
    <n v="0"/>
    <n v="5706"/>
    <n v="6786"/>
    <n v="8640"/>
    <m/>
    <n v="0"/>
    <n v="0"/>
    <s v="NÃO"/>
    <s v="NÃO"/>
    <n v="1"/>
  </r>
  <r>
    <x v="1"/>
    <x v="0"/>
    <n v="33643"/>
    <s v="CREME PARA PENTEAR CONDICIONANTE DEFINIÇÃO EXTRAORDINÁRIA 300ML"/>
    <s v="C"/>
    <s v="ATIVO"/>
    <n v="1260"/>
    <n v="6"/>
    <n v="0"/>
    <n v="0"/>
    <n v="0"/>
    <n v="168"/>
    <n v="0"/>
    <n v="168"/>
    <n v="0"/>
    <n v="-96"/>
    <n v="276"/>
    <n v="8304"/>
    <m/>
    <n v="0"/>
    <n v="0"/>
    <s v="NÃO"/>
    <s v="NÃO"/>
    <n v="1"/>
  </r>
  <r>
    <x v="1"/>
    <x v="0"/>
    <n v="32622"/>
    <s v="CACHOS DOS SONHOS CREME DE TRATAMENTO MULTY EXTRAORDINÁRIO REPARAÇÃO 1KG"/>
    <s v="B"/>
    <s v="ATIVO"/>
    <n v="462"/>
    <n v="6"/>
    <n v="0"/>
    <n v="0"/>
    <n v="0"/>
    <n v="96"/>
    <n v="0"/>
    <n v="96"/>
    <n v="0"/>
    <n v="-762"/>
    <n v="108"/>
    <n v="1890"/>
    <m/>
    <n v="0"/>
    <n v="0"/>
    <s v="NÃO"/>
    <s v="NÃO"/>
    <n v="1"/>
  </r>
  <r>
    <x v="1"/>
    <x v="0"/>
    <n v="32654"/>
    <s v="#TODECACHINHO KIDS GELATINA DESEMBARAÇANTE (MORANGO) 550G"/>
    <s v="A"/>
    <s v="ATIVO"/>
    <n v="960"/>
    <n v="6"/>
    <n v="0"/>
    <n v="0"/>
    <n v="0"/>
    <n v="162"/>
    <n v="0"/>
    <n v="162"/>
    <n v="0"/>
    <n v="11688"/>
    <n v="1458"/>
    <n v="5316"/>
    <m/>
    <n v="0"/>
    <n v="0"/>
    <s v="NÃO"/>
    <s v="NÃO"/>
    <n v="1"/>
  </r>
  <r>
    <x v="1"/>
    <x v="0"/>
    <n v="32884"/>
    <s v="#TODECACHINHO KIDS GELATINA DEFINIDORA CONDICIONANTE (AÇAÍ) 550G"/>
    <s v="B"/>
    <s v="ATIVO"/>
    <n v="960"/>
    <n v="6"/>
    <n v="0"/>
    <n v="0"/>
    <n v="216"/>
    <n v="216"/>
    <n v="0"/>
    <n v="216"/>
    <n v="0"/>
    <n v="10940"/>
    <n v="252"/>
    <n v="1920"/>
    <m/>
    <n v="0"/>
    <n v="0"/>
    <s v="SIM"/>
    <s v="NÃO"/>
    <n v="1"/>
  </r>
  <r>
    <x v="1"/>
    <x v="0"/>
    <n v="43121"/>
    <s v="SOS ATIVADOR DE CACHOS CONDICIONADOR + PODEROSOS 300ML"/>
    <s v="B"/>
    <s v="ATIVO"/>
    <n v="1680"/>
    <n v="6"/>
    <n v="0"/>
    <n v="0"/>
    <n v="0"/>
    <n v="150"/>
    <n v="0"/>
    <n v="150"/>
    <n v="0"/>
    <n v="900"/>
    <n v="858"/>
    <n v="0"/>
    <m/>
    <n v="0"/>
    <n v="0"/>
    <s v="NÃO"/>
    <s v="NÃO"/>
    <n v="1"/>
  </r>
  <r>
    <x v="1"/>
    <x v="0"/>
    <n v="32248"/>
    <s v="CREME PARA PENTEAR CONDICIONADOR TRATAMENTO PROLONGADO 1KG"/>
    <s v="A"/>
    <s v="ATIVO"/>
    <n v="480"/>
    <n v="6"/>
    <n v="0"/>
    <n v="0"/>
    <n v="0"/>
    <n v="78"/>
    <n v="0"/>
    <n v="78"/>
    <n v="0"/>
    <n v="-3924"/>
    <n v="594"/>
    <n v="5760"/>
    <m/>
    <n v="0"/>
    <n v="0"/>
    <s v="NÃO"/>
    <s v="NÃO"/>
    <n v="1"/>
  </r>
  <r>
    <x v="1"/>
    <x v="0"/>
    <n v="95191"/>
    <s v="MEU LISO SHAMPOO MATIZ LOIRO 300ML"/>
    <s v="B"/>
    <s v="ATIVO"/>
    <n v="1440"/>
    <n v="6"/>
    <n v="0"/>
    <n v="0"/>
    <n v="0"/>
    <n v="204"/>
    <n v="0"/>
    <n v="204"/>
    <n v="0"/>
    <n v="2484"/>
    <n v="3197"/>
    <n v="876"/>
    <m/>
    <n v="0"/>
    <n v="0"/>
    <s v="NÃO"/>
    <s v="NÃO"/>
    <n v="1"/>
  </r>
  <r>
    <x v="1"/>
    <x v="0"/>
    <n v="33256"/>
    <s v="XEROSA KIT SHAMPOO 300ML + CONDICIONADOR 200ML BAUNILHA DOCE"/>
    <s v="A"/>
    <s v="ATIVO"/>
    <n v="930"/>
    <n v="6"/>
    <n v="0"/>
    <n v="0"/>
    <n v="0"/>
    <n v="198"/>
    <n v="0"/>
    <n v="198"/>
    <n v="0"/>
    <n v="1002"/>
    <n v="336"/>
    <n v="1854"/>
    <m/>
    <n v="0"/>
    <n v="0"/>
    <s v="NÃO"/>
    <s v="NÃO"/>
    <n v="1"/>
  </r>
  <r>
    <x v="1"/>
    <x v="0"/>
    <n v="33308"/>
    <s v="#TODECACHO KIDS GELATINA VANILLA 550G"/>
    <s v="A"/>
    <s v="ATIVO"/>
    <n v="960"/>
    <n v="6"/>
    <n v="0"/>
    <n v="0"/>
    <n v="0"/>
    <n v="192"/>
    <n v="0"/>
    <n v="192"/>
    <n v="0"/>
    <n v="5418"/>
    <n v="10974"/>
    <n v="960"/>
    <m/>
    <n v="0"/>
    <n v="0"/>
    <s v="NÃO"/>
    <s v="NÃO"/>
    <n v="1"/>
  </r>
  <r>
    <x v="1"/>
    <x v="0"/>
    <n v="32236"/>
    <s v="#TODECACHO GELATINA CONDICIONANTE SUPER DEFINIÇÃO HIDRATANTE 550G"/>
    <s v="B"/>
    <s v="ATIVO"/>
    <n v="960"/>
    <n v="6"/>
    <n v="0"/>
    <n v="0"/>
    <n v="0"/>
    <n v="78"/>
    <n v="0"/>
    <n v="78"/>
    <n v="0"/>
    <n v="12798"/>
    <n v="2592"/>
    <n v="0"/>
    <m/>
    <n v="0"/>
    <n v="0"/>
    <s v="NÃO"/>
    <s v="NÃO"/>
    <n v="1"/>
  </r>
  <r>
    <x v="1"/>
    <x v="0"/>
    <n v="32926"/>
    <s v="MEU LISO KIDS KIT SHAMPOO UVA 300ML + CONDICIONADOR UVA 200ML"/>
    <s v="C"/>
    <s v="ATIVO"/>
    <n v="840"/>
    <n v="6"/>
    <n v="0"/>
    <n v="0"/>
    <n v="0"/>
    <n v="108"/>
    <n v="0"/>
    <n v="108"/>
    <n v="0"/>
    <n v="-1590"/>
    <n v="0"/>
    <n v="3360"/>
    <m/>
    <n v="0"/>
    <n v="0"/>
    <s v="NÃO"/>
    <s v="NÃO"/>
    <n v="1"/>
  </r>
  <r>
    <x v="1"/>
    <x v="0"/>
    <n v="43984"/>
    <s v="GUANIDINA SPECIAL GIRLS REGULAR (A+N) 218GR"/>
    <s v="B"/>
    <s v="ATIVO"/>
    <n v="1080"/>
    <n v="12"/>
    <n v="0"/>
    <n v="0"/>
    <n v="0"/>
    <n v="48"/>
    <n v="0"/>
    <n v="48"/>
    <n v="0"/>
    <n v="-1980"/>
    <n v="156"/>
    <n v="7548"/>
    <m/>
    <n v="0"/>
    <n v="0"/>
    <s v="NÃO"/>
    <s v="NÃO"/>
    <n v="1"/>
  </r>
  <r>
    <x v="1"/>
    <x v="0"/>
    <n v="32438"/>
    <s v="#TODECACHO ÓLEO CONDICIONANTE REPARADOR EXTRA FORTE 60ML"/>
    <s v="B"/>
    <s v="ATIVO"/>
    <n v="5184"/>
    <n v="12"/>
    <n v="0"/>
    <n v="0"/>
    <n v="0"/>
    <n v="36"/>
    <n v="0"/>
    <n v="36"/>
    <n v="0"/>
    <n v="34056"/>
    <n v="8328"/>
    <n v="0"/>
    <m/>
    <n v="0"/>
    <n v="0"/>
    <s v="NÃO"/>
    <s v="NÃO"/>
    <n v="1"/>
  </r>
  <r>
    <x v="1"/>
    <x v="0"/>
    <n v="32904"/>
    <s v="SOS CACHOS KIT SHAMPOO 300ML + CONDICIONADOR 200ML SUPER ÓLEOS"/>
    <s v="B"/>
    <s v="ATIVO"/>
    <n v="930"/>
    <n v="6"/>
    <n v="0"/>
    <n v="0"/>
    <n v="0"/>
    <n v="96"/>
    <n v="0"/>
    <n v="96"/>
    <n v="0"/>
    <n v="2274"/>
    <n v="138"/>
    <n v="546"/>
    <m/>
    <n v="0"/>
    <n v="0"/>
    <s v="NÃO"/>
    <s v="NÃO"/>
    <n v="1"/>
  </r>
  <r>
    <x v="1"/>
    <x v="0"/>
    <n v="34192"/>
    <s v="LIGHT COLOR PROF 1.0 PRETO AZULADO"/>
    <s v="A"/>
    <s v="ATIVO"/>
    <n v="1512"/>
    <n v="6"/>
    <n v="0"/>
    <n v="0"/>
    <n v="0"/>
    <n v="84"/>
    <n v="0"/>
    <n v="84"/>
    <n v="0"/>
    <n v="71686"/>
    <n v="4746"/>
    <n v="6498"/>
    <m/>
    <n v="0"/>
    <n v="0"/>
    <s v="NÃO"/>
    <s v="NÃO"/>
    <n v="1"/>
  </r>
  <r>
    <x v="1"/>
    <x v="0"/>
    <n v="95050"/>
    <s v="SOS CACHOS ATIVADOR CONDICIONADOR DE CACHOS MEL 500ML"/>
    <s v="B"/>
    <s v="ATIVO"/>
    <n v="936"/>
    <n v="6"/>
    <n v="0"/>
    <n v="0"/>
    <n v="0"/>
    <n v="144"/>
    <n v="0"/>
    <n v="144"/>
    <n v="0"/>
    <n v="-1632"/>
    <n v="4410"/>
    <n v="936"/>
    <m/>
    <n v="0"/>
    <n v="0"/>
    <s v="NÃO"/>
    <s v="NÃO"/>
    <n v="1"/>
  </r>
  <r>
    <x v="1"/>
    <x v="0"/>
    <n v="32907"/>
    <s v="SOS CACHOS KIT SHAMPOO 300ML + CONDICIONADOR 200ML ÓLEO DE COCO"/>
    <s v="B"/>
    <s v="ATIVO"/>
    <n v="930"/>
    <n v="6"/>
    <n v="0"/>
    <n v="0"/>
    <n v="0"/>
    <n v="120"/>
    <n v="0"/>
    <n v="120"/>
    <n v="0"/>
    <n v="6420"/>
    <n v="132"/>
    <n v="1140"/>
    <m/>
    <n v="0"/>
    <n v="0"/>
    <s v="NÃO"/>
    <s v="NÃO"/>
    <n v="1"/>
  </r>
  <r>
    <x v="1"/>
    <x v="0"/>
    <n v="32739"/>
    <s v="MEU LISO DEMAIS KIT SHAMPOO 300ML + CONDICIONADOR 200ML"/>
    <s v="C"/>
    <s v="ATIVO"/>
    <n v="840"/>
    <n v="6"/>
    <n v="0"/>
    <n v="0"/>
    <n v="0"/>
    <n v="84"/>
    <n v="0"/>
    <n v="84"/>
    <n v="0"/>
    <n v="3312"/>
    <n v="90"/>
    <n v="5682"/>
    <m/>
    <n v="0"/>
    <n v="0"/>
    <s v="NÃO"/>
    <s v="NÃO"/>
    <n v="1"/>
  </r>
  <r>
    <x v="1"/>
    <x v="0"/>
    <n v="32670"/>
    <s v="SOS CACHOS KIDS HIDRATAÇÃO ATIVADOR DE CACHOS CONDICIONADOR CHICLETE 300ML"/>
    <s v="C"/>
    <s v="ATIVO"/>
    <n v="1680"/>
    <n v="6"/>
    <n v="0"/>
    <n v="0"/>
    <n v="0"/>
    <n v="42"/>
    <n v="0"/>
    <n v="42"/>
    <n v="0"/>
    <n v="1974"/>
    <n v="1110"/>
    <n v="1680"/>
    <m/>
    <n v="0"/>
    <n v="0"/>
    <s v="NÃO"/>
    <s v="NÃO"/>
    <n v="1"/>
  </r>
  <r>
    <x v="1"/>
    <x v="0"/>
    <n v="34915"/>
    <s v="#TODECACHO GELATINA CONDICIONANTE SUPER TRANSICAO 550GR"/>
    <s v="A"/>
    <s v="ATIVO"/>
    <n v="960"/>
    <n v="6"/>
    <n v="0"/>
    <n v="0"/>
    <n v="0"/>
    <n v="36"/>
    <n v="0"/>
    <n v="36"/>
    <n v="0"/>
    <n v="15522"/>
    <n v="1224"/>
    <n v="10236"/>
    <m/>
    <n v="0"/>
    <n v="0"/>
    <s v="NÃO"/>
    <s v="NÃO"/>
    <n v="1"/>
  </r>
  <r>
    <x v="1"/>
    <x v="0"/>
    <n v="34627"/>
    <s v="SOS CACHOS ATIVADOR CONDICIONADOR  DE CACHOS MEL 300ML"/>
    <s v="B"/>
    <s v="ATIVO"/>
    <n v="1560"/>
    <n v="12"/>
    <n v="0"/>
    <n v="0"/>
    <n v="0"/>
    <n v="60"/>
    <n v="0"/>
    <n v="60"/>
    <n v="0"/>
    <n v="-2052"/>
    <n v="60"/>
    <n v="13080"/>
    <m/>
    <n v="0"/>
    <n v="0"/>
    <s v="NÃO"/>
    <s v="NÃO"/>
    <n v="1"/>
  </r>
  <r>
    <x v="1"/>
    <x v="0"/>
    <n v="32910"/>
    <s v="SOS CACHOS KIT SHAMPOO 300ML + CONDICIONADOR 200ML ÓLEO DE MANGA"/>
    <s v="C"/>
    <s v="ATIVO"/>
    <n v="930"/>
    <n v="6"/>
    <n v="0"/>
    <n v="0"/>
    <n v="0"/>
    <n v="30"/>
    <n v="0"/>
    <n v="30"/>
    <n v="0"/>
    <n v="468"/>
    <n v="6"/>
    <n v="7686"/>
    <m/>
    <n v="0"/>
    <n v="0"/>
    <s v="NÃO"/>
    <s v="NÃO"/>
    <n v="1"/>
  </r>
  <r>
    <x v="1"/>
    <x v="0"/>
    <n v="33321"/>
    <s v="CACHOS DOS SONHOS - CREME CONDICIONADOR DE TRATAMENTO MULTY PINK LEMONADE 1KG"/>
    <s v="A"/>
    <s v="ATIVO"/>
    <n v="462"/>
    <n v="6"/>
    <n v="0"/>
    <n v="0"/>
    <n v="0"/>
    <n v="36"/>
    <n v="0"/>
    <n v="36"/>
    <n v="0"/>
    <n v="1056"/>
    <n v="1410"/>
    <n v="3354"/>
    <m/>
    <n v="0"/>
    <n v="0"/>
    <s v="NÃO"/>
    <s v="NÃO"/>
    <n v="1"/>
  </r>
  <r>
    <x v="1"/>
    <x v="0"/>
    <n v="33274"/>
    <s v="#TODECACHO GELATINA CONDICIONANTE PINK LEMONADE 550G"/>
    <s v="A"/>
    <s v="ATIVO"/>
    <n v="960"/>
    <n v="6"/>
    <n v="0"/>
    <n v="0"/>
    <n v="0"/>
    <n v="24"/>
    <n v="0"/>
    <n v="24"/>
    <n v="0"/>
    <n v="9594"/>
    <n v="12"/>
    <n v="534"/>
    <m/>
    <n v="0"/>
    <n v="0"/>
    <s v="NÃO"/>
    <s v="NÃO"/>
    <n v="1"/>
  </r>
  <r>
    <x v="1"/>
    <x v="0"/>
    <n v="95193"/>
    <s v="MEU LISO CONDICIONADOR MATIZ LOIRO 300ML"/>
    <s v="B"/>
    <s v="ATIVO"/>
    <n v="1440"/>
    <n v="6"/>
    <n v="0"/>
    <n v="0"/>
    <n v="0"/>
    <n v="24"/>
    <n v="0"/>
    <n v="24"/>
    <n v="0"/>
    <n v="28986"/>
    <n v="2448"/>
    <n v="4332"/>
    <m/>
    <n v="0"/>
    <n v="0"/>
    <s v="NÃO"/>
    <s v="NÃO"/>
    <n v="1"/>
  </r>
  <r>
    <x v="1"/>
    <x v="0"/>
    <n v="32488"/>
    <s v="LIGHT COLOR PROF 6.76 CANELA SL"/>
    <s v="C"/>
    <s v="ATIVO"/>
    <n v="1512"/>
    <n v="6"/>
    <n v="0"/>
    <n v="0"/>
    <n v="0"/>
    <n v="18"/>
    <n v="0"/>
    <n v="18"/>
    <n v="0"/>
    <n v="19446"/>
    <n v="18"/>
    <n v="1512"/>
    <m/>
    <n v="0"/>
    <n v="0"/>
    <s v="NÃO"/>
    <s v="NÃO"/>
    <n v="1"/>
  </r>
  <r>
    <x v="1"/>
    <x v="0"/>
    <n v="34700"/>
    <s v="SOS CACHOS SHAMPOO ÓLEO DE MANGA 300ML"/>
    <s v="B"/>
    <s v="ATIVO"/>
    <n v="1560"/>
    <n v="12"/>
    <n v="0"/>
    <n v="0"/>
    <n v="0"/>
    <n v="12"/>
    <n v="0"/>
    <n v="12"/>
    <n v="0"/>
    <n v="672"/>
    <n v="4644"/>
    <n v="0"/>
    <m/>
    <n v="0"/>
    <n v="0"/>
    <s v="NÃO"/>
    <s v="NÃO"/>
    <n v="1"/>
  </r>
  <r>
    <x v="2"/>
    <x v="0"/>
    <n v="32060"/>
    <s v="Creme Para Pentear Definição Natural 1kg"/>
    <s v="A"/>
    <s v="ATIVO"/>
    <n v="480"/>
    <n v="6"/>
    <n v="0"/>
    <n v="0"/>
    <n v="3264"/>
    <n v="0"/>
    <n v="0"/>
    <n v="3264"/>
    <n v="-3264"/>
    <n v="-996"/>
    <n v="9511"/>
    <n v="70428"/>
    <m/>
    <n v="0"/>
    <n v="0"/>
    <s v="SIM"/>
    <s v="NÃO"/>
    <n v="0"/>
  </r>
  <r>
    <x v="2"/>
    <x v="0"/>
    <n v="32259"/>
    <s v="Óleo de Tratamento SOS Cachos 10 em 1 Multibenefícios 42ml"/>
    <s v="A"/>
    <s v="ATIVO"/>
    <n v="8544"/>
    <n v="12"/>
    <n v="2784"/>
    <n v="0"/>
    <n v="0"/>
    <n v="0"/>
    <n v="0"/>
    <n v="2784"/>
    <n v="0"/>
    <n v="-732"/>
    <n v="978"/>
    <n v="32892"/>
    <m/>
    <n v="0"/>
    <n v="0"/>
    <s v="NÃO"/>
    <s v="NÃO"/>
    <n v="1"/>
  </r>
  <r>
    <x v="2"/>
    <x v="0"/>
    <n v="95505"/>
    <s v="Creme Multifuncional #Todecachinho Baby Salon Line 300ml"/>
    <s v="B"/>
    <s v="ATIVO"/>
    <n v="1260"/>
    <n v="6"/>
    <n v="2610"/>
    <n v="0"/>
    <n v="0"/>
    <n v="0"/>
    <n v="0"/>
    <n v="2610"/>
    <n v="0"/>
    <n v="-2898"/>
    <n v="126"/>
    <n v="0"/>
    <m/>
    <n v="0"/>
    <n v="0"/>
    <s v="NÃO"/>
    <s v="NÃO"/>
    <n v="1"/>
  </r>
  <r>
    <x v="2"/>
    <x v="0"/>
    <n v="95679"/>
    <s v="Gelatina Todecacho Não sai da Minha Cabeça 1 kg - Salon Line"/>
    <s v="A"/>
    <s v="ATIVO"/>
    <n v="480"/>
    <n v="6"/>
    <n v="0"/>
    <n v="0"/>
    <n v="2502"/>
    <n v="0"/>
    <n v="0"/>
    <n v="2502"/>
    <n v="-2502"/>
    <n v="17166"/>
    <n v="3234"/>
    <n v="480"/>
    <m/>
    <n v="0"/>
    <n v="0"/>
    <s v="SIM"/>
    <s v="NÃO"/>
    <n v="0"/>
  </r>
  <r>
    <x v="2"/>
    <x v="0"/>
    <n v="32035"/>
    <s v="Máscara Matizadora #todecacho Vermelho Cereja 300g"/>
    <s v="A"/>
    <s v="ATIVO"/>
    <n v="1452"/>
    <n v="6"/>
    <n v="0"/>
    <n v="0"/>
    <n v="0"/>
    <n v="1992"/>
    <n v="0"/>
    <n v="1992"/>
    <n v="0"/>
    <n v="-17946"/>
    <n v="438"/>
    <n v="8778"/>
    <m/>
    <n v="0"/>
    <n v="0"/>
    <s v="NÃO"/>
    <s v="NÃO"/>
    <n v="1"/>
  </r>
  <r>
    <x v="2"/>
    <x v="0"/>
    <n v="31690"/>
    <s v="Recarga de Queratina Meu Liso Restauração Intensa 80g"/>
    <s v="B"/>
    <s v="ATIVO"/>
    <n v="2400"/>
    <n v="6"/>
    <n v="1944"/>
    <n v="0"/>
    <n v="0"/>
    <n v="0"/>
    <n v="0"/>
    <n v="1944"/>
    <n v="0"/>
    <n v="1608"/>
    <n v="5808"/>
    <n v="0"/>
    <m/>
    <n v="0"/>
    <n v="0"/>
    <s v="NÃO"/>
    <s v="NÃO"/>
    <n v="1"/>
  </r>
  <r>
    <x v="2"/>
    <x v="0"/>
    <n v="34988"/>
    <s v="Máscara S.O.S Hidratação Óleo de Rícino Salon Line 1kg"/>
    <s v="B"/>
    <s v="ATIVO"/>
    <n v="480"/>
    <n v="6"/>
    <n v="0"/>
    <n v="0"/>
    <n v="1944"/>
    <n v="0"/>
    <n v="0"/>
    <n v="1944"/>
    <n v="-1944"/>
    <n v="-684"/>
    <n v="3480"/>
    <n v="1530"/>
    <m/>
    <n v="0"/>
    <n v="0"/>
    <s v="SIM"/>
    <s v="NÃO"/>
    <n v="0"/>
  </r>
  <r>
    <x v="2"/>
    <x v="0"/>
    <n v="33580"/>
    <s v="Óleo de Tratamento SOS Cachos Kids Hidratação 42ml"/>
    <s v="C"/>
    <s v="ATIVO"/>
    <n v="8544"/>
    <n v="12"/>
    <n v="1440"/>
    <n v="0"/>
    <n v="0"/>
    <n v="0"/>
    <n v="0"/>
    <n v="1440"/>
    <n v="0"/>
    <n v="37584"/>
    <n v="252"/>
    <n v="10956"/>
    <m/>
    <n v="0"/>
    <n v="0"/>
    <s v="NÃO"/>
    <s v="NÃO"/>
    <n v="1"/>
  </r>
  <r>
    <x v="2"/>
    <x v="0"/>
    <n v="95326"/>
    <s v="Creme Multifuncional Multy Kids Salon Line 300ml"/>
    <s v="C"/>
    <s v="ATIVO"/>
    <n v="1440"/>
    <n v="6"/>
    <n v="1404"/>
    <n v="0"/>
    <n v="0"/>
    <n v="0"/>
    <n v="0"/>
    <n v="1404"/>
    <n v="0"/>
    <n v="1236"/>
    <n v="1410"/>
    <n v="5760"/>
    <m/>
    <n v="0"/>
    <n v="0"/>
    <s v="NÃO"/>
    <s v="NÃO"/>
    <n v="1"/>
  </r>
  <r>
    <x v="2"/>
    <x v="0"/>
    <n v="7031"/>
    <s v="Ativador de Cachos SOS Bomba Original Salon Line 300ml"/>
    <s v="C"/>
    <s v="ATIVO"/>
    <n v="1392"/>
    <n v="6"/>
    <n v="0"/>
    <n v="0"/>
    <n v="0"/>
    <n v="1404"/>
    <n v="0"/>
    <n v="1404"/>
    <n v="0"/>
    <n v="5844"/>
    <n v="1950"/>
    <n v="0"/>
    <m/>
    <n v="0"/>
    <n v="0"/>
    <s v="NÃO"/>
    <s v="NÃO"/>
    <n v="1"/>
  </r>
  <r>
    <x v="2"/>
    <x v="0"/>
    <n v="31706"/>
    <s v="Máscara Matizadora #todecacho Vermelha 300g"/>
    <s v="A"/>
    <s v="ATIVO"/>
    <n v="1452"/>
    <n v="6"/>
    <n v="1344"/>
    <n v="0"/>
    <n v="0"/>
    <n v="0"/>
    <n v="0"/>
    <n v="1344"/>
    <n v="0"/>
    <n v="-9534"/>
    <n v="3084"/>
    <n v="5826"/>
    <m/>
    <n v="0"/>
    <n v="0"/>
    <s v="NÃO"/>
    <s v="NÃO"/>
    <n v="1"/>
  </r>
  <r>
    <x v="2"/>
    <x v="0"/>
    <n v="33375"/>
    <s v="Kit Xerosa com 3 Body Splash 30ml"/>
    <s v="C"/>
    <s v="ATIVO"/>
    <n v="0"/>
    <n v="3"/>
    <n v="0"/>
    <n v="0"/>
    <n v="0"/>
    <n v="0"/>
    <n v="0"/>
    <n v="1140"/>
    <n v="-1140"/>
    <n v="0"/>
    <n v="0"/>
    <n v="0"/>
    <m/>
    <n v="0"/>
    <n v="0"/>
    <s v="NÃO"/>
    <s v="NÃO"/>
    <n v="0"/>
  </r>
  <r>
    <x v="2"/>
    <x v="0"/>
    <n v="33589"/>
    <s v="Mousse Definidor Definição Natural 240ml"/>
    <s v="C"/>
    <s v="ATIVO"/>
    <n v="1488"/>
    <n v="6"/>
    <n v="1122"/>
    <n v="0"/>
    <n v="0"/>
    <n v="0"/>
    <n v="0"/>
    <n v="1122"/>
    <n v="0"/>
    <n v="-7818"/>
    <n v="126"/>
    <n v="10416"/>
    <m/>
    <n v="0"/>
    <n v="0"/>
    <s v="NÃO"/>
    <s v="NÃO"/>
    <n v="1"/>
  </r>
  <r>
    <x v="2"/>
    <x v="0"/>
    <n v="33249"/>
    <s v="Body Splash Cabelo e Corpo Xêrosa Glamour Chic 200ml"/>
    <s v="A"/>
    <s v="ATIVO"/>
    <n v="1980"/>
    <n v="6"/>
    <n v="1122"/>
    <n v="0"/>
    <n v="0"/>
    <n v="0"/>
    <n v="0"/>
    <n v="1122"/>
    <n v="0"/>
    <n v="708"/>
    <n v="3504"/>
    <n v="16974"/>
    <m/>
    <n v="0"/>
    <n v="0"/>
    <s v="NÃO"/>
    <s v="NÃO"/>
    <n v="1"/>
  </r>
  <r>
    <x v="2"/>
    <x v="0"/>
    <n v="32022"/>
    <s v="Meu Liso Demais Defrizante Spray Protetor Térmico 240ml"/>
    <s v="B"/>
    <s v="ATIVO"/>
    <n v="1584"/>
    <n v="6"/>
    <n v="1110"/>
    <n v="0"/>
    <n v="0"/>
    <n v="0"/>
    <n v="0"/>
    <n v="1110"/>
    <n v="0"/>
    <n v="570"/>
    <n v="7482"/>
    <n v="2376"/>
    <m/>
    <n v="0"/>
    <n v="0"/>
    <s v="NÃO"/>
    <s v="NÃO"/>
    <n v="1"/>
  </r>
  <r>
    <x v="2"/>
    <x v="0"/>
    <n v="95735"/>
    <s v="Kit Shampoo + Condicionador Hidra Multy Kids Salon Line 300ml"/>
    <s v="A"/>
    <s v="ATIVO"/>
    <n v="720"/>
    <n v="6"/>
    <n v="1074"/>
    <n v="0"/>
    <n v="0"/>
    <n v="0"/>
    <n v="0"/>
    <n v="1074"/>
    <n v="0"/>
    <n v="-3276"/>
    <n v="5190"/>
    <n v="7308"/>
    <m/>
    <n v="0"/>
    <n v="0"/>
    <s v="NÃO"/>
    <s v="NÃO"/>
    <n v="1"/>
  </r>
  <r>
    <x v="2"/>
    <x v="0"/>
    <n v="32432"/>
    <s v="Kit Shampoo e Condicionador Hidra Kids Cachinhos 300ml"/>
    <s v="A"/>
    <s v="ATIVO"/>
    <n v="720"/>
    <n v="6"/>
    <n v="1044"/>
    <n v="0"/>
    <n v="0"/>
    <n v="0"/>
    <n v="0"/>
    <n v="1044"/>
    <n v="0"/>
    <n v="-9606"/>
    <n v="1440"/>
    <n v="10908"/>
    <m/>
    <n v="0"/>
    <n v="0"/>
    <s v="NÃO"/>
    <s v="NÃO"/>
    <n v="1"/>
  </r>
  <r>
    <x v="2"/>
    <x v="0"/>
    <n v="95127"/>
    <s v="Tônico Fortalecedor SOS Bomba Crescimento Acelerado Salon Line 100ml"/>
    <s v="B"/>
    <s v="ATIVO"/>
    <n v="3384"/>
    <n v="12"/>
    <n v="1020"/>
    <n v="0"/>
    <n v="0"/>
    <n v="0"/>
    <n v="0"/>
    <n v="1020"/>
    <n v="0"/>
    <n v="-6756"/>
    <n v="6024"/>
    <n v="12420"/>
    <m/>
    <n v="0"/>
    <n v="0"/>
    <s v="NÃO"/>
    <s v="NÃO"/>
    <n v="1"/>
  </r>
  <r>
    <x v="2"/>
    <x v="0"/>
    <n v="30851"/>
    <s v="Máscara Matizadora #todecacho Marsala Roxo 500g Salon Line"/>
    <s v="A"/>
    <s v="ATIVO"/>
    <n v="960"/>
    <n v="6"/>
    <n v="0"/>
    <n v="0"/>
    <n v="1002"/>
    <n v="0"/>
    <n v="0"/>
    <n v="1002"/>
    <n v="-1002"/>
    <n v="-6582"/>
    <n v="1328"/>
    <n v="1920"/>
    <m/>
    <n v="0"/>
    <n v="0"/>
    <s v="SIM"/>
    <s v="NÃO"/>
    <n v="0"/>
  </r>
  <r>
    <x v="2"/>
    <x v="0"/>
    <n v="34451"/>
    <s v="Creme Relaxante Óleo de Coco e Óleo de Avelã 200gr"/>
    <s v="A"/>
    <s v="ATIVO"/>
    <n v="720"/>
    <n v="6"/>
    <n v="1002"/>
    <n v="0"/>
    <n v="0"/>
    <n v="0"/>
    <n v="0"/>
    <n v="1002"/>
    <n v="0"/>
    <n v="-2070"/>
    <n v="3240"/>
    <n v="0"/>
    <m/>
    <n v="0"/>
    <n v="0"/>
    <s v="NÃO"/>
    <s v="NÃO"/>
    <n v="1"/>
  </r>
  <r>
    <x v="2"/>
    <x v="0"/>
    <n v="32137"/>
    <s v="Óleo de Tratamento SOS Cachos Super Óleos 42ml"/>
    <s v="A"/>
    <s v="ATIVO"/>
    <n v="8544"/>
    <n v="12"/>
    <n v="960"/>
    <n v="0"/>
    <n v="0"/>
    <n v="0"/>
    <n v="0"/>
    <n v="960"/>
    <n v="0"/>
    <n v="-192"/>
    <n v="11646"/>
    <n v="29904"/>
    <m/>
    <n v="0"/>
    <n v="0"/>
    <s v="NÃO"/>
    <s v="NÃO"/>
    <n v="1"/>
  </r>
  <r>
    <x v="2"/>
    <x v="0"/>
    <n v="43757"/>
    <s v="Defrizante Meu Liso Demais 200ml"/>
    <s v="C"/>
    <s v="ATIVO"/>
    <n v="1890"/>
    <n v="6"/>
    <n v="942"/>
    <n v="0"/>
    <n v="0"/>
    <n v="0"/>
    <n v="0"/>
    <n v="942"/>
    <n v="0"/>
    <n v="-84"/>
    <n v="3306"/>
    <n v="1740"/>
    <m/>
    <n v="0"/>
    <n v="0"/>
    <s v="NÃO"/>
    <s v="NÃO"/>
    <n v="1"/>
  </r>
  <r>
    <x v="2"/>
    <x v="0"/>
    <n v="95675"/>
    <s v="Kit Shampoo + Condicionador SOS Bomba Original Salon Line 200ml"/>
    <s v="A"/>
    <s v="ATIVO"/>
    <n v="960"/>
    <n v="6"/>
    <n v="0"/>
    <n v="0"/>
    <n v="0"/>
    <n v="930"/>
    <n v="0"/>
    <n v="930"/>
    <n v="0"/>
    <n v="-11004"/>
    <n v="136"/>
    <n v="14061"/>
    <m/>
    <n v="0"/>
    <n v="0"/>
    <s v="NÃO"/>
    <s v="NÃO"/>
    <n v="1"/>
  </r>
  <r>
    <x v="2"/>
    <x v="0"/>
    <n v="95355"/>
    <s v="Máscara de Hidratação Matizadora Vermelha #todecacho Salon Line 500g"/>
    <s v="A"/>
    <s v="ATIVO"/>
    <n v="960"/>
    <n v="6"/>
    <n v="0"/>
    <n v="0"/>
    <n v="912"/>
    <n v="0"/>
    <n v="0"/>
    <n v="912"/>
    <n v="-912"/>
    <n v="-7500"/>
    <n v="42"/>
    <n v="7680"/>
    <m/>
    <n v="0"/>
    <n v="0"/>
    <s v="SIM"/>
    <s v="NÃO"/>
    <n v="0"/>
  </r>
  <r>
    <x v="2"/>
    <x v="0"/>
    <n v="32136"/>
    <s v="Óleo de Tratamento SOS Cachos Óleo de Coco 42ml"/>
    <s v="B"/>
    <s v="ATIVO"/>
    <n v="8544"/>
    <n v="12"/>
    <n v="0"/>
    <n v="0"/>
    <n v="0"/>
    <n v="912"/>
    <n v="0"/>
    <n v="912"/>
    <n v="0"/>
    <n v="6780"/>
    <n v="2736"/>
    <n v="23604"/>
    <m/>
    <n v="0"/>
    <n v="0"/>
    <s v="NÃO"/>
    <s v="NÃO"/>
    <n v="1"/>
  </r>
  <r>
    <x v="2"/>
    <x v="0"/>
    <n v="33271"/>
    <s v="CREME PARA PENTEAR CACHOS OSTENTAÇÃO 1KG"/>
    <s v="A"/>
    <s v="ATIVO"/>
    <n v="480"/>
    <n v="6"/>
    <n v="0"/>
    <n v="0"/>
    <n v="900"/>
    <n v="0"/>
    <n v="0"/>
    <n v="900"/>
    <n v="-900"/>
    <n v="-33054"/>
    <n v="8748"/>
    <n v="22824"/>
    <m/>
    <n v="0"/>
    <n v="0"/>
    <s v="SIM"/>
    <s v="NÃO"/>
    <n v="0"/>
  </r>
  <r>
    <x v="2"/>
    <x v="0"/>
    <n v="32209"/>
    <s v="Gelatina Ativadora de Cachos SOS Cachos Kids Hidratação 400g"/>
    <s v="A"/>
    <s v="ATIVO"/>
    <n v="720"/>
    <n v="6"/>
    <n v="0"/>
    <n v="0"/>
    <n v="882"/>
    <n v="0"/>
    <n v="0"/>
    <n v="882"/>
    <n v="-882"/>
    <n v="9174"/>
    <n v="134"/>
    <n v="0"/>
    <m/>
    <n v="0"/>
    <n v="0"/>
    <s v="SIM"/>
    <s v="NÃO"/>
    <n v="0"/>
  </r>
  <r>
    <x v="2"/>
    <x v="0"/>
    <n v="32441"/>
    <s v="Creme Modelador Forte #todecacho Cachos dos Sonhos 500ml"/>
    <s v="B"/>
    <s v="ATIVO"/>
    <n v="888"/>
    <n v="6"/>
    <n v="882"/>
    <n v="0"/>
    <n v="0"/>
    <n v="0"/>
    <n v="0"/>
    <n v="882"/>
    <n v="0"/>
    <n v="-666"/>
    <n v="198"/>
    <n v="5982"/>
    <m/>
    <n v="0"/>
    <n v="0"/>
    <s v="NÃO"/>
    <s v="NÃO"/>
    <n v="1"/>
  </r>
  <r>
    <x v="2"/>
    <x v="0"/>
    <n v="30514"/>
    <s v="Máscara Meu Liso Matizador Preto Salon Line 300g"/>
    <s v="A"/>
    <s v="ATIVO"/>
    <n v="960"/>
    <n v="6"/>
    <n v="804"/>
    <n v="0"/>
    <n v="0"/>
    <n v="0"/>
    <n v="0"/>
    <n v="804"/>
    <n v="0"/>
    <n v="-4302"/>
    <n v="2382"/>
    <n v="2064"/>
    <m/>
    <n v="0"/>
    <n v="0"/>
    <s v="NÃO"/>
    <s v="NÃO"/>
    <n v="1"/>
  </r>
  <r>
    <x v="2"/>
    <x v="0"/>
    <n v="33343"/>
    <s v="Óleo de Tratamento Cachos dos Sonhos Multy Pink Fatal 50ml"/>
    <s v="B"/>
    <s v="ATIVO"/>
    <n v="8352"/>
    <n v="12"/>
    <n v="768"/>
    <n v="0"/>
    <n v="0"/>
    <n v="0"/>
    <n v="0"/>
    <n v="768"/>
    <n v="0"/>
    <n v="12912"/>
    <n v="1212"/>
    <n v="0"/>
    <m/>
    <n v="0"/>
    <n v="0"/>
    <s v="NÃO"/>
    <s v="NÃO"/>
    <n v="1"/>
  </r>
  <r>
    <x v="2"/>
    <x v="0"/>
    <n v="95671"/>
    <s v="Kit Shampoo + Condicionador Hidra Nutrição e Brilho Salon Line 300ml"/>
    <s v="A"/>
    <s v="ATIVO"/>
    <n v="720"/>
    <n v="6"/>
    <n v="750"/>
    <n v="0"/>
    <n v="0"/>
    <n v="0"/>
    <n v="0"/>
    <n v="750"/>
    <n v="0"/>
    <n v="-5322"/>
    <n v="828"/>
    <n v="5208"/>
    <m/>
    <n v="0"/>
    <n v="0"/>
    <s v="NÃO"/>
    <s v="NÃO"/>
    <n v="1"/>
  </r>
  <r>
    <x v="2"/>
    <x v="0"/>
    <n v="33401"/>
    <s v="Creme para Pentear Definição Natural 300ml"/>
    <s v="A"/>
    <s v="ATIVO"/>
    <n v="1260"/>
    <n v="6"/>
    <n v="0"/>
    <n v="0"/>
    <n v="0"/>
    <n v="720"/>
    <n v="0"/>
    <n v="720"/>
    <n v="0"/>
    <n v="-996"/>
    <n v="2820"/>
    <n v="12600"/>
    <m/>
    <n v="0"/>
    <n v="0"/>
    <s v="NÃO"/>
    <s v="NÃO"/>
    <n v="1"/>
  </r>
  <r>
    <x v="2"/>
    <x v="0"/>
    <n v="33584"/>
    <s v="Creme Para Pentear Definição Duradoura Cachos à Prova 1kg"/>
    <s v="C"/>
    <s v="ATIVO"/>
    <n v="480"/>
    <n v="6"/>
    <n v="0"/>
    <n v="0"/>
    <n v="714"/>
    <n v="0"/>
    <n v="0"/>
    <n v="714"/>
    <n v="-714"/>
    <n v="56094"/>
    <n v="42"/>
    <n v="1920"/>
    <m/>
    <n v="0"/>
    <n v="0"/>
    <s v="SIM"/>
    <s v="NÃO"/>
    <n v="0"/>
  </r>
  <r>
    <x v="2"/>
    <x v="0"/>
    <n v="8295"/>
    <s v="Keratin Hair Food Nutrition Salon Line 195gr"/>
    <s v="C"/>
    <s v="ATIVO"/>
    <n v="1728"/>
    <n v="6"/>
    <n v="702"/>
    <n v="0"/>
    <n v="0"/>
    <n v="0"/>
    <n v="0"/>
    <n v="702"/>
    <n v="0"/>
    <n v="3072"/>
    <n v="0"/>
    <n v="1326"/>
    <m/>
    <n v="0"/>
    <n v="0"/>
    <s v="NÃO"/>
    <s v="NÃO"/>
    <n v="1"/>
  </r>
  <r>
    <x v="2"/>
    <x v="0"/>
    <n v="32633"/>
    <s v="Acidificante SOS Cachos De Repente Pronta 300ml"/>
    <s v="C"/>
    <s v="ATIVO"/>
    <n v="1680"/>
    <n v="6"/>
    <n v="684"/>
    <n v="0"/>
    <n v="0"/>
    <n v="0"/>
    <n v="0"/>
    <n v="684"/>
    <n v="0"/>
    <n v="888"/>
    <n v="4464"/>
    <n v="1680"/>
    <m/>
    <n v="0"/>
    <n v="0"/>
    <s v="NÃO"/>
    <s v="NÃO"/>
    <n v="1"/>
  </r>
  <r>
    <x v="2"/>
    <x v="0"/>
    <n v="32023"/>
    <s v="Meu Liso Muito + Liso Spray Defrizante Protetor Térmico 240ml"/>
    <s v="C"/>
    <s v="ATIVO"/>
    <n v="1584"/>
    <n v="6"/>
    <n v="672"/>
    <n v="0"/>
    <n v="0"/>
    <n v="0"/>
    <n v="0"/>
    <n v="672"/>
    <n v="0"/>
    <n v="-294"/>
    <n v="2952"/>
    <n v="4752"/>
    <m/>
    <n v="0"/>
    <n v="0"/>
    <s v="NÃO"/>
    <s v="NÃO"/>
    <n v="1"/>
  </r>
  <r>
    <x v="2"/>
    <x v="0"/>
    <n v="33644"/>
    <s v="Óleo de Tratamento Definição Natural 50ml"/>
    <s v="C"/>
    <s v="ATIVO"/>
    <n v="8352"/>
    <n v="12"/>
    <n v="660"/>
    <n v="0"/>
    <n v="0"/>
    <n v="0"/>
    <n v="0"/>
    <n v="660"/>
    <n v="0"/>
    <n v="5460"/>
    <n v="216"/>
    <n v="0"/>
    <m/>
    <n v="0"/>
    <n v="0"/>
    <s v="NÃO"/>
    <s v="NÃO"/>
    <n v="1"/>
  </r>
  <r>
    <x v="2"/>
    <x v="0"/>
    <n v="32200"/>
    <s v="Creme Para Pentear Gel Creme SOS Cachos Super Óleos 1kg"/>
    <s v="A"/>
    <s v="ATIVO"/>
    <n v="390"/>
    <n v="6"/>
    <n v="0"/>
    <n v="0"/>
    <n v="654"/>
    <n v="0"/>
    <n v="0"/>
    <n v="654"/>
    <n v="-654"/>
    <n v="2244"/>
    <n v="18"/>
    <n v="8776"/>
    <m/>
    <n v="0"/>
    <n v="0"/>
    <s v="SIM"/>
    <s v="NÃO"/>
    <n v="0"/>
  </r>
  <r>
    <x v="2"/>
    <x v="0"/>
    <n v="30681"/>
    <s v="Spray Defrizante Protetor Térmico Meu Liso Hialurônico 240ml"/>
    <s v="C"/>
    <s v="ATIVO"/>
    <n v="1584"/>
    <n v="6"/>
    <n v="654"/>
    <n v="0"/>
    <n v="0"/>
    <n v="0"/>
    <n v="0"/>
    <n v="654"/>
    <n v="0"/>
    <n v="2238"/>
    <n v="150"/>
    <n v="6"/>
    <m/>
    <n v="0"/>
    <n v="0"/>
    <s v="NÃO"/>
    <s v="NÃO"/>
    <n v="1"/>
  </r>
  <r>
    <x v="2"/>
    <x v="0"/>
    <n v="33583"/>
    <s v="Creme Para Pentear Definição Alongada Cachos de Sereia 1kg"/>
    <s v="C"/>
    <s v="ATIVO"/>
    <n v="480"/>
    <n v="6"/>
    <n v="0"/>
    <n v="0"/>
    <n v="654"/>
    <n v="0"/>
    <n v="0"/>
    <n v="654"/>
    <n v="-654"/>
    <n v="-5442"/>
    <n v="354"/>
    <n v="23520"/>
    <m/>
    <n v="0"/>
    <n v="0"/>
    <s v="SIM"/>
    <s v="NÃO"/>
    <n v="0"/>
  </r>
  <r>
    <x v="2"/>
    <x v="0"/>
    <n v="32201"/>
    <s v="Máscara de Tratamento Manteiga Extranutritiva SOS Cachos Super Óleos 300g"/>
    <s v="C"/>
    <s v="ATIVO"/>
    <n v="960"/>
    <n v="6"/>
    <n v="642"/>
    <n v="0"/>
    <n v="0"/>
    <n v="0"/>
    <n v="0"/>
    <n v="642"/>
    <n v="0"/>
    <n v="1110"/>
    <n v="504"/>
    <n v="4800"/>
    <m/>
    <n v="0"/>
    <n v="0"/>
    <s v="NÃO"/>
    <s v="NÃO"/>
    <n v="1"/>
  </r>
  <r>
    <x v="2"/>
    <x v="0"/>
    <n v="8254"/>
    <s v="Coloração suave Light Color 2.0 Preto Salon Line"/>
    <s v="A"/>
    <s v="ATIVO"/>
    <n v="1512"/>
    <n v="6"/>
    <n v="630"/>
    <n v="0"/>
    <n v="0"/>
    <n v="0"/>
    <n v="0"/>
    <n v="630"/>
    <n v="0"/>
    <n v="79574"/>
    <n v="9972"/>
    <n v="13056"/>
    <m/>
    <n v="0"/>
    <n v="0"/>
    <s v="NÃO"/>
    <s v="NÃO"/>
    <n v="1"/>
  </r>
  <r>
    <x v="2"/>
    <x v="0"/>
    <n v="33257"/>
    <s v="Body Splash Xêrosa Baunilha Doce 200ml"/>
    <s v="A"/>
    <s v="ATIVO"/>
    <n v="1980"/>
    <n v="6"/>
    <n v="612"/>
    <n v="0"/>
    <n v="0"/>
    <n v="0"/>
    <n v="0"/>
    <n v="612"/>
    <n v="0"/>
    <n v="9672"/>
    <n v="1404"/>
    <n v="36668"/>
    <m/>
    <n v="0"/>
    <n v="0"/>
    <s v="NÃO"/>
    <s v="NÃO"/>
    <n v="1"/>
  </r>
  <r>
    <x v="2"/>
    <x v="0"/>
    <n v="33379"/>
    <s v="Kit Xêrosa com 3 Cremes para Pentear 180g"/>
    <s v="C"/>
    <s v="ATIVO"/>
    <n v="0"/>
    <n v="3"/>
    <n v="0"/>
    <n v="0"/>
    <n v="0"/>
    <n v="0"/>
    <n v="0"/>
    <n v="612"/>
    <n v="-612"/>
    <n v="0"/>
    <n v="2946"/>
    <n v="0"/>
    <m/>
    <n v="0"/>
    <n v="0"/>
    <s v="NÃO"/>
    <s v="NÃO"/>
    <n v="0"/>
  </r>
  <r>
    <x v="2"/>
    <x v="0"/>
    <n v="95243"/>
    <s v="Defrizante Protetor Térmico Meu Liso Muito + Liso Salon Line 200ml"/>
    <s v="C"/>
    <s v="ATIVO"/>
    <n v="1890"/>
    <n v="6"/>
    <n v="600"/>
    <n v="0"/>
    <n v="0"/>
    <n v="0"/>
    <n v="0"/>
    <n v="600"/>
    <n v="0"/>
    <n v="-5340"/>
    <n v="1566"/>
    <n v="3780"/>
    <m/>
    <n v="0"/>
    <n v="0"/>
    <s v="NÃO"/>
    <s v="NÃO"/>
    <n v="1"/>
  </r>
  <r>
    <x v="2"/>
    <x v="0"/>
    <n v="32036"/>
    <s v="Máscara Matizadora #todecacho Ruivo Natural 300g"/>
    <s v="B"/>
    <s v="ATIVO"/>
    <n v="1452"/>
    <n v="6"/>
    <n v="0"/>
    <n v="0"/>
    <n v="0"/>
    <n v="594"/>
    <n v="0"/>
    <n v="594"/>
    <n v="0"/>
    <n v="816"/>
    <n v="2526"/>
    <n v="0"/>
    <m/>
    <n v="0"/>
    <n v="0"/>
    <s v="NÃO"/>
    <s v="NÃO"/>
    <n v="1"/>
  </r>
  <r>
    <x v="2"/>
    <x v="0"/>
    <n v="7035"/>
    <s v="Gelatina Super Fixação #todecacho Profix Salon Line 300g"/>
    <s v="B"/>
    <s v="ATIVO"/>
    <n v="1200"/>
    <n v="6"/>
    <n v="0"/>
    <n v="0"/>
    <n v="0"/>
    <n v="588"/>
    <n v="0"/>
    <n v="588"/>
    <n v="0"/>
    <n v="4626"/>
    <n v="4950"/>
    <n v="0"/>
    <m/>
    <n v="0"/>
    <n v="0"/>
    <s v="NÃO"/>
    <s v="NÃO"/>
    <n v="1"/>
  </r>
  <r>
    <x v="2"/>
    <x v="0"/>
    <n v="43114"/>
    <s v="Kit S.O.S Hidratação Óleo de Rícino Shampoo e Condicionador Litrão Salon Line"/>
    <s v="B"/>
    <s v="ATIVO"/>
    <n v="180"/>
    <n v="3"/>
    <n v="0"/>
    <n v="0"/>
    <n v="0"/>
    <n v="582"/>
    <n v="0"/>
    <n v="582"/>
    <n v="0"/>
    <n v="-804"/>
    <n v="987"/>
    <n v="900"/>
    <m/>
    <n v="0"/>
    <n v="0"/>
    <s v="NÃO"/>
    <s v="NÃO"/>
    <n v="1"/>
  </r>
  <r>
    <x v="2"/>
    <x v="0"/>
    <n v="33314"/>
    <s v="Óleo de Tratamento Bob Esponja SOS Cachos 42ml"/>
    <s v="A"/>
    <s v="ATIVO"/>
    <n v="8544"/>
    <n v="12"/>
    <n v="0"/>
    <n v="0"/>
    <n v="0"/>
    <n v="576"/>
    <n v="0"/>
    <n v="576"/>
    <n v="0"/>
    <n v="6228"/>
    <n v="2898"/>
    <n v="8544"/>
    <m/>
    <n v="0"/>
    <n v="0"/>
    <s v="NÃO"/>
    <s v="NÃO"/>
    <n v="1"/>
  </r>
  <r>
    <x v="2"/>
    <x v="0"/>
    <n v="32257"/>
    <s v="Creme Para Pentear 3 em 1 Hidra D-Pantenol 300ml"/>
    <s v="C"/>
    <s v="ATIVO"/>
    <n v="1440"/>
    <n v="6"/>
    <n v="0"/>
    <n v="0"/>
    <n v="0"/>
    <n v="570"/>
    <n v="0"/>
    <n v="570"/>
    <n v="0"/>
    <n v="-636"/>
    <n v="1764"/>
    <n v="1440"/>
    <m/>
    <n v="0"/>
    <n v="0"/>
    <s v="NÃO"/>
    <s v="NÃO"/>
    <n v="1"/>
  </r>
  <r>
    <x v="2"/>
    <x v="0"/>
    <n v="34936"/>
    <s v="Máscara S.O.S Hidratação Azeite de Oliva Salon Line 1kg"/>
    <s v="B"/>
    <s v="ATIVO"/>
    <n v="480"/>
    <n v="6"/>
    <n v="0"/>
    <n v="0"/>
    <n v="570"/>
    <n v="0"/>
    <n v="0"/>
    <n v="570"/>
    <n v="-570"/>
    <n v="-324"/>
    <n v="66"/>
    <n v="1080"/>
    <m/>
    <n v="0"/>
    <n v="0"/>
    <s v="SIM"/>
    <s v="NÃO"/>
    <n v="0"/>
  </r>
  <r>
    <x v="2"/>
    <x v="0"/>
    <n v="33631"/>
    <s v="Creme Para Pentear Definição Imediata Cachos Cola 1kg"/>
    <s v="C"/>
    <s v="ATIVO"/>
    <n v="480"/>
    <n v="6"/>
    <n v="0"/>
    <n v="0"/>
    <n v="552"/>
    <n v="0"/>
    <n v="0"/>
    <n v="552"/>
    <n v="-552"/>
    <n v="34470"/>
    <n v="30"/>
    <n v="960"/>
    <m/>
    <n v="0"/>
    <n v="0"/>
    <s v="SIM"/>
    <s v="NÃO"/>
    <n v="0"/>
  </r>
  <r>
    <x v="2"/>
    <x v="0"/>
    <n v="95734"/>
    <s v="Creme para Pentear Multifuncional Hidra Multy Kids Salon Line 300ml"/>
    <s v="B"/>
    <s v="ATIVO"/>
    <n v="1440"/>
    <n v="6"/>
    <n v="0"/>
    <n v="0"/>
    <n v="0"/>
    <n v="522"/>
    <n v="0"/>
    <n v="522"/>
    <n v="0"/>
    <n v="-8268"/>
    <n v="102"/>
    <n v="4812"/>
    <m/>
    <n v="0"/>
    <n v="0"/>
    <s v="NÃO"/>
    <s v="NÃO"/>
    <n v="1"/>
  </r>
  <r>
    <x v="2"/>
    <x v="0"/>
    <n v="95195"/>
    <s v="Máscara Meu Liso Matizador Prata Salon Line 300g"/>
    <s v="C"/>
    <s v="ATIVO"/>
    <n v="960"/>
    <n v="6"/>
    <n v="0"/>
    <n v="0"/>
    <n v="0"/>
    <n v="504"/>
    <n v="0"/>
    <n v="504"/>
    <n v="0"/>
    <n v="1080"/>
    <n v="378"/>
    <n v="7998"/>
    <m/>
    <n v="0"/>
    <n v="0"/>
    <s v="NÃO"/>
    <s v="NÃO"/>
    <n v="1"/>
  </r>
  <r>
    <x v="2"/>
    <x v="0"/>
    <n v="32247"/>
    <s v="Creme Para Pentear Definição Extraordinária 1kg"/>
    <s v="A"/>
    <s v="ATIVO"/>
    <n v="480"/>
    <n v="6"/>
    <n v="0"/>
    <n v="0"/>
    <n v="504"/>
    <n v="0"/>
    <n v="0"/>
    <n v="504"/>
    <n v="-504"/>
    <n v="-936"/>
    <n v="2595"/>
    <n v="2880"/>
    <m/>
    <n v="0"/>
    <n v="0"/>
    <s v="SIM"/>
    <s v="NÃO"/>
    <n v="0"/>
  </r>
  <r>
    <x v="2"/>
    <x v="0"/>
    <n v="33095"/>
    <s v="Óleo Sérum de Tratamento Cachos dos Sonhos Multy Definição Natural 200ml"/>
    <s v="A"/>
    <s v="ATIVO"/>
    <n v="2484"/>
    <n v="6"/>
    <n v="0"/>
    <n v="0"/>
    <n v="0"/>
    <n v="0"/>
    <n v="0"/>
    <n v="504"/>
    <n v="-504"/>
    <n v="10554"/>
    <n v="144"/>
    <n v="4968"/>
    <m/>
    <n v="0"/>
    <n v="0"/>
    <s v="NÃO"/>
    <s v="NÃO"/>
    <n v="0"/>
  </r>
  <r>
    <x v="2"/>
    <x v="0"/>
    <n v="32210"/>
    <s v="Spray Defrizante Protetor Térmico Meu Liso Reparação 240ml"/>
    <s v="C"/>
    <s v="ATIVO"/>
    <n v="1584"/>
    <n v="6"/>
    <n v="0"/>
    <n v="0"/>
    <n v="0"/>
    <n v="504"/>
    <n v="0"/>
    <n v="504"/>
    <n v="0"/>
    <n v="-804"/>
    <n v="126"/>
    <n v="5550"/>
    <m/>
    <n v="0"/>
    <n v="0"/>
    <s v="NÃO"/>
    <s v="NÃO"/>
    <n v="1"/>
  </r>
  <r>
    <x v="2"/>
    <x v="0"/>
    <n v="95197"/>
    <s v="Máscara Meu Liso Matizador Platina Salon Line 300g"/>
    <s v="C"/>
    <s v="ATIVO"/>
    <n v="960"/>
    <n v="6"/>
    <n v="0"/>
    <n v="0"/>
    <n v="0"/>
    <n v="504"/>
    <n v="0"/>
    <n v="504"/>
    <n v="0"/>
    <n v="6420"/>
    <n v="1020"/>
    <n v="3840"/>
    <m/>
    <n v="0"/>
    <n v="0"/>
    <s v="NÃO"/>
    <s v="NÃO"/>
    <n v="1"/>
  </r>
  <r>
    <x v="2"/>
    <x v="0"/>
    <n v="32193"/>
    <s v="Balm Meu Liso Antifrizz 50g"/>
    <s v="C"/>
    <s v="ATIVO"/>
    <n v="4032"/>
    <n v="12"/>
    <n v="0"/>
    <n v="0"/>
    <n v="0"/>
    <n v="492"/>
    <n v="0"/>
    <n v="492"/>
    <n v="0"/>
    <n v="3024"/>
    <n v="1368"/>
    <n v="2304"/>
    <m/>
    <n v="0"/>
    <n v="0"/>
    <s v="NÃO"/>
    <s v="NÃO"/>
    <n v="1"/>
  </r>
  <r>
    <x v="2"/>
    <x v="0"/>
    <n v="31783"/>
    <s v="#todecacho Máscara Matizadora Preta 300g"/>
    <s v="A"/>
    <s v="ATIVO"/>
    <n v="1452"/>
    <n v="6"/>
    <n v="0"/>
    <n v="0"/>
    <n v="0"/>
    <n v="474"/>
    <n v="0"/>
    <n v="474"/>
    <n v="0"/>
    <n v="-5232"/>
    <n v="792"/>
    <n v="1044"/>
    <m/>
    <n v="0"/>
    <n v="0"/>
    <s v="NÃO"/>
    <s v="NÃO"/>
    <n v="1"/>
  </r>
  <r>
    <x v="2"/>
    <x v="0"/>
    <n v="30513"/>
    <s v="Máscara Meu Liso Matizador Castanho Salon Line 300g"/>
    <s v="B"/>
    <s v="ATIVO"/>
    <n v="960"/>
    <n v="6"/>
    <n v="0"/>
    <n v="0"/>
    <n v="0"/>
    <n v="474"/>
    <n v="0"/>
    <n v="474"/>
    <n v="0"/>
    <n v="564"/>
    <n v="66"/>
    <n v="6240"/>
    <m/>
    <n v="0"/>
    <n v="0"/>
    <s v="NÃO"/>
    <s v="NÃO"/>
    <n v="1"/>
  </r>
  <r>
    <x v="2"/>
    <x v="0"/>
    <n v="43113"/>
    <s v="Kit SOS Cachos Coco Profundo Shampoo e Condicionador Litrão Salon Line"/>
    <s v="B"/>
    <s v="ATIVO"/>
    <n v="180"/>
    <n v="3"/>
    <n v="0"/>
    <n v="0"/>
    <n v="0"/>
    <n v="462"/>
    <n v="0"/>
    <n v="462"/>
    <n v="0"/>
    <n v="-570"/>
    <n v="1008"/>
    <n v="540"/>
    <m/>
    <n v="0"/>
    <n v="0"/>
    <s v="NÃO"/>
    <s v="NÃO"/>
    <n v="1"/>
  </r>
  <r>
    <x v="2"/>
    <x v="0"/>
    <n v="95119"/>
    <s v="Gelatina #todecacho Super Definição Salon Line 550g"/>
    <s v="A"/>
    <s v="ATIVO"/>
    <n v="960"/>
    <n v="6"/>
    <n v="0"/>
    <n v="0"/>
    <n v="450"/>
    <n v="0"/>
    <n v="0"/>
    <n v="450"/>
    <n v="-450"/>
    <n v="63612"/>
    <n v="2340"/>
    <n v="21246"/>
    <m/>
    <n v="0"/>
    <n v="0"/>
    <s v="SIM"/>
    <s v="NÃO"/>
    <n v="0"/>
  </r>
  <r>
    <x v="2"/>
    <x v="0"/>
    <n v="34932"/>
    <s v="Máscara S.O.S Hidratação Queratina e Colágeno Salon Line 1kg"/>
    <s v="B"/>
    <s v="ATIVO"/>
    <n v="480"/>
    <n v="6"/>
    <n v="0"/>
    <n v="0"/>
    <n v="450"/>
    <n v="0"/>
    <n v="0"/>
    <n v="450"/>
    <n v="-450"/>
    <n v="-1590"/>
    <n v="48"/>
    <n v="0"/>
    <m/>
    <n v="0"/>
    <n v="0"/>
    <s v="SIM"/>
    <s v="NÃO"/>
    <n v="0"/>
  </r>
  <r>
    <x v="2"/>
    <x v="0"/>
    <n v="33642"/>
    <s v="Creme Para Pentear Cachos Ostentação 300ml"/>
    <s v="C"/>
    <s v="ATIVO"/>
    <n v="1260"/>
    <n v="6"/>
    <n v="0"/>
    <n v="0"/>
    <n v="0"/>
    <n v="444"/>
    <n v="0"/>
    <n v="444"/>
    <n v="0"/>
    <n v="390"/>
    <n v="138"/>
    <n v="3774"/>
    <m/>
    <n v="0"/>
    <n v="0"/>
    <s v="NÃO"/>
    <s v="NÃO"/>
    <n v="1"/>
  </r>
  <r>
    <x v="2"/>
    <x v="0"/>
    <n v="31801"/>
    <s v="#todecacho Máscara Matizadora Roxa 300g"/>
    <s v="A"/>
    <s v="ATIVO"/>
    <n v="1452"/>
    <n v="6"/>
    <n v="0"/>
    <n v="0"/>
    <n v="0"/>
    <n v="444"/>
    <n v="0"/>
    <n v="444"/>
    <n v="0"/>
    <n v="-888"/>
    <n v="6"/>
    <n v="8226"/>
    <m/>
    <n v="0"/>
    <n v="0"/>
    <s v="NÃO"/>
    <s v="NÃO"/>
    <n v="1"/>
  </r>
  <r>
    <x v="2"/>
    <x v="0"/>
    <n v="95109"/>
    <s v="Máscara de hidratação Intensa SOS Cachos Kids Hidratação Salon Line 500g"/>
    <s v="B"/>
    <s v="ATIVO"/>
    <n v="960"/>
    <n v="6"/>
    <n v="0"/>
    <n v="0"/>
    <n v="444"/>
    <n v="0"/>
    <n v="0"/>
    <n v="444"/>
    <n v="-444"/>
    <n v="-4704"/>
    <n v="10008"/>
    <n v="1764"/>
    <m/>
    <n v="0"/>
    <n v="0"/>
    <s v="SIM"/>
    <s v="NÃO"/>
    <n v="0"/>
  </r>
  <r>
    <x v="2"/>
    <x v="0"/>
    <n v="33272"/>
    <s v="Creme para Pentear Xô Porosidade! Definição &amp; Selagem Máxima 1kg"/>
    <s v="A"/>
    <s v="ATIVO"/>
    <n v="480"/>
    <n v="6"/>
    <n v="0"/>
    <n v="0"/>
    <n v="444"/>
    <n v="0"/>
    <n v="0"/>
    <n v="444"/>
    <n v="-444"/>
    <n v="10602"/>
    <n v="78"/>
    <n v="10248"/>
    <m/>
    <n v="0"/>
    <n v="0"/>
    <s v="SIM"/>
    <s v="NÃO"/>
    <n v="0"/>
  </r>
  <r>
    <x v="2"/>
    <x v="0"/>
    <n v="32632"/>
    <s v="Óleo Trata e Finaliza SOS Cachos De Repente Pronta 42ml"/>
    <s v="A"/>
    <s v="ATIVO"/>
    <n v="8544"/>
    <n v="12"/>
    <n v="0"/>
    <n v="0"/>
    <n v="0"/>
    <n v="432"/>
    <n v="0"/>
    <n v="432"/>
    <n v="0"/>
    <n v="-8268"/>
    <n v="72"/>
    <n v="23673"/>
    <m/>
    <n v="0"/>
    <n v="0"/>
    <s v="NÃO"/>
    <s v="NÃO"/>
    <n v="1"/>
  </r>
  <r>
    <x v="2"/>
    <x v="0"/>
    <n v="32429"/>
    <s v="Kit Shampoo e Condicionador Hidra Longos e Fortes 300ml"/>
    <s v="B"/>
    <s v="ATIVO"/>
    <n v="720"/>
    <n v="6"/>
    <n v="414"/>
    <n v="0"/>
    <n v="0"/>
    <n v="0"/>
    <n v="0"/>
    <n v="414"/>
    <n v="0"/>
    <n v="-4014"/>
    <n v="648"/>
    <n v="5730"/>
    <m/>
    <n v="0"/>
    <n v="0"/>
    <s v="NÃO"/>
    <s v="NÃO"/>
    <n v="1"/>
  </r>
  <r>
    <x v="2"/>
    <x v="0"/>
    <n v="33452"/>
    <s v="Kit Shampoo 300ml + Creme Multifuncional 300ml Definição Natural"/>
    <s v="A"/>
    <s v="ATIVO"/>
    <n v="504"/>
    <n v="6"/>
    <n v="0"/>
    <n v="0"/>
    <n v="0"/>
    <n v="414"/>
    <n v="0"/>
    <n v="414"/>
    <n v="0"/>
    <n v="-5950"/>
    <n v="304"/>
    <n v="14724"/>
    <m/>
    <n v="0"/>
    <n v="0"/>
    <s v="NÃO"/>
    <s v="NÃO"/>
    <n v="1"/>
  </r>
  <r>
    <x v="2"/>
    <x v="0"/>
    <n v="33597"/>
    <s v="Body Splash Xêrosa Poder das Divas 200ml"/>
    <s v="C"/>
    <s v="ATIVO"/>
    <n v="1860"/>
    <n v="6"/>
    <n v="0"/>
    <n v="0"/>
    <n v="0"/>
    <n v="402"/>
    <n v="0"/>
    <n v="402"/>
    <n v="0"/>
    <n v="-5532"/>
    <n v="96"/>
    <n v="13980"/>
    <m/>
    <n v="0"/>
    <n v="0"/>
    <s v="NÃO"/>
    <s v="NÃO"/>
    <n v="1"/>
  </r>
  <r>
    <x v="2"/>
    <x v="0"/>
    <n v="32199"/>
    <s v="Gelatina Ativadora de Cachos Nutrição SOS Cachos Super Óleos 400g"/>
    <s v="A"/>
    <s v="ATIVO"/>
    <n v="720"/>
    <n v="6"/>
    <n v="0"/>
    <n v="0"/>
    <n v="402"/>
    <n v="0"/>
    <n v="0"/>
    <n v="402"/>
    <n v="-402"/>
    <n v="13920"/>
    <n v="3078"/>
    <n v="948"/>
    <m/>
    <n v="0"/>
    <n v="0"/>
    <s v="SIM"/>
    <s v="NÃO"/>
    <n v="0"/>
  </r>
  <r>
    <x v="2"/>
    <x v="0"/>
    <n v="95108"/>
    <s v="Máscara de hidratação SOS Bomba Original Salon Line 500g"/>
    <s v="A"/>
    <s v="ATIVO"/>
    <n v="768"/>
    <n v="6"/>
    <n v="0"/>
    <n v="0"/>
    <n v="402"/>
    <n v="0"/>
    <n v="0"/>
    <n v="402"/>
    <n v="-402"/>
    <n v="-10248"/>
    <n v="312"/>
    <n v="2304"/>
    <m/>
    <n v="0"/>
    <n v="0"/>
    <s v="SIM"/>
    <s v="NÃO"/>
    <n v="0"/>
  </r>
  <r>
    <x v="2"/>
    <x v="0"/>
    <n v="8256"/>
    <s v="Coloração suave Light Color 4.0 Castanho Médio Salon Line"/>
    <s v="A"/>
    <s v="ATIVO"/>
    <n v="1512"/>
    <n v="6"/>
    <n v="0"/>
    <n v="0"/>
    <n v="0"/>
    <n v="402"/>
    <n v="0"/>
    <n v="402"/>
    <n v="0"/>
    <n v="70542"/>
    <n v="1320"/>
    <n v="4536"/>
    <m/>
    <n v="0"/>
    <n v="0"/>
    <s v="NÃO"/>
    <s v="NÃO"/>
    <n v="1"/>
  </r>
  <r>
    <x v="2"/>
    <x v="0"/>
    <n v="34768"/>
    <s v="Máscara de Hidratação SOS Bomba Original Salon Line 1kg"/>
    <s v="C"/>
    <s v="ATIVO"/>
    <n v="480"/>
    <n v="6"/>
    <n v="0"/>
    <n v="0"/>
    <n v="372"/>
    <n v="0"/>
    <n v="0"/>
    <n v="372"/>
    <n v="-372"/>
    <n v="11802"/>
    <n v="3852"/>
    <n v="0"/>
    <m/>
    <n v="0"/>
    <n v="0"/>
    <s v="SIM"/>
    <s v="NÃO"/>
    <n v="0"/>
  </r>
  <r>
    <x v="2"/>
    <x v="0"/>
    <n v="33579"/>
    <s v="Body Splash SOS Cachos Bob Esponja 200ml"/>
    <s v="C"/>
    <s v="ATIVO"/>
    <n v="2376"/>
    <n v="6"/>
    <n v="0"/>
    <n v="0"/>
    <n v="0"/>
    <n v="360"/>
    <n v="0"/>
    <n v="360"/>
    <n v="0"/>
    <n v="25884"/>
    <n v="756"/>
    <n v="17622"/>
    <m/>
    <n v="0"/>
    <n v="0"/>
    <s v="NÃO"/>
    <s v="NÃO"/>
    <n v="1"/>
  </r>
  <r>
    <x v="2"/>
    <x v="0"/>
    <n v="34437"/>
    <s v="Ativador de Cachos SOS Cachos Óleo de Manga Salon Line 500g"/>
    <s v="C"/>
    <s v="ATIVO"/>
    <n v="960"/>
    <n v="6"/>
    <n v="0"/>
    <n v="0"/>
    <n v="360"/>
    <n v="0"/>
    <n v="0"/>
    <n v="360"/>
    <n v="-360"/>
    <n v="-1716"/>
    <n v="162"/>
    <n v="1920"/>
    <m/>
    <n v="0"/>
    <n v="0"/>
    <s v="SIM"/>
    <s v="NÃO"/>
    <n v="0"/>
  </r>
  <r>
    <x v="2"/>
    <x v="0"/>
    <n v="34693"/>
    <s v="Guanidina Calcio&amp;Oil Creme Relaxante Salon Line"/>
    <s v="A"/>
    <s v="ATIVO"/>
    <n v="396"/>
    <n v="6"/>
    <n v="0"/>
    <n v="0"/>
    <n v="0"/>
    <n v="354"/>
    <n v="0"/>
    <n v="354"/>
    <n v="0"/>
    <n v="11706"/>
    <n v="210"/>
    <n v="4996"/>
    <m/>
    <n v="0"/>
    <n v="0"/>
    <s v="NÃO"/>
    <s v="NÃO"/>
    <n v="1"/>
  </r>
  <r>
    <x v="2"/>
    <x v="0"/>
    <n v="32034"/>
    <s v="Máscara Matizadora #todecacho Chocolate 300g"/>
    <s v="A"/>
    <s v="ATIVO"/>
    <n v="1452"/>
    <n v="6"/>
    <n v="0"/>
    <n v="0"/>
    <n v="0"/>
    <n v="354"/>
    <n v="0"/>
    <n v="354"/>
    <n v="0"/>
    <n v="-4110"/>
    <n v="1068"/>
    <n v="4926"/>
    <m/>
    <n v="0"/>
    <n v="0"/>
    <s v="NÃO"/>
    <s v="NÃO"/>
    <n v="1"/>
  </r>
  <r>
    <x v="2"/>
    <x v="0"/>
    <n v="43772"/>
    <s v="Kit Shampoo e Condicionador Hidra Abacate Salon Line 300ml"/>
    <s v="B"/>
    <s v="ATIVO"/>
    <n v="720"/>
    <n v="6"/>
    <n v="0"/>
    <n v="0"/>
    <n v="0"/>
    <n v="354"/>
    <n v="0"/>
    <n v="354"/>
    <n v="0"/>
    <n v="-3318"/>
    <n v="42"/>
    <n v="2226"/>
    <m/>
    <n v="0"/>
    <n v="0"/>
    <s v="NÃO"/>
    <s v="NÃO"/>
    <n v="1"/>
  </r>
  <r>
    <x v="2"/>
    <x v="0"/>
    <n v="33244"/>
    <s v="Body Splash Cabelo e Corpo Xêrosa Flores Brilhantes 200ml"/>
    <s v="A"/>
    <s v="ATIVO"/>
    <n v="1980"/>
    <n v="6"/>
    <n v="0"/>
    <n v="0"/>
    <n v="0"/>
    <n v="354"/>
    <n v="0"/>
    <n v="354"/>
    <n v="0"/>
    <n v="7680"/>
    <n v="7614"/>
    <n v="14406"/>
    <m/>
    <n v="0"/>
    <n v="0"/>
    <s v="NÃO"/>
    <s v="NÃO"/>
    <n v="1"/>
  </r>
  <r>
    <x v="2"/>
    <x v="0"/>
    <n v="95267"/>
    <s v="Creme para Pentear SOS Cachos Óleo de Manga Salon Line 300ml"/>
    <s v="B"/>
    <s v="ATIVO"/>
    <n v="1620"/>
    <n v="6"/>
    <n v="0"/>
    <n v="0"/>
    <n v="0"/>
    <n v="354"/>
    <n v="0"/>
    <n v="354"/>
    <n v="0"/>
    <n v="1668"/>
    <n v="5826"/>
    <n v="1620"/>
    <m/>
    <n v="0"/>
    <n v="0"/>
    <s v="NÃO"/>
    <s v="NÃO"/>
    <n v="1"/>
  </r>
  <r>
    <x v="2"/>
    <x v="0"/>
    <n v="33558"/>
    <s v="Gelatina #todecacho Super Definição 200g"/>
    <s v="C"/>
    <s v="ATIVO"/>
    <n v="1830"/>
    <n v="6"/>
    <n v="0"/>
    <n v="0"/>
    <n v="0"/>
    <n v="342"/>
    <n v="0"/>
    <n v="342"/>
    <n v="0"/>
    <n v="23916"/>
    <n v="108"/>
    <n v="7794"/>
    <m/>
    <n v="0"/>
    <n v="0"/>
    <s v="NÃO"/>
    <s v="NÃO"/>
    <n v="1"/>
  </r>
  <r>
    <x v="2"/>
    <x v="0"/>
    <n v="33587"/>
    <s v="Máscara de Tratamento Definição Natural 300g"/>
    <s v="C"/>
    <s v="ATIVO"/>
    <n v="960"/>
    <n v="6"/>
    <n v="0"/>
    <n v="0"/>
    <n v="0"/>
    <n v="330"/>
    <n v="0"/>
    <n v="330"/>
    <n v="0"/>
    <n v="-276"/>
    <n v="54"/>
    <n v="6666"/>
    <m/>
    <n v="0"/>
    <n v="0"/>
    <s v="NÃO"/>
    <s v="NÃO"/>
    <n v="1"/>
  </r>
  <r>
    <x v="2"/>
    <x v="0"/>
    <n v="34480"/>
    <s v="Tonalizante Color Express Fun Pink Show Salon Line 100ml"/>
    <s v="C"/>
    <s v="ATIVO"/>
    <n v="1224"/>
    <n v="6"/>
    <n v="0"/>
    <n v="0"/>
    <n v="0"/>
    <n v="330"/>
    <n v="0"/>
    <n v="330"/>
    <n v="0"/>
    <n v="-714"/>
    <n v="1242"/>
    <n v="1224"/>
    <m/>
    <n v="0"/>
    <n v="0"/>
    <s v="NÃO"/>
    <s v="NÃO"/>
    <n v="1"/>
  </r>
  <r>
    <x v="2"/>
    <x v="0"/>
    <n v="43116"/>
    <s v="Kit S.O.S Hidratação Azeite de Oliva Shampoo e Condicionador Litrão Salon Line"/>
    <s v="B"/>
    <s v="ATIVO"/>
    <n v="180"/>
    <n v="3"/>
    <n v="0"/>
    <n v="0"/>
    <n v="0"/>
    <n v="0"/>
    <n v="0"/>
    <n v="330"/>
    <n v="-330"/>
    <n v="-612"/>
    <n v="138"/>
    <n v="180"/>
    <m/>
    <n v="0"/>
    <n v="0"/>
    <s v="NÃO"/>
    <s v="NÃO"/>
    <n v="0"/>
  </r>
  <r>
    <x v="2"/>
    <x v="0"/>
    <n v="33600"/>
    <s v="Body Splash Xêrosa Beleza Fatal 200ml"/>
    <s v="C"/>
    <s v="ATIVO"/>
    <n v="1800"/>
    <n v="6"/>
    <n v="0"/>
    <n v="0"/>
    <n v="0"/>
    <n v="324"/>
    <n v="0"/>
    <n v="324"/>
    <n v="0"/>
    <n v="25080"/>
    <n v="84"/>
    <n v="40296"/>
    <m/>
    <n v="0"/>
    <n v="0"/>
    <s v="NÃO"/>
    <s v="NÃO"/>
    <n v="1"/>
  </r>
  <r>
    <x v="2"/>
    <x v="0"/>
    <n v="33318"/>
    <s v="Kit Shampoo 300ml + Creme Multifuncional 300ml SOS Cachos Bob Esponja"/>
    <s v="A"/>
    <s v="ATIVO"/>
    <n v="750"/>
    <n v="6"/>
    <n v="0"/>
    <n v="0"/>
    <n v="0"/>
    <n v="324"/>
    <n v="0"/>
    <n v="324"/>
    <n v="0"/>
    <n v="-7482"/>
    <n v="216"/>
    <n v="2814"/>
    <m/>
    <n v="0"/>
    <n v="0"/>
    <s v="NÃO"/>
    <s v="NÃO"/>
    <n v="1"/>
  </r>
  <r>
    <x v="2"/>
    <x v="0"/>
    <n v="95076"/>
    <s v="Creme Para Pentear Definição Intensa Salon Line 1kg"/>
    <s v="A"/>
    <s v="ATIVO"/>
    <n v="480"/>
    <n v="6"/>
    <n v="0"/>
    <n v="0"/>
    <n v="324"/>
    <n v="0"/>
    <n v="0"/>
    <n v="324"/>
    <n v="-324"/>
    <n v="-5190"/>
    <n v="3966"/>
    <n v="11640"/>
    <m/>
    <n v="0"/>
    <n v="0"/>
    <s v="SIM"/>
    <s v="NÃO"/>
    <n v="0"/>
  </r>
  <r>
    <x v="2"/>
    <x v="0"/>
    <n v="34874"/>
    <s v="Creme para Pentear SOS Cachos Kids Hidratação Salon Line 300ml"/>
    <s v="A"/>
    <s v="ATIVO"/>
    <n v="1584"/>
    <n v="12"/>
    <n v="0"/>
    <n v="0"/>
    <n v="0"/>
    <n v="324"/>
    <n v="0"/>
    <n v="324"/>
    <n v="0"/>
    <n v="5244"/>
    <n v="5268"/>
    <n v="1476"/>
    <m/>
    <n v="0"/>
    <n v="0"/>
    <s v="NÃO"/>
    <s v="NÃO"/>
    <n v="1"/>
  </r>
  <r>
    <x v="2"/>
    <x v="0"/>
    <n v="32194"/>
    <s v="Spray 10 em 1 Meu Liso Antifrizz 240ml"/>
    <s v="C"/>
    <s v="ATIVO"/>
    <n v="1980"/>
    <n v="6"/>
    <n v="0"/>
    <n v="0"/>
    <n v="0"/>
    <n v="312"/>
    <n v="0"/>
    <n v="312"/>
    <n v="0"/>
    <n v="11550"/>
    <n v="246"/>
    <n v="5508"/>
    <m/>
    <n v="0"/>
    <n v="0"/>
    <s v="NÃO"/>
    <s v="NÃO"/>
    <n v="1"/>
  </r>
  <r>
    <x v="2"/>
    <x v="0"/>
    <n v="33360"/>
    <s v="Loção Hidratante Corporal Xêrosa Flores Brilhantes 200ml"/>
    <s v="C"/>
    <s v="ATIVO"/>
    <n v="0"/>
    <n v="3"/>
    <n v="0"/>
    <n v="0"/>
    <n v="0"/>
    <n v="312"/>
    <n v="0"/>
    <n v="312"/>
    <n v="0"/>
    <n v="0"/>
    <n v="0"/>
    <n v="0"/>
    <m/>
    <n v="0"/>
    <n v="0"/>
    <s v="NÃO"/>
    <s v="NÃO"/>
    <n v="1"/>
  </r>
  <r>
    <x v="2"/>
    <x v="0"/>
    <n v="33107"/>
    <s v="Gelatina #todecacho Definição Natural 550g"/>
    <s v="A"/>
    <s v="ATIVO"/>
    <n v="960"/>
    <n v="6"/>
    <n v="0"/>
    <n v="0"/>
    <n v="312"/>
    <n v="0"/>
    <n v="0"/>
    <n v="312"/>
    <n v="-312"/>
    <n v="20304"/>
    <n v="9174"/>
    <n v="31164"/>
    <m/>
    <n v="0"/>
    <n v="0"/>
    <s v="SIM"/>
    <s v="NÃO"/>
    <n v="0"/>
  </r>
  <r>
    <x v="2"/>
    <x v="0"/>
    <n v="30362"/>
    <s v="Meu Liso Kids Spray Desembaraçante 240ML"/>
    <s v="C"/>
    <s v="ATIVO"/>
    <n v="1584"/>
    <n v="6"/>
    <n v="0"/>
    <n v="0"/>
    <n v="0"/>
    <n v="300"/>
    <n v="0"/>
    <n v="300"/>
    <n v="0"/>
    <n v="7398"/>
    <n v="570"/>
    <n v="0"/>
    <m/>
    <n v="0"/>
    <n v="0"/>
    <s v="NÃO"/>
    <s v="NÃO"/>
    <n v="1"/>
  </r>
  <r>
    <x v="2"/>
    <x v="0"/>
    <n v="95089"/>
    <s v="Shampoo SOS Bomba Original Salon Line 500ml"/>
    <s v="B"/>
    <s v="ATIVO"/>
    <n v="1008"/>
    <n v="6"/>
    <n v="0"/>
    <n v="0"/>
    <n v="0"/>
    <n v="300"/>
    <n v="0"/>
    <n v="300"/>
    <n v="0"/>
    <n v="-2526"/>
    <n v="1494"/>
    <n v="5082"/>
    <m/>
    <n v="0"/>
    <n v="0"/>
    <s v="NÃO"/>
    <s v="NÃO"/>
    <n v="1"/>
  </r>
  <r>
    <x v="2"/>
    <x v="0"/>
    <n v="8265"/>
    <s v="Coloração suave Light Color 66.46 Vermelho Cereja Salon Line"/>
    <s v="C"/>
    <s v="ATIVO"/>
    <n v="1512"/>
    <n v="6"/>
    <n v="0"/>
    <n v="0"/>
    <n v="0"/>
    <n v="300"/>
    <n v="0"/>
    <n v="300"/>
    <n v="0"/>
    <n v="31182"/>
    <n v="174"/>
    <n v="1878"/>
    <m/>
    <n v="0"/>
    <n v="0"/>
    <s v="NÃO"/>
    <s v="NÃO"/>
    <n v="1"/>
  </r>
  <r>
    <x v="2"/>
    <x v="0"/>
    <n v="95161"/>
    <s v="Creme para pentear SOS Bomba Original Salon Line 300ml"/>
    <s v="A"/>
    <s v="ATIVO"/>
    <n v="1350"/>
    <n v="6"/>
    <n v="0"/>
    <n v="0"/>
    <n v="0"/>
    <n v="300"/>
    <n v="0"/>
    <n v="300"/>
    <n v="0"/>
    <n v="-6978"/>
    <n v="48"/>
    <n v="5898"/>
    <m/>
    <n v="0"/>
    <n v="0"/>
    <s v="NÃO"/>
    <s v="NÃO"/>
    <n v="1"/>
  </r>
  <r>
    <x v="2"/>
    <x v="0"/>
    <n v="8257"/>
    <s v="Coloração suave Light Color 5.0 Castanho Claro Salon Line"/>
    <s v="A"/>
    <s v="ATIVO"/>
    <n v="1512"/>
    <n v="6"/>
    <n v="0"/>
    <n v="0"/>
    <n v="0"/>
    <n v="300"/>
    <n v="0"/>
    <n v="300"/>
    <n v="0"/>
    <n v="38910"/>
    <n v="2538"/>
    <n v="0"/>
    <m/>
    <n v="0"/>
    <n v="0"/>
    <s v="NÃO"/>
    <s v="NÃO"/>
    <n v="1"/>
  </r>
  <r>
    <x v="2"/>
    <x v="0"/>
    <n v="33557"/>
    <s v="Gelatina #todecacho Super Fixação 200g"/>
    <s v="C"/>
    <s v="ATIVO"/>
    <n v="1830"/>
    <n v="6"/>
    <n v="0"/>
    <n v="0"/>
    <n v="0"/>
    <n v="294"/>
    <n v="0"/>
    <n v="294"/>
    <n v="0"/>
    <n v="15402"/>
    <n v="312"/>
    <n v="18300"/>
    <m/>
    <n v="0"/>
    <n v="0"/>
    <s v="NÃO"/>
    <s v="NÃO"/>
    <n v="1"/>
  </r>
  <r>
    <x v="2"/>
    <x v="0"/>
    <n v="33593"/>
    <s v="Leave-In Meu Liso Ostentação Top Coat 240ml"/>
    <s v="C"/>
    <s v="ATIVO"/>
    <n v="1980"/>
    <n v="6"/>
    <n v="0"/>
    <n v="0"/>
    <n v="0"/>
    <n v="294"/>
    <n v="0"/>
    <n v="294"/>
    <n v="0"/>
    <n v="20772"/>
    <n v="600"/>
    <n v="7920"/>
    <m/>
    <n v="0"/>
    <n v="0"/>
    <s v="NÃO"/>
    <s v="NÃO"/>
    <n v="1"/>
  </r>
  <r>
    <x v="2"/>
    <x v="0"/>
    <n v="95407"/>
    <s v="Kit Shampoo e Condicionador Hidra Óleo de Coco Salon Line 300ml"/>
    <s v="A"/>
    <s v="ATIVO"/>
    <n v="720"/>
    <n v="6"/>
    <n v="0"/>
    <n v="0"/>
    <n v="0"/>
    <n v="294"/>
    <n v="0"/>
    <n v="294"/>
    <n v="0"/>
    <n v="9074"/>
    <n v="228"/>
    <n v="4956"/>
    <m/>
    <n v="0"/>
    <n v="0"/>
    <s v="NÃO"/>
    <s v="NÃO"/>
    <n v="1"/>
  </r>
  <r>
    <x v="2"/>
    <x v="0"/>
    <n v="32444"/>
    <s v="Óleo de Tratamento Multifuncional Meu Liso Muito + Liso 60ml"/>
    <s v="B"/>
    <s v="ATIVO"/>
    <n v="5760"/>
    <n v="12"/>
    <n v="0"/>
    <n v="0"/>
    <n v="0"/>
    <n v="288"/>
    <n v="0"/>
    <n v="288"/>
    <n v="0"/>
    <n v="-60"/>
    <n v="282"/>
    <n v="2400"/>
    <m/>
    <n v="0"/>
    <n v="0"/>
    <s v="NÃO"/>
    <s v="NÃO"/>
    <n v="1"/>
  </r>
  <r>
    <x v="2"/>
    <x v="0"/>
    <n v="33592"/>
    <s v="Óleo Meu Liso Ostentação Top Coat 120ml"/>
    <s v="C"/>
    <s v="ATIVO"/>
    <n v="3528"/>
    <n v="6"/>
    <n v="0"/>
    <n v="0"/>
    <n v="0"/>
    <n v="282"/>
    <n v="0"/>
    <n v="282"/>
    <n v="0"/>
    <n v="2058"/>
    <n v="660"/>
    <n v="3528"/>
    <m/>
    <n v="0"/>
    <n v="0"/>
    <s v="NÃO"/>
    <s v="NÃO"/>
    <n v="1"/>
  </r>
  <r>
    <x v="2"/>
    <x v="0"/>
    <n v="32616"/>
    <s v="Creme para Pentear Definição Nutritiva 1kg"/>
    <s v="A"/>
    <s v="ATIVO"/>
    <n v="480"/>
    <n v="6"/>
    <n v="0"/>
    <n v="0"/>
    <n v="282"/>
    <n v="0"/>
    <n v="0"/>
    <n v="282"/>
    <n v="-282"/>
    <n v="7386"/>
    <n v="30"/>
    <n v="8640"/>
    <m/>
    <n v="0"/>
    <n v="0"/>
    <s v="SIM"/>
    <s v="NÃO"/>
    <n v="0"/>
  </r>
  <r>
    <x v="2"/>
    <x v="0"/>
    <n v="32913"/>
    <s v="Kit Shampoo 300ml + Condicionador 200ml SOS Cachos Kids Hidratação"/>
    <s v="B"/>
    <s v="ATIVO"/>
    <n v="930"/>
    <n v="6"/>
    <n v="0"/>
    <n v="0"/>
    <n v="0"/>
    <n v="282"/>
    <n v="0"/>
    <n v="282"/>
    <n v="0"/>
    <n v="-2868"/>
    <n v="6"/>
    <n v="4002"/>
    <m/>
    <n v="0"/>
    <n v="0"/>
    <s v="NÃO"/>
    <s v="NÃO"/>
    <n v="1"/>
  </r>
  <r>
    <x v="2"/>
    <x v="0"/>
    <n v="33251"/>
    <s v="Óleo de Tratamento Xêrosa Glamour Chic 60ml"/>
    <s v="A"/>
    <s v="ATIVO"/>
    <n v="5280"/>
    <n v="12"/>
    <n v="0"/>
    <n v="0"/>
    <n v="0"/>
    <n v="276"/>
    <n v="0"/>
    <n v="276"/>
    <n v="0"/>
    <n v="4080"/>
    <n v="744"/>
    <n v="20508"/>
    <m/>
    <n v="0"/>
    <n v="0"/>
    <s v="NÃO"/>
    <s v="NÃO"/>
    <n v="1"/>
  </r>
  <r>
    <x v="2"/>
    <x v="0"/>
    <n v="32196"/>
    <s v="Creme Para Pentear 5 em 1 SOS Cachos Óleo de Coco 1kg"/>
    <s v="B"/>
    <s v="ATIVO"/>
    <n v="390"/>
    <n v="6"/>
    <n v="0"/>
    <n v="0"/>
    <n v="270"/>
    <n v="0"/>
    <n v="0"/>
    <n v="270"/>
    <n v="-270"/>
    <n v="-2244"/>
    <n v="486"/>
    <n v="3427"/>
    <m/>
    <n v="0"/>
    <n v="0"/>
    <s v="SIM"/>
    <s v="NÃO"/>
    <n v="0"/>
  </r>
  <r>
    <x v="2"/>
    <x v="0"/>
    <n v="95294"/>
    <s v="Kit Shampoo e Condicionador Hidra D-Pantenol e Mix de Vitaminas Salon Line 300ml"/>
    <s v="A"/>
    <s v="ATIVO"/>
    <n v="720"/>
    <n v="6"/>
    <n v="0"/>
    <n v="0"/>
    <n v="0"/>
    <n v="270"/>
    <n v="0"/>
    <n v="270"/>
    <n v="0"/>
    <n v="-3840"/>
    <n v="1392"/>
    <n v="15230"/>
    <m/>
    <n v="0"/>
    <n v="0"/>
    <s v="NÃO"/>
    <s v="NÃO"/>
    <n v="1"/>
  </r>
  <r>
    <x v="2"/>
    <x v="0"/>
    <n v="95603"/>
    <s v="Creme para Pentear Hidra Hidratação Intensa Salon Line 1 Litro"/>
    <s v="C"/>
    <s v="ATIVO"/>
    <n v="414"/>
    <n v="6"/>
    <n v="0"/>
    <n v="0"/>
    <n v="0"/>
    <n v="264"/>
    <n v="0"/>
    <n v="264"/>
    <n v="0"/>
    <n v="-2070"/>
    <n v="180"/>
    <n v="1656"/>
    <m/>
    <n v="0"/>
    <n v="0"/>
    <s v="NÃO"/>
    <s v="NÃO"/>
    <n v="1"/>
  </r>
  <r>
    <x v="2"/>
    <x v="0"/>
    <n v="33253"/>
    <s v="Gelatina Xêrosa Glamour Chic 500g"/>
    <s v="A"/>
    <s v="ATIVO"/>
    <n v="960"/>
    <n v="6"/>
    <n v="0"/>
    <n v="0"/>
    <n v="264"/>
    <n v="0"/>
    <n v="0"/>
    <n v="264"/>
    <n v="-264"/>
    <n v="6072"/>
    <n v="21"/>
    <n v="12858"/>
    <m/>
    <n v="0"/>
    <n v="0"/>
    <s v="SIM"/>
    <s v="NÃO"/>
    <n v="0"/>
  </r>
  <r>
    <x v="2"/>
    <x v="0"/>
    <n v="33361"/>
    <s v="Loção Hidratante Corporal Xêrosa Rose Intense 200ml"/>
    <s v="C"/>
    <s v="ATIVO"/>
    <n v="0"/>
    <n v="3"/>
    <n v="0"/>
    <n v="0"/>
    <n v="0"/>
    <n v="0"/>
    <n v="0"/>
    <n v="264"/>
    <n v="-264"/>
    <n v="0"/>
    <n v="0"/>
    <n v="0"/>
    <m/>
    <n v="0"/>
    <n v="0"/>
    <s v="NÃO"/>
    <s v="NÃO"/>
    <n v="0"/>
  </r>
  <r>
    <x v="2"/>
    <x v="0"/>
    <n v="43762"/>
    <s v="Guanidina Óleo Semente de Manga Alisa e Relaxa Salon Line 218gr"/>
    <s v="B"/>
    <s v="ATIVO"/>
    <n v="1080"/>
    <n v="12"/>
    <n v="0"/>
    <n v="0"/>
    <n v="0"/>
    <n v="252"/>
    <n v="0"/>
    <n v="252"/>
    <n v="0"/>
    <n v="-3864"/>
    <n v="1080"/>
    <n v="8460"/>
    <m/>
    <n v="0"/>
    <n v="0"/>
    <s v="NÃO"/>
    <s v="NÃO"/>
    <n v="1"/>
  </r>
  <r>
    <x v="2"/>
    <x v="0"/>
    <n v="8260"/>
    <s v="Coloração Light Color 6.7 Chocolate Salon Line Salon Line"/>
    <s v="B"/>
    <s v="ATIVO"/>
    <n v="1512"/>
    <n v="6"/>
    <n v="0"/>
    <n v="0"/>
    <n v="0"/>
    <n v="252"/>
    <n v="0"/>
    <n v="252"/>
    <n v="0"/>
    <n v="10110"/>
    <n v="1170"/>
    <n v="7392"/>
    <m/>
    <n v="0"/>
    <n v="0"/>
    <s v="NÃO"/>
    <s v="NÃO"/>
    <n v="1"/>
  </r>
  <r>
    <x v="2"/>
    <x v="0"/>
    <n v="95192"/>
    <s v="Máscara Meu Liso Matizadora Loiro Salon Line 300g"/>
    <s v="A"/>
    <s v="ATIVO"/>
    <n v="960"/>
    <n v="6"/>
    <n v="0"/>
    <n v="0"/>
    <n v="0"/>
    <n v="240"/>
    <n v="0"/>
    <n v="240"/>
    <n v="0"/>
    <n v="17634"/>
    <n v="2490"/>
    <n v="10050"/>
    <m/>
    <n v="0"/>
    <n v="0"/>
    <s v="NÃO"/>
    <s v="NÃO"/>
    <n v="1"/>
  </r>
  <r>
    <x v="2"/>
    <x v="0"/>
    <n v="33371"/>
    <s v="Tônico Capilar Cachos dos Sonhos Pink Fatal 300ml"/>
    <s v="B"/>
    <s v="ATIVO"/>
    <n v="1260"/>
    <n v="6"/>
    <n v="0"/>
    <n v="0"/>
    <n v="0"/>
    <n v="240"/>
    <n v="0"/>
    <n v="240"/>
    <n v="0"/>
    <n v="38190"/>
    <n v="588"/>
    <n v="1260"/>
    <m/>
    <n v="0"/>
    <n v="0"/>
    <s v="NÃO"/>
    <s v="NÃO"/>
    <n v="1"/>
  </r>
  <r>
    <x v="2"/>
    <x v="0"/>
    <n v="31733"/>
    <s v="Gelatina Líquida #todecacho Estilização 300ml"/>
    <s v="B"/>
    <s v="ATIVO"/>
    <n v="1260"/>
    <n v="6"/>
    <n v="0"/>
    <n v="0"/>
    <n v="0"/>
    <n v="240"/>
    <n v="0"/>
    <n v="240"/>
    <n v="0"/>
    <n v="294"/>
    <n v="816"/>
    <n v="1260"/>
    <m/>
    <n v="0"/>
    <n v="0"/>
    <s v="NÃO"/>
    <s v="NÃO"/>
    <n v="1"/>
  </r>
  <r>
    <x v="2"/>
    <x v="0"/>
    <n v="32442"/>
    <s v="Creme Modelador Natural #todecacho Cachos dos Sonhos 500ml"/>
    <s v="B"/>
    <s v="ATIVO"/>
    <n v="888"/>
    <n v="6"/>
    <n v="0"/>
    <n v="0"/>
    <n v="0"/>
    <n v="240"/>
    <n v="0"/>
    <n v="240"/>
    <n v="0"/>
    <n v="-2214"/>
    <n v="756"/>
    <n v="2664"/>
    <m/>
    <n v="0"/>
    <n v="0"/>
    <s v="NÃO"/>
    <s v="NÃO"/>
    <n v="1"/>
  </r>
  <r>
    <x v="2"/>
    <x v="0"/>
    <n v="33252"/>
    <s v="Creme para Pentear Xêrosa Glamour Chic 800g"/>
    <s v="A"/>
    <s v="ATIVO"/>
    <n v="672"/>
    <n v="6"/>
    <n v="0"/>
    <n v="0"/>
    <n v="0"/>
    <n v="240"/>
    <n v="0"/>
    <n v="240"/>
    <n v="0"/>
    <n v="-2034"/>
    <n v="864"/>
    <n v="0"/>
    <m/>
    <n v="0"/>
    <n v="0"/>
    <s v="NÃO"/>
    <s v="NÃO"/>
    <n v="1"/>
  </r>
  <r>
    <x v="2"/>
    <x v="0"/>
    <n v="95678"/>
    <s v="Creme Para Pentear Kids Cachinhos Definidos Salon Line 1kg"/>
    <s v="A"/>
    <s v="ATIVO"/>
    <n v="480"/>
    <n v="6"/>
    <n v="0"/>
    <n v="0"/>
    <n v="0"/>
    <n v="0"/>
    <n v="0"/>
    <n v="240"/>
    <n v="-240"/>
    <n v="21762"/>
    <n v="1988"/>
    <n v="0"/>
    <m/>
    <n v="0"/>
    <n v="0"/>
    <s v="SIM"/>
    <s v="NÃO"/>
    <n v="0"/>
  </r>
  <r>
    <x v="2"/>
    <x v="0"/>
    <n v="33596"/>
    <s v="Óleo de Tratamento Cachos dos Sonhos Multy Cereja 50ml"/>
    <s v="C"/>
    <s v="ATIVO"/>
    <n v="8352"/>
    <n v="12"/>
    <n v="0"/>
    <n v="0"/>
    <n v="0"/>
    <n v="240"/>
    <n v="0"/>
    <n v="240"/>
    <n v="0"/>
    <n v="49836"/>
    <n v="252"/>
    <n v="22584"/>
    <m/>
    <n v="0"/>
    <n v="0"/>
    <s v="NÃO"/>
    <s v="NÃO"/>
    <n v="1"/>
  </r>
  <r>
    <x v="2"/>
    <x v="0"/>
    <n v="32892"/>
    <s v="Óleo Reparador Uva Cachos dos Sonhos Multy Irresistível 50ml"/>
    <s v="A"/>
    <s v="ATIVO"/>
    <n v="8352"/>
    <n v="12"/>
    <n v="0"/>
    <n v="0"/>
    <n v="0"/>
    <n v="240"/>
    <n v="0"/>
    <n v="240"/>
    <n v="0"/>
    <n v="2220"/>
    <n v="504"/>
    <n v="5866"/>
    <m/>
    <n v="0"/>
    <n v="0"/>
    <s v="NÃO"/>
    <s v="NÃO"/>
    <n v="1"/>
  </r>
  <r>
    <x v="2"/>
    <x v="0"/>
    <n v="32624"/>
    <s v="Óleo de Tratamento Melancia Cachos dos Sonhos Multy Poderosos 50ml"/>
    <s v="A"/>
    <s v="ATIVO"/>
    <n v="8352"/>
    <n v="12"/>
    <n v="0"/>
    <n v="0"/>
    <n v="0"/>
    <n v="240"/>
    <n v="0"/>
    <n v="240"/>
    <n v="0"/>
    <n v="14868"/>
    <n v="60"/>
    <n v="31356"/>
    <m/>
    <n v="0"/>
    <n v="0"/>
    <s v="NÃO"/>
    <s v="NÃO"/>
    <n v="1"/>
  </r>
  <r>
    <x v="2"/>
    <x v="0"/>
    <n v="31709"/>
    <s v="Tônico Noturno SOS Bomba Original Crescimento 100ml"/>
    <s v="C"/>
    <s v="ATIVO"/>
    <n v="3384"/>
    <n v="12"/>
    <n v="0"/>
    <n v="0"/>
    <n v="0"/>
    <n v="240"/>
    <n v="0"/>
    <n v="240"/>
    <n v="0"/>
    <n v="-3336"/>
    <n v="4680"/>
    <n v="13824"/>
    <m/>
    <n v="0"/>
    <n v="0"/>
    <s v="NÃO"/>
    <s v="NÃO"/>
    <n v="1"/>
  </r>
  <r>
    <x v="2"/>
    <x v="0"/>
    <n v="95092"/>
    <s v="Ativador de Cachos SOS Cachos Arginina Reconstrução Salon Line 1kg"/>
    <s v="B"/>
    <s v="ATIVO"/>
    <n v="390"/>
    <n v="6"/>
    <n v="0"/>
    <n v="0"/>
    <n v="240"/>
    <n v="0"/>
    <n v="0"/>
    <n v="240"/>
    <n v="-240"/>
    <n v="870"/>
    <n v="360"/>
    <n v="0"/>
    <m/>
    <n v="0"/>
    <n v="0"/>
    <s v="SIM"/>
    <s v="NÃO"/>
    <n v="0"/>
  </r>
  <r>
    <x v="2"/>
    <x v="0"/>
    <n v="30562"/>
    <s v="Kit Shampoo e Condicionador Hidra Hialurônico Salon Line 300ml"/>
    <s v="A"/>
    <s v="ATIVO"/>
    <n v="720"/>
    <n v="6"/>
    <n v="0"/>
    <n v="0"/>
    <n v="0"/>
    <n v="240"/>
    <n v="0"/>
    <n v="240"/>
    <n v="0"/>
    <n v="-6648"/>
    <n v="378"/>
    <n v="2376"/>
    <m/>
    <n v="0"/>
    <n v="0"/>
    <s v="NÃO"/>
    <s v="NÃO"/>
    <n v="1"/>
  </r>
  <r>
    <x v="2"/>
    <x v="0"/>
    <n v="33245"/>
    <s v="Body Splash Cabelo e Corpo Xêrosa Rosé Intense 200ml"/>
    <s v="A"/>
    <s v="ATIVO"/>
    <n v="1980"/>
    <n v="6"/>
    <n v="0"/>
    <n v="0"/>
    <n v="0"/>
    <n v="240"/>
    <n v="0"/>
    <n v="240"/>
    <n v="0"/>
    <n v="840"/>
    <n v="3138"/>
    <n v="12750"/>
    <m/>
    <n v="0"/>
    <n v="0"/>
    <s v="NÃO"/>
    <s v="NÃO"/>
    <n v="1"/>
  </r>
  <r>
    <x v="2"/>
    <x v="0"/>
    <n v="34491"/>
    <s v="Creme Para Pentear Hidratação Profunda 1kg Salon Line"/>
    <s v="A"/>
    <s v="ATIVO"/>
    <n v="480"/>
    <n v="6"/>
    <n v="0"/>
    <n v="0"/>
    <n v="240"/>
    <n v="0"/>
    <n v="0"/>
    <n v="240"/>
    <n v="-240"/>
    <n v="7748"/>
    <n v="462"/>
    <n v="2400"/>
    <m/>
    <n v="0"/>
    <n v="0"/>
    <s v="SIM"/>
    <s v="NÃO"/>
    <n v="0"/>
  </r>
  <r>
    <x v="2"/>
    <x v="0"/>
    <n v="31716"/>
    <s v="Creme Para Pentear Definição Antifrizz 1kg"/>
    <s v="A"/>
    <s v="ATIVO"/>
    <n v="480"/>
    <n v="6"/>
    <n v="0"/>
    <n v="0"/>
    <n v="240"/>
    <n v="0"/>
    <n v="0"/>
    <n v="240"/>
    <n v="-240"/>
    <n v="15780"/>
    <n v="4014"/>
    <n v="0"/>
    <m/>
    <n v="0"/>
    <n v="0"/>
    <s v="SIM"/>
    <s v="NÃO"/>
    <n v="0"/>
  </r>
  <r>
    <x v="2"/>
    <x v="0"/>
    <n v="33297"/>
    <s v="Óleo Sérum Selagem dos Sonhos Meu Liso Demais 120ml"/>
    <s v="B"/>
    <s v="ATIVO"/>
    <n v="3528"/>
    <n v="6"/>
    <n v="0"/>
    <n v="0"/>
    <n v="0"/>
    <n v="234"/>
    <n v="0"/>
    <n v="234"/>
    <n v="0"/>
    <n v="5112"/>
    <n v="1026"/>
    <n v="0"/>
    <m/>
    <n v="0"/>
    <n v="0"/>
    <s v="NÃO"/>
    <s v="NÃO"/>
    <n v="1"/>
  </r>
  <r>
    <x v="2"/>
    <x v="0"/>
    <n v="32208"/>
    <s v="Creme Para Pentear 5 em 1 SOS Cachos Kids Hidratação 1kg"/>
    <s v="B"/>
    <s v="ATIVO"/>
    <n v="390"/>
    <n v="6"/>
    <n v="0"/>
    <n v="0"/>
    <n v="234"/>
    <n v="0"/>
    <n v="0"/>
    <n v="234"/>
    <n v="-234"/>
    <n v="-2592"/>
    <n v="1944"/>
    <n v="390"/>
    <m/>
    <n v="0"/>
    <n v="0"/>
    <s v="SIM"/>
    <s v="NÃO"/>
    <n v="0"/>
  </r>
  <r>
    <x v="2"/>
    <x v="0"/>
    <n v="33264"/>
    <s v="Body Splash Cabelo e Corpo Xêrosa Vibes Pop 200ml"/>
    <s v="A"/>
    <s v="ATIVO"/>
    <n v="1980"/>
    <n v="6"/>
    <n v="0"/>
    <n v="0"/>
    <n v="0"/>
    <n v="234"/>
    <n v="0"/>
    <n v="234"/>
    <n v="0"/>
    <n v="1200"/>
    <n v="66"/>
    <n v="16036"/>
    <m/>
    <n v="0"/>
    <n v="0"/>
    <s v="NÃO"/>
    <s v="NÃO"/>
    <n v="1"/>
  </r>
  <r>
    <x v="2"/>
    <x v="0"/>
    <n v="33629"/>
    <s v="Kit Shampoo 300ml + Creme Multifuncional 300ml Cachos Ostentação"/>
    <s v="C"/>
    <s v="ATIVO"/>
    <n v="630"/>
    <n v="6"/>
    <n v="0"/>
    <n v="0"/>
    <n v="0"/>
    <n v="228"/>
    <n v="0"/>
    <n v="228"/>
    <n v="0"/>
    <n v="-480"/>
    <n v="108"/>
    <n v="2346"/>
    <m/>
    <n v="0"/>
    <n v="0"/>
    <s v="NÃO"/>
    <s v="NÃO"/>
    <n v="1"/>
  </r>
  <r>
    <x v="2"/>
    <x v="0"/>
    <n v="43735"/>
    <s v="Guanidina Tradicional Mild Alisa e Relaxa Salon Line 215gr"/>
    <s v="A"/>
    <s v="ATIVO"/>
    <n v="1080"/>
    <n v="12"/>
    <n v="0"/>
    <n v="0"/>
    <n v="0"/>
    <n v="228"/>
    <n v="0"/>
    <n v="228"/>
    <n v="0"/>
    <n v="-5160"/>
    <n v="96"/>
    <n v="4320"/>
    <m/>
    <n v="0"/>
    <n v="0"/>
    <s v="NÃO"/>
    <s v="NÃO"/>
    <n v="1"/>
  </r>
  <r>
    <x v="2"/>
    <x v="0"/>
    <n v="32891"/>
    <s v="Kit Shampoo e Condicionador Morango #todecacho Kids"/>
    <s v="B"/>
    <s v="ATIVO"/>
    <n v="840"/>
    <n v="6"/>
    <n v="0"/>
    <n v="0"/>
    <n v="0"/>
    <n v="222"/>
    <n v="0"/>
    <n v="222"/>
    <n v="0"/>
    <n v="-2544"/>
    <n v="18"/>
    <n v="840"/>
    <m/>
    <n v="0"/>
    <n v="0"/>
    <s v="NÃO"/>
    <s v="NÃO"/>
    <n v="1"/>
  </r>
  <r>
    <x v="2"/>
    <x v="0"/>
    <n v="32629"/>
    <s v="Máscara de Tratamento SOS Cachos De Repente Pronta 500g"/>
    <s v="C"/>
    <s v="ATIVO"/>
    <n v="960"/>
    <n v="6"/>
    <n v="0"/>
    <n v="0"/>
    <n v="222"/>
    <n v="0"/>
    <n v="0"/>
    <n v="222"/>
    <n v="-222"/>
    <n v="78"/>
    <n v="300"/>
    <n v="3660"/>
    <m/>
    <n v="0"/>
    <n v="0"/>
    <s v="SIM"/>
    <s v="NÃO"/>
    <n v="0"/>
  </r>
  <r>
    <x v="2"/>
    <x v="0"/>
    <n v="32647"/>
    <s v="Kit Shampoo e Condicionador Melancia #todecacho Kids"/>
    <s v="A"/>
    <s v="ATIVO"/>
    <n v="840"/>
    <n v="6"/>
    <n v="0"/>
    <n v="0"/>
    <n v="0"/>
    <n v="222"/>
    <n v="0"/>
    <n v="222"/>
    <n v="0"/>
    <n v="-5676"/>
    <n v="6"/>
    <n v="7626"/>
    <m/>
    <n v="0"/>
    <n v="0"/>
    <s v="NÃO"/>
    <s v="NÃO"/>
    <n v="1"/>
  </r>
  <r>
    <x v="2"/>
    <x v="0"/>
    <n v="33275"/>
    <s v="Gelatina #todecacho Cachos Ostentação 550g"/>
    <s v="A"/>
    <s v="ATIVO"/>
    <n v="960"/>
    <n v="6"/>
    <n v="0"/>
    <n v="0"/>
    <n v="222"/>
    <n v="0"/>
    <n v="0"/>
    <n v="222"/>
    <n v="-222"/>
    <n v="11088"/>
    <n v="84"/>
    <n v="15230"/>
    <m/>
    <n v="0"/>
    <n v="0"/>
    <s v="SIM"/>
    <s v="NÃO"/>
    <n v="0"/>
  </r>
  <r>
    <x v="2"/>
    <x v="0"/>
    <n v="32237"/>
    <s v="Modeladora #todecacho Antifrizz 120g"/>
    <s v="C"/>
    <s v="ATIVO"/>
    <n v="3108"/>
    <n v="12"/>
    <n v="0"/>
    <n v="0"/>
    <n v="0"/>
    <n v="216"/>
    <n v="0"/>
    <n v="216"/>
    <n v="0"/>
    <n v="984"/>
    <n v="54"/>
    <n v="5472"/>
    <m/>
    <n v="0"/>
    <n v="0"/>
    <s v="NÃO"/>
    <s v="NÃO"/>
    <n v="1"/>
  </r>
  <r>
    <x v="2"/>
    <x v="0"/>
    <n v="95003"/>
    <s v="Creme de Relaxamento Permanente Afro Salon Line 500g"/>
    <s v="B"/>
    <s v="ATIVO"/>
    <n v="960"/>
    <n v="6"/>
    <n v="0"/>
    <n v="0"/>
    <n v="210"/>
    <n v="0"/>
    <n v="0"/>
    <n v="210"/>
    <n v="-210"/>
    <n v="45780"/>
    <n v="654"/>
    <n v="960"/>
    <m/>
    <n v="0"/>
    <n v="0"/>
    <s v="SIM"/>
    <s v="NÃO"/>
    <n v="0"/>
  </r>
  <r>
    <x v="2"/>
    <x v="0"/>
    <n v="8255"/>
    <s v="Coloração suave Light Color 3.0 Castanho Escuro Salon Line"/>
    <s v="A"/>
    <s v="ATIVO"/>
    <n v="1512"/>
    <n v="6"/>
    <n v="0"/>
    <n v="0"/>
    <n v="0"/>
    <n v="204"/>
    <n v="0"/>
    <n v="204"/>
    <n v="0"/>
    <n v="55740"/>
    <n v="2844"/>
    <n v="17460"/>
    <m/>
    <n v="0"/>
    <n v="0"/>
    <s v="NÃO"/>
    <s v="NÃO"/>
    <n v="1"/>
  </r>
  <r>
    <x v="2"/>
    <x v="0"/>
    <n v="95241"/>
    <s v="Máscara Hidratante Meu Liso Muito + Liso Salon Line 300g"/>
    <s v="B"/>
    <s v="ATIVO"/>
    <n v="960"/>
    <n v="6"/>
    <n v="0"/>
    <n v="0"/>
    <n v="0"/>
    <n v="204"/>
    <n v="0"/>
    <n v="204"/>
    <n v="0"/>
    <n v="3816"/>
    <n v="42"/>
    <n v="1110"/>
    <m/>
    <n v="0"/>
    <n v="0"/>
    <s v="NÃO"/>
    <s v="NÃO"/>
    <n v="1"/>
  </r>
  <r>
    <x v="2"/>
    <x v="0"/>
    <n v="95687"/>
    <s v="Kit Shampoo + Condicionador Hidra Amido de Milho Salon Line 300ml"/>
    <s v="B"/>
    <s v="ATIVO"/>
    <n v="720"/>
    <n v="6"/>
    <n v="0"/>
    <n v="0"/>
    <n v="0"/>
    <n v="204"/>
    <n v="0"/>
    <n v="204"/>
    <n v="0"/>
    <n v="-5016"/>
    <n v="630"/>
    <n v="4506"/>
    <m/>
    <n v="0"/>
    <n v="0"/>
    <s v="NÃO"/>
    <s v="NÃO"/>
    <n v="1"/>
  </r>
  <r>
    <x v="2"/>
    <x v="0"/>
    <n v="43317"/>
    <s v="Guanidina Tradicional Super Forte Alisa e Relaxa Salon Line 215gr"/>
    <s v="A"/>
    <s v="ATIVO"/>
    <n v="1080"/>
    <n v="12"/>
    <n v="0"/>
    <n v="0"/>
    <n v="0"/>
    <n v="204"/>
    <n v="0"/>
    <n v="204"/>
    <n v="0"/>
    <n v="-10116"/>
    <n v="3300"/>
    <n v="5172"/>
    <m/>
    <n v="0"/>
    <n v="0"/>
    <s v="NÃO"/>
    <s v="NÃO"/>
    <n v="1"/>
  </r>
  <r>
    <x v="2"/>
    <x v="0"/>
    <n v="95430"/>
    <s v="Kit Shampoo e Condicionador Hidra Restauração Intensa Salon Line 300ml"/>
    <s v="A"/>
    <s v="ATIVO"/>
    <n v="720"/>
    <n v="6"/>
    <n v="0"/>
    <n v="0"/>
    <n v="0"/>
    <n v="204"/>
    <n v="0"/>
    <n v="204"/>
    <n v="0"/>
    <n v="-14370"/>
    <n v="282"/>
    <n v="11976"/>
    <m/>
    <n v="0"/>
    <n v="0"/>
    <s v="NÃO"/>
    <s v="NÃO"/>
    <n v="1"/>
  </r>
  <r>
    <x v="2"/>
    <x v="0"/>
    <n v="32671"/>
    <s v="Creme para Pentear Chiclete SOS Cachos Kids Hidratação 300ml"/>
    <s v="B"/>
    <s v="ATIVO"/>
    <n v="1620"/>
    <n v="6"/>
    <n v="0"/>
    <n v="0"/>
    <n v="0"/>
    <n v="204"/>
    <n v="0"/>
    <n v="204"/>
    <n v="0"/>
    <n v="-1932"/>
    <n v="48"/>
    <n v="6684"/>
    <m/>
    <n v="0"/>
    <n v="0"/>
    <s v="NÃO"/>
    <s v="NÃO"/>
    <n v="1"/>
  </r>
  <r>
    <x v="2"/>
    <x v="0"/>
    <n v="8258"/>
    <s v="Coloração suave Light Color 6.0 Louro Escuro Salon Line"/>
    <s v="B"/>
    <s v="ATIVO"/>
    <n v="1512"/>
    <n v="6"/>
    <n v="0"/>
    <n v="0"/>
    <n v="0"/>
    <n v="204"/>
    <n v="0"/>
    <n v="204"/>
    <n v="0"/>
    <n v="23550"/>
    <n v="4872"/>
    <n v="9918"/>
    <m/>
    <n v="0"/>
    <n v="0"/>
    <s v="NÃO"/>
    <s v="NÃO"/>
    <n v="1"/>
  </r>
  <r>
    <x v="2"/>
    <x v="0"/>
    <n v="34915"/>
    <s v="Gelatina #todecacho Super Transição Capilar Salon Line 550g"/>
    <s v="A"/>
    <s v="ATIVO"/>
    <n v="960"/>
    <n v="6"/>
    <n v="0"/>
    <n v="0"/>
    <n v="204"/>
    <n v="0"/>
    <n v="0"/>
    <n v="204"/>
    <n v="-204"/>
    <n v="15522"/>
    <n v="1224"/>
    <n v="10236"/>
    <m/>
    <n v="0"/>
    <n v="0"/>
    <s v="SIM"/>
    <s v="NÃO"/>
    <n v="0"/>
  </r>
  <r>
    <x v="2"/>
    <x v="0"/>
    <n v="32547"/>
    <s v="Gelatina #todecacho Super Volume 1kg"/>
    <s v="A"/>
    <s v="ATIVO"/>
    <n v="480"/>
    <n v="6"/>
    <n v="0"/>
    <n v="0"/>
    <n v="204"/>
    <n v="0"/>
    <n v="0"/>
    <n v="204"/>
    <n v="-204"/>
    <n v="9126"/>
    <n v="522"/>
    <n v="0"/>
    <m/>
    <n v="0"/>
    <n v="0"/>
    <s v="SIM"/>
    <s v="NÃO"/>
    <n v="0"/>
  </r>
  <r>
    <x v="2"/>
    <x v="0"/>
    <n v="33265"/>
    <s v="Óleo de Tratamento Xêrosa Vibes Pop 60ml"/>
    <s v="A"/>
    <s v="ATIVO"/>
    <n v="5280"/>
    <n v="12"/>
    <n v="0"/>
    <n v="0"/>
    <n v="0"/>
    <n v="204"/>
    <n v="0"/>
    <n v="204"/>
    <n v="0"/>
    <n v="1284"/>
    <n v="1428"/>
    <n v="5760"/>
    <m/>
    <n v="0"/>
    <n v="0"/>
    <s v="NÃO"/>
    <s v="NÃO"/>
    <n v="1"/>
  </r>
  <r>
    <x v="2"/>
    <x v="0"/>
    <n v="34852"/>
    <s v="Máscara de hidratação SOS Cachos Coco Tratamento Profundo 500g"/>
    <s v="B"/>
    <s v="ATIVO"/>
    <n v="960"/>
    <n v="6"/>
    <n v="0"/>
    <n v="0"/>
    <n v="204"/>
    <n v="0"/>
    <n v="0"/>
    <n v="204"/>
    <n v="-204"/>
    <n v="390"/>
    <n v="402"/>
    <n v="2196"/>
    <m/>
    <n v="0"/>
    <n v="0"/>
    <s v="SIM"/>
    <s v="NÃO"/>
    <n v="0"/>
  </r>
  <r>
    <x v="2"/>
    <x v="0"/>
    <n v="32630"/>
    <s v="Creme para Pentear SOS Cachos De Repente Pronta 500g"/>
    <s v="B"/>
    <s v="ATIVO"/>
    <n v="960"/>
    <n v="6"/>
    <n v="0"/>
    <n v="0"/>
    <n v="192"/>
    <n v="0"/>
    <n v="0"/>
    <n v="192"/>
    <n v="-192"/>
    <n v="3366"/>
    <n v="6"/>
    <n v="12720"/>
    <m/>
    <n v="0"/>
    <n v="0"/>
    <s v="SIM"/>
    <s v="NÃO"/>
    <n v="0"/>
  </r>
  <r>
    <x v="2"/>
    <x v="0"/>
    <n v="95166"/>
    <s v="Creme para pentear SOS Bomba Original Salon Line 500ml"/>
    <s v="B"/>
    <s v="ATIVO"/>
    <n v="768"/>
    <n v="6"/>
    <n v="192"/>
    <n v="0"/>
    <n v="0"/>
    <n v="0"/>
    <n v="0"/>
    <n v="192"/>
    <n v="0"/>
    <n v="5232"/>
    <n v="198"/>
    <n v="7134"/>
    <m/>
    <n v="0"/>
    <n v="0"/>
    <s v="NÃO"/>
    <s v="NÃO"/>
    <n v="1"/>
  </r>
  <r>
    <x v="2"/>
    <x v="0"/>
    <n v="32448"/>
    <s v="Gelatina Melancia #todecacho Kids Ativadora 550g"/>
    <s v="A"/>
    <s v="ATIVO"/>
    <n v="960"/>
    <n v="6"/>
    <n v="0"/>
    <n v="0"/>
    <n v="192"/>
    <n v="0"/>
    <n v="0"/>
    <n v="192"/>
    <n v="-192"/>
    <n v="26464"/>
    <n v="834"/>
    <n v="8058"/>
    <m/>
    <n v="0"/>
    <n v="0"/>
    <s v="SIM"/>
    <s v="NÃO"/>
    <n v="0"/>
  </r>
  <r>
    <x v="2"/>
    <x v="0"/>
    <n v="32446"/>
    <s v="Creme para Pentear Kids Cachinhos Brilhantes Uva 1kg"/>
    <s v="A"/>
    <s v="ATIVO"/>
    <n v="480"/>
    <n v="6"/>
    <n v="0"/>
    <n v="0"/>
    <n v="192"/>
    <n v="0"/>
    <n v="0"/>
    <n v="192"/>
    <n v="-192"/>
    <n v="20496"/>
    <n v="1110"/>
    <n v="10458"/>
    <m/>
    <n v="0"/>
    <n v="0"/>
    <s v="SIM"/>
    <s v="NÃO"/>
    <n v="0"/>
  </r>
  <r>
    <x v="2"/>
    <x v="0"/>
    <n v="32198"/>
    <s v="Gelatina Ativadora de Cachos Hidratação SOS Cachos Óleo de Coco 400g"/>
    <s v="B"/>
    <s v="ATIVO"/>
    <n v="720"/>
    <n v="6"/>
    <n v="0"/>
    <n v="0"/>
    <n v="180"/>
    <n v="0"/>
    <n v="0"/>
    <n v="180"/>
    <n v="-180"/>
    <n v="2460"/>
    <n v="630"/>
    <n v="11278"/>
    <m/>
    <n v="0"/>
    <n v="0"/>
    <s v="SIM"/>
    <s v="NÃO"/>
    <n v="0"/>
  </r>
  <r>
    <x v="2"/>
    <x v="0"/>
    <n v="32620"/>
    <s v="Creme de Tratamento Melancia 3 em 1 Cachos dos Sonhos Multy Poderosos 1kg"/>
    <s v="A"/>
    <s v="ATIVO"/>
    <n v="462"/>
    <n v="6"/>
    <n v="0"/>
    <n v="0"/>
    <n v="180"/>
    <n v="0"/>
    <n v="0"/>
    <n v="180"/>
    <n v="-180"/>
    <n v="-2706"/>
    <n v="1716"/>
    <n v="2814"/>
    <m/>
    <n v="0"/>
    <n v="0"/>
    <s v="SIM"/>
    <s v="NÃO"/>
    <n v="0"/>
  </r>
  <r>
    <x v="2"/>
    <x v="0"/>
    <n v="33313"/>
    <s v="Gelatina Bob Esponja SOS Cachos Kids 400g"/>
    <s v="A"/>
    <s v="ATIVO"/>
    <n v="720"/>
    <n v="6"/>
    <n v="0"/>
    <n v="0"/>
    <n v="0"/>
    <n v="0"/>
    <n v="0"/>
    <n v="180"/>
    <n v="-180"/>
    <n v="12894"/>
    <n v="3888"/>
    <n v="0"/>
    <m/>
    <n v="0"/>
    <n v="0"/>
    <s v="SIM"/>
    <s v="NÃO"/>
    <n v="0"/>
  </r>
  <r>
    <x v="2"/>
    <x v="0"/>
    <n v="95275"/>
    <s v="Creme para Pentear SOS Cachos Coco Tratamento Profundo Salon Line 1kg"/>
    <s v="A"/>
    <s v="ATIVO"/>
    <n v="390"/>
    <n v="6"/>
    <n v="0"/>
    <n v="0"/>
    <n v="180"/>
    <n v="0"/>
    <n v="0"/>
    <n v="180"/>
    <n v="-180"/>
    <n v="4086"/>
    <n v="2190"/>
    <n v="2370"/>
    <m/>
    <n v="0"/>
    <n v="0"/>
    <s v="SIM"/>
    <s v="NÃO"/>
    <n v="0"/>
  </r>
  <r>
    <x v="2"/>
    <x v="0"/>
    <n v="95706"/>
    <s v="Gel Definidor SOS Cachos Azeite de Oliva Salon Line 550g"/>
    <s v="B"/>
    <s v="ATIVO"/>
    <n v="960"/>
    <n v="6"/>
    <n v="0"/>
    <n v="0"/>
    <n v="180"/>
    <n v="0"/>
    <n v="0"/>
    <n v="180"/>
    <n v="-180"/>
    <n v="246"/>
    <n v="36"/>
    <n v="3462"/>
    <m/>
    <n v="0"/>
    <n v="0"/>
    <s v="SIM"/>
    <s v="NÃO"/>
    <n v="0"/>
  </r>
  <r>
    <x v="2"/>
    <x v="0"/>
    <n v="32203"/>
    <s v="Creme Para Pentear SOS Cachos Óleo de Manga 1kg"/>
    <s v="B"/>
    <s v="ATIVO"/>
    <n v="390"/>
    <n v="6"/>
    <n v="0"/>
    <n v="0"/>
    <n v="174"/>
    <n v="0"/>
    <n v="0"/>
    <n v="174"/>
    <n v="-174"/>
    <n v="9018"/>
    <n v="486"/>
    <n v="390"/>
    <m/>
    <n v="0"/>
    <n v="0"/>
    <s v="SIM"/>
    <s v="NÃO"/>
    <n v="0"/>
  </r>
  <r>
    <x v="2"/>
    <x v="0"/>
    <n v="95701"/>
    <s v="Creme Para Pentear Definição Máxima Salon Line 1kg"/>
    <s v="A"/>
    <s v="ATIVO"/>
    <n v="480"/>
    <n v="6"/>
    <n v="0"/>
    <n v="0"/>
    <n v="174"/>
    <n v="0"/>
    <n v="0"/>
    <n v="174"/>
    <n v="-174"/>
    <n v="12318"/>
    <n v="1566"/>
    <n v="6738"/>
    <m/>
    <n v="0"/>
    <n v="0"/>
    <s v="SIM"/>
    <s v="NÃO"/>
    <n v="0"/>
  </r>
  <r>
    <x v="2"/>
    <x v="0"/>
    <n v="34192"/>
    <s v="Tinta para Cabelos Preto Azulado 1.0 - Coloração Light Color"/>
    <s v="A"/>
    <s v="ATIVO"/>
    <n v="1512"/>
    <n v="6"/>
    <n v="0"/>
    <n v="0"/>
    <n v="0"/>
    <n v="174"/>
    <n v="0"/>
    <n v="174"/>
    <n v="0"/>
    <n v="71686"/>
    <n v="4746"/>
    <n v="6498"/>
    <m/>
    <n v="0"/>
    <n v="0"/>
    <s v="NÃO"/>
    <s v="NÃO"/>
    <n v="1"/>
  </r>
  <r>
    <x v="2"/>
    <x v="0"/>
    <n v="32443"/>
    <s v="Óleo de Tratamento Multifuncional Meu Liso Demais 60ml"/>
    <s v="B"/>
    <s v="ATIVO"/>
    <n v="5760"/>
    <n v="12"/>
    <n v="0"/>
    <n v="0"/>
    <n v="0"/>
    <n v="168"/>
    <n v="0"/>
    <n v="168"/>
    <n v="0"/>
    <n v="6396"/>
    <n v="5592"/>
    <n v="11520"/>
    <m/>
    <n v="0"/>
    <n v="0"/>
    <s v="NÃO"/>
    <s v="NÃO"/>
    <n v="1"/>
  </r>
  <r>
    <x v="2"/>
    <x v="0"/>
    <n v="33316"/>
    <s v="Óleo Sérum Cachos dos Sonhos Multy Definição Intensa 200ml"/>
    <s v="A"/>
    <s v="ATIVO"/>
    <n v="2484"/>
    <n v="6"/>
    <n v="0"/>
    <n v="0"/>
    <n v="0"/>
    <n v="162"/>
    <n v="0"/>
    <n v="162"/>
    <n v="0"/>
    <n v="5118"/>
    <n v="2214"/>
    <n v="9444"/>
    <m/>
    <n v="0"/>
    <n v="0"/>
    <s v="NÃO"/>
    <s v="NÃO"/>
    <n v="1"/>
  </r>
  <r>
    <x v="2"/>
    <x v="0"/>
    <n v="32895"/>
    <s v="Óleo Perfumado Cabelo e Corpo Multy Melancia 120ml"/>
    <s v="B"/>
    <s v="ATIVO"/>
    <n v="3528"/>
    <n v="6"/>
    <n v="0"/>
    <n v="0"/>
    <n v="0"/>
    <n v="162"/>
    <n v="0"/>
    <n v="162"/>
    <n v="0"/>
    <n v="9030"/>
    <n v="1326"/>
    <n v="7410"/>
    <m/>
    <n v="0"/>
    <n v="0"/>
    <s v="NÃO"/>
    <s v="NÃO"/>
    <n v="1"/>
  </r>
  <r>
    <x v="2"/>
    <x v="0"/>
    <n v="32447"/>
    <s v="Gelatina Uva #todecacho Kids Modeladora 550g"/>
    <s v="A"/>
    <s v="ATIVO"/>
    <n v="960"/>
    <n v="6"/>
    <n v="0"/>
    <n v="0"/>
    <n v="162"/>
    <n v="0"/>
    <n v="0"/>
    <n v="162"/>
    <n v="-162"/>
    <n v="26298"/>
    <n v="2934"/>
    <n v="16230"/>
    <m/>
    <n v="0"/>
    <n v="0"/>
    <s v="SIM"/>
    <s v="NÃO"/>
    <n v="0"/>
  </r>
  <r>
    <x v="2"/>
    <x v="0"/>
    <n v="32920"/>
    <s v="Creme para Pentear Uva + Melancia Óleo de Tratamento Extraordinário 1kg"/>
    <s v="A"/>
    <s v="ATIVO"/>
    <n v="480"/>
    <n v="6"/>
    <n v="0"/>
    <n v="0"/>
    <n v="162"/>
    <n v="0"/>
    <n v="0"/>
    <n v="162"/>
    <n v="-162"/>
    <n v="7332"/>
    <n v="504"/>
    <n v="12246"/>
    <m/>
    <n v="0"/>
    <n v="0"/>
    <s v="SIM"/>
    <s v="NÃO"/>
    <n v="0"/>
  </r>
  <r>
    <x v="2"/>
    <x v="0"/>
    <n v="32834"/>
    <s v="Spray Perfumado Melancia Salon Line Kids"/>
    <s v="C"/>
    <s v="ATIVO"/>
    <n v="0"/>
    <n v="3"/>
    <n v="0"/>
    <n v="0"/>
    <n v="0"/>
    <n v="162"/>
    <n v="0"/>
    <n v="162"/>
    <n v="0"/>
    <n v="9060"/>
    <n v="2304"/>
    <n v="1062"/>
    <m/>
    <n v="0"/>
    <n v="0"/>
    <s v="NÃO"/>
    <s v="NÃO"/>
    <n v="1"/>
  </r>
  <r>
    <x v="2"/>
    <x v="0"/>
    <n v="33258"/>
    <s v="Óleo de Tratamento Xêrosa Baunilha Doce 60ml"/>
    <s v="A"/>
    <s v="ATIVO"/>
    <n v="5280"/>
    <n v="12"/>
    <n v="0"/>
    <n v="0"/>
    <n v="0"/>
    <n v="156"/>
    <n v="0"/>
    <n v="156"/>
    <n v="0"/>
    <n v="1980"/>
    <n v="3610"/>
    <n v="12360"/>
    <m/>
    <n v="0"/>
    <n v="0"/>
    <s v="NÃO"/>
    <s v="NÃO"/>
    <n v="1"/>
  </r>
  <r>
    <x v="2"/>
    <x v="0"/>
    <n v="34921"/>
    <s v="Máscara de hidratação Matizadora #todecacho Loiros Liberado Salon Line 500g"/>
    <s v="B"/>
    <s v="ATIVO"/>
    <n v="960"/>
    <n v="6"/>
    <n v="0"/>
    <n v="0"/>
    <n v="150"/>
    <n v="0"/>
    <n v="0"/>
    <n v="150"/>
    <n v="-150"/>
    <n v="-1602"/>
    <n v="1368"/>
    <n v="1482"/>
    <m/>
    <n v="0"/>
    <n v="0"/>
    <s v="SIM"/>
    <s v="NÃO"/>
    <n v="0"/>
  </r>
  <r>
    <x v="2"/>
    <x v="0"/>
    <n v="33312"/>
    <s v="Creme para Pentear Bob Esponja SOS Cachos Kids 1kg"/>
    <s v="A"/>
    <s v="ATIVO"/>
    <n v="462"/>
    <n v="6"/>
    <n v="0"/>
    <n v="0"/>
    <n v="150"/>
    <n v="0"/>
    <n v="0"/>
    <n v="150"/>
    <n v="-150"/>
    <n v="14184"/>
    <n v="2238"/>
    <n v="0"/>
    <m/>
    <n v="0"/>
    <n v="0"/>
    <s v="SIM"/>
    <s v="NÃO"/>
    <n v="0"/>
  </r>
  <r>
    <x v="2"/>
    <x v="0"/>
    <n v="34682"/>
    <s v="Ativador de Cachos SOS Cachos Super Óleos Salon Line 1kg"/>
    <s v="A"/>
    <s v="ATIVO"/>
    <n v="390"/>
    <n v="6"/>
    <n v="0"/>
    <n v="0"/>
    <n v="150"/>
    <n v="0"/>
    <n v="0"/>
    <n v="150"/>
    <n v="-150"/>
    <n v="-78"/>
    <n v="1467"/>
    <n v="3510"/>
    <m/>
    <n v="0"/>
    <n v="0"/>
    <s v="SIM"/>
    <s v="NÃO"/>
    <n v="0"/>
  </r>
  <r>
    <x v="2"/>
    <x v="0"/>
    <n v="32489"/>
    <s v="Coloração suave Light Color 7.341 Doce de Leite"/>
    <s v="C"/>
    <s v="ATIVO"/>
    <n v="1512"/>
    <n v="6"/>
    <n v="0"/>
    <n v="0"/>
    <n v="0"/>
    <n v="138"/>
    <n v="0"/>
    <n v="138"/>
    <n v="0"/>
    <n v="4146"/>
    <n v="1212"/>
    <n v="1512"/>
    <m/>
    <n v="0"/>
    <n v="0"/>
    <s v="NÃO"/>
    <s v="NÃO"/>
    <n v="1"/>
  </r>
  <r>
    <x v="3"/>
    <x v="0"/>
    <n v="32060"/>
    <s v="CREME PARA PENTEAR CONDICIONADOR DEFINIÇÃO NATURAL 1KG"/>
    <s v="A"/>
    <s v="ATIVO"/>
    <n v="480"/>
    <n v="6"/>
    <n v="0"/>
    <n v="0"/>
    <n v="3264"/>
    <n v="0"/>
    <n v="0"/>
    <n v="3264"/>
    <n v="-3264"/>
    <n v="-996"/>
    <n v="9511"/>
    <n v="70428"/>
    <m/>
    <n v="0"/>
    <n v="0"/>
    <s v="SIM"/>
    <s v="NÃO"/>
    <n v="0"/>
  </r>
  <r>
    <x v="3"/>
    <x v="0"/>
    <n v="32259"/>
    <s v="S.O.S ÓLEO CONDICIONADOR 10 EM 1 MULTIBENEFICIOS + PODEROSOS 42ML"/>
    <s v="A"/>
    <s v="ATIVO"/>
    <n v="8544"/>
    <n v="12"/>
    <n v="2784"/>
    <n v="0"/>
    <n v="0"/>
    <n v="0"/>
    <n v="0"/>
    <n v="2784"/>
    <n v="0"/>
    <n v="-732"/>
    <n v="978"/>
    <n v="32892"/>
    <m/>
    <n v="0"/>
    <n v="0"/>
    <s v="NÃO"/>
    <s v="NÃO"/>
    <n v="1"/>
  </r>
  <r>
    <x v="3"/>
    <x v="0"/>
    <n v="95505"/>
    <s v="#TODECACHINHO CREME CONDICIONADOR MULTIFUNCIONAL BABY 300ML"/>
    <s v="A"/>
    <s v="ATIVO"/>
    <n v="1260"/>
    <n v="6"/>
    <n v="0"/>
    <n v="0"/>
    <n v="0"/>
    <n v="0"/>
    <n v="0"/>
    <n v="2610"/>
    <n v="-2610"/>
    <n v="-2898"/>
    <n v="126"/>
    <n v="0"/>
    <m/>
    <n v="0"/>
    <n v="0"/>
    <s v="NÃO"/>
    <s v="NÃO"/>
    <n v="0"/>
  </r>
  <r>
    <x v="3"/>
    <x v="0"/>
    <n v="95679"/>
    <s v="#TODECACHO GELATINA CONDICIONANTE SUPER DEFINICAO 1KG"/>
    <s v="A"/>
    <s v="ATIVO"/>
    <n v="480"/>
    <n v="6"/>
    <n v="0"/>
    <n v="0"/>
    <n v="2502"/>
    <n v="0"/>
    <n v="0"/>
    <n v="2502"/>
    <n v="-2502"/>
    <n v="17166"/>
    <n v="3234"/>
    <n v="480"/>
    <m/>
    <n v="0"/>
    <n v="0"/>
    <s v="SIM"/>
    <s v="NÃO"/>
    <n v="0"/>
  </r>
  <r>
    <x v="3"/>
    <x v="0"/>
    <n v="32035"/>
    <s v="#TODECACHO MÁSCARA CONDICIONANTE VERMELHA CEREJA 300G"/>
    <s v="A"/>
    <s v="ATIVO"/>
    <n v="1452"/>
    <n v="6"/>
    <n v="1992"/>
    <n v="0"/>
    <n v="0"/>
    <n v="0"/>
    <n v="0"/>
    <n v="1992"/>
    <n v="0"/>
    <n v="-17946"/>
    <n v="438"/>
    <n v="8778"/>
    <m/>
    <n v="0"/>
    <n v="0"/>
    <s v="NÃO"/>
    <s v="NÃO"/>
    <n v="1"/>
  </r>
  <r>
    <x v="3"/>
    <x v="0"/>
    <n v="31690"/>
    <s v="MEU LISO RECARGA QUERATINA CONDICIONADOR  RESTAURACAO INTENSA 80G"/>
    <s v="A"/>
    <s v="ATIVO"/>
    <n v="2400"/>
    <n v="6"/>
    <n v="1944"/>
    <n v="0"/>
    <n v="0"/>
    <n v="0"/>
    <n v="0"/>
    <n v="1944"/>
    <n v="0"/>
    <n v="1608"/>
    <n v="5808"/>
    <n v="0"/>
    <m/>
    <n v="0"/>
    <n v="0"/>
    <s v="NÃO"/>
    <s v="NÃO"/>
    <n v="1"/>
  </r>
  <r>
    <x v="3"/>
    <x v="0"/>
    <n v="34988"/>
    <s v="SOS HIDRATACAO MASCARA CONDICIONANTE OLEO DE RICINO 1KG"/>
    <s v="A"/>
    <s v="ATIVO"/>
    <n v="480"/>
    <n v="6"/>
    <n v="0"/>
    <n v="0"/>
    <n v="1944"/>
    <n v="0"/>
    <n v="0"/>
    <n v="1944"/>
    <n v="-1944"/>
    <n v="-684"/>
    <n v="3480"/>
    <n v="1530"/>
    <m/>
    <n v="0"/>
    <n v="0"/>
    <s v="SIM"/>
    <s v="NÃO"/>
    <n v="0"/>
  </r>
  <r>
    <x v="3"/>
    <x v="0"/>
    <n v="33580"/>
    <s v="SOS CACHOS ÓLEO CONDICIONANTE KIDS HIDRATAÇÃO 42ML"/>
    <s v="A"/>
    <s v="ATIVO"/>
    <n v="8544"/>
    <n v="12"/>
    <n v="1440"/>
    <n v="0"/>
    <n v="0"/>
    <n v="0"/>
    <n v="0"/>
    <n v="1440"/>
    <n v="0"/>
    <n v="37584"/>
    <n v="252"/>
    <n v="10956"/>
    <m/>
    <n v="0"/>
    <n v="0"/>
    <s v="NÃO"/>
    <s v="NÃO"/>
    <n v="1"/>
  </r>
  <r>
    <x v="3"/>
    <x v="0"/>
    <n v="95326"/>
    <s v="MULTY CREME CONDICIONADOR MULTIFUNCIONAL KIDS 300ML"/>
    <s v="A"/>
    <s v="ATIVO"/>
    <n v="1440"/>
    <n v="6"/>
    <n v="1404"/>
    <n v="0"/>
    <n v="0"/>
    <n v="0"/>
    <n v="0"/>
    <n v="1404"/>
    <n v="0"/>
    <n v="1236"/>
    <n v="1410"/>
    <n v="5760"/>
    <m/>
    <n v="0"/>
    <n v="0"/>
    <s v="NÃO"/>
    <s v="NÃO"/>
    <n v="1"/>
  </r>
  <r>
    <x v="3"/>
    <x v="0"/>
    <n v="31706"/>
    <s v="#TODECACHO MASCARA CONDICIONANTE MATIZ VERMELHA MAIONESE 300GR"/>
    <s v="A"/>
    <s v="ATIVO"/>
    <n v="1452"/>
    <n v="6"/>
    <n v="1344"/>
    <n v="0"/>
    <n v="0"/>
    <n v="0"/>
    <n v="0"/>
    <n v="1344"/>
    <n v="0"/>
    <n v="-9534"/>
    <n v="3084"/>
    <n v="5826"/>
    <m/>
    <n v="0"/>
    <n v="0"/>
    <s v="NÃO"/>
    <s v="NÃO"/>
    <n v="1"/>
  </r>
  <r>
    <x v="3"/>
    <x v="0"/>
    <n v="33375"/>
    <s v="Kit Xerosa com 3 Body Splash 30ml"/>
    <s v="A"/>
    <s v="ATIVO"/>
    <n v="0"/>
    <n v="3"/>
    <n v="0"/>
    <n v="0"/>
    <n v="0"/>
    <n v="0"/>
    <n v="0"/>
    <n v="1140"/>
    <n v="-1140"/>
    <n v="0"/>
    <n v="0"/>
    <n v="0"/>
    <m/>
    <n v="0"/>
    <n v="0"/>
    <s v="NÃO"/>
    <s v="NÃO"/>
    <n v="0"/>
  </r>
  <r>
    <x v="3"/>
    <x v="0"/>
    <n v="33589"/>
    <s v="SALON LINE MOUSSE  DEFINIDOR CONDICIONANTE DEFINIÇÃO NATURAL 240ML"/>
    <s v="A"/>
    <s v="ATIVO"/>
    <n v="1488"/>
    <n v="6"/>
    <n v="1122"/>
    <n v="0"/>
    <n v="0"/>
    <n v="0"/>
    <n v="0"/>
    <n v="1122"/>
    <n v="0"/>
    <n v="-7818"/>
    <n v="126"/>
    <n v="10416"/>
    <m/>
    <n v="0"/>
    <n v="0"/>
    <s v="NÃO"/>
    <s v="NÃO"/>
    <n v="1"/>
  </r>
  <r>
    <x v="3"/>
    <x v="0"/>
    <n v="33249"/>
    <s v="XEROSA BODY SPLASH DESODORANTE CABELO E CORPO GLAMOUR CHIC 200ML"/>
    <s v="A"/>
    <s v="ATIVO"/>
    <n v="1980"/>
    <n v="6"/>
    <n v="1122"/>
    <n v="0"/>
    <n v="0"/>
    <n v="0"/>
    <n v="0"/>
    <n v="1122"/>
    <n v="0"/>
    <n v="708"/>
    <n v="3504"/>
    <n v="16974"/>
    <m/>
    <n v="0"/>
    <n v="0"/>
    <s v="NÃO"/>
    <s v="NÃO"/>
    <n v="1"/>
  </r>
  <r>
    <x v="3"/>
    <x v="0"/>
    <n v="32022"/>
    <s v="MEU LISO CONDICIONADOR DEMAIS SPRAY DEFRIZANTE PROTETOR TÉRMICO 240ML"/>
    <s v="A"/>
    <s v="ATIVO"/>
    <n v="1584"/>
    <n v="6"/>
    <n v="1110"/>
    <n v="0"/>
    <n v="0"/>
    <n v="0"/>
    <n v="0"/>
    <n v="1110"/>
    <n v="0"/>
    <n v="570"/>
    <n v="7482"/>
    <n v="2376"/>
    <m/>
    <n v="0"/>
    <n v="0"/>
    <s v="NÃO"/>
    <s v="NÃO"/>
    <n v="1"/>
  </r>
  <r>
    <x v="3"/>
    <x v="0"/>
    <n v="95735"/>
    <s v="HIDRA KIT SHAMPOO+CONDICIONADOR KIDS 300ML"/>
    <s v="A"/>
    <s v="ATIVO"/>
    <n v="720"/>
    <n v="6"/>
    <n v="1074"/>
    <n v="0"/>
    <n v="0"/>
    <n v="0"/>
    <n v="0"/>
    <n v="1074"/>
    <n v="0"/>
    <n v="-3276"/>
    <n v="5190"/>
    <n v="7308"/>
    <m/>
    <n v="0"/>
    <n v="0"/>
    <s v="NÃO"/>
    <s v="NÃO"/>
    <n v="1"/>
  </r>
  <r>
    <x v="3"/>
    <x v="0"/>
    <n v="32432"/>
    <s v="HIDRA KIT SHAMPOO + CONDICIONADOR KIDS CACHINHOS 300ML"/>
    <s v="A"/>
    <s v="ATIVO"/>
    <n v="720"/>
    <n v="6"/>
    <n v="1044"/>
    <n v="0"/>
    <n v="0"/>
    <n v="0"/>
    <n v="0"/>
    <n v="1044"/>
    <n v="0"/>
    <n v="-9606"/>
    <n v="1440"/>
    <n v="10908"/>
    <m/>
    <n v="0"/>
    <n v="0"/>
    <s v="NÃO"/>
    <s v="NÃO"/>
    <n v="1"/>
  </r>
  <r>
    <x v="3"/>
    <x v="0"/>
    <n v="95127"/>
    <s v="BOMBA TONICO CONDICIONANTE FORT CRESCIMENTO 100ML"/>
    <s v="A"/>
    <s v="ATIVO"/>
    <n v="3384"/>
    <n v="12"/>
    <n v="1020"/>
    <n v="0"/>
    <n v="0"/>
    <n v="0"/>
    <n v="0"/>
    <n v="1020"/>
    <n v="0"/>
    <n v="-6756"/>
    <n v="6024"/>
    <n v="12420"/>
    <m/>
    <n v="0"/>
    <n v="0"/>
    <s v="NÃO"/>
    <s v="NÃO"/>
    <n v="1"/>
  </r>
  <r>
    <x v="3"/>
    <x v="0"/>
    <n v="30851"/>
    <s v="#TODECACHO MASCARA CONDICIONANTE MATIZ MARSALA ROXO MAIONESE 500GR"/>
    <s v="A"/>
    <s v="ATIVO"/>
    <n v="960"/>
    <n v="6"/>
    <n v="0"/>
    <n v="0"/>
    <n v="1002"/>
    <n v="0"/>
    <n v="0"/>
    <n v="1002"/>
    <n v="-1002"/>
    <n v="-6582"/>
    <n v="1328"/>
    <n v="1920"/>
    <m/>
    <n v="0"/>
    <n v="0"/>
    <s v="SIM"/>
    <s v="NÃO"/>
    <n v="0"/>
  </r>
  <r>
    <x v="3"/>
    <x v="0"/>
    <n v="34451"/>
    <s v="CREME RELAX CACHOS DEFIN E SOLTOS COCO/AVELA 200G"/>
    <s v="A"/>
    <s v="ATIVO"/>
    <n v="720"/>
    <n v="6"/>
    <n v="1002"/>
    <n v="0"/>
    <n v="0"/>
    <n v="0"/>
    <n v="0"/>
    <n v="1002"/>
    <n v="0"/>
    <n v="-2070"/>
    <n v="3240"/>
    <n v="0"/>
    <m/>
    <n v="0"/>
    <n v="0"/>
    <s v="NÃO"/>
    <s v="NÃO"/>
    <n v="1"/>
  </r>
  <r>
    <x v="3"/>
    <x v="0"/>
    <n v="32137"/>
    <s v="OLEO SOS CACHOS SUPER OLEOS CONDICIONADOR 42ML"/>
    <s v="A"/>
    <s v="ATIVO"/>
    <n v="8544"/>
    <n v="12"/>
    <n v="960"/>
    <n v="0"/>
    <n v="0"/>
    <n v="0"/>
    <n v="0"/>
    <n v="960"/>
    <n v="0"/>
    <n v="-192"/>
    <n v="11646"/>
    <n v="29904"/>
    <m/>
    <n v="0"/>
    <n v="0"/>
    <s v="NÃO"/>
    <s v="NÃO"/>
    <n v="1"/>
  </r>
  <r>
    <x v="3"/>
    <x v="0"/>
    <n v="43757"/>
    <s v="MEU LISO DEMAIS DEFRIZANTE COND PROTETOR TÉRMICO 200ML"/>
    <s v="A"/>
    <s v="ATIVO"/>
    <n v="1890"/>
    <n v="6"/>
    <n v="942"/>
    <n v="0"/>
    <n v="0"/>
    <n v="0"/>
    <n v="0"/>
    <n v="942"/>
    <n v="0"/>
    <n v="-84"/>
    <n v="3306"/>
    <n v="1740"/>
    <m/>
    <n v="0"/>
    <n v="0"/>
    <s v="NÃO"/>
    <s v="NÃO"/>
    <n v="1"/>
  </r>
  <r>
    <x v="3"/>
    <x v="0"/>
    <n v="95675"/>
    <s v="BOMBA KIT SHAMPOO+CONDICIONADOR ORIGINAL 200ML"/>
    <s v="A"/>
    <s v="ATIVO"/>
    <n v="960"/>
    <n v="6"/>
    <n v="930"/>
    <n v="0"/>
    <n v="0"/>
    <n v="0"/>
    <n v="0"/>
    <n v="930"/>
    <n v="0"/>
    <n v="-11004"/>
    <n v="136"/>
    <n v="14061"/>
    <m/>
    <n v="0"/>
    <n v="0"/>
    <s v="NÃO"/>
    <s v="NÃO"/>
    <n v="1"/>
  </r>
  <r>
    <x v="3"/>
    <x v="0"/>
    <n v="95355"/>
    <s v="#TODECACHO MASCARA CONDICIONANTE MATIZ VERMELHA MAIONESE 500GR"/>
    <s v="A"/>
    <s v="ATIVO"/>
    <n v="960"/>
    <n v="6"/>
    <n v="0"/>
    <n v="0"/>
    <n v="912"/>
    <n v="0"/>
    <n v="0"/>
    <n v="912"/>
    <n v="-912"/>
    <n v="-7500"/>
    <n v="42"/>
    <n v="7680"/>
    <m/>
    <n v="0"/>
    <n v="0"/>
    <s v="SIM"/>
    <s v="NÃO"/>
    <n v="0"/>
  </r>
  <r>
    <x v="3"/>
    <x v="0"/>
    <n v="32136"/>
    <s v="OLEO SOS CACHOS OLEO DE COCO CONDICIONADOR 42ML"/>
    <s v="A"/>
    <s v="ATIVO"/>
    <n v="8544"/>
    <n v="12"/>
    <n v="912"/>
    <n v="0"/>
    <n v="0"/>
    <n v="0"/>
    <n v="0"/>
    <n v="912"/>
    <n v="0"/>
    <n v="6780"/>
    <n v="2736"/>
    <n v="23604"/>
    <m/>
    <n v="0"/>
    <n v="0"/>
    <s v="NÃO"/>
    <s v="NÃO"/>
    <n v="1"/>
  </r>
  <r>
    <x v="3"/>
    <x v="0"/>
    <n v="33271"/>
    <s v="CREME PARA PENTEAR CACHOS OSTENTAÇÃO 1KG"/>
    <s v="A"/>
    <s v="ATIVO"/>
    <n v="480"/>
    <n v="6"/>
    <n v="0"/>
    <n v="0"/>
    <n v="900"/>
    <n v="0"/>
    <n v="0"/>
    <n v="900"/>
    <n v="-900"/>
    <n v="-33054"/>
    <n v="8748"/>
    <n v="22824"/>
    <m/>
    <n v="0"/>
    <n v="0"/>
    <s v="SIM"/>
    <s v="NÃO"/>
    <n v="0"/>
  </r>
  <r>
    <x v="3"/>
    <x v="0"/>
    <n v="32209"/>
    <s v="SOS CACHOS GELATINA CONDICIONANTE KIDS HIDRATAÇÃO 400GR"/>
    <s v="A"/>
    <s v="ATIVO"/>
    <n v="720"/>
    <n v="6"/>
    <n v="0"/>
    <n v="0"/>
    <n v="882"/>
    <n v="0"/>
    <n v="0"/>
    <n v="882"/>
    <n v="-882"/>
    <n v="9174"/>
    <n v="134"/>
    <n v="0"/>
    <m/>
    <n v="0"/>
    <n v="0"/>
    <s v="SIM"/>
    <s v="NÃO"/>
    <n v="0"/>
  </r>
  <r>
    <x v="3"/>
    <x v="0"/>
    <n v="32441"/>
    <s v="#TODECACHO CACHOS DOS SONHOS CREME MODELADOR FIXAÇÃO CONDICIONADOR FORTE 500ML"/>
    <s v="A"/>
    <s v="ATIVO"/>
    <n v="888"/>
    <n v="6"/>
    <n v="882"/>
    <n v="0"/>
    <n v="0"/>
    <n v="0"/>
    <n v="0"/>
    <n v="882"/>
    <n v="0"/>
    <n v="-666"/>
    <n v="198"/>
    <n v="5982"/>
    <m/>
    <n v="0"/>
    <n v="0"/>
    <s v="NÃO"/>
    <s v="NÃO"/>
    <n v="1"/>
  </r>
  <r>
    <x v="3"/>
    <x v="0"/>
    <n v="30514"/>
    <s v="MEU LISO MASCARA CONDICIONANTE MATIZ PRETO 300G"/>
    <s v="A"/>
    <s v="ATIVO"/>
    <n v="960"/>
    <n v="6"/>
    <n v="804"/>
    <n v="0"/>
    <n v="0"/>
    <n v="0"/>
    <n v="0"/>
    <n v="804"/>
    <n v="0"/>
    <n v="-4302"/>
    <n v="2382"/>
    <n v="2064"/>
    <m/>
    <n v="0"/>
    <n v="0"/>
    <s v="NÃO"/>
    <s v="NÃO"/>
    <n v="1"/>
  </r>
  <r>
    <x v="3"/>
    <x v="0"/>
    <n v="33343"/>
    <s v="CACHOS DOS SONHOS MULTY ÓLEO TRATAMENTO PINK FATAL 50ML"/>
    <s v="A"/>
    <s v="ATIVO"/>
    <n v="8352"/>
    <n v="12"/>
    <n v="768"/>
    <n v="0"/>
    <n v="0"/>
    <n v="0"/>
    <n v="0"/>
    <n v="768"/>
    <n v="0"/>
    <n v="12912"/>
    <n v="1212"/>
    <n v="0"/>
    <m/>
    <n v="0"/>
    <n v="0"/>
    <s v="NÃO"/>
    <s v="NÃO"/>
    <n v="1"/>
  </r>
  <r>
    <x v="3"/>
    <x v="0"/>
    <n v="95671"/>
    <s v="HIDRA KIT SHAMPOO+CONDICIONADOR CERAMIDAS GLOSS 300ML"/>
    <s v="A"/>
    <s v="ATIVO"/>
    <n v="720"/>
    <n v="6"/>
    <n v="750"/>
    <n v="0"/>
    <n v="0"/>
    <n v="0"/>
    <n v="0"/>
    <n v="750"/>
    <n v="0"/>
    <n v="-5322"/>
    <n v="828"/>
    <n v="5208"/>
    <m/>
    <n v="0"/>
    <n v="0"/>
    <s v="NÃO"/>
    <s v="NÃO"/>
    <n v="1"/>
  </r>
  <r>
    <x v="3"/>
    <x v="0"/>
    <n v="33401"/>
    <s v="CACHOS DOS SONHOS CREME PARA PENTEAR CONDICIONADOR DEFINIÇÃO NATURAL 300ML"/>
    <s v="A"/>
    <s v="ATIVO"/>
    <n v="1260"/>
    <n v="6"/>
    <n v="720"/>
    <n v="0"/>
    <n v="0"/>
    <n v="0"/>
    <n v="0"/>
    <n v="720"/>
    <n v="0"/>
    <n v="-996"/>
    <n v="2820"/>
    <n v="12600"/>
    <m/>
    <n v="0"/>
    <n v="0"/>
    <s v="NÃO"/>
    <s v="NÃO"/>
    <n v="1"/>
  </r>
  <r>
    <x v="3"/>
    <x v="0"/>
    <n v="33584"/>
    <s v="CREME PARA PENTEAR CONDICIONANTE DEFINIÇÃO A PROVA 1KG"/>
    <s v="A"/>
    <s v="ATIVO"/>
    <n v="480"/>
    <n v="6"/>
    <n v="0"/>
    <n v="0"/>
    <n v="714"/>
    <n v="0"/>
    <n v="0"/>
    <n v="714"/>
    <n v="-714"/>
    <n v="56094"/>
    <n v="42"/>
    <n v="1920"/>
    <m/>
    <n v="0"/>
    <n v="0"/>
    <s v="SIM"/>
    <s v="NÃO"/>
    <n v="0"/>
  </r>
  <r>
    <x v="3"/>
    <x v="0"/>
    <n v="32633"/>
    <s v="SOS CACHOS ACIDIFICANTE CONDICIONADOR SUPER BRILHO DE REPENTE PRONTA! 300ML"/>
    <s v="A"/>
    <s v="ATIVO"/>
    <n v="1680"/>
    <n v="6"/>
    <n v="684"/>
    <n v="0"/>
    <n v="0"/>
    <n v="0"/>
    <n v="0"/>
    <n v="684"/>
    <n v="0"/>
    <n v="888"/>
    <n v="4464"/>
    <n v="1680"/>
    <m/>
    <n v="0"/>
    <n v="0"/>
    <s v="NÃO"/>
    <s v="NÃO"/>
    <n v="1"/>
  </r>
  <r>
    <x v="3"/>
    <x v="0"/>
    <n v="32023"/>
    <s v="MEU LISO CONDICIONADOR MUITO + LISO SPRAY DEFRIZANTE PROTETOR TÉRMICO 240ML"/>
    <s v="A"/>
    <s v="ATIVO"/>
    <n v="1584"/>
    <n v="6"/>
    <n v="672"/>
    <n v="0"/>
    <n v="0"/>
    <n v="0"/>
    <n v="0"/>
    <n v="672"/>
    <n v="0"/>
    <n v="-294"/>
    <n v="2952"/>
    <n v="4752"/>
    <m/>
    <n v="0"/>
    <n v="0"/>
    <s v="NÃO"/>
    <s v="NÃO"/>
    <n v="1"/>
  </r>
  <r>
    <x v="3"/>
    <x v="0"/>
    <n v="33644"/>
    <s v="SALON LINE ÓLEO DE TRATAMENTO CONDICIONANTE MULTIFUNCIONAL DEFINIÇÃO NATURAL 50ML"/>
    <s v="A"/>
    <s v="ATIVO"/>
    <n v="8352"/>
    <n v="12"/>
    <n v="660"/>
    <n v="0"/>
    <n v="0"/>
    <n v="0"/>
    <n v="0"/>
    <n v="660"/>
    <n v="0"/>
    <n v="5460"/>
    <n v="216"/>
    <n v="0"/>
    <m/>
    <n v="0"/>
    <n v="0"/>
    <s v="NÃO"/>
    <s v="NÃO"/>
    <n v="1"/>
  </r>
  <r>
    <x v="3"/>
    <x v="0"/>
    <n v="32200"/>
    <s v="SOS CACHOS CREME PARA PENTEAR GEL CREME CONDICIONADOR SUPER ÓLEOS 1KG"/>
    <s v="A"/>
    <s v="ATIVO"/>
    <n v="390"/>
    <n v="6"/>
    <n v="0"/>
    <n v="0"/>
    <n v="654"/>
    <n v="0"/>
    <n v="0"/>
    <n v="654"/>
    <n v="-654"/>
    <n v="2244"/>
    <n v="18"/>
    <n v="8776"/>
    <m/>
    <n v="0"/>
    <n v="0"/>
    <s v="SIM"/>
    <s v="NÃO"/>
    <n v="0"/>
  </r>
  <r>
    <x v="3"/>
    <x v="0"/>
    <n v="30681"/>
    <s v="MEU LISO SPRAY CONDICIONADOR DEFRIZANTE HIALURONICO 240ML"/>
    <s v="A"/>
    <s v="ATIVO"/>
    <n v="1584"/>
    <n v="6"/>
    <n v="654"/>
    <n v="0"/>
    <n v="0"/>
    <n v="0"/>
    <n v="0"/>
    <n v="654"/>
    <n v="0"/>
    <n v="2238"/>
    <n v="150"/>
    <n v="6"/>
    <m/>
    <n v="0"/>
    <n v="0"/>
    <s v="NÃO"/>
    <s v="NÃO"/>
    <n v="1"/>
  </r>
  <r>
    <x v="3"/>
    <x v="0"/>
    <n v="33583"/>
    <s v="CREME PARA PENTEAR CONDICIONANTE DEFINIÇÃO CACHOS DE SEREIA 1 KG"/>
    <s v="A"/>
    <s v="ATIVO"/>
    <n v="480"/>
    <n v="6"/>
    <n v="0"/>
    <n v="0"/>
    <n v="654"/>
    <n v="0"/>
    <n v="0"/>
    <n v="654"/>
    <n v="-654"/>
    <n v="-5442"/>
    <n v="354"/>
    <n v="23520"/>
    <m/>
    <n v="0"/>
    <n v="0"/>
    <s v="SIM"/>
    <s v="NÃO"/>
    <n v="0"/>
  </r>
  <r>
    <x v="3"/>
    <x v="0"/>
    <n v="32201"/>
    <s v="SOS CACHOS MÁSCARA CONDICIONANTE DE TRATAMENTO SUPER ÓLEOS 300GR"/>
    <s v="A"/>
    <s v="ATIVO"/>
    <n v="960"/>
    <n v="6"/>
    <n v="642"/>
    <n v="0"/>
    <n v="0"/>
    <n v="0"/>
    <n v="0"/>
    <n v="642"/>
    <n v="0"/>
    <n v="1110"/>
    <n v="504"/>
    <n v="4800"/>
    <m/>
    <n v="0"/>
    <n v="0"/>
    <s v="NÃO"/>
    <s v="NÃO"/>
    <n v="1"/>
  </r>
  <r>
    <x v="3"/>
    <x v="0"/>
    <n v="33257"/>
    <s v="XEROSA BODY SPLASH DESODORANTE CABELO E CORPO BAUNILHA DOCE 200ML"/>
    <s v="A"/>
    <s v="ATIVO"/>
    <n v="1980"/>
    <n v="6"/>
    <n v="612"/>
    <n v="0"/>
    <n v="0"/>
    <n v="0"/>
    <n v="0"/>
    <n v="612"/>
    <n v="0"/>
    <n v="9672"/>
    <n v="1404"/>
    <n v="36668"/>
    <m/>
    <n v="0"/>
    <n v="0"/>
    <s v="NÃO"/>
    <s v="NÃO"/>
    <n v="1"/>
  </r>
  <r>
    <x v="3"/>
    <x v="0"/>
    <n v="33379"/>
    <s v="Kit Xêrosa com 3 Cremes para Pentear 180g"/>
    <s v="A"/>
    <s v="ATIVO"/>
    <n v="0"/>
    <n v="3"/>
    <n v="0"/>
    <n v="0"/>
    <n v="0"/>
    <n v="0"/>
    <n v="0"/>
    <n v="612"/>
    <n v="-612"/>
    <n v="0"/>
    <n v="2946"/>
    <n v="0"/>
    <m/>
    <n v="0"/>
    <n v="0"/>
    <s v="NÃO"/>
    <s v="NÃO"/>
    <n v="0"/>
  </r>
  <r>
    <x v="3"/>
    <x v="0"/>
    <n v="95243"/>
    <s v="MEU LISO DEFRIZANTE CONDICIONADOR MUITO+LISO 200ML"/>
    <s v="A"/>
    <s v="ATIVO"/>
    <n v="1890"/>
    <n v="6"/>
    <n v="600"/>
    <n v="0"/>
    <n v="0"/>
    <n v="0"/>
    <n v="0"/>
    <n v="600"/>
    <n v="0"/>
    <n v="-5340"/>
    <n v="1566"/>
    <n v="3780"/>
    <m/>
    <n v="0"/>
    <n v="0"/>
    <s v="NÃO"/>
    <s v="NÃO"/>
    <n v="1"/>
  </r>
  <r>
    <x v="3"/>
    <x v="0"/>
    <n v="32036"/>
    <s v="#TODECACHO MÁSCARA CONDICIONANTE MATIZADORA RUIVO NATURAL 300G"/>
    <s v="A"/>
    <s v="ATIVO"/>
    <n v="1452"/>
    <n v="6"/>
    <n v="594"/>
    <n v="0"/>
    <n v="0"/>
    <n v="0"/>
    <n v="0"/>
    <n v="594"/>
    <n v="0"/>
    <n v="816"/>
    <n v="2526"/>
    <n v="0"/>
    <m/>
    <n v="0"/>
    <n v="0"/>
    <s v="NÃO"/>
    <s v="NÃO"/>
    <n v="1"/>
  </r>
  <r>
    <x v="3"/>
    <x v="0"/>
    <n v="43114"/>
    <s v="SOS HIDRATACAO KIT SHAMPOO+CONDICIONADOR OLEO DE RICINO 1L"/>
    <s v="A"/>
    <s v="ATIVO"/>
    <n v="180"/>
    <n v="3"/>
    <n v="582"/>
    <n v="0"/>
    <n v="0"/>
    <n v="0"/>
    <n v="0"/>
    <n v="582"/>
    <n v="0"/>
    <n v="-804"/>
    <n v="987"/>
    <n v="900"/>
    <m/>
    <n v="0"/>
    <n v="0"/>
    <s v="NÃO"/>
    <s v="NÃO"/>
    <n v="1"/>
  </r>
  <r>
    <x v="3"/>
    <x v="0"/>
    <n v="33314"/>
    <s v="SOS CACHOS KIDS ÓLEO DE TRATAMENTO ABACAXI 42ML"/>
    <s v="A"/>
    <s v="ATIVO"/>
    <n v="8544"/>
    <n v="12"/>
    <n v="576"/>
    <n v="0"/>
    <n v="0"/>
    <n v="0"/>
    <n v="0"/>
    <n v="576"/>
    <n v="0"/>
    <n v="6228"/>
    <n v="2898"/>
    <n v="8544"/>
    <m/>
    <n v="0"/>
    <n v="0"/>
    <s v="NÃO"/>
    <s v="NÃO"/>
    <n v="1"/>
  </r>
  <r>
    <x v="3"/>
    <x v="0"/>
    <n v="32257"/>
    <s v="HIDRA CREME PARA PENTEAR CONDICIONADOR 3 EM 1 D-PANTENOL 300ML"/>
    <s v="A"/>
    <s v="ATIVO"/>
    <n v="1440"/>
    <n v="6"/>
    <n v="570"/>
    <n v="0"/>
    <n v="0"/>
    <n v="0"/>
    <n v="0"/>
    <n v="570"/>
    <n v="0"/>
    <n v="-636"/>
    <n v="1764"/>
    <n v="1440"/>
    <m/>
    <n v="0"/>
    <n v="0"/>
    <s v="NÃO"/>
    <s v="NÃO"/>
    <n v="1"/>
  </r>
  <r>
    <x v="3"/>
    <x v="0"/>
    <n v="34936"/>
    <s v="SOS HIDRATACAO MASCARA CONDICIONANTE AZEITE DE OLIVA 1KG"/>
    <s v="A"/>
    <s v="ATIVO"/>
    <n v="480"/>
    <n v="6"/>
    <n v="0"/>
    <n v="0"/>
    <n v="570"/>
    <n v="0"/>
    <n v="0"/>
    <n v="570"/>
    <n v="-570"/>
    <n v="-324"/>
    <n v="66"/>
    <n v="1080"/>
    <m/>
    <n v="0"/>
    <n v="0"/>
    <s v="SIM"/>
    <s v="NÃO"/>
    <n v="0"/>
  </r>
  <r>
    <x v="3"/>
    <x v="0"/>
    <n v="33631"/>
    <s v="CREME PARA PENTEAR CONDICIONANTE DEFINIÇÃO COLA 1KG"/>
    <s v="B"/>
    <s v="ATIVO"/>
    <n v="480"/>
    <n v="6"/>
    <n v="0"/>
    <n v="0"/>
    <n v="552"/>
    <n v="0"/>
    <n v="0"/>
    <n v="552"/>
    <n v="-552"/>
    <n v="34470"/>
    <n v="30"/>
    <n v="960"/>
    <m/>
    <n v="0"/>
    <n v="0"/>
    <s v="SIM"/>
    <s v="NÃO"/>
    <n v="0"/>
  </r>
  <r>
    <x v="3"/>
    <x v="0"/>
    <n v="95734"/>
    <s v="HIDRA CREME CONDICIONADOR MULTIFUNCIONAL KIDS 300ML"/>
    <s v="A"/>
    <s v="ATIVO"/>
    <n v="1440"/>
    <n v="6"/>
    <n v="522"/>
    <n v="0"/>
    <n v="0"/>
    <n v="0"/>
    <n v="0"/>
    <n v="522"/>
    <n v="0"/>
    <n v="-8268"/>
    <n v="102"/>
    <n v="4812"/>
    <m/>
    <n v="0"/>
    <n v="0"/>
    <s v="NÃO"/>
    <s v="NÃO"/>
    <n v="1"/>
  </r>
  <r>
    <x v="3"/>
    <x v="0"/>
    <n v="95195"/>
    <s v="MEU LISO MASCARA CONDICIONANTE MATIZ PRATA 300GR"/>
    <s v="A"/>
    <s v="ATIVO"/>
    <n v="960"/>
    <n v="6"/>
    <n v="504"/>
    <n v="0"/>
    <n v="0"/>
    <n v="0"/>
    <n v="0"/>
    <n v="504"/>
    <n v="0"/>
    <n v="1080"/>
    <n v="378"/>
    <n v="7998"/>
    <m/>
    <n v="0"/>
    <n v="0"/>
    <s v="NÃO"/>
    <s v="NÃO"/>
    <n v="1"/>
  </r>
  <r>
    <x v="3"/>
    <x v="0"/>
    <n v="32247"/>
    <s v="CREME PARA PENTEAR CONDICIONADOR DEFINIÇÃO EXTRAORDINÁRIA 1KG"/>
    <s v="A"/>
    <s v="ATIVO"/>
    <n v="480"/>
    <n v="6"/>
    <n v="0"/>
    <n v="0"/>
    <n v="504"/>
    <n v="0"/>
    <n v="0"/>
    <n v="504"/>
    <n v="-504"/>
    <n v="-936"/>
    <n v="2595"/>
    <n v="2880"/>
    <m/>
    <n v="0"/>
    <n v="0"/>
    <s v="SIM"/>
    <s v="NÃO"/>
    <n v="0"/>
  </r>
  <r>
    <x v="3"/>
    <x v="0"/>
    <n v="33095"/>
    <s v="CACHOS DOS SONHOS ÓLEO CONDICIONANTE SÉRUM DEFINIÇÃO NATURAL MULTY 200ML"/>
    <s v="A"/>
    <s v="ATIVO"/>
    <n v="2484"/>
    <n v="6"/>
    <n v="0"/>
    <n v="0"/>
    <n v="0"/>
    <n v="0"/>
    <n v="0"/>
    <n v="504"/>
    <n v="-504"/>
    <n v="10554"/>
    <n v="144"/>
    <n v="4968"/>
    <m/>
    <n v="0"/>
    <n v="0"/>
    <s v="NÃO"/>
    <s v="NÃO"/>
    <n v="0"/>
  </r>
  <r>
    <x v="3"/>
    <x v="0"/>
    <n v="32210"/>
    <s v="MEU LISO SPRAY CONDICIONADOR DEFRIZANTE PROTETOR TÉRMICO CONDICIONADOR REPARAÇÃO 240ML"/>
    <s v="A"/>
    <s v="ATIVO"/>
    <n v="1584"/>
    <n v="6"/>
    <n v="504"/>
    <n v="0"/>
    <n v="0"/>
    <n v="0"/>
    <n v="0"/>
    <n v="504"/>
    <n v="0"/>
    <n v="-804"/>
    <n v="126"/>
    <n v="5550"/>
    <m/>
    <n v="0"/>
    <n v="0"/>
    <s v="NÃO"/>
    <s v="NÃO"/>
    <n v="1"/>
  </r>
  <r>
    <x v="3"/>
    <x v="0"/>
    <n v="32193"/>
    <s v="MEU LISO BALM CONDICIONADOR ANTIFRIZZ 50G"/>
    <s v="A"/>
    <s v="ATIVO"/>
    <n v="4032"/>
    <n v="12"/>
    <n v="492"/>
    <n v="0"/>
    <n v="0"/>
    <n v="0"/>
    <n v="0"/>
    <n v="492"/>
    <n v="0"/>
    <n v="3024"/>
    <n v="1368"/>
    <n v="2304"/>
    <m/>
    <n v="0"/>
    <n v="0"/>
    <s v="NÃO"/>
    <s v="NÃO"/>
    <n v="1"/>
  </r>
  <r>
    <x v="3"/>
    <x v="0"/>
    <n v="31783"/>
    <s v="#TODECACHO MÁSCARA CONDICIONANTE MATIZADORA PRETA 300G"/>
    <s v="A"/>
    <s v="ATIVO"/>
    <n v="1452"/>
    <n v="6"/>
    <n v="474"/>
    <n v="0"/>
    <n v="0"/>
    <n v="0"/>
    <n v="0"/>
    <n v="474"/>
    <n v="0"/>
    <n v="-5232"/>
    <n v="792"/>
    <n v="1044"/>
    <m/>
    <n v="0"/>
    <n v="0"/>
    <s v="NÃO"/>
    <s v="NÃO"/>
    <n v="1"/>
  </r>
  <r>
    <x v="3"/>
    <x v="0"/>
    <n v="30513"/>
    <s v="MEU LISO MASCARA CONDICIONANTE MATIZ CASTANHO 300G"/>
    <s v="A"/>
    <s v="ATIVO"/>
    <n v="960"/>
    <n v="6"/>
    <n v="474"/>
    <n v="0"/>
    <n v="0"/>
    <n v="0"/>
    <n v="0"/>
    <n v="474"/>
    <n v="0"/>
    <n v="564"/>
    <n v="66"/>
    <n v="6240"/>
    <m/>
    <n v="0"/>
    <n v="0"/>
    <s v="NÃO"/>
    <s v="NÃO"/>
    <n v="1"/>
  </r>
  <r>
    <x v="3"/>
    <x v="0"/>
    <n v="43113"/>
    <s v="KIT SOS CACHOS SH E COND COCO 1L"/>
    <s v="A"/>
    <s v="ATIVO"/>
    <n v="180"/>
    <n v="3"/>
    <n v="462"/>
    <n v="0"/>
    <n v="0"/>
    <n v="0"/>
    <n v="0"/>
    <n v="462"/>
    <n v="0"/>
    <n v="-570"/>
    <n v="1008"/>
    <n v="540"/>
    <m/>
    <n v="0"/>
    <n v="0"/>
    <s v="NÃO"/>
    <s v="NÃO"/>
    <n v="1"/>
  </r>
  <r>
    <x v="3"/>
    <x v="0"/>
    <n v="95119"/>
    <s v="#TODECACHO GELATINA CONDICIONANTE SUPER DEFINICAO 550GR"/>
    <s v="A"/>
    <s v="ATIVO"/>
    <n v="960"/>
    <n v="6"/>
    <n v="0"/>
    <n v="0"/>
    <n v="450"/>
    <n v="0"/>
    <n v="0"/>
    <n v="450"/>
    <n v="-450"/>
    <n v="63612"/>
    <n v="2340"/>
    <n v="21246"/>
    <m/>
    <n v="0"/>
    <n v="0"/>
    <s v="SIM"/>
    <s v="NÃO"/>
    <n v="0"/>
  </r>
  <r>
    <x v="3"/>
    <x v="0"/>
    <n v="34932"/>
    <s v="SOS HIDRATACAO MASCARA CONDICIONANTE QUERATINA E COLAGENO 1KG"/>
    <s v="A"/>
    <s v="ATIVO"/>
    <n v="480"/>
    <n v="6"/>
    <n v="0"/>
    <n v="0"/>
    <n v="450"/>
    <n v="0"/>
    <n v="0"/>
    <n v="450"/>
    <n v="-450"/>
    <n v="-1590"/>
    <n v="48"/>
    <n v="0"/>
    <m/>
    <n v="0"/>
    <n v="0"/>
    <s v="SIM"/>
    <s v="NÃO"/>
    <n v="0"/>
  </r>
  <r>
    <x v="3"/>
    <x v="0"/>
    <n v="33642"/>
    <s v="CREME PARA PENTEAR CONDICIONANTE DEFINIÇÃO CACHOS OSTENTAÇÃO 300ML"/>
    <s v="B"/>
    <s v="ATIVO"/>
    <n v="1260"/>
    <n v="6"/>
    <n v="444"/>
    <n v="0"/>
    <n v="0"/>
    <n v="0"/>
    <n v="0"/>
    <n v="444"/>
    <n v="0"/>
    <n v="390"/>
    <n v="138"/>
    <n v="3774"/>
    <m/>
    <n v="0"/>
    <n v="0"/>
    <s v="NÃO"/>
    <s v="NÃO"/>
    <n v="1"/>
  </r>
  <r>
    <x v="3"/>
    <x v="0"/>
    <n v="31801"/>
    <s v="#TODECACHO MASCARA CONDICIONANTE MATIZADORA ROXA 300G"/>
    <s v="A"/>
    <s v="ATIVO"/>
    <n v="1452"/>
    <n v="6"/>
    <n v="444"/>
    <n v="0"/>
    <n v="0"/>
    <n v="0"/>
    <n v="0"/>
    <n v="444"/>
    <n v="0"/>
    <n v="-888"/>
    <n v="6"/>
    <n v="8226"/>
    <m/>
    <n v="0"/>
    <n v="0"/>
    <s v="NÃO"/>
    <s v="NÃO"/>
    <n v="1"/>
  </r>
  <r>
    <x v="3"/>
    <x v="0"/>
    <n v="95109"/>
    <s v="MASCARA CONDICIONANTE KIDS HIDRATAÇÃO CACHOS SOS 500GR"/>
    <s v="A"/>
    <s v="ATIVO"/>
    <n v="960"/>
    <n v="6"/>
    <n v="0"/>
    <n v="0"/>
    <n v="444"/>
    <n v="0"/>
    <n v="0"/>
    <n v="444"/>
    <n v="-444"/>
    <n v="-4704"/>
    <n v="10008"/>
    <n v="1764"/>
    <m/>
    <n v="0"/>
    <n v="0"/>
    <s v="SIM"/>
    <s v="NÃO"/>
    <n v="0"/>
  </r>
  <r>
    <x v="3"/>
    <x v="0"/>
    <n v="33272"/>
    <s v="CREME PARA PENTEAR XO POROSIDADE! DEFINIÇÃO &amp; SELAGEM MÁXIMA 1KG"/>
    <s v="A"/>
    <s v="ATIVO"/>
    <n v="480"/>
    <n v="6"/>
    <n v="0"/>
    <n v="0"/>
    <n v="444"/>
    <n v="0"/>
    <n v="0"/>
    <n v="444"/>
    <n v="-444"/>
    <n v="10602"/>
    <n v="78"/>
    <n v="10248"/>
    <m/>
    <n v="0"/>
    <n v="0"/>
    <s v="SIM"/>
    <s v="NÃO"/>
    <n v="0"/>
  </r>
  <r>
    <x v="3"/>
    <x v="0"/>
    <n v="32632"/>
    <s v="SOS CACHOS ÓLEO CONDICIONANTE REPARADOR TRATA E FINALIZA DE REPENTE PRONTA! 42ML"/>
    <s v="A"/>
    <s v="ATIVO"/>
    <n v="8544"/>
    <n v="12"/>
    <n v="432"/>
    <n v="0"/>
    <n v="0"/>
    <n v="0"/>
    <n v="0"/>
    <n v="432"/>
    <n v="0"/>
    <n v="-8268"/>
    <n v="72"/>
    <n v="23673"/>
    <m/>
    <n v="0"/>
    <n v="0"/>
    <s v="NÃO"/>
    <s v="NÃO"/>
    <n v="1"/>
  </r>
  <r>
    <x v="3"/>
    <x v="0"/>
    <n v="32429"/>
    <s v="HIDRA KIT SH + COND QUERATINA E ÓLEO DE RÍCINO - LONGOS E FORTES 300ML"/>
    <s v="A"/>
    <s v="ATIVO"/>
    <n v="720"/>
    <n v="6"/>
    <n v="414"/>
    <n v="0"/>
    <n v="0"/>
    <n v="0"/>
    <n v="0"/>
    <n v="414"/>
    <n v="0"/>
    <n v="-4014"/>
    <n v="648"/>
    <n v="5730"/>
    <m/>
    <n v="0"/>
    <n v="0"/>
    <s v="NÃO"/>
    <s v="NÃO"/>
    <n v="1"/>
  </r>
  <r>
    <x v="3"/>
    <x v="0"/>
    <n v="33452"/>
    <s v="SALON LINE KIT DEFINIÇÃO NATURAL MOVIMENTO &amp; HIDRATAÇÃO SH 300ML + CR MULTIFUNCIONAL 300ML"/>
    <s v="A"/>
    <s v="ATIVO"/>
    <n v="504"/>
    <n v="6"/>
    <n v="414"/>
    <n v="0"/>
    <n v="0"/>
    <n v="0"/>
    <n v="0"/>
    <n v="414"/>
    <n v="0"/>
    <n v="-5950"/>
    <n v="304"/>
    <n v="14724"/>
    <m/>
    <n v="0"/>
    <n v="0"/>
    <s v="NÃO"/>
    <s v="NÃO"/>
    <n v="1"/>
  </r>
  <r>
    <x v="3"/>
    <x v="0"/>
    <n v="33597"/>
    <s v="XEROSA BODY SPLASH DESODORANTE PODER DAS DIVAS 200ML"/>
    <s v="A"/>
    <s v="ATIVO"/>
    <n v="1860"/>
    <n v="6"/>
    <n v="402"/>
    <n v="0"/>
    <n v="0"/>
    <n v="0"/>
    <n v="0"/>
    <n v="402"/>
    <n v="0"/>
    <n v="-5532"/>
    <n v="96"/>
    <n v="13980"/>
    <m/>
    <n v="0"/>
    <n v="0"/>
    <s v="NÃO"/>
    <s v="NÃO"/>
    <n v="1"/>
  </r>
  <r>
    <x v="3"/>
    <x v="0"/>
    <n v="32199"/>
    <s v="SOS CACHOS GELATINA CONDICIONANTE NUTRITIVA ATIVADORA DE CACHOS SUPER ÓLEOS 400GR"/>
    <s v="A"/>
    <s v="ATIVO"/>
    <n v="720"/>
    <n v="6"/>
    <n v="0"/>
    <n v="0"/>
    <n v="402"/>
    <n v="0"/>
    <n v="0"/>
    <n v="402"/>
    <n v="-402"/>
    <n v="13920"/>
    <n v="3078"/>
    <n v="948"/>
    <m/>
    <n v="0"/>
    <n v="0"/>
    <s v="SIM"/>
    <s v="NÃO"/>
    <n v="0"/>
  </r>
  <r>
    <x v="3"/>
    <x v="0"/>
    <n v="95108"/>
    <s v="BOMBA MASCARA CONDICIONANTE ORIGINAL 500GR"/>
    <s v="A"/>
    <s v="ATIVO"/>
    <n v="768"/>
    <n v="6"/>
    <n v="0"/>
    <n v="0"/>
    <n v="402"/>
    <n v="0"/>
    <n v="0"/>
    <n v="402"/>
    <n v="-402"/>
    <n v="-10248"/>
    <n v="312"/>
    <n v="2304"/>
    <m/>
    <n v="0"/>
    <n v="0"/>
    <s v="SIM"/>
    <s v="NÃO"/>
    <n v="0"/>
  </r>
  <r>
    <x v="3"/>
    <x v="0"/>
    <n v="32769"/>
    <s v="S.O.S BOMBA KIT SHAMPOO 300ML +CONDICIONADOR ORIGINAL CRESCIMENTO 200ML"/>
    <s v="B"/>
    <s v="ATIVO"/>
    <n v="930"/>
    <n v="6"/>
    <n v="384"/>
    <n v="0"/>
    <n v="0"/>
    <n v="0"/>
    <n v="0"/>
    <n v="384"/>
    <n v="0"/>
    <n v="-4308"/>
    <n v="780"/>
    <n v="10962"/>
    <m/>
    <n v="0"/>
    <n v="0"/>
    <s v="NÃO"/>
    <s v="NÃO"/>
    <n v="1"/>
  </r>
  <r>
    <x v="3"/>
    <x v="0"/>
    <n v="34768"/>
    <s v="BOMBA MASCARA CONDICIONANTE ORIGINAL 1KG"/>
    <s v="A"/>
    <s v="ATIVO"/>
    <n v="480"/>
    <n v="6"/>
    <n v="0"/>
    <n v="0"/>
    <n v="0"/>
    <n v="0"/>
    <n v="0"/>
    <n v="372"/>
    <n v="-372"/>
    <n v="11802"/>
    <n v="3852"/>
    <n v="0"/>
    <m/>
    <n v="0"/>
    <n v="0"/>
    <s v="SIM"/>
    <s v="NÃO"/>
    <n v="0"/>
  </r>
  <r>
    <x v="3"/>
    <x v="0"/>
    <n v="33579"/>
    <s v="SOS CACHOS BODY SPLASH ABACAXI 200ML"/>
    <s v="B"/>
    <s v="ATIVO"/>
    <n v="2376"/>
    <n v="6"/>
    <n v="360"/>
    <n v="0"/>
    <n v="0"/>
    <n v="0"/>
    <n v="0"/>
    <n v="360"/>
    <n v="0"/>
    <n v="25884"/>
    <n v="756"/>
    <n v="17622"/>
    <m/>
    <n v="0"/>
    <n v="0"/>
    <s v="NÃO"/>
    <s v="NÃO"/>
    <n v="1"/>
  </r>
  <r>
    <x v="3"/>
    <x v="0"/>
    <n v="34693"/>
    <s v="KIT GUANIDINA CALCIO&amp;OIL"/>
    <s v="A"/>
    <s v="ATIVO"/>
    <n v="396"/>
    <n v="6"/>
    <n v="354"/>
    <n v="0"/>
    <n v="0"/>
    <n v="0"/>
    <n v="0"/>
    <n v="354"/>
    <n v="0"/>
    <n v="11706"/>
    <n v="210"/>
    <n v="4996"/>
    <m/>
    <n v="0"/>
    <n v="0"/>
    <s v="NÃO"/>
    <s v="NÃO"/>
    <n v="1"/>
  </r>
  <r>
    <x v="3"/>
    <x v="0"/>
    <n v="32034"/>
    <s v="#TODECACHO MÁSCARA CONDICIONANTE MATIZADORA CHOCOLATE 300G"/>
    <s v="A"/>
    <s v="ATIVO"/>
    <n v="1452"/>
    <n v="6"/>
    <n v="354"/>
    <n v="0"/>
    <n v="0"/>
    <n v="0"/>
    <n v="0"/>
    <n v="354"/>
    <n v="0"/>
    <n v="-4110"/>
    <n v="1068"/>
    <n v="4926"/>
    <m/>
    <n v="0"/>
    <n v="0"/>
    <s v="NÃO"/>
    <s v="NÃO"/>
    <n v="1"/>
  </r>
  <r>
    <x v="3"/>
    <x v="0"/>
    <n v="43772"/>
    <s v="HIDRA KIT SHAMPOO+CONDICIONADOR ABACATE 300ML"/>
    <s v="A"/>
    <s v="ATIVO"/>
    <n v="720"/>
    <n v="6"/>
    <n v="354"/>
    <n v="0"/>
    <n v="0"/>
    <n v="0"/>
    <n v="0"/>
    <n v="354"/>
    <n v="0"/>
    <n v="-3318"/>
    <n v="42"/>
    <n v="2226"/>
    <m/>
    <n v="0"/>
    <n v="0"/>
    <s v="NÃO"/>
    <s v="NÃO"/>
    <n v="1"/>
  </r>
  <r>
    <x v="3"/>
    <x v="0"/>
    <n v="33244"/>
    <s v="XEROSA BODY SPLASH DESODORANTE CABELO E CORPO FLORES BRILHANTES 200ML"/>
    <s v="A"/>
    <s v="ATIVO"/>
    <n v="1980"/>
    <n v="6"/>
    <n v="354"/>
    <n v="0"/>
    <n v="0"/>
    <n v="0"/>
    <n v="0"/>
    <n v="354"/>
    <n v="0"/>
    <n v="7680"/>
    <n v="7614"/>
    <n v="14406"/>
    <m/>
    <n v="0"/>
    <n v="0"/>
    <s v="NÃO"/>
    <s v="NÃO"/>
    <n v="1"/>
  </r>
  <r>
    <x v="3"/>
    <x v="0"/>
    <n v="33558"/>
    <s v="#TODECACHO GELATINA CONDICIONANTE SUPER DEFINIÇÃO BISNAGA 200G"/>
    <s v="B"/>
    <s v="ATIVO"/>
    <n v="1830"/>
    <n v="6"/>
    <n v="342"/>
    <n v="0"/>
    <n v="0"/>
    <n v="0"/>
    <n v="0"/>
    <n v="342"/>
    <n v="0"/>
    <n v="23916"/>
    <n v="108"/>
    <n v="7794"/>
    <m/>
    <n v="0"/>
    <n v="0"/>
    <s v="NÃO"/>
    <s v="NÃO"/>
    <n v="1"/>
  </r>
  <r>
    <x v="3"/>
    <x v="0"/>
    <n v="33598"/>
    <s v="XEROSA BODY SPLASH DESODORANTE VERÃO ÁRABE 200ML"/>
    <s v="B"/>
    <s v="ATIVO"/>
    <n v="1860"/>
    <n v="6"/>
    <n v="342"/>
    <n v="0"/>
    <n v="0"/>
    <n v="0"/>
    <n v="0"/>
    <n v="342"/>
    <n v="0"/>
    <n v="-558"/>
    <n v="120"/>
    <n v="20832"/>
    <m/>
    <n v="0"/>
    <n v="0"/>
    <s v="NÃO"/>
    <s v="NÃO"/>
    <n v="1"/>
  </r>
  <r>
    <x v="3"/>
    <x v="0"/>
    <n v="33587"/>
    <s v="SALON LINE MÁSCARA DE TRATAMENTO CONDICIONANTE DEFINIÇÃO NATURAL 300G"/>
    <s v="B"/>
    <s v="ATIVO"/>
    <n v="960"/>
    <n v="6"/>
    <n v="330"/>
    <n v="0"/>
    <n v="0"/>
    <n v="0"/>
    <n v="0"/>
    <n v="330"/>
    <n v="0"/>
    <n v="-276"/>
    <n v="54"/>
    <n v="6666"/>
    <m/>
    <n v="0"/>
    <n v="0"/>
    <s v="NÃO"/>
    <s v="NÃO"/>
    <n v="1"/>
  </r>
  <r>
    <x v="3"/>
    <x v="0"/>
    <n v="34480"/>
    <s v="COLOR EXPRESS KIT FUN PINK SHOW"/>
    <s v="A"/>
    <s v="ATIVO"/>
    <n v="1224"/>
    <n v="6"/>
    <n v="330"/>
    <n v="0"/>
    <n v="0"/>
    <n v="0"/>
    <n v="0"/>
    <n v="330"/>
    <n v="0"/>
    <n v="-714"/>
    <n v="1242"/>
    <n v="1224"/>
    <m/>
    <n v="0"/>
    <n v="0"/>
    <s v="NÃO"/>
    <s v="NÃO"/>
    <n v="1"/>
  </r>
  <r>
    <x v="3"/>
    <x v="0"/>
    <n v="43116"/>
    <s v="SOS HIDRATACAO KIT SHAMPOO+CONDICIONADOR AZEITE DE OLIVA 1L"/>
    <s v="A"/>
    <s v="ATIVO"/>
    <n v="180"/>
    <n v="3"/>
    <n v="0"/>
    <n v="0"/>
    <n v="0"/>
    <n v="0"/>
    <n v="0"/>
    <n v="330"/>
    <n v="-330"/>
    <n v="-612"/>
    <n v="138"/>
    <n v="180"/>
    <m/>
    <n v="0"/>
    <n v="0"/>
    <s v="NÃO"/>
    <s v="NÃO"/>
    <n v="0"/>
  </r>
  <r>
    <x v="3"/>
    <x v="0"/>
    <n v="33600"/>
    <s v="XEROSA BODY SPLASH DESODORANTE BELEZA FATAL 200ML"/>
    <s v="B"/>
    <s v="ATIVO"/>
    <n v="1800"/>
    <n v="6"/>
    <n v="324"/>
    <n v="0"/>
    <n v="0"/>
    <n v="0"/>
    <n v="0"/>
    <n v="324"/>
    <n v="0"/>
    <n v="25080"/>
    <n v="84"/>
    <n v="40296"/>
    <m/>
    <n v="0"/>
    <n v="0"/>
    <s v="NÃO"/>
    <s v="NÃO"/>
    <n v="1"/>
  </r>
  <r>
    <x v="3"/>
    <x v="0"/>
    <n v="33318"/>
    <s v="KIT SOS CACHOS KIDS SHAMPOO 300ML + CREME CONDICIONADOR MULTIFUNCIONAL 300ML ABACAXI"/>
    <s v="A"/>
    <s v="ATIVO"/>
    <n v="750"/>
    <n v="6"/>
    <n v="324"/>
    <n v="0"/>
    <n v="0"/>
    <n v="0"/>
    <n v="0"/>
    <n v="324"/>
    <n v="0"/>
    <n v="-7482"/>
    <n v="216"/>
    <n v="2814"/>
    <m/>
    <n v="0"/>
    <n v="0"/>
    <s v="NÃO"/>
    <s v="NÃO"/>
    <n v="1"/>
  </r>
  <r>
    <x v="3"/>
    <x v="0"/>
    <n v="95076"/>
    <s v="SL CREME PENTEAR CONDICIONADOR DEFINICAO INTENSA 1KG"/>
    <s v="A"/>
    <s v="ATIVO"/>
    <n v="480"/>
    <n v="6"/>
    <n v="0"/>
    <n v="0"/>
    <n v="324"/>
    <n v="0"/>
    <n v="0"/>
    <n v="324"/>
    <n v="-324"/>
    <n v="-5190"/>
    <n v="3966"/>
    <n v="11640"/>
    <m/>
    <n v="0"/>
    <n v="0"/>
    <s v="SIM"/>
    <s v="NÃO"/>
    <n v="0"/>
  </r>
  <r>
    <x v="3"/>
    <x v="0"/>
    <n v="34874"/>
    <s v="SOS CREME PENTEAR CONDICIONADOR KIDS 300ML"/>
    <s v="A"/>
    <s v="ATIVO"/>
    <n v="1584"/>
    <n v="12"/>
    <n v="324"/>
    <n v="0"/>
    <n v="0"/>
    <n v="0"/>
    <n v="0"/>
    <n v="324"/>
    <n v="0"/>
    <n v="5244"/>
    <n v="5268"/>
    <n v="1476"/>
    <m/>
    <n v="0"/>
    <n v="0"/>
    <s v="NÃO"/>
    <s v="NÃO"/>
    <n v="1"/>
  </r>
  <r>
    <x v="3"/>
    <x v="0"/>
    <n v="95004"/>
    <s v="#TODECACHO GELATINA CONDICIONANTE SUPER VOLUME 550GR"/>
    <s v="B"/>
    <s v="ATIVO"/>
    <n v="960"/>
    <n v="6"/>
    <n v="0"/>
    <n v="0"/>
    <n v="324"/>
    <n v="0"/>
    <n v="0"/>
    <n v="324"/>
    <n v="-324"/>
    <n v="29508"/>
    <n v="648"/>
    <n v="19008"/>
    <m/>
    <n v="0"/>
    <n v="0"/>
    <s v="SIM"/>
    <s v="NÃO"/>
    <n v="0"/>
  </r>
  <r>
    <x v="3"/>
    <x v="0"/>
    <n v="95126"/>
    <s v="BOMBA TONICO CONDICIONANTE FORT ANTIQUEDA 100ML"/>
    <s v="B"/>
    <s v="ATIVO"/>
    <n v="3384"/>
    <n v="12"/>
    <n v="324"/>
    <n v="0"/>
    <n v="0"/>
    <n v="0"/>
    <n v="0"/>
    <n v="324"/>
    <n v="0"/>
    <n v="696"/>
    <n v="3438"/>
    <n v="4032"/>
    <m/>
    <n v="0"/>
    <n v="0"/>
    <s v="NÃO"/>
    <s v="NÃO"/>
    <n v="1"/>
  </r>
  <r>
    <x v="3"/>
    <x v="0"/>
    <n v="34758"/>
    <s v="AFRO LOCAO ONDULADORA PERMANENTE AFRO 500ML"/>
    <s v="B"/>
    <s v="ATIVO"/>
    <n v="1260"/>
    <n v="6"/>
    <n v="318"/>
    <n v="0"/>
    <n v="0"/>
    <n v="0"/>
    <n v="0"/>
    <n v="318"/>
    <n v="0"/>
    <n v="14736"/>
    <n v="636"/>
    <n v="2520"/>
    <m/>
    <n v="0"/>
    <n v="0"/>
    <s v="NÃO"/>
    <s v="NÃO"/>
    <n v="1"/>
  </r>
  <r>
    <x v="3"/>
    <x v="0"/>
    <n v="32194"/>
    <s v="MEU LISO SPRAY MULTIUSO CONDICIONADOR ANTIFRIZZ 240ML"/>
    <s v="A"/>
    <s v="ATIVO"/>
    <n v="1980"/>
    <n v="6"/>
    <n v="312"/>
    <n v="0"/>
    <n v="0"/>
    <n v="0"/>
    <n v="0"/>
    <n v="312"/>
    <n v="0"/>
    <n v="11550"/>
    <n v="246"/>
    <n v="5508"/>
    <m/>
    <n v="0"/>
    <n v="0"/>
    <s v="NÃO"/>
    <s v="NÃO"/>
    <n v="1"/>
  </r>
  <r>
    <x v="3"/>
    <x v="0"/>
    <n v="33360"/>
    <s v="Loção Hidratante Corporal Xêrosa Flores Brilhantes 200ml"/>
    <s v="A"/>
    <s v="ATIVO"/>
    <n v="0"/>
    <n v="6"/>
    <n v="312"/>
    <n v="0"/>
    <n v="0"/>
    <n v="0"/>
    <n v="0"/>
    <n v="312"/>
    <n v="0"/>
    <n v="0"/>
    <n v="0"/>
    <n v="0"/>
    <m/>
    <n v="0"/>
    <n v="0"/>
    <s v="NÃO"/>
    <s v="NÃO"/>
    <n v="1"/>
  </r>
  <r>
    <x v="3"/>
    <x v="0"/>
    <n v="33107"/>
    <s v="#TODECACHO GELATINA DEFINIÇÃO NATURAL 550G"/>
    <s v="A"/>
    <s v="ATIVO"/>
    <n v="960"/>
    <n v="6"/>
    <n v="0"/>
    <n v="0"/>
    <n v="312"/>
    <n v="0"/>
    <n v="0"/>
    <n v="312"/>
    <n v="-312"/>
    <n v="20304"/>
    <n v="9174"/>
    <n v="31164"/>
    <m/>
    <n v="0"/>
    <n v="0"/>
    <s v="SIM"/>
    <s v="NÃO"/>
    <n v="0"/>
  </r>
  <r>
    <x v="3"/>
    <x v="0"/>
    <n v="30362"/>
    <s v="MEU LISINHO SPRAY CONDICIONADOR  KIDS DESEMBARACANTE 240ML"/>
    <s v="A"/>
    <s v="ATIVO"/>
    <n v="1584"/>
    <n v="6"/>
    <n v="300"/>
    <n v="0"/>
    <n v="0"/>
    <n v="0"/>
    <n v="0"/>
    <n v="300"/>
    <n v="0"/>
    <n v="7398"/>
    <n v="570"/>
    <n v="0"/>
    <m/>
    <n v="0"/>
    <n v="0"/>
    <s v="NÃO"/>
    <s v="NÃO"/>
    <n v="1"/>
  </r>
  <r>
    <x v="3"/>
    <x v="0"/>
    <n v="95089"/>
    <s v="BOMBA SHAMPOO ORIGINAL 500ML"/>
    <s v="A"/>
    <s v="ATIVO"/>
    <n v="1008"/>
    <n v="6"/>
    <n v="300"/>
    <n v="0"/>
    <n v="0"/>
    <n v="0"/>
    <n v="0"/>
    <n v="300"/>
    <n v="0"/>
    <n v="-2526"/>
    <n v="1494"/>
    <n v="5082"/>
    <m/>
    <n v="0"/>
    <n v="0"/>
    <s v="NÃO"/>
    <s v="NÃO"/>
    <n v="1"/>
  </r>
  <r>
    <x v="3"/>
    <x v="0"/>
    <n v="32245"/>
    <s v="PASTA MODELADORA MEN ESSENCE CONDICIONADOR 60G"/>
    <s v="B"/>
    <s v="ATIVO"/>
    <n v="4032"/>
    <n v="12"/>
    <n v="300"/>
    <n v="0"/>
    <n v="0"/>
    <n v="0"/>
    <n v="0"/>
    <n v="300"/>
    <n v="0"/>
    <n v="1104"/>
    <n v="1008"/>
    <n v="5496"/>
    <m/>
    <n v="0"/>
    <n v="0"/>
    <s v="NÃO"/>
    <s v="NÃO"/>
    <n v="1"/>
  </r>
  <r>
    <x v="3"/>
    <x v="0"/>
    <n v="33298"/>
    <s v="MEU LISO MÁSCARA CONDICIONANTE MATIZADOR CHOCOLATE 300GR"/>
    <s v="B"/>
    <s v="ATIVO"/>
    <n v="960"/>
    <n v="6"/>
    <n v="300"/>
    <n v="0"/>
    <n v="0"/>
    <n v="0"/>
    <n v="0"/>
    <n v="300"/>
    <n v="0"/>
    <n v="11820"/>
    <n v="156"/>
    <n v="1920"/>
    <m/>
    <n v="0"/>
    <n v="0"/>
    <s v="NÃO"/>
    <s v="NÃO"/>
    <n v="1"/>
  </r>
  <r>
    <x v="3"/>
    <x v="0"/>
    <n v="95085"/>
    <s v="BOMBA CONDICIONADOR ORIGINAL 300ML"/>
    <s v="C"/>
    <s v="ATIVO"/>
    <n v="1512"/>
    <n v="6"/>
    <n v="300"/>
    <n v="0"/>
    <n v="0"/>
    <n v="0"/>
    <n v="0"/>
    <n v="300"/>
    <n v="0"/>
    <n v="15282"/>
    <n v="1554"/>
    <n v="4644"/>
    <m/>
    <n v="0"/>
    <n v="0"/>
    <s v="NÃO"/>
    <s v="NÃO"/>
    <n v="1"/>
  </r>
  <r>
    <x v="3"/>
    <x v="0"/>
    <n v="95007"/>
    <s v="BOMBA SHAMPOO ORIGINAL 300ML"/>
    <s v="C"/>
    <s v="ATIVO"/>
    <n v="1512"/>
    <n v="6"/>
    <n v="300"/>
    <n v="0"/>
    <n v="0"/>
    <n v="0"/>
    <n v="0"/>
    <n v="300"/>
    <n v="0"/>
    <n v="-5538"/>
    <n v="168"/>
    <n v="1134"/>
    <m/>
    <n v="0"/>
    <n v="0"/>
    <s v="NÃO"/>
    <s v="NÃO"/>
    <n v="1"/>
  </r>
  <r>
    <x v="3"/>
    <x v="0"/>
    <n v="33557"/>
    <s v="#TODECACHO GELATINA CONDICIONANTE SUPER FIXAÇÃO BISNAGA 200G"/>
    <s v="B"/>
    <s v="ATIVO"/>
    <n v="1830"/>
    <n v="6"/>
    <n v="294"/>
    <n v="0"/>
    <n v="0"/>
    <n v="0"/>
    <n v="0"/>
    <n v="294"/>
    <n v="0"/>
    <n v="15402"/>
    <n v="312"/>
    <n v="18300"/>
    <m/>
    <n v="0"/>
    <n v="0"/>
    <s v="NÃO"/>
    <s v="NÃO"/>
    <n v="1"/>
  </r>
  <r>
    <x v="3"/>
    <x v="0"/>
    <n v="33593"/>
    <s v="MEU LISO TOP COAT LEAVE-IN CONDICIONANTE PRIMER SELAGEM MÁXIMA 240ML"/>
    <s v="B"/>
    <s v="ATIVO"/>
    <n v="1980"/>
    <n v="6"/>
    <n v="294"/>
    <n v="0"/>
    <n v="0"/>
    <n v="0"/>
    <n v="0"/>
    <n v="294"/>
    <n v="0"/>
    <n v="20772"/>
    <n v="600"/>
    <n v="7920"/>
    <m/>
    <n v="0"/>
    <n v="0"/>
    <s v="NÃO"/>
    <s v="NÃO"/>
    <n v="1"/>
  </r>
  <r>
    <x v="3"/>
    <x v="0"/>
    <n v="95407"/>
    <s v="HIDRA KIT SHAMPOO+CONDICIONADOR OLEO DE COCO 300ML"/>
    <s v="A"/>
    <s v="ATIVO"/>
    <n v="720"/>
    <n v="6"/>
    <n v="294"/>
    <n v="0"/>
    <n v="0"/>
    <n v="0"/>
    <n v="0"/>
    <n v="294"/>
    <n v="0"/>
    <n v="9074"/>
    <n v="228"/>
    <n v="4956"/>
    <m/>
    <n v="0"/>
    <n v="0"/>
    <s v="NÃO"/>
    <s v="NÃO"/>
    <n v="1"/>
  </r>
  <r>
    <x v="3"/>
    <x v="0"/>
    <n v="32444"/>
    <s v="MEU LISO MUITO + LISO ÓLEO DE TRATAMENTO CONDICIONADOR MULTIFUNCIONAL  60ML"/>
    <s v="A"/>
    <s v="ATIVO"/>
    <n v="5760"/>
    <n v="12"/>
    <n v="0"/>
    <n v="0"/>
    <n v="0"/>
    <n v="0"/>
    <n v="0"/>
    <n v="288"/>
    <n v="-288"/>
    <n v="-60"/>
    <n v="282"/>
    <n v="2400"/>
    <m/>
    <n v="0"/>
    <n v="0"/>
    <s v="NÃO"/>
    <s v="NÃO"/>
    <n v="0"/>
  </r>
  <r>
    <x v="3"/>
    <x v="0"/>
    <n v="33592"/>
    <s v="MEU LISO TOP COAT ÓLEO CONDICIONANTE PRIMER SELAGEM MÁXIMA 120ML"/>
    <s v="B"/>
    <s v="ATIVO"/>
    <n v="3528"/>
    <n v="6"/>
    <n v="282"/>
    <n v="0"/>
    <n v="0"/>
    <n v="0"/>
    <n v="0"/>
    <n v="282"/>
    <n v="0"/>
    <n v="2058"/>
    <n v="660"/>
    <n v="3528"/>
    <m/>
    <n v="0"/>
    <n v="0"/>
    <s v="NÃO"/>
    <s v="NÃO"/>
    <n v="1"/>
  </r>
  <r>
    <x v="3"/>
    <x v="0"/>
    <n v="33251"/>
    <s v="XEROSA ÓLEO DE TRATAMENTO CONDICIONANTE GLAMOUR CHIC 60ML"/>
    <s v="A"/>
    <s v="ATIVO"/>
    <n v="5280"/>
    <n v="12"/>
    <n v="276"/>
    <n v="0"/>
    <n v="0"/>
    <n v="0"/>
    <n v="0"/>
    <n v="276"/>
    <n v="0"/>
    <n v="4080"/>
    <n v="744"/>
    <n v="20508"/>
    <m/>
    <n v="0"/>
    <n v="0"/>
    <s v="NÃO"/>
    <s v="NÃO"/>
    <n v="1"/>
  </r>
  <r>
    <x v="3"/>
    <x v="0"/>
    <n v="32196"/>
    <s v="SOS CACHOS CREME PARA PENTEAR CONDICIONADOR TRATAMENTO MULTIFUNCIONAL 5 EM 1 COCO 1KG"/>
    <s v="A"/>
    <s v="ATIVO"/>
    <n v="390"/>
    <n v="6"/>
    <n v="0"/>
    <n v="0"/>
    <n v="270"/>
    <n v="0"/>
    <n v="0"/>
    <n v="270"/>
    <n v="-270"/>
    <n v="-2244"/>
    <n v="486"/>
    <n v="3427"/>
    <m/>
    <n v="0"/>
    <n v="0"/>
    <s v="SIM"/>
    <s v="NÃO"/>
    <n v="0"/>
  </r>
  <r>
    <x v="3"/>
    <x v="0"/>
    <n v="95294"/>
    <s v="HIDRA KIT SHAMPOO+CONDICIONADOR D-PANTENOL E MIX VITAMINAS 300ML"/>
    <s v="A"/>
    <s v="ATIVO"/>
    <n v="720"/>
    <n v="6"/>
    <n v="270"/>
    <n v="0"/>
    <n v="0"/>
    <n v="0"/>
    <n v="0"/>
    <n v="270"/>
    <n v="0"/>
    <n v="-3840"/>
    <n v="1392"/>
    <n v="15230"/>
    <m/>
    <n v="0"/>
    <n v="0"/>
    <s v="NÃO"/>
    <s v="NÃO"/>
    <n v="1"/>
  </r>
  <r>
    <x v="3"/>
    <x v="0"/>
    <n v="31786"/>
    <s v="SOS CACHOS CREME PARA PENTEAR CONDICIONADOR RECARGA DE QUERATINA 1KG"/>
    <s v="B"/>
    <s v="ATIVO"/>
    <n v="390"/>
    <n v="6"/>
    <n v="0"/>
    <n v="0"/>
    <n v="270"/>
    <n v="0"/>
    <n v="0"/>
    <n v="270"/>
    <n v="-270"/>
    <n v="-1374"/>
    <n v="18"/>
    <n v="0"/>
    <m/>
    <n v="0"/>
    <n v="0"/>
    <s v="SIM"/>
    <s v="NÃO"/>
    <n v="0"/>
  </r>
  <r>
    <x v="3"/>
    <x v="0"/>
    <n v="95603"/>
    <s v="HIDRA CREME PENTEAR CONDICIONADOR D-PANTENOL E MIX VITAMINAS 1L"/>
    <s v="A"/>
    <s v="ATIVO"/>
    <n v="414"/>
    <n v="6"/>
    <n v="264"/>
    <n v="0"/>
    <n v="0"/>
    <n v="0"/>
    <n v="0"/>
    <n v="264"/>
    <n v="0"/>
    <n v="-2070"/>
    <n v="180"/>
    <n v="1656"/>
    <m/>
    <n v="0"/>
    <n v="0"/>
    <s v="NÃO"/>
    <s v="NÃO"/>
    <n v="1"/>
  </r>
  <r>
    <x v="3"/>
    <x v="0"/>
    <n v="32246"/>
    <s v="CERA MODELADORA MEN ESSENCE CONDICIONADOR 60G"/>
    <s v="B"/>
    <s v="ATIVO"/>
    <n v="4032"/>
    <n v="12"/>
    <n v="264"/>
    <n v="0"/>
    <n v="0"/>
    <n v="0"/>
    <n v="0"/>
    <n v="264"/>
    <n v="0"/>
    <n v="-4596"/>
    <n v="1536"/>
    <n v="7788"/>
    <m/>
    <n v="0"/>
    <n v="0"/>
    <s v="NÃO"/>
    <s v="NÃO"/>
    <n v="1"/>
  </r>
  <r>
    <x v="3"/>
    <x v="0"/>
    <n v="34530"/>
    <s v="SOS CACHOS ATIVADOR CONDICIONADOR  DE CACHOS ARGININA 500G"/>
    <s v="B"/>
    <s v="ATIVO"/>
    <n v="960"/>
    <n v="6"/>
    <n v="0"/>
    <n v="0"/>
    <n v="264"/>
    <n v="0"/>
    <n v="0"/>
    <n v="264"/>
    <n v="-264"/>
    <n v="786"/>
    <n v="648"/>
    <n v="1920"/>
    <m/>
    <n v="0"/>
    <n v="0"/>
    <s v="SIM"/>
    <s v="NÃO"/>
    <n v="0"/>
  </r>
  <r>
    <x v="3"/>
    <x v="0"/>
    <n v="95269"/>
    <s v="SOS CACHOS CREME PARA PENTEAR CONDICIONADOR SUPER ÓLEOS 300ML"/>
    <s v="B"/>
    <s v="ATIVO"/>
    <n v="1620"/>
    <n v="6"/>
    <n v="264"/>
    <n v="0"/>
    <n v="0"/>
    <n v="0"/>
    <n v="0"/>
    <n v="264"/>
    <n v="0"/>
    <n v="-4326"/>
    <n v="2076"/>
    <n v="13182"/>
    <m/>
    <n v="0"/>
    <n v="0"/>
    <s v="NÃO"/>
    <s v="NÃO"/>
    <n v="1"/>
  </r>
  <r>
    <x v="3"/>
    <x v="0"/>
    <n v="33602"/>
    <s v="XEROSA BODY SPLASH DESODORANTE PODER PINK 200ML"/>
    <s v="B"/>
    <s v="ATIVO"/>
    <n v="1800"/>
    <n v="6"/>
    <n v="252"/>
    <n v="0"/>
    <n v="0"/>
    <n v="0"/>
    <n v="0"/>
    <n v="252"/>
    <n v="0"/>
    <n v="14394"/>
    <n v="192"/>
    <n v="23400"/>
    <m/>
    <n v="0"/>
    <n v="0"/>
    <s v="NÃO"/>
    <s v="NÃO"/>
    <n v="1"/>
  </r>
  <r>
    <x v="3"/>
    <x v="0"/>
    <n v="95192"/>
    <s v="MEU LISO MASCARA CONDICIONANTE MATIZ LOIRO 300GR"/>
    <s v="A"/>
    <s v="ATIVO"/>
    <n v="960"/>
    <n v="6"/>
    <n v="240"/>
    <n v="0"/>
    <n v="0"/>
    <n v="0"/>
    <n v="0"/>
    <n v="240"/>
    <n v="0"/>
    <n v="17634"/>
    <n v="2490"/>
    <n v="10050"/>
    <m/>
    <n v="0"/>
    <n v="0"/>
    <s v="NÃO"/>
    <s v="NÃO"/>
    <n v="1"/>
  </r>
  <r>
    <x v="3"/>
    <x v="0"/>
    <n v="33371"/>
    <s v="CACHOS DOS SONHOS MULTY  PINK FATAL TÔNICO CAPILAR  CONDICIONANTE TRATAMENTO 300ML"/>
    <s v="A"/>
    <s v="ATIVO"/>
    <n v="1260"/>
    <n v="6"/>
    <n v="240"/>
    <n v="0"/>
    <n v="0"/>
    <n v="0"/>
    <n v="0"/>
    <n v="240"/>
    <n v="0"/>
    <n v="38190"/>
    <n v="588"/>
    <n v="1260"/>
    <m/>
    <n v="0"/>
    <n v="0"/>
    <s v="NÃO"/>
    <s v="NÃO"/>
    <n v="1"/>
  </r>
  <r>
    <x v="3"/>
    <x v="0"/>
    <n v="31733"/>
    <s v="#TODECACHO GELATINA CONDICIONANTE  LIQUIDA ESTILIZACAO EXTRA FORTE 300G"/>
    <s v="A"/>
    <s v="ATIVO"/>
    <n v="1260"/>
    <n v="6"/>
    <n v="240"/>
    <n v="0"/>
    <n v="0"/>
    <n v="0"/>
    <n v="0"/>
    <n v="240"/>
    <n v="0"/>
    <n v="294"/>
    <n v="816"/>
    <n v="1260"/>
    <m/>
    <n v="0"/>
    <n v="0"/>
    <s v="NÃO"/>
    <s v="NÃO"/>
    <n v="1"/>
  </r>
  <r>
    <x v="3"/>
    <x v="0"/>
    <n v="32442"/>
    <s v="#TODECACHO CACHOS DOS SONHOS CREME MODELADOR CONDICIONADOR FIXAÇÃO NATURAL 500ML"/>
    <s v="A"/>
    <s v="ATIVO"/>
    <n v="888"/>
    <n v="6"/>
    <n v="240"/>
    <n v="0"/>
    <n v="0"/>
    <n v="0"/>
    <n v="0"/>
    <n v="240"/>
    <n v="0"/>
    <n v="-2214"/>
    <n v="756"/>
    <n v="2664"/>
    <m/>
    <n v="0"/>
    <n v="0"/>
    <s v="NÃO"/>
    <s v="NÃO"/>
    <n v="1"/>
  </r>
  <r>
    <x v="3"/>
    <x v="0"/>
    <n v="33252"/>
    <s v="XEROSA CREME CONDICIONADOR PARA PENTEAR GLAMOUR CHIC 800G"/>
    <s v="A"/>
    <s v="ATIVO"/>
    <n v="672"/>
    <n v="6"/>
    <n v="240"/>
    <n v="0"/>
    <n v="0"/>
    <n v="0"/>
    <n v="0"/>
    <n v="240"/>
    <n v="0"/>
    <n v="-2034"/>
    <n v="864"/>
    <n v="0"/>
    <m/>
    <n v="0"/>
    <n v="0"/>
    <s v="NÃO"/>
    <s v="NÃO"/>
    <n v="1"/>
  </r>
  <r>
    <x v="3"/>
    <x v="0"/>
    <n v="95678"/>
    <s v="SL CREME PENTEAR CONDICIONADOR KIDS 1KG"/>
    <s v="A"/>
    <s v="ATIVO"/>
    <n v="480"/>
    <n v="6"/>
    <n v="0"/>
    <n v="0"/>
    <n v="0"/>
    <n v="0"/>
    <n v="0"/>
    <n v="240"/>
    <n v="-240"/>
    <n v="21762"/>
    <n v="1988"/>
    <n v="0"/>
    <m/>
    <n v="0"/>
    <n v="0"/>
    <s v="SIM"/>
    <s v="NÃO"/>
    <n v="0"/>
  </r>
  <r>
    <x v="3"/>
    <x v="0"/>
    <n v="33596"/>
    <s v="SALON LINE ÓLEO DE TRATAMENTO CONDICIONANTE MULTY NUTRITIVO CEREJA 50ML"/>
    <s v="B"/>
    <s v="ATIVO"/>
    <n v="8352"/>
    <n v="12"/>
    <n v="240"/>
    <n v="0"/>
    <n v="0"/>
    <n v="0"/>
    <n v="0"/>
    <n v="240"/>
    <n v="0"/>
    <n v="49836"/>
    <n v="252"/>
    <n v="22584"/>
    <m/>
    <n v="0"/>
    <n v="0"/>
    <s v="NÃO"/>
    <s v="NÃO"/>
    <n v="1"/>
  </r>
  <r>
    <x v="3"/>
    <x v="0"/>
    <n v="32892"/>
    <s v="CACHOS DOS SONHOS - ÓLEO DE TRATAMENTO MULTY IRRESISTÍVEL HIDRO-REPARAÇÃO 50ML"/>
    <s v="A"/>
    <s v="ATIVO"/>
    <n v="8352"/>
    <n v="12"/>
    <n v="240"/>
    <n v="0"/>
    <n v="0"/>
    <n v="0"/>
    <n v="0"/>
    <n v="240"/>
    <n v="0"/>
    <n v="2220"/>
    <n v="504"/>
    <n v="5866"/>
    <m/>
    <n v="0"/>
    <n v="0"/>
    <s v="NÃO"/>
    <s v="NÃO"/>
    <n v="1"/>
  </r>
  <r>
    <x v="3"/>
    <x v="0"/>
    <n v="32624"/>
    <s v="CACHOS DOS SONHOS ÓLEO REPARADOR MULTY PODEROSOS AÇÃO ANTI FRIZZ CONDICIONANTE 50ML"/>
    <s v="A"/>
    <s v="ATIVO"/>
    <n v="8352"/>
    <n v="12"/>
    <n v="240"/>
    <n v="0"/>
    <n v="0"/>
    <n v="0"/>
    <n v="0"/>
    <n v="240"/>
    <n v="0"/>
    <n v="14868"/>
    <n v="60"/>
    <n v="31356"/>
    <m/>
    <n v="0"/>
    <n v="0"/>
    <s v="NÃO"/>
    <s v="NÃO"/>
    <n v="1"/>
  </r>
  <r>
    <x v="3"/>
    <x v="0"/>
    <n v="31709"/>
    <s v="BOMBA TONICO CONDICIONANTE NOTURNO CRESCIMENTO 100ML"/>
    <s v="B"/>
    <s v="ATIVO"/>
    <n v="3384"/>
    <n v="12"/>
    <n v="240"/>
    <n v="0"/>
    <n v="0"/>
    <n v="0"/>
    <n v="0"/>
    <n v="240"/>
    <n v="0"/>
    <n v="-3336"/>
    <n v="4680"/>
    <n v="13824"/>
    <m/>
    <n v="0"/>
    <n v="0"/>
    <s v="NÃO"/>
    <s v="NÃO"/>
    <n v="1"/>
  </r>
  <r>
    <x v="3"/>
    <x v="0"/>
    <n v="33457"/>
    <s v="#TODECACHO GELA CONDICIONANTE COLA 500G"/>
    <s v="B"/>
    <s v="ATIVO"/>
    <n v="960"/>
    <n v="6"/>
    <n v="0"/>
    <n v="0"/>
    <n v="240"/>
    <n v="0"/>
    <n v="0"/>
    <n v="240"/>
    <n v="-240"/>
    <n v="2226"/>
    <n v="1128"/>
    <n v="3840"/>
    <m/>
    <n v="0"/>
    <n v="0"/>
    <s v="SIM"/>
    <s v="NÃO"/>
    <n v="0"/>
  </r>
  <r>
    <x v="3"/>
    <x v="0"/>
    <n v="33599"/>
    <s v="XEROSA BODY SPLASH DESODORANTE VIVA LA VIDA 200ML"/>
    <s v="B"/>
    <s v="ATIVO"/>
    <n v="1800"/>
    <n v="6"/>
    <n v="240"/>
    <n v="0"/>
    <n v="0"/>
    <n v="0"/>
    <n v="0"/>
    <n v="240"/>
    <n v="0"/>
    <n v="22854"/>
    <n v="96"/>
    <n v="23766"/>
    <m/>
    <n v="0"/>
    <n v="0"/>
    <s v="NÃO"/>
    <s v="NÃO"/>
    <n v="1"/>
  </r>
  <r>
    <x v="3"/>
    <x v="0"/>
    <n v="33297"/>
    <s v="MEU LISO DEMAIS SÉRUM SELAGEM DOS SONHOS 120ML"/>
    <s v="A"/>
    <s v="ATIVO"/>
    <n v="3528"/>
    <n v="6"/>
    <n v="234"/>
    <n v="0"/>
    <n v="0"/>
    <n v="0"/>
    <n v="0"/>
    <n v="234"/>
    <n v="0"/>
    <n v="5112"/>
    <n v="1026"/>
    <n v="0"/>
    <m/>
    <n v="0"/>
    <n v="0"/>
    <s v="NÃO"/>
    <s v="NÃO"/>
    <n v="1"/>
  </r>
  <r>
    <x v="3"/>
    <x v="0"/>
    <n v="32208"/>
    <s v="SOS CACHOS CREME PARA PENTEAR TRAT CONDICIONADOR MULTIFUNCIONAL 5 EM 1 KIDS HIDRATAÇÃO"/>
    <s v="A"/>
    <s v="ATIVO"/>
    <n v="390"/>
    <n v="6"/>
    <n v="0"/>
    <n v="0"/>
    <n v="234"/>
    <n v="0"/>
    <n v="0"/>
    <n v="234"/>
    <n v="-234"/>
    <n v="-2592"/>
    <n v="1944"/>
    <n v="390"/>
    <m/>
    <n v="0"/>
    <n v="0"/>
    <s v="SIM"/>
    <s v="NÃO"/>
    <n v="0"/>
  </r>
  <r>
    <x v="3"/>
    <x v="0"/>
    <n v="33264"/>
    <s v="XEROSA BODY SPLASH DESODORANTE CABELO E CORPO VIBES POP 200ML"/>
    <s v="B"/>
    <s v="ATIVO"/>
    <n v="1980"/>
    <n v="6"/>
    <n v="234"/>
    <n v="0"/>
    <n v="0"/>
    <n v="0"/>
    <n v="0"/>
    <n v="234"/>
    <n v="0"/>
    <n v="1200"/>
    <n v="66"/>
    <n v="16036"/>
    <m/>
    <n v="0"/>
    <n v="0"/>
    <s v="NÃO"/>
    <s v="NÃO"/>
    <n v="1"/>
  </r>
  <r>
    <x v="3"/>
    <x v="0"/>
    <n v="30360"/>
    <s v="ATIVADOR CONDICIONADOR SOS CACHOS KIDS SUPER ÓLEOS 300ML"/>
    <s v="B"/>
    <s v="ATIVO"/>
    <n v="1680"/>
    <n v="6"/>
    <n v="234"/>
    <n v="0"/>
    <n v="0"/>
    <n v="0"/>
    <n v="0"/>
    <n v="234"/>
    <n v="0"/>
    <n v="216"/>
    <n v="2028"/>
    <n v="5868"/>
    <m/>
    <n v="0"/>
    <n v="0"/>
    <s v="NÃO"/>
    <s v="NÃO"/>
    <n v="1"/>
  </r>
  <r>
    <x v="3"/>
    <x v="0"/>
    <n v="33629"/>
    <s v="SALON LINE KIT SHAMPOO 300ML + CR MULTIFUNCIONAL CONDICIONANTE 300ML DEFINIÇÃO CACHOS OSTE"/>
    <s v="C"/>
    <s v="ATIVO"/>
    <n v="630"/>
    <n v="6"/>
    <n v="228"/>
    <n v="0"/>
    <n v="0"/>
    <n v="0"/>
    <n v="0"/>
    <n v="228"/>
    <n v="0"/>
    <n v="-480"/>
    <n v="108"/>
    <n v="2346"/>
    <m/>
    <n v="0"/>
    <n v="0"/>
    <s v="NÃO"/>
    <s v="NÃO"/>
    <n v="1"/>
  </r>
  <r>
    <x v="3"/>
    <x v="0"/>
    <n v="43735"/>
    <s v="GUANIDINA TRADICIONAL MILD (A+N) 215GR"/>
    <s v="A"/>
    <s v="ATIVO"/>
    <n v="1080"/>
    <n v="12"/>
    <n v="228"/>
    <n v="0"/>
    <n v="0"/>
    <n v="0"/>
    <n v="0"/>
    <n v="228"/>
    <n v="0"/>
    <n v="-5160"/>
    <n v="96"/>
    <n v="4320"/>
    <m/>
    <n v="0"/>
    <n v="0"/>
    <s v="NÃO"/>
    <s v="NÃO"/>
    <n v="1"/>
  </r>
  <r>
    <x v="3"/>
    <x v="0"/>
    <n v="43763"/>
    <s v="GUANIDINA MANGA SUPER (A+N) 215GR"/>
    <s v="B"/>
    <s v="ATIVO"/>
    <n v="1080"/>
    <n v="12"/>
    <n v="228"/>
    <n v="0"/>
    <n v="0"/>
    <n v="0"/>
    <n v="0"/>
    <n v="228"/>
    <n v="0"/>
    <n v="-3276"/>
    <n v="54"/>
    <n v="900"/>
    <m/>
    <n v="0"/>
    <n v="0"/>
    <s v="NÃO"/>
    <s v="NÃO"/>
    <n v="1"/>
  </r>
  <r>
    <x v="3"/>
    <x v="0"/>
    <n v="95087"/>
    <s v="SL CREME PENTEAR CONDICIONADOR NUTRICAO REPARADORA 1KG"/>
    <s v="B"/>
    <s v="ATIVO"/>
    <n v="480"/>
    <n v="6"/>
    <n v="0"/>
    <n v="0"/>
    <n v="228"/>
    <n v="0"/>
    <n v="0"/>
    <n v="228"/>
    <n v="-228"/>
    <n v="7667"/>
    <n v="18"/>
    <n v="9072"/>
    <m/>
    <n v="0"/>
    <n v="0"/>
    <s v="SIM"/>
    <s v="NÃO"/>
    <n v="0"/>
  </r>
  <r>
    <x v="3"/>
    <x v="0"/>
    <n v="33595"/>
    <s v="MEU LISO TOP COAT MÁSCARA CONDICIONANTE SELAGEM MÁXIMA 300G"/>
    <s v="C"/>
    <s v="ATIVO"/>
    <n v="960"/>
    <n v="6"/>
    <n v="228"/>
    <n v="0"/>
    <n v="0"/>
    <n v="0"/>
    <n v="0"/>
    <n v="228"/>
    <n v="0"/>
    <n v="14904"/>
    <n v="78"/>
    <n v="6918"/>
    <m/>
    <n v="0"/>
    <n v="0"/>
    <s v="NÃO"/>
    <s v="NÃO"/>
    <n v="1"/>
  </r>
  <r>
    <x v="3"/>
    <x v="0"/>
    <n v="33250"/>
    <s v="XEROSA ÓLEO CONDICIONANTE SÉRUM GLAMOUR CHIC 200ML"/>
    <s v="B"/>
    <s v="ATIVO"/>
    <n v="1980"/>
    <n v="6"/>
    <n v="222"/>
    <n v="0"/>
    <n v="0"/>
    <n v="0"/>
    <n v="0"/>
    <n v="222"/>
    <n v="0"/>
    <n v="7596"/>
    <n v="696"/>
    <n v="0"/>
    <m/>
    <n v="0"/>
    <n v="0"/>
    <s v="NÃO"/>
    <s v="NÃO"/>
    <n v="1"/>
  </r>
  <r>
    <x v="3"/>
    <x v="0"/>
    <n v="31186"/>
    <s v="SL CREME PENTEAR CONDICIONADOR SUPER DESEMBARACO 1L"/>
    <s v="B"/>
    <s v="ATIVO"/>
    <n v="480"/>
    <n v="6"/>
    <n v="0"/>
    <n v="0"/>
    <n v="0"/>
    <n v="0"/>
    <n v="0"/>
    <n v="222"/>
    <n v="-222"/>
    <n v="2712"/>
    <n v="180"/>
    <n v="0"/>
    <m/>
    <n v="0"/>
    <n v="0"/>
    <s v="NÃO"/>
    <s v="NÃO"/>
    <n v="0"/>
  </r>
  <r>
    <x v="3"/>
    <x v="0"/>
    <n v="31765"/>
    <s v="CR PENTEAR CONDICIONADOR SOS CACHOS KIDS SUPER ÓLEOS 300ML"/>
    <s v="B"/>
    <s v="ATIVO"/>
    <n v="1620"/>
    <n v="6"/>
    <n v="222"/>
    <n v="0"/>
    <n v="0"/>
    <n v="0"/>
    <n v="0"/>
    <n v="222"/>
    <n v="0"/>
    <n v="-6312"/>
    <n v="774"/>
    <n v="2172"/>
    <m/>
    <n v="0"/>
    <n v="0"/>
    <s v="NÃO"/>
    <s v="NÃO"/>
    <n v="1"/>
  </r>
  <r>
    <x v="3"/>
    <x v="0"/>
    <n v="95552"/>
    <s v="SL CREME PENTEAR CONDICIONADOR SUPER VOLUMAO 1L"/>
    <s v="B"/>
    <s v="ATIVO"/>
    <n v="480"/>
    <n v="6"/>
    <n v="222"/>
    <n v="0"/>
    <n v="0"/>
    <n v="0"/>
    <n v="0"/>
    <n v="222"/>
    <n v="0"/>
    <n v="-744"/>
    <n v="60"/>
    <n v="3840"/>
    <m/>
    <n v="0"/>
    <n v="0"/>
    <s v="NÃO"/>
    <s v="NÃO"/>
    <n v="1"/>
  </r>
  <r>
    <x v="3"/>
    <x v="0"/>
    <n v="32237"/>
    <s v="#TODECACHO MODELADORA CONDICIONADOR ANTIFRIZZ 120G"/>
    <s v="B"/>
    <s v="ATIVO"/>
    <n v="3108"/>
    <n v="12"/>
    <n v="216"/>
    <n v="0"/>
    <n v="0"/>
    <n v="0"/>
    <n v="0"/>
    <n v="216"/>
    <n v="0"/>
    <n v="984"/>
    <n v="54"/>
    <n v="5472"/>
    <m/>
    <n v="0"/>
    <n v="0"/>
    <s v="NÃO"/>
    <s v="NÃO"/>
    <n v="1"/>
  </r>
  <r>
    <x v="3"/>
    <x v="0"/>
    <n v="95003"/>
    <s v="AFRO CREME RELAXAMENTO PERMANENTE AFRO 500GR"/>
    <s v="A"/>
    <s v="ATIVO"/>
    <n v="960"/>
    <n v="6"/>
    <n v="0"/>
    <n v="0"/>
    <n v="210"/>
    <n v="0"/>
    <n v="0"/>
    <n v="210"/>
    <n v="-210"/>
    <n v="45780"/>
    <n v="654"/>
    <n v="960"/>
    <m/>
    <n v="0"/>
    <n v="0"/>
    <s v="SIM"/>
    <s v="NÃO"/>
    <n v="0"/>
  </r>
  <r>
    <x v="3"/>
    <x v="0"/>
    <n v="8255"/>
    <s v="LIGHT COLOR PROF 3.0 CASTANHO ESCURO"/>
    <s v="A"/>
    <s v="ATIVO"/>
    <n v="1512"/>
    <n v="6"/>
    <n v="204"/>
    <n v="0"/>
    <n v="0"/>
    <n v="0"/>
    <n v="0"/>
    <n v="204"/>
    <n v="0"/>
    <n v="55740"/>
    <n v="2844"/>
    <n v="17460"/>
    <m/>
    <n v="0"/>
    <n v="0"/>
    <s v="NÃO"/>
    <s v="NÃO"/>
    <n v="1"/>
  </r>
  <r>
    <x v="3"/>
    <x v="0"/>
    <n v="95241"/>
    <s v="MEU LISO MASCARA CONDICIONANTE MUITO+LISO 300GR"/>
    <s v="B"/>
    <s v="ATIVO"/>
    <n v="960"/>
    <n v="6"/>
    <n v="204"/>
    <n v="0"/>
    <n v="0"/>
    <n v="0"/>
    <n v="0"/>
    <n v="204"/>
    <n v="0"/>
    <n v="3816"/>
    <n v="42"/>
    <n v="1110"/>
    <m/>
    <n v="0"/>
    <n v="0"/>
    <s v="NÃO"/>
    <s v="NÃO"/>
    <n v="1"/>
  </r>
  <r>
    <x v="3"/>
    <x v="0"/>
    <n v="95687"/>
    <s v="HIDRA KIT SHAMPOO+CONDICIONADOR AMIDO DE MILHO 300ML"/>
    <s v="A"/>
    <s v="ATIVO"/>
    <n v="720"/>
    <n v="6"/>
    <n v="204"/>
    <n v="0"/>
    <n v="0"/>
    <n v="0"/>
    <n v="0"/>
    <n v="204"/>
    <n v="0"/>
    <n v="-5016"/>
    <n v="630"/>
    <n v="4506"/>
    <m/>
    <n v="0"/>
    <n v="0"/>
    <s v="NÃO"/>
    <s v="NÃO"/>
    <n v="1"/>
  </r>
  <r>
    <x v="3"/>
    <x v="0"/>
    <n v="43317"/>
    <s v="GUANIDINA TRADICIONAL SUPER (A+N) 215GR"/>
    <s v="A"/>
    <s v="ATIVO"/>
    <n v="1080"/>
    <n v="12"/>
    <n v="204"/>
    <n v="0"/>
    <n v="0"/>
    <n v="0"/>
    <n v="0"/>
    <n v="204"/>
    <n v="0"/>
    <n v="-10116"/>
    <n v="3300"/>
    <n v="5172"/>
    <m/>
    <n v="0"/>
    <n v="0"/>
    <s v="NÃO"/>
    <s v="NÃO"/>
    <n v="1"/>
  </r>
  <r>
    <x v="3"/>
    <x v="0"/>
    <n v="95430"/>
    <s v="HIDRA KIT SHAMPOO+CONDICIONADOR BABOSA 300ML"/>
    <s v="A"/>
    <s v="ATIVO"/>
    <n v="720"/>
    <n v="6"/>
    <n v="204"/>
    <n v="0"/>
    <n v="0"/>
    <n v="0"/>
    <n v="0"/>
    <n v="204"/>
    <n v="0"/>
    <n v="-14370"/>
    <n v="282"/>
    <n v="11976"/>
    <m/>
    <n v="0"/>
    <n v="0"/>
    <s v="NÃO"/>
    <s v="NÃO"/>
    <n v="1"/>
  </r>
  <r>
    <x v="3"/>
    <x v="0"/>
    <n v="95193"/>
    <s v="MEU LISO CONDICIONADOR MATIZ LOIRO 300ML"/>
    <s v="C"/>
    <s v="ATIVO"/>
    <n v="1440"/>
    <n v="6"/>
    <n v="204"/>
    <n v="0"/>
    <n v="0"/>
    <n v="0"/>
    <n v="0"/>
    <n v="204"/>
    <n v="0"/>
    <n v="28986"/>
    <n v="2448"/>
    <n v="4332"/>
    <m/>
    <n v="0"/>
    <n v="0"/>
    <s v="NÃO"/>
    <s v="NÃO"/>
    <n v="1"/>
  </r>
  <r>
    <x v="3"/>
    <x v="0"/>
    <n v="32614"/>
    <s v="CREME MULTIFUNCIONAL 3 EM 1 HIDRA KIDS CACHINHOS CONDICIONADOR - 1KG"/>
    <s v="B"/>
    <s v="ATIVO"/>
    <n v="462"/>
    <n v="6"/>
    <n v="0"/>
    <n v="0"/>
    <n v="204"/>
    <n v="0"/>
    <n v="0"/>
    <n v="204"/>
    <n v="-204"/>
    <n v="-204"/>
    <n v="324"/>
    <n v="1842"/>
    <m/>
    <n v="0"/>
    <n v="0"/>
    <s v="SIM"/>
    <s v="NÃO"/>
    <n v="0"/>
  </r>
  <r>
    <x v="3"/>
    <x v="0"/>
    <n v="32204"/>
    <s v="SOS CACHOS ATIVADOR DE CACHOS CONDICIONADOR MEL 1KG"/>
    <s v="B"/>
    <s v="ATIVO"/>
    <n v="390"/>
    <n v="6"/>
    <n v="0"/>
    <n v="0"/>
    <n v="204"/>
    <n v="0"/>
    <n v="0"/>
    <n v="204"/>
    <n v="-204"/>
    <n v="-240"/>
    <n v="438"/>
    <n v="780"/>
    <m/>
    <n v="0"/>
    <n v="0"/>
    <s v="SIM"/>
    <s v="NÃO"/>
    <n v="0"/>
  </r>
  <r>
    <x v="3"/>
    <x v="0"/>
    <n v="30745"/>
    <s v="SL CREME PENTEAR CONDICIONADOR AZEITE DE OLIVA 1KG"/>
    <s v="B"/>
    <s v="ATIVO"/>
    <n v="480"/>
    <n v="6"/>
    <n v="0"/>
    <n v="0"/>
    <n v="204"/>
    <n v="0"/>
    <n v="0"/>
    <n v="204"/>
    <n v="-204"/>
    <n v="-2172"/>
    <n v="168"/>
    <n v="5280"/>
    <m/>
    <n v="0"/>
    <n v="0"/>
    <s v="SIM"/>
    <s v="NÃO"/>
    <n v="0"/>
  </r>
  <r>
    <x v="3"/>
    <x v="0"/>
    <n v="33643"/>
    <s v="CREME PARA PENTEAR CONDICIONANTE DEFINIÇÃO EXTRAORDINÁRIA 300ML"/>
    <s v="C"/>
    <s v="ATIVO"/>
    <n v="1260"/>
    <n v="6"/>
    <n v="204"/>
    <n v="0"/>
    <n v="0"/>
    <n v="0"/>
    <n v="0"/>
    <n v="204"/>
    <n v="0"/>
    <n v="-96"/>
    <n v="276"/>
    <n v="8304"/>
    <m/>
    <n v="0"/>
    <n v="0"/>
    <s v="NÃO"/>
    <s v="NÃO"/>
    <n v="1"/>
  </r>
  <r>
    <x v="3"/>
    <x v="0"/>
    <n v="33342"/>
    <s v="CACHOS DOS SONHOS MULTY CREME CONDICIONADOR DE TRATAMENTO PINK FATAL 1KG"/>
    <s v="B"/>
    <s v="ATIVO"/>
    <n v="462"/>
    <n v="6"/>
    <n v="0"/>
    <n v="0"/>
    <n v="0"/>
    <n v="0"/>
    <n v="0"/>
    <n v="204"/>
    <n v="-204"/>
    <n v="1596"/>
    <n v="6030"/>
    <n v="0"/>
    <m/>
    <n v="0"/>
    <n v="0"/>
    <s v="SIM"/>
    <s v="NÃO"/>
    <n v="0"/>
  </r>
  <r>
    <x v="3"/>
    <x v="0"/>
    <n v="32626"/>
    <s v="CACHOS DOS SONHOS ÓLEO REPARADOR MULTY EXTRAORDINÁRIO REPARAÇÃO CONDICIONANTE 50ML"/>
    <s v="B"/>
    <s v="ATIVO"/>
    <n v="8352"/>
    <n v="12"/>
    <n v="204"/>
    <n v="0"/>
    <n v="0"/>
    <n v="0"/>
    <n v="0"/>
    <n v="204"/>
    <n v="0"/>
    <n v="-432"/>
    <n v="948"/>
    <n v="0"/>
    <m/>
    <n v="0"/>
    <n v="0"/>
    <s v="NÃO"/>
    <s v="NÃO"/>
    <n v="1"/>
  </r>
  <r>
    <x v="3"/>
    <x v="0"/>
    <n v="31185"/>
    <s v="SL CREME PENTEAR CONDICIONADOR SUPER CONTROLE 1L"/>
    <s v="B"/>
    <s v="ATIVO"/>
    <n v="480"/>
    <n v="6"/>
    <n v="204"/>
    <n v="0"/>
    <n v="0"/>
    <n v="0"/>
    <n v="0"/>
    <n v="204"/>
    <n v="0"/>
    <n v="3240"/>
    <n v="312"/>
    <n v="2874"/>
    <m/>
    <n v="0"/>
    <n v="0"/>
    <s v="NÃO"/>
    <s v="NÃO"/>
    <n v="1"/>
  </r>
  <r>
    <x v="3"/>
    <x v="0"/>
    <n v="34847"/>
    <s v="SOS CACHOS CREMÁSCARA CONDICIONANTE 2X1 SUPER ÓLEOS 1KG"/>
    <s v="B"/>
    <s v="ATIVO"/>
    <n v="390"/>
    <n v="6"/>
    <n v="0"/>
    <n v="0"/>
    <n v="204"/>
    <n v="0"/>
    <n v="0"/>
    <n v="204"/>
    <n v="-204"/>
    <n v="2682"/>
    <n v="396"/>
    <n v="1560"/>
    <m/>
    <n v="0"/>
    <n v="0"/>
    <s v="SIM"/>
    <s v="NÃO"/>
    <n v="0"/>
  </r>
  <r>
    <x v="3"/>
    <x v="0"/>
    <n v="34624"/>
    <s v="ATIVADOR CONDICIONADOR DE CACHOS KIDS HIDRATAÇÃO CACHOS SOS 300ML"/>
    <s v="B"/>
    <s v="ATIVO"/>
    <n v="1560"/>
    <n v="12"/>
    <n v="204"/>
    <n v="0"/>
    <n v="0"/>
    <n v="0"/>
    <n v="0"/>
    <n v="204"/>
    <n v="0"/>
    <n v="-2208"/>
    <n v="3336"/>
    <n v="0"/>
    <m/>
    <n v="0"/>
    <n v="0"/>
    <s v="NÃO"/>
    <s v="NÃO"/>
    <n v="1"/>
  </r>
  <r>
    <x v="3"/>
    <x v="0"/>
    <n v="95556"/>
    <s v="SL CREME PENTEAR CONDICIONADOR SUPER OLEOS 1KG"/>
    <s v="B"/>
    <s v="ATIVO"/>
    <n v="480"/>
    <n v="6"/>
    <n v="198"/>
    <n v="0"/>
    <n v="0"/>
    <n v="0"/>
    <n v="0"/>
    <n v="198"/>
    <n v="0"/>
    <n v="1974"/>
    <n v="72"/>
    <n v="570"/>
    <m/>
    <n v="0"/>
    <n v="0"/>
    <s v="NÃO"/>
    <s v="NÃO"/>
    <n v="1"/>
  </r>
  <r>
    <x v="3"/>
    <x v="0"/>
    <n v="32650"/>
    <s v="#TODECACHO KIDS KIT SHAMPOO 300ML + CONDICIONADOR 200ML UVA"/>
    <s v="B"/>
    <s v="ATIVO"/>
    <n v="840"/>
    <n v="6"/>
    <n v="198"/>
    <n v="0"/>
    <n v="0"/>
    <n v="0"/>
    <n v="0"/>
    <n v="198"/>
    <n v="0"/>
    <n v="-2400"/>
    <n v="186"/>
    <n v="3060"/>
    <m/>
    <n v="0"/>
    <n v="0"/>
    <s v="NÃO"/>
    <s v="NÃO"/>
    <n v="1"/>
  </r>
  <r>
    <x v="3"/>
    <x v="0"/>
    <n v="33273"/>
    <s v="CREME PARA PENTEAR KIDS VANILLA 1KG"/>
    <s v="B"/>
    <s v="ATIVO"/>
    <n v="480"/>
    <n v="6"/>
    <n v="0"/>
    <n v="0"/>
    <n v="198"/>
    <n v="0"/>
    <n v="0"/>
    <n v="198"/>
    <n v="-198"/>
    <n v="4836"/>
    <n v="7609"/>
    <n v="3430"/>
    <m/>
    <n v="0"/>
    <n v="0"/>
    <s v="SIM"/>
    <s v="NÃO"/>
    <n v="0"/>
  </r>
  <r>
    <x v="3"/>
    <x v="0"/>
    <n v="32630"/>
    <s v="SOS CACHOS CREME PARA PENTEAR CONDICIONADOR SUPER BRILHO DE REPENTE PRONTA! 500G"/>
    <s v="A"/>
    <s v="ATIVO"/>
    <n v="960"/>
    <n v="6"/>
    <n v="0"/>
    <n v="0"/>
    <n v="192"/>
    <n v="0"/>
    <n v="0"/>
    <n v="192"/>
    <n v="-192"/>
    <n v="3366"/>
    <n v="6"/>
    <n v="12720"/>
    <m/>
    <n v="0"/>
    <n v="0"/>
    <s v="SIM"/>
    <s v="NÃO"/>
    <n v="0"/>
  </r>
  <r>
    <x v="3"/>
    <x v="0"/>
    <n v="95166"/>
    <s v="BOMBA CREME PENTEAR CONDICIONADOR ORIGINAL 500ML"/>
    <s v="A"/>
    <s v="ATIVO"/>
    <n v="768"/>
    <n v="6"/>
    <n v="192"/>
    <n v="0"/>
    <n v="0"/>
    <n v="0"/>
    <n v="0"/>
    <n v="192"/>
    <n v="0"/>
    <n v="5232"/>
    <n v="198"/>
    <n v="7134"/>
    <m/>
    <n v="0"/>
    <n v="0"/>
    <s v="NÃO"/>
    <s v="NÃO"/>
    <n v="1"/>
  </r>
  <r>
    <x v="3"/>
    <x v="0"/>
    <n v="32448"/>
    <s v="#TODECACHINHO KIDS GELATINA CONDICIONANTE ATIVADORA (MELANCIA) 550G"/>
    <s v="A"/>
    <s v="ATIVO"/>
    <n v="960"/>
    <n v="6"/>
    <n v="0"/>
    <n v="0"/>
    <n v="192"/>
    <n v="0"/>
    <n v="0"/>
    <n v="192"/>
    <n v="-192"/>
    <n v="26464"/>
    <n v="834"/>
    <n v="8058"/>
    <m/>
    <n v="0"/>
    <n v="0"/>
    <s v="SIM"/>
    <s v="NÃO"/>
    <n v="0"/>
  </r>
  <r>
    <x v="3"/>
    <x v="0"/>
    <n v="32446"/>
    <s v="CREME PARA PENTEAR CONDICIONADOR KIDS CACHINHOS BRILHANTES  1KG"/>
    <s v="A"/>
    <s v="ATIVO"/>
    <n v="480"/>
    <n v="6"/>
    <n v="0"/>
    <n v="0"/>
    <n v="192"/>
    <n v="0"/>
    <n v="0"/>
    <n v="192"/>
    <n v="-192"/>
    <n v="20496"/>
    <n v="1110"/>
    <n v="10458"/>
    <m/>
    <n v="0"/>
    <n v="0"/>
    <s v="SIM"/>
    <s v="NÃO"/>
    <n v="0"/>
  </r>
  <r>
    <x v="3"/>
    <x v="0"/>
    <n v="32198"/>
    <s v="SOS CACHOS GELATINA CONDICIONANTE HIDRATANTE ATIVADORA DE CACHOS COCO 400GR"/>
    <s v="A"/>
    <s v="ATIVO"/>
    <n v="720"/>
    <n v="6"/>
    <n v="0"/>
    <n v="0"/>
    <n v="180"/>
    <n v="0"/>
    <n v="0"/>
    <n v="180"/>
    <n v="-180"/>
    <n v="2460"/>
    <n v="630"/>
    <n v="11278"/>
    <m/>
    <n v="0"/>
    <n v="0"/>
    <s v="SIM"/>
    <s v="NÃO"/>
    <n v="0"/>
  </r>
  <r>
    <x v="3"/>
    <x v="0"/>
    <n v="32620"/>
    <s v="CACHOS DOS SONHOS CREME DE TRATAMENTO MULTY PODEROSOS - AÇÃO ANTIFRIZZ 1KG"/>
    <s v="A"/>
    <s v="ATIVO"/>
    <n v="462"/>
    <n v="6"/>
    <n v="0"/>
    <n v="0"/>
    <n v="180"/>
    <n v="0"/>
    <n v="0"/>
    <n v="180"/>
    <n v="-180"/>
    <n v="-2706"/>
    <n v="1716"/>
    <n v="2814"/>
    <m/>
    <n v="0"/>
    <n v="0"/>
    <s v="SIM"/>
    <s v="NÃO"/>
    <n v="0"/>
  </r>
  <r>
    <x v="3"/>
    <x v="0"/>
    <n v="33313"/>
    <s v="SOS CACHOS KIDS GELATINA ABACAXI 400G"/>
    <s v="A"/>
    <s v="ATIVO"/>
    <n v="720"/>
    <n v="6"/>
    <n v="0"/>
    <n v="0"/>
    <n v="0"/>
    <n v="0"/>
    <n v="0"/>
    <n v="180"/>
    <n v="-180"/>
    <n v="12894"/>
    <n v="3888"/>
    <n v="0"/>
    <m/>
    <n v="0"/>
    <n v="0"/>
    <s v="SIM"/>
    <s v="NÃO"/>
    <n v="0"/>
  </r>
  <r>
    <x v="3"/>
    <x v="0"/>
    <n v="95275"/>
    <s v="SOS CREME PENTEAR CONDICIONADOR COCO TRAT PROFUNDO 1KG"/>
    <s v="A"/>
    <s v="ATIVO"/>
    <n v="390"/>
    <n v="6"/>
    <n v="0"/>
    <n v="0"/>
    <n v="180"/>
    <n v="0"/>
    <n v="0"/>
    <n v="180"/>
    <n v="-180"/>
    <n v="4086"/>
    <n v="2190"/>
    <n v="2370"/>
    <m/>
    <n v="0"/>
    <n v="0"/>
    <s v="SIM"/>
    <s v="NÃO"/>
    <n v="0"/>
  </r>
  <r>
    <x v="3"/>
    <x v="0"/>
    <n v="32617"/>
    <s v="#TODECACHO GEL&amp;CREME MÁXIMA DEFINIÇÃO 500G"/>
    <s v="B"/>
    <s v="ATIVO"/>
    <n v="960"/>
    <n v="6"/>
    <n v="0"/>
    <n v="0"/>
    <n v="180"/>
    <n v="0"/>
    <n v="0"/>
    <n v="180"/>
    <n v="-180"/>
    <n v="6960"/>
    <n v="0"/>
    <n v="1938"/>
    <m/>
    <n v="0"/>
    <n v="0"/>
    <s v="SIM"/>
    <s v="NÃO"/>
    <n v="0"/>
  </r>
  <r>
    <x v="3"/>
    <x v="0"/>
    <n v="33404"/>
    <s v="CR RELAX ANTIENCOLHIMENTO E NUTRIÇÃO 200G"/>
    <s v="C"/>
    <s v="ATIVO"/>
    <n v="720"/>
    <n v="6"/>
    <n v="180"/>
    <n v="0"/>
    <n v="0"/>
    <n v="0"/>
    <n v="0"/>
    <n v="180"/>
    <n v="0"/>
    <n v="1866"/>
    <n v="9390"/>
    <n v="0"/>
    <m/>
    <n v="0"/>
    <n v="0"/>
    <s v="NÃO"/>
    <s v="NÃO"/>
    <n v="1"/>
  </r>
  <r>
    <x v="3"/>
    <x v="0"/>
    <n v="32438"/>
    <s v="#TODECACHO ÓLEO CONDICIONANTE REPARADOR EXTRA FORTE 60ML"/>
    <s v="B"/>
    <s v="ATIVO"/>
    <n v="5184"/>
    <n v="12"/>
    <n v="180"/>
    <n v="0"/>
    <n v="0"/>
    <n v="0"/>
    <n v="0"/>
    <n v="180"/>
    <n v="0"/>
    <n v="34056"/>
    <n v="8328"/>
    <n v="0"/>
    <m/>
    <n v="0"/>
    <n v="0"/>
    <s v="NÃO"/>
    <s v="NÃO"/>
    <n v="1"/>
  </r>
  <r>
    <x v="3"/>
    <x v="0"/>
    <n v="32445"/>
    <s v="CREME PARA PENTEAR CONDICIONADOR DEFINIÇÃO ULTRA VOLUME  1KG"/>
    <s v="B"/>
    <s v="ATIVO"/>
    <n v="480"/>
    <n v="6"/>
    <n v="0"/>
    <n v="0"/>
    <n v="180"/>
    <n v="0"/>
    <n v="0"/>
    <n v="180"/>
    <n v="-180"/>
    <n v="9942"/>
    <n v="485"/>
    <n v="0"/>
    <m/>
    <n v="0"/>
    <n v="0"/>
    <s v="SIM"/>
    <s v="NÃO"/>
    <n v="0"/>
  </r>
  <r>
    <x v="3"/>
    <x v="0"/>
    <n v="31713"/>
    <s v="SOS CREME PENTEAR CONDICIONADOR ARGININA 1KG"/>
    <s v="B"/>
    <s v="ATIVO"/>
    <n v="390"/>
    <n v="6"/>
    <n v="0"/>
    <n v="0"/>
    <n v="180"/>
    <n v="0"/>
    <n v="0"/>
    <n v="180"/>
    <n v="-180"/>
    <n v="4410"/>
    <n v="888"/>
    <n v="6450"/>
    <m/>
    <n v="0"/>
    <n v="0"/>
    <s v="SIM"/>
    <s v="NÃO"/>
    <n v="0"/>
  </r>
  <r>
    <x v="3"/>
    <x v="0"/>
    <n v="32619"/>
    <s v="CACHOS DOS SONHOS CREME DE TRATAMENTO MULTY MILAGRES ANTIPOROSIDADE 1KG"/>
    <s v="B"/>
    <s v="ATIVO"/>
    <n v="462"/>
    <n v="6"/>
    <n v="0"/>
    <n v="0"/>
    <n v="180"/>
    <n v="0"/>
    <n v="0"/>
    <n v="180"/>
    <n v="-180"/>
    <n v="-396"/>
    <n v="60"/>
    <n v="2352"/>
    <m/>
    <n v="0"/>
    <n v="0"/>
    <s v="SIM"/>
    <s v="NÃO"/>
    <n v="0"/>
  </r>
  <r>
    <x v="3"/>
    <x v="0"/>
    <n v="32780"/>
    <s v="MEU LISO KIDS KIT SHAMPOO 300ML + CONDICIONADOR 200ML"/>
    <s v="B"/>
    <s v="ATIVO"/>
    <n v="840"/>
    <n v="6"/>
    <n v="180"/>
    <n v="0"/>
    <n v="0"/>
    <n v="0"/>
    <n v="0"/>
    <n v="180"/>
    <n v="0"/>
    <n v="3210"/>
    <n v="108"/>
    <n v="2364"/>
    <m/>
    <n v="0"/>
    <n v="0"/>
    <s v="NÃO"/>
    <s v="NÃO"/>
    <n v="1"/>
  </r>
  <r>
    <x v="3"/>
    <x v="0"/>
    <n v="33266"/>
    <s v="XEROSA CREME CONDICIONADOR PARA PENTEAR VIBES POP 800G"/>
    <s v="B"/>
    <s v="ATIVO"/>
    <n v="672"/>
    <n v="6"/>
    <n v="180"/>
    <n v="0"/>
    <n v="0"/>
    <n v="0"/>
    <n v="0"/>
    <n v="180"/>
    <n v="0"/>
    <n v="5484"/>
    <n v="798"/>
    <n v="5904"/>
    <m/>
    <n v="0"/>
    <n v="0"/>
    <s v="NÃO"/>
    <s v="NÃO"/>
    <n v="1"/>
  </r>
  <r>
    <x v="3"/>
    <x v="0"/>
    <n v="33588"/>
    <s v="SALON LINE MÁSCARA DE TRATAMENTO CONDICIONANTE DEFINIÇÃO CACHOS OSTENTAÇÃO 300G"/>
    <s v="C"/>
    <s v="ATIVO"/>
    <n v="960"/>
    <n v="6"/>
    <n v="180"/>
    <n v="0"/>
    <n v="0"/>
    <n v="0"/>
    <n v="0"/>
    <n v="180"/>
    <n v="0"/>
    <n v="12282"/>
    <n v="48"/>
    <n v="8640"/>
    <m/>
    <n v="0"/>
    <n v="0"/>
    <s v="NÃO"/>
    <s v="NÃO"/>
    <n v="1"/>
  </r>
  <r>
    <x v="3"/>
    <x v="0"/>
    <n v="34665"/>
    <s v="SOS CACHOS ATIVADOR CONDICIONADOR SUPER ÓLEOS 500ML"/>
    <s v="B"/>
    <s v="ATIVO"/>
    <n v="936"/>
    <n v="6"/>
    <n v="180"/>
    <n v="0"/>
    <n v="0"/>
    <n v="0"/>
    <n v="0"/>
    <n v="180"/>
    <n v="0"/>
    <n v="660"/>
    <n v="144"/>
    <n v="516"/>
    <m/>
    <n v="0"/>
    <n v="0"/>
    <s v="NÃO"/>
    <s v="NÃO"/>
    <n v="1"/>
  </r>
  <r>
    <x v="3"/>
    <x v="0"/>
    <n v="33601"/>
    <s v="XEROSA BODY SPLASH DESODORANTE MISS RADIANTE 200ML"/>
    <s v="B"/>
    <s v="ATIVO"/>
    <n v="1800"/>
    <n v="6"/>
    <n v="180"/>
    <n v="0"/>
    <n v="0"/>
    <n v="0"/>
    <n v="0"/>
    <n v="180"/>
    <n v="0"/>
    <n v="14646"/>
    <n v="618"/>
    <n v="0"/>
    <m/>
    <n v="0"/>
    <n v="0"/>
    <s v="NÃO"/>
    <s v="NÃO"/>
    <n v="1"/>
  </r>
  <r>
    <x v="3"/>
    <x v="0"/>
    <n v="33259"/>
    <s v="XEROSA CREME CONDICIONADOR PARA PENTEAR BAUNILHA DOCE 800G"/>
    <s v="B"/>
    <s v="ATIVO"/>
    <n v="672"/>
    <n v="6"/>
    <n v="0"/>
    <n v="0"/>
    <n v="0"/>
    <n v="0"/>
    <n v="0"/>
    <n v="180"/>
    <n v="-180"/>
    <n v="7536"/>
    <n v="6"/>
    <n v="0"/>
    <m/>
    <n v="0"/>
    <n v="0"/>
    <s v="NÃO"/>
    <s v="NÃO"/>
    <n v="0"/>
  </r>
  <r>
    <x v="3"/>
    <x v="0"/>
    <n v="95677"/>
    <s v="MEU LISINHO CREME PENTEAR CONDICIONADOR KIDS 250ML"/>
    <s v="C"/>
    <s v="ATIVO"/>
    <n v="1680"/>
    <n v="6"/>
    <n v="180"/>
    <n v="0"/>
    <n v="0"/>
    <n v="0"/>
    <n v="0"/>
    <n v="180"/>
    <n v="0"/>
    <n v="-2520"/>
    <n v="6"/>
    <n v="4536"/>
    <m/>
    <n v="0"/>
    <n v="0"/>
    <s v="NÃO"/>
    <s v="NÃO"/>
    <n v="1"/>
  </r>
  <r>
    <x v="3"/>
    <x v="0"/>
    <n v="34871"/>
    <s v="BOMBA CONDICIONADOR ORIGINAL 500ML"/>
    <s v="B"/>
    <s v="ATIVO"/>
    <n v="1008"/>
    <n v="6"/>
    <n v="180"/>
    <n v="0"/>
    <n v="0"/>
    <n v="0"/>
    <n v="0"/>
    <n v="180"/>
    <n v="0"/>
    <n v="4782"/>
    <n v="3756"/>
    <n v="0"/>
    <m/>
    <n v="0"/>
    <n v="0"/>
    <s v="NÃO"/>
    <s v="NÃO"/>
    <n v="1"/>
  </r>
  <r>
    <x v="3"/>
    <x v="0"/>
    <n v="32203"/>
    <s v="SOS CACHOS CREME PARA PENTEAR CONDICIONADOR ÓLEO DE MANGA 1KG"/>
    <s v="A"/>
    <s v="ATIVO"/>
    <n v="390"/>
    <n v="6"/>
    <n v="0"/>
    <n v="0"/>
    <n v="174"/>
    <n v="0"/>
    <n v="0"/>
    <n v="174"/>
    <n v="-174"/>
    <n v="9018"/>
    <n v="486"/>
    <n v="390"/>
    <m/>
    <n v="0"/>
    <n v="0"/>
    <s v="SIM"/>
    <s v="NÃO"/>
    <n v="0"/>
  </r>
  <r>
    <x v="3"/>
    <x v="0"/>
    <n v="95701"/>
    <s v="SL CREME PENTEAR CONDICIONADOR DEFINICAO MAXIMA LIBERADO 1KG"/>
    <s v="A"/>
    <s v="ATIVO"/>
    <n v="480"/>
    <n v="6"/>
    <n v="0"/>
    <n v="0"/>
    <n v="174"/>
    <n v="0"/>
    <n v="0"/>
    <n v="174"/>
    <n v="-174"/>
    <n v="12318"/>
    <n v="1566"/>
    <n v="6738"/>
    <m/>
    <n v="0"/>
    <n v="0"/>
    <s v="SIM"/>
    <s v="NÃO"/>
    <n v="0"/>
  </r>
  <r>
    <x v="3"/>
    <x v="0"/>
    <n v="32615"/>
    <s v="CREME PARA PENTEAR KIDS CACHINHOS NUTRIDOS CHOCOLATE CONDICIONADOR 1KG"/>
    <s v="B"/>
    <s v="ATIVO"/>
    <n v="480"/>
    <n v="6"/>
    <n v="0"/>
    <n v="0"/>
    <n v="174"/>
    <n v="0"/>
    <n v="0"/>
    <n v="174"/>
    <n v="-174"/>
    <n v="7374"/>
    <n v="48"/>
    <n v="480"/>
    <m/>
    <n v="0"/>
    <n v="0"/>
    <s v="SIM"/>
    <s v="NÃO"/>
    <n v="0"/>
  </r>
  <r>
    <x v="3"/>
    <x v="0"/>
    <n v="32443"/>
    <s v="MEU LISO DEMAIS ÓLEO DE TRATAMENTO CONDICIONANTE MULTIFUNCIONAL 60ML"/>
    <s v="A"/>
    <s v="ATIVO"/>
    <n v="5760"/>
    <n v="12"/>
    <n v="168"/>
    <n v="0"/>
    <n v="0"/>
    <n v="0"/>
    <n v="0"/>
    <n v="168"/>
    <n v="0"/>
    <n v="6396"/>
    <n v="5592"/>
    <n v="11520"/>
    <m/>
    <n v="0"/>
    <n v="0"/>
    <s v="NÃO"/>
    <s v="NÃO"/>
    <n v="1"/>
  </r>
  <r>
    <x v="3"/>
    <x v="0"/>
    <n v="33322"/>
    <s v="CACHOS DOS SONHOS ÓLEO SÉRUM MULTY PINK LEMONADE 200ML"/>
    <s v="B"/>
    <s v="ATIVO"/>
    <n v="2484"/>
    <n v="6"/>
    <n v="168"/>
    <n v="0"/>
    <n v="0"/>
    <n v="0"/>
    <n v="0"/>
    <n v="168"/>
    <n v="0"/>
    <n v="28662"/>
    <n v="24"/>
    <n v="720"/>
    <m/>
    <n v="0"/>
    <n v="0"/>
    <s v="NÃO"/>
    <s v="NÃO"/>
    <n v="1"/>
  </r>
  <r>
    <x v="3"/>
    <x v="0"/>
    <n v="34851"/>
    <s v="SOS CACHOS CREME PARA PENTEAR CONDICIONADOR COCO 300ML"/>
    <s v="B"/>
    <s v="ATIVO"/>
    <n v="1584"/>
    <n v="12"/>
    <n v="168"/>
    <n v="0"/>
    <n v="0"/>
    <n v="0"/>
    <n v="0"/>
    <n v="168"/>
    <n v="0"/>
    <n v="-516"/>
    <n v="5574"/>
    <n v="3168"/>
    <m/>
    <n v="0"/>
    <n v="0"/>
    <s v="NÃO"/>
    <s v="NÃO"/>
    <n v="1"/>
  </r>
  <r>
    <x v="3"/>
    <x v="0"/>
    <n v="32623"/>
    <s v="CACHOS DOS SONHOS ÓLEO REPARADOR MULTY MILAGRES ANTIPOROSIDADE CONDICIONANTE 50ML"/>
    <s v="B"/>
    <s v="ATIVO"/>
    <n v="8352"/>
    <n v="12"/>
    <n v="168"/>
    <n v="0"/>
    <n v="0"/>
    <n v="0"/>
    <n v="0"/>
    <n v="168"/>
    <n v="0"/>
    <n v="1968"/>
    <n v="624"/>
    <n v="17796"/>
    <m/>
    <n v="0"/>
    <n v="0"/>
    <s v="NÃO"/>
    <s v="NÃO"/>
    <n v="1"/>
  </r>
  <r>
    <x v="3"/>
    <x v="0"/>
    <n v="33316"/>
    <s v="CACHOS DOS SONHOS - ÓLEO SÉRUM CONDICIONANTE DEFINIÇÃO INTENSA MULTY 200ML"/>
    <s v="A"/>
    <s v="ATIVO"/>
    <n v="2484"/>
    <n v="6"/>
    <n v="162"/>
    <n v="0"/>
    <n v="0"/>
    <n v="0"/>
    <n v="0"/>
    <n v="162"/>
    <n v="0"/>
    <n v="5118"/>
    <n v="2214"/>
    <n v="9444"/>
    <m/>
    <n v="0"/>
    <n v="0"/>
    <s v="NÃO"/>
    <s v="NÃO"/>
    <n v="1"/>
  </r>
  <r>
    <x v="3"/>
    <x v="0"/>
    <n v="32895"/>
    <s v="CACHOS DOS SONHOS - ÓLEO + SÉRUM BIFÁSICO MULTY PODEROSOS NUTRIÇÃO 120ML"/>
    <s v="A"/>
    <s v="ATIVO"/>
    <n v="3528"/>
    <n v="6"/>
    <n v="162"/>
    <n v="0"/>
    <n v="0"/>
    <n v="0"/>
    <n v="0"/>
    <n v="162"/>
    <n v="0"/>
    <n v="9030"/>
    <n v="1326"/>
    <n v="7410"/>
    <m/>
    <n v="0"/>
    <n v="0"/>
    <s v="NÃO"/>
    <s v="NÃO"/>
    <n v="1"/>
  </r>
  <r>
    <x v="3"/>
    <x v="0"/>
    <n v="32447"/>
    <s v="#TODECACHINHO KIDS GELATINA CONDICIONANTE MODELADORA (UVA) 550G"/>
    <s v="A"/>
    <s v="ATIVO"/>
    <n v="960"/>
    <n v="6"/>
    <n v="0"/>
    <n v="0"/>
    <n v="162"/>
    <n v="0"/>
    <n v="0"/>
    <n v="162"/>
    <n v="-162"/>
    <n v="26298"/>
    <n v="2934"/>
    <n v="16230"/>
    <m/>
    <n v="0"/>
    <n v="0"/>
    <s v="SIM"/>
    <s v="NÃO"/>
    <n v="0"/>
  </r>
  <r>
    <x v="3"/>
    <x v="0"/>
    <n v="32920"/>
    <s v="CREME PARA PENTEAR TRATAMENTO ÓLEO EXTRAORDINARIO  CONDICIONADOR 1KG"/>
    <s v="A"/>
    <s v="ATIVO"/>
    <n v="480"/>
    <n v="6"/>
    <n v="0"/>
    <n v="0"/>
    <n v="162"/>
    <n v="0"/>
    <n v="0"/>
    <n v="162"/>
    <n v="-162"/>
    <n v="7332"/>
    <n v="504"/>
    <n v="12246"/>
    <m/>
    <n v="0"/>
    <n v="0"/>
    <s v="SIM"/>
    <s v="NÃO"/>
    <n v="0"/>
  </r>
  <r>
    <x v="3"/>
    <x v="0"/>
    <n v="33263"/>
    <s v="XEROSA KIT SHAMPOO 300ML + CONDICIONADOR 200ML VIBES POP"/>
    <s v="B"/>
    <s v="ATIVO"/>
    <n v="930"/>
    <n v="6"/>
    <n v="162"/>
    <n v="0"/>
    <n v="0"/>
    <n v="0"/>
    <n v="0"/>
    <n v="162"/>
    <n v="0"/>
    <n v="-2472"/>
    <n v="2802"/>
    <n v="3438"/>
    <m/>
    <n v="0"/>
    <n v="0"/>
    <s v="NÃO"/>
    <s v="NÃO"/>
    <n v="1"/>
  </r>
  <r>
    <x v="3"/>
    <x v="0"/>
    <n v="34945"/>
    <s v="MEU LISO MASCARA CONDICIONANTE DEMAIS 300GR"/>
    <s v="B"/>
    <s v="ATIVO"/>
    <n v="960"/>
    <n v="6"/>
    <n v="162"/>
    <n v="0"/>
    <n v="0"/>
    <n v="0"/>
    <n v="0"/>
    <n v="162"/>
    <n v="0"/>
    <n v="5166"/>
    <n v="582"/>
    <n v="0"/>
    <m/>
    <n v="0"/>
    <n v="0"/>
    <s v="NÃO"/>
    <s v="NÃO"/>
    <n v="1"/>
  </r>
  <r>
    <x v="3"/>
    <x v="0"/>
    <n v="33258"/>
    <s v="XEROSA ÓLEO DE TRATAMENTO CONDICIONANTE BAUNILHA DOCE 60ML"/>
    <s v="A"/>
    <s v="ATIVO"/>
    <n v="5280"/>
    <n v="12"/>
    <n v="156"/>
    <n v="0"/>
    <n v="0"/>
    <n v="0"/>
    <n v="0"/>
    <n v="156"/>
    <n v="0"/>
    <n v="1980"/>
    <n v="3610"/>
    <n v="12360"/>
    <m/>
    <n v="0"/>
    <n v="0"/>
    <s v="NÃO"/>
    <s v="NÃO"/>
    <n v="1"/>
  </r>
  <r>
    <x v="3"/>
    <x v="0"/>
    <n v="34921"/>
    <s v="#TODECACHO MASCARA CONDICIONANTE MATIZ MAIONESE 500GR"/>
    <s v="A"/>
    <s v="ATIVO"/>
    <n v="960"/>
    <n v="6"/>
    <n v="0"/>
    <n v="0"/>
    <n v="150"/>
    <n v="0"/>
    <n v="0"/>
    <n v="150"/>
    <n v="-150"/>
    <n v="-1602"/>
    <n v="1368"/>
    <n v="1482"/>
    <m/>
    <n v="0"/>
    <n v="0"/>
    <s v="SIM"/>
    <s v="NÃO"/>
    <n v="0"/>
  </r>
  <r>
    <x v="3"/>
    <x v="0"/>
    <n v="33312"/>
    <s v="SOS CACHOS KIDS CREME PARA PENTEAR ABACAXI 1KG"/>
    <s v="A"/>
    <s v="ATIVO"/>
    <n v="462"/>
    <n v="6"/>
    <n v="0"/>
    <n v="0"/>
    <n v="150"/>
    <n v="0"/>
    <n v="0"/>
    <n v="150"/>
    <n v="-150"/>
    <n v="14184"/>
    <n v="2238"/>
    <n v="0"/>
    <m/>
    <n v="0"/>
    <n v="0"/>
    <s v="SIM"/>
    <s v="NÃO"/>
    <n v="0"/>
  </r>
  <r>
    <x v="3"/>
    <x v="0"/>
    <n v="34682"/>
    <s v="SOS CACHOS ATIVADOR CONDICIONADOR SUPER ÓLEOS 1KG"/>
    <s v="A"/>
    <s v="ATIVO"/>
    <n v="390"/>
    <n v="6"/>
    <n v="0"/>
    <n v="0"/>
    <n v="150"/>
    <n v="0"/>
    <n v="0"/>
    <n v="150"/>
    <n v="-150"/>
    <n v="-78"/>
    <n v="1467"/>
    <n v="3510"/>
    <m/>
    <n v="0"/>
    <n v="0"/>
    <s v="SIM"/>
    <s v="NÃO"/>
    <n v="0"/>
  </r>
  <r>
    <x v="3"/>
    <x v="0"/>
    <n v="32670"/>
    <s v="SOS CACHOS KIDS HIDRATAÇÃO ATIVADOR DE CACHOS CONDICIONADOR CHICLETE 300ML"/>
    <s v="C"/>
    <s v="ATIVO"/>
    <n v="1680"/>
    <n v="6"/>
    <n v="150"/>
    <n v="0"/>
    <n v="0"/>
    <n v="0"/>
    <n v="0"/>
    <n v="150"/>
    <n v="0"/>
    <n v="1974"/>
    <n v="1110"/>
    <n v="1680"/>
    <m/>
    <n v="0"/>
    <n v="0"/>
    <s v="NÃO"/>
    <s v="NÃO"/>
    <n v="1"/>
  </r>
  <r>
    <x v="3"/>
    <x v="0"/>
    <n v="34436"/>
    <s v="SOS CACHOS ATIVADOR DE CACHOS CONDICIONANTE ÓLEO DE MANGA 300ML"/>
    <s v="B"/>
    <s v="ATIVO"/>
    <n v="1560"/>
    <n v="12"/>
    <n v="144"/>
    <n v="0"/>
    <n v="0"/>
    <n v="0"/>
    <n v="0"/>
    <n v="144"/>
    <n v="0"/>
    <n v="-240"/>
    <n v="348"/>
    <n v="3876"/>
    <m/>
    <n v="0"/>
    <n v="0"/>
    <s v="NÃO"/>
    <s v="NÃO"/>
    <n v="1"/>
  </r>
  <r>
    <x v="3"/>
    <x v="0"/>
    <n v="95353"/>
    <s v="MEU LISO MASCARA CONDICIONANTE MATIZ VERMELHO 300GR"/>
    <s v="B"/>
    <s v="ATIVO"/>
    <n v="960"/>
    <n v="6"/>
    <n v="144"/>
    <n v="0"/>
    <n v="0"/>
    <n v="0"/>
    <n v="0"/>
    <n v="144"/>
    <n v="0"/>
    <n v="26106"/>
    <n v="3828"/>
    <n v="960"/>
    <m/>
    <n v="0"/>
    <n v="0"/>
    <s v="NÃO"/>
    <s v="NÃO"/>
    <n v="1"/>
  </r>
  <r>
    <x v="3"/>
    <x v="0"/>
    <n v="32874"/>
    <s v="CACHOS DOS SONHOS - CREME DE TRATAMENTO MULTY IRRESISTÍVEL HIDRO-REPARAÇÃO 1KG"/>
    <s v="B"/>
    <s v="ATIVO"/>
    <n v="462"/>
    <n v="6"/>
    <n v="0"/>
    <n v="0"/>
    <n v="144"/>
    <n v="0"/>
    <n v="0"/>
    <n v="144"/>
    <n v="-144"/>
    <n v="2610"/>
    <n v="258"/>
    <n v="822"/>
    <m/>
    <n v="0"/>
    <n v="0"/>
    <s v="SIM"/>
    <s v="NÃO"/>
    <n v="0"/>
  </r>
  <r>
    <x v="3"/>
    <x v="0"/>
    <n v="32202"/>
    <s v="SOS OLEO CONDICIONADOR SUPER ÓLEOS 100ML"/>
    <s v="B"/>
    <s v="ATIVO"/>
    <n v="3744"/>
    <n v="12"/>
    <n v="144"/>
    <n v="0"/>
    <n v="0"/>
    <n v="0"/>
    <n v="0"/>
    <n v="144"/>
    <n v="0"/>
    <n v="4012"/>
    <n v="696"/>
    <n v="8364"/>
    <m/>
    <n v="0"/>
    <n v="0"/>
    <s v="NÃO"/>
    <s v="NÃO"/>
    <n v="1"/>
  </r>
  <r>
    <x v="3"/>
    <x v="0"/>
    <n v="32551"/>
    <s v="CREME PARA PENTEAR CONDICIONADOR KIDS CACHINHOS HIDRATADOS 1KG"/>
    <s v="B"/>
    <s v="ATIVO"/>
    <n v="480"/>
    <n v="6"/>
    <n v="0"/>
    <n v="0"/>
    <n v="144"/>
    <n v="0"/>
    <n v="0"/>
    <n v="144"/>
    <n v="-144"/>
    <n v="10890"/>
    <n v="606"/>
    <n v="1512"/>
    <m/>
    <n v="0"/>
    <n v="0"/>
    <s v="SIM"/>
    <s v="NÃO"/>
    <n v="0"/>
  </r>
  <r>
    <x v="3"/>
    <x v="0"/>
    <n v="32926"/>
    <s v="MEU LISO KIDS KIT SHAMPOO UVA 300ML + CONDICIONADOR UVA 200ML"/>
    <s v="B"/>
    <s v="ATIVO"/>
    <n v="840"/>
    <n v="6"/>
    <n v="138"/>
    <n v="0"/>
    <n v="0"/>
    <n v="0"/>
    <n v="0"/>
    <n v="138"/>
    <n v="0"/>
    <n v="-1590"/>
    <n v="0"/>
    <n v="3360"/>
    <m/>
    <n v="0"/>
    <n v="0"/>
    <s v="NÃO"/>
    <s v="NÃO"/>
    <n v="1"/>
  </r>
  <r>
    <x v="3"/>
    <x v="0"/>
    <n v="7036"/>
    <s v="#TODECACHO GELATINA CONDICIONANTE ALTA DEFINICAO 320GR"/>
    <s v="C"/>
    <s v="ATIVO"/>
    <n v="1260"/>
    <n v="6"/>
    <n v="138"/>
    <n v="0"/>
    <n v="0"/>
    <n v="0"/>
    <n v="0"/>
    <n v="138"/>
    <n v="0"/>
    <n v="1992"/>
    <n v="798"/>
    <n v="1260"/>
    <m/>
    <n v="0"/>
    <n v="0"/>
    <s v="NÃO"/>
    <s v="NÃO"/>
    <n v="1"/>
  </r>
  <r>
    <x v="3"/>
    <x v="0"/>
    <n v="32618"/>
    <s v="#TODECACHO GEL&amp;CREME MÁXIMA FIXAÇÃO 500G"/>
    <s v="B"/>
    <s v="ATIVO"/>
    <n v="960"/>
    <n v="6"/>
    <n v="0"/>
    <n v="0"/>
    <n v="138"/>
    <n v="0"/>
    <n v="0"/>
    <n v="138"/>
    <n v="-138"/>
    <n v="6654"/>
    <n v="1158"/>
    <n v="960"/>
    <m/>
    <n v="0"/>
    <n v="0"/>
    <s v="SIM"/>
    <s v="NÃO"/>
    <n v="0"/>
  </r>
  <r>
    <x v="3"/>
    <x v="0"/>
    <n v="34458"/>
    <s v="SL CREME PENTEAR CONDICIONADOR BRILHO MAXIMO 1KG"/>
    <s v="B"/>
    <s v="ATIVO"/>
    <n v="480"/>
    <n v="6"/>
    <n v="0"/>
    <n v="0"/>
    <n v="138"/>
    <n v="0"/>
    <n v="0"/>
    <n v="138"/>
    <n v="-138"/>
    <n v="804"/>
    <n v="1314"/>
    <n v="2940"/>
    <m/>
    <n v="0"/>
    <n v="0"/>
    <s v="SIM"/>
    <s v="NÃO"/>
    <n v="0"/>
  </r>
  <r>
    <x v="3"/>
    <x v="0"/>
    <n v="33594"/>
    <s v="MEU LISO TOP COAT SHAMPOO SELAGEM MÁXIMA 300ML"/>
    <s v="C"/>
    <s v="ATIVO"/>
    <n v="1440"/>
    <n v="6"/>
    <n v="138"/>
    <n v="0"/>
    <n v="0"/>
    <n v="0"/>
    <n v="0"/>
    <n v="138"/>
    <n v="0"/>
    <n v="18084"/>
    <n v="90"/>
    <n v="16848"/>
    <m/>
    <n v="0"/>
    <n v="0"/>
    <s v="NÃO"/>
    <s v="NÃO"/>
    <n v="1"/>
  </r>
  <r>
    <x v="3"/>
    <x v="0"/>
    <n v="33630"/>
    <s v="SALON LINE ÓLEO CONDICIONANTE DEFINIÇÃO NATURAL 120ML"/>
    <s v="C"/>
    <s v="ATIVO"/>
    <n v="3528"/>
    <n v="6"/>
    <n v="138"/>
    <n v="0"/>
    <n v="0"/>
    <n v="0"/>
    <n v="0"/>
    <n v="138"/>
    <n v="0"/>
    <n v="1488"/>
    <n v="96"/>
    <n v="3528"/>
    <m/>
    <n v="0"/>
    <n v="0"/>
    <s v="NÃO"/>
    <s v="NÃO"/>
    <n v="1"/>
  </r>
  <r>
    <x v="3"/>
    <x v="0"/>
    <n v="43984"/>
    <s v="GUANIDINA SPECIAL GIRLS REGULAR (A+N) 218GR"/>
    <s v="B"/>
    <s v="ATIVO"/>
    <n v="1080"/>
    <n v="12"/>
    <n v="120"/>
    <n v="0"/>
    <n v="0"/>
    <n v="0"/>
    <n v="0"/>
    <n v="120"/>
    <n v="0"/>
    <n v="-1980"/>
    <n v="156"/>
    <n v="7548"/>
    <m/>
    <n v="0"/>
    <n v="0"/>
    <s v="NÃO"/>
    <s v="NÃO"/>
    <n v="1"/>
  </r>
  <r>
    <x v="3"/>
    <x v="0"/>
    <n v="33296"/>
    <s v="MEU LISO MUITO + LISO ÓLEO CONDICIONANTE BIFÁSICO PERFUMADO 120ML"/>
    <s v="B"/>
    <s v="ATIVO"/>
    <n v="3528"/>
    <n v="6"/>
    <n v="120"/>
    <n v="0"/>
    <n v="0"/>
    <n v="0"/>
    <n v="0"/>
    <n v="120"/>
    <n v="0"/>
    <n v="3564"/>
    <n v="780"/>
    <n v="882"/>
    <m/>
    <n v="0"/>
    <n v="0"/>
    <s v="NÃO"/>
    <s v="NÃO"/>
    <n v="1"/>
  </r>
  <r>
    <x v="3"/>
    <x v="0"/>
    <n v="32622"/>
    <s v="CACHOS DOS SONHOS CREME DE TRATAMENTO MULTY EXTRAORDINÁRIO REPARAÇÃO 1KG"/>
    <s v="B"/>
    <s v="ATIVO"/>
    <n v="462"/>
    <n v="6"/>
    <n v="0"/>
    <n v="0"/>
    <n v="120"/>
    <n v="0"/>
    <n v="0"/>
    <n v="120"/>
    <n v="-120"/>
    <n v="-762"/>
    <n v="108"/>
    <n v="1890"/>
    <m/>
    <n v="0"/>
    <n v="0"/>
    <s v="SIM"/>
    <s v="NÃO"/>
    <n v="0"/>
  </r>
  <r>
    <x v="3"/>
    <x v="0"/>
    <n v="95491"/>
    <s v="SL CREME PENTEAR CONDICIONADOR BRILHO UMIDIFICADO 1KG"/>
    <s v="B"/>
    <s v="ATIVO"/>
    <n v="480"/>
    <n v="6"/>
    <n v="0"/>
    <n v="0"/>
    <n v="120"/>
    <n v="0"/>
    <n v="0"/>
    <n v="120"/>
    <n v="-120"/>
    <n v="-4836"/>
    <n v="498"/>
    <n v="1440"/>
    <m/>
    <n v="0"/>
    <n v="0"/>
    <s v="SIM"/>
    <s v="NÃO"/>
    <n v="0"/>
  </r>
  <r>
    <x v="3"/>
    <x v="0"/>
    <n v="33299"/>
    <s v="SALON LINE SPRAY PERFUMADO UVA 200ML"/>
    <s v="C"/>
    <s v="ATIVO"/>
    <n v="2376"/>
    <n v="6"/>
    <n v="120"/>
    <n v="0"/>
    <n v="0"/>
    <n v="0"/>
    <n v="0"/>
    <n v="120"/>
    <n v="0"/>
    <n v="10608"/>
    <n v="3084"/>
    <n v="1188"/>
    <m/>
    <n v="0"/>
    <n v="0"/>
    <s v="NÃO"/>
    <s v="NÃO"/>
    <n v="1"/>
  </r>
  <r>
    <x v="3"/>
    <x v="0"/>
    <n v="33267"/>
    <s v="XEROSA GELATINA CONDICIONANTE VIBES POP 500G"/>
    <s v="B"/>
    <s v="ATIVO"/>
    <n v="960"/>
    <n v="6"/>
    <n v="0"/>
    <n v="0"/>
    <n v="120"/>
    <n v="0"/>
    <n v="0"/>
    <n v="120"/>
    <n v="-120"/>
    <n v="9504"/>
    <n v="1860"/>
    <n v="5064"/>
    <m/>
    <n v="0"/>
    <n v="0"/>
    <s v="SIM"/>
    <s v="NÃO"/>
    <n v="0"/>
  </r>
  <r>
    <x v="3"/>
    <x v="0"/>
    <n v="34509"/>
    <s v="SOS CACHOS ATIVADOR CONDICIONADOR SUPER ÓLEOS 300ML"/>
    <s v="B"/>
    <s v="ATIVO"/>
    <n v="1560"/>
    <n v="12"/>
    <n v="120"/>
    <n v="0"/>
    <n v="0"/>
    <n v="0"/>
    <n v="0"/>
    <n v="120"/>
    <n v="0"/>
    <n v="-15264"/>
    <n v="348"/>
    <n v="4680"/>
    <m/>
    <n v="0"/>
    <n v="0"/>
    <s v="NÃO"/>
    <s v="NÃO"/>
    <n v="1"/>
  </r>
  <r>
    <x v="3"/>
    <x v="0"/>
    <n v="32249"/>
    <s v="SOS ÓLEO CONDICIONANTE 10 EM 1 MULTIBENEFICIOS + PODEROSOS 100ML"/>
    <s v="B"/>
    <s v="ATIVO"/>
    <n v="3744"/>
    <n v="12"/>
    <n v="108"/>
    <n v="0"/>
    <n v="0"/>
    <n v="0"/>
    <n v="0"/>
    <n v="108"/>
    <n v="0"/>
    <n v="3840"/>
    <n v="180"/>
    <n v="0"/>
    <m/>
    <n v="0"/>
    <n v="0"/>
    <s v="NÃO"/>
    <s v="NÃO"/>
    <n v="1"/>
  </r>
  <r>
    <x v="3"/>
    <x v="0"/>
    <n v="95116"/>
    <s v="SHAMPOO KIDS HIDRATAÇÃO CACHOS SOS 300ML"/>
    <s v="B"/>
    <s v="ATIVO"/>
    <n v="1560"/>
    <n v="12"/>
    <n v="108"/>
    <n v="0"/>
    <n v="0"/>
    <n v="0"/>
    <n v="0"/>
    <n v="108"/>
    <n v="0"/>
    <n v="-11796"/>
    <n v="7050"/>
    <n v="28104"/>
    <m/>
    <n v="0"/>
    <n v="0"/>
    <s v="NÃO"/>
    <s v="NÃO"/>
    <n v="1"/>
  </r>
  <r>
    <x v="3"/>
    <x v="0"/>
    <n v="95050"/>
    <s v="SOS CACHOS ATIVADOR CONDICIONADOR DE CACHOS MEL 500ML"/>
    <s v="B"/>
    <s v="ATIVO"/>
    <n v="936"/>
    <n v="6"/>
    <n v="102"/>
    <n v="0"/>
    <n v="0"/>
    <n v="0"/>
    <n v="0"/>
    <n v="102"/>
    <n v="0"/>
    <n v="-1632"/>
    <n v="4410"/>
    <n v="936"/>
    <m/>
    <n v="0"/>
    <n v="0"/>
    <s v="NÃO"/>
    <s v="NÃO"/>
    <n v="1"/>
  </r>
  <r>
    <x v="3"/>
    <x v="0"/>
    <n v="32654"/>
    <s v="#TODECACHINHO KIDS GELATINA DESEMBARAÇANTE (MORANGO) 550G"/>
    <s v="B"/>
    <s v="ATIVO"/>
    <n v="960"/>
    <n v="6"/>
    <n v="0"/>
    <n v="0"/>
    <n v="102"/>
    <n v="0"/>
    <n v="0"/>
    <n v="102"/>
    <n v="-102"/>
    <n v="11688"/>
    <n v="1458"/>
    <n v="5316"/>
    <m/>
    <n v="0"/>
    <n v="0"/>
    <s v="SIM"/>
    <s v="NÃO"/>
    <n v="0"/>
  </r>
  <r>
    <x v="3"/>
    <x v="0"/>
    <n v="32631"/>
    <s v="SOS CACHOS CREME PARA PENTEAR CONDICIONADOR FLUIDO DE REPENTE PRONTA! 300ML"/>
    <s v="B"/>
    <s v="ATIVO"/>
    <n v="1320"/>
    <n v="6"/>
    <n v="102"/>
    <n v="0"/>
    <n v="0"/>
    <n v="0"/>
    <n v="0"/>
    <n v="102"/>
    <n v="0"/>
    <n v="1764"/>
    <n v="589"/>
    <n v="6618"/>
    <m/>
    <n v="0"/>
    <n v="0"/>
    <s v="NÃO"/>
    <s v="NÃO"/>
    <n v="1"/>
  </r>
  <r>
    <x v="3"/>
    <x v="0"/>
    <n v="33260"/>
    <s v="XEROSA GELATINA CONDICIONANTE BAUNILHA DOCE 500G"/>
    <s v="B"/>
    <s v="ATIVO"/>
    <n v="960"/>
    <n v="6"/>
    <n v="0"/>
    <n v="0"/>
    <n v="102"/>
    <n v="0"/>
    <n v="0"/>
    <n v="102"/>
    <n v="-102"/>
    <n v="5982"/>
    <n v="840"/>
    <n v="6480"/>
    <m/>
    <n v="0"/>
    <n v="0"/>
    <s v="SIM"/>
    <s v="NÃO"/>
    <n v="0"/>
  </r>
  <r>
    <x v="3"/>
    <x v="0"/>
    <n v="95191"/>
    <s v="MEU LISO SHAMPOO MATIZ LOIRO 300ML"/>
    <s v="B"/>
    <s v="ATIVO"/>
    <n v="1440"/>
    <n v="6"/>
    <n v="102"/>
    <n v="0"/>
    <n v="0"/>
    <n v="0"/>
    <n v="0"/>
    <n v="102"/>
    <n v="0"/>
    <n v="2484"/>
    <n v="3197"/>
    <n v="876"/>
    <m/>
    <n v="0"/>
    <n v="0"/>
    <s v="NÃO"/>
    <s v="NÃO"/>
    <n v="1"/>
  </r>
  <r>
    <x v="3"/>
    <x v="0"/>
    <n v="32439"/>
    <s v="#TODECACHO ÓLEO CONDICIONANTE REPARADOR FORTE 60ML"/>
    <s v="B"/>
    <s v="ATIVO"/>
    <n v="5184"/>
    <n v="12"/>
    <n v="96"/>
    <n v="0"/>
    <n v="0"/>
    <n v="0"/>
    <n v="0"/>
    <n v="96"/>
    <n v="0"/>
    <n v="6468"/>
    <n v="1500"/>
    <n v="14028"/>
    <m/>
    <n v="0"/>
    <n v="0"/>
    <s v="NÃO"/>
    <s v="NÃO"/>
    <n v="1"/>
  </r>
  <r>
    <x v="3"/>
    <x v="0"/>
    <n v="34614"/>
    <s v="SOS CACHOS ATIVADOR CONDICIONADOR + LEVES 300ML"/>
    <s v="C"/>
    <s v="ATIVO"/>
    <n v="1560"/>
    <n v="12"/>
    <n v="96"/>
    <n v="0"/>
    <n v="0"/>
    <n v="0"/>
    <n v="0"/>
    <n v="96"/>
    <n v="0"/>
    <n v="5916"/>
    <n v="624"/>
    <n v="3120"/>
    <m/>
    <n v="0"/>
    <n v="0"/>
    <s v="NÃO"/>
    <s v="NÃO"/>
    <n v="1"/>
  </r>
  <r>
    <x v="3"/>
    <x v="0"/>
    <n v="32745"/>
    <s v="MEU LISO MATIZADOR LOIRO KIT SHAMPOO 300ML + CONDICIONADOR 200ML"/>
    <s v="C"/>
    <s v="ATIVO"/>
    <n v="840"/>
    <n v="6"/>
    <n v="90"/>
    <n v="0"/>
    <n v="0"/>
    <n v="0"/>
    <n v="0"/>
    <n v="90"/>
    <n v="0"/>
    <n v="-714"/>
    <n v="840"/>
    <n v="4827"/>
    <m/>
    <n v="0"/>
    <n v="0"/>
    <s v="NÃO"/>
    <s v="NÃO"/>
    <n v="1"/>
  </r>
  <r>
    <x v="3"/>
    <x v="0"/>
    <n v="95152"/>
    <s v="SOS CACHOS ATIVADOR CONDICIONADOR  DE CACHOS ÓLEO DE MANGA 500ML"/>
    <s v="C"/>
    <s v="ATIVO"/>
    <n v="936"/>
    <n v="6"/>
    <n v="90"/>
    <n v="0"/>
    <n v="0"/>
    <n v="0"/>
    <n v="0"/>
    <n v="90"/>
    <n v="0"/>
    <n v="-102"/>
    <n v="222"/>
    <n v="7410"/>
    <m/>
    <n v="0"/>
    <n v="0"/>
    <s v="NÃO"/>
    <s v="NÃO"/>
    <n v="1"/>
  </r>
  <r>
    <x v="3"/>
    <x v="0"/>
    <n v="33458"/>
    <s v="SÉRUM CONDICIONANTE MULTY HIDRATAÇÃO PROFUNDA SALON LINE 200ML"/>
    <s v="C"/>
    <s v="ATIVO"/>
    <n v="2484"/>
    <n v="6"/>
    <n v="90"/>
    <n v="0"/>
    <n v="0"/>
    <n v="0"/>
    <n v="0"/>
    <n v="90"/>
    <n v="0"/>
    <n v="4026"/>
    <n v="996"/>
    <n v="1872"/>
    <m/>
    <n v="0"/>
    <n v="0"/>
    <s v="NÃO"/>
    <s v="NÃO"/>
    <n v="1"/>
  </r>
  <r>
    <x v="3"/>
    <x v="0"/>
    <n v="33402"/>
    <s v="CR RELAX SOLTA CACHOS E REDUZ VOLUME 200G"/>
    <s v="C"/>
    <s v="ATIVO"/>
    <n v="720"/>
    <n v="6"/>
    <n v="90"/>
    <n v="0"/>
    <n v="0"/>
    <n v="0"/>
    <n v="0"/>
    <n v="90"/>
    <n v="0"/>
    <n v="11796"/>
    <n v="1092"/>
    <n v="1284"/>
    <m/>
    <n v="0"/>
    <n v="0"/>
    <s v="NÃO"/>
    <s v="NÃO"/>
    <n v="1"/>
  </r>
  <r>
    <x v="3"/>
    <x v="0"/>
    <n v="33403"/>
    <s v="CR RELAX CACHOS SOLTOS E SEM FRIZZ 200G"/>
    <s v="C"/>
    <s v="ATIVO"/>
    <n v="720"/>
    <n v="6"/>
    <n v="90"/>
    <n v="0"/>
    <n v="0"/>
    <n v="0"/>
    <n v="0"/>
    <n v="90"/>
    <n v="0"/>
    <n v="14628"/>
    <n v="4458"/>
    <n v="720"/>
    <m/>
    <n v="0"/>
    <n v="0"/>
    <s v="NÃO"/>
    <s v="NÃO"/>
    <n v="1"/>
  </r>
  <r>
    <x v="3"/>
    <x v="0"/>
    <n v="34863"/>
    <s v="SOS CACHOS ATIVADOR CONDICIONADOR COCO 300ML"/>
    <s v="B"/>
    <s v="ATIVO"/>
    <n v="1560"/>
    <n v="12"/>
    <n v="84"/>
    <n v="0"/>
    <n v="0"/>
    <n v="0"/>
    <n v="0"/>
    <n v="84"/>
    <n v="0"/>
    <n v="-1848"/>
    <n v="192"/>
    <n v="9360"/>
    <m/>
    <n v="0"/>
    <n v="0"/>
    <s v="NÃO"/>
    <s v="NÃO"/>
    <n v="1"/>
  </r>
  <r>
    <x v="3"/>
    <x v="0"/>
    <n v="32923"/>
    <s v="MEU LISO KIDS KIT SHAMPOO MELANCIA 300ML + CONDICIONADOR MELANCIA 200ML"/>
    <s v="B"/>
    <s v="ATIVO"/>
    <n v="840"/>
    <n v="6"/>
    <n v="84"/>
    <n v="0"/>
    <n v="0"/>
    <n v="0"/>
    <n v="0"/>
    <n v="84"/>
    <n v="0"/>
    <n v="1638"/>
    <n v="12"/>
    <n v="1680"/>
    <m/>
    <n v="0"/>
    <n v="0"/>
    <s v="NÃO"/>
    <s v="NÃO"/>
    <n v="1"/>
  </r>
  <r>
    <x v="3"/>
    <x v="0"/>
    <n v="32236"/>
    <s v="#TODECACHO GELATINA CONDICIONANTE SUPER DEFINIÇÃO HIDRATANTE 550G"/>
    <s v="B"/>
    <s v="ATIVO"/>
    <n v="960"/>
    <n v="6"/>
    <n v="0"/>
    <n v="0"/>
    <n v="0"/>
    <n v="0"/>
    <n v="0"/>
    <n v="84"/>
    <n v="-84"/>
    <n v="12798"/>
    <n v="2592"/>
    <n v="0"/>
    <m/>
    <n v="0"/>
    <n v="0"/>
    <s v="SIM"/>
    <s v="NÃO"/>
    <n v="0"/>
  </r>
  <r>
    <x v="3"/>
    <x v="0"/>
    <n v="30454"/>
    <s v="#TODECACHO GELATINA CONDICIONANTE RICINO 550GR"/>
    <s v="C"/>
    <s v="ATIVO"/>
    <n v="960"/>
    <n v="6"/>
    <n v="0"/>
    <n v="0"/>
    <n v="84"/>
    <n v="0"/>
    <n v="0"/>
    <n v="84"/>
    <n v="-84"/>
    <n v="3564"/>
    <n v="1452"/>
    <n v="6720"/>
    <m/>
    <n v="0"/>
    <n v="0"/>
    <s v="SIM"/>
    <s v="NÃO"/>
    <n v="0"/>
  </r>
  <r>
    <x v="3"/>
    <x v="0"/>
    <n v="33320"/>
    <s v="#TODECACHO KIT KIDS SHAMPOO 300ML + CREME CONDICIONADOR MULTIFUNCIONAL 300ML VANILLA"/>
    <s v="B"/>
    <s v="ATIVO"/>
    <n v="750"/>
    <n v="6"/>
    <n v="84"/>
    <n v="0"/>
    <n v="0"/>
    <n v="0"/>
    <n v="0"/>
    <n v="84"/>
    <n v="0"/>
    <n v="10914"/>
    <n v="1032"/>
    <n v="480"/>
    <m/>
    <n v="0"/>
    <n v="0"/>
    <s v="NÃO"/>
    <s v="NÃO"/>
    <n v="1"/>
  </r>
  <r>
    <x v="3"/>
    <x v="0"/>
    <n v="32882"/>
    <s v="CREME PARA PENTEAR KIDS CACHINHOS SEM FRIZZ AÇAI CONDICIONADOR 1KG"/>
    <s v="B"/>
    <s v="ATIVO"/>
    <n v="480"/>
    <n v="6"/>
    <n v="0"/>
    <n v="0"/>
    <n v="0"/>
    <n v="0"/>
    <n v="0"/>
    <n v="84"/>
    <n v="-84"/>
    <n v="5040"/>
    <n v="1308"/>
    <n v="0"/>
    <m/>
    <n v="0"/>
    <n v="0"/>
    <s v="SIM"/>
    <s v="NÃO"/>
    <n v="0"/>
  </r>
  <r>
    <x v="3"/>
    <x v="0"/>
    <n v="33256"/>
    <s v="XEROSA KIT SHAMPOO 300ML + CONDICIONADOR 200ML BAUNILHA DOCE"/>
    <s v="B"/>
    <s v="ATIVO"/>
    <n v="930"/>
    <n v="6"/>
    <n v="84"/>
    <n v="0"/>
    <n v="0"/>
    <n v="0"/>
    <n v="0"/>
    <n v="84"/>
    <n v="0"/>
    <n v="1002"/>
    <n v="336"/>
    <n v="1854"/>
    <m/>
    <n v="0"/>
    <n v="0"/>
    <s v="NÃO"/>
    <s v="NÃO"/>
    <n v="1"/>
  </r>
  <r>
    <x v="3"/>
    <x v="0"/>
    <n v="32625"/>
    <s v="CACHOS DOS SONHOS ÓLEO REPARADOR MULTY MARAVILHAS BANHO DE BRILHO CONDICIONANTE 50ML"/>
    <s v="C"/>
    <s v="ATIVO"/>
    <n v="8352"/>
    <n v="12"/>
    <n v="84"/>
    <n v="0"/>
    <n v="0"/>
    <n v="0"/>
    <n v="0"/>
    <n v="84"/>
    <n v="0"/>
    <n v="-4416"/>
    <n v="1452"/>
    <n v="14736"/>
    <m/>
    <n v="0"/>
    <n v="0"/>
    <s v="NÃO"/>
    <s v="NÃO"/>
    <n v="1"/>
  </r>
  <r>
    <x v="3"/>
    <x v="0"/>
    <n v="32550"/>
    <s v="CREME PARA PENTEAR CONDICIONADOR KIDS CACHINHOS PODEROSOS 1KG"/>
    <s v="B"/>
    <s v="ATIVO"/>
    <n v="480"/>
    <n v="6"/>
    <n v="0"/>
    <n v="0"/>
    <n v="84"/>
    <n v="0"/>
    <n v="0"/>
    <n v="84"/>
    <n v="-84"/>
    <n v="6006"/>
    <n v="120"/>
    <n v="960"/>
    <m/>
    <n v="0"/>
    <n v="0"/>
    <s v="SIM"/>
    <s v="NÃO"/>
    <n v="0"/>
  </r>
  <r>
    <x v="3"/>
    <x v="0"/>
    <n v="30358"/>
    <s v="SHAMPOO SOS CACHOS KIDS SUPER ÓLEOS 300ML"/>
    <s v="C"/>
    <s v="ATIVO"/>
    <n v="1590"/>
    <n v="6"/>
    <n v="84"/>
    <n v="0"/>
    <n v="0"/>
    <n v="0"/>
    <n v="0"/>
    <n v="84"/>
    <n v="0"/>
    <n v="204"/>
    <n v="6"/>
    <n v="6864"/>
    <m/>
    <n v="0"/>
    <n v="0"/>
    <s v="NÃO"/>
    <s v="NÃO"/>
    <n v="1"/>
  </r>
  <r>
    <x v="3"/>
    <x v="0"/>
    <n v="33635"/>
    <s v="XEROSA KIT SHAMPOO 300ML + CONDICIONADOR 200ML GLAMOUR CHIC"/>
    <s v="C"/>
    <s v="ATIVO"/>
    <n v="930"/>
    <n v="6"/>
    <n v="84"/>
    <n v="0"/>
    <n v="0"/>
    <n v="0"/>
    <n v="0"/>
    <n v="84"/>
    <n v="0"/>
    <n v="12684"/>
    <n v="558"/>
    <n v="930"/>
    <m/>
    <n v="0"/>
    <n v="0"/>
    <s v="NÃO"/>
    <s v="NÃO"/>
    <n v="1"/>
  </r>
  <r>
    <x v="3"/>
    <x v="0"/>
    <n v="31791"/>
    <s v="CREME PARA PENTEAR CONDICIONADOR KIDS: CACHINHOS SEM NÓS 1KG"/>
    <s v="B"/>
    <s v="ATIVO"/>
    <n v="480"/>
    <n v="6"/>
    <n v="0"/>
    <n v="0"/>
    <n v="84"/>
    <n v="0"/>
    <n v="0"/>
    <n v="84"/>
    <n v="-84"/>
    <n v="7506"/>
    <n v="12"/>
    <n v="3360"/>
    <m/>
    <n v="0"/>
    <n v="0"/>
    <s v="SIM"/>
    <s v="NÃO"/>
    <n v="0"/>
  </r>
  <r>
    <x v="3"/>
    <x v="0"/>
    <n v="32739"/>
    <s v="MEU LISO DEMAIS KIT SHAMPOO 300ML + CONDICIONADOR 200ML"/>
    <s v="C"/>
    <s v="ATIVO"/>
    <n v="840"/>
    <n v="6"/>
    <n v="60"/>
    <n v="0"/>
    <n v="0"/>
    <n v="0"/>
    <n v="0"/>
    <n v="60"/>
    <n v="0"/>
    <n v="3312"/>
    <n v="90"/>
    <n v="5682"/>
    <m/>
    <n v="0"/>
    <n v="0"/>
    <s v="NÃO"/>
    <s v="NÃO"/>
    <n v="1"/>
  </r>
  <r>
    <x v="3"/>
    <x v="0"/>
    <n v="32904"/>
    <s v="SOS CACHOS KIT SHAMPOO 300ML + CONDICIONADOR 200ML SUPER ÓLEOS"/>
    <s v="C"/>
    <s v="ATIVO"/>
    <n v="930"/>
    <n v="6"/>
    <n v="60"/>
    <n v="0"/>
    <n v="0"/>
    <n v="0"/>
    <n v="0"/>
    <n v="60"/>
    <n v="0"/>
    <n v="2274"/>
    <n v="138"/>
    <n v="546"/>
    <m/>
    <n v="0"/>
    <n v="0"/>
    <s v="NÃO"/>
    <s v="NÃO"/>
    <n v="1"/>
  </r>
  <r>
    <x v="3"/>
    <x v="0"/>
    <n v="30359"/>
    <s v="CONDICIONADOR SOS CACHOS KIDS SUPER ÓLEOS 300ML"/>
    <s v="C"/>
    <s v="ATIVO"/>
    <n v="1590"/>
    <n v="6"/>
    <n v="60"/>
    <n v="0"/>
    <n v="0"/>
    <n v="0"/>
    <n v="0"/>
    <n v="60"/>
    <n v="0"/>
    <n v="1218"/>
    <n v="336"/>
    <n v="3210"/>
    <m/>
    <n v="0"/>
    <n v="0"/>
    <s v="NÃO"/>
    <s v="NÃO"/>
    <n v="1"/>
  </r>
  <r>
    <x v="3"/>
    <x v="0"/>
    <n v="32627"/>
    <s v="SOS CACHOS SHAMPOO SUPER BRILHO DE REPENTE PRONTA! 500ML"/>
    <s v="B"/>
    <s v="ATIVO"/>
    <n v="936"/>
    <n v="6"/>
    <n v="60"/>
    <n v="0"/>
    <n v="0"/>
    <n v="0"/>
    <n v="0"/>
    <n v="60"/>
    <n v="0"/>
    <n v="336"/>
    <n v="2166"/>
    <n v="5616"/>
    <m/>
    <n v="0"/>
    <n v="0"/>
    <s v="NÃO"/>
    <s v="NÃO"/>
    <n v="1"/>
  </r>
  <r>
    <x v="3"/>
    <x v="0"/>
    <n v="33626"/>
    <s v="SALON LINE ÓLEO CONDICIONANTE DEFINIÇÃO CACHOS OSTENTAÇÃO 120ML"/>
    <s v="C"/>
    <s v="ATIVO"/>
    <n v="3528"/>
    <n v="6"/>
    <n v="60"/>
    <n v="0"/>
    <n v="0"/>
    <n v="0"/>
    <n v="0"/>
    <n v="60"/>
    <n v="0"/>
    <n v="7800"/>
    <n v="672"/>
    <n v="7056"/>
    <m/>
    <n v="0"/>
    <n v="0"/>
    <s v="NÃO"/>
    <s v="NÃO"/>
    <n v="1"/>
  </r>
  <r>
    <x v="3"/>
    <x v="0"/>
    <n v="33645"/>
    <s v="SALON LINE ÓLEO DE TRATAMENTO CONDICIONANTE RECONSTRUTOR ARGAN OIL 50ML"/>
    <s v="C"/>
    <s v="ATIVO"/>
    <n v="8352"/>
    <n v="12"/>
    <n v="60"/>
    <n v="0"/>
    <n v="0"/>
    <n v="0"/>
    <n v="0"/>
    <n v="60"/>
    <n v="0"/>
    <n v="16956"/>
    <n v="684"/>
    <n v="20172"/>
    <m/>
    <n v="0"/>
    <n v="0"/>
    <s v="NÃO"/>
    <s v="NÃO"/>
    <n v="1"/>
  </r>
  <r>
    <x v="3"/>
    <x v="0"/>
    <n v="95238"/>
    <s v="MEU LISO SHAMPOO MUITO+LISO 300ML"/>
    <s v="C"/>
    <s v="ATIVO"/>
    <n v="1440"/>
    <n v="6"/>
    <n v="60"/>
    <n v="0"/>
    <n v="0"/>
    <n v="0"/>
    <n v="0"/>
    <n v="60"/>
    <n v="0"/>
    <n v="-2376"/>
    <n v="3060"/>
    <n v="1320"/>
    <m/>
    <n v="0"/>
    <n v="0"/>
    <s v="NÃO"/>
    <s v="NÃO"/>
    <n v="1"/>
  </r>
  <r>
    <x v="3"/>
    <x v="0"/>
    <n v="95619"/>
    <s v="MEU LISINHO SHAMPOO KIDS 300ML"/>
    <s v="C"/>
    <s v="ATIVO"/>
    <n v="1440"/>
    <n v="6"/>
    <n v="60"/>
    <n v="0"/>
    <n v="0"/>
    <n v="0"/>
    <n v="0"/>
    <n v="60"/>
    <n v="0"/>
    <n v="-3702"/>
    <n v="564"/>
    <n v="2880"/>
    <m/>
    <n v="0"/>
    <n v="0"/>
    <s v="NÃO"/>
    <s v="NÃO"/>
    <n v="1"/>
  </r>
  <r>
    <x v="3"/>
    <x v="0"/>
    <n v="95172"/>
    <s v="SOS CACHOS ATIVADOR CONDICIONADOR  DE CACHOS ÓLEO DE RÍCINO E QUERATINA 300ML"/>
    <s v="C"/>
    <s v="ATIVO"/>
    <n v="1680"/>
    <n v="6"/>
    <n v="48"/>
    <n v="0"/>
    <n v="0"/>
    <n v="0"/>
    <n v="0"/>
    <n v="48"/>
    <n v="0"/>
    <n v="12774"/>
    <n v="1800"/>
    <n v="3360"/>
    <m/>
    <n v="0"/>
    <n v="0"/>
    <s v="NÃO"/>
    <s v="NÃO"/>
    <n v="1"/>
  </r>
  <r>
    <x v="3"/>
    <x v="0"/>
    <n v="33325"/>
    <s v="CACHOS DOS SONHOS MULTY KIT SHAMPOO 300ML + CREME CONDICIONADOR MULTIFUNCIONAL 300ML PINK"/>
    <s v="C"/>
    <s v="ATIVO"/>
    <n v="750"/>
    <n v="6"/>
    <n v="48"/>
    <n v="0"/>
    <n v="0"/>
    <n v="0"/>
    <n v="0"/>
    <n v="48"/>
    <n v="0"/>
    <n v="11934"/>
    <n v="1770"/>
    <n v="750"/>
    <m/>
    <n v="0"/>
    <n v="0"/>
    <s v="NÃO"/>
    <s v="NÃO"/>
    <n v="1"/>
  </r>
  <r>
    <x v="3"/>
    <x v="0"/>
    <n v="34793"/>
    <s v="SOS CACHOS SHAMPOO SUPER ÓLEOS 300ML"/>
    <s v="C"/>
    <s v="ATIVO"/>
    <n v="1560"/>
    <n v="12"/>
    <n v="48"/>
    <n v="0"/>
    <n v="0"/>
    <n v="0"/>
    <n v="0"/>
    <n v="48"/>
    <n v="0"/>
    <n v="-1956"/>
    <n v="0"/>
    <n v="0"/>
    <m/>
    <n v="0"/>
    <n v="0"/>
    <s v="NÃO"/>
    <s v="NÃO"/>
    <n v="1"/>
  </r>
  <r>
    <x v="3"/>
    <x v="0"/>
    <n v="95117"/>
    <s v="CONDICIONADOR KIDS HIDRATAÇÃO CACHOS SOS 300ML"/>
    <s v="C"/>
    <s v="ATIVO"/>
    <n v="1560"/>
    <n v="12"/>
    <n v="48"/>
    <n v="0"/>
    <n v="0"/>
    <n v="0"/>
    <n v="0"/>
    <n v="48"/>
    <n v="0"/>
    <n v="-7836"/>
    <n v="4056"/>
    <n v="9432"/>
    <m/>
    <n v="0"/>
    <n v="0"/>
    <s v="NÃO"/>
    <s v="NÃO"/>
    <n v="1"/>
  </r>
  <r>
    <x v="3"/>
    <x v="0"/>
    <n v="32910"/>
    <s v="SOS CACHOS KIT SHAMPOO 300ML + CONDICIONADOR 200ML ÓLEO DE MANGA"/>
    <s v="C"/>
    <s v="ATIVO"/>
    <n v="930"/>
    <n v="6"/>
    <n v="42"/>
    <n v="0"/>
    <n v="0"/>
    <n v="0"/>
    <n v="0"/>
    <n v="42"/>
    <n v="0"/>
    <n v="468"/>
    <n v="6"/>
    <n v="7686"/>
    <m/>
    <n v="0"/>
    <n v="0"/>
    <s v="NÃO"/>
    <s v="NÃO"/>
    <n v="1"/>
  </r>
  <r>
    <x v="3"/>
    <x v="0"/>
    <n v="32883"/>
    <s v="CREME PARA PENTEAR KIDS CACHINHOS ATIVADOS MANGA CONDICIONADOR 1KG"/>
    <s v="C"/>
    <s v="ATIVO"/>
    <n v="480"/>
    <n v="6"/>
    <n v="0"/>
    <n v="0"/>
    <n v="42"/>
    <n v="0"/>
    <n v="0"/>
    <n v="42"/>
    <n v="-42"/>
    <n v="6402"/>
    <n v="210"/>
    <n v="480"/>
    <m/>
    <n v="0"/>
    <n v="0"/>
    <s v="SIM"/>
    <s v="NÃO"/>
    <n v="0"/>
  </r>
  <r>
    <x v="3"/>
    <x v="0"/>
    <n v="33308"/>
    <s v="#TODECACHO KIDS GELATINA VANILLA 550G"/>
    <s v="C"/>
    <s v="ATIVO"/>
    <n v="960"/>
    <n v="6"/>
    <n v="0"/>
    <n v="0"/>
    <n v="42"/>
    <n v="0"/>
    <n v="0"/>
    <n v="42"/>
    <n v="-42"/>
    <n v="5418"/>
    <n v="10974"/>
    <n v="960"/>
    <m/>
    <n v="0"/>
    <n v="0"/>
    <s v="SIM"/>
    <s v="NÃO"/>
    <n v="0"/>
  </r>
  <r>
    <x v="3"/>
    <x v="0"/>
    <n v="30453"/>
    <s v="#TODECACHO GELATINA CONDICIONANTE BABOSA 550GR"/>
    <s v="C"/>
    <s v="ATIVO"/>
    <n v="960"/>
    <n v="6"/>
    <n v="0"/>
    <n v="0"/>
    <n v="42"/>
    <n v="0"/>
    <n v="0"/>
    <n v="42"/>
    <n v="-42"/>
    <n v="5706"/>
    <n v="6786"/>
    <n v="8640"/>
    <m/>
    <n v="0"/>
    <n v="0"/>
    <s v="SIM"/>
    <s v="NÃO"/>
    <n v="0"/>
  </r>
  <r>
    <x v="3"/>
    <x v="0"/>
    <n v="32248"/>
    <s v="CREME PARA PENTEAR CONDICIONADOR TRATAMENTO PROLONGADO 1KG"/>
    <s v="C"/>
    <s v="ATIVO"/>
    <n v="480"/>
    <n v="6"/>
    <n v="0"/>
    <n v="0"/>
    <n v="42"/>
    <n v="0"/>
    <n v="0"/>
    <n v="42"/>
    <n v="-42"/>
    <n v="-3924"/>
    <n v="594"/>
    <n v="5760"/>
    <m/>
    <n v="0"/>
    <n v="0"/>
    <s v="SIM"/>
    <s v="NÃO"/>
    <n v="0"/>
  </r>
  <r>
    <x v="3"/>
    <x v="0"/>
    <n v="30452"/>
    <s v="#TODECACHO GELATINA CONDICIONANTE LINHACA 550GR"/>
    <s v="C"/>
    <s v="ATIVO"/>
    <n v="960"/>
    <n v="6"/>
    <n v="0"/>
    <n v="0"/>
    <n v="42"/>
    <n v="0"/>
    <n v="0"/>
    <n v="42"/>
    <n v="-42"/>
    <n v="16560"/>
    <n v="1410"/>
    <n v="960"/>
    <m/>
    <n v="0"/>
    <n v="0"/>
    <s v="SIM"/>
    <s v="NÃO"/>
    <n v="0"/>
  </r>
  <r>
    <x v="3"/>
    <x v="0"/>
    <n v="33269"/>
    <s v="#TODECACHO GELATINA CONDICIONANTE DEFINIÇÃO INTENSA 550G"/>
    <s v="C"/>
    <s v="ATIVO"/>
    <n v="960"/>
    <n v="6"/>
    <n v="0"/>
    <n v="0"/>
    <n v="42"/>
    <n v="0"/>
    <n v="0"/>
    <n v="42"/>
    <n v="-42"/>
    <n v="162984"/>
    <n v="966"/>
    <n v="4800"/>
    <m/>
    <n v="0"/>
    <n v="0"/>
    <s v="SIM"/>
    <s v="NÃO"/>
    <n v="0"/>
  </r>
  <r>
    <x v="3"/>
    <x v="0"/>
    <n v="33270"/>
    <s v="#TODECACHO GELATINA CONDICIONANTE DEFINIÇÃO EXTRAORDINÁRIA 550G"/>
    <s v="C"/>
    <s v="ATIVO"/>
    <n v="960"/>
    <n v="6"/>
    <n v="0"/>
    <n v="0"/>
    <n v="42"/>
    <n v="0"/>
    <n v="0"/>
    <n v="42"/>
    <n v="-42"/>
    <n v="94961"/>
    <n v="6288"/>
    <n v="5760"/>
    <m/>
    <n v="0"/>
    <n v="0"/>
    <s v="SIM"/>
    <s v="NÃO"/>
    <n v="0"/>
  </r>
  <r>
    <x v="3"/>
    <x v="0"/>
    <n v="32572"/>
    <s v="#TODECACHINHO KIDS GELATINA CONDICIONANTE ANTIFRIZZ MELÃO 550G"/>
    <s v="C"/>
    <s v="ATIVO"/>
    <n v="960"/>
    <n v="6"/>
    <n v="0"/>
    <n v="0"/>
    <n v="42"/>
    <n v="0"/>
    <n v="0"/>
    <n v="42"/>
    <n v="-42"/>
    <n v="4806"/>
    <n v="450"/>
    <n v="6504"/>
    <m/>
    <n v="0"/>
    <n v="0"/>
    <s v="SIM"/>
    <s v="NÃO"/>
    <n v="0"/>
  </r>
  <r>
    <x v="3"/>
    <x v="0"/>
    <n v="32573"/>
    <s v="#TODECACHINHO KIDS GELATINA CONDICIONANTE HIDRATANTE MARACUJÁ 550G"/>
    <s v="C"/>
    <s v="ATIVO"/>
    <n v="960"/>
    <n v="6"/>
    <n v="0"/>
    <n v="0"/>
    <n v="42"/>
    <n v="0"/>
    <n v="0"/>
    <n v="42"/>
    <n v="-42"/>
    <n v="10980"/>
    <n v="1692"/>
    <n v="5652"/>
    <m/>
    <n v="0"/>
    <n v="0"/>
    <s v="SIM"/>
    <s v="NÃO"/>
    <n v="0"/>
  </r>
  <r>
    <x v="3"/>
    <x v="0"/>
    <n v="34490"/>
    <s v="SL CREME PENTEAR CONDICIONADOR RECONSTRUCAO INTENSA 1KG"/>
    <s v="C"/>
    <s v="ATIVO"/>
    <n v="480"/>
    <n v="6"/>
    <n v="0"/>
    <n v="0"/>
    <n v="42"/>
    <n v="0"/>
    <n v="0"/>
    <n v="42"/>
    <n v="-42"/>
    <n v="3060"/>
    <n v="0"/>
    <n v="3744"/>
    <m/>
    <n v="0"/>
    <n v="0"/>
    <s v="SIM"/>
    <s v="NÃO"/>
    <n v="0"/>
  </r>
  <r>
    <x v="3"/>
    <x v="0"/>
    <n v="34943"/>
    <s v="MEU LISO SHAMPOO DEMAIS 300ML"/>
    <s v="C"/>
    <s v="ATIVO"/>
    <n v="1440"/>
    <n v="6"/>
    <n v="42"/>
    <n v="0"/>
    <n v="0"/>
    <n v="0"/>
    <n v="0"/>
    <n v="42"/>
    <n v="0"/>
    <n v="2550"/>
    <n v="24"/>
    <n v="3438"/>
    <m/>
    <n v="0"/>
    <n v="0"/>
    <s v="NÃO"/>
    <s v="NÃO"/>
    <n v="1"/>
  </r>
  <r>
    <x v="3"/>
    <x v="0"/>
    <n v="34944"/>
    <s v="MEU LISO CONDICIONADOR DEMAIS 300ML"/>
    <s v="C"/>
    <s v="ATIVO"/>
    <n v="1440"/>
    <n v="6"/>
    <n v="42"/>
    <n v="0"/>
    <n v="0"/>
    <n v="0"/>
    <n v="0"/>
    <n v="42"/>
    <n v="0"/>
    <n v="780"/>
    <n v="1104"/>
    <n v="6102"/>
    <m/>
    <n v="0"/>
    <n v="0"/>
    <s v="NÃO"/>
    <s v="NÃO"/>
    <n v="1"/>
  </r>
  <r>
    <x v="3"/>
    <x v="0"/>
    <n v="33274"/>
    <s v="#TODECACHO GELATINA CONDICIONANTE PINK LEMONADE 550G"/>
    <s v="C"/>
    <s v="ATIVO"/>
    <n v="960"/>
    <n v="6"/>
    <n v="0"/>
    <n v="0"/>
    <n v="24"/>
    <n v="0"/>
    <n v="0"/>
    <n v="24"/>
    <n v="-24"/>
    <n v="9594"/>
    <n v="12"/>
    <n v="534"/>
    <m/>
    <n v="0"/>
    <n v="0"/>
    <s v="SIM"/>
    <s v="NÃO"/>
    <n v="0"/>
  </r>
  <r>
    <x v="3"/>
    <x v="0"/>
    <n v="33321"/>
    <s v="CACHOS DOS SONHOS - CREME CONDICIONADOR DE TRATAMENTO MULTY PINK LEMONADE 1KG"/>
    <s v="C"/>
    <s v="ATIVO"/>
    <n v="462"/>
    <n v="6"/>
    <n v="0"/>
    <n v="0"/>
    <n v="24"/>
    <n v="0"/>
    <n v="0"/>
    <n v="24"/>
    <n v="-24"/>
    <n v="1056"/>
    <n v="1410"/>
    <n v="3354"/>
    <m/>
    <n v="0"/>
    <n v="0"/>
    <s v="SIM"/>
    <s v="NÃO"/>
    <n v="0"/>
  </r>
  <r>
    <x v="3"/>
    <x v="0"/>
    <n v="34627"/>
    <s v="SOS CACHOS ATIVADOR CONDICIONADOR  DE CACHOS MEL 300ML"/>
    <s v="C"/>
    <s v="ATIVO"/>
    <n v="1560"/>
    <n v="12"/>
    <n v="24"/>
    <n v="0"/>
    <n v="0"/>
    <n v="0"/>
    <n v="0"/>
    <n v="24"/>
    <n v="0"/>
    <n v="-2052"/>
    <n v="60"/>
    <n v="13080"/>
    <m/>
    <n v="0"/>
    <n v="0"/>
    <s v="NÃO"/>
    <s v="NÃO"/>
    <n v="1"/>
  </r>
  <r>
    <x v="3"/>
    <x v="0"/>
    <n v="32907"/>
    <s v="SOS CACHOS KIT SHAMPOO 300ML + CONDICIONADOR 200ML ÓLEO DE COCO"/>
    <s v="C"/>
    <s v="ATIVO"/>
    <n v="930"/>
    <n v="6"/>
    <n v="24"/>
    <n v="0"/>
    <n v="0"/>
    <n v="0"/>
    <n v="0"/>
    <n v="24"/>
    <n v="0"/>
    <n v="6420"/>
    <n v="132"/>
    <n v="1140"/>
    <m/>
    <n v="0"/>
    <n v="0"/>
    <s v="NÃO"/>
    <s v="NÃO"/>
    <n v="1"/>
  </r>
  <r>
    <x v="3"/>
    <x v="0"/>
    <n v="43121"/>
    <s v="SOS ATIVADOR DE CACHOS CONDICIONADOR + PODEROSOS 300ML"/>
    <s v="B"/>
    <s v="ATIVO"/>
    <n v="1680"/>
    <n v="6"/>
    <n v="24"/>
    <n v="0"/>
    <n v="0"/>
    <n v="0"/>
    <n v="0"/>
    <n v="24"/>
    <n v="0"/>
    <n v="900"/>
    <n v="858"/>
    <n v="0"/>
    <m/>
    <n v="0"/>
    <n v="0"/>
    <s v="NÃO"/>
    <s v="NÃO"/>
    <n v="1"/>
  </r>
  <r>
    <x v="3"/>
    <x v="0"/>
    <n v="32884"/>
    <s v="#TODECACHINHO KIDS GELATINA DEFINIDORA CONDICIONANTE (AÇAÍ) 550G"/>
    <s v="C"/>
    <s v="ATIVO"/>
    <n v="960"/>
    <n v="6"/>
    <n v="0"/>
    <n v="0"/>
    <n v="24"/>
    <n v="0"/>
    <n v="0"/>
    <n v="24"/>
    <n v="-24"/>
    <n v="10940"/>
    <n v="252"/>
    <n v="1920"/>
    <m/>
    <n v="0"/>
    <n v="0"/>
    <s v="SIM"/>
    <s v="NÃO"/>
    <n v="0"/>
  </r>
  <r>
    <x v="3"/>
    <x v="0"/>
    <n v="34849"/>
    <s v="SOS CACHOS SHAMPOO COCO 300ML"/>
    <s v="C"/>
    <s v="ATIVO"/>
    <n v="1560"/>
    <n v="12"/>
    <n v="24"/>
    <n v="0"/>
    <n v="0"/>
    <n v="0"/>
    <n v="0"/>
    <n v="24"/>
    <n v="0"/>
    <n v="1080"/>
    <n v="540"/>
    <n v="1560"/>
    <m/>
    <n v="0"/>
    <n v="0"/>
    <s v="NÃO"/>
    <s v="NÃO"/>
    <n v="1"/>
  </r>
  <r>
    <x v="3"/>
    <x v="0"/>
    <n v="34850"/>
    <s v="SOS COND COCO PROFUNDO 300ML"/>
    <s v="C"/>
    <s v="ATIVO"/>
    <n v="1560"/>
    <n v="12"/>
    <n v="24"/>
    <n v="0"/>
    <n v="0"/>
    <n v="0"/>
    <n v="0"/>
    <n v="24"/>
    <n v="0"/>
    <n v="1020"/>
    <n v="1764"/>
    <n v="4680"/>
    <m/>
    <n v="0"/>
    <n v="0"/>
    <s v="NÃO"/>
    <s v="NÃO"/>
    <n v="1"/>
  </r>
  <r>
    <x v="3"/>
    <x v="0"/>
    <n v="34700"/>
    <s v="SOS CACHOS SHAMPOO ÓLEO DE MANGA 300ML"/>
    <s v="C"/>
    <s v="ATIVO"/>
    <n v="1560"/>
    <n v="12"/>
    <n v="24"/>
    <n v="0"/>
    <n v="0"/>
    <n v="0"/>
    <n v="0"/>
    <n v="24"/>
    <n v="0"/>
    <n v="672"/>
    <n v="4644"/>
    <n v="0"/>
    <m/>
    <n v="0"/>
    <n v="0"/>
    <s v="NÃO"/>
    <s v="NÃO"/>
    <n v="1"/>
  </r>
  <r>
    <x v="3"/>
    <x v="0"/>
    <n v="32628"/>
    <s v="SOS CACHOS CONDICIONADOR SUPER BRILHO DE REPENTE PRONTA! 500ML"/>
    <s v="C"/>
    <s v="ATIVO"/>
    <n v="936"/>
    <n v="6"/>
    <n v="24"/>
    <n v="0"/>
    <n v="0"/>
    <n v="0"/>
    <n v="0"/>
    <n v="24"/>
    <n v="0"/>
    <n v="24"/>
    <n v="1806"/>
    <n v="4680"/>
    <m/>
    <n v="0"/>
    <n v="0"/>
    <s v="NÃO"/>
    <s v="NÃO"/>
    <n v="1"/>
  </r>
  <r>
    <x v="3"/>
    <x v="0"/>
    <n v="95239"/>
    <s v="MEU LISO CONDICIONADOR MUITO+LISO 300ML"/>
    <s v="C"/>
    <s v="ATIVO"/>
    <n v="1440"/>
    <n v="6"/>
    <n v="24"/>
    <n v="0"/>
    <n v="0"/>
    <n v="0"/>
    <n v="0"/>
    <n v="24"/>
    <n v="0"/>
    <n v="3138"/>
    <n v="6"/>
    <n v="5046"/>
    <m/>
    <n v="0"/>
    <n v="0"/>
    <s v="NÃO"/>
    <s v="NÃO"/>
    <n v="1"/>
  </r>
  <r>
    <x v="3"/>
    <x v="0"/>
    <n v="95620"/>
    <s v="MEU LISINHO CONDICIONADOR KIDS 300ML"/>
    <s v="C"/>
    <s v="ATIVO"/>
    <n v="1440"/>
    <n v="6"/>
    <n v="24"/>
    <n v="0"/>
    <n v="0"/>
    <n v="0"/>
    <n v="0"/>
    <n v="24"/>
    <n v="0"/>
    <n v="600"/>
    <n v="1062"/>
    <n v="5340"/>
    <m/>
    <n v="0"/>
    <n v="0"/>
    <s v="NÃO"/>
    <s v="NÃO"/>
    <n v="1"/>
  </r>
  <r>
    <x v="3"/>
    <x v="0"/>
    <n v="34794"/>
    <s v="SOS CACHOS CONDICIONADOR SUPER ÓLEOS 300ML"/>
    <s v="C"/>
    <s v="ATIVO"/>
    <n v="1560"/>
    <n v="12"/>
    <n v="24"/>
    <n v="0"/>
    <n v="0"/>
    <n v="0"/>
    <n v="0"/>
    <n v="24"/>
    <n v="0"/>
    <n v="3504"/>
    <n v="2208"/>
    <n v="6684"/>
    <m/>
    <n v="0"/>
    <n v="0"/>
    <s v="NÃO"/>
    <s v="NÃO"/>
    <n v="1"/>
  </r>
  <r>
    <x v="3"/>
    <x v="0"/>
    <n v="32488"/>
    <s v="LIGHT COLOR PROF 6.76 CANELA SL"/>
    <s v="C"/>
    <s v="ATIVO"/>
    <n v="1512"/>
    <n v="6"/>
    <n v="24"/>
    <n v="0"/>
    <n v="0"/>
    <n v="0"/>
    <n v="0"/>
    <n v="24"/>
    <n v="0"/>
    <n v="19446"/>
    <n v="18"/>
    <n v="1512"/>
    <m/>
    <n v="0"/>
    <n v="0"/>
    <s v="NÃO"/>
    <s v="NÃO"/>
    <n v="1"/>
  </r>
  <r>
    <x v="3"/>
    <x v="0"/>
    <n v="95273"/>
    <s v="SOS CREME PENTEAR CONDICIONADOR MEL CACHOS INTENSOS SOS 300ML"/>
    <s v="C"/>
    <s v="ATIVO"/>
    <n v="1620"/>
    <n v="6"/>
    <n v="24"/>
    <n v="0"/>
    <n v="0"/>
    <n v="0"/>
    <n v="0"/>
    <n v="24"/>
    <n v="0"/>
    <n v="1278"/>
    <n v="1878"/>
    <n v="6042"/>
    <m/>
    <n v="0"/>
    <n v="0"/>
    <s v="NÃO"/>
    <s v="NÃO"/>
    <n v="1"/>
  </r>
  <r>
    <x v="3"/>
    <x v="0"/>
    <n v="95232"/>
    <s v="SOS CACHOS CREME PENTEAR CONDICIONADOR ÓLEO DE RÍCINO E QUERATINA 300ML"/>
    <s v="C"/>
    <s v="ATIVO"/>
    <n v="1620"/>
    <n v="6"/>
    <n v="24"/>
    <n v="0"/>
    <n v="0"/>
    <n v="0"/>
    <n v="0"/>
    <n v="24"/>
    <n v="0"/>
    <n v="-2532"/>
    <n v="1512"/>
    <n v="1620"/>
    <m/>
    <n v="0"/>
    <n v="0"/>
    <s v="NÃO"/>
    <s v="NÃO"/>
    <n v="1"/>
  </r>
  <r>
    <x v="3"/>
    <x v="0"/>
    <n v="43120"/>
    <s v="SOS CREME PARA PENTEAR  CONDICIONADOR + PODEROSOS 300ML"/>
    <s v="C"/>
    <s v="ATIVO"/>
    <n v="1620"/>
    <n v="6"/>
    <n v="24"/>
    <n v="0"/>
    <n v="0"/>
    <n v="0"/>
    <n v="0"/>
    <n v="24"/>
    <n v="0"/>
    <n v="16668"/>
    <n v="384"/>
    <n v="1620"/>
    <m/>
    <n v="0"/>
    <n v="0"/>
    <s v="NÃO"/>
    <s v="NÃO"/>
    <n v="1"/>
  </r>
  <r>
    <x v="3"/>
    <x v="0"/>
    <n v="32639"/>
    <s v="HIDRA MELAO KIT SHAMPOO + CONDICIONADOR 300ML"/>
    <s v="B"/>
    <s v="ATIVO"/>
    <n v="720"/>
    <n v="6"/>
    <n v="24"/>
    <n v="0"/>
    <n v="0"/>
    <n v="0"/>
    <n v="0"/>
    <n v="24"/>
    <n v="0"/>
    <n v="-4104"/>
    <n v="360"/>
    <n v="7566"/>
    <m/>
    <n v="0"/>
    <n v="0"/>
    <s v="NÃO"/>
    <s v="NÃO"/>
    <n v="1"/>
  </r>
  <r>
    <x v="3"/>
    <x v="0"/>
    <n v="32238"/>
    <s v="#TODECACHO MODELADORA CONDICIONADOR MULTIUSO 120G"/>
    <s v="B"/>
    <s v="ATIVO"/>
    <n v="3108"/>
    <n v="12"/>
    <n v="24"/>
    <n v="0"/>
    <n v="0"/>
    <n v="0"/>
    <n v="0"/>
    <n v="24"/>
    <n v="0"/>
    <n v="-96"/>
    <n v="1344"/>
    <n v="11976"/>
    <m/>
    <n v="0"/>
    <n v="0"/>
    <s v="NÃO"/>
    <s v="NÃO"/>
    <n v="1"/>
  </r>
  <r>
    <x v="3"/>
    <x v="0"/>
    <n v="32636"/>
    <s v="HIDRA MARACUJA KIT SHAMPOO + CONDICIONADOR 300ML"/>
    <s v="B"/>
    <s v="ATIVO"/>
    <n v="720"/>
    <n v="6"/>
    <n v="24"/>
    <n v="0"/>
    <n v="0"/>
    <n v="0"/>
    <n v="0"/>
    <n v="24"/>
    <n v="0"/>
    <n v="-2922"/>
    <n v="2212"/>
    <n v="4572"/>
    <m/>
    <n v="0"/>
    <n v="0"/>
    <s v="NÃO"/>
    <s v="NÃO"/>
    <n v="1"/>
  </r>
  <r>
    <x v="4"/>
    <x v="1"/>
    <n v="95269"/>
    <s v="Creme para Pentear Salon Line SOS Cachos Super Óleos 300ml"/>
    <s v="A"/>
    <s v="ATIVO"/>
    <n v="1620"/>
    <n v="6"/>
    <n v="0"/>
    <n v="0"/>
    <n v="0"/>
    <n v="63"/>
    <n v="63"/>
    <n v="0"/>
    <n v="0"/>
    <n v="-4326"/>
    <n v="2076"/>
    <n v="13182"/>
    <m/>
    <n v="0"/>
    <n v="0"/>
    <s v="NÃO"/>
    <s v="SIM"/>
    <n v="1"/>
  </r>
  <r>
    <x v="4"/>
    <x v="1"/>
    <n v="34794"/>
    <s v="Condicionador Cachos Super Óleos | Salon Line SOS Cachos"/>
    <s v="B"/>
    <s v="ATIVO"/>
    <n v="1560"/>
    <n v="12"/>
    <n v="0"/>
    <n v="0"/>
    <n v="0"/>
    <n v="63"/>
    <n v="63"/>
    <n v="0"/>
    <n v="0"/>
    <n v="3504"/>
    <n v="2208"/>
    <n v="6684"/>
    <m/>
    <n v="0"/>
    <n v="0"/>
    <s v="NÃO"/>
    <s v="SIM"/>
    <n v="1"/>
  </r>
  <r>
    <x v="4"/>
    <x v="1"/>
    <n v="34665"/>
    <s v="Ativador de Cachos Salon Line Super Óleos 500ml | S.O.S Cachos"/>
    <s v="A"/>
    <s v="ATIVO"/>
    <n v="936"/>
    <n v="6"/>
    <n v="0"/>
    <n v="0"/>
    <n v="0"/>
    <n v="63"/>
    <n v="63"/>
    <n v="0"/>
    <n v="0"/>
    <n v="660"/>
    <n v="144"/>
    <n v="516"/>
    <m/>
    <n v="0"/>
    <n v="0"/>
    <s v="NÃO"/>
    <s v="SIM"/>
    <n v="1"/>
  </r>
  <r>
    <x v="4"/>
    <x v="1"/>
    <n v="34793"/>
    <s v="Shampoo Nutritivo SOS Cachos Super Óleos 300ml | Salon Line"/>
    <s v="A"/>
    <s v="ATIVO"/>
    <n v="1560"/>
    <n v="12"/>
    <n v="0"/>
    <n v="0"/>
    <n v="0"/>
    <n v="63"/>
    <n v="63"/>
    <n v="0"/>
    <n v="0"/>
    <n v="-1956"/>
    <n v="0"/>
    <n v="0"/>
    <m/>
    <n v="0"/>
    <n v="0"/>
    <s v="NÃO"/>
    <s v="SIM"/>
    <n v="1"/>
  </r>
  <r>
    <x v="4"/>
    <x v="1"/>
    <n v="34847"/>
    <s v="Cremascara 2 Em 1 S.O.S Cachos Super Oleos 1kg Salon Line"/>
    <s v="B"/>
    <s v="ATIVO"/>
    <n v="390"/>
    <n v="6"/>
    <n v="0"/>
    <n v="0"/>
    <n v="102"/>
    <n v="63"/>
    <n v="63"/>
    <n v="102"/>
    <n v="-102"/>
    <n v="2682"/>
    <n v="396"/>
    <n v="1560"/>
    <m/>
    <n v="0"/>
    <n v="0"/>
    <s v="SIM"/>
    <s v="SIM"/>
    <n v="0.38181818181818183"/>
  </r>
  <r>
    <x v="4"/>
    <x v="1"/>
    <n v="32137"/>
    <s v="Oleo De Tratamento Super Oleos S.O.S Cachos 42ml Salon Line"/>
    <s v="A"/>
    <s v="ATIVO"/>
    <n v="8544"/>
    <n v="12"/>
    <n v="0"/>
    <n v="0"/>
    <n v="0"/>
    <n v="1335"/>
    <n v="63"/>
    <n v="1272"/>
    <n v="0"/>
    <n v="-192"/>
    <n v="11646"/>
    <n v="29904"/>
    <m/>
    <n v="0"/>
    <n v="0"/>
    <s v="NÃO"/>
    <s v="SIM"/>
    <n v="1"/>
  </r>
  <r>
    <x v="4"/>
    <x v="1"/>
    <n v="95701"/>
    <s v="Creme Para Pentear Definicao Maxima 1kg - Salon Line"/>
    <s v="A"/>
    <s v="ATIVO"/>
    <n v="480"/>
    <n v="6"/>
    <n v="0"/>
    <n v="0"/>
    <n v="42"/>
    <n v="329"/>
    <n v="329"/>
    <n v="42"/>
    <n v="-42"/>
    <n v="12318"/>
    <n v="1566"/>
    <n v="6738"/>
    <m/>
    <n v="0"/>
    <n v="0"/>
    <s v="SIM"/>
    <s v="SIM"/>
    <n v="0.8867924528301887"/>
  </r>
  <r>
    <x v="4"/>
    <x v="1"/>
    <n v="32920"/>
    <s v="Creme Pentear Oleo Extraordinario Uva + Melancia Salon Line"/>
    <s v="A"/>
    <s v="ATIVO"/>
    <n v="480"/>
    <n v="6"/>
    <n v="0"/>
    <n v="0"/>
    <n v="0"/>
    <n v="329"/>
    <n v="329"/>
    <n v="432"/>
    <n v="-432"/>
    <n v="7332"/>
    <n v="504"/>
    <n v="12246"/>
    <m/>
    <n v="0"/>
    <n v="0"/>
    <s v="NÃO"/>
    <s v="SIM"/>
    <n v="0.4323258869908016"/>
  </r>
  <r>
    <x v="4"/>
    <x v="1"/>
    <n v="33095"/>
    <s v="CACHOS DOS SONHOS ÓLEO SÉRUM DEFINIÇÃO NATURAL MULTY 200ML"/>
    <s v="A"/>
    <s v="ATIVO"/>
    <n v="2484"/>
    <n v="6"/>
    <n v="558"/>
    <n v="0"/>
    <n v="0"/>
    <n v="0"/>
    <n v="1960"/>
    <n v="558"/>
    <n v="-1960"/>
    <n v="10554"/>
    <n v="144"/>
    <n v="4968"/>
    <m/>
    <n v="0"/>
    <n v="0"/>
    <s v="NÃO"/>
    <s v="SIM"/>
    <n v="0.22160444797458301"/>
  </r>
  <r>
    <x v="4"/>
    <x v="1"/>
    <n v="33107"/>
    <s v="Gelatina #Todecacho Definicao Natural 550g Salon Line"/>
    <s v="A"/>
    <s v="ATIVO"/>
    <n v="960"/>
    <n v="6"/>
    <n v="0"/>
    <n v="0"/>
    <n v="1374"/>
    <n v="0"/>
    <n v="1960"/>
    <n v="1374"/>
    <n v="-3334"/>
    <n v="20304"/>
    <n v="9174"/>
    <n v="31164"/>
    <m/>
    <n v="0"/>
    <n v="0"/>
    <s v="SIM"/>
    <s v="SIM"/>
    <n v="0"/>
  </r>
  <r>
    <x v="4"/>
    <x v="1"/>
    <n v="32060"/>
    <s v="Creme Para Pentear Definicao Natural Salon Line Cachos 1kg"/>
    <s v="A"/>
    <s v="ATIVO"/>
    <n v="480"/>
    <n v="6"/>
    <n v="0"/>
    <n v="0"/>
    <n v="6414"/>
    <n v="2087"/>
    <n v="2289"/>
    <n v="8172"/>
    <n v="-8374"/>
    <n v="-996"/>
    <n v="9511"/>
    <n v="70428"/>
    <m/>
    <n v="0"/>
    <n v="0"/>
    <s v="SIM"/>
    <s v="SIM"/>
    <n v="0.19950291559124367"/>
  </r>
  <r>
    <x v="4"/>
    <x v="1"/>
    <n v="32259"/>
    <s v="Salon Line Sos Cachos +Poderosos Oleo 10 Em 1 42ml"/>
    <s v="A"/>
    <s v="ATIVO"/>
    <n v="8544"/>
    <n v="12"/>
    <n v="0"/>
    <n v="0"/>
    <n v="0"/>
    <n v="24"/>
    <n v="0"/>
    <n v="24"/>
    <n v="0"/>
    <n v="-732"/>
    <n v="978"/>
    <n v="32892"/>
    <m/>
    <n v="0"/>
    <n v="0"/>
    <s v="NÃO"/>
    <s v="NÃO"/>
    <n v="1"/>
  </r>
  <r>
    <x v="4"/>
    <x v="1"/>
    <n v="32446"/>
    <s v="Creme Pentear Cachinhos Kids Cheirinho Uva Salon Line 1kg"/>
    <s v="A"/>
    <s v="ATIVO"/>
    <n v="480"/>
    <n v="6"/>
    <n v="0"/>
    <n v="0"/>
    <n v="24"/>
    <n v="0"/>
    <n v="0"/>
    <n v="24"/>
    <n v="-24"/>
    <n v="20496"/>
    <n v="1110"/>
    <n v="10458"/>
    <m/>
    <n v="0"/>
    <n v="0"/>
    <s v="SIM"/>
    <s v="NÃO"/>
    <n v="0"/>
  </r>
  <r>
    <x v="4"/>
    <x v="1"/>
    <n v="95678"/>
    <s v="Creme Para Pentear Kids Cachinhos Definidos Salon Line 1kg"/>
    <s v="A"/>
    <s v="ATIVO"/>
    <n v="480"/>
    <n v="6"/>
    <n v="0"/>
    <n v="0"/>
    <n v="30"/>
    <n v="0"/>
    <n v="0"/>
    <n v="30"/>
    <n v="-30"/>
    <n v="21762"/>
    <n v="1988"/>
    <n v="0"/>
    <m/>
    <n v="0"/>
    <n v="0"/>
    <s v="SIM"/>
    <s v="NÃO"/>
    <n v="0"/>
  </r>
  <r>
    <x v="4"/>
    <x v="1"/>
    <n v="43114"/>
    <s v="Shampoo E Condicionador Sos Hidratacao Turbinada Salon Line"/>
    <s v="B"/>
    <s v="ATIVO"/>
    <n v="180"/>
    <n v="3"/>
    <n v="39"/>
    <n v="0"/>
    <n v="0"/>
    <n v="0"/>
    <n v="0"/>
    <n v="39"/>
    <n v="0"/>
    <n v="-804"/>
    <n v="987"/>
    <n v="900"/>
    <m/>
    <n v="0"/>
    <n v="0"/>
    <s v="NÃO"/>
    <s v="NÃO"/>
    <n v="1"/>
  </r>
  <r>
    <x v="4"/>
    <x v="1"/>
    <n v="95076"/>
    <s v="Creme Para Pentear Definição Intensa Salon Line 1kg"/>
    <s v="A"/>
    <s v="ATIVO"/>
    <n v="480"/>
    <n v="6"/>
    <n v="0"/>
    <n v="0"/>
    <n v="42"/>
    <n v="0"/>
    <n v="0"/>
    <n v="42"/>
    <n v="-42"/>
    <n v="-5190"/>
    <n v="3966"/>
    <n v="11640"/>
    <m/>
    <n v="0"/>
    <n v="0"/>
    <s v="SIM"/>
    <s v="NÃO"/>
    <n v="0"/>
  </r>
  <r>
    <x v="4"/>
    <x v="1"/>
    <n v="31716"/>
    <s v="CREME PARA PENTEAR DEFINIÇÃO ANTIFRIZZ 1KG"/>
    <s v="A"/>
    <s v="ATIVO"/>
    <n v="480"/>
    <n v="6"/>
    <n v="0"/>
    <n v="0"/>
    <n v="42"/>
    <n v="0"/>
    <n v="0"/>
    <n v="42"/>
    <n v="-42"/>
    <n v="15780"/>
    <n v="4014"/>
    <n v="0"/>
    <m/>
    <n v="0"/>
    <n v="0"/>
    <s v="SIM"/>
    <s v="NÃO"/>
    <n v="0"/>
  </r>
  <r>
    <x v="4"/>
    <x v="1"/>
    <n v="34491"/>
    <s v="Creme De Pentear, Hidratacao Profunda, Salon Line, 1kg"/>
    <s v="A"/>
    <s v="ATIVO"/>
    <n v="480"/>
    <n v="6"/>
    <n v="0"/>
    <n v="0"/>
    <n v="48"/>
    <n v="0"/>
    <n v="0"/>
    <n v="48"/>
    <n v="-48"/>
    <n v="7748"/>
    <n v="462"/>
    <n v="2400"/>
    <m/>
    <n v="0"/>
    <n v="0"/>
    <s v="SIM"/>
    <s v="NÃO"/>
    <n v="0"/>
  </r>
  <r>
    <x v="4"/>
    <x v="1"/>
    <n v="34768"/>
    <s v="Salon Line Bomba Mascara Condicionante Original 1kg"/>
    <s v="C"/>
    <s v="ATIVO"/>
    <n v="480"/>
    <n v="6"/>
    <n v="0"/>
    <n v="0"/>
    <n v="48"/>
    <n v="0"/>
    <n v="0"/>
    <n v="48"/>
    <n v="-48"/>
    <n v="11802"/>
    <n v="3852"/>
    <n v="0"/>
    <m/>
    <n v="0"/>
    <n v="0"/>
    <s v="SIM"/>
    <s v="NÃO"/>
    <n v="0"/>
  </r>
  <r>
    <x v="4"/>
    <x v="1"/>
    <n v="32447"/>
    <s v="Gelatina Modeladora Salon Line Kids #Todecacho Uva 550g"/>
    <s v="A"/>
    <s v="ATIVO"/>
    <n v="960"/>
    <n v="6"/>
    <n v="0"/>
    <n v="0"/>
    <n v="54"/>
    <n v="0"/>
    <n v="0"/>
    <n v="54"/>
    <n v="-54"/>
    <n v="26298"/>
    <n v="2934"/>
    <n v="16230"/>
    <m/>
    <n v="0"/>
    <n v="0"/>
    <s v="SIM"/>
    <s v="NÃO"/>
    <n v="0"/>
  </r>
  <r>
    <x v="4"/>
    <x v="1"/>
    <n v="32199"/>
    <s v="Gelatina Ativadora Sos Cachos Super Oleos Salon Line 400g"/>
    <s v="A"/>
    <s v="ATIVO"/>
    <n v="720"/>
    <n v="6"/>
    <n v="0"/>
    <n v="0"/>
    <n v="72"/>
    <n v="0"/>
    <n v="0"/>
    <n v="72"/>
    <n v="-72"/>
    <n v="13920"/>
    <n v="3078"/>
    <n v="948"/>
    <m/>
    <n v="0"/>
    <n v="0"/>
    <s v="SIM"/>
    <s v="NÃO"/>
    <n v="0"/>
  </r>
  <r>
    <x v="4"/>
    <x v="1"/>
    <n v="43113"/>
    <s v="Kit Shampoo E Condicionador, S.O.S Cachos, Salon Line, 1 L"/>
    <s v="B"/>
    <s v="ATIVO"/>
    <n v="180"/>
    <n v="3"/>
    <n v="0"/>
    <n v="0"/>
    <n v="0"/>
    <n v="78"/>
    <n v="0"/>
    <n v="78"/>
    <n v="0"/>
    <n v="-570"/>
    <n v="1008"/>
    <n v="540"/>
    <m/>
    <n v="0"/>
    <n v="0"/>
    <s v="NÃO"/>
    <s v="NÃO"/>
    <n v="1"/>
  </r>
  <r>
    <x v="4"/>
    <x v="1"/>
    <n v="33316"/>
    <s v="Oleo Serum Cachos Dos Sonhos Multy Definicao Intensa 200ml"/>
    <s v="A"/>
    <s v="ATIVO"/>
    <n v="2484"/>
    <n v="6"/>
    <n v="0"/>
    <n v="0"/>
    <n v="0"/>
    <n v="102"/>
    <n v="0"/>
    <n v="102"/>
    <n v="0"/>
    <n v="5118"/>
    <n v="2214"/>
    <n v="9444"/>
    <m/>
    <n v="0"/>
    <n v="0"/>
    <s v="NÃO"/>
    <s v="NÃO"/>
    <n v="1"/>
  </r>
  <r>
    <x v="4"/>
    <x v="1"/>
    <n v="95004"/>
    <s v="Gelatina #Todecacho Super Volume Salon Line 550g"/>
    <s v="A"/>
    <s v="ATIVO"/>
    <n v="960"/>
    <n v="6"/>
    <n v="0"/>
    <n v="0"/>
    <n v="150"/>
    <n v="0"/>
    <n v="0"/>
    <n v="150"/>
    <n v="-150"/>
    <n v="29508"/>
    <n v="648"/>
    <n v="19008"/>
    <m/>
    <n v="0"/>
    <n v="0"/>
    <s v="SIM"/>
    <s v="NÃO"/>
    <n v="0"/>
  </r>
  <r>
    <x v="4"/>
    <x v="1"/>
    <n v="31185"/>
    <s v="Creme Para Pentear Super Controle Definicao Cachos Salon Line 1l"/>
    <s v="B"/>
    <s v="ATIVO"/>
    <n v="480"/>
    <n v="6"/>
    <n v="0"/>
    <n v="0"/>
    <n v="0"/>
    <n v="186"/>
    <n v="0"/>
    <n v="186"/>
    <n v="0"/>
    <n v="3240"/>
    <n v="312"/>
    <n v="2874"/>
    <m/>
    <n v="0"/>
    <n v="0"/>
    <s v="NÃO"/>
    <s v="NÃO"/>
    <n v="1"/>
  </r>
  <r>
    <x v="4"/>
    <x v="1"/>
    <n v="33583"/>
    <s v="Creme Para Pentear Definicao Alongada Sereia Salon Line 1kg"/>
    <s v="C"/>
    <s v="ATIVO"/>
    <n v="480"/>
    <n v="6"/>
    <n v="0"/>
    <n v="0"/>
    <n v="198"/>
    <n v="0"/>
    <n v="0"/>
    <n v="198"/>
    <n v="-198"/>
    <n v="-5442"/>
    <n v="354"/>
    <n v="23520"/>
    <m/>
    <n v="0"/>
    <n v="0"/>
    <s v="SIM"/>
    <s v="NÃO"/>
    <n v="0"/>
  </r>
  <r>
    <x v="4"/>
    <x v="1"/>
    <n v="34682"/>
    <s v="Ativador De Cachos Super Oleos S.O.S Nutricao Salon Line 1kg"/>
    <s v="A"/>
    <s v="ATIVO"/>
    <n v="390"/>
    <n v="6"/>
    <n v="0"/>
    <n v="0"/>
    <n v="198"/>
    <n v="0"/>
    <n v="0"/>
    <n v="198"/>
    <n v="-198"/>
    <n v="-78"/>
    <n v="1467"/>
    <n v="3510"/>
    <m/>
    <n v="0"/>
    <n v="0"/>
    <s v="SIM"/>
    <s v="NÃO"/>
    <n v="0"/>
  </r>
  <r>
    <x v="4"/>
    <x v="1"/>
    <n v="33296"/>
    <s v="Oleo Serum Meu Liso Muito + Liso 120ml"/>
    <s v="B"/>
    <s v="ATIVO"/>
    <n v="3528"/>
    <n v="6"/>
    <n v="240"/>
    <n v="0"/>
    <n v="0"/>
    <n v="0"/>
    <n v="0"/>
    <n v="240"/>
    <n v="0"/>
    <n v="3564"/>
    <n v="780"/>
    <n v="882"/>
    <m/>
    <n v="0"/>
    <n v="0"/>
    <s v="NÃO"/>
    <s v="NÃO"/>
    <n v="1"/>
  </r>
  <r>
    <x v="4"/>
    <x v="1"/>
    <n v="32200"/>
    <s v="Creme Para Pentear Salon Line Gel Creme Sos Cachos Super Oleos 1kg"/>
    <s v="A"/>
    <s v="ATIVO"/>
    <n v="390"/>
    <n v="6"/>
    <n v="0"/>
    <n v="0"/>
    <n v="246"/>
    <n v="0"/>
    <n v="0"/>
    <n v="246"/>
    <n v="-246"/>
    <n v="2244"/>
    <n v="18"/>
    <n v="8776"/>
    <m/>
    <n v="0"/>
    <n v="0"/>
    <s v="SIM"/>
    <s v="NÃO"/>
    <n v="0"/>
  </r>
  <r>
    <x v="4"/>
    <x v="1"/>
    <n v="31690"/>
    <s v="Recarga Queratina Salon Line Meu Liso Restauracao Intensa 80g"/>
    <s v="B"/>
    <s v="ATIVO"/>
    <n v="2400"/>
    <n v="6"/>
    <n v="0"/>
    <n v="0"/>
    <n v="0"/>
    <n v="312"/>
    <n v="0"/>
    <n v="312"/>
    <n v="0"/>
    <n v="1608"/>
    <n v="5808"/>
    <n v="0"/>
    <m/>
    <n v="0"/>
    <n v="0"/>
    <s v="NÃO"/>
    <s v="NÃO"/>
    <n v="1"/>
  </r>
  <r>
    <x v="4"/>
    <x v="1"/>
    <n v="43116"/>
    <s v="Kit Shampoo E Condicionador, Sos Hidratacao, Salon Line, 1 L"/>
    <s v="B"/>
    <s v="ATIVO"/>
    <n v="180"/>
    <n v="3"/>
    <n v="0"/>
    <n v="0"/>
    <n v="0"/>
    <n v="339"/>
    <n v="0"/>
    <n v="339"/>
    <n v="0"/>
    <n v="-612"/>
    <n v="138"/>
    <n v="180"/>
    <m/>
    <n v="0"/>
    <n v="0"/>
    <s v="NÃO"/>
    <s v="NÃO"/>
    <n v="1"/>
  </r>
  <r>
    <x v="4"/>
    <x v="1"/>
    <n v="32448"/>
    <s v="Gelatina Ativador To De Cachos Kids Melancia Salon Line 550g"/>
    <s v="A"/>
    <s v="ATIVO"/>
    <n v="960"/>
    <n v="6"/>
    <n v="0"/>
    <n v="0"/>
    <n v="444"/>
    <n v="0"/>
    <n v="0"/>
    <n v="444"/>
    <n v="-444"/>
    <n v="26464"/>
    <n v="834"/>
    <n v="8058"/>
    <m/>
    <n v="0"/>
    <n v="0"/>
    <s v="SIM"/>
    <s v="NÃO"/>
    <n v="0"/>
  </r>
  <r>
    <x v="4"/>
    <x v="1"/>
    <n v="32022"/>
    <s v="Salon Line Spray Defrizante Meu Liso Demais Protecao Termica 240ml"/>
    <s v="B"/>
    <s v="ATIVO"/>
    <n v="1584"/>
    <n v="6"/>
    <n v="0"/>
    <n v="0"/>
    <n v="0"/>
    <n v="450"/>
    <n v="0"/>
    <n v="450"/>
    <n v="0"/>
    <n v="570"/>
    <n v="7482"/>
    <n v="2376"/>
    <m/>
    <n v="0"/>
    <n v="0"/>
    <s v="NÃO"/>
    <s v="NÃO"/>
    <n v="1"/>
  </r>
  <r>
    <x v="4"/>
    <x v="1"/>
    <n v="33452"/>
    <s v="Kit Shampoo 300ml + Creme Multifuncional Definicao Natural"/>
    <s v="A"/>
    <s v="ATIVO"/>
    <n v="504"/>
    <n v="6"/>
    <n v="0"/>
    <n v="0"/>
    <n v="0"/>
    <n v="504"/>
    <n v="0"/>
    <n v="504"/>
    <n v="0"/>
    <n v="-5950"/>
    <n v="304"/>
    <n v="14724"/>
    <m/>
    <n v="0"/>
    <n v="0"/>
    <s v="NÃO"/>
    <s v="NÃO"/>
    <n v="1"/>
  </r>
  <r>
    <x v="4"/>
    <x v="1"/>
    <n v="30851"/>
    <s v="Mascara Matizadora To De Cacho Marsala Roxo Salon Line 500g"/>
    <s v="A"/>
    <s v="ATIVO"/>
    <n v="960"/>
    <n v="6"/>
    <n v="0"/>
    <n v="0"/>
    <n v="606"/>
    <n v="0"/>
    <n v="0"/>
    <n v="606"/>
    <n v="-606"/>
    <n v="-6582"/>
    <n v="1328"/>
    <n v="1920"/>
    <m/>
    <n v="0"/>
    <n v="0"/>
    <s v="SIM"/>
    <s v="NÃO"/>
    <n v="0"/>
  </r>
  <r>
    <x v="4"/>
    <x v="1"/>
    <n v="95675"/>
    <s v="Kit Shampoo+Condicionador Sos Bomba Original Salonline 200ml"/>
    <s v="A"/>
    <s v="ATIVO"/>
    <n v="960"/>
    <n v="6"/>
    <n v="780"/>
    <n v="0"/>
    <n v="0"/>
    <n v="0"/>
    <n v="0"/>
    <n v="780"/>
    <n v="0"/>
    <n v="-11004"/>
    <n v="136"/>
    <n v="14061"/>
    <m/>
    <n v="0"/>
    <n v="0"/>
    <s v="NÃO"/>
    <s v="NÃO"/>
    <n v="1"/>
  </r>
  <r>
    <x v="4"/>
    <x v="1"/>
    <n v="32035"/>
    <s v="Mascara Matizadora Vermelho Cereja 300g Todecacho Salon Line"/>
    <s v="A"/>
    <s v="ATIVO"/>
    <n v="1452"/>
    <n v="6"/>
    <n v="0"/>
    <n v="0"/>
    <n v="0"/>
    <n v="972"/>
    <n v="0"/>
    <n v="972"/>
    <n v="0"/>
    <n v="-17946"/>
    <n v="438"/>
    <n v="8778"/>
    <m/>
    <n v="0"/>
    <n v="0"/>
    <s v="NÃO"/>
    <s v="NÃO"/>
    <n v="1"/>
  </r>
  <r>
    <x v="4"/>
    <x v="1"/>
    <n v="30514"/>
    <s v="Mascara Meu Liso Matizador Preto Salon Line 300g"/>
    <s v="A"/>
    <s v="ATIVO"/>
    <n v="960"/>
    <n v="6"/>
    <n v="0"/>
    <n v="0"/>
    <n v="0"/>
    <n v="996"/>
    <n v="0"/>
    <n v="996"/>
    <n v="0"/>
    <n v="-4302"/>
    <n v="2382"/>
    <n v="2064"/>
    <m/>
    <n v="0"/>
    <n v="0"/>
    <s v="NÃO"/>
    <s v="NÃO"/>
    <n v="1"/>
  </r>
  <r>
    <x v="4"/>
    <x v="1"/>
    <n v="34936"/>
    <s v="Mascara Hidratacao Cabelo S.O.S Ultra Cachos Salon Line 1kg"/>
    <s v="B"/>
    <s v="ATIVO"/>
    <n v="480"/>
    <n v="6"/>
    <n v="0"/>
    <n v="0"/>
    <n v="642"/>
    <n v="480"/>
    <n v="0"/>
    <n v="1122"/>
    <n v="-642"/>
    <n v="-324"/>
    <n v="66"/>
    <n v="1080"/>
    <m/>
    <n v="0"/>
    <n v="0"/>
    <s v="SIM"/>
    <s v="NÃO"/>
    <n v="0.42780748663101603"/>
  </r>
  <r>
    <x v="4"/>
    <x v="1"/>
    <n v="34451"/>
    <s v="Creme Relaxante Cachos Definidos Coco E Avela Salon Line"/>
    <s v="A"/>
    <s v="ATIVO"/>
    <n v="720"/>
    <n v="6"/>
    <n v="720"/>
    <n v="0"/>
    <n v="0"/>
    <n v="660"/>
    <n v="0"/>
    <n v="1380"/>
    <n v="0"/>
    <n v="-2070"/>
    <n v="3240"/>
    <n v="0"/>
    <m/>
    <n v="0"/>
    <n v="0"/>
    <s v="NÃO"/>
    <s v="NÃO"/>
    <n v="1"/>
  </r>
  <r>
    <x v="4"/>
    <x v="1"/>
    <n v="32247"/>
    <s v="Creme De Pentear Definicao Extraordinaria 1kg Salon Line"/>
    <s v="A"/>
    <s v="ATIVO"/>
    <n v="480"/>
    <n v="6"/>
    <n v="0"/>
    <n v="0"/>
    <n v="1470"/>
    <n v="0"/>
    <n v="0"/>
    <n v="1470"/>
    <n v="-1470"/>
    <n v="-936"/>
    <n v="2595"/>
    <n v="2880"/>
    <m/>
    <n v="0"/>
    <n v="0"/>
    <s v="SIM"/>
    <s v="NÃO"/>
    <n v="0"/>
  </r>
  <r>
    <x v="4"/>
    <x v="1"/>
    <n v="33271"/>
    <s v="Creme Para Pentear Cachos Ostentacao 1kg"/>
    <s v="A"/>
    <s v="ATIVO"/>
    <n v="480"/>
    <n v="6"/>
    <n v="0"/>
    <n v="0"/>
    <n v="1050"/>
    <n v="480"/>
    <n v="0"/>
    <n v="1530"/>
    <n v="-1050"/>
    <n v="-33054"/>
    <n v="8748"/>
    <n v="22824"/>
    <m/>
    <n v="0"/>
    <n v="0"/>
    <s v="SIM"/>
    <s v="NÃO"/>
    <n v="0.31372549019607843"/>
  </r>
  <r>
    <x v="4"/>
    <x v="1"/>
    <n v="30681"/>
    <s v="Spray Defrizante Protetor Termico Salon Line Meu Liso Hialuronico 240ml"/>
    <s v="C"/>
    <s v="ATIVO"/>
    <n v="1584"/>
    <n v="6"/>
    <n v="0"/>
    <n v="0"/>
    <n v="0"/>
    <n v="1242"/>
    <n v="0"/>
    <n v="2826"/>
    <n v="-1584"/>
    <n v="2238"/>
    <n v="150"/>
    <n v="6"/>
    <m/>
    <n v="0"/>
    <n v="0"/>
    <s v="NÃO"/>
    <s v="NÃO"/>
    <n v="0.43949044585987262"/>
  </r>
  <r>
    <x v="4"/>
    <x v="1"/>
    <n v="95679"/>
    <s v="Gelatina #Todecacho Super Definicao Salon Line 1 Kg"/>
    <s v="A"/>
    <s v="ATIVO"/>
    <n v="480"/>
    <n v="6"/>
    <n v="0"/>
    <n v="0"/>
    <n v="6000"/>
    <n v="2334"/>
    <n v="0"/>
    <n v="6000"/>
    <n v="-3666"/>
    <n v="17166"/>
    <n v="3234"/>
    <n v="480"/>
    <m/>
    <n v="0"/>
    <n v="0"/>
    <s v="SIM"/>
    <s v="NÃO"/>
    <n v="0.38900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6">
  <r>
    <x v="0"/>
    <x v="0"/>
    <x v="0"/>
    <s v="CREME PARA PENTEAR CONDICIONADOR DEFINIÇÃO NATURAL 1KG"/>
    <s v="A"/>
    <s v="ATIVO"/>
    <n v="480"/>
    <n v="6"/>
    <x v="0"/>
    <n v="0"/>
    <x v="0"/>
    <x v="0"/>
    <n v="0"/>
    <n v="17022"/>
    <x v="0"/>
    <n v="-996"/>
    <n v="9511"/>
    <n v="70428"/>
    <m/>
    <n v="0"/>
    <n v="0"/>
    <x v="0"/>
    <s v="NÃO"/>
    <n v="1"/>
  </r>
  <r>
    <x v="0"/>
    <x v="0"/>
    <x v="1"/>
    <s v="#TODECACHINHO CREME CONDICIONADOR MULTIFUNCIONAL BABY 300ML"/>
    <s v="B"/>
    <s v="ATIVO"/>
    <n v="1260"/>
    <n v="6"/>
    <x v="0"/>
    <n v="0"/>
    <x v="0"/>
    <x v="1"/>
    <n v="0"/>
    <n v="7578"/>
    <x v="0"/>
    <n v="-2898"/>
    <n v="126"/>
    <n v="0"/>
    <m/>
    <n v="0"/>
    <n v="0"/>
    <x v="0"/>
    <s v="NÃO"/>
    <n v="1"/>
  </r>
  <r>
    <x v="0"/>
    <x v="0"/>
    <x v="2"/>
    <s v="S.O.S ÓLEO CONDICIONADOR 10 EM 1 MULTIBENEFICIOS + PODEROSOS 42ML"/>
    <s v="A"/>
    <s v="ATIVO"/>
    <n v="8544"/>
    <n v="12"/>
    <x v="0"/>
    <n v="0"/>
    <x v="1"/>
    <x v="2"/>
    <n v="0"/>
    <n v="4488"/>
    <x v="0"/>
    <n v="-732"/>
    <n v="978"/>
    <n v="32892"/>
    <m/>
    <n v="0"/>
    <n v="0"/>
    <x v="1"/>
    <s v="NÃO"/>
    <n v="1"/>
  </r>
  <r>
    <x v="0"/>
    <x v="0"/>
    <x v="3"/>
    <s v="OLEO SOS CACHOS SUPER OLEOS CONDICIONADOR 42ML"/>
    <s v="A"/>
    <s v="ATIVO"/>
    <n v="8544"/>
    <n v="12"/>
    <x v="0"/>
    <n v="0"/>
    <x v="2"/>
    <x v="3"/>
    <n v="0"/>
    <n v="8712"/>
    <x v="0"/>
    <n v="-192"/>
    <n v="11646"/>
    <n v="29904"/>
    <m/>
    <n v="0"/>
    <n v="0"/>
    <x v="1"/>
    <s v="NÃO"/>
    <n v="1"/>
  </r>
  <r>
    <x v="0"/>
    <x v="0"/>
    <x v="4"/>
    <s v="CREME PARA PENTEAR CACHOS OSTENTAÇÃO 1KG"/>
    <s v="A"/>
    <s v="ATIVO"/>
    <n v="480"/>
    <n v="6"/>
    <x v="0"/>
    <n v="0"/>
    <x v="0"/>
    <x v="4"/>
    <n v="0"/>
    <n v="5196"/>
    <x v="0"/>
    <n v="-33054"/>
    <n v="8748"/>
    <n v="22824"/>
    <m/>
    <n v="0"/>
    <n v="0"/>
    <x v="0"/>
    <s v="NÃO"/>
    <n v="1"/>
  </r>
  <r>
    <x v="0"/>
    <x v="0"/>
    <x v="5"/>
    <s v="BOMBA TONICO CONDICIONANTE FORT CRESCIMENTO 100ML"/>
    <s v="B"/>
    <s v="ATIVO"/>
    <n v="3384"/>
    <n v="12"/>
    <x v="0"/>
    <n v="0"/>
    <x v="0"/>
    <x v="5"/>
    <n v="0"/>
    <n v="4392"/>
    <x v="0"/>
    <n v="-6756"/>
    <n v="6024"/>
    <n v="12420"/>
    <m/>
    <n v="0"/>
    <n v="0"/>
    <x v="0"/>
    <s v="NÃO"/>
    <n v="1"/>
  </r>
  <r>
    <x v="0"/>
    <x v="0"/>
    <x v="6"/>
    <s v="#TODECACHO GELATINA CONDICIONANTE SUPER DEFINICAO 1KG"/>
    <s v="A"/>
    <s v="ATIVO"/>
    <n v="480"/>
    <n v="6"/>
    <x v="0"/>
    <n v="0"/>
    <x v="0"/>
    <x v="6"/>
    <n v="0"/>
    <n v="4902"/>
    <x v="0"/>
    <n v="17166"/>
    <n v="3234"/>
    <n v="480"/>
    <m/>
    <n v="0"/>
    <n v="0"/>
    <x v="0"/>
    <s v="NÃO"/>
    <n v="1"/>
  </r>
  <r>
    <x v="0"/>
    <x v="0"/>
    <x v="7"/>
    <s v="SOS HIDRATACAO MASCARA CONDICIONANTE OLEO DE RICINO 1KG"/>
    <s v="B"/>
    <s v="ATIVO"/>
    <n v="480"/>
    <n v="6"/>
    <x v="0"/>
    <n v="0"/>
    <x v="0"/>
    <x v="7"/>
    <n v="0"/>
    <n v="8340"/>
    <x v="0"/>
    <n v="-684"/>
    <n v="3480"/>
    <n v="1530"/>
    <m/>
    <n v="0"/>
    <n v="0"/>
    <x v="0"/>
    <s v="NÃO"/>
    <n v="1"/>
  </r>
  <r>
    <x v="0"/>
    <x v="0"/>
    <x v="8"/>
    <s v="MEU LISO CONDICIONADOR DEMAIS SPRAY DEFRIZANTE PROTETOR TÉRMICO 240ML"/>
    <s v="B"/>
    <s v="ATIVO"/>
    <n v="1584"/>
    <n v="6"/>
    <x v="0"/>
    <n v="0"/>
    <x v="0"/>
    <x v="8"/>
    <n v="0"/>
    <n v="5874"/>
    <x v="0"/>
    <n v="570"/>
    <n v="7482"/>
    <n v="2376"/>
    <m/>
    <n v="0"/>
    <n v="0"/>
    <x v="0"/>
    <s v="NÃO"/>
    <n v="1"/>
  </r>
  <r>
    <x v="0"/>
    <x v="0"/>
    <x v="9"/>
    <s v="OLEO SOS CACHOS OLEO DE COCO CONDICIONADOR 42ML"/>
    <s v="B"/>
    <s v="ATIVO"/>
    <n v="8544"/>
    <n v="12"/>
    <x v="0"/>
    <n v="0"/>
    <x v="0"/>
    <x v="9"/>
    <n v="0"/>
    <n v="7596"/>
    <x v="0"/>
    <n v="6780"/>
    <n v="2736"/>
    <n v="23604"/>
    <m/>
    <n v="0"/>
    <n v="0"/>
    <x v="1"/>
    <s v="NÃO"/>
    <n v="1"/>
  </r>
  <r>
    <x v="0"/>
    <x v="0"/>
    <x v="10"/>
    <s v="CACHOS DOS SONHOS ÓLEO CONDICIONANTE SÉRUM DEFINIÇÃO NATURAL MULTY 200ML"/>
    <s v="A"/>
    <s v="ATIVO"/>
    <n v="2484"/>
    <n v="6"/>
    <x v="0"/>
    <n v="0"/>
    <x v="0"/>
    <x v="10"/>
    <n v="0"/>
    <n v="3852"/>
    <x v="0"/>
    <n v="10554"/>
    <n v="144"/>
    <n v="4968"/>
    <m/>
    <n v="0"/>
    <n v="0"/>
    <x v="0"/>
    <s v="NÃO"/>
    <n v="1"/>
  </r>
  <r>
    <x v="0"/>
    <x v="0"/>
    <x v="11"/>
    <s v="#TODECACHO GELATINA DEFINIÇÃO NATURAL 550G"/>
    <s v="A"/>
    <s v="ATIVO"/>
    <n v="960"/>
    <n v="6"/>
    <x v="0"/>
    <n v="0"/>
    <x v="0"/>
    <x v="11"/>
    <n v="0"/>
    <n v="6600"/>
    <x v="0"/>
    <n v="20304"/>
    <n v="9174"/>
    <n v="31164"/>
    <m/>
    <n v="0"/>
    <n v="0"/>
    <x v="0"/>
    <s v="NÃO"/>
    <n v="1"/>
  </r>
  <r>
    <x v="0"/>
    <x v="0"/>
    <x v="12"/>
    <s v="HIDRA KIT SHAMPOO+CONDICIONADOR KIDS 300ML"/>
    <s v="A"/>
    <s v="ATIVO"/>
    <n v="720"/>
    <n v="6"/>
    <x v="0"/>
    <n v="0"/>
    <x v="0"/>
    <x v="12"/>
    <n v="0"/>
    <n v="4176"/>
    <x v="0"/>
    <n v="-3276"/>
    <n v="5190"/>
    <n v="7308"/>
    <m/>
    <n v="0"/>
    <n v="0"/>
    <x v="0"/>
    <s v="NÃO"/>
    <n v="1"/>
  </r>
  <r>
    <x v="0"/>
    <x v="0"/>
    <x v="13"/>
    <s v="BOMBA KIT SHAMPOO+CONDICIONADOR ORIGINAL 200ML"/>
    <s v="A"/>
    <s v="ATIVO"/>
    <n v="960"/>
    <n v="6"/>
    <x v="0"/>
    <n v="0"/>
    <x v="0"/>
    <x v="13"/>
    <n v="0"/>
    <n v="4326"/>
    <x v="0"/>
    <n v="-11004"/>
    <n v="136"/>
    <n v="14061"/>
    <m/>
    <n v="0"/>
    <n v="0"/>
    <x v="0"/>
    <s v="NÃO"/>
    <n v="1"/>
  </r>
  <r>
    <x v="0"/>
    <x v="0"/>
    <x v="14"/>
    <s v="MEU LISO RECARGA QUERATINA CONDICIONADOR  RESTAURACAO INTENSA 80G"/>
    <s v="B"/>
    <s v="ATIVO"/>
    <n v="2400"/>
    <n v="6"/>
    <x v="0"/>
    <n v="0"/>
    <x v="0"/>
    <x v="14"/>
    <n v="0"/>
    <n v="4716"/>
    <x v="0"/>
    <n v="1608"/>
    <n v="5808"/>
    <n v="0"/>
    <m/>
    <n v="0"/>
    <n v="0"/>
    <x v="0"/>
    <s v="NÃO"/>
    <n v="1"/>
  </r>
  <r>
    <x v="0"/>
    <x v="0"/>
    <x v="15"/>
    <s v="XEROSA BODY SPLASH DESODORANTE CABELO E CORPO GLAMOUR CHIC 200ML"/>
    <s v="A"/>
    <s v="ATIVO"/>
    <n v="1980"/>
    <n v="6"/>
    <x v="0"/>
    <n v="0"/>
    <x v="0"/>
    <x v="15"/>
    <n v="0"/>
    <n v="3546"/>
    <x v="0"/>
    <n v="708"/>
    <n v="3504"/>
    <n v="16974"/>
    <m/>
    <n v="0"/>
    <n v="0"/>
    <x v="0"/>
    <s v="NÃO"/>
    <n v="1"/>
  </r>
  <r>
    <x v="0"/>
    <x v="0"/>
    <x v="16"/>
    <s v="CREME PARA PENTEAR XO POROSIDADE! DEFINIÇÃO &amp; SELAGEM MÁXIMA 1KG"/>
    <s v="A"/>
    <s v="ATIVO"/>
    <n v="480"/>
    <n v="6"/>
    <x v="0"/>
    <n v="0"/>
    <x v="0"/>
    <x v="16"/>
    <n v="0"/>
    <n v="3930"/>
    <x v="0"/>
    <n v="10602"/>
    <n v="78"/>
    <n v="10248"/>
    <m/>
    <n v="0"/>
    <n v="0"/>
    <x v="0"/>
    <s v="NÃO"/>
    <n v="1"/>
  </r>
  <r>
    <x v="0"/>
    <x v="0"/>
    <x v="17"/>
    <s v="SHAMPOO KIDS HIDRATAÇÃO CACHOS SOS 300ML"/>
    <s v="A"/>
    <s v="ATIVO"/>
    <n v="1560"/>
    <n v="12"/>
    <x v="0"/>
    <n v="0"/>
    <x v="0"/>
    <x v="17"/>
    <n v="0"/>
    <n v="5184"/>
    <x v="0"/>
    <n v="-11796"/>
    <n v="7050"/>
    <n v="28104"/>
    <m/>
    <n v="0"/>
    <n v="0"/>
    <x v="0"/>
    <s v="NÃO"/>
    <n v="1"/>
  </r>
  <r>
    <x v="0"/>
    <x v="0"/>
    <x v="18"/>
    <s v="SOS HIDRATACAO MASCARA CONDICIONANTE AZEITE DE OLIVA 1KG"/>
    <s v="B"/>
    <s v="ATIVO"/>
    <n v="480"/>
    <n v="6"/>
    <x v="0"/>
    <n v="0"/>
    <x v="0"/>
    <x v="18"/>
    <n v="0"/>
    <n v="4356"/>
    <x v="0"/>
    <n v="-324"/>
    <n v="66"/>
    <n v="1080"/>
    <m/>
    <n v="0"/>
    <n v="0"/>
    <x v="0"/>
    <s v="NÃO"/>
    <n v="1"/>
  </r>
  <r>
    <x v="0"/>
    <x v="0"/>
    <x v="19"/>
    <s v="SOS CACHOS GELATINA CONDICIONANTE KIDS HIDRATAÇÃO 400GR"/>
    <s v="A"/>
    <s v="ATIVO"/>
    <n v="720"/>
    <n v="6"/>
    <x v="0"/>
    <n v="0"/>
    <x v="0"/>
    <x v="19"/>
    <n v="0"/>
    <n v="3018"/>
    <x v="0"/>
    <n v="9174"/>
    <n v="134"/>
    <n v="0"/>
    <m/>
    <n v="0"/>
    <n v="0"/>
    <x v="0"/>
    <s v="NÃO"/>
    <n v="1"/>
  </r>
  <r>
    <x v="0"/>
    <x v="0"/>
    <x v="20"/>
    <s v="SOS HIDRATACAO KIT SHAMPOO+CONDICIONADOR OLEO DE RICINO 1L"/>
    <s v="B"/>
    <s v="ATIVO"/>
    <n v="180"/>
    <n v="3"/>
    <x v="0"/>
    <n v="0"/>
    <x v="0"/>
    <x v="20"/>
    <n v="0"/>
    <n v="3303"/>
    <x v="0"/>
    <n v="-804"/>
    <n v="987"/>
    <n v="900"/>
    <m/>
    <n v="0"/>
    <n v="0"/>
    <x v="0"/>
    <s v="NÃO"/>
    <n v="1"/>
  </r>
  <r>
    <x v="0"/>
    <x v="0"/>
    <x v="21"/>
    <s v="#TODECACHO CACHOS DOS SONHOS CREME MODELADOR FIXAÇÃO CONDICIONADOR FORTE 500ML"/>
    <s v="B"/>
    <s v="ATIVO"/>
    <n v="888"/>
    <n v="6"/>
    <x v="0"/>
    <n v="0"/>
    <x v="0"/>
    <x v="21"/>
    <n v="0"/>
    <n v="1854"/>
    <x v="0"/>
    <n v="-666"/>
    <n v="198"/>
    <n v="5982"/>
    <m/>
    <n v="0"/>
    <n v="0"/>
    <x v="0"/>
    <s v="NÃO"/>
    <n v="1"/>
  </r>
  <r>
    <x v="0"/>
    <x v="0"/>
    <x v="22"/>
    <s v="SOS HIDRATACAO MASCARA CONDICIONANTE QUERATINA E COLAGENO 1KG"/>
    <s v="B"/>
    <s v="ATIVO"/>
    <n v="480"/>
    <n v="6"/>
    <x v="0"/>
    <n v="0"/>
    <x v="0"/>
    <x v="22"/>
    <n v="0"/>
    <n v="4518"/>
    <x v="0"/>
    <n v="-1590"/>
    <n v="48"/>
    <n v="0"/>
    <m/>
    <n v="0"/>
    <n v="0"/>
    <x v="0"/>
    <s v="NÃO"/>
    <n v="1"/>
  </r>
  <r>
    <x v="0"/>
    <x v="0"/>
    <x v="23"/>
    <s v="BOMBA SHAMPOO ORIGINAL 500ML"/>
    <s v="B"/>
    <s v="ATIVO"/>
    <n v="1008"/>
    <n v="6"/>
    <x v="0"/>
    <n v="0"/>
    <x v="0"/>
    <x v="23"/>
    <n v="0"/>
    <n v="3300"/>
    <x v="0"/>
    <n v="-2526"/>
    <n v="1494"/>
    <n v="5082"/>
    <m/>
    <n v="0"/>
    <n v="0"/>
    <x v="0"/>
    <s v="NÃO"/>
    <n v="1"/>
  </r>
  <r>
    <x v="0"/>
    <x v="0"/>
    <x v="24"/>
    <s v="SOS HIDRATACAO KIT SHAMPOO+CONDICIONADOR AZEITE DE OLIVA 1L"/>
    <s v="B"/>
    <s v="ATIVO"/>
    <n v="180"/>
    <n v="3"/>
    <x v="0"/>
    <n v="0"/>
    <x v="0"/>
    <x v="24"/>
    <n v="0"/>
    <n v="4494"/>
    <x v="1"/>
    <n v="-612"/>
    <n v="138"/>
    <n v="180"/>
    <m/>
    <n v="0"/>
    <n v="0"/>
    <x v="0"/>
    <s v="NÃO"/>
    <n v="0.48064085447263016"/>
  </r>
  <r>
    <x v="0"/>
    <x v="0"/>
    <x v="25"/>
    <s v="HIDRA CREME CONDICIONADOR MULTIFUNCIONAL KIDS 300ML"/>
    <s v="B"/>
    <s v="ATIVO"/>
    <n v="1440"/>
    <n v="6"/>
    <x v="0"/>
    <n v="0"/>
    <x v="0"/>
    <x v="25"/>
    <n v="0"/>
    <n v="2736"/>
    <x v="0"/>
    <n v="-8268"/>
    <n v="102"/>
    <n v="4812"/>
    <m/>
    <n v="0"/>
    <n v="0"/>
    <x v="0"/>
    <s v="NÃO"/>
    <n v="1"/>
  </r>
  <r>
    <x v="0"/>
    <x v="0"/>
    <x v="26"/>
    <s v="MEU LISO DEMAIS DEFRIZANTE COND PROTETOR TÉRMICO 200ML"/>
    <s v="C"/>
    <s v="ATIVO"/>
    <n v="1890"/>
    <n v="6"/>
    <x v="0"/>
    <n v="0"/>
    <x v="0"/>
    <x v="26"/>
    <n v="0"/>
    <n v="2910"/>
    <x v="0"/>
    <n v="-84"/>
    <n v="3306"/>
    <n v="1740"/>
    <m/>
    <n v="0"/>
    <n v="0"/>
    <x v="0"/>
    <s v="NÃO"/>
    <n v="1"/>
  </r>
  <r>
    <x v="0"/>
    <x v="0"/>
    <x v="27"/>
    <s v="Kit Xerosa com 3 Body Splash 30ml"/>
    <s v="C"/>
    <s v="ATIVO"/>
    <n v="0"/>
    <n v="6"/>
    <x v="0"/>
    <n v="0"/>
    <x v="0"/>
    <x v="27"/>
    <n v="0"/>
    <n v="5118"/>
    <x v="2"/>
    <n v="0"/>
    <n v="0"/>
    <n v="0"/>
    <m/>
    <n v="0"/>
    <n v="0"/>
    <x v="0"/>
    <s v="NÃO"/>
    <n v="0.78898007033997652"/>
  </r>
  <r>
    <x v="0"/>
    <x v="0"/>
    <x v="28"/>
    <s v="SOS CREME PENTEAR CONDICIONADOR KIDS 300ML"/>
    <s v="A"/>
    <s v="ATIVO"/>
    <n v="1584"/>
    <n v="12"/>
    <x v="0"/>
    <n v="0"/>
    <x v="0"/>
    <x v="28"/>
    <n v="0"/>
    <n v="2472"/>
    <x v="0"/>
    <n v="5244"/>
    <n v="5268"/>
    <n v="1476"/>
    <m/>
    <n v="0"/>
    <n v="0"/>
    <x v="0"/>
    <s v="NÃO"/>
    <n v="1"/>
  </r>
  <r>
    <x v="0"/>
    <x v="0"/>
    <x v="29"/>
    <s v="MASCARA CONDICIONANTE KIDS HIDRATAÇÃO CACHOS SOS 500GR"/>
    <s v="B"/>
    <s v="ATIVO"/>
    <n v="960"/>
    <n v="6"/>
    <x v="0"/>
    <n v="0"/>
    <x v="0"/>
    <x v="29"/>
    <n v="0"/>
    <n v="4194"/>
    <x v="0"/>
    <n v="-4704"/>
    <n v="10008"/>
    <n v="1764"/>
    <m/>
    <n v="0"/>
    <n v="0"/>
    <x v="0"/>
    <s v="NÃO"/>
    <n v="1"/>
  </r>
  <r>
    <x v="0"/>
    <x v="0"/>
    <x v="30"/>
    <s v="MEU LISO CONDICIONADOR MUITO + LISO SPRAY DEFRIZANTE PROTETOR TÉRMICO 240ML"/>
    <s v="C"/>
    <s v="ATIVO"/>
    <n v="1584"/>
    <n v="6"/>
    <x v="0"/>
    <n v="0"/>
    <x v="0"/>
    <x v="27"/>
    <n v="0"/>
    <n v="4038"/>
    <x v="0"/>
    <n v="-294"/>
    <n v="2952"/>
    <n v="4752"/>
    <m/>
    <n v="0"/>
    <n v="0"/>
    <x v="0"/>
    <s v="NÃO"/>
    <n v="1"/>
  </r>
  <r>
    <x v="0"/>
    <x v="0"/>
    <x v="31"/>
    <s v="KIT SOS CACHOS SH E COND COCO 1L"/>
    <s v="B"/>
    <s v="ATIVO"/>
    <n v="180"/>
    <n v="3"/>
    <x v="0"/>
    <n v="0"/>
    <x v="0"/>
    <x v="30"/>
    <n v="0"/>
    <n v="3936"/>
    <x v="0"/>
    <n v="-570"/>
    <n v="1008"/>
    <n v="540"/>
    <m/>
    <n v="0"/>
    <n v="0"/>
    <x v="0"/>
    <s v="NÃO"/>
    <n v="1"/>
  </r>
  <r>
    <x v="0"/>
    <x v="0"/>
    <x v="32"/>
    <s v="CONDICIONADOR KIDS HIDRATAÇÃO CACHOS SOS 300ML"/>
    <s v="A"/>
    <s v="ATIVO"/>
    <n v="1560"/>
    <n v="12"/>
    <x v="0"/>
    <n v="0"/>
    <x v="0"/>
    <x v="31"/>
    <n v="0"/>
    <n v="3924"/>
    <x v="0"/>
    <n v="-7836"/>
    <n v="4056"/>
    <n v="9432"/>
    <m/>
    <n v="0"/>
    <n v="0"/>
    <x v="0"/>
    <s v="NÃO"/>
    <n v="1"/>
  </r>
  <r>
    <x v="0"/>
    <x v="0"/>
    <x v="33"/>
    <s v="SOS CACHOS MÁSCARA CONDICIONANTE DE TRATAMENTO SUPER ÓLEOS 300GR"/>
    <s v="C"/>
    <s v="ATIVO"/>
    <n v="960"/>
    <n v="6"/>
    <x v="0"/>
    <n v="0"/>
    <x v="0"/>
    <x v="32"/>
    <n v="0"/>
    <n v="2442"/>
    <x v="0"/>
    <n v="1110"/>
    <n v="504"/>
    <n v="4800"/>
    <m/>
    <n v="0"/>
    <n v="0"/>
    <x v="0"/>
    <s v="NÃO"/>
    <n v="1"/>
  </r>
  <r>
    <x v="0"/>
    <x v="0"/>
    <x v="34"/>
    <s v="MEU LISO DEFRIZANTE CONDICIONADOR MUITO+LISO 200ML"/>
    <s v="C"/>
    <s v="ATIVO"/>
    <n v="1890"/>
    <n v="6"/>
    <x v="0"/>
    <n v="0"/>
    <x v="0"/>
    <x v="33"/>
    <n v="0"/>
    <n v="2880"/>
    <x v="0"/>
    <n v="-5340"/>
    <n v="1566"/>
    <n v="3780"/>
    <m/>
    <n v="0"/>
    <n v="0"/>
    <x v="0"/>
    <s v="NÃO"/>
    <n v="1"/>
  </r>
  <r>
    <x v="0"/>
    <x v="0"/>
    <x v="35"/>
    <s v="CREME PARA PENTEAR CONDICIONADOR DEFINIÇÃO EXTRAORDINÁRIA 1KG"/>
    <s v="A"/>
    <s v="ATIVO"/>
    <n v="480"/>
    <n v="6"/>
    <x v="0"/>
    <n v="0"/>
    <x v="0"/>
    <x v="34"/>
    <n v="0"/>
    <n v="2778"/>
    <x v="0"/>
    <n v="-936"/>
    <n v="2595"/>
    <n v="2880"/>
    <m/>
    <n v="0"/>
    <n v="0"/>
    <x v="0"/>
    <s v="NÃO"/>
    <n v="1"/>
  </r>
  <r>
    <x v="0"/>
    <x v="0"/>
    <x v="36"/>
    <s v="MULTY CREME CONDICIONADOR MULTIFUNCIONAL KIDS 300ML"/>
    <s v="C"/>
    <s v="ATIVO"/>
    <n v="1440"/>
    <n v="6"/>
    <x v="0"/>
    <n v="0"/>
    <x v="0"/>
    <x v="35"/>
    <n v="0"/>
    <n v="3078"/>
    <x v="0"/>
    <n v="1236"/>
    <n v="1410"/>
    <n v="5760"/>
    <m/>
    <n v="0"/>
    <n v="0"/>
    <x v="0"/>
    <s v="NÃO"/>
    <n v="1"/>
  </r>
  <r>
    <x v="0"/>
    <x v="0"/>
    <x v="37"/>
    <s v="#TODECACHO MASCARA CONDICIONANTE MATIZ MARSALA ROXO MAIONESE 500GR"/>
    <s v="A"/>
    <s v="ATIVO"/>
    <n v="960"/>
    <n v="6"/>
    <x v="0"/>
    <n v="0"/>
    <x v="0"/>
    <x v="36"/>
    <n v="0"/>
    <n v="1848"/>
    <x v="0"/>
    <n v="-6582"/>
    <n v="1328"/>
    <n v="1920"/>
    <m/>
    <n v="0"/>
    <n v="0"/>
    <x v="0"/>
    <s v="NÃO"/>
    <n v="1"/>
  </r>
  <r>
    <x v="0"/>
    <x v="0"/>
    <x v="38"/>
    <s v="HIDRA KIT SHAMPOO+CONDICIONADOR CERAMIDAS GLOSS 300ML"/>
    <s v="A"/>
    <s v="ATIVO"/>
    <n v="720"/>
    <n v="6"/>
    <x v="0"/>
    <n v="0"/>
    <x v="0"/>
    <x v="37"/>
    <n v="0"/>
    <n v="1650"/>
    <x v="0"/>
    <n v="-5322"/>
    <n v="828"/>
    <n v="5208"/>
    <m/>
    <n v="0"/>
    <n v="0"/>
    <x v="0"/>
    <s v="NÃO"/>
    <n v="1"/>
  </r>
  <r>
    <x v="0"/>
    <x v="0"/>
    <x v="39"/>
    <s v="SL CREME PENTEAR CONDICIONADOR DEFINICAO INTENSA 1KG"/>
    <s v="A"/>
    <s v="ATIVO"/>
    <n v="480"/>
    <n v="6"/>
    <x v="0"/>
    <n v="0"/>
    <x v="0"/>
    <x v="38"/>
    <n v="0"/>
    <n v="3396"/>
    <x v="0"/>
    <n v="-5190"/>
    <n v="3966"/>
    <n v="11640"/>
    <m/>
    <n v="0"/>
    <n v="0"/>
    <x v="0"/>
    <s v="NÃO"/>
    <n v="1"/>
  </r>
  <r>
    <x v="0"/>
    <x v="0"/>
    <x v="40"/>
    <s v="XEROSA BODY SPLASH DESODORANTE CABELO E CORPO BAUNILHA DOCE 200ML"/>
    <s v="A"/>
    <s v="ATIVO"/>
    <n v="1980"/>
    <n v="6"/>
    <x v="0"/>
    <n v="0"/>
    <x v="0"/>
    <x v="39"/>
    <n v="0"/>
    <n v="2286"/>
    <x v="0"/>
    <n v="9672"/>
    <n v="1404"/>
    <n v="36668"/>
    <m/>
    <n v="0"/>
    <n v="0"/>
    <x v="0"/>
    <s v="NÃO"/>
    <n v="1"/>
  </r>
  <r>
    <x v="0"/>
    <x v="0"/>
    <x v="41"/>
    <s v="BOMBA CONDICIONADOR ORIGINAL 500ML"/>
    <s v="C"/>
    <s v="ATIVO"/>
    <n v="1008"/>
    <n v="6"/>
    <x v="0"/>
    <n v="0"/>
    <x v="0"/>
    <x v="40"/>
    <n v="0"/>
    <n v="3252"/>
    <x v="0"/>
    <n v="4782"/>
    <n v="3756"/>
    <n v="0"/>
    <m/>
    <n v="0"/>
    <n v="0"/>
    <x v="0"/>
    <s v="NÃO"/>
    <n v="1"/>
  </r>
  <r>
    <x v="0"/>
    <x v="0"/>
    <x v="42"/>
    <s v="CREME RELAX CACHOS DEFIN E SOLTOS COCO/AVELA 200G"/>
    <s v="A"/>
    <s v="ATIVO"/>
    <n v="720"/>
    <n v="6"/>
    <x v="0"/>
    <n v="0"/>
    <x v="0"/>
    <x v="41"/>
    <n v="0"/>
    <n v="3246"/>
    <x v="0"/>
    <n v="-2070"/>
    <n v="3240"/>
    <n v="0"/>
    <m/>
    <n v="0"/>
    <n v="0"/>
    <x v="0"/>
    <s v="NÃO"/>
    <n v="1"/>
  </r>
  <r>
    <x v="0"/>
    <x v="0"/>
    <x v="43"/>
    <s v="#TODECACHO MÁSCARA CONDICIONANTE VERMELHA CEREJA 300G"/>
    <s v="A"/>
    <s v="ATIVO"/>
    <n v="1452"/>
    <n v="6"/>
    <x v="0"/>
    <n v="0"/>
    <x v="0"/>
    <x v="42"/>
    <n v="0"/>
    <n v="3228"/>
    <x v="0"/>
    <n v="-17946"/>
    <n v="438"/>
    <n v="8778"/>
    <m/>
    <n v="0"/>
    <n v="0"/>
    <x v="0"/>
    <s v="NÃO"/>
    <n v="1"/>
  </r>
  <r>
    <x v="0"/>
    <x v="0"/>
    <x v="44"/>
    <s v="SOS CACHOS ÓLEO CONDICIONANTE KIDS HIDRATAÇÃO 42ML"/>
    <s v="C"/>
    <s v="ATIVO"/>
    <n v="8544"/>
    <n v="12"/>
    <x v="0"/>
    <n v="0"/>
    <x v="3"/>
    <x v="43"/>
    <n v="0"/>
    <n v="3960"/>
    <x v="0"/>
    <n v="37584"/>
    <n v="252"/>
    <n v="10956"/>
    <m/>
    <n v="0"/>
    <n v="0"/>
    <x v="1"/>
    <s v="NÃO"/>
    <n v="1"/>
  </r>
  <r>
    <x v="0"/>
    <x v="0"/>
    <x v="45"/>
    <s v="SALON LINE MOUSSE  DEFINIDOR CONDICIONANTE DEFINIÇÃO NATURAL 240ML"/>
    <s v="C"/>
    <s v="ATIVO"/>
    <n v="1488"/>
    <n v="6"/>
    <x v="0"/>
    <n v="0"/>
    <x v="0"/>
    <x v="44"/>
    <n v="0"/>
    <n v="4140"/>
    <x v="0"/>
    <n v="-7818"/>
    <n v="126"/>
    <n v="10416"/>
    <m/>
    <n v="0"/>
    <n v="0"/>
    <x v="0"/>
    <s v="NÃO"/>
    <n v="1"/>
  </r>
  <r>
    <x v="0"/>
    <x v="0"/>
    <x v="46"/>
    <s v="Kit Xêrosa com 3 Cremes para Pentear 180g"/>
    <s v="C"/>
    <s v="ATIVO"/>
    <n v="0"/>
    <n v="6"/>
    <x v="0"/>
    <n v="0"/>
    <x v="0"/>
    <x v="45"/>
    <n v="0"/>
    <n v="2946"/>
    <x v="0"/>
    <n v="0"/>
    <n v="2946"/>
    <n v="0"/>
    <m/>
    <n v="0"/>
    <n v="0"/>
    <x v="0"/>
    <s v="NÃO"/>
    <n v="1"/>
  </r>
  <r>
    <x v="0"/>
    <x v="0"/>
    <x v="47"/>
    <s v="#TODECACHO MASCARA CONDICIONANTE MATIZ VERMELHA MAIONESE 300GR"/>
    <s v="A"/>
    <s v="ATIVO"/>
    <n v="1452"/>
    <n v="6"/>
    <x v="0"/>
    <n v="0"/>
    <x v="0"/>
    <x v="46"/>
    <n v="0"/>
    <n v="3030"/>
    <x v="0"/>
    <n v="-9534"/>
    <n v="3084"/>
    <n v="5826"/>
    <m/>
    <n v="0"/>
    <n v="0"/>
    <x v="0"/>
    <s v="NÃO"/>
    <n v="1"/>
  </r>
  <r>
    <x v="0"/>
    <x v="0"/>
    <x v="48"/>
    <s v="SOS CACHOS ACIDIFICANTE CONDICIONADOR SUPER BRILHO DE REPENTE PRONTA! 300ML"/>
    <s v="C"/>
    <s v="ATIVO"/>
    <n v="1680"/>
    <n v="6"/>
    <x v="0"/>
    <n v="0"/>
    <x v="0"/>
    <x v="47"/>
    <n v="0"/>
    <n v="2934"/>
    <x v="0"/>
    <n v="888"/>
    <n v="4464"/>
    <n v="1680"/>
    <m/>
    <n v="0"/>
    <n v="0"/>
    <x v="0"/>
    <s v="NÃO"/>
    <n v="1"/>
  </r>
  <r>
    <x v="0"/>
    <x v="0"/>
    <x v="49"/>
    <s v="BOMBA TONICO CONDICIONANTE FORT ANTIQUEDA 100ML"/>
    <s v="C"/>
    <s v="ATIVO"/>
    <n v="3384"/>
    <n v="12"/>
    <x v="0"/>
    <n v="0"/>
    <x v="0"/>
    <x v="48"/>
    <n v="0"/>
    <n v="2280"/>
    <x v="0"/>
    <n v="696"/>
    <n v="3438"/>
    <n v="4032"/>
    <m/>
    <n v="0"/>
    <n v="0"/>
    <x v="0"/>
    <s v="NÃO"/>
    <n v="1"/>
  </r>
  <r>
    <x v="0"/>
    <x v="0"/>
    <x v="50"/>
    <s v="CREME PARA PENTEAR CONDICIONANTE DEFINIÇÃO CACHOS DE SEREIA 1 KG"/>
    <s v="C"/>
    <s v="ATIVO"/>
    <n v="480"/>
    <n v="6"/>
    <x v="0"/>
    <n v="0"/>
    <x v="0"/>
    <x v="49"/>
    <n v="0"/>
    <n v="3492"/>
    <x v="0"/>
    <n v="-5442"/>
    <n v="354"/>
    <n v="23520"/>
    <m/>
    <n v="0"/>
    <n v="0"/>
    <x v="0"/>
    <s v="NÃO"/>
    <n v="1"/>
  </r>
  <r>
    <x v="0"/>
    <x v="0"/>
    <x v="51"/>
    <s v="SOS CACHOS KIDS ÓLEO DE TRATAMENTO ABACAXI 42ML"/>
    <s v="A"/>
    <s v="ATIVO"/>
    <n v="8544"/>
    <n v="12"/>
    <x v="0"/>
    <n v="0"/>
    <x v="4"/>
    <x v="50"/>
    <n v="0"/>
    <n v="2376"/>
    <x v="0"/>
    <n v="6228"/>
    <n v="2898"/>
    <n v="8544"/>
    <m/>
    <n v="0"/>
    <n v="0"/>
    <x v="1"/>
    <s v="NÃO"/>
    <n v="1"/>
  </r>
  <r>
    <x v="0"/>
    <x v="0"/>
    <x v="52"/>
    <s v="ATIVADOR CONDICIONADOR DE CACHOS KIDS HIDRATAÇÃO CACHOS SOS 300ML"/>
    <s v="A"/>
    <s v="ATIVO"/>
    <n v="1560"/>
    <n v="12"/>
    <x v="0"/>
    <n v="0"/>
    <x v="0"/>
    <x v="51"/>
    <n v="0"/>
    <n v="2676"/>
    <x v="0"/>
    <n v="-2208"/>
    <n v="3336"/>
    <n v="0"/>
    <m/>
    <n v="0"/>
    <n v="0"/>
    <x v="0"/>
    <s v="NÃO"/>
    <n v="1"/>
  </r>
  <r>
    <x v="0"/>
    <x v="0"/>
    <x v="53"/>
    <s v="MEU LISO MASCARA CONDICIONANTE MATIZ PRETO 300G"/>
    <s v="A"/>
    <s v="ATIVO"/>
    <n v="960"/>
    <n v="6"/>
    <x v="0"/>
    <n v="0"/>
    <x v="0"/>
    <x v="52"/>
    <n v="0"/>
    <n v="2652"/>
    <x v="0"/>
    <n v="-4302"/>
    <n v="2382"/>
    <n v="2064"/>
    <m/>
    <n v="0"/>
    <n v="0"/>
    <x v="0"/>
    <s v="NÃO"/>
    <n v="1"/>
  </r>
  <r>
    <x v="0"/>
    <x v="0"/>
    <x v="54"/>
    <s v="SALON LINE KIT DEFINIÇÃO NATURAL MOVIMENTO &amp; HIDRATAÇÃO SH 300ML + CR MULTIFUNCIONAL 300ML"/>
    <s v="A"/>
    <s v="ATIVO"/>
    <n v="504"/>
    <n v="6"/>
    <x v="0"/>
    <n v="0"/>
    <x v="0"/>
    <x v="53"/>
    <n v="0"/>
    <n v="2064"/>
    <x v="0"/>
    <n v="-5950"/>
    <n v="304"/>
    <n v="14724"/>
    <m/>
    <n v="0"/>
    <n v="0"/>
    <x v="0"/>
    <s v="NÃO"/>
    <n v="1"/>
  </r>
  <r>
    <x v="0"/>
    <x v="0"/>
    <x v="55"/>
    <s v="CACHOS DOS SONHOS CREME PARA PENTEAR CONDICIONADOR DEFINIÇÃO NATURAL 300ML"/>
    <s v="A"/>
    <s v="ATIVO"/>
    <n v="1260"/>
    <n v="6"/>
    <x v="0"/>
    <n v="0"/>
    <x v="0"/>
    <x v="54"/>
    <n v="0"/>
    <n v="1710"/>
    <x v="0"/>
    <n v="-996"/>
    <n v="2820"/>
    <n v="12600"/>
    <m/>
    <n v="0"/>
    <n v="0"/>
    <x v="0"/>
    <s v="NÃO"/>
    <n v="1"/>
  </r>
  <r>
    <x v="0"/>
    <x v="0"/>
    <x v="56"/>
    <s v="SL CREME PENTEAR CONDICIONADOR DEFINICAO ANTIFRIZZ 1KG"/>
    <s v="A"/>
    <s v="ATIVO"/>
    <n v="480"/>
    <n v="6"/>
    <x v="0"/>
    <n v="0"/>
    <x v="0"/>
    <x v="55"/>
    <n v="0"/>
    <n v="2490"/>
    <x v="0"/>
    <n v="15780"/>
    <n v="4014"/>
    <n v="0"/>
    <m/>
    <n v="0"/>
    <n v="0"/>
    <x v="0"/>
    <s v="NÃO"/>
    <n v="1"/>
  </r>
  <r>
    <x v="0"/>
    <x v="0"/>
    <x v="57"/>
    <s v="SOS CACHOS CREME PARA PENTEAR GEL CREME CONDICIONADOR SUPER ÓLEOS 1KG"/>
    <s v="A"/>
    <s v="ATIVO"/>
    <n v="390"/>
    <n v="6"/>
    <x v="0"/>
    <n v="0"/>
    <x v="0"/>
    <x v="56"/>
    <n v="0"/>
    <n v="1674"/>
    <x v="0"/>
    <n v="2244"/>
    <n v="18"/>
    <n v="8776"/>
    <m/>
    <n v="0"/>
    <n v="0"/>
    <x v="0"/>
    <s v="NÃO"/>
    <n v="1"/>
  </r>
  <r>
    <x v="0"/>
    <x v="0"/>
    <x v="58"/>
    <s v="SOS CACHOS ÓLEO CONDICIONANTE REPARADOR TRATA E FINALIZA DE REPENTE PRONTA! 42ML"/>
    <s v="A"/>
    <s v="ATIVO"/>
    <n v="8544"/>
    <n v="12"/>
    <x v="0"/>
    <n v="0"/>
    <x v="0"/>
    <x v="57"/>
    <n v="0"/>
    <n v="2892"/>
    <x v="0"/>
    <n v="-8268"/>
    <n v="72"/>
    <n v="23673"/>
    <m/>
    <n v="0"/>
    <n v="0"/>
    <x v="1"/>
    <s v="NÃO"/>
    <n v="1"/>
  </r>
  <r>
    <x v="0"/>
    <x v="0"/>
    <x v="59"/>
    <s v="HIDRA KIT SHAMPOO+CONDICIONADOR OLEO DE COCO 300ML"/>
    <s v="A"/>
    <s v="ATIVO"/>
    <n v="720"/>
    <n v="6"/>
    <x v="0"/>
    <n v="0"/>
    <x v="0"/>
    <x v="58"/>
    <n v="0"/>
    <n v="2136"/>
    <x v="0"/>
    <n v="9074"/>
    <n v="228"/>
    <n v="4956"/>
    <m/>
    <n v="0"/>
    <n v="0"/>
    <x v="0"/>
    <s v="NÃO"/>
    <n v="1"/>
  </r>
  <r>
    <x v="0"/>
    <x v="0"/>
    <x v="60"/>
    <s v="HIDRA KIT SHAMPOO+CONDICIONADOR D-PANTENOL E MIX VITAMINAS 300ML"/>
    <s v="A"/>
    <s v="ATIVO"/>
    <n v="720"/>
    <n v="6"/>
    <x v="0"/>
    <n v="0"/>
    <x v="0"/>
    <x v="59"/>
    <n v="0"/>
    <n v="1908"/>
    <x v="0"/>
    <n v="-3840"/>
    <n v="1392"/>
    <n v="15230"/>
    <m/>
    <n v="0"/>
    <n v="0"/>
    <x v="0"/>
    <s v="NÃO"/>
    <n v="1"/>
  </r>
  <r>
    <x v="0"/>
    <x v="0"/>
    <x v="61"/>
    <s v="SL CREME PENTEAR CONDICIONADOR DEFINICAO MAXIMA LIBERADO 1KG"/>
    <s v="A"/>
    <s v="ATIVO"/>
    <n v="480"/>
    <n v="6"/>
    <x v="0"/>
    <n v="0"/>
    <x v="0"/>
    <x v="60"/>
    <n v="0"/>
    <n v="2118"/>
    <x v="0"/>
    <n v="12318"/>
    <n v="1566"/>
    <n v="6738"/>
    <m/>
    <n v="0"/>
    <n v="0"/>
    <x v="0"/>
    <s v="NÃO"/>
    <n v="1"/>
  </r>
  <r>
    <x v="0"/>
    <x v="0"/>
    <x v="62"/>
    <s v="SOS CACHOS SHAMPOO SUPER ÓLEOS 300ML"/>
    <s v="A"/>
    <s v="ATIVO"/>
    <n v="1560"/>
    <n v="12"/>
    <x v="0"/>
    <n v="0"/>
    <x v="0"/>
    <x v="61"/>
    <n v="0"/>
    <n v="2220"/>
    <x v="0"/>
    <n v="-1956"/>
    <n v="0"/>
    <n v="0"/>
    <m/>
    <n v="0"/>
    <n v="0"/>
    <x v="0"/>
    <s v="NÃO"/>
    <n v="1"/>
  </r>
  <r>
    <x v="0"/>
    <x v="0"/>
    <x v="63"/>
    <s v="MEU LISO SPRAY CONDICIONADOR DEFRIZANTE HIALURONICO 240ML"/>
    <s v="C"/>
    <s v="ATIVO"/>
    <n v="1584"/>
    <n v="6"/>
    <x v="0"/>
    <n v="0"/>
    <x v="0"/>
    <x v="62"/>
    <n v="0"/>
    <n v="2214"/>
    <x v="0"/>
    <n v="2238"/>
    <n v="150"/>
    <n v="6"/>
    <m/>
    <n v="0"/>
    <n v="0"/>
    <x v="0"/>
    <s v="NÃO"/>
    <n v="1"/>
  </r>
  <r>
    <x v="0"/>
    <x v="0"/>
    <x v="64"/>
    <s v="SOS CACHOS CONDICIONADOR SUPER ÓLEOS 300ML"/>
    <s v="B"/>
    <s v="ATIVO"/>
    <n v="1560"/>
    <n v="12"/>
    <x v="0"/>
    <n v="0"/>
    <x v="0"/>
    <x v="63"/>
    <n v="0"/>
    <n v="2148"/>
    <x v="0"/>
    <n v="3504"/>
    <n v="2208"/>
    <n v="6684"/>
    <m/>
    <n v="0"/>
    <n v="0"/>
    <x v="0"/>
    <s v="NÃO"/>
    <n v="1"/>
  </r>
  <r>
    <x v="0"/>
    <x v="0"/>
    <x v="65"/>
    <s v="#TODECACHO MASCARA CONDICIONANTE MATIZ VERMELHA MAIONESE 500GR"/>
    <s v="A"/>
    <s v="ATIVO"/>
    <n v="960"/>
    <n v="6"/>
    <x v="0"/>
    <n v="0"/>
    <x v="0"/>
    <x v="64"/>
    <n v="0"/>
    <n v="1644"/>
    <x v="0"/>
    <n v="-7500"/>
    <n v="42"/>
    <n v="7680"/>
    <m/>
    <n v="0"/>
    <n v="0"/>
    <x v="0"/>
    <s v="NÃO"/>
    <n v="1"/>
  </r>
  <r>
    <x v="0"/>
    <x v="0"/>
    <x v="66"/>
    <s v="CREME PARA PENTEAR CONDICIONADOR KIDS CACHINHOS BRILHANTES  1KG"/>
    <s v="A"/>
    <s v="ATIVO"/>
    <n v="480"/>
    <n v="6"/>
    <x v="0"/>
    <n v="0"/>
    <x v="0"/>
    <x v="65"/>
    <n v="0"/>
    <n v="2082"/>
    <x v="0"/>
    <n v="20496"/>
    <n v="1110"/>
    <n v="10458"/>
    <m/>
    <n v="0"/>
    <n v="0"/>
    <x v="0"/>
    <s v="NÃO"/>
    <n v="1"/>
  </r>
  <r>
    <x v="0"/>
    <x v="0"/>
    <x v="67"/>
    <s v="SL CREME PENTEAR CONDICIONADOR KIDS 1KG"/>
    <s v="A"/>
    <s v="ATIVO"/>
    <n v="480"/>
    <n v="6"/>
    <x v="0"/>
    <n v="0"/>
    <x v="0"/>
    <x v="66"/>
    <n v="0"/>
    <n v="1938"/>
    <x v="0"/>
    <n v="21762"/>
    <n v="1988"/>
    <n v="0"/>
    <m/>
    <n v="0"/>
    <n v="0"/>
    <x v="0"/>
    <s v="NÃO"/>
    <n v="1"/>
  </r>
  <r>
    <x v="0"/>
    <x v="0"/>
    <x v="68"/>
    <s v="BOMBA MASCARA CONDICIONANTE ORIGINAL 1KG"/>
    <s v="C"/>
    <s v="ATIVO"/>
    <n v="480"/>
    <n v="6"/>
    <x v="0"/>
    <n v="0"/>
    <x v="0"/>
    <x v="67"/>
    <n v="0"/>
    <n v="1992"/>
    <x v="0"/>
    <n v="11802"/>
    <n v="3852"/>
    <n v="0"/>
    <m/>
    <n v="0"/>
    <n v="0"/>
    <x v="0"/>
    <s v="NÃO"/>
    <n v="1"/>
  </r>
  <r>
    <x v="0"/>
    <x v="0"/>
    <x v="69"/>
    <s v="MEU LISO BALM CONDICIONADOR ANTIFRIZZ 50G"/>
    <s v="C"/>
    <s v="ATIVO"/>
    <n v="4032"/>
    <n v="12"/>
    <x v="0"/>
    <n v="0"/>
    <x v="0"/>
    <x v="68"/>
    <n v="0"/>
    <n v="2016"/>
    <x v="0"/>
    <n v="3024"/>
    <n v="1368"/>
    <n v="2304"/>
    <m/>
    <n v="0"/>
    <n v="0"/>
    <x v="0"/>
    <s v="NÃO"/>
    <n v="1"/>
  </r>
  <r>
    <x v="0"/>
    <x v="0"/>
    <x v="70"/>
    <s v="KIT SOS CACHOS KIDS SHAMPOO 300ML + CREME CONDICIONADOR MULTIFUNCIONAL 300ML ABACAXI"/>
    <s v="A"/>
    <s v="ATIVO"/>
    <n v="504"/>
    <n v="6"/>
    <x v="0"/>
    <n v="0"/>
    <x v="0"/>
    <x v="69"/>
    <n v="0"/>
    <n v="2958"/>
    <x v="0"/>
    <n v="-7482"/>
    <n v="216"/>
    <n v="2814"/>
    <m/>
    <n v="0"/>
    <n v="0"/>
    <x v="0"/>
    <s v="NÃO"/>
    <n v="1"/>
  </r>
  <r>
    <x v="0"/>
    <x v="0"/>
    <x v="71"/>
    <s v="HIDRA KIT SHAMPOO + CONDICIONADOR KIDS CACHINHOS 300ML"/>
    <s v="A"/>
    <s v="ATIVO"/>
    <n v="720"/>
    <n v="6"/>
    <x v="0"/>
    <n v="0"/>
    <x v="0"/>
    <x v="70"/>
    <n v="0"/>
    <n v="1902"/>
    <x v="0"/>
    <n v="-9606"/>
    <n v="1440"/>
    <n v="10908"/>
    <m/>
    <n v="0"/>
    <n v="0"/>
    <x v="0"/>
    <s v="NÃO"/>
    <n v="1"/>
  </r>
  <r>
    <x v="0"/>
    <x v="0"/>
    <x v="72"/>
    <s v="SALON LINE ÓLEO DE TRATAMENTO CONDICIONANTE MULTIFUNCIONAL DEFINIÇÃO NATURAL 50ML"/>
    <s v="C"/>
    <s v="ATIVO"/>
    <n v="8352"/>
    <n v="12"/>
    <x v="0"/>
    <n v="0"/>
    <x v="5"/>
    <x v="71"/>
    <n v="0"/>
    <n v="2640"/>
    <x v="0"/>
    <n v="5460"/>
    <n v="216"/>
    <n v="0"/>
    <m/>
    <n v="0"/>
    <n v="0"/>
    <x v="1"/>
    <s v="NÃO"/>
    <n v="1"/>
  </r>
  <r>
    <x v="0"/>
    <x v="0"/>
    <x v="73"/>
    <s v="XEROSA BODY SPLASH DESODORANTE CABELO E CORPO FLORES BRILHANTES 200ML"/>
    <s v="A"/>
    <s v="ATIVO"/>
    <n v="1980"/>
    <n v="6"/>
    <x v="0"/>
    <n v="0"/>
    <x v="0"/>
    <x v="72"/>
    <n v="0"/>
    <n v="2328"/>
    <x v="0"/>
    <n v="7680"/>
    <n v="7614"/>
    <n v="14406"/>
    <m/>
    <n v="0"/>
    <n v="0"/>
    <x v="0"/>
    <s v="NÃO"/>
    <n v="1"/>
  </r>
  <r>
    <x v="0"/>
    <x v="0"/>
    <x v="74"/>
    <s v="SOS CREME PENTEAR CONDICIONADOR COCO TRAT PROFUNDO 1KG"/>
    <s v="A"/>
    <s v="ATIVO"/>
    <n v="390"/>
    <n v="6"/>
    <x v="0"/>
    <n v="0"/>
    <x v="0"/>
    <x v="73"/>
    <n v="0"/>
    <n v="1806"/>
    <x v="0"/>
    <n v="4086"/>
    <n v="2190"/>
    <n v="2370"/>
    <m/>
    <n v="0"/>
    <n v="0"/>
    <x v="0"/>
    <s v="NÃO"/>
    <n v="1"/>
  </r>
  <r>
    <x v="0"/>
    <x v="0"/>
    <x v="75"/>
    <s v="#TODECACHO MÁSCARA CONDICIONANTE MATIZADORA RUIVO NATURAL 300G"/>
    <s v="B"/>
    <s v="ATIVO"/>
    <n v="1452"/>
    <n v="6"/>
    <x v="0"/>
    <n v="0"/>
    <x v="0"/>
    <x v="32"/>
    <n v="0"/>
    <n v="2442"/>
    <x v="0"/>
    <n v="816"/>
    <n v="2526"/>
    <n v="0"/>
    <m/>
    <n v="0"/>
    <n v="0"/>
    <x v="0"/>
    <s v="NÃO"/>
    <n v="1"/>
  </r>
  <r>
    <x v="0"/>
    <x v="0"/>
    <x v="76"/>
    <s v="CREME PARA PENTEAR CONDICIONANTE DEFINIÇÃO A PROVA 1KG"/>
    <s v="C"/>
    <s v="ATIVO"/>
    <n v="480"/>
    <n v="6"/>
    <x v="0"/>
    <n v="0"/>
    <x v="0"/>
    <x v="74"/>
    <n v="0"/>
    <n v="2748"/>
    <x v="0"/>
    <n v="56094"/>
    <n v="42"/>
    <n v="1920"/>
    <m/>
    <n v="0"/>
    <n v="0"/>
    <x v="0"/>
    <s v="NÃO"/>
    <n v="1"/>
  </r>
  <r>
    <x v="0"/>
    <x v="0"/>
    <x v="77"/>
    <s v="SOS CACHOS GELATINA CONDICIONANTE NUTRITIVA ATIVADORA DE CACHOS SUPER ÓLEOS 400GR"/>
    <s v="A"/>
    <s v="ATIVO"/>
    <n v="720"/>
    <n v="6"/>
    <x v="0"/>
    <n v="0"/>
    <x v="0"/>
    <x v="75"/>
    <n v="0"/>
    <n v="2658"/>
    <x v="0"/>
    <n v="13920"/>
    <n v="3078"/>
    <n v="948"/>
    <m/>
    <n v="0"/>
    <n v="0"/>
    <x v="0"/>
    <s v="NÃO"/>
    <n v="1"/>
  </r>
  <r>
    <x v="0"/>
    <x v="0"/>
    <x v="78"/>
    <s v="SOS CACHOS ATIVADOR CONDICIONADOR SUPER ÓLEOS 1KG"/>
    <s v="A"/>
    <s v="ATIVO"/>
    <n v="390"/>
    <n v="6"/>
    <x v="0"/>
    <n v="0"/>
    <x v="0"/>
    <x v="76"/>
    <n v="0"/>
    <n v="2604"/>
    <x v="0"/>
    <n v="-78"/>
    <n v="1467"/>
    <n v="3510"/>
    <m/>
    <n v="0"/>
    <n v="0"/>
    <x v="0"/>
    <s v="NÃO"/>
    <n v="1"/>
  </r>
  <r>
    <x v="0"/>
    <x v="0"/>
    <x v="79"/>
    <s v="Loção Hidratante Corporal Xêrosa Flores Brilhantes 200ml"/>
    <s v="C"/>
    <s v="ATIVO"/>
    <n v="0"/>
    <n v="6"/>
    <x v="0"/>
    <n v="0"/>
    <x v="0"/>
    <x v="64"/>
    <n v="0"/>
    <n v="1644"/>
    <x v="0"/>
    <n v="0"/>
    <n v="0"/>
    <n v="0"/>
    <m/>
    <n v="0"/>
    <n v="0"/>
    <x v="0"/>
    <s v="NÃO"/>
    <n v="1"/>
  </r>
  <r>
    <x v="0"/>
    <x v="0"/>
    <x v="80"/>
    <s v="BOMBA MASCARA CONDICIONANTE ORIGINAL 500GR"/>
    <s v="A"/>
    <s v="ATIVO"/>
    <n v="768"/>
    <n v="6"/>
    <x v="0"/>
    <n v="0"/>
    <x v="0"/>
    <x v="77"/>
    <n v="0"/>
    <n v="1620"/>
    <x v="0"/>
    <n v="-10248"/>
    <n v="312"/>
    <n v="2304"/>
    <m/>
    <n v="0"/>
    <n v="0"/>
    <x v="0"/>
    <s v="NÃO"/>
    <n v="1"/>
  </r>
  <r>
    <x v="0"/>
    <x v="0"/>
    <x v="81"/>
    <s v="HIDRA KIT SHAMPOO+CONDICIONADOR ABACATE 300ML"/>
    <s v="B"/>
    <s v="ATIVO"/>
    <n v="720"/>
    <n v="6"/>
    <x v="0"/>
    <n v="0"/>
    <x v="0"/>
    <x v="78"/>
    <n v="0"/>
    <n v="1776"/>
    <x v="0"/>
    <n v="-3318"/>
    <n v="42"/>
    <n v="2226"/>
    <m/>
    <n v="0"/>
    <n v="0"/>
    <x v="0"/>
    <s v="NÃO"/>
    <n v="1"/>
  </r>
  <r>
    <x v="0"/>
    <x v="0"/>
    <x v="82"/>
    <s v="#TODECACHINHO KIDS GELATINA CONDICIONANTE ATIVADORA (MELANCIA) 550G"/>
    <s v="A"/>
    <s v="ATIVO"/>
    <n v="960"/>
    <n v="6"/>
    <x v="0"/>
    <n v="0"/>
    <x v="0"/>
    <x v="79"/>
    <n v="0"/>
    <n v="1584"/>
    <x v="0"/>
    <n v="26464"/>
    <n v="834"/>
    <n v="8058"/>
    <m/>
    <n v="0"/>
    <n v="0"/>
    <x v="0"/>
    <s v="NÃO"/>
    <n v="1"/>
  </r>
  <r>
    <x v="0"/>
    <x v="0"/>
    <x v="83"/>
    <s v="HIDRA CREME PARA PENTEAR CONDICIONADOR 3 EM 1 D-PANTENOL 300ML"/>
    <s v="C"/>
    <s v="ATIVO"/>
    <n v="1440"/>
    <n v="6"/>
    <x v="0"/>
    <n v="0"/>
    <x v="0"/>
    <x v="80"/>
    <n v="0"/>
    <n v="1578"/>
    <x v="0"/>
    <n v="-636"/>
    <n v="1764"/>
    <n v="1440"/>
    <m/>
    <n v="0"/>
    <n v="0"/>
    <x v="0"/>
    <s v="NÃO"/>
    <n v="1"/>
  </r>
  <r>
    <x v="0"/>
    <x v="0"/>
    <x v="84"/>
    <s v="BOMBA TONICO CONDICIONANTE NOTURNO CRESCIMENTO 100ML"/>
    <s v="C"/>
    <s v="ATIVO"/>
    <n v="3384"/>
    <n v="12"/>
    <x v="0"/>
    <n v="0"/>
    <x v="0"/>
    <x v="51"/>
    <n v="0"/>
    <n v="2676"/>
    <x v="0"/>
    <n v="-3336"/>
    <n v="4680"/>
    <n v="13824"/>
    <m/>
    <n v="0"/>
    <n v="0"/>
    <x v="0"/>
    <s v="NÃO"/>
    <n v="1"/>
  </r>
  <r>
    <x v="0"/>
    <x v="0"/>
    <x v="85"/>
    <s v="SOS CACHOS CREME PARA PENTEAR TRAT CONDICIONADOR MULTIFUNCIONAL 5 EM 1 KIDS HIDRATAÇÃO"/>
    <s v="B"/>
    <s v="ATIVO"/>
    <n v="390"/>
    <n v="6"/>
    <x v="0"/>
    <n v="0"/>
    <x v="0"/>
    <x v="81"/>
    <n v="0"/>
    <n v="1944"/>
    <x v="0"/>
    <n v="-2592"/>
    <n v="1944"/>
    <n v="390"/>
    <m/>
    <n v="0"/>
    <n v="0"/>
    <x v="0"/>
    <s v="NÃO"/>
    <n v="1"/>
  </r>
  <r>
    <x v="0"/>
    <x v="0"/>
    <x v="86"/>
    <s v="CACHOS DOS SONHOS ÓLEO REPARADOR MULTY PODEROSOS AÇÃO ANTI FRIZZ CONDICIONANTE 50ML"/>
    <s v="A"/>
    <s v="ATIVO"/>
    <n v="8352"/>
    <n v="12"/>
    <x v="0"/>
    <n v="0"/>
    <x v="6"/>
    <x v="68"/>
    <n v="0"/>
    <n v="2016"/>
    <x v="0"/>
    <n v="14868"/>
    <n v="60"/>
    <n v="31356"/>
    <m/>
    <n v="0"/>
    <n v="0"/>
    <x v="1"/>
    <s v="NÃO"/>
    <n v="1"/>
  </r>
  <r>
    <x v="0"/>
    <x v="0"/>
    <x v="87"/>
    <s v="XEROSA BODY SPLASH DESODORANTE CABELO E CORPO VIBES POP 200ML"/>
    <s v="A"/>
    <s v="ATIVO"/>
    <n v="1980"/>
    <n v="6"/>
    <x v="0"/>
    <n v="0"/>
    <x v="0"/>
    <x v="82"/>
    <n v="0"/>
    <n v="2844"/>
    <x v="0"/>
    <n v="1200"/>
    <n v="66"/>
    <n v="16036"/>
    <m/>
    <n v="0"/>
    <n v="0"/>
    <x v="0"/>
    <s v="NÃO"/>
    <n v="1"/>
  </r>
  <r>
    <x v="0"/>
    <x v="0"/>
    <x v="88"/>
    <s v="BOMBA CREME PENTEAR CONDICIONADOR ORIGINAL 500ML"/>
    <s v="B"/>
    <s v="ATIVO"/>
    <n v="768"/>
    <n v="6"/>
    <x v="0"/>
    <n v="0"/>
    <x v="0"/>
    <x v="83"/>
    <n v="0"/>
    <n v="2628"/>
    <x v="0"/>
    <n v="5232"/>
    <n v="198"/>
    <n v="7134"/>
    <m/>
    <n v="0"/>
    <n v="0"/>
    <x v="0"/>
    <s v="NÃO"/>
    <n v="1"/>
  </r>
  <r>
    <x v="0"/>
    <x v="0"/>
    <x v="89"/>
    <s v="XEROSA ÓLEO DE TRATAMENTO CONDICIONANTE GLAMOUR CHIC 60ML"/>
    <s v="A"/>
    <s v="ATIVO"/>
    <n v="5280"/>
    <n v="12"/>
    <x v="0"/>
    <n v="0"/>
    <x v="7"/>
    <x v="84"/>
    <n v="0"/>
    <n v="1956"/>
    <x v="0"/>
    <n v="4080"/>
    <n v="744"/>
    <n v="20508"/>
    <m/>
    <n v="0"/>
    <n v="0"/>
    <x v="1"/>
    <s v="NÃO"/>
    <n v="1"/>
  </r>
  <r>
    <x v="0"/>
    <x v="0"/>
    <x v="90"/>
    <s v="#TODECACHO MÁSCARA CONDICIONANTE MATIZADORA CHOCOLATE 300G"/>
    <s v="A"/>
    <s v="ATIVO"/>
    <n v="1452"/>
    <n v="6"/>
    <x v="0"/>
    <n v="0"/>
    <x v="0"/>
    <x v="85"/>
    <n v="0"/>
    <n v="1326"/>
    <x v="0"/>
    <n v="-4110"/>
    <n v="1068"/>
    <n v="4926"/>
    <m/>
    <n v="0"/>
    <n v="0"/>
    <x v="0"/>
    <s v="NÃO"/>
    <n v="1"/>
  </r>
  <r>
    <x v="0"/>
    <x v="0"/>
    <x v="91"/>
    <s v="MEU LISO MASCARA CONDICIONANTE MATIZ PRATA 300GR"/>
    <s v="C"/>
    <s v="ATIVO"/>
    <n v="960"/>
    <n v="6"/>
    <x v="0"/>
    <n v="0"/>
    <x v="0"/>
    <x v="81"/>
    <n v="0"/>
    <n v="1944"/>
    <x v="0"/>
    <n v="1080"/>
    <n v="378"/>
    <n v="7998"/>
    <m/>
    <n v="0"/>
    <n v="0"/>
    <x v="0"/>
    <s v="NÃO"/>
    <n v="1"/>
  </r>
  <r>
    <x v="0"/>
    <x v="0"/>
    <x v="92"/>
    <s v="#TODECACHO MASCARA CONDICIONANTE MATIZADORA ROXA 300G"/>
    <s v="A"/>
    <s v="ATIVO"/>
    <n v="1452"/>
    <n v="6"/>
    <x v="0"/>
    <n v="0"/>
    <x v="0"/>
    <x v="79"/>
    <n v="0"/>
    <n v="1584"/>
    <x v="0"/>
    <n v="-888"/>
    <n v="6"/>
    <n v="8226"/>
    <m/>
    <n v="0"/>
    <n v="0"/>
    <x v="0"/>
    <s v="NÃO"/>
    <n v="1"/>
  </r>
  <r>
    <x v="0"/>
    <x v="0"/>
    <x v="93"/>
    <s v="#TODECACHO CACHOS DOS SONHOS CREME MODELADOR CONDICIONADOR FIXAÇÃO NATURAL 500ML"/>
    <s v="B"/>
    <s v="ATIVO"/>
    <n v="888"/>
    <n v="6"/>
    <x v="0"/>
    <n v="0"/>
    <x v="0"/>
    <x v="86"/>
    <n v="0"/>
    <n v="1338"/>
    <x v="0"/>
    <n v="-2214"/>
    <n v="756"/>
    <n v="2664"/>
    <m/>
    <n v="0"/>
    <n v="0"/>
    <x v="0"/>
    <s v="NÃO"/>
    <n v="1"/>
  </r>
  <r>
    <x v="0"/>
    <x v="0"/>
    <x v="94"/>
    <s v="MEU LISINHO SPRAY CONDICIONADOR  KIDS DESEMBARACANTE 240ML"/>
    <s v="C"/>
    <s v="ATIVO"/>
    <n v="1584"/>
    <n v="6"/>
    <x v="0"/>
    <n v="0"/>
    <x v="0"/>
    <x v="87"/>
    <n v="0"/>
    <n v="2448"/>
    <x v="0"/>
    <n v="7398"/>
    <n v="570"/>
    <n v="0"/>
    <m/>
    <n v="0"/>
    <n v="0"/>
    <x v="0"/>
    <s v="NÃO"/>
    <n v="1"/>
  </r>
  <r>
    <x v="0"/>
    <x v="0"/>
    <x v="95"/>
    <s v="HIDRA CREME PENTEAR CONDICIONADOR D-PANTENOL E MIX VITAMINAS 1L"/>
    <s v="C"/>
    <s v="ATIVO"/>
    <n v="414"/>
    <n v="6"/>
    <x v="0"/>
    <n v="0"/>
    <x v="0"/>
    <x v="88"/>
    <n v="0"/>
    <n v="1614"/>
    <x v="0"/>
    <n v="-2070"/>
    <n v="180"/>
    <n v="1656"/>
    <m/>
    <n v="0"/>
    <n v="0"/>
    <x v="0"/>
    <s v="NÃO"/>
    <n v="1"/>
  </r>
  <r>
    <x v="0"/>
    <x v="0"/>
    <x v="96"/>
    <s v="SOS CACHOS KIDS GELATINA ABACAXI 400G"/>
    <s v="A"/>
    <s v="ATIVO"/>
    <n v="720"/>
    <n v="6"/>
    <x v="0"/>
    <n v="0"/>
    <x v="0"/>
    <x v="89"/>
    <n v="0"/>
    <n v="2826"/>
    <x v="0"/>
    <n v="12894"/>
    <n v="3888"/>
    <n v="0"/>
    <m/>
    <n v="0"/>
    <n v="0"/>
    <x v="0"/>
    <s v="NÃO"/>
    <n v="1"/>
  </r>
  <r>
    <x v="0"/>
    <x v="0"/>
    <x v="97"/>
    <s v="XEROSA CREME CONDICIONADOR PARA PENTEAR GLAMOUR CHIC 800G"/>
    <s v="A"/>
    <s v="ATIVO"/>
    <n v="672"/>
    <n v="6"/>
    <x v="0"/>
    <n v="0"/>
    <x v="0"/>
    <x v="90"/>
    <n v="0"/>
    <n v="2346"/>
    <x v="0"/>
    <n v="-2034"/>
    <n v="864"/>
    <n v="0"/>
    <m/>
    <n v="0"/>
    <n v="0"/>
    <x v="0"/>
    <s v="NÃO"/>
    <n v="1"/>
  </r>
  <r>
    <x v="0"/>
    <x v="0"/>
    <x v="98"/>
    <s v="XEROSA BODY SPLASH DESODORANTE PODER DAS DIVAS 200ML"/>
    <s v="C"/>
    <s v="ATIVO"/>
    <n v="1860"/>
    <n v="6"/>
    <x v="0"/>
    <n v="0"/>
    <x v="0"/>
    <x v="21"/>
    <n v="0"/>
    <n v="1854"/>
    <x v="0"/>
    <n v="-5532"/>
    <n v="96"/>
    <n v="13980"/>
    <m/>
    <n v="0"/>
    <n v="0"/>
    <x v="0"/>
    <s v="NÃO"/>
    <n v="1"/>
  </r>
  <r>
    <x v="0"/>
    <x v="0"/>
    <x v="99"/>
    <s v="CREME PARA PENTEAR TRATAMENTO ÓLEO EXTRAORDINARIO  CONDICIONADOR 1KG"/>
    <s v="A"/>
    <s v="ATIVO"/>
    <n v="480"/>
    <n v="6"/>
    <x v="0"/>
    <n v="0"/>
    <x v="0"/>
    <x v="91"/>
    <n v="0"/>
    <n v="2634"/>
    <x v="0"/>
    <n v="7332"/>
    <n v="504"/>
    <n v="12246"/>
    <m/>
    <n v="0"/>
    <n v="0"/>
    <x v="0"/>
    <s v="NÃO"/>
    <n v="1"/>
  </r>
  <r>
    <x v="0"/>
    <x v="0"/>
    <x v="100"/>
    <s v="#TODECACHO GELATINA CONDICIONANTE SUPER DEFINICAO 550GR"/>
    <s v="A"/>
    <s v="ATIVO"/>
    <n v="960"/>
    <n v="6"/>
    <x v="0"/>
    <n v="0"/>
    <x v="0"/>
    <x v="92"/>
    <n v="0"/>
    <n v="2682"/>
    <x v="0"/>
    <n v="63612"/>
    <n v="2340"/>
    <n v="21246"/>
    <m/>
    <n v="0"/>
    <n v="0"/>
    <x v="0"/>
    <s v="NÃO"/>
    <n v="1"/>
  </r>
  <r>
    <x v="0"/>
    <x v="0"/>
    <x v="101"/>
    <s v="CACHOS DOS SONHOS MULTY ÓLEO TRATAMENTO PINK FATAL 50ML"/>
    <s v="B"/>
    <s v="ATIVO"/>
    <n v="8352"/>
    <n v="12"/>
    <x v="0"/>
    <n v="0"/>
    <x v="8"/>
    <x v="93"/>
    <n v="0"/>
    <n v="1932"/>
    <x v="0"/>
    <n v="12912"/>
    <n v="1212"/>
    <n v="0"/>
    <m/>
    <n v="0"/>
    <n v="0"/>
    <x v="1"/>
    <s v="NÃO"/>
    <n v="1"/>
  </r>
  <r>
    <x v="0"/>
    <x v="0"/>
    <x v="102"/>
    <s v="MEU LISO MASCARA CONDICIONANTE MATIZ CASTANHO 300G"/>
    <s v="B"/>
    <s v="ATIVO"/>
    <n v="960"/>
    <n v="6"/>
    <x v="0"/>
    <n v="0"/>
    <x v="0"/>
    <x v="94"/>
    <n v="0"/>
    <n v="1404"/>
    <x v="0"/>
    <n v="564"/>
    <n v="66"/>
    <n v="6240"/>
    <m/>
    <n v="0"/>
    <n v="0"/>
    <x v="0"/>
    <s v="NÃO"/>
    <n v="1"/>
  </r>
  <r>
    <x v="0"/>
    <x v="0"/>
    <x v="103"/>
    <s v="HIDRA KIT SHAMPOO+CONDICIONADOR BABOSA 300ML"/>
    <s v="A"/>
    <s v="ATIVO"/>
    <n v="720"/>
    <n v="6"/>
    <x v="0"/>
    <n v="0"/>
    <x v="0"/>
    <x v="95"/>
    <n v="0"/>
    <n v="2502"/>
    <x v="0"/>
    <n v="-14370"/>
    <n v="282"/>
    <n v="11976"/>
    <m/>
    <n v="0"/>
    <n v="0"/>
    <x v="0"/>
    <s v="NÃO"/>
    <n v="1"/>
  </r>
  <r>
    <x v="0"/>
    <x v="0"/>
    <x v="104"/>
    <s v="AFRO CREME RELAXAMENTO PERMANENTE AFRO 500GR"/>
    <s v="B"/>
    <s v="ATIVO"/>
    <n v="960"/>
    <n v="6"/>
    <x v="0"/>
    <n v="0"/>
    <x v="0"/>
    <x v="96"/>
    <n v="0"/>
    <n v="1344"/>
    <x v="0"/>
    <n v="45780"/>
    <n v="654"/>
    <n v="960"/>
    <m/>
    <n v="0"/>
    <n v="0"/>
    <x v="0"/>
    <s v="NÃO"/>
    <n v="1"/>
  </r>
  <r>
    <x v="0"/>
    <x v="0"/>
    <x v="105"/>
    <s v="MEU LISINHO CONDICIONADOR KIDS 300ML"/>
    <s v="C"/>
    <s v="ATIVO"/>
    <n v="1440"/>
    <n v="6"/>
    <x v="0"/>
    <n v="0"/>
    <x v="0"/>
    <x v="97"/>
    <n v="0"/>
    <n v="2532"/>
    <x v="0"/>
    <n v="600"/>
    <n v="1062"/>
    <n v="5340"/>
    <m/>
    <n v="0"/>
    <n v="0"/>
    <x v="0"/>
    <s v="NÃO"/>
    <n v="1"/>
  </r>
  <r>
    <x v="0"/>
    <x v="0"/>
    <x v="106"/>
    <s v="COLOR EXPRESS KIT FUN PINK SHOW"/>
    <s v="C"/>
    <s v="ATIVO"/>
    <n v="1224"/>
    <n v="6"/>
    <x v="0"/>
    <n v="0"/>
    <x v="0"/>
    <x v="98"/>
    <n v="0"/>
    <n v="1188"/>
    <x v="0"/>
    <n v="-714"/>
    <n v="1242"/>
    <n v="1224"/>
    <m/>
    <n v="0"/>
    <n v="0"/>
    <x v="0"/>
    <s v="NÃO"/>
    <n v="1"/>
  </r>
  <r>
    <x v="0"/>
    <x v="0"/>
    <x v="107"/>
    <s v="MEU LISO SHAMPOO MUITO+LISO 300ML"/>
    <s v="B"/>
    <s v="ATIVO"/>
    <n v="1440"/>
    <n v="6"/>
    <x v="0"/>
    <n v="0"/>
    <x v="0"/>
    <x v="95"/>
    <n v="0"/>
    <n v="2502"/>
    <x v="0"/>
    <n v="-2376"/>
    <n v="3060"/>
    <n v="1320"/>
    <m/>
    <n v="0"/>
    <n v="0"/>
    <x v="0"/>
    <s v="NÃO"/>
    <n v="1"/>
  </r>
  <r>
    <x v="0"/>
    <x v="0"/>
    <x v="108"/>
    <s v="#TODECACHO GELATINA CONDICIONANTE  LIQUIDA ESTILIZACAO EXTRA FORTE 300G"/>
    <s v="B"/>
    <s v="ATIVO"/>
    <n v="1260"/>
    <n v="6"/>
    <x v="0"/>
    <n v="0"/>
    <x v="0"/>
    <x v="99"/>
    <n v="0"/>
    <n v="906"/>
    <x v="0"/>
    <n v="294"/>
    <n v="816"/>
    <n v="1260"/>
    <m/>
    <n v="0"/>
    <n v="0"/>
    <x v="0"/>
    <s v="NÃO"/>
    <n v="1"/>
  </r>
  <r>
    <x v="0"/>
    <x v="0"/>
    <x v="109"/>
    <s v="#TODECACHO GELATINA CONDICIONANTE CACHOS OSTENTAÇÃO 550G"/>
    <s v="A"/>
    <s v="ATIVO"/>
    <n v="960"/>
    <n v="6"/>
    <x v="0"/>
    <n v="0"/>
    <x v="0"/>
    <x v="100"/>
    <n v="0"/>
    <n v="1302"/>
    <x v="0"/>
    <n v="11088"/>
    <n v="84"/>
    <n v="15230"/>
    <m/>
    <n v="0"/>
    <n v="0"/>
    <x v="0"/>
    <s v="NÃO"/>
    <n v="1"/>
  </r>
  <r>
    <x v="0"/>
    <x v="0"/>
    <x v="110"/>
    <s v="SOS CACHOS CREME PARA PENTEAR CONDICIONADOR TRATAMENTO MULTIFUNCIONAL 5 EM 1 COCO 1KG"/>
    <s v="B"/>
    <s v="ATIVO"/>
    <n v="390"/>
    <n v="6"/>
    <x v="0"/>
    <n v="0"/>
    <x v="0"/>
    <x v="101"/>
    <n v="0"/>
    <n v="1266"/>
    <x v="0"/>
    <n v="-2244"/>
    <n v="486"/>
    <n v="3427"/>
    <m/>
    <n v="0"/>
    <n v="0"/>
    <x v="0"/>
    <s v="NÃO"/>
    <n v="1"/>
  </r>
  <r>
    <x v="0"/>
    <x v="0"/>
    <x v="111"/>
    <s v="SOS CACHOS CREME PARA PENTEAR CONDICIONADOR SUPER ÓLEOS 300ML"/>
    <s v="A"/>
    <s v="ATIVO"/>
    <n v="1620"/>
    <n v="6"/>
    <x v="0"/>
    <n v="0"/>
    <x v="0"/>
    <x v="102"/>
    <n v="0"/>
    <n v="2340"/>
    <x v="0"/>
    <n v="-4326"/>
    <n v="2076"/>
    <n v="13182"/>
    <m/>
    <n v="0"/>
    <n v="0"/>
    <x v="0"/>
    <s v="NÃO"/>
    <n v="1"/>
  </r>
  <r>
    <x v="0"/>
    <x v="0"/>
    <x v="112"/>
    <s v="CREME PARA PENTEAR CONDICIONANTE DEFINIÇÃO COLA 1KG"/>
    <s v="C"/>
    <s v="ATIVO"/>
    <n v="480"/>
    <n v="6"/>
    <x v="0"/>
    <n v="0"/>
    <x v="0"/>
    <x v="103"/>
    <n v="0"/>
    <n v="1794"/>
    <x v="0"/>
    <n v="34470"/>
    <n v="30"/>
    <n v="960"/>
    <m/>
    <n v="0"/>
    <n v="0"/>
    <x v="0"/>
    <s v="NÃO"/>
    <n v="1"/>
  </r>
  <r>
    <x v="0"/>
    <x v="0"/>
    <x v="113"/>
    <s v="#TODECACHINHO KIDS GELATINA CONDICIONANTE MODELADORA (UVA) 550G"/>
    <s v="A"/>
    <s v="ATIVO"/>
    <n v="960"/>
    <n v="6"/>
    <x v="0"/>
    <n v="0"/>
    <x v="0"/>
    <x v="50"/>
    <n v="0"/>
    <n v="2376"/>
    <x v="0"/>
    <n v="26298"/>
    <n v="2934"/>
    <n v="16230"/>
    <m/>
    <n v="0"/>
    <n v="0"/>
    <x v="0"/>
    <s v="NÃO"/>
    <n v="1"/>
  </r>
  <r>
    <x v="0"/>
    <x v="0"/>
    <x v="114"/>
    <s v="CACHOS DOS SONHOS - ÓLEO DE TRATAMENTO MULTY IRRESISTÍVEL HIDRO-REPARAÇÃO 50ML"/>
    <s v="A"/>
    <s v="ATIVO"/>
    <n v="8352"/>
    <n v="12"/>
    <x v="0"/>
    <n v="0"/>
    <x v="9"/>
    <x v="104"/>
    <n v="0"/>
    <n v="1200"/>
    <x v="0"/>
    <n v="2220"/>
    <n v="504"/>
    <n v="5866"/>
    <m/>
    <n v="0"/>
    <n v="0"/>
    <x v="1"/>
    <s v="NÃO"/>
    <n v="1"/>
  </r>
  <r>
    <x v="0"/>
    <x v="0"/>
    <x v="115"/>
    <s v="MEU LISO CONDICIONADOR MUITO+LISO 300ML"/>
    <s v="B"/>
    <s v="ATIVO"/>
    <n v="1440"/>
    <n v="6"/>
    <x v="0"/>
    <n v="0"/>
    <x v="0"/>
    <x v="105"/>
    <n v="0"/>
    <n v="2316"/>
    <x v="0"/>
    <n v="3138"/>
    <n v="6"/>
    <n v="5046"/>
    <m/>
    <n v="0"/>
    <n v="0"/>
    <x v="0"/>
    <s v="NÃO"/>
    <n v="1"/>
  </r>
  <r>
    <x v="0"/>
    <x v="0"/>
    <x v="116"/>
    <s v="XEROSA ÓLEO DE TRATAMENTO CONDICIONANTE BAUNILHA DOCE 60ML"/>
    <s v="A"/>
    <s v="ATIVO"/>
    <n v="5280"/>
    <n v="12"/>
    <x v="0"/>
    <n v="0"/>
    <x v="0"/>
    <x v="106"/>
    <n v="0"/>
    <n v="1800"/>
    <x v="0"/>
    <n v="1980"/>
    <n v="3610"/>
    <n v="12360"/>
    <m/>
    <n v="0"/>
    <n v="0"/>
    <x v="1"/>
    <s v="NÃO"/>
    <n v="1"/>
  </r>
  <r>
    <x v="0"/>
    <x v="0"/>
    <x v="117"/>
    <s v="SOS CACHOS GEL CONDICIONANTE REVITALIZADOR AZEITE DE OLIVA 550G"/>
    <s v="B"/>
    <s v="ATIVO"/>
    <n v="960"/>
    <n v="6"/>
    <x v="0"/>
    <n v="0"/>
    <x v="0"/>
    <x v="58"/>
    <n v="0"/>
    <n v="2136"/>
    <x v="0"/>
    <n v="246"/>
    <n v="36"/>
    <n v="3462"/>
    <m/>
    <n v="0"/>
    <n v="0"/>
    <x v="0"/>
    <s v="NÃO"/>
    <n v="1"/>
  </r>
  <r>
    <x v="0"/>
    <x v="0"/>
    <x v="118"/>
    <s v="SOS CACHOS CREMÁSCARA CONDICIONANTE 2X1 SUPER ÓLEOS 1KG"/>
    <s v="B"/>
    <s v="ATIVO"/>
    <n v="390"/>
    <n v="6"/>
    <x v="0"/>
    <n v="0"/>
    <x v="0"/>
    <x v="107"/>
    <n v="0"/>
    <n v="2232"/>
    <x v="0"/>
    <n v="2682"/>
    <n v="396"/>
    <n v="1560"/>
    <m/>
    <n v="0"/>
    <n v="0"/>
    <x v="0"/>
    <s v="NÃO"/>
    <n v="1"/>
  </r>
  <r>
    <x v="0"/>
    <x v="0"/>
    <x v="119"/>
    <s v="SOS CACHOS KIDS CREME PARA PENTEAR ABACAXI 1KG"/>
    <s v="A"/>
    <s v="ATIVO"/>
    <n v="462"/>
    <n v="6"/>
    <x v="0"/>
    <n v="0"/>
    <x v="0"/>
    <x v="61"/>
    <n v="0"/>
    <n v="2220"/>
    <x v="0"/>
    <n v="14184"/>
    <n v="2238"/>
    <n v="0"/>
    <m/>
    <n v="0"/>
    <n v="0"/>
    <x v="0"/>
    <s v="NÃO"/>
    <n v="1"/>
  </r>
  <r>
    <x v="0"/>
    <x v="0"/>
    <x v="120"/>
    <s v="MEU LISINHO SHAMPOO KIDS 300ML"/>
    <s v="C"/>
    <s v="ATIVO"/>
    <n v="1440"/>
    <n v="6"/>
    <x v="0"/>
    <n v="0"/>
    <x v="0"/>
    <x v="61"/>
    <n v="0"/>
    <n v="2220"/>
    <x v="0"/>
    <n v="-3702"/>
    <n v="564"/>
    <n v="2880"/>
    <m/>
    <n v="0"/>
    <n v="0"/>
    <x v="0"/>
    <s v="NÃO"/>
    <n v="1"/>
  </r>
  <r>
    <x v="0"/>
    <x v="0"/>
    <x v="121"/>
    <s v="MEU LISO SPRAY MULTIUSO CONDICIONADOR ANTIFRIZZ 240ML"/>
    <s v="C"/>
    <s v="ATIVO"/>
    <n v="1980"/>
    <n v="6"/>
    <x v="0"/>
    <n v="0"/>
    <x v="0"/>
    <x v="108"/>
    <n v="0"/>
    <n v="930"/>
    <x v="0"/>
    <n v="11550"/>
    <n v="246"/>
    <n v="5508"/>
    <m/>
    <n v="0"/>
    <n v="0"/>
    <x v="0"/>
    <s v="NÃO"/>
    <n v="1"/>
  </r>
  <r>
    <x v="0"/>
    <x v="0"/>
    <x v="122"/>
    <s v="MEU LISINHO CREME PENTEAR CONDICIONADOR KIDS 250ML"/>
    <s v="B"/>
    <s v="ATIVO"/>
    <n v="1680"/>
    <n v="6"/>
    <x v="0"/>
    <n v="0"/>
    <x v="0"/>
    <x v="109"/>
    <n v="0"/>
    <n v="2094"/>
    <x v="0"/>
    <n v="-2520"/>
    <n v="6"/>
    <n v="4536"/>
    <m/>
    <n v="0"/>
    <n v="0"/>
    <x v="0"/>
    <s v="NÃO"/>
    <n v="1"/>
  </r>
  <r>
    <x v="0"/>
    <x v="0"/>
    <x v="123"/>
    <s v="MEU LISO DEMAIS SÉRUM SELAGEM DOS SONHOS 120ML"/>
    <s v="B"/>
    <s v="ATIVO"/>
    <n v="3528"/>
    <n v="6"/>
    <x v="0"/>
    <n v="0"/>
    <x v="0"/>
    <x v="110"/>
    <n v="0"/>
    <n v="990"/>
    <x v="0"/>
    <n v="5112"/>
    <n v="1026"/>
    <n v="0"/>
    <m/>
    <n v="0"/>
    <n v="0"/>
    <x v="0"/>
    <s v="NÃO"/>
    <n v="1"/>
  </r>
  <r>
    <x v="0"/>
    <x v="0"/>
    <x v="124"/>
    <s v="SOS CACHOS CREME PARA PENTEAR CONDICIONADOR SUPER BRILHO DE REPENTE PRONTA! 500G"/>
    <s v="B"/>
    <s v="ATIVO"/>
    <n v="960"/>
    <n v="6"/>
    <x v="0"/>
    <n v="0"/>
    <x v="0"/>
    <x v="111"/>
    <n v="0"/>
    <n v="1056"/>
    <x v="0"/>
    <n v="3366"/>
    <n v="6"/>
    <n v="12720"/>
    <m/>
    <n v="0"/>
    <n v="0"/>
    <x v="0"/>
    <s v="NÃO"/>
    <n v="1"/>
  </r>
  <r>
    <x v="0"/>
    <x v="0"/>
    <x v="125"/>
    <s v="XEROSA BODY SPLASH DESODORANTE BELEZA FATAL 200ML"/>
    <s v="C"/>
    <s v="ATIVO"/>
    <n v="1800"/>
    <n v="6"/>
    <x v="0"/>
    <n v="0"/>
    <x v="0"/>
    <x v="112"/>
    <n v="0"/>
    <n v="1356"/>
    <x v="0"/>
    <n v="25080"/>
    <n v="84"/>
    <n v="40296"/>
    <m/>
    <n v="0"/>
    <n v="0"/>
    <x v="0"/>
    <s v="NÃO"/>
    <n v="1"/>
  </r>
  <r>
    <x v="0"/>
    <x v="0"/>
    <x v="126"/>
    <s v="CREME PARA PENTEAR CONDICIONADOR KIDS: CACHINHOS SEM NÓS 1KG"/>
    <s v="A"/>
    <s v="ATIVO"/>
    <n v="480"/>
    <n v="6"/>
    <x v="0"/>
    <n v="0"/>
    <x v="0"/>
    <x v="93"/>
    <n v="0"/>
    <n v="1932"/>
    <x v="0"/>
    <n v="7506"/>
    <n v="12"/>
    <n v="3360"/>
    <m/>
    <n v="0"/>
    <n v="0"/>
    <x v="0"/>
    <s v="NÃO"/>
    <n v="1"/>
  </r>
  <r>
    <x v="0"/>
    <x v="0"/>
    <x v="127"/>
    <s v="SOS CACHOS CREME PARA PENTEAR CONDICIONADOR ÓLEO DE MANGA 1KG"/>
    <s v="B"/>
    <s v="ATIVO"/>
    <n v="390"/>
    <n v="6"/>
    <x v="0"/>
    <n v="0"/>
    <x v="0"/>
    <x v="113"/>
    <n v="0"/>
    <n v="1872"/>
    <x v="0"/>
    <n v="9018"/>
    <n v="486"/>
    <n v="390"/>
    <m/>
    <n v="0"/>
    <n v="0"/>
    <x v="0"/>
    <s v="NÃO"/>
    <n v="1"/>
  </r>
  <r>
    <x v="0"/>
    <x v="0"/>
    <x v="128"/>
    <s v="CACHOS DOS SONHOS CREME DE TRATAMENTO MULTY PODEROSOS - AÇÃO ANTIFRIZZ 1KG"/>
    <s v="A"/>
    <s v="ATIVO"/>
    <n v="462"/>
    <n v="6"/>
    <x v="0"/>
    <n v="0"/>
    <x v="0"/>
    <x v="114"/>
    <n v="0"/>
    <n v="1212"/>
    <x v="0"/>
    <n v="-2706"/>
    <n v="1716"/>
    <n v="2814"/>
    <m/>
    <n v="0"/>
    <n v="0"/>
    <x v="0"/>
    <s v="NÃO"/>
    <n v="1"/>
  </r>
  <r>
    <x v="0"/>
    <x v="0"/>
    <x v="129"/>
    <s v="CREME PARA PENTEAR CONDICIONANTE DEFINIÇÃO CACHOS OSTENTAÇÃO 300ML"/>
    <s v="C"/>
    <s v="ATIVO"/>
    <n v="1260"/>
    <n v="6"/>
    <x v="0"/>
    <n v="0"/>
    <x v="0"/>
    <x v="115"/>
    <n v="0"/>
    <n v="1092"/>
    <x v="0"/>
    <n v="390"/>
    <n v="138"/>
    <n v="3774"/>
    <m/>
    <n v="0"/>
    <n v="0"/>
    <x v="0"/>
    <s v="NÃO"/>
    <n v="1"/>
  </r>
  <r>
    <x v="0"/>
    <x v="0"/>
    <x v="130"/>
    <s v="#TODECACHO KIDS KIT SHAMPOO 300ML + CONDICIONADOR 200ML MELANCIA"/>
    <s v="A"/>
    <s v="ATIVO"/>
    <n v="840"/>
    <n v="6"/>
    <x v="0"/>
    <n v="0"/>
    <x v="0"/>
    <x v="116"/>
    <n v="0"/>
    <n v="1602"/>
    <x v="0"/>
    <n v="-5676"/>
    <n v="6"/>
    <n v="7626"/>
    <m/>
    <n v="0"/>
    <n v="0"/>
    <x v="0"/>
    <s v="NÃO"/>
    <n v="1"/>
  </r>
  <r>
    <x v="0"/>
    <x v="0"/>
    <x v="131"/>
    <s v="MEU LISO MUITO + LISO ÓLEO DE TRATAMENTO CONDICIONADOR MULTIFUNCIONAL  60ML"/>
    <s v="B"/>
    <s v="ATIVO"/>
    <n v="5760"/>
    <n v="12"/>
    <x v="0"/>
    <n v="0"/>
    <x v="10"/>
    <x v="117"/>
    <n v="0"/>
    <n v="912"/>
    <x v="0"/>
    <n v="-60"/>
    <n v="282"/>
    <n v="2400"/>
    <m/>
    <n v="0"/>
    <n v="0"/>
    <x v="1"/>
    <s v="NÃO"/>
    <n v="1"/>
  </r>
  <r>
    <x v="0"/>
    <x v="0"/>
    <x v="132"/>
    <s v="#TODECACHO MÁSCARA CONDICIONANTE MATIZADORA PRETA 300G"/>
    <s v="A"/>
    <s v="ATIVO"/>
    <n v="1452"/>
    <n v="6"/>
    <x v="0"/>
    <n v="0"/>
    <x v="0"/>
    <x v="118"/>
    <n v="0"/>
    <n v="750"/>
    <x v="0"/>
    <n v="-5232"/>
    <n v="792"/>
    <n v="1044"/>
    <m/>
    <n v="0"/>
    <n v="0"/>
    <x v="0"/>
    <s v="NÃO"/>
    <n v="1"/>
  </r>
  <r>
    <x v="0"/>
    <x v="0"/>
    <x v="133"/>
    <s v="SOS CACHOS MÁSCARA CONDICIONANTE ANTIPOROSIDADE DE REPENTE PRONTA! 500G"/>
    <s v="C"/>
    <s v="ATIVO"/>
    <n v="960"/>
    <n v="6"/>
    <x v="0"/>
    <n v="0"/>
    <x v="0"/>
    <x v="119"/>
    <n v="0"/>
    <n v="1380"/>
    <x v="0"/>
    <n v="78"/>
    <n v="300"/>
    <n v="3660"/>
    <m/>
    <n v="0"/>
    <n v="0"/>
    <x v="0"/>
    <s v="NÃO"/>
    <n v="1"/>
  </r>
  <r>
    <x v="0"/>
    <x v="0"/>
    <x v="134"/>
    <s v="SOS CACHOS KIT SHAMPOO 300ML + CONDICIONADOR 200ML KIDS HIDRATAÇÃO"/>
    <s v="B"/>
    <s v="ATIVO"/>
    <n v="930"/>
    <n v="6"/>
    <x v="0"/>
    <n v="0"/>
    <x v="0"/>
    <x v="120"/>
    <n v="0"/>
    <n v="1482"/>
    <x v="0"/>
    <n v="-2868"/>
    <n v="6"/>
    <n v="4002"/>
    <m/>
    <n v="0"/>
    <n v="0"/>
    <x v="0"/>
    <s v="NÃO"/>
    <n v="1"/>
  </r>
  <r>
    <x v="0"/>
    <x v="0"/>
    <x v="135"/>
    <s v="SOS CACHOS GELATINA CONDICIONANTE HIDRATANTE ATIVADORA DE CACHOS COCO 400GR"/>
    <s v="B"/>
    <s v="ATIVO"/>
    <n v="720"/>
    <n v="6"/>
    <x v="0"/>
    <n v="0"/>
    <x v="0"/>
    <x v="121"/>
    <n v="0"/>
    <n v="1290"/>
    <x v="0"/>
    <n v="2460"/>
    <n v="630"/>
    <n v="11278"/>
    <m/>
    <n v="0"/>
    <n v="0"/>
    <x v="0"/>
    <s v="NÃO"/>
    <n v="1"/>
  </r>
  <r>
    <x v="0"/>
    <x v="0"/>
    <x v="136"/>
    <s v="Loção Hidratante Corporal Xêrosa Rose Intense 200ml"/>
    <s v="C"/>
    <s v="ATIVO"/>
    <n v="0"/>
    <n v="6"/>
    <x v="0"/>
    <n v="0"/>
    <x v="0"/>
    <x v="122"/>
    <n v="0"/>
    <n v="1278"/>
    <x v="0"/>
    <n v="0"/>
    <n v="0"/>
    <n v="0"/>
    <m/>
    <n v="0"/>
    <n v="0"/>
    <x v="0"/>
    <s v="NÃO"/>
    <n v="1"/>
  </r>
  <r>
    <x v="0"/>
    <x v="0"/>
    <x v="137"/>
    <s v="MEU LISO SHAMPOO DEMAIS 300ML"/>
    <s v="B"/>
    <s v="ATIVO"/>
    <n v="1440"/>
    <n v="6"/>
    <x v="0"/>
    <n v="0"/>
    <x v="0"/>
    <x v="123"/>
    <n v="0"/>
    <n v="1410"/>
    <x v="0"/>
    <n v="2550"/>
    <n v="24"/>
    <n v="3438"/>
    <m/>
    <n v="0"/>
    <n v="0"/>
    <x v="0"/>
    <s v="NÃO"/>
    <n v="1"/>
  </r>
  <r>
    <x v="0"/>
    <x v="0"/>
    <x v="138"/>
    <s v="BOMBA SHAMPOO ORIGINAL 300ML"/>
    <s v="A"/>
    <s v="ATIVO"/>
    <n v="1512"/>
    <n v="6"/>
    <x v="0"/>
    <n v="0"/>
    <x v="0"/>
    <x v="124"/>
    <n v="0"/>
    <n v="1392"/>
    <x v="0"/>
    <n v="-5538"/>
    <n v="168"/>
    <n v="1134"/>
    <m/>
    <n v="0"/>
    <n v="0"/>
    <x v="0"/>
    <s v="NÃO"/>
    <n v="1"/>
  </r>
  <r>
    <x v="0"/>
    <x v="0"/>
    <x v="139"/>
    <s v="XEROSA CREME CONDICIONADOR PARA PENTEAR BAUNILHA DOCE 800G"/>
    <s v="A"/>
    <s v="ATIVO"/>
    <n v="672"/>
    <n v="6"/>
    <x v="0"/>
    <n v="0"/>
    <x v="0"/>
    <x v="125"/>
    <n v="0"/>
    <n v="1224"/>
    <x v="0"/>
    <n v="7536"/>
    <n v="6"/>
    <n v="0"/>
    <m/>
    <n v="0"/>
    <n v="0"/>
    <x v="0"/>
    <s v="NÃO"/>
    <n v="1"/>
  </r>
  <r>
    <x v="0"/>
    <x v="0"/>
    <x v="140"/>
    <s v="MEU LISO CONDICIONADOR DEMAIS 300ML"/>
    <s v="B"/>
    <s v="ATIVO"/>
    <n v="1440"/>
    <n v="6"/>
    <x v="0"/>
    <n v="0"/>
    <x v="0"/>
    <x v="112"/>
    <n v="0"/>
    <n v="1356"/>
    <x v="0"/>
    <n v="780"/>
    <n v="1104"/>
    <n v="6102"/>
    <m/>
    <n v="0"/>
    <n v="0"/>
    <x v="0"/>
    <s v="NÃO"/>
    <n v="1"/>
  </r>
  <r>
    <x v="0"/>
    <x v="0"/>
    <x v="141"/>
    <s v="#TODECACHO KIT KIDS SHAMPOO 300ML + CONDICIONADOR 200ML DESEMBARAÇANTE MORANGO"/>
    <s v="B"/>
    <s v="ATIVO"/>
    <n v="840"/>
    <n v="6"/>
    <x v="0"/>
    <n v="0"/>
    <x v="0"/>
    <x v="101"/>
    <n v="0"/>
    <n v="1266"/>
    <x v="0"/>
    <n v="-2544"/>
    <n v="18"/>
    <n v="840"/>
    <m/>
    <n v="0"/>
    <n v="0"/>
    <x v="0"/>
    <s v="NÃO"/>
    <n v="1"/>
  </r>
  <r>
    <x v="0"/>
    <x v="0"/>
    <x v="142"/>
    <s v="XEROSA GELATINA CONDICIONANTE GLAMOUR CHIC 500G"/>
    <s v="A"/>
    <s v="ATIVO"/>
    <n v="960"/>
    <n v="6"/>
    <x v="0"/>
    <n v="0"/>
    <x v="0"/>
    <x v="126"/>
    <n v="0"/>
    <n v="846"/>
    <x v="0"/>
    <n v="6072"/>
    <n v="21"/>
    <n v="12858"/>
    <m/>
    <n v="0"/>
    <n v="0"/>
    <x v="0"/>
    <s v="NÃO"/>
    <n v="1"/>
  </r>
  <r>
    <x v="0"/>
    <x v="0"/>
    <x v="143"/>
    <s v="SL CREME PENTEAR CONDICIONADOR SUPER VOLUMAO 1L"/>
    <s v="B"/>
    <s v="ATIVO"/>
    <n v="480"/>
    <n v="6"/>
    <x v="0"/>
    <n v="0"/>
    <x v="0"/>
    <x v="127"/>
    <n v="0"/>
    <n v="1308"/>
    <x v="0"/>
    <n v="-744"/>
    <n v="60"/>
    <n v="3840"/>
    <m/>
    <n v="0"/>
    <n v="0"/>
    <x v="0"/>
    <s v="NÃO"/>
    <n v="1"/>
  </r>
  <r>
    <x v="0"/>
    <x v="0"/>
    <x v="144"/>
    <s v="SOS MÁSCARA CONDICIONANTE COCO 500GR"/>
    <s v="B"/>
    <s v="ATIVO"/>
    <n v="960"/>
    <n v="6"/>
    <x v="0"/>
    <n v="0"/>
    <x v="0"/>
    <x v="122"/>
    <n v="0"/>
    <n v="1278"/>
    <x v="0"/>
    <n v="390"/>
    <n v="402"/>
    <n v="2196"/>
    <m/>
    <n v="0"/>
    <n v="0"/>
    <x v="0"/>
    <s v="NÃO"/>
    <n v="1"/>
  </r>
  <r>
    <x v="0"/>
    <x v="0"/>
    <x v="145"/>
    <s v="MEU LISO MASCARA CONDICIONANTE MATIZ LOIRO 300GR"/>
    <s v="A"/>
    <s v="ATIVO"/>
    <n v="960"/>
    <n v="6"/>
    <x v="0"/>
    <n v="0"/>
    <x v="0"/>
    <x v="128"/>
    <n v="0"/>
    <n v="660"/>
    <x v="0"/>
    <n v="17634"/>
    <n v="2490"/>
    <n v="10050"/>
    <m/>
    <n v="0"/>
    <n v="0"/>
    <x v="0"/>
    <s v="NÃO"/>
    <n v="1"/>
  </r>
  <r>
    <x v="0"/>
    <x v="0"/>
    <x v="146"/>
    <s v="CACHOS DOS SONHOS - ÓLEO + SÉRUM BIFÁSICO MULTY PODEROSOS NUTRIÇÃO 120ML"/>
    <s v="B"/>
    <s v="ATIVO"/>
    <n v="3528"/>
    <n v="6"/>
    <x v="0"/>
    <n v="0"/>
    <x v="0"/>
    <x v="129"/>
    <n v="0"/>
    <n v="576"/>
    <x v="0"/>
    <n v="9030"/>
    <n v="1326"/>
    <n v="7410"/>
    <m/>
    <n v="0"/>
    <n v="0"/>
    <x v="0"/>
    <s v="NÃO"/>
    <n v="1"/>
  </r>
  <r>
    <x v="0"/>
    <x v="0"/>
    <x v="147"/>
    <s v="Salon Line Kids Spray Perfumado Melancia"/>
    <s v="C"/>
    <s v="ATIVO"/>
    <n v="0"/>
    <n v="3"/>
    <x v="0"/>
    <n v="0"/>
    <x v="0"/>
    <x v="111"/>
    <n v="0"/>
    <n v="1056"/>
    <x v="0"/>
    <n v="9060"/>
    <n v="2304"/>
    <n v="1062"/>
    <m/>
    <n v="0"/>
    <n v="0"/>
    <x v="0"/>
    <s v="NÃO"/>
    <n v="1"/>
  </r>
  <r>
    <x v="0"/>
    <x v="0"/>
    <x v="148"/>
    <s v="MEU LISO DEMAIS ÓLEO DE TRATAMENTO CONDICIONANTE MULTIFUNCIONAL 60ML"/>
    <s v="B"/>
    <s v="ATIVO"/>
    <n v="5760"/>
    <n v="12"/>
    <x v="0"/>
    <n v="0"/>
    <x v="0"/>
    <x v="130"/>
    <n v="0"/>
    <n v="648"/>
    <x v="0"/>
    <n v="6396"/>
    <n v="5592"/>
    <n v="11520"/>
    <m/>
    <n v="0"/>
    <n v="0"/>
    <x v="1"/>
    <s v="NÃO"/>
    <n v="1"/>
  </r>
  <r>
    <x v="0"/>
    <x v="0"/>
    <x v="149"/>
    <s v="#TODECACHO GELATINA CONDICIONANTE SUPER DEFINIÇÃO BISNAGA 200G"/>
    <s v="C"/>
    <s v="ATIVO"/>
    <n v="1830"/>
    <n v="6"/>
    <x v="0"/>
    <n v="0"/>
    <x v="0"/>
    <x v="131"/>
    <n v="0"/>
    <n v="744"/>
    <x v="0"/>
    <n v="23916"/>
    <n v="108"/>
    <n v="7794"/>
    <m/>
    <n v="0"/>
    <n v="0"/>
    <x v="0"/>
    <s v="NÃO"/>
    <n v="1"/>
  </r>
  <r>
    <x v="0"/>
    <x v="0"/>
    <x v="150"/>
    <s v="KIT GUANIDINA CALCIO&amp;OIL"/>
    <s v="A"/>
    <s v="ATIVO"/>
    <n v="396"/>
    <n v="6"/>
    <x v="0"/>
    <n v="0"/>
    <x v="0"/>
    <x v="132"/>
    <n v="0"/>
    <n v="1170"/>
    <x v="0"/>
    <n v="11706"/>
    <n v="210"/>
    <n v="4996"/>
    <m/>
    <n v="0"/>
    <n v="0"/>
    <x v="0"/>
    <s v="NÃO"/>
    <n v="1"/>
  </r>
  <r>
    <x v="0"/>
    <x v="0"/>
    <x v="151"/>
    <s v="SALON LINE MÁSCARA DE TRATAMENTO CONDICIONANTE DEFINIÇÃO NATURAL 300G"/>
    <s v="C"/>
    <s v="ATIVO"/>
    <n v="960"/>
    <n v="6"/>
    <x v="0"/>
    <n v="0"/>
    <x v="0"/>
    <x v="130"/>
    <n v="0"/>
    <n v="648"/>
    <x v="0"/>
    <n v="-276"/>
    <n v="54"/>
    <n v="6666"/>
    <m/>
    <n v="0"/>
    <n v="0"/>
    <x v="0"/>
    <s v="NÃO"/>
    <n v="1"/>
  </r>
  <r>
    <x v="0"/>
    <x v="0"/>
    <x v="152"/>
    <s v="CREME PARA PENTEAR DEFINIÇÃO NUTRITIVA CONDICIONADOR 1KG"/>
    <s v="A"/>
    <s v="ATIVO"/>
    <n v="480"/>
    <n v="6"/>
    <x v="0"/>
    <n v="0"/>
    <x v="0"/>
    <x v="133"/>
    <n v="0"/>
    <n v="504"/>
    <x v="0"/>
    <n v="7386"/>
    <n v="30"/>
    <n v="8640"/>
    <m/>
    <n v="0"/>
    <n v="0"/>
    <x v="0"/>
    <s v="NÃO"/>
    <n v="1"/>
  </r>
  <r>
    <x v="0"/>
    <x v="0"/>
    <x v="153"/>
    <s v="SALON LINE ÓLEO DE TRATAMENTO CONDICIONANTE MULTY NUTRITIVO CEREJA 50ML"/>
    <s v="C"/>
    <s v="ATIVO"/>
    <n v="8352"/>
    <n v="12"/>
    <x v="0"/>
    <n v="0"/>
    <x v="11"/>
    <x v="134"/>
    <n v="0"/>
    <n v="624"/>
    <x v="0"/>
    <n v="49836"/>
    <n v="252"/>
    <n v="22584"/>
    <m/>
    <n v="0"/>
    <n v="0"/>
    <x v="1"/>
    <s v="NÃO"/>
    <n v="1"/>
  </r>
  <r>
    <x v="0"/>
    <x v="0"/>
    <x v="154"/>
    <s v="SOS CACHOS ATIVADOR CONDICIONADOR SUPER ÓLEOS 500ML"/>
    <s v="A"/>
    <s v="ATIVO"/>
    <n v="936"/>
    <n v="6"/>
    <x v="0"/>
    <n v="0"/>
    <x v="0"/>
    <x v="135"/>
    <n v="0"/>
    <n v="1086"/>
    <x v="0"/>
    <n v="660"/>
    <n v="144"/>
    <n v="516"/>
    <m/>
    <n v="0"/>
    <n v="0"/>
    <x v="0"/>
    <s v="NÃO"/>
    <n v="1"/>
  </r>
  <r>
    <x v="0"/>
    <x v="0"/>
    <x v="155"/>
    <s v="MEU LISO MASCARA CONDICIONANTE DEMAIS 300GR"/>
    <s v="B"/>
    <s v="ATIVO"/>
    <n v="960"/>
    <n v="6"/>
    <x v="0"/>
    <n v="0"/>
    <x v="0"/>
    <x v="136"/>
    <n v="0"/>
    <n v="1050"/>
    <x v="0"/>
    <n v="5166"/>
    <n v="582"/>
    <n v="0"/>
    <m/>
    <n v="0"/>
    <n v="0"/>
    <x v="0"/>
    <s v="NÃO"/>
    <n v="1"/>
  </r>
  <r>
    <x v="0"/>
    <x v="0"/>
    <x v="156"/>
    <s v="XEROSA ÓLEO DE TRATAMENTO CONDICIONANTE VIBES POP 60ML"/>
    <s v="A"/>
    <s v="ATIVO"/>
    <n v="5280"/>
    <n v="12"/>
    <x v="0"/>
    <n v="0"/>
    <x v="0"/>
    <x v="137"/>
    <n v="0"/>
    <n v="1032"/>
    <x v="0"/>
    <n v="1284"/>
    <n v="1428"/>
    <n v="5760"/>
    <m/>
    <n v="0"/>
    <n v="0"/>
    <x v="1"/>
    <s v="NÃO"/>
    <n v="1"/>
  </r>
  <r>
    <x v="0"/>
    <x v="0"/>
    <x v="157"/>
    <s v="XEROSA CREME CONDICIONADOR PARA PENTEAR VIBES POP 800G"/>
    <s v="A"/>
    <s v="ATIVO"/>
    <n v="672"/>
    <n v="6"/>
    <x v="0"/>
    <n v="0"/>
    <x v="0"/>
    <x v="138"/>
    <n v="0"/>
    <n v="1020"/>
    <x v="0"/>
    <n v="5484"/>
    <n v="798"/>
    <n v="5904"/>
    <m/>
    <n v="0"/>
    <n v="0"/>
    <x v="0"/>
    <s v="NÃO"/>
    <n v="1"/>
  </r>
  <r>
    <x v="0"/>
    <x v="0"/>
    <x v="158"/>
    <s v="SL CREME PENTEAR CONDICIONADOR HIDRATACAO PROFUNDA 1KG"/>
    <s v="A"/>
    <s v="ATIVO"/>
    <n v="480"/>
    <n v="6"/>
    <x v="0"/>
    <n v="0"/>
    <x v="0"/>
    <x v="139"/>
    <n v="0"/>
    <n v="1002"/>
    <x v="0"/>
    <n v="7748"/>
    <n v="462"/>
    <n v="2400"/>
    <m/>
    <n v="0"/>
    <n v="0"/>
    <x v="0"/>
    <s v="NÃO"/>
    <n v="1"/>
  </r>
  <r>
    <x v="0"/>
    <x v="0"/>
    <x v="159"/>
    <s v="XEROSA BODY SPLASH DESODORANTE CABELO E CORPO ROSE INTENSE 200ML"/>
    <s v="A"/>
    <s v="ATIVO"/>
    <n v="1980"/>
    <n v="6"/>
    <x v="0"/>
    <n v="0"/>
    <x v="0"/>
    <x v="140"/>
    <n v="0"/>
    <n v="972"/>
    <x v="0"/>
    <n v="840"/>
    <n v="3138"/>
    <n v="12750"/>
    <m/>
    <n v="0"/>
    <n v="0"/>
    <x v="0"/>
    <s v="NÃO"/>
    <n v="1"/>
  </r>
  <r>
    <x v="0"/>
    <x v="0"/>
    <x v="160"/>
    <s v="XEROSA BODY SPLASH DESODORANTE VIVA LA VIDA 200ML"/>
    <s v="C"/>
    <s v="ATIVO"/>
    <n v="1800"/>
    <n v="6"/>
    <x v="0"/>
    <n v="0"/>
    <x v="0"/>
    <x v="141"/>
    <n v="0"/>
    <n v="612"/>
    <x v="0"/>
    <n v="22854"/>
    <n v="96"/>
    <n v="23766"/>
    <m/>
    <n v="0"/>
    <n v="0"/>
    <x v="0"/>
    <s v="NÃO"/>
    <n v="1"/>
  </r>
  <r>
    <x v="0"/>
    <x v="0"/>
    <x v="161"/>
    <s v="#TODECACHO GELATINA SUPER VOLUME 1KG"/>
    <s v="A"/>
    <s v="ATIVO"/>
    <n v="480"/>
    <n v="6"/>
    <x v="0"/>
    <n v="0"/>
    <x v="0"/>
    <x v="142"/>
    <n v="0"/>
    <n v="936"/>
    <x v="0"/>
    <n v="9126"/>
    <n v="522"/>
    <n v="0"/>
    <m/>
    <n v="0"/>
    <n v="0"/>
    <x v="0"/>
    <s v="NÃO"/>
    <n v="1"/>
  </r>
  <r>
    <x v="0"/>
    <x v="0"/>
    <x v="162"/>
    <s v="CACHOS DOS SONHOS MULTY  PINK FATAL TÔNICO CAPILAR  CONDICIONANTE TRATAMENTO 300ML"/>
    <s v="B"/>
    <s v="ATIVO"/>
    <n v="1260"/>
    <n v="6"/>
    <x v="0"/>
    <n v="0"/>
    <x v="0"/>
    <x v="143"/>
    <n v="0"/>
    <n v="696"/>
    <x v="0"/>
    <n v="38190"/>
    <n v="588"/>
    <n v="1260"/>
    <m/>
    <n v="0"/>
    <n v="0"/>
    <x v="0"/>
    <s v="NÃO"/>
    <n v="1"/>
  </r>
  <r>
    <x v="0"/>
    <x v="0"/>
    <x v="163"/>
    <s v="CACHOS DOS SONHOS ÓLEO REPARADOR MULTY EXTRAORDINÁRIO REPARAÇÃO CONDICIONANTE 50ML"/>
    <s v="A"/>
    <s v="ATIVO"/>
    <n v="8352"/>
    <n v="12"/>
    <x v="0"/>
    <n v="0"/>
    <x v="0"/>
    <x v="144"/>
    <n v="0"/>
    <n v="564"/>
    <x v="0"/>
    <n v="-432"/>
    <n v="948"/>
    <n v="0"/>
    <m/>
    <n v="0"/>
    <n v="0"/>
    <x v="1"/>
    <s v="NÃO"/>
    <n v="1"/>
  </r>
  <r>
    <x v="0"/>
    <x v="0"/>
    <x v="164"/>
    <s v="#TODECACHO MODELADORA CONDICIONADOR ANTIFRIZZ 120G"/>
    <s v="C"/>
    <s v="ATIVO"/>
    <n v="3108"/>
    <n v="12"/>
    <x v="0"/>
    <n v="0"/>
    <x v="0"/>
    <x v="145"/>
    <n v="0"/>
    <n v="900"/>
    <x v="0"/>
    <n v="984"/>
    <n v="54"/>
    <n v="5472"/>
    <m/>
    <n v="0"/>
    <n v="0"/>
    <x v="0"/>
    <s v="NÃO"/>
    <n v="1"/>
  </r>
  <r>
    <x v="0"/>
    <x v="0"/>
    <x v="165"/>
    <s v="SOS CACHOS SHAMPOO COCO 300ML"/>
    <s v="B"/>
    <s v="ATIVO"/>
    <n v="1560"/>
    <n v="12"/>
    <x v="0"/>
    <n v="0"/>
    <x v="0"/>
    <x v="134"/>
    <n v="0"/>
    <n v="624"/>
    <x v="0"/>
    <n v="1080"/>
    <n v="540"/>
    <n v="1560"/>
    <m/>
    <n v="0"/>
    <n v="0"/>
    <x v="0"/>
    <s v="NÃO"/>
    <n v="1"/>
  </r>
  <r>
    <x v="0"/>
    <x v="0"/>
    <x v="166"/>
    <s v="SOS COND COCO PROFUNDO 300ML"/>
    <s v="B"/>
    <s v="ATIVO"/>
    <n v="1560"/>
    <n v="12"/>
    <x v="0"/>
    <n v="0"/>
    <x v="0"/>
    <x v="134"/>
    <n v="0"/>
    <n v="624"/>
    <x v="0"/>
    <n v="1020"/>
    <n v="1764"/>
    <n v="4680"/>
    <m/>
    <n v="0"/>
    <n v="0"/>
    <x v="0"/>
    <s v="NÃO"/>
    <n v="1"/>
  </r>
  <r>
    <x v="0"/>
    <x v="0"/>
    <x v="167"/>
    <s v="XEROSA GELATINA CONDICIONANTE BAUNILHA DOCE 500G"/>
    <s v="A"/>
    <s v="ATIVO"/>
    <n v="960"/>
    <n v="6"/>
    <x v="0"/>
    <n v="0"/>
    <x v="0"/>
    <x v="146"/>
    <n v="0"/>
    <n v="840"/>
    <x v="0"/>
    <n v="5982"/>
    <n v="840"/>
    <n v="6480"/>
    <m/>
    <n v="0"/>
    <n v="0"/>
    <x v="0"/>
    <s v="NÃO"/>
    <n v="1"/>
  </r>
  <r>
    <x v="0"/>
    <x v="0"/>
    <x v="168"/>
    <s v="SL CREME PENTEAR CONDICIONADOR SUPER DESEMBARACO 1L"/>
    <s v="B"/>
    <s v="ATIVO"/>
    <n v="480"/>
    <n v="6"/>
    <x v="0"/>
    <n v="0"/>
    <x v="0"/>
    <x v="147"/>
    <n v="0"/>
    <n v="642"/>
    <x v="0"/>
    <n v="2712"/>
    <n v="180"/>
    <n v="0"/>
    <m/>
    <n v="0"/>
    <n v="0"/>
    <x v="0"/>
    <s v="NÃO"/>
    <n v="1"/>
  </r>
  <r>
    <x v="0"/>
    <x v="0"/>
    <x v="169"/>
    <s v="CR PENTEAR CONDICIONADOR SOS CACHOS KIDS SUPER ÓLEOS 300ML"/>
    <s v="B"/>
    <s v="ATIVO"/>
    <n v="1620"/>
    <n v="6"/>
    <x v="0"/>
    <n v="0"/>
    <x v="0"/>
    <x v="148"/>
    <n v="0"/>
    <n v="804"/>
    <x v="0"/>
    <n v="-6312"/>
    <n v="774"/>
    <n v="2172"/>
    <m/>
    <n v="0"/>
    <n v="0"/>
    <x v="0"/>
    <s v="NÃO"/>
    <n v="1"/>
  </r>
  <r>
    <x v="0"/>
    <x v="0"/>
    <x v="170"/>
    <s v="CONDICIONADOR SOS CACHOS KIDS SUPER ÓLEOS 300ML"/>
    <s v="C"/>
    <s v="ATIVO"/>
    <n v="1590"/>
    <n v="6"/>
    <x v="0"/>
    <n v="0"/>
    <x v="0"/>
    <x v="129"/>
    <n v="0"/>
    <n v="576"/>
    <x v="0"/>
    <n v="1218"/>
    <n v="336"/>
    <n v="3210"/>
    <m/>
    <n v="0"/>
    <n v="0"/>
    <x v="0"/>
    <s v="NÃO"/>
    <n v="1"/>
  </r>
  <r>
    <x v="0"/>
    <x v="0"/>
    <x v="171"/>
    <s v="SOS CACHOS CREME PARA PENTEAR CONDICIONADOR FLUIDO DE REPENTE PRONTA! 300ML"/>
    <s v="B"/>
    <s v="ATIVO"/>
    <n v="1320"/>
    <n v="6"/>
    <x v="0"/>
    <n v="0"/>
    <x v="0"/>
    <x v="131"/>
    <n v="0"/>
    <n v="744"/>
    <x v="0"/>
    <n v="1764"/>
    <n v="589"/>
    <n v="6618"/>
    <m/>
    <n v="0"/>
    <n v="0"/>
    <x v="0"/>
    <s v="NÃO"/>
    <n v="1"/>
  </r>
  <r>
    <x v="0"/>
    <x v="0"/>
    <x v="172"/>
    <s v="SL CREME PENTEAR CONDICIONADOR RECONSTRUCAO INTENSA 1KG"/>
    <s v="A"/>
    <s v="ATIVO"/>
    <n v="480"/>
    <n v="6"/>
    <x v="0"/>
    <n v="0"/>
    <x v="0"/>
    <x v="149"/>
    <n v="0"/>
    <n v="708"/>
    <x v="0"/>
    <n v="3060"/>
    <n v="0"/>
    <n v="3744"/>
    <m/>
    <n v="0"/>
    <n v="0"/>
    <x v="0"/>
    <s v="NÃO"/>
    <n v="1"/>
  </r>
  <r>
    <x v="0"/>
    <x v="0"/>
    <x v="173"/>
    <s v="CREME PARA PENTEAR CONDICIONADOR KIDS CACHINHOS HIDRATADOS 1KG"/>
    <s v="A"/>
    <s v="ATIVO"/>
    <n v="480"/>
    <n v="6"/>
    <x v="0"/>
    <n v="0"/>
    <x v="0"/>
    <x v="149"/>
    <n v="0"/>
    <n v="708"/>
    <x v="0"/>
    <n v="10890"/>
    <n v="606"/>
    <n v="1512"/>
    <m/>
    <n v="0"/>
    <n v="0"/>
    <x v="0"/>
    <s v="NÃO"/>
    <n v="1"/>
  </r>
  <r>
    <x v="0"/>
    <x v="0"/>
    <x v="174"/>
    <s v="BOMBA CONDICIONADOR ORIGINAL 300ML"/>
    <s v="A"/>
    <s v="ATIVO"/>
    <n v="1512"/>
    <n v="6"/>
    <x v="0"/>
    <n v="0"/>
    <x v="0"/>
    <x v="150"/>
    <n v="0"/>
    <n v="732"/>
    <x v="0"/>
    <n v="15282"/>
    <n v="1554"/>
    <n v="4644"/>
    <m/>
    <n v="0"/>
    <n v="0"/>
    <x v="0"/>
    <s v="NÃO"/>
    <n v="1"/>
  </r>
  <r>
    <x v="0"/>
    <x v="0"/>
    <x v="175"/>
    <s v="MEU LISO SPRAY CONDICIONADOR DEFRIZANTE PROTETOR TÉRMICO CONDICIONADOR REPARAÇÃO 240ML"/>
    <s v="C"/>
    <s v="ATIVO"/>
    <n v="1584"/>
    <n v="6"/>
    <x v="0"/>
    <n v="0"/>
    <x v="0"/>
    <x v="151"/>
    <n v="0"/>
    <n v="582"/>
    <x v="0"/>
    <n v="-804"/>
    <n v="126"/>
    <n v="5550"/>
    <m/>
    <n v="0"/>
    <n v="0"/>
    <x v="0"/>
    <s v="NÃO"/>
    <n v="1"/>
  </r>
  <r>
    <x v="0"/>
    <x v="0"/>
    <x v="176"/>
    <s v="XEROSA GELATINA CONDICIONANTE VIBES POP 500G"/>
    <s v="A"/>
    <s v="ATIVO"/>
    <n v="960"/>
    <n v="6"/>
    <x v="0"/>
    <n v="0"/>
    <x v="0"/>
    <x v="152"/>
    <n v="0"/>
    <n v="492"/>
    <x v="0"/>
    <n v="9504"/>
    <n v="1860"/>
    <n v="5064"/>
    <m/>
    <n v="0"/>
    <n v="0"/>
    <x v="0"/>
    <s v="NÃO"/>
    <n v="1"/>
  </r>
  <r>
    <x v="0"/>
    <x v="0"/>
    <x v="177"/>
    <s v="SOS OLEO CONDICIONADOR SUPER ÓLEOS 100ML"/>
    <s v="B"/>
    <s v="ATIVO"/>
    <n v="3744"/>
    <n v="12"/>
    <x v="0"/>
    <n v="0"/>
    <x v="0"/>
    <x v="130"/>
    <n v="0"/>
    <n v="648"/>
    <x v="0"/>
    <n v="4012"/>
    <n v="696"/>
    <n v="8364"/>
    <m/>
    <n v="0"/>
    <n v="0"/>
    <x v="1"/>
    <s v="NÃO"/>
    <n v="1"/>
  </r>
  <r>
    <x v="0"/>
    <x v="0"/>
    <x v="178"/>
    <s v="ATIVADOR CONDICIONADOR SOS CACHOS KIDS SUPER ÓLEOS 300ML"/>
    <s v="B"/>
    <s v="ATIVO"/>
    <n v="1680"/>
    <n v="6"/>
    <x v="0"/>
    <n v="0"/>
    <x v="0"/>
    <x v="153"/>
    <n v="0"/>
    <n v="618"/>
    <x v="0"/>
    <n v="216"/>
    <n v="2028"/>
    <n v="5868"/>
    <m/>
    <n v="0"/>
    <n v="0"/>
    <x v="0"/>
    <s v="NÃO"/>
    <n v="1"/>
  </r>
  <r>
    <x v="0"/>
    <x v="0"/>
    <x v="179"/>
    <s v="SOS ÓLEO CONDICIONANTE 10 EM 1 MULTIBENEFICIOS + PODEROSOS 100ML"/>
    <s v="A"/>
    <s v="ATIVO"/>
    <n v="3744"/>
    <n v="12"/>
    <x v="0"/>
    <n v="0"/>
    <x v="12"/>
    <x v="154"/>
    <n v="0"/>
    <n v="672"/>
    <x v="0"/>
    <n v="3840"/>
    <n v="180"/>
    <n v="0"/>
    <m/>
    <n v="0"/>
    <n v="0"/>
    <x v="1"/>
    <s v="NÃO"/>
    <n v="1"/>
  </r>
  <r>
    <x v="0"/>
    <x v="0"/>
    <x v="180"/>
    <s v="HIDRA KIT SHAMPOO+CONDICIONADOR HIALURONICO 300ML"/>
    <s v="A"/>
    <s v="ATIVO"/>
    <n v="720"/>
    <n v="6"/>
    <x v="0"/>
    <n v="0"/>
    <x v="0"/>
    <x v="155"/>
    <n v="0"/>
    <n v="462"/>
    <x v="0"/>
    <n v="-6648"/>
    <n v="378"/>
    <n v="2376"/>
    <m/>
    <n v="0"/>
    <n v="0"/>
    <x v="0"/>
    <s v="NÃO"/>
    <n v="1"/>
  </r>
  <r>
    <x v="0"/>
    <x v="0"/>
    <x v="181"/>
    <s v="SL CREME PENTEAR CONDICIONADOR SUPER CONTROLE 1L"/>
    <s v="B"/>
    <s v="ATIVO"/>
    <n v="480"/>
    <n v="6"/>
    <x v="0"/>
    <n v="0"/>
    <x v="0"/>
    <x v="153"/>
    <n v="0"/>
    <n v="618"/>
    <x v="0"/>
    <n v="3240"/>
    <n v="312"/>
    <n v="2874"/>
    <m/>
    <n v="0"/>
    <n v="0"/>
    <x v="0"/>
    <s v="NÃO"/>
    <n v="1"/>
  </r>
  <r>
    <x v="0"/>
    <x v="0"/>
    <x v="182"/>
    <s v="CREME PARA PENTEAR CONDICIONADOR KIDS CACHINHOS PODEROSOS 1KG"/>
    <s v="B"/>
    <s v="ATIVO"/>
    <n v="480"/>
    <n v="6"/>
    <x v="0"/>
    <n v="0"/>
    <x v="0"/>
    <x v="156"/>
    <n v="0"/>
    <n v="522"/>
    <x v="0"/>
    <n v="6006"/>
    <n v="120"/>
    <n v="960"/>
    <m/>
    <n v="0"/>
    <n v="0"/>
    <x v="0"/>
    <s v="NÃO"/>
    <n v="1"/>
  </r>
  <r>
    <x v="0"/>
    <x v="0"/>
    <x v="183"/>
    <s v="SL CREME PENTEAR CONDICIONADOR BRILHO UMIDIFICADO 1KG"/>
    <s v="A"/>
    <s v="ATIVO"/>
    <n v="480"/>
    <n v="6"/>
    <x v="0"/>
    <n v="0"/>
    <x v="0"/>
    <x v="157"/>
    <n v="0"/>
    <n v="438"/>
    <x v="0"/>
    <n v="-4836"/>
    <n v="498"/>
    <n v="1440"/>
    <m/>
    <n v="0"/>
    <n v="0"/>
    <x v="0"/>
    <s v="NÃO"/>
    <n v="1"/>
  </r>
  <r>
    <x v="0"/>
    <x v="0"/>
    <x v="184"/>
    <s v="#TODECACHINHO KIDS GELATINA CONDICIONANTE HIDRATANTE MARACUJÁ 550G"/>
    <s v="B"/>
    <s v="ATIVO"/>
    <n v="960"/>
    <n v="6"/>
    <x v="0"/>
    <n v="0"/>
    <x v="0"/>
    <x v="158"/>
    <n v="0"/>
    <n v="558"/>
    <x v="0"/>
    <n v="10980"/>
    <n v="1692"/>
    <n v="5652"/>
    <m/>
    <n v="0"/>
    <n v="0"/>
    <x v="0"/>
    <s v="NÃO"/>
    <n v="1"/>
  </r>
  <r>
    <x v="0"/>
    <x v="0"/>
    <x v="185"/>
    <s v="SOS CACHOS ATIVADOR CONDICIONADOR SUPER ÓLEOS 300ML"/>
    <s v="A"/>
    <s v="ATIVO"/>
    <n v="1560"/>
    <n v="12"/>
    <x v="0"/>
    <n v="0"/>
    <x v="0"/>
    <x v="159"/>
    <n v="0"/>
    <n v="396"/>
    <x v="0"/>
    <n v="-15264"/>
    <n v="348"/>
    <n v="4680"/>
    <m/>
    <n v="0"/>
    <n v="0"/>
    <x v="0"/>
    <s v="NÃO"/>
    <n v="1"/>
  </r>
  <r>
    <x v="0"/>
    <x v="0"/>
    <x v="186"/>
    <s v="CACHOS DOS SONHOS ÓLEO REPARADOR MULTY MARAVILHAS BANHO DE BRILHO CONDICIONANTE 50ML"/>
    <s v="B"/>
    <s v="ATIVO"/>
    <n v="8352"/>
    <n v="12"/>
    <x v="0"/>
    <n v="0"/>
    <x v="0"/>
    <x v="160"/>
    <n v="0"/>
    <n v="420"/>
    <x v="0"/>
    <n v="-4416"/>
    <n v="1452"/>
    <n v="14736"/>
    <m/>
    <n v="0"/>
    <n v="0"/>
    <x v="1"/>
    <s v="NÃO"/>
    <n v="1"/>
  </r>
  <r>
    <x v="0"/>
    <x v="0"/>
    <x v="187"/>
    <s v="SOS CACHOS CONDICIONADOR SUPER BRILHO DE REPENTE PRONTA! 500ML"/>
    <s v="C"/>
    <s v="ATIVO"/>
    <n v="936"/>
    <n v="6"/>
    <x v="0"/>
    <n v="0"/>
    <x v="0"/>
    <x v="161"/>
    <n v="0"/>
    <n v="528"/>
    <x v="0"/>
    <n v="24"/>
    <n v="1806"/>
    <n v="4680"/>
    <m/>
    <n v="0"/>
    <n v="0"/>
    <x v="0"/>
    <s v="NÃO"/>
    <n v="1"/>
  </r>
  <r>
    <x v="0"/>
    <x v="0"/>
    <x v="188"/>
    <s v="GUANIDINA TRADICIONAL SUPER (A+N) 215GR"/>
    <s v="A"/>
    <s v="ATIVO"/>
    <n v="1080"/>
    <n v="12"/>
    <x v="0"/>
    <n v="0"/>
    <x v="0"/>
    <x v="161"/>
    <n v="0"/>
    <n v="528"/>
    <x v="0"/>
    <n v="-10116"/>
    <n v="3300"/>
    <n v="5172"/>
    <m/>
    <n v="0"/>
    <n v="0"/>
    <x v="0"/>
    <s v="NÃO"/>
    <n v="1"/>
  </r>
  <r>
    <x v="0"/>
    <x v="0"/>
    <x v="189"/>
    <s v="SHAMPOO SOS CACHOS KIDS SUPER ÓLEOS 300ML"/>
    <s v="C"/>
    <s v="ATIVO"/>
    <n v="1590"/>
    <n v="6"/>
    <x v="0"/>
    <n v="0"/>
    <x v="0"/>
    <x v="161"/>
    <n v="0"/>
    <n v="528"/>
    <x v="0"/>
    <n v="204"/>
    <n v="6"/>
    <n v="6864"/>
    <m/>
    <n v="0"/>
    <n v="0"/>
    <x v="0"/>
    <s v="NÃO"/>
    <n v="1"/>
  </r>
  <r>
    <x v="0"/>
    <x v="0"/>
    <x v="190"/>
    <s v="#TODECACHINHO KIDS GELATINA CONDICIONANTE ANTIFRIZZ MELÃO 550G"/>
    <s v="B"/>
    <s v="ATIVO"/>
    <n v="960"/>
    <n v="6"/>
    <x v="0"/>
    <n v="0"/>
    <x v="0"/>
    <x v="155"/>
    <n v="0"/>
    <n v="462"/>
    <x v="0"/>
    <n v="4806"/>
    <n v="450"/>
    <n v="6504"/>
    <m/>
    <n v="0"/>
    <n v="0"/>
    <x v="0"/>
    <s v="NÃO"/>
    <n v="1"/>
  </r>
  <r>
    <x v="0"/>
    <x v="0"/>
    <x v="191"/>
    <s v="HIDRA KIT SH + COND QUERATINA E ÓLEO DE RÍCINO - LONGOS E FORTES 300ML"/>
    <s v="B"/>
    <s v="ATIVO"/>
    <n v="720"/>
    <n v="6"/>
    <x v="0"/>
    <n v="0"/>
    <x v="0"/>
    <x v="162"/>
    <n v="0"/>
    <n v="510"/>
    <x v="0"/>
    <n v="-4014"/>
    <n v="648"/>
    <n v="5730"/>
    <m/>
    <n v="0"/>
    <n v="0"/>
    <x v="0"/>
    <s v="NÃO"/>
    <n v="1"/>
  </r>
  <r>
    <x v="0"/>
    <x v="0"/>
    <x v="192"/>
    <s v="SALON LINE SPRAY PERFUMADO UVA 200ML"/>
    <s v="B"/>
    <s v="ATIVO"/>
    <n v="2376"/>
    <n v="6"/>
    <x v="0"/>
    <n v="0"/>
    <x v="0"/>
    <x v="152"/>
    <n v="0"/>
    <n v="492"/>
    <x v="0"/>
    <n v="10608"/>
    <n v="3084"/>
    <n v="1188"/>
    <m/>
    <n v="0"/>
    <n v="0"/>
    <x v="0"/>
    <s v="NÃO"/>
    <n v="1"/>
  </r>
  <r>
    <x v="0"/>
    <x v="0"/>
    <x v="193"/>
    <s v="SOS CACHOS ATIVADOR CONDICIONADOR  DE CACHOS ARGININA 1KG"/>
    <s v="B"/>
    <s v="ATIVO"/>
    <n v="390"/>
    <n v="6"/>
    <x v="0"/>
    <n v="0"/>
    <x v="0"/>
    <x v="163"/>
    <n v="0"/>
    <n v="456"/>
    <x v="0"/>
    <n v="870"/>
    <n v="360"/>
    <n v="0"/>
    <m/>
    <n v="0"/>
    <n v="0"/>
    <x v="0"/>
    <s v="NÃO"/>
    <n v="1"/>
  </r>
  <r>
    <x v="1"/>
    <x v="0"/>
    <x v="0"/>
    <s v="CREME PARA PENTEAR CONDICIONADOR DEFINIÇÃO NATURAL 1KG"/>
    <s v="A"/>
    <s v="ATIVO"/>
    <n v="480"/>
    <n v="6"/>
    <x v="0"/>
    <n v="0"/>
    <x v="13"/>
    <x v="0"/>
    <n v="0"/>
    <n v="17022"/>
    <x v="0"/>
    <n v="-996"/>
    <n v="9511"/>
    <n v="70428"/>
    <m/>
    <n v="0"/>
    <n v="0"/>
    <x v="1"/>
    <s v="NÃO"/>
    <n v="1"/>
  </r>
  <r>
    <x v="1"/>
    <x v="0"/>
    <x v="1"/>
    <s v="#TODECACHINHO CREME CONDICIONADOR MULTIFUNCIONAL BABY 300ML"/>
    <s v="B"/>
    <s v="ATIVO"/>
    <n v="1260"/>
    <n v="6"/>
    <x v="0"/>
    <n v="0"/>
    <x v="0"/>
    <x v="1"/>
    <n v="0"/>
    <n v="7578"/>
    <x v="0"/>
    <n v="-2898"/>
    <n v="126"/>
    <n v="0"/>
    <m/>
    <n v="0"/>
    <n v="0"/>
    <x v="0"/>
    <s v="NÃO"/>
    <n v="1"/>
  </r>
  <r>
    <x v="1"/>
    <x v="0"/>
    <x v="2"/>
    <s v="S.O.S ÓLEO CONDICIONADOR 10 EM 1 MULTIBENEFICIOS + PODEROSOS 42ML"/>
    <s v="A"/>
    <s v="ATIVO"/>
    <n v="8544"/>
    <n v="12"/>
    <x v="0"/>
    <n v="0"/>
    <x v="0"/>
    <x v="2"/>
    <n v="0"/>
    <n v="4488"/>
    <x v="0"/>
    <n v="-732"/>
    <n v="978"/>
    <n v="32892"/>
    <m/>
    <n v="0"/>
    <n v="0"/>
    <x v="0"/>
    <s v="NÃO"/>
    <n v="1"/>
  </r>
  <r>
    <x v="1"/>
    <x v="0"/>
    <x v="3"/>
    <s v="OLEO SOS CACHOS SUPER OLEOS CONDICIONADOR 42ML"/>
    <s v="A"/>
    <s v="ATIVO"/>
    <n v="8544"/>
    <n v="12"/>
    <x v="0"/>
    <n v="0"/>
    <x v="0"/>
    <x v="3"/>
    <n v="0"/>
    <n v="8712"/>
    <x v="0"/>
    <n v="-192"/>
    <n v="11646"/>
    <n v="29904"/>
    <m/>
    <n v="0"/>
    <n v="0"/>
    <x v="0"/>
    <s v="NÃO"/>
    <n v="1"/>
  </r>
  <r>
    <x v="1"/>
    <x v="0"/>
    <x v="4"/>
    <s v="CREME PARA PENTEAR CACHOS OSTENTAÇÃO 1KG"/>
    <s v="A"/>
    <s v="ATIVO"/>
    <n v="480"/>
    <n v="6"/>
    <x v="0"/>
    <n v="0"/>
    <x v="14"/>
    <x v="164"/>
    <n v="0"/>
    <n v="5190"/>
    <x v="0"/>
    <n v="-33054"/>
    <n v="8748"/>
    <n v="22824"/>
    <m/>
    <n v="0"/>
    <n v="0"/>
    <x v="1"/>
    <s v="NÃO"/>
    <n v="1"/>
  </r>
  <r>
    <x v="1"/>
    <x v="0"/>
    <x v="5"/>
    <s v="BOMBA TONICO CONDICIONANTE FORT CRESCIMENTO 100ML"/>
    <s v="B"/>
    <s v="ATIVO"/>
    <n v="3384"/>
    <n v="12"/>
    <x v="0"/>
    <n v="0"/>
    <x v="0"/>
    <x v="165"/>
    <n v="0"/>
    <n v="4380"/>
    <x v="0"/>
    <n v="-6756"/>
    <n v="6024"/>
    <n v="12420"/>
    <m/>
    <n v="0"/>
    <n v="0"/>
    <x v="0"/>
    <s v="NÃO"/>
    <n v="1"/>
  </r>
  <r>
    <x v="1"/>
    <x v="0"/>
    <x v="6"/>
    <s v="#TODECACHO GELATINA CONDICIONANTE SUPER DEFINICAO 1KG"/>
    <s v="A"/>
    <s v="ATIVO"/>
    <n v="480"/>
    <n v="6"/>
    <x v="0"/>
    <n v="0"/>
    <x v="15"/>
    <x v="166"/>
    <n v="0"/>
    <n v="4896"/>
    <x v="0"/>
    <n v="17166"/>
    <n v="3234"/>
    <n v="480"/>
    <m/>
    <n v="0"/>
    <n v="0"/>
    <x v="1"/>
    <s v="NÃO"/>
    <n v="1"/>
  </r>
  <r>
    <x v="1"/>
    <x v="0"/>
    <x v="7"/>
    <s v="SOS HIDRATACAO MASCARA CONDICIONANTE OLEO DE RICINO 1KG"/>
    <s v="B"/>
    <s v="ATIVO"/>
    <n v="480"/>
    <n v="6"/>
    <x v="0"/>
    <n v="0"/>
    <x v="16"/>
    <x v="167"/>
    <n v="0"/>
    <n v="8334"/>
    <x v="3"/>
    <n v="-684"/>
    <n v="3480"/>
    <n v="1530"/>
    <m/>
    <n v="0"/>
    <n v="0"/>
    <x v="1"/>
    <s v="NÃO"/>
    <n v="0.23038156947444205"/>
  </r>
  <r>
    <x v="1"/>
    <x v="0"/>
    <x v="8"/>
    <s v="MEU LISO CONDICIONADOR DEMAIS SPRAY DEFRIZANTE PROTETOR TÉRMICO 240ML"/>
    <s v="B"/>
    <s v="ATIVO"/>
    <n v="1584"/>
    <n v="6"/>
    <x v="0"/>
    <n v="0"/>
    <x v="0"/>
    <x v="8"/>
    <n v="0"/>
    <n v="5874"/>
    <x v="0"/>
    <n v="570"/>
    <n v="7482"/>
    <n v="2376"/>
    <m/>
    <n v="0"/>
    <n v="0"/>
    <x v="0"/>
    <s v="NÃO"/>
    <n v="1"/>
  </r>
  <r>
    <x v="1"/>
    <x v="0"/>
    <x v="9"/>
    <s v="OLEO SOS CACHOS OLEO DE COCO CONDICIONADOR 42ML"/>
    <s v="B"/>
    <s v="ATIVO"/>
    <n v="8544"/>
    <n v="12"/>
    <x v="0"/>
    <n v="0"/>
    <x v="0"/>
    <x v="168"/>
    <n v="0"/>
    <n v="7584"/>
    <x v="0"/>
    <n v="6780"/>
    <n v="2736"/>
    <n v="23604"/>
    <m/>
    <n v="0"/>
    <n v="0"/>
    <x v="0"/>
    <s v="NÃO"/>
    <n v="1"/>
  </r>
  <r>
    <x v="1"/>
    <x v="0"/>
    <x v="10"/>
    <s v="CACHOS DOS SONHOS ÓLEO CONDICIONANTE SÉRUM DEFINIÇÃO NATURAL MULTY 200ML"/>
    <s v="A"/>
    <s v="ATIVO"/>
    <n v="2484"/>
    <n v="6"/>
    <x v="0"/>
    <n v="0"/>
    <x v="0"/>
    <x v="169"/>
    <n v="0"/>
    <n v="3846"/>
    <x v="0"/>
    <n v="10554"/>
    <n v="144"/>
    <n v="4968"/>
    <m/>
    <n v="0"/>
    <n v="0"/>
    <x v="0"/>
    <s v="NÃO"/>
    <n v="1"/>
  </r>
  <r>
    <x v="1"/>
    <x v="0"/>
    <x v="11"/>
    <s v="#TODECACHO GELATINA DEFINIÇÃO NATURAL 550G"/>
    <s v="A"/>
    <s v="ATIVO"/>
    <n v="960"/>
    <n v="6"/>
    <x v="0"/>
    <n v="0"/>
    <x v="17"/>
    <x v="11"/>
    <n v="0"/>
    <n v="6600"/>
    <x v="0"/>
    <n v="20304"/>
    <n v="9174"/>
    <n v="31164"/>
    <m/>
    <n v="0"/>
    <n v="0"/>
    <x v="1"/>
    <s v="NÃO"/>
    <n v="1"/>
  </r>
  <r>
    <x v="1"/>
    <x v="0"/>
    <x v="12"/>
    <s v="HIDRA KIT SHAMPOO+CONDICIONADOR KIDS 300ML"/>
    <s v="A"/>
    <s v="ATIVO"/>
    <n v="720"/>
    <n v="6"/>
    <x v="0"/>
    <n v="0"/>
    <x v="0"/>
    <x v="12"/>
    <n v="0"/>
    <n v="4176"/>
    <x v="0"/>
    <n v="-3276"/>
    <n v="5190"/>
    <n v="7308"/>
    <m/>
    <n v="0"/>
    <n v="0"/>
    <x v="0"/>
    <s v="NÃO"/>
    <n v="1"/>
  </r>
  <r>
    <x v="1"/>
    <x v="0"/>
    <x v="13"/>
    <s v="BOMBA KIT SHAMPOO+CONDICIONADOR ORIGINAL 200ML"/>
    <s v="A"/>
    <s v="ATIVO"/>
    <n v="960"/>
    <n v="6"/>
    <x v="0"/>
    <n v="0"/>
    <x v="0"/>
    <x v="170"/>
    <n v="0"/>
    <n v="4320"/>
    <x v="0"/>
    <n v="-11004"/>
    <n v="136"/>
    <n v="14061"/>
    <m/>
    <n v="0"/>
    <n v="0"/>
    <x v="0"/>
    <s v="NÃO"/>
    <n v="1"/>
  </r>
  <r>
    <x v="1"/>
    <x v="0"/>
    <x v="14"/>
    <s v="MEU LISO RECARGA QUERATINA CONDICIONADOR  RESTAURACAO INTENSA 80G"/>
    <s v="B"/>
    <s v="ATIVO"/>
    <n v="2400"/>
    <n v="6"/>
    <x v="0"/>
    <n v="0"/>
    <x v="0"/>
    <x v="171"/>
    <n v="0"/>
    <n v="4710"/>
    <x v="0"/>
    <n v="1608"/>
    <n v="5808"/>
    <n v="0"/>
    <m/>
    <n v="0"/>
    <n v="0"/>
    <x v="0"/>
    <s v="NÃO"/>
    <n v="1"/>
  </r>
  <r>
    <x v="1"/>
    <x v="0"/>
    <x v="15"/>
    <s v="XEROSA BODY SPLASH DESODORANTE CABELO E CORPO GLAMOUR CHIC 200ML"/>
    <s v="A"/>
    <s v="ATIVO"/>
    <n v="1980"/>
    <n v="6"/>
    <x v="0"/>
    <n v="0"/>
    <x v="0"/>
    <x v="172"/>
    <n v="0"/>
    <n v="3540"/>
    <x v="0"/>
    <n v="708"/>
    <n v="3504"/>
    <n v="16974"/>
    <m/>
    <n v="0"/>
    <n v="0"/>
    <x v="0"/>
    <s v="NÃO"/>
    <n v="1"/>
  </r>
  <r>
    <x v="1"/>
    <x v="0"/>
    <x v="16"/>
    <s v="CREME PARA PENTEAR XO POROSIDADE! DEFINIÇÃO &amp; SELAGEM MÁXIMA 1KG"/>
    <s v="A"/>
    <s v="ATIVO"/>
    <n v="480"/>
    <n v="6"/>
    <x v="0"/>
    <n v="0"/>
    <x v="18"/>
    <x v="31"/>
    <n v="0"/>
    <n v="3924"/>
    <x v="0"/>
    <n v="10602"/>
    <n v="78"/>
    <n v="10248"/>
    <m/>
    <n v="0"/>
    <n v="0"/>
    <x v="1"/>
    <s v="NÃO"/>
    <n v="1"/>
  </r>
  <r>
    <x v="1"/>
    <x v="0"/>
    <x v="17"/>
    <s v="SHAMPOO KIDS HIDRATAÇÃO CACHOS SOS 300ML"/>
    <s v="A"/>
    <s v="ATIVO"/>
    <n v="1560"/>
    <n v="12"/>
    <x v="0"/>
    <n v="0"/>
    <x v="0"/>
    <x v="17"/>
    <n v="0"/>
    <n v="5184"/>
    <x v="0"/>
    <n v="-11796"/>
    <n v="7050"/>
    <n v="28104"/>
    <m/>
    <n v="0"/>
    <n v="0"/>
    <x v="0"/>
    <s v="NÃO"/>
    <n v="1"/>
  </r>
  <r>
    <x v="1"/>
    <x v="0"/>
    <x v="18"/>
    <s v="SOS HIDRATACAO MASCARA CONDICIONANTE AZEITE DE OLIVA 1KG"/>
    <s v="B"/>
    <s v="ATIVO"/>
    <n v="480"/>
    <n v="6"/>
    <x v="0"/>
    <n v="0"/>
    <x v="19"/>
    <x v="173"/>
    <n v="0"/>
    <n v="4350"/>
    <x v="0"/>
    <n v="-324"/>
    <n v="66"/>
    <n v="1080"/>
    <m/>
    <n v="0"/>
    <n v="0"/>
    <x v="1"/>
    <s v="NÃO"/>
    <n v="1"/>
  </r>
  <r>
    <x v="1"/>
    <x v="0"/>
    <x v="19"/>
    <s v="SOS CACHOS GELATINA CONDICIONANTE KIDS HIDRATAÇÃO 400GR"/>
    <s v="A"/>
    <s v="ATIVO"/>
    <n v="720"/>
    <n v="6"/>
    <x v="0"/>
    <n v="0"/>
    <x v="20"/>
    <x v="19"/>
    <n v="0"/>
    <n v="3018"/>
    <x v="0"/>
    <n v="9174"/>
    <n v="134"/>
    <n v="0"/>
    <m/>
    <n v="0"/>
    <n v="0"/>
    <x v="1"/>
    <s v="NÃO"/>
    <n v="1"/>
  </r>
  <r>
    <x v="1"/>
    <x v="0"/>
    <x v="20"/>
    <s v="SOS HIDRATACAO KIT SHAMPOO+CONDICIONADOR OLEO DE RICINO 1L"/>
    <s v="B"/>
    <s v="ATIVO"/>
    <n v="180"/>
    <n v="3"/>
    <x v="0"/>
    <n v="0"/>
    <x v="0"/>
    <x v="174"/>
    <n v="0"/>
    <n v="3303"/>
    <x v="4"/>
    <n v="-804"/>
    <n v="987"/>
    <n v="900"/>
    <m/>
    <n v="0"/>
    <n v="0"/>
    <x v="0"/>
    <s v="NÃO"/>
    <n v="0.54586739327883738"/>
  </r>
  <r>
    <x v="1"/>
    <x v="0"/>
    <x v="21"/>
    <s v="#TODECACHO CACHOS DOS SONHOS CREME MODELADOR FIXAÇÃO CONDICIONADOR FORTE 500ML"/>
    <s v="B"/>
    <s v="ATIVO"/>
    <n v="888"/>
    <n v="6"/>
    <x v="0"/>
    <n v="0"/>
    <x v="0"/>
    <x v="36"/>
    <n v="0"/>
    <n v="1848"/>
    <x v="0"/>
    <n v="-666"/>
    <n v="198"/>
    <n v="5982"/>
    <m/>
    <n v="0"/>
    <n v="0"/>
    <x v="0"/>
    <s v="NÃO"/>
    <n v="1"/>
  </r>
  <r>
    <x v="1"/>
    <x v="0"/>
    <x v="22"/>
    <s v="SOS HIDRATACAO MASCARA CONDICIONANTE QUERATINA E COLAGENO 1KG"/>
    <s v="B"/>
    <s v="ATIVO"/>
    <n v="480"/>
    <n v="6"/>
    <x v="0"/>
    <n v="0"/>
    <x v="21"/>
    <x v="175"/>
    <n v="0"/>
    <n v="4512"/>
    <x v="5"/>
    <n v="-1590"/>
    <n v="48"/>
    <n v="0"/>
    <m/>
    <n v="0"/>
    <n v="0"/>
    <x v="1"/>
    <s v="NÃO"/>
    <n v="0.53856382978723405"/>
  </r>
  <r>
    <x v="1"/>
    <x v="0"/>
    <x v="23"/>
    <s v="BOMBA SHAMPOO ORIGINAL 500ML"/>
    <s v="B"/>
    <s v="ATIVO"/>
    <n v="1008"/>
    <n v="6"/>
    <x v="0"/>
    <n v="0"/>
    <x v="0"/>
    <x v="23"/>
    <n v="0"/>
    <n v="3300"/>
    <x v="0"/>
    <n v="-2526"/>
    <n v="1494"/>
    <n v="5082"/>
    <m/>
    <n v="0"/>
    <n v="0"/>
    <x v="0"/>
    <s v="NÃO"/>
    <n v="1"/>
  </r>
  <r>
    <x v="1"/>
    <x v="0"/>
    <x v="24"/>
    <s v="SOS HIDRATACAO KIT SHAMPOO+CONDICIONADOR AZEITE DE OLIVA 1L"/>
    <s v="B"/>
    <s v="ATIVO"/>
    <n v="180"/>
    <n v="3"/>
    <x v="0"/>
    <n v="0"/>
    <x v="0"/>
    <x v="176"/>
    <n v="0"/>
    <n v="4491"/>
    <x v="6"/>
    <n v="-612"/>
    <n v="138"/>
    <n v="180"/>
    <m/>
    <n v="0"/>
    <n v="0"/>
    <x v="0"/>
    <s v="NÃO"/>
    <n v="0.76152304609218435"/>
  </r>
  <r>
    <x v="1"/>
    <x v="0"/>
    <x v="25"/>
    <s v="HIDRA CREME CONDICIONADOR MULTIFUNCIONAL KIDS 300ML"/>
    <s v="B"/>
    <s v="ATIVO"/>
    <n v="1440"/>
    <n v="6"/>
    <x v="0"/>
    <n v="0"/>
    <x v="0"/>
    <x v="177"/>
    <n v="0"/>
    <n v="2730"/>
    <x v="0"/>
    <n v="-8268"/>
    <n v="102"/>
    <n v="4812"/>
    <m/>
    <n v="0"/>
    <n v="0"/>
    <x v="0"/>
    <s v="NÃO"/>
    <n v="1"/>
  </r>
  <r>
    <x v="1"/>
    <x v="0"/>
    <x v="26"/>
    <s v="MEU LISO DEMAIS DEFRIZANTE COND PROTETOR TÉRMICO 200ML"/>
    <s v="C"/>
    <s v="ATIVO"/>
    <n v="1890"/>
    <n v="6"/>
    <x v="0"/>
    <n v="0"/>
    <x v="0"/>
    <x v="178"/>
    <n v="0"/>
    <n v="2904"/>
    <x v="0"/>
    <n v="-84"/>
    <n v="3306"/>
    <n v="1740"/>
    <m/>
    <n v="0"/>
    <n v="0"/>
    <x v="0"/>
    <s v="NÃO"/>
    <n v="1"/>
  </r>
  <r>
    <x v="1"/>
    <x v="0"/>
    <x v="28"/>
    <s v="SOS CREME PENTEAR CONDICIONADOR KIDS 300ML"/>
    <s v="A"/>
    <s v="ATIVO"/>
    <n v="1584"/>
    <n v="12"/>
    <x v="0"/>
    <n v="0"/>
    <x v="0"/>
    <x v="28"/>
    <n v="0"/>
    <n v="2472"/>
    <x v="0"/>
    <n v="5244"/>
    <n v="5268"/>
    <n v="1476"/>
    <m/>
    <n v="0"/>
    <n v="0"/>
    <x v="0"/>
    <s v="NÃO"/>
    <n v="1"/>
  </r>
  <r>
    <x v="1"/>
    <x v="0"/>
    <x v="29"/>
    <s v="MASCARA CONDICIONANTE KIDS HIDRATAÇÃO CACHOS SOS 500GR"/>
    <s v="B"/>
    <s v="ATIVO"/>
    <n v="960"/>
    <n v="6"/>
    <x v="0"/>
    <n v="0"/>
    <x v="22"/>
    <x v="29"/>
    <n v="0"/>
    <n v="4194"/>
    <x v="0"/>
    <n v="-4704"/>
    <n v="10008"/>
    <n v="1764"/>
    <m/>
    <n v="0"/>
    <n v="0"/>
    <x v="1"/>
    <s v="NÃO"/>
    <n v="1"/>
  </r>
  <r>
    <x v="1"/>
    <x v="0"/>
    <x v="30"/>
    <s v="MEU LISO CONDICIONADOR MUITO + LISO SPRAY DEFRIZANTE PROTETOR TÉRMICO 240ML"/>
    <s v="C"/>
    <s v="ATIVO"/>
    <n v="1584"/>
    <n v="6"/>
    <x v="0"/>
    <n v="0"/>
    <x v="0"/>
    <x v="27"/>
    <n v="0"/>
    <n v="4038"/>
    <x v="0"/>
    <n v="-294"/>
    <n v="2952"/>
    <n v="4752"/>
    <m/>
    <n v="0"/>
    <n v="0"/>
    <x v="0"/>
    <s v="NÃO"/>
    <n v="1"/>
  </r>
  <r>
    <x v="1"/>
    <x v="0"/>
    <x v="31"/>
    <s v="KIT SOS CACHOS SH E COND COCO 1L"/>
    <s v="B"/>
    <s v="ATIVO"/>
    <n v="180"/>
    <n v="3"/>
    <x v="0"/>
    <n v="0"/>
    <x v="0"/>
    <x v="179"/>
    <n v="0"/>
    <n v="3933"/>
    <x v="0"/>
    <n v="-570"/>
    <n v="1008"/>
    <n v="540"/>
    <m/>
    <n v="0"/>
    <n v="0"/>
    <x v="0"/>
    <s v="NÃO"/>
    <n v="1"/>
  </r>
  <r>
    <x v="1"/>
    <x v="0"/>
    <x v="32"/>
    <s v="CONDICIONADOR KIDS HIDRATAÇÃO CACHOS SOS 300ML"/>
    <s v="A"/>
    <s v="ATIVO"/>
    <n v="1560"/>
    <n v="12"/>
    <x v="0"/>
    <n v="0"/>
    <x v="0"/>
    <x v="180"/>
    <n v="0"/>
    <n v="3912"/>
    <x v="0"/>
    <n v="-7836"/>
    <n v="4056"/>
    <n v="9432"/>
    <m/>
    <n v="0"/>
    <n v="0"/>
    <x v="0"/>
    <s v="NÃO"/>
    <n v="1"/>
  </r>
  <r>
    <x v="1"/>
    <x v="0"/>
    <x v="33"/>
    <s v="SOS CACHOS MÁSCARA CONDICIONANTE DE TRATAMENTO SUPER ÓLEOS 300GR"/>
    <s v="C"/>
    <s v="ATIVO"/>
    <n v="960"/>
    <n v="6"/>
    <x v="0"/>
    <n v="0"/>
    <x v="0"/>
    <x v="181"/>
    <n v="0"/>
    <n v="2436"/>
    <x v="0"/>
    <n v="1110"/>
    <n v="504"/>
    <n v="4800"/>
    <m/>
    <n v="0"/>
    <n v="0"/>
    <x v="0"/>
    <s v="NÃO"/>
    <n v="1"/>
  </r>
  <r>
    <x v="1"/>
    <x v="0"/>
    <x v="35"/>
    <s v="CREME PARA PENTEAR CONDICIONADOR DEFINIÇÃO EXTRAORDINÁRIA 1KG"/>
    <s v="A"/>
    <s v="ATIVO"/>
    <n v="480"/>
    <n v="6"/>
    <x v="0"/>
    <n v="0"/>
    <x v="23"/>
    <x v="34"/>
    <n v="0"/>
    <n v="2778"/>
    <x v="0"/>
    <n v="-936"/>
    <n v="2595"/>
    <n v="2880"/>
    <m/>
    <n v="0"/>
    <n v="0"/>
    <x v="1"/>
    <s v="NÃO"/>
    <n v="1"/>
  </r>
  <r>
    <x v="1"/>
    <x v="0"/>
    <x v="36"/>
    <s v="MULTY CREME CONDICIONADOR MULTIFUNCIONAL KIDS 300ML"/>
    <s v="C"/>
    <s v="ATIVO"/>
    <n v="1440"/>
    <n v="6"/>
    <x v="0"/>
    <n v="0"/>
    <x v="0"/>
    <x v="35"/>
    <n v="0"/>
    <n v="3078"/>
    <x v="0"/>
    <n v="1236"/>
    <n v="1410"/>
    <n v="5760"/>
    <m/>
    <n v="0"/>
    <n v="0"/>
    <x v="0"/>
    <s v="NÃO"/>
    <n v="1"/>
  </r>
  <r>
    <x v="1"/>
    <x v="0"/>
    <x v="37"/>
    <s v="#TODECACHO MASCARA CONDICIONANTE MATIZ MARSALA ROXO MAIONESE 500GR"/>
    <s v="A"/>
    <s v="ATIVO"/>
    <n v="960"/>
    <n v="6"/>
    <x v="0"/>
    <n v="0"/>
    <x v="0"/>
    <x v="36"/>
    <n v="0"/>
    <n v="1848"/>
    <x v="0"/>
    <n v="-6582"/>
    <n v="1328"/>
    <n v="1920"/>
    <m/>
    <n v="0"/>
    <n v="0"/>
    <x v="0"/>
    <s v="NÃO"/>
    <n v="1"/>
  </r>
  <r>
    <x v="1"/>
    <x v="0"/>
    <x v="38"/>
    <s v="HIDRA KIT SHAMPOO+CONDICIONADOR CERAMIDAS GLOSS 300ML"/>
    <s v="A"/>
    <s v="ATIVO"/>
    <n v="720"/>
    <n v="6"/>
    <x v="0"/>
    <n v="0"/>
    <x v="0"/>
    <x v="37"/>
    <n v="0"/>
    <n v="1650"/>
    <x v="0"/>
    <n v="-5322"/>
    <n v="828"/>
    <n v="5208"/>
    <m/>
    <n v="0"/>
    <n v="0"/>
    <x v="0"/>
    <s v="NÃO"/>
    <n v="1"/>
  </r>
  <r>
    <x v="1"/>
    <x v="0"/>
    <x v="39"/>
    <s v="SL CREME PENTEAR CONDICIONADOR DEFINICAO INTENSA 1KG"/>
    <s v="A"/>
    <s v="ATIVO"/>
    <n v="480"/>
    <n v="6"/>
    <x v="0"/>
    <n v="0"/>
    <x v="24"/>
    <x v="182"/>
    <n v="0"/>
    <n v="3390"/>
    <x v="0"/>
    <n v="-5190"/>
    <n v="3966"/>
    <n v="11640"/>
    <m/>
    <n v="0"/>
    <n v="0"/>
    <x v="1"/>
    <s v="NÃO"/>
    <n v="1"/>
  </r>
  <r>
    <x v="1"/>
    <x v="0"/>
    <x v="40"/>
    <s v="XEROSA BODY SPLASH DESODORANTE CABELO E CORPO BAUNILHA DOCE 200ML"/>
    <s v="A"/>
    <s v="ATIVO"/>
    <n v="1980"/>
    <n v="6"/>
    <x v="0"/>
    <n v="0"/>
    <x v="0"/>
    <x v="48"/>
    <n v="0"/>
    <n v="2280"/>
    <x v="0"/>
    <n v="9672"/>
    <n v="1404"/>
    <n v="36668"/>
    <m/>
    <n v="0"/>
    <n v="0"/>
    <x v="0"/>
    <s v="NÃO"/>
    <n v="1"/>
  </r>
  <r>
    <x v="1"/>
    <x v="0"/>
    <x v="41"/>
    <s v="BOMBA CONDICIONADOR ORIGINAL 500ML"/>
    <s v="C"/>
    <s v="ATIVO"/>
    <n v="1008"/>
    <n v="6"/>
    <x v="0"/>
    <n v="0"/>
    <x v="0"/>
    <x v="40"/>
    <n v="0"/>
    <n v="3252"/>
    <x v="0"/>
    <n v="4782"/>
    <n v="3756"/>
    <n v="0"/>
    <m/>
    <n v="0"/>
    <n v="0"/>
    <x v="0"/>
    <s v="NÃO"/>
    <n v="1"/>
  </r>
  <r>
    <x v="1"/>
    <x v="0"/>
    <x v="42"/>
    <s v="CREME RELAX CACHOS DEFIN E SOLTOS COCO/AVELA 200G"/>
    <s v="A"/>
    <s v="ATIVO"/>
    <n v="720"/>
    <n v="6"/>
    <x v="0"/>
    <n v="0"/>
    <x v="0"/>
    <x v="183"/>
    <n v="0"/>
    <n v="3240"/>
    <x v="0"/>
    <n v="-2070"/>
    <n v="3240"/>
    <n v="0"/>
    <m/>
    <n v="0"/>
    <n v="0"/>
    <x v="0"/>
    <s v="NÃO"/>
    <n v="1"/>
  </r>
  <r>
    <x v="1"/>
    <x v="0"/>
    <x v="43"/>
    <s v="#TODECACHO MÁSCARA CONDICIONANTE VERMELHA CEREJA 300G"/>
    <s v="A"/>
    <s v="ATIVO"/>
    <n v="1452"/>
    <n v="6"/>
    <x v="0"/>
    <n v="0"/>
    <x v="0"/>
    <x v="184"/>
    <n v="0"/>
    <n v="3222"/>
    <x v="0"/>
    <n v="-17946"/>
    <n v="438"/>
    <n v="8778"/>
    <m/>
    <n v="0"/>
    <n v="0"/>
    <x v="0"/>
    <s v="NÃO"/>
    <n v="1"/>
  </r>
  <r>
    <x v="1"/>
    <x v="0"/>
    <x v="47"/>
    <s v="#TODECACHO MASCARA CONDICIONANTE MATIZ VERMELHA MAIONESE 300GR"/>
    <s v="A"/>
    <s v="ATIVO"/>
    <n v="1452"/>
    <n v="6"/>
    <x v="0"/>
    <n v="0"/>
    <x v="0"/>
    <x v="185"/>
    <n v="0"/>
    <n v="3024"/>
    <x v="0"/>
    <n v="-9534"/>
    <n v="3084"/>
    <n v="5826"/>
    <m/>
    <n v="0"/>
    <n v="0"/>
    <x v="0"/>
    <s v="NÃO"/>
    <n v="1"/>
  </r>
  <r>
    <x v="1"/>
    <x v="0"/>
    <x v="48"/>
    <s v="SOS CACHOS ACIDIFICANTE CONDICIONADOR SUPER BRILHO DE REPENTE PRONTA! 300ML"/>
    <s v="C"/>
    <s v="ATIVO"/>
    <n v="1680"/>
    <n v="6"/>
    <x v="0"/>
    <n v="0"/>
    <x v="0"/>
    <x v="186"/>
    <n v="0"/>
    <n v="2928"/>
    <x v="0"/>
    <n v="888"/>
    <n v="4464"/>
    <n v="1680"/>
    <m/>
    <n v="0"/>
    <n v="0"/>
    <x v="0"/>
    <s v="NÃO"/>
    <n v="1"/>
  </r>
  <r>
    <x v="1"/>
    <x v="0"/>
    <x v="49"/>
    <s v="BOMBA TONICO CONDICIONANTE FORT ANTIQUEDA 100ML"/>
    <s v="C"/>
    <s v="ATIVO"/>
    <n v="3384"/>
    <n v="12"/>
    <x v="0"/>
    <n v="0"/>
    <x v="0"/>
    <x v="48"/>
    <n v="0"/>
    <n v="2280"/>
    <x v="0"/>
    <n v="696"/>
    <n v="3438"/>
    <n v="4032"/>
    <m/>
    <n v="0"/>
    <n v="0"/>
    <x v="0"/>
    <s v="NÃO"/>
    <n v="1"/>
  </r>
  <r>
    <x v="1"/>
    <x v="0"/>
    <x v="51"/>
    <s v="SOS CACHOS KIDS ÓLEO DE TRATAMENTO ABACAXI 42ML"/>
    <s v="A"/>
    <s v="ATIVO"/>
    <n v="8544"/>
    <n v="12"/>
    <x v="0"/>
    <n v="0"/>
    <x v="0"/>
    <x v="187"/>
    <n v="0"/>
    <n v="2364"/>
    <x v="0"/>
    <n v="6228"/>
    <n v="2898"/>
    <n v="8544"/>
    <m/>
    <n v="0"/>
    <n v="0"/>
    <x v="0"/>
    <s v="NÃO"/>
    <n v="1"/>
  </r>
  <r>
    <x v="1"/>
    <x v="0"/>
    <x v="52"/>
    <s v="ATIVADOR CONDICIONADOR DE CACHOS KIDS HIDRATAÇÃO CACHOS SOS 300ML"/>
    <s v="A"/>
    <s v="ATIVO"/>
    <n v="1560"/>
    <n v="12"/>
    <x v="0"/>
    <n v="0"/>
    <x v="0"/>
    <x v="51"/>
    <n v="0"/>
    <n v="2676"/>
    <x v="0"/>
    <n v="-2208"/>
    <n v="3336"/>
    <n v="0"/>
    <m/>
    <n v="0"/>
    <n v="0"/>
    <x v="0"/>
    <s v="NÃO"/>
    <n v="1"/>
  </r>
  <r>
    <x v="1"/>
    <x v="0"/>
    <x v="54"/>
    <s v="SALON LINE KIT DEFINIÇÃO NATURAL MOVIMENTO &amp; HIDRATAÇÃO SH 300ML + CR MULTIFUNCIONAL 300ML"/>
    <s v="A"/>
    <s v="ATIVO"/>
    <n v="504"/>
    <n v="6"/>
    <x v="0"/>
    <n v="0"/>
    <x v="0"/>
    <x v="53"/>
    <n v="0"/>
    <n v="2064"/>
    <x v="0"/>
    <n v="-5950"/>
    <n v="304"/>
    <n v="14724"/>
    <m/>
    <n v="0"/>
    <n v="0"/>
    <x v="0"/>
    <s v="NÃO"/>
    <n v="1"/>
  </r>
  <r>
    <x v="1"/>
    <x v="0"/>
    <x v="55"/>
    <s v="CACHOS DOS SONHOS CREME PARA PENTEAR CONDICIONADOR DEFINIÇÃO NATURAL 300ML"/>
    <s v="A"/>
    <s v="ATIVO"/>
    <n v="1260"/>
    <n v="6"/>
    <x v="0"/>
    <n v="0"/>
    <x v="0"/>
    <x v="188"/>
    <n v="0"/>
    <n v="1704"/>
    <x v="0"/>
    <n v="-996"/>
    <n v="2820"/>
    <n v="12600"/>
    <m/>
    <n v="0"/>
    <n v="0"/>
    <x v="0"/>
    <s v="NÃO"/>
    <n v="1"/>
  </r>
  <r>
    <x v="1"/>
    <x v="0"/>
    <x v="56"/>
    <s v="SL CREME PENTEAR CONDICIONADOR DEFINICAO ANTIFRIZZ 1KG"/>
    <s v="A"/>
    <s v="ATIVO"/>
    <n v="480"/>
    <n v="6"/>
    <x v="0"/>
    <n v="0"/>
    <x v="25"/>
    <x v="55"/>
    <n v="0"/>
    <n v="2490"/>
    <x v="0"/>
    <n v="15780"/>
    <n v="4014"/>
    <n v="0"/>
    <m/>
    <n v="0"/>
    <n v="0"/>
    <x v="1"/>
    <s v="NÃO"/>
    <n v="1"/>
  </r>
  <r>
    <x v="1"/>
    <x v="0"/>
    <x v="59"/>
    <s v="HIDRA KIT SHAMPOO+CONDICIONADOR OLEO DE COCO 300ML"/>
    <s v="A"/>
    <s v="ATIVO"/>
    <n v="720"/>
    <n v="6"/>
    <x v="0"/>
    <n v="0"/>
    <x v="0"/>
    <x v="189"/>
    <n v="0"/>
    <n v="2130"/>
    <x v="0"/>
    <n v="9074"/>
    <n v="228"/>
    <n v="4956"/>
    <m/>
    <n v="0"/>
    <n v="0"/>
    <x v="0"/>
    <s v="NÃO"/>
    <n v="1"/>
  </r>
  <r>
    <x v="1"/>
    <x v="0"/>
    <x v="60"/>
    <s v="HIDRA KIT SHAMPOO+CONDICIONADOR D-PANTENOL E MIX VITAMINAS 300ML"/>
    <s v="A"/>
    <s v="ATIVO"/>
    <n v="720"/>
    <n v="6"/>
    <x v="0"/>
    <n v="0"/>
    <x v="0"/>
    <x v="70"/>
    <n v="0"/>
    <n v="1902"/>
    <x v="0"/>
    <n v="-3840"/>
    <n v="1392"/>
    <n v="15230"/>
    <m/>
    <n v="0"/>
    <n v="0"/>
    <x v="0"/>
    <s v="NÃO"/>
    <n v="1"/>
  </r>
  <r>
    <x v="1"/>
    <x v="0"/>
    <x v="61"/>
    <s v="SL CREME PENTEAR CONDICIONADOR DEFINICAO MAXIMA LIBERADO 1KG"/>
    <s v="A"/>
    <s v="ATIVO"/>
    <n v="480"/>
    <n v="6"/>
    <x v="0"/>
    <n v="0"/>
    <x v="26"/>
    <x v="60"/>
    <n v="0"/>
    <n v="2118"/>
    <x v="0"/>
    <n v="12318"/>
    <n v="1566"/>
    <n v="6738"/>
    <m/>
    <n v="0"/>
    <n v="0"/>
    <x v="1"/>
    <s v="NÃO"/>
    <n v="1"/>
  </r>
  <r>
    <x v="1"/>
    <x v="0"/>
    <x v="62"/>
    <s v="SOS CACHOS SHAMPOO SUPER ÓLEOS 300ML"/>
    <s v="A"/>
    <s v="ATIVO"/>
    <n v="1560"/>
    <n v="12"/>
    <x v="0"/>
    <n v="0"/>
    <x v="0"/>
    <x v="190"/>
    <n v="0"/>
    <n v="2208"/>
    <x v="0"/>
    <n v="-1956"/>
    <n v="0"/>
    <n v="0"/>
    <m/>
    <n v="0"/>
    <n v="0"/>
    <x v="0"/>
    <s v="NÃO"/>
    <n v="1"/>
  </r>
  <r>
    <x v="1"/>
    <x v="0"/>
    <x v="64"/>
    <s v="SOS CACHOS CONDICIONADOR SUPER ÓLEOS 300ML"/>
    <s v="B"/>
    <s v="ATIVO"/>
    <n v="1560"/>
    <n v="12"/>
    <x v="0"/>
    <n v="0"/>
    <x v="0"/>
    <x v="63"/>
    <n v="0"/>
    <n v="2148"/>
    <x v="0"/>
    <n v="3504"/>
    <n v="2208"/>
    <n v="6684"/>
    <m/>
    <n v="0"/>
    <n v="0"/>
    <x v="0"/>
    <s v="NÃO"/>
    <n v="1"/>
  </r>
  <r>
    <x v="1"/>
    <x v="0"/>
    <x v="66"/>
    <s v="CREME PARA PENTEAR CONDICIONADOR KIDS CACHINHOS BRILHANTES  1KG"/>
    <s v="A"/>
    <s v="ATIVO"/>
    <n v="480"/>
    <n v="6"/>
    <x v="0"/>
    <n v="0"/>
    <x v="27"/>
    <x v="65"/>
    <n v="0"/>
    <n v="2082"/>
    <x v="0"/>
    <n v="20496"/>
    <n v="1110"/>
    <n v="10458"/>
    <m/>
    <n v="0"/>
    <n v="0"/>
    <x v="1"/>
    <s v="NÃO"/>
    <n v="1"/>
  </r>
  <r>
    <x v="1"/>
    <x v="0"/>
    <x v="67"/>
    <s v="SL CREME PENTEAR CONDICIONADOR KIDS 1KG"/>
    <s v="A"/>
    <s v="ATIVO"/>
    <n v="480"/>
    <n v="6"/>
    <x v="0"/>
    <n v="0"/>
    <x v="28"/>
    <x v="66"/>
    <n v="0"/>
    <n v="1938"/>
    <x v="0"/>
    <n v="21762"/>
    <n v="1988"/>
    <n v="0"/>
    <m/>
    <n v="0"/>
    <n v="0"/>
    <x v="1"/>
    <s v="NÃO"/>
    <n v="1"/>
  </r>
  <r>
    <x v="1"/>
    <x v="0"/>
    <x v="68"/>
    <s v="BOMBA MASCARA CONDICIONANTE ORIGINAL 1KG"/>
    <s v="C"/>
    <s v="ATIVO"/>
    <n v="480"/>
    <n v="6"/>
    <x v="0"/>
    <n v="0"/>
    <x v="29"/>
    <x v="191"/>
    <n v="0"/>
    <n v="1986"/>
    <x v="0"/>
    <n v="11802"/>
    <n v="3852"/>
    <n v="0"/>
    <m/>
    <n v="0"/>
    <n v="0"/>
    <x v="1"/>
    <s v="NÃO"/>
    <n v="1"/>
  </r>
  <r>
    <x v="1"/>
    <x v="0"/>
    <x v="69"/>
    <s v="MEU LISO BALM CONDICIONADOR ANTIFRIZZ 50G"/>
    <s v="C"/>
    <s v="ATIVO"/>
    <n v="4032"/>
    <n v="12"/>
    <x v="0"/>
    <n v="0"/>
    <x v="0"/>
    <x v="68"/>
    <n v="0"/>
    <n v="2016"/>
    <x v="0"/>
    <n v="3024"/>
    <n v="1368"/>
    <n v="2304"/>
    <m/>
    <n v="0"/>
    <n v="0"/>
    <x v="0"/>
    <s v="NÃO"/>
    <n v="1"/>
  </r>
  <r>
    <x v="1"/>
    <x v="0"/>
    <x v="71"/>
    <s v="HIDRA KIT SHAMPOO + CONDICIONADOR KIDS CACHINHOS 300ML"/>
    <s v="A"/>
    <s v="ATIVO"/>
    <n v="720"/>
    <n v="6"/>
    <x v="0"/>
    <n v="0"/>
    <x v="0"/>
    <x v="70"/>
    <n v="0"/>
    <n v="1902"/>
    <x v="0"/>
    <n v="-9606"/>
    <n v="1440"/>
    <n v="10908"/>
    <m/>
    <n v="0"/>
    <n v="0"/>
    <x v="0"/>
    <s v="NÃO"/>
    <n v="1"/>
  </r>
  <r>
    <x v="1"/>
    <x v="0"/>
    <x v="74"/>
    <s v="SOS CREME PENTEAR CONDICIONADOR COCO TRAT PROFUNDO 1KG"/>
    <s v="A"/>
    <s v="ATIVO"/>
    <n v="390"/>
    <n v="6"/>
    <x v="0"/>
    <n v="0"/>
    <x v="30"/>
    <x v="73"/>
    <n v="0"/>
    <n v="1806"/>
    <x v="0"/>
    <n v="4086"/>
    <n v="2190"/>
    <n v="2370"/>
    <m/>
    <n v="0"/>
    <n v="0"/>
    <x v="1"/>
    <s v="NÃO"/>
    <n v="1"/>
  </r>
  <r>
    <x v="1"/>
    <x v="0"/>
    <x v="79"/>
    <s v="Loção Hidratante Corporal Xêrosa Flores Brilhantes 200ml"/>
    <s v="C"/>
    <s v="ATIVO"/>
    <n v="0"/>
    <n v="3"/>
    <x v="0"/>
    <n v="0"/>
    <x v="0"/>
    <x v="64"/>
    <n v="0"/>
    <n v="1644"/>
    <x v="0"/>
    <n v="0"/>
    <n v="0"/>
    <n v="0"/>
    <m/>
    <n v="0"/>
    <n v="0"/>
    <x v="0"/>
    <s v="NÃO"/>
    <n v="1"/>
  </r>
  <r>
    <x v="1"/>
    <x v="0"/>
    <x v="80"/>
    <s v="BOMBA MASCARA CONDICIONANTE ORIGINAL 500GR"/>
    <s v="A"/>
    <s v="ATIVO"/>
    <n v="768"/>
    <n v="6"/>
    <x v="0"/>
    <n v="0"/>
    <x v="31"/>
    <x v="192"/>
    <n v="0"/>
    <n v="1620"/>
    <x v="7"/>
    <n v="-10248"/>
    <n v="312"/>
    <n v="2304"/>
    <m/>
    <n v="0"/>
    <n v="0"/>
    <x v="1"/>
    <s v="NÃO"/>
    <n v="0.94814814814814818"/>
  </r>
  <r>
    <x v="1"/>
    <x v="0"/>
    <x v="82"/>
    <s v="#TODECACHINHO KIDS GELATINA CONDICIONANTE ATIVADORA (MELANCIA) 550G"/>
    <s v="A"/>
    <s v="ATIVO"/>
    <n v="960"/>
    <n v="6"/>
    <x v="0"/>
    <n v="0"/>
    <x v="0"/>
    <x v="80"/>
    <n v="0"/>
    <n v="1578"/>
    <x v="0"/>
    <n v="26464"/>
    <n v="834"/>
    <n v="8058"/>
    <m/>
    <n v="0"/>
    <n v="0"/>
    <x v="0"/>
    <s v="NÃO"/>
    <n v="1"/>
  </r>
  <r>
    <x v="1"/>
    <x v="0"/>
    <x v="83"/>
    <s v="HIDRA CREME PARA PENTEAR CONDICIONADOR 3 EM 1 D-PANTENOL 300ML"/>
    <s v="C"/>
    <s v="ATIVO"/>
    <n v="1440"/>
    <n v="6"/>
    <x v="0"/>
    <n v="0"/>
    <x v="0"/>
    <x v="193"/>
    <n v="0"/>
    <n v="1572"/>
    <x v="0"/>
    <n v="-636"/>
    <n v="1764"/>
    <n v="1440"/>
    <m/>
    <n v="0"/>
    <n v="0"/>
    <x v="0"/>
    <s v="NÃO"/>
    <n v="1"/>
  </r>
  <r>
    <x v="1"/>
    <x v="0"/>
    <x v="194"/>
    <s v="SOS CACHOS BODY SPLASH ABACAXI 200ML"/>
    <s v="C"/>
    <s v="ATIVO"/>
    <n v="2376"/>
    <n v="6"/>
    <x v="0"/>
    <n v="0"/>
    <x v="0"/>
    <x v="151"/>
    <n v="0"/>
    <n v="582"/>
    <x v="0"/>
    <n v="25884"/>
    <n v="756"/>
    <n v="17622"/>
    <m/>
    <n v="0"/>
    <n v="0"/>
    <x v="0"/>
    <s v="NÃO"/>
    <n v="1"/>
  </r>
  <r>
    <x v="1"/>
    <x v="0"/>
    <x v="195"/>
    <s v="MEU LISO TOP COAT ÓLEO CONDICIONANTE PRIMER SELAGEM MÁXIMA 120ML"/>
    <s v="C"/>
    <s v="ATIVO"/>
    <n v="3528"/>
    <n v="6"/>
    <x v="0"/>
    <n v="0"/>
    <x v="0"/>
    <x v="194"/>
    <n v="0"/>
    <n v="546"/>
    <x v="0"/>
    <n v="2058"/>
    <n v="660"/>
    <n v="3528"/>
    <m/>
    <n v="0"/>
    <n v="0"/>
    <x v="0"/>
    <s v="NÃO"/>
    <n v="1"/>
  </r>
  <r>
    <x v="1"/>
    <x v="0"/>
    <x v="196"/>
    <s v="MEU LISO TOP COAT LEAVE-IN CONDICIONANTE PRIMER SELAGEM MÁXIMA 240ML"/>
    <s v="C"/>
    <s v="ATIVO"/>
    <n v="1980"/>
    <n v="6"/>
    <x v="0"/>
    <n v="0"/>
    <x v="0"/>
    <x v="156"/>
    <n v="0"/>
    <n v="522"/>
    <x v="0"/>
    <n v="20772"/>
    <n v="600"/>
    <n v="7920"/>
    <m/>
    <n v="0"/>
    <n v="0"/>
    <x v="0"/>
    <s v="NÃO"/>
    <n v="1"/>
  </r>
  <r>
    <x v="1"/>
    <x v="0"/>
    <x v="197"/>
    <s v="SALON LINE ÓLEO CONDICIONANTE DEFINIÇÃO CACHOS OSTENTAÇÃO 120ML"/>
    <s v="C"/>
    <s v="ATIVO"/>
    <n v="3528"/>
    <n v="6"/>
    <x v="0"/>
    <n v="0"/>
    <x v="0"/>
    <x v="133"/>
    <n v="0"/>
    <n v="504"/>
    <x v="0"/>
    <n v="7800"/>
    <n v="672"/>
    <n v="7056"/>
    <m/>
    <n v="0"/>
    <n v="0"/>
    <x v="0"/>
    <s v="NÃO"/>
    <n v="1"/>
  </r>
  <r>
    <x v="1"/>
    <x v="0"/>
    <x v="198"/>
    <s v="SALON LINE ÓLEO DE TRATAMENTO CONDICIONANTE RECONSTRUTOR ARGAN OIL 50ML"/>
    <s v="C"/>
    <s v="ATIVO"/>
    <n v="8352"/>
    <n v="12"/>
    <x v="0"/>
    <n v="0"/>
    <x v="0"/>
    <x v="133"/>
    <n v="0"/>
    <n v="504"/>
    <x v="0"/>
    <n v="16956"/>
    <n v="684"/>
    <n v="20172"/>
    <m/>
    <n v="0"/>
    <n v="0"/>
    <x v="0"/>
    <s v="NÃO"/>
    <n v="1"/>
  </r>
  <r>
    <x v="1"/>
    <x v="0"/>
    <x v="199"/>
    <s v="XEROSA KIT SHAMPOO 300ML + CONDICIONADOR 200ML GLAMOUR CHIC"/>
    <s v="C"/>
    <s v="ATIVO"/>
    <n v="930"/>
    <n v="6"/>
    <x v="0"/>
    <n v="0"/>
    <x v="0"/>
    <x v="133"/>
    <n v="0"/>
    <n v="504"/>
    <x v="0"/>
    <n v="12684"/>
    <n v="558"/>
    <n v="930"/>
    <m/>
    <n v="0"/>
    <n v="0"/>
    <x v="0"/>
    <s v="NÃO"/>
    <n v="1"/>
  </r>
  <r>
    <x v="1"/>
    <x v="0"/>
    <x v="200"/>
    <s v="XEROSA BODY SPLASH DESODORANTE MISS RADIANTE 200ML"/>
    <s v="C"/>
    <s v="ATIVO"/>
    <n v="1800"/>
    <n v="6"/>
    <x v="0"/>
    <n v="0"/>
    <x v="0"/>
    <x v="133"/>
    <n v="0"/>
    <n v="504"/>
    <x v="0"/>
    <n v="14646"/>
    <n v="618"/>
    <n v="0"/>
    <m/>
    <n v="0"/>
    <n v="0"/>
    <x v="0"/>
    <s v="NÃO"/>
    <n v="1"/>
  </r>
  <r>
    <x v="1"/>
    <x v="0"/>
    <x v="201"/>
    <s v="GUANIDINA TRADICIONAL MILD (A+N) 215GR"/>
    <s v="A"/>
    <s v="ATIVO"/>
    <n v="1080"/>
    <n v="12"/>
    <x v="0"/>
    <n v="0"/>
    <x v="0"/>
    <x v="152"/>
    <n v="0"/>
    <n v="492"/>
    <x v="0"/>
    <n v="-5160"/>
    <n v="96"/>
    <n v="4320"/>
    <m/>
    <n v="0"/>
    <n v="0"/>
    <x v="0"/>
    <s v="NÃO"/>
    <n v="1"/>
  </r>
  <r>
    <x v="1"/>
    <x v="0"/>
    <x v="202"/>
    <s v="#TODECACHO MASCARA CONDICIONANTE MATIZ MAIONESE 500GR"/>
    <s v="B"/>
    <s v="ATIVO"/>
    <n v="960"/>
    <n v="6"/>
    <x v="0"/>
    <n v="0"/>
    <x v="0"/>
    <x v="195"/>
    <n v="0"/>
    <n v="402"/>
    <x v="0"/>
    <n v="-1602"/>
    <n v="1368"/>
    <n v="1482"/>
    <m/>
    <n v="0"/>
    <n v="0"/>
    <x v="0"/>
    <s v="NÃO"/>
    <n v="1"/>
  </r>
  <r>
    <x v="1"/>
    <x v="0"/>
    <x v="203"/>
    <s v="XEROSA BODY SPLASH DESODORANTE VERÃO ÁRABE 200ML"/>
    <s v="C"/>
    <s v="ATIVO"/>
    <n v="1860"/>
    <n v="6"/>
    <x v="0"/>
    <n v="0"/>
    <x v="0"/>
    <x v="196"/>
    <n v="0"/>
    <n v="516"/>
    <x v="0"/>
    <n v="-558"/>
    <n v="120"/>
    <n v="20832"/>
    <m/>
    <n v="0"/>
    <n v="0"/>
    <x v="0"/>
    <s v="NÃO"/>
    <n v="1"/>
  </r>
  <r>
    <x v="1"/>
    <x v="0"/>
    <x v="204"/>
    <s v="SOS CACHOS ATIVADOR CONDICIONADOR  DE CACHOS ARGININA 500G"/>
    <s v="C"/>
    <s v="ATIVO"/>
    <n v="960"/>
    <n v="6"/>
    <x v="0"/>
    <n v="0"/>
    <x v="32"/>
    <x v="163"/>
    <n v="0"/>
    <n v="456"/>
    <x v="0"/>
    <n v="786"/>
    <n v="648"/>
    <n v="1920"/>
    <m/>
    <n v="0"/>
    <n v="0"/>
    <x v="1"/>
    <s v="NÃO"/>
    <n v="1"/>
  </r>
  <r>
    <x v="1"/>
    <x v="0"/>
    <x v="205"/>
    <s v="HIDRA KIT SHAMPOO+CONDICIONADOR AMIDO DE MILHO 300ML"/>
    <s v="B"/>
    <s v="ATIVO"/>
    <n v="720"/>
    <n v="6"/>
    <x v="0"/>
    <n v="0"/>
    <x v="0"/>
    <x v="163"/>
    <n v="0"/>
    <n v="456"/>
    <x v="0"/>
    <n v="-5016"/>
    <n v="630"/>
    <n v="4506"/>
    <m/>
    <n v="0"/>
    <n v="0"/>
    <x v="0"/>
    <s v="NÃO"/>
    <n v="1"/>
  </r>
  <r>
    <x v="1"/>
    <x v="0"/>
    <x v="206"/>
    <s v="#TODECACHO GELATINA CONDICIONANTE SUPER VOLUME 550GR"/>
    <s v="A"/>
    <s v="ATIVO"/>
    <n v="960"/>
    <n v="6"/>
    <x v="0"/>
    <n v="0"/>
    <x v="0"/>
    <x v="197"/>
    <n v="0"/>
    <n v="480"/>
    <x v="0"/>
    <n v="29508"/>
    <n v="648"/>
    <n v="19008"/>
    <m/>
    <n v="0"/>
    <n v="0"/>
    <x v="0"/>
    <s v="NÃO"/>
    <n v="1"/>
  </r>
  <r>
    <x v="1"/>
    <x v="0"/>
    <x v="207"/>
    <s v="#TODECACHO GELA CONDICIONANTE COLA 500G"/>
    <s v="A"/>
    <s v="ATIVO"/>
    <n v="960"/>
    <n v="6"/>
    <x v="0"/>
    <n v="0"/>
    <x v="0"/>
    <x v="198"/>
    <n v="0"/>
    <n v="348"/>
    <x v="0"/>
    <n v="2226"/>
    <n v="1128"/>
    <n v="3840"/>
    <m/>
    <n v="0"/>
    <n v="0"/>
    <x v="0"/>
    <s v="NÃO"/>
    <n v="1"/>
  </r>
  <r>
    <x v="1"/>
    <x v="0"/>
    <x v="208"/>
    <s v="S.O.S BOMBA KIT SHAMPOO 300ML +CONDICIONADOR ORIGINAL CRESCIMENTO 200ML"/>
    <s v="B"/>
    <s v="ATIVO"/>
    <n v="930"/>
    <n v="6"/>
    <x v="0"/>
    <n v="0"/>
    <x v="0"/>
    <x v="152"/>
    <n v="0"/>
    <n v="492"/>
    <x v="0"/>
    <n v="-4308"/>
    <n v="780"/>
    <n v="10962"/>
    <m/>
    <n v="0"/>
    <n v="0"/>
    <x v="0"/>
    <s v="NÃO"/>
    <n v="1"/>
  </r>
  <r>
    <x v="1"/>
    <x v="0"/>
    <x v="209"/>
    <s v="CERA MODELADORA MEN ESSENCE CONDICIONADOR 60G"/>
    <s v="C"/>
    <s v="ATIVO"/>
    <n v="4032"/>
    <n v="12"/>
    <x v="0"/>
    <n v="0"/>
    <x v="0"/>
    <x v="199"/>
    <n v="0"/>
    <n v="324"/>
    <x v="0"/>
    <n v="-4596"/>
    <n v="1536"/>
    <n v="7788"/>
    <m/>
    <n v="0"/>
    <n v="0"/>
    <x v="0"/>
    <s v="NÃO"/>
    <n v="1"/>
  </r>
  <r>
    <x v="1"/>
    <x v="0"/>
    <x v="210"/>
    <s v="PASTA MODELADORA MEN ESSENCE CONDICIONADOR 60G"/>
    <s v="C"/>
    <s v="ATIVO"/>
    <n v="4032"/>
    <n v="12"/>
    <x v="0"/>
    <n v="0"/>
    <x v="0"/>
    <x v="200"/>
    <n v="0"/>
    <n v="372"/>
    <x v="0"/>
    <n v="1104"/>
    <n v="1008"/>
    <n v="5496"/>
    <m/>
    <n v="0"/>
    <n v="0"/>
    <x v="0"/>
    <s v="NÃO"/>
    <n v="1"/>
  </r>
  <r>
    <x v="1"/>
    <x v="0"/>
    <x v="211"/>
    <s v="CACHOS DOS SONHOS ÓLEO REPARADOR MULTY MILAGRES ANTIPOROSIDADE CONDICIONANTE 50ML"/>
    <s v="B"/>
    <s v="ATIVO"/>
    <n v="8352"/>
    <n v="12"/>
    <x v="0"/>
    <n v="0"/>
    <x v="0"/>
    <x v="201"/>
    <n v="0"/>
    <n v="468"/>
    <x v="0"/>
    <n v="1968"/>
    <n v="624"/>
    <n v="17796"/>
    <m/>
    <n v="0"/>
    <n v="0"/>
    <x v="0"/>
    <s v="NÃO"/>
    <n v="1"/>
  </r>
  <r>
    <x v="1"/>
    <x v="0"/>
    <x v="212"/>
    <s v="SOS CACHOS CREME PARA PENTEAR CONDICIONADOR COCO 300ML"/>
    <s v="A"/>
    <s v="ATIVO"/>
    <n v="1584"/>
    <n v="12"/>
    <x v="0"/>
    <n v="0"/>
    <x v="0"/>
    <x v="202"/>
    <n v="0"/>
    <n v="120"/>
    <x v="0"/>
    <n v="-516"/>
    <n v="5574"/>
    <n v="3168"/>
    <m/>
    <n v="0"/>
    <n v="0"/>
    <x v="0"/>
    <s v="NÃO"/>
    <n v="1"/>
  </r>
  <r>
    <x v="1"/>
    <x v="0"/>
    <x v="213"/>
    <s v="XEROSA BODY SPLASH DESODORANTE PODER PINK 200ML"/>
    <s v="C"/>
    <s v="ATIVO"/>
    <n v="1800"/>
    <n v="6"/>
    <x v="0"/>
    <n v="0"/>
    <x v="0"/>
    <x v="200"/>
    <n v="0"/>
    <n v="372"/>
    <x v="0"/>
    <n v="14394"/>
    <n v="192"/>
    <n v="23400"/>
    <m/>
    <n v="0"/>
    <n v="0"/>
    <x v="0"/>
    <s v="NÃO"/>
    <n v="1"/>
  </r>
  <r>
    <x v="1"/>
    <x v="0"/>
    <x v="214"/>
    <s v="CACHOS DOS SONHOS MULTY CREME CONDICIONADOR DE TRATAMENTO PINK FATAL 1KG"/>
    <s v="A"/>
    <s v="ATIVO"/>
    <n v="462"/>
    <n v="6"/>
    <x v="0"/>
    <n v="0"/>
    <x v="0"/>
    <x v="203"/>
    <n v="0"/>
    <n v="426"/>
    <x v="0"/>
    <n v="1596"/>
    <n v="6030"/>
    <n v="0"/>
    <m/>
    <n v="0"/>
    <n v="0"/>
    <x v="0"/>
    <s v="NÃO"/>
    <n v="1"/>
  </r>
  <r>
    <x v="1"/>
    <x v="0"/>
    <x v="215"/>
    <s v="SL CREME PENTEAR CONDICIONADOR AZEITE DE OLIVA 1KG"/>
    <s v="A"/>
    <s v="ATIVO"/>
    <n v="480"/>
    <n v="6"/>
    <x v="0"/>
    <n v="0"/>
    <x v="33"/>
    <x v="204"/>
    <n v="0"/>
    <n v="294"/>
    <x v="8"/>
    <n v="-2172"/>
    <n v="168"/>
    <n v="5280"/>
    <m/>
    <n v="0"/>
    <n v="0"/>
    <x v="1"/>
    <s v="NÃO"/>
    <n v="0"/>
  </r>
  <r>
    <x v="1"/>
    <x v="0"/>
    <x v="216"/>
    <s v="SL CREME PENTEAR CONDICIONADOR SUPER OLEOS 1KG"/>
    <s v="A"/>
    <s v="ATIVO"/>
    <n v="480"/>
    <n v="6"/>
    <x v="0"/>
    <n v="0"/>
    <x v="34"/>
    <x v="205"/>
    <n v="0"/>
    <n v="330"/>
    <x v="0"/>
    <n v="1974"/>
    <n v="72"/>
    <n v="570"/>
    <m/>
    <n v="0"/>
    <n v="0"/>
    <x v="1"/>
    <s v="NÃO"/>
    <n v="1"/>
  </r>
  <r>
    <x v="1"/>
    <x v="0"/>
    <x v="217"/>
    <s v="CACHOS DOS SONHOS CREME DE TRATAMENTO MULTY MILAGRES ANTIPOROSIDADE 1KG"/>
    <s v="B"/>
    <s v="ATIVO"/>
    <n v="462"/>
    <n v="6"/>
    <x v="0"/>
    <n v="0"/>
    <x v="35"/>
    <x v="200"/>
    <n v="0"/>
    <n v="372"/>
    <x v="0"/>
    <n v="-396"/>
    <n v="60"/>
    <n v="2352"/>
    <m/>
    <n v="0"/>
    <n v="0"/>
    <x v="1"/>
    <s v="NÃO"/>
    <n v="1"/>
  </r>
  <r>
    <x v="1"/>
    <x v="0"/>
    <x v="218"/>
    <s v="MEU LISO MÁSCARA CONDICIONANTE MATIZADOR CHOCOLATE 300GR"/>
    <s v="A"/>
    <s v="ATIVO"/>
    <n v="960"/>
    <n v="6"/>
    <x v="0"/>
    <n v="0"/>
    <x v="0"/>
    <x v="206"/>
    <n v="0"/>
    <n v="408"/>
    <x v="0"/>
    <n v="11820"/>
    <n v="156"/>
    <n v="1920"/>
    <m/>
    <n v="0"/>
    <n v="0"/>
    <x v="0"/>
    <s v="NÃO"/>
    <n v="1"/>
  </r>
  <r>
    <x v="1"/>
    <x v="0"/>
    <x v="219"/>
    <s v="MEU LISO KIDS KIT SHAMPOO 300ML + CONDICIONADOR 200ML"/>
    <s v="C"/>
    <s v="ATIVO"/>
    <n v="840"/>
    <n v="6"/>
    <x v="0"/>
    <n v="0"/>
    <x v="0"/>
    <x v="207"/>
    <n v="0"/>
    <n v="378"/>
    <x v="0"/>
    <n v="3210"/>
    <n v="108"/>
    <n v="2364"/>
    <m/>
    <n v="0"/>
    <n v="0"/>
    <x v="0"/>
    <s v="NÃO"/>
    <n v="1"/>
  </r>
  <r>
    <x v="1"/>
    <x v="0"/>
    <x v="220"/>
    <s v="SOS CREME PENTEAR CONDICIONADOR ARGININA 1KG"/>
    <s v="B"/>
    <s v="ATIVO"/>
    <n v="390"/>
    <n v="6"/>
    <x v="0"/>
    <n v="0"/>
    <x v="0"/>
    <x v="208"/>
    <n v="0"/>
    <n v="252"/>
    <x v="0"/>
    <n v="4410"/>
    <n v="888"/>
    <n v="6450"/>
    <m/>
    <n v="0"/>
    <n v="0"/>
    <x v="0"/>
    <s v="NÃO"/>
    <n v="1"/>
  </r>
  <r>
    <x v="1"/>
    <x v="0"/>
    <x v="221"/>
    <s v="#TODECACHO KIDS KIT SHAMPOO 300ML + CONDICIONADOR 200ML UVA"/>
    <s v="B"/>
    <s v="ATIVO"/>
    <n v="840"/>
    <n v="6"/>
    <x v="0"/>
    <n v="0"/>
    <x v="0"/>
    <x v="209"/>
    <n v="0"/>
    <n v="282"/>
    <x v="0"/>
    <n v="-2400"/>
    <n v="186"/>
    <n v="3060"/>
    <m/>
    <n v="0"/>
    <n v="0"/>
    <x v="0"/>
    <s v="NÃO"/>
    <n v="1"/>
  </r>
  <r>
    <x v="1"/>
    <x v="0"/>
    <x v="222"/>
    <s v="CACHOS DOS SONHOS - ÓLEO SÉRUM CONDICIONANTE DEFINIÇÃO INTENSA MULTY 200ML"/>
    <s v="A"/>
    <s v="ATIVO"/>
    <n v="2484"/>
    <n v="6"/>
    <x v="0"/>
    <n v="0"/>
    <x v="0"/>
    <x v="210"/>
    <n v="0"/>
    <n v="498"/>
    <x v="0"/>
    <n v="5118"/>
    <n v="2214"/>
    <n v="9444"/>
    <m/>
    <n v="0"/>
    <n v="0"/>
    <x v="0"/>
    <s v="NÃO"/>
    <n v="1"/>
  </r>
  <r>
    <x v="1"/>
    <x v="0"/>
    <x v="223"/>
    <s v="SOS CACHOS SHAMPOO SUPER BRILHO DE REPENTE PRONTA! 500ML"/>
    <s v="B"/>
    <s v="ATIVO"/>
    <n v="936"/>
    <n v="6"/>
    <x v="0"/>
    <n v="0"/>
    <x v="0"/>
    <x v="211"/>
    <n v="0"/>
    <n v="486"/>
    <x v="0"/>
    <n v="336"/>
    <n v="2166"/>
    <n v="5616"/>
    <m/>
    <n v="0"/>
    <n v="0"/>
    <x v="0"/>
    <s v="NÃO"/>
    <n v="1"/>
  </r>
  <r>
    <x v="1"/>
    <x v="0"/>
    <x v="224"/>
    <s v="#TODECACHO GELATINA CONDICIONANTE SUPER FIXAÇÃO BISNAGA 200G"/>
    <s v="C"/>
    <s v="ATIVO"/>
    <n v="1830"/>
    <n v="6"/>
    <x v="0"/>
    <n v="0"/>
    <x v="0"/>
    <x v="212"/>
    <n v="0"/>
    <n v="192"/>
    <x v="0"/>
    <n v="15402"/>
    <n v="312"/>
    <n v="18300"/>
    <m/>
    <n v="0"/>
    <n v="0"/>
    <x v="0"/>
    <s v="NÃO"/>
    <n v="1"/>
  </r>
  <r>
    <x v="1"/>
    <x v="0"/>
    <x v="225"/>
    <s v="CREME PARA PENTEAR KIDS CACHINHOS NUTRIDOS CHOCOLATE CONDICIONADOR 1KG"/>
    <s v="B"/>
    <s v="ATIVO"/>
    <n v="480"/>
    <n v="6"/>
    <x v="0"/>
    <n v="0"/>
    <x v="0"/>
    <x v="213"/>
    <n v="0"/>
    <n v="288"/>
    <x v="0"/>
    <n v="7374"/>
    <n v="48"/>
    <n v="480"/>
    <m/>
    <n v="0"/>
    <n v="0"/>
    <x v="0"/>
    <s v="NÃO"/>
    <n v="1"/>
  </r>
  <r>
    <x v="1"/>
    <x v="0"/>
    <x v="226"/>
    <s v="CREME MULTIFUNCIONAL 3 EM 1 HIDRA KIDS CACHINHOS CONDICIONADOR - 1KG"/>
    <s v="C"/>
    <s v="ATIVO"/>
    <n v="462"/>
    <n v="6"/>
    <x v="0"/>
    <n v="0"/>
    <x v="0"/>
    <x v="214"/>
    <n v="0"/>
    <n v="294"/>
    <x v="0"/>
    <n v="-204"/>
    <n v="324"/>
    <n v="1842"/>
    <m/>
    <n v="0"/>
    <n v="0"/>
    <x v="0"/>
    <s v="NÃO"/>
    <n v="1"/>
  </r>
  <r>
    <x v="1"/>
    <x v="0"/>
    <x v="227"/>
    <s v="SOS CACHOS ATIVADOR DE CACHOS CONDICIONANTE ÓLEO DE MANGA 300ML"/>
    <s v="A"/>
    <s v="ATIVO"/>
    <n v="1560"/>
    <n v="12"/>
    <x v="0"/>
    <n v="0"/>
    <x v="0"/>
    <x v="215"/>
    <n v="0"/>
    <n v="312"/>
    <x v="0"/>
    <n v="-240"/>
    <n v="348"/>
    <n v="3876"/>
    <m/>
    <n v="0"/>
    <n v="0"/>
    <x v="0"/>
    <s v="NÃO"/>
    <n v="1"/>
  </r>
  <r>
    <x v="1"/>
    <x v="0"/>
    <x v="228"/>
    <s v="CREME PARA PENTEAR KIDS CACHINHOS SEM FRIZZ AÇAI CONDICIONADOR 1KG"/>
    <s v="A"/>
    <s v="ATIVO"/>
    <n v="480"/>
    <n v="6"/>
    <x v="0"/>
    <n v="0"/>
    <x v="0"/>
    <x v="198"/>
    <n v="0"/>
    <n v="348"/>
    <x v="0"/>
    <n v="5040"/>
    <n v="1308"/>
    <n v="0"/>
    <m/>
    <n v="0"/>
    <n v="0"/>
    <x v="0"/>
    <s v="NÃO"/>
    <n v="1"/>
  </r>
  <r>
    <x v="1"/>
    <x v="0"/>
    <x v="229"/>
    <s v="CACHOS DOS SONHOS - CREME DE TRATAMENTO MULTY IRRESISTÍVEL HIDRO-REPARAÇÃO 1KG"/>
    <s v="B"/>
    <s v="ATIVO"/>
    <n v="462"/>
    <n v="6"/>
    <x v="0"/>
    <n v="0"/>
    <x v="0"/>
    <x v="216"/>
    <n v="0"/>
    <n v="204"/>
    <x v="0"/>
    <n v="2610"/>
    <n v="258"/>
    <n v="822"/>
    <m/>
    <n v="0"/>
    <n v="0"/>
    <x v="0"/>
    <s v="NÃO"/>
    <n v="1"/>
  </r>
  <r>
    <x v="1"/>
    <x v="0"/>
    <x v="230"/>
    <s v="XEROSA KIT SHAMPOO 300ML + CONDICIONADOR 200ML VIBES POP"/>
    <s v="A"/>
    <s v="ATIVO"/>
    <n v="930"/>
    <n v="6"/>
    <x v="0"/>
    <n v="0"/>
    <x v="0"/>
    <x v="217"/>
    <n v="0"/>
    <n v="264"/>
    <x v="0"/>
    <n v="-2472"/>
    <n v="2802"/>
    <n v="3438"/>
    <m/>
    <n v="0"/>
    <n v="0"/>
    <x v="0"/>
    <s v="NÃO"/>
    <n v="1"/>
  </r>
  <r>
    <x v="1"/>
    <x v="0"/>
    <x v="231"/>
    <s v="#TODECACHO GELATINA CONDICIONANTE DEFINIÇÃO EXTRAORDINÁRIA 550G"/>
    <s v="A"/>
    <s v="ATIVO"/>
    <n v="960"/>
    <n v="6"/>
    <x v="0"/>
    <n v="0"/>
    <x v="0"/>
    <x v="218"/>
    <n v="0"/>
    <n v="156"/>
    <x v="0"/>
    <n v="94961"/>
    <n v="6288"/>
    <n v="5760"/>
    <m/>
    <n v="0"/>
    <n v="0"/>
    <x v="0"/>
    <s v="NÃO"/>
    <n v="1"/>
  </r>
  <r>
    <x v="1"/>
    <x v="0"/>
    <x v="232"/>
    <s v="SOS CACHOS ATIVADOR DE CACHOS CONDICIONADOR MEL 1KG"/>
    <s v="C"/>
    <s v="ATIVO"/>
    <n v="390"/>
    <n v="6"/>
    <x v="0"/>
    <n v="0"/>
    <x v="0"/>
    <x v="219"/>
    <n v="0"/>
    <n v="216"/>
    <x v="0"/>
    <n v="-240"/>
    <n v="438"/>
    <n v="780"/>
    <m/>
    <n v="0"/>
    <n v="0"/>
    <x v="0"/>
    <s v="NÃO"/>
    <n v="1"/>
  </r>
  <r>
    <x v="1"/>
    <x v="0"/>
    <x v="233"/>
    <s v="AFRO LOCAO ONDULADORA PERMANENTE AFRO 500ML"/>
    <s v="C"/>
    <s v="ATIVO"/>
    <n v="1260"/>
    <n v="6"/>
    <x v="0"/>
    <n v="0"/>
    <x v="0"/>
    <x v="220"/>
    <n v="0"/>
    <n v="360"/>
    <x v="0"/>
    <n v="14736"/>
    <n v="636"/>
    <n v="2520"/>
    <m/>
    <n v="0"/>
    <n v="0"/>
    <x v="0"/>
    <s v="NÃO"/>
    <n v="1"/>
  </r>
  <r>
    <x v="1"/>
    <x v="0"/>
    <x v="234"/>
    <s v="MEU LISO MUITO + LISO ÓLEO CONDICIONANTE BIFÁSICO PERFUMADO 120ML"/>
    <s v="B"/>
    <s v="ATIVO"/>
    <n v="3528"/>
    <n v="6"/>
    <x v="0"/>
    <n v="0"/>
    <x v="0"/>
    <x v="221"/>
    <n v="0"/>
    <n v="198"/>
    <x v="0"/>
    <n v="3564"/>
    <n v="780"/>
    <n v="882"/>
    <m/>
    <n v="0"/>
    <n v="0"/>
    <x v="0"/>
    <s v="NÃO"/>
    <n v="1"/>
  </r>
  <r>
    <x v="1"/>
    <x v="0"/>
    <x v="235"/>
    <s v="XEROSA ÓLEO CONDICIONANTE SÉRUM GLAMOUR CHIC 200ML"/>
    <s v="A"/>
    <s v="ATIVO"/>
    <n v="1980"/>
    <n v="6"/>
    <x v="0"/>
    <n v="0"/>
    <x v="0"/>
    <x v="198"/>
    <n v="0"/>
    <n v="348"/>
    <x v="0"/>
    <n v="7596"/>
    <n v="696"/>
    <n v="0"/>
    <m/>
    <n v="0"/>
    <n v="0"/>
    <x v="0"/>
    <s v="NÃO"/>
    <n v="1"/>
  </r>
  <r>
    <x v="1"/>
    <x v="0"/>
    <x v="236"/>
    <s v="#TODECACHO KIT KIDS SHAMPOO 300ML + CREME CONDICIONADOR MULTIFUNCIONAL 300ML VANILLA"/>
    <s v="A"/>
    <s v="ATIVO"/>
    <n v="750"/>
    <n v="6"/>
    <x v="0"/>
    <n v="0"/>
    <x v="0"/>
    <x v="214"/>
    <n v="0"/>
    <n v="294"/>
    <x v="0"/>
    <n v="10914"/>
    <n v="1032"/>
    <n v="480"/>
    <m/>
    <n v="0"/>
    <n v="0"/>
    <x v="0"/>
    <s v="NÃO"/>
    <n v="1"/>
  </r>
  <r>
    <x v="1"/>
    <x v="0"/>
    <x v="237"/>
    <s v="#TODECACHO GELATINA CONDICIONANTE RICINO 550GR"/>
    <s v="A"/>
    <s v="ATIVO"/>
    <n v="960"/>
    <n v="6"/>
    <x v="0"/>
    <n v="0"/>
    <x v="0"/>
    <x v="222"/>
    <n v="0"/>
    <n v="228"/>
    <x v="0"/>
    <n v="3564"/>
    <n v="1452"/>
    <n v="6720"/>
    <m/>
    <n v="0"/>
    <n v="0"/>
    <x v="0"/>
    <s v="NÃO"/>
    <n v="1"/>
  </r>
  <r>
    <x v="1"/>
    <x v="0"/>
    <x v="238"/>
    <s v="MEU LISO MASCARA CONDICIONANTE MATIZ VERMELHO 300GR"/>
    <s v="B"/>
    <s v="ATIVO"/>
    <n v="960"/>
    <n v="6"/>
    <x v="0"/>
    <n v="0"/>
    <x v="0"/>
    <x v="223"/>
    <n v="0"/>
    <n v="150"/>
    <x v="0"/>
    <n v="26106"/>
    <n v="3828"/>
    <n v="960"/>
    <m/>
    <n v="0"/>
    <n v="0"/>
    <x v="0"/>
    <s v="NÃO"/>
    <n v="1"/>
  </r>
  <r>
    <x v="1"/>
    <x v="0"/>
    <x v="239"/>
    <s v="CREME PARA PENTEAR KIDS VANILLA 1KG"/>
    <s v="A"/>
    <s v="ATIVO"/>
    <n v="480"/>
    <n v="6"/>
    <x v="0"/>
    <n v="0"/>
    <x v="0"/>
    <x v="224"/>
    <n v="0"/>
    <n v="306"/>
    <x v="0"/>
    <n v="4836"/>
    <n v="7609"/>
    <n v="3430"/>
    <m/>
    <n v="0"/>
    <n v="0"/>
    <x v="0"/>
    <s v="NÃO"/>
    <n v="1"/>
  </r>
  <r>
    <x v="1"/>
    <x v="0"/>
    <x v="240"/>
    <s v="GUANIDINA MANGA REGULAR (A+N) 218GR"/>
    <s v="B"/>
    <s v="ATIVO"/>
    <n v="1080"/>
    <n v="12"/>
    <x v="0"/>
    <n v="0"/>
    <x v="0"/>
    <x v="225"/>
    <n v="0"/>
    <n v="84"/>
    <x v="0"/>
    <n v="-3864"/>
    <n v="1080"/>
    <n v="8460"/>
    <m/>
    <n v="0"/>
    <n v="0"/>
    <x v="0"/>
    <s v="NÃO"/>
    <n v="1"/>
  </r>
  <r>
    <x v="1"/>
    <x v="0"/>
    <x v="241"/>
    <s v="#TODECACHO GELATINA CONDICIONANTE DEFINIÇÃO INTENSA 550G"/>
    <s v="A"/>
    <s v="ATIVO"/>
    <n v="960"/>
    <n v="6"/>
    <x v="0"/>
    <n v="0"/>
    <x v="0"/>
    <x v="217"/>
    <n v="0"/>
    <n v="264"/>
    <x v="0"/>
    <n v="162984"/>
    <n v="966"/>
    <n v="4800"/>
    <m/>
    <n v="0"/>
    <n v="0"/>
    <x v="0"/>
    <s v="NÃO"/>
    <n v="1"/>
  </r>
  <r>
    <x v="1"/>
    <x v="0"/>
    <x v="242"/>
    <s v="MEU LISO KIDS KIT SHAMPOO MELANCIA 300ML + CONDICIONADOR MELANCIA 200ML"/>
    <s v="B"/>
    <s v="ATIVO"/>
    <n v="840"/>
    <n v="6"/>
    <x v="0"/>
    <n v="0"/>
    <x v="0"/>
    <x v="226"/>
    <n v="0"/>
    <n v="144"/>
    <x v="0"/>
    <n v="1638"/>
    <n v="12"/>
    <n v="1680"/>
    <m/>
    <n v="0"/>
    <n v="0"/>
    <x v="0"/>
    <s v="NÃO"/>
    <n v="1"/>
  </r>
  <r>
    <x v="1"/>
    <x v="0"/>
    <x v="243"/>
    <s v="#TODECACHO GELATINA CONDICIONANTE LINHACA 550GR"/>
    <s v="B"/>
    <s v="ATIVO"/>
    <n v="960"/>
    <n v="6"/>
    <x v="0"/>
    <n v="0"/>
    <x v="0"/>
    <x v="227"/>
    <n v="0"/>
    <n v="174"/>
    <x v="0"/>
    <n v="16560"/>
    <n v="1410"/>
    <n v="960"/>
    <m/>
    <n v="0"/>
    <n v="0"/>
    <x v="0"/>
    <s v="NÃO"/>
    <n v="1"/>
  </r>
  <r>
    <x v="1"/>
    <x v="0"/>
    <x v="244"/>
    <s v="CACHOS DOS SONHOS ÓLEO SÉRUM MULTY PINK LEMONADE 200ML"/>
    <s v="A"/>
    <s v="ATIVO"/>
    <n v="2484"/>
    <n v="6"/>
    <x v="0"/>
    <n v="0"/>
    <x v="0"/>
    <x v="228"/>
    <n v="0"/>
    <n v="258"/>
    <x v="0"/>
    <n v="28662"/>
    <n v="24"/>
    <n v="720"/>
    <m/>
    <n v="0"/>
    <n v="0"/>
    <x v="0"/>
    <s v="NÃO"/>
    <n v="1"/>
  </r>
  <r>
    <x v="1"/>
    <x v="0"/>
    <x v="245"/>
    <s v="#TODECACHO GEL&amp;CREME MÁXIMA FIXAÇÃO 500G"/>
    <s v="B"/>
    <s v="ATIVO"/>
    <n v="960"/>
    <n v="6"/>
    <x v="0"/>
    <n v="0"/>
    <x v="0"/>
    <x v="218"/>
    <n v="0"/>
    <n v="156"/>
    <x v="0"/>
    <n v="6654"/>
    <n v="1158"/>
    <n v="960"/>
    <m/>
    <n v="0"/>
    <n v="0"/>
    <x v="0"/>
    <s v="NÃO"/>
    <n v="1"/>
  </r>
  <r>
    <x v="1"/>
    <x v="0"/>
    <x v="246"/>
    <s v="SOS CACHOS ATIVADOR CONDICIONADOR COCO 300ML"/>
    <s v="A"/>
    <s v="ATIVO"/>
    <n v="1560"/>
    <n v="12"/>
    <x v="0"/>
    <n v="0"/>
    <x v="0"/>
    <x v="226"/>
    <n v="0"/>
    <n v="144"/>
    <x v="0"/>
    <n v="-1848"/>
    <n v="192"/>
    <n v="9360"/>
    <m/>
    <n v="0"/>
    <n v="0"/>
    <x v="0"/>
    <s v="NÃO"/>
    <n v="1"/>
  </r>
  <r>
    <x v="1"/>
    <x v="0"/>
    <x v="247"/>
    <s v="MEU LISO MASCARA CONDICIONANTE MATIZ PLATINA 300GR"/>
    <s v="C"/>
    <s v="ATIVO"/>
    <n v="960"/>
    <n v="6"/>
    <x v="0"/>
    <n v="0"/>
    <x v="0"/>
    <x v="229"/>
    <n v="0"/>
    <n v="246"/>
    <x v="0"/>
    <n v="6420"/>
    <n v="1020"/>
    <n v="3840"/>
    <m/>
    <n v="0"/>
    <n v="0"/>
    <x v="0"/>
    <s v="NÃO"/>
    <n v="1"/>
  </r>
  <r>
    <x v="1"/>
    <x v="0"/>
    <x v="248"/>
    <s v="CREME PARA PENTEAR KIDS CACHINHOS ATIVADOS MANGA CONDICIONADOR 1KG"/>
    <s v="B"/>
    <s v="ATIVO"/>
    <n v="480"/>
    <n v="6"/>
    <x v="0"/>
    <n v="0"/>
    <x v="0"/>
    <x v="230"/>
    <n v="0"/>
    <n v="186"/>
    <x v="0"/>
    <n v="6402"/>
    <n v="210"/>
    <n v="480"/>
    <m/>
    <n v="0"/>
    <n v="0"/>
    <x v="0"/>
    <s v="NÃO"/>
    <n v="1"/>
  </r>
  <r>
    <x v="1"/>
    <x v="0"/>
    <x v="249"/>
    <s v="#TODECACHO GELATINA CONDICIONANTE BABOSA 550GR"/>
    <s v="B"/>
    <s v="ATIVO"/>
    <n v="960"/>
    <n v="6"/>
    <x v="0"/>
    <n v="0"/>
    <x v="0"/>
    <x v="231"/>
    <n v="0"/>
    <n v="168"/>
    <x v="0"/>
    <n v="5706"/>
    <n v="6786"/>
    <n v="8640"/>
    <m/>
    <n v="0"/>
    <n v="0"/>
    <x v="0"/>
    <s v="NÃO"/>
    <n v="1"/>
  </r>
  <r>
    <x v="1"/>
    <x v="0"/>
    <x v="250"/>
    <s v="CREME PARA PENTEAR CONDICIONANTE DEFINIÇÃO EXTRAORDINÁRIA 300ML"/>
    <s v="C"/>
    <s v="ATIVO"/>
    <n v="1260"/>
    <n v="6"/>
    <x v="0"/>
    <n v="0"/>
    <x v="0"/>
    <x v="231"/>
    <n v="0"/>
    <n v="168"/>
    <x v="0"/>
    <n v="-96"/>
    <n v="276"/>
    <n v="8304"/>
    <m/>
    <n v="0"/>
    <n v="0"/>
    <x v="0"/>
    <s v="NÃO"/>
    <n v="1"/>
  </r>
  <r>
    <x v="1"/>
    <x v="0"/>
    <x v="251"/>
    <s v="CACHOS DOS SONHOS CREME DE TRATAMENTO MULTY EXTRAORDINÁRIO REPARAÇÃO 1KG"/>
    <s v="B"/>
    <s v="ATIVO"/>
    <n v="462"/>
    <n v="6"/>
    <x v="0"/>
    <n v="0"/>
    <x v="0"/>
    <x v="232"/>
    <n v="0"/>
    <n v="96"/>
    <x v="0"/>
    <n v="-762"/>
    <n v="108"/>
    <n v="1890"/>
    <m/>
    <n v="0"/>
    <n v="0"/>
    <x v="0"/>
    <s v="NÃO"/>
    <n v="1"/>
  </r>
  <r>
    <x v="1"/>
    <x v="0"/>
    <x v="252"/>
    <s v="#TODECACHINHO KIDS GELATINA DESEMBARAÇANTE (MORANGO) 550G"/>
    <s v="A"/>
    <s v="ATIVO"/>
    <n v="960"/>
    <n v="6"/>
    <x v="0"/>
    <n v="0"/>
    <x v="0"/>
    <x v="233"/>
    <n v="0"/>
    <n v="162"/>
    <x v="0"/>
    <n v="11688"/>
    <n v="1458"/>
    <n v="5316"/>
    <m/>
    <n v="0"/>
    <n v="0"/>
    <x v="0"/>
    <s v="NÃO"/>
    <n v="1"/>
  </r>
  <r>
    <x v="1"/>
    <x v="0"/>
    <x v="253"/>
    <s v="#TODECACHINHO KIDS GELATINA DEFINIDORA CONDICIONANTE (AÇAÍ) 550G"/>
    <s v="B"/>
    <s v="ATIVO"/>
    <n v="960"/>
    <n v="6"/>
    <x v="0"/>
    <n v="0"/>
    <x v="36"/>
    <x v="219"/>
    <n v="0"/>
    <n v="216"/>
    <x v="0"/>
    <n v="10940"/>
    <n v="252"/>
    <n v="1920"/>
    <m/>
    <n v="0"/>
    <n v="0"/>
    <x v="1"/>
    <s v="NÃO"/>
    <n v="1"/>
  </r>
  <r>
    <x v="1"/>
    <x v="0"/>
    <x v="254"/>
    <s v="SOS ATIVADOR DE CACHOS CONDICIONADOR + PODEROSOS 300ML"/>
    <s v="B"/>
    <s v="ATIVO"/>
    <n v="1680"/>
    <n v="6"/>
    <x v="0"/>
    <n v="0"/>
    <x v="0"/>
    <x v="223"/>
    <n v="0"/>
    <n v="150"/>
    <x v="0"/>
    <n v="900"/>
    <n v="858"/>
    <n v="0"/>
    <m/>
    <n v="0"/>
    <n v="0"/>
    <x v="0"/>
    <s v="NÃO"/>
    <n v="1"/>
  </r>
  <r>
    <x v="1"/>
    <x v="0"/>
    <x v="255"/>
    <s v="CREME PARA PENTEAR CONDICIONADOR TRATAMENTO PROLONGADO 1KG"/>
    <s v="A"/>
    <s v="ATIVO"/>
    <n v="480"/>
    <n v="6"/>
    <x v="0"/>
    <n v="0"/>
    <x v="0"/>
    <x v="234"/>
    <n v="0"/>
    <n v="78"/>
    <x v="0"/>
    <n v="-3924"/>
    <n v="594"/>
    <n v="5760"/>
    <m/>
    <n v="0"/>
    <n v="0"/>
    <x v="0"/>
    <s v="NÃO"/>
    <n v="1"/>
  </r>
  <r>
    <x v="1"/>
    <x v="0"/>
    <x v="256"/>
    <s v="MEU LISO SHAMPOO MATIZ LOIRO 300ML"/>
    <s v="B"/>
    <s v="ATIVO"/>
    <n v="1440"/>
    <n v="6"/>
    <x v="0"/>
    <n v="0"/>
    <x v="0"/>
    <x v="216"/>
    <n v="0"/>
    <n v="204"/>
    <x v="0"/>
    <n v="2484"/>
    <n v="3197"/>
    <n v="876"/>
    <m/>
    <n v="0"/>
    <n v="0"/>
    <x v="0"/>
    <s v="NÃO"/>
    <n v="1"/>
  </r>
  <r>
    <x v="1"/>
    <x v="0"/>
    <x v="257"/>
    <s v="XEROSA KIT SHAMPOO 300ML + CONDICIONADOR 200ML BAUNILHA DOCE"/>
    <s v="A"/>
    <s v="ATIVO"/>
    <n v="930"/>
    <n v="6"/>
    <x v="0"/>
    <n v="0"/>
    <x v="0"/>
    <x v="221"/>
    <n v="0"/>
    <n v="198"/>
    <x v="0"/>
    <n v="1002"/>
    <n v="336"/>
    <n v="1854"/>
    <m/>
    <n v="0"/>
    <n v="0"/>
    <x v="0"/>
    <s v="NÃO"/>
    <n v="1"/>
  </r>
  <r>
    <x v="1"/>
    <x v="0"/>
    <x v="258"/>
    <s v="#TODECACHO KIDS GELATINA VANILLA 550G"/>
    <s v="A"/>
    <s v="ATIVO"/>
    <n v="960"/>
    <n v="6"/>
    <x v="0"/>
    <n v="0"/>
    <x v="0"/>
    <x v="212"/>
    <n v="0"/>
    <n v="192"/>
    <x v="0"/>
    <n v="5418"/>
    <n v="10974"/>
    <n v="960"/>
    <m/>
    <n v="0"/>
    <n v="0"/>
    <x v="0"/>
    <s v="NÃO"/>
    <n v="1"/>
  </r>
  <r>
    <x v="1"/>
    <x v="0"/>
    <x v="259"/>
    <s v="#TODECACHO GELATINA CONDICIONANTE SUPER DEFINIÇÃO HIDRATANTE 550G"/>
    <s v="B"/>
    <s v="ATIVO"/>
    <n v="960"/>
    <n v="6"/>
    <x v="0"/>
    <n v="0"/>
    <x v="0"/>
    <x v="234"/>
    <n v="0"/>
    <n v="78"/>
    <x v="0"/>
    <n v="12798"/>
    <n v="2592"/>
    <n v="0"/>
    <m/>
    <n v="0"/>
    <n v="0"/>
    <x v="0"/>
    <s v="NÃO"/>
    <n v="1"/>
  </r>
  <r>
    <x v="1"/>
    <x v="0"/>
    <x v="260"/>
    <s v="MEU LISO KIDS KIT SHAMPOO UVA 300ML + CONDICIONADOR UVA 200ML"/>
    <s v="C"/>
    <s v="ATIVO"/>
    <n v="840"/>
    <n v="6"/>
    <x v="0"/>
    <n v="0"/>
    <x v="0"/>
    <x v="235"/>
    <n v="0"/>
    <n v="108"/>
    <x v="0"/>
    <n v="-1590"/>
    <n v="0"/>
    <n v="3360"/>
    <m/>
    <n v="0"/>
    <n v="0"/>
    <x v="0"/>
    <s v="NÃO"/>
    <n v="1"/>
  </r>
  <r>
    <x v="1"/>
    <x v="0"/>
    <x v="261"/>
    <s v="GUANIDINA SPECIAL GIRLS REGULAR (A+N) 218GR"/>
    <s v="B"/>
    <s v="ATIVO"/>
    <n v="1080"/>
    <n v="12"/>
    <x v="0"/>
    <n v="0"/>
    <x v="0"/>
    <x v="236"/>
    <n v="0"/>
    <n v="48"/>
    <x v="0"/>
    <n v="-1980"/>
    <n v="156"/>
    <n v="7548"/>
    <m/>
    <n v="0"/>
    <n v="0"/>
    <x v="0"/>
    <s v="NÃO"/>
    <n v="1"/>
  </r>
  <r>
    <x v="1"/>
    <x v="0"/>
    <x v="262"/>
    <s v="#TODECACHO ÓLEO CONDICIONANTE REPARADOR EXTRA FORTE 60ML"/>
    <s v="B"/>
    <s v="ATIVO"/>
    <n v="5184"/>
    <n v="12"/>
    <x v="0"/>
    <n v="0"/>
    <x v="0"/>
    <x v="237"/>
    <n v="0"/>
    <n v="36"/>
    <x v="0"/>
    <n v="34056"/>
    <n v="8328"/>
    <n v="0"/>
    <m/>
    <n v="0"/>
    <n v="0"/>
    <x v="0"/>
    <s v="NÃO"/>
    <n v="1"/>
  </r>
  <r>
    <x v="1"/>
    <x v="0"/>
    <x v="263"/>
    <s v="SOS CACHOS KIT SHAMPOO 300ML + CONDICIONADOR 200ML SUPER ÓLEOS"/>
    <s v="B"/>
    <s v="ATIVO"/>
    <n v="930"/>
    <n v="6"/>
    <x v="0"/>
    <n v="0"/>
    <x v="0"/>
    <x v="232"/>
    <n v="0"/>
    <n v="96"/>
    <x v="0"/>
    <n v="2274"/>
    <n v="138"/>
    <n v="546"/>
    <m/>
    <n v="0"/>
    <n v="0"/>
    <x v="0"/>
    <s v="NÃO"/>
    <n v="1"/>
  </r>
  <r>
    <x v="1"/>
    <x v="0"/>
    <x v="264"/>
    <s v="LIGHT COLOR PROF 1.0 PRETO AZULADO"/>
    <s v="A"/>
    <s v="ATIVO"/>
    <n v="1512"/>
    <n v="6"/>
    <x v="0"/>
    <n v="0"/>
    <x v="0"/>
    <x v="225"/>
    <n v="0"/>
    <n v="84"/>
    <x v="0"/>
    <n v="71686"/>
    <n v="4746"/>
    <n v="6498"/>
    <m/>
    <n v="0"/>
    <n v="0"/>
    <x v="0"/>
    <s v="NÃO"/>
    <n v="1"/>
  </r>
  <r>
    <x v="1"/>
    <x v="0"/>
    <x v="265"/>
    <s v="SOS CACHOS ATIVADOR CONDICIONADOR DE CACHOS MEL 500ML"/>
    <s v="B"/>
    <s v="ATIVO"/>
    <n v="936"/>
    <n v="6"/>
    <x v="0"/>
    <n v="0"/>
    <x v="0"/>
    <x v="226"/>
    <n v="0"/>
    <n v="144"/>
    <x v="0"/>
    <n v="-1632"/>
    <n v="4410"/>
    <n v="936"/>
    <m/>
    <n v="0"/>
    <n v="0"/>
    <x v="0"/>
    <s v="NÃO"/>
    <n v="1"/>
  </r>
  <r>
    <x v="1"/>
    <x v="0"/>
    <x v="266"/>
    <s v="SOS CACHOS KIT SHAMPOO 300ML + CONDICIONADOR 200ML ÓLEO DE COCO"/>
    <s v="B"/>
    <s v="ATIVO"/>
    <n v="930"/>
    <n v="6"/>
    <x v="0"/>
    <n v="0"/>
    <x v="0"/>
    <x v="202"/>
    <n v="0"/>
    <n v="120"/>
    <x v="0"/>
    <n v="6420"/>
    <n v="132"/>
    <n v="1140"/>
    <m/>
    <n v="0"/>
    <n v="0"/>
    <x v="0"/>
    <s v="NÃO"/>
    <n v="1"/>
  </r>
  <r>
    <x v="1"/>
    <x v="0"/>
    <x v="267"/>
    <s v="MEU LISO DEMAIS KIT SHAMPOO 300ML + CONDICIONADOR 200ML"/>
    <s v="C"/>
    <s v="ATIVO"/>
    <n v="840"/>
    <n v="6"/>
    <x v="0"/>
    <n v="0"/>
    <x v="0"/>
    <x v="225"/>
    <n v="0"/>
    <n v="84"/>
    <x v="0"/>
    <n v="3312"/>
    <n v="90"/>
    <n v="5682"/>
    <m/>
    <n v="0"/>
    <n v="0"/>
    <x v="0"/>
    <s v="NÃO"/>
    <n v="1"/>
  </r>
  <r>
    <x v="1"/>
    <x v="0"/>
    <x v="268"/>
    <s v="SOS CACHOS KIDS HIDRATAÇÃO ATIVADOR DE CACHOS CONDICIONADOR CHICLETE 300ML"/>
    <s v="C"/>
    <s v="ATIVO"/>
    <n v="1680"/>
    <n v="6"/>
    <x v="0"/>
    <n v="0"/>
    <x v="0"/>
    <x v="238"/>
    <n v="0"/>
    <n v="42"/>
    <x v="0"/>
    <n v="1974"/>
    <n v="1110"/>
    <n v="1680"/>
    <m/>
    <n v="0"/>
    <n v="0"/>
    <x v="0"/>
    <s v="NÃO"/>
    <n v="1"/>
  </r>
  <r>
    <x v="1"/>
    <x v="0"/>
    <x v="269"/>
    <s v="#TODECACHO GELATINA CONDICIONANTE SUPER TRANSICAO 550GR"/>
    <s v="A"/>
    <s v="ATIVO"/>
    <n v="960"/>
    <n v="6"/>
    <x v="0"/>
    <n v="0"/>
    <x v="0"/>
    <x v="237"/>
    <n v="0"/>
    <n v="36"/>
    <x v="0"/>
    <n v="15522"/>
    <n v="1224"/>
    <n v="10236"/>
    <m/>
    <n v="0"/>
    <n v="0"/>
    <x v="0"/>
    <s v="NÃO"/>
    <n v="1"/>
  </r>
  <r>
    <x v="1"/>
    <x v="0"/>
    <x v="270"/>
    <s v="SOS CACHOS ATIVADOR CONDICIONADOR  DE CACHOS MEL 300ML"/>
    <s v="B"/>
    <s v="ATIVO"/>
    <n v="1560"/>
    <n v="12"/>
    <x v="0"/>
    <n v="0"/>
    <x v="0"/>
    <x v="239"/>
    <n v="0"/>
    <n v="60"/>
    <x v="0"/>
    <n v="-2052"/>
    <n v="60"/>
    <n v="13080"/>
    <m/>
    <n v="0"/>
    <n v="0"/>
    <x v="0"/>
    <s v="NÃO"/>
    <n v="1"/>
  </r>
  <r>
    <x v="1"/>
    <x v="0"/>
    <x v="271"/>
    <s v="SOS CACHOS KIT SHAMPOO 300ML + CONDICIONADOR 200ML ÓLEO DE MANGA"/>
    <s v="C"/>
    <s v="ATIVO"/>
    <n v="930"/>
    <n v="6"/>
    <x v="0"/>
    <n v="0"/>
    <x v="0"/>
    <x v="240"/>
    <n v="0"/>
    <n v="30"/>
    <x v="0"/>
    <n v="468"/>
    <n v="6"/>
    <n v="7686"/>
    <m/>
    <n v="0"/>
    <n v="0"/>
    <x v="0"/>
    <s v="NÃO"/>
    <n v="1"/>
  </r>
  <r>
    <x v="1"/>
    <x v="0"/>
    <x v="272"/>
    <s v="CACHOS DOS SONHOS - CREME CONDICIONADOR DE TRATAMENTO MULTY PINK LEMONADE 1KG"/>
    <s v="A"/>
    <s v="ATIVO"/>
    <n v="462"/>
    <n v="6"/>
    <x v="0"/>
    <n v="0"/>
    <x v="0"/>
    <x v="237"/>
    <n v="0"/>
    <n v="36"/>
    <x v="0"/>
    <n v="1056"/>
    <n v="1410"/>
    <n v="3354"/>
    <m/>
    <n v="0"/>
    <n v="0"/>
    <x v="0"/>
    <s v="NÃO"/>
    <n v="1"/>
  </r>
  <r>
    <x v="1"/>
    <x v="0"/>
    <x v="273"/>
    <s v="#TODECACHO GELATINA CONDICIONANTE PINK LEMONADE 550G"/>
    <s v="A"/>
    <s v="ATIVO"/>
    <n v="960"/>
    <n v="6"/>
    <x v="0"/>
    <n v="0"/>
    <x v="0"/>
    <x v="241"/>
    <n v="0"/>
    <n v="24"/>
    <x v="0"/>
    <n v="9594"/>
    <n v="12"/>
    <n v="534"/>
    <m/>
    <n v="0"/>
    <n v="0"/>
    <x v="0"/>
    <s v="NÃO"/>
    <n v="1"/>
  </r>
  <r>
    <x v="1"/>
    <x v="0"/>
    <x v="274"/>
    <s v="MEU LISO CONDICIONADOR MATIZ LOIRO 300ML"/>
    <s v="B"/>
    <s v="ATIVO"/>
    <n v="1440"/>
    <n v="6"/>
    <x v="0"/>
    <n v="0"/>
    <x v="0"/>
    <x v="241"/>
    <n v="0"/>
    <n v="24"/>
    <x v="0"/>
    <n v="28986"/>
    <n v="2448"/>
    <n v="4332"/>
    <m/>
    <n v="0"/>
    <n v="0"/>
    <x v="0"/>
    <s v="NÃO"/>
    <n v="1"/>
  </r>
  <r>
    <x v="1"/>
    <x v="0"/>
    <x v="275"/>
    <s v="LIGHT COLOR PROF 6.76 CANELA SL"/>
    <s v="C"/>
    <s v="ATIVO"/>
    <n v="1512"/>
    <n v="6"/>
    <x v="0"/>
    <n v="0"/>
    <x v="0"/>
    <x v="242"/>
    <n v="0"/>
    <n v="18"/>
    <x v="0"/>
    <n v="19446"/>
    <n v="18"/>
    <n v="1512"/>
    <m/>
    <n v="0"/>
    <n v="0"/>
    <x v="0"/>
    <s v="NÃO"/>
    <n v="1"/>
  </r>
  <r>
    <x v="1"/>
    <x v="0"/>
    <x v="276"/>
    <s v="SOS CACHOS SHAMPOO ÓLEO DE MANGA 300ML"/>
    <s v="B"/>
    <s v="ATIVO"/>
    <n v="1560"/>
    <n v="12"/>
    <x v="0"/>
    <n v="0"/>
    <x v="0"/>
    <x v="243"/>
    <n v="0"/>
    <n v="12"/>
    <x v="0"/>
    <n v="672"/>
    <n v="4644"/>
    <n v="0"/>
    <m/>
    <n v="0"/>
    <n v="0"/>
    <x v="0"/>
    <s v="NÃO"/>
    <n v="1"/>
  </r>
  <r>
    <x v="2"/>
    <x v="0"/>
    <x v="0"/>
    <s v="Creme Para Pentear Definição Natural 1kg"/>
    <s v="A"/>
    <s v="ATIVO"/>
    <n v="480"/>
    <n v="6"/>
    <x v="0"/>
    <n v="0"/>
    <x v="37"/>
    <x v="204"/>
    <n v="0"/>
    <n v="3264"/>
    <x v="9"/>
    <n v="-996"/>
    <n v="9511"/>
    <n v="70428"/>
    <m/>
    <n v="0"/>
    <n v="0"/>
    <x v="1"/>
    <s v="NÃO"/>
    <n v="0"/>
  </r>
  <r>
    <x v="2"/>
    <x v="0"/>
    <x v="2"/>
    <s v="Óleo de Tratamento SOS Cachos 10 em 1 Multibenefícios 42ml"/>
    <s v="A"/>
    <s v="ATIVO"/>
    <n v="8544"/>
    <n v="12"/>
    <x v="1"/>
    <n v="0"/>
    <x v="0"/>
    <x v="204"/>
    <n v="0"/>
    <n v="2784"/>
    <x v="0"/>
    <n v="-732"/>
    <n v="978"/>
    <n v="32892"/>
    <m/>
    <n v="0"/>
    <n v="0"/>
    <x v="0"/>
    <s v="NÃO"/>
    <n v="1"/>
  </r>
  <r>
    <x v="2"/>
    <x v="0"/>
    <x v="1"/>
    <s v="Creme Multifuncional #Todecachinho Baby Salon Line 300ml"/>
    <s v="B"/>
    <s v="ATIVO"/>
    <n v="1260"/>
    <n v="6"/>
    <x v="2"/>
    <n v="0"/>
    <x v="0"/>
    <x v="204"/>
    <n v="0"/>
    <n v="2610"/>
    <x v="0"/>
    <n v="-2898"/>
    <n v="126"/>
    <n v="0"/>
    <m/>
    <n v="0"/>
    <n v="0"/>
    <x v="0"/>
    <s v="NÃO"/>
    <n v="1"/>
  </r>
  <r>
    <x v="2"/>
    <x v="0"/>
    <x v="6"/>
    <s v="Gelatina Todecacho Não sai da Minha Cabeça 1 kg - Salon Line"/>
    <s v="A"/>
    <s v="ATIVO"/>
    <n v="480"/>
    <n v="6"/>
    <x v="0"/>
    <n v="0"/>
    <x v="38"/>
    <x v="204"/>
    <n v="0"/>
    <n v="2502"/>
    <x v="10"/>
    <n v="17166"/>
    <n v="3234"/>
    <n v="480"/>
    <m/>
    <n v="0"/>
    <n v="0"/>
    <x v="1"/>
    <s v="NÃO"/>
    <n v="0"/>
  </r>
  <r>
    <x v="2"/>
    <x v="0"/>
    <x v="43"/>
    <s v="Máscara Matizadora #todecacho Vermelho Cereja 300g"/>
    <s v="A"/>
    <s v="ATIVO"/>
    <n v="1452"/>
    <n v="6"/>
    <x v="0"/>
    <n v="0"/>
    <x v="0"/>
    <x v="67"/>
    <n v="0"/>
    <n v="1992"/>
    <x v="0"/>
    <n v="-17946"/>
    <n v="438"/>
    <n v="8778"/>
    <m/>
    <n v="0"/>
    <n v="0"/>
    <x v="0"/>
    <s v="NÃO"/>
    <n v="1"/>
  </r>
  <r>
    <x v="2"/>
    <x v="0"/>
    <x v="14"/>
    <s v="Recarga de Queratina Meu Liso Restauração Intensa 80g"/>
    <s v="B"/>
    <s v="ATIVO"/>
    <n v="2400"/>
    <n v="6"/>
    <x v="3"/>
    <n v="0"/>
    <x v="0"/>
    <x v="204"/>
    <n v="0"/>
    <n v="1944"/>
    <x v="0"/>
    <n v="1608"/>
    <n v="5808"/>
    <n v="0"/>
    <m/>
    <n v="0"/>
    <n v="0"/>
    <x v="0"/>
    <s v="NÃO"/>
    <n v="1"/>
  </r>
  <r>
    <x v="2"/>
    <x v="0"/>
    <x v="7"/>
    <s v="Máscara S.O.S Hidratação Óleo de Rícino Salon Line 1kg"/>
    <s v="B"/>
    <s v="ATIVO"/>
    <n v="480"/>
    <n v="6"/>
    <x v="0"/>
    <n v="0"/>
    <x v="39"/>
    <x v="204"/>
    <n v="0"/>
    <n v="1944"/>
    <x v="11"/>
    <n v="-684"/>
    <n v="3480"/>
    <n v="1530"/>
    <m/>
    <n v="0"/>
    <n v="0"/>
    <x v="1"/>
    <s v="NÃO"/>
    <n v="0"/>
  </r>
  <r>
    <x v="2"/>
    <x v="0"/>
    <x v="44"/>
    <s v="Óleo de Tratamento SOS Cachos Kids Hidratação 42ml"/>
    <s v="C"/>
    <s v="ATIVO"/>
    <n v="8544"/>
    <n v="12"/>
    <x v="4"/>
    <n v="0"/>
    <x v="0"/>
    <x v="204"/>
    <n v="0"/>
    <n v="1440"/>
    <x v="0"/>
    <n v="37584"/>
    <n v="252"/>
    <n v="10956"/>
    <m/>
    <n v="0"/>
    <n v="0"/>
    <x v="0"/>
    <s v="NÃO"/>
    <n v="1"/>
  </r>
  <r>
    <x v="2"/>
    <x v="0"/>
    <x v="36"/>
    <s v="Creme Multifuncional Multy Kids Salon Line 300ml"/>
    <s v="C"/>
    <s v="ATIVO"/>
    <n v="1440"/>
    <n v="6"/>
    <x v="5"/>
    <n v="0"/>
    <x v="0"/>
    <x v="204"/>
    <n v="0"/>
    <n v="1404"/>
    <x v="0"/>
    <n v="1236"/>
    <n v="1410"/>
    <n v="5760"/>
    <m/>
    <n v="0"/>
    <n v="0"/>
    <x v="0"/>
    <s v="NÃO"/>
    <n v="1"/>
  </r>
  <r>
    <x v="2"/>
    <x v="0"/>
    <x v="277"/>
    <s v="Ativador de Cachos SOS Bomba Original Salon Line 300ml"/>
    <s v="C"/>
    <s v="ATIVO"/>
    <n v="1392"/>
    <n v="6"/>
    <x v="0"/>
    <n v="0"/>
    <x v="0"/>
    <x v="94"/>
    <n v="0"/>
    <n v="1404"/>
    <x v="0"/>
    <n v="5844"/>
    <n v="1950"/>
    <n v="0"/>
    <m/>
    <n v="0"/>
    <n v="0"/>
    <x v="0"/>
    <s v="NÃO"/>
    <n v="1"/>
  </r>
  <r>
    <x v="2"/>
    <x v="0"/>
    <x v="47"/>
    <s v="Máscara Matizadora #todecacho Vermelha 300g"/>
    <s v="A"/>
    <s v="ATIVO"/>
    <n v="1452"/>
    <n v="6"/>
    <x v="6"/>
    <n v="0"/>
    <x v="0"/>
    <x v="204"/>
    <n v="0"/>
    <n v="1344"/>
    <x v="0"/>
    <n v="-9534"/>
    <n v="3084"/>
    <n v="5826"/>
    <m/>
    <n v="0"/>
    <n v="0"/>
    <x v="0"/>
    <s v="NÃO"/>
    <n v="1"/>
  </r>
  <r>
    <x v="2"/>
    <x v="0"/>
    <x v="27"/>
    <s v="Kit Xerosa com 3 Body Splash 30ml"/>
    <s v="C"/>
    <s v="ATIVO"/>
    <n v="0"/>
    <n v="3"/>
    <x v="0"/>
    <n v="0"/>
    <x v="0"/>
    <x v="204"/>
    <n v="0"/>
    <n v="1140"/>
    <x v="12"/>
    <n v="0"/>
    <n v="0"/>
    <n v="0"/>
    <m/>
    <n v="0"/>
    <n v="0"/>
    <x v="0"/>
    <s v="NÃO"/>
    <n v="0"/>
  </r>
  <r>
    <x v="2"/>
    <x v="0"/>
    <x v="45"/>
    <s v="Mousse Definidor Definição Natural 240ml"/>
    <s v="C"/>
    <s v="ATIVO"/>
    <n v="1488"/>
    <n v="6"/>
    <x v="7"/>
    <n v="0"/>
    <x v="0"/>
    <x v="204"/>
    <n v="0"/>
    <n v="1122"/>
    <x v="0"/>
    <n v="-7818"/>
    <n v="126"/>
    <n v="10416"/>
    <m/>
    <n v="0"/>
    <n v="0"/>
    <x v="0"/>
    <s v="NÃO"/>
    <n v="1"/>
  </r>
  <r>
    <x v="2"/>
    <x v="0"/>
    <x v="15"/>
    <s v="Body Splash Cabelo e Corpo Xêrosa Glamour Chic 200ml"/>
    <s v="A"/>
    <s v="ATIVO"/>
    <n v="1980"/>
    <n v="6"/>
    <x v="7"/>
    <n v="0"/>
    <x v="0"/>
    <x v="204"/>
    <n v="0"/>
    <n v="1122"/>
    <x v="0"/>
    <n v="708"/>
    <n v="3504"/>
    <n v="16974"/>
    <m/>
    <n v="0"/>
    <n v="0"/>
    <x v="0"/>
    <s v="NÃO"/>
    <n v="1"/>
  </r>
  <r>
    <x v="2"/>
    <x v="0"/>
    <x v="8"/>
    <s v="Meu Liso Demais Defrizante Spray Protetor Térmico 240ml"/>
    <s v="B"/>
    <s v="ATIVO"/>
    <n v="1584"/>
    <n v="6"/>
    <x v="8"/>
    <n v="0"/>
    <x v="0"/>
    <x v="204"/>
    <n v="0"/>
    <n v="1110"/>
    <x v="0"/>
    <n v="570"/>
    <n v="7482"/>
    <n v="2376"/>
    <m/>
    <n v="0"/>
    <n v="0"/>
    <x v="0"/>
    <s v="NÃO"/>
    <n v="1"/>
  </r>
  <r>
    <x v="2"/>
    <x v="0"/>
    <x v="12"/>
    <s v="Kit Shampoo + Condicionador Hidra Multy Kids Salon Line 300ml"/>
    <s v="A"/>
    <s v="ATIVO"/>
    <n v="720"/>
    <n v="6"/>
    <x v="9"/>
    <n v="0"/>
    <x v="0"/>
    <x v="204"/>
    <n v="0"/>
    <n v="1074"/>
    <x v="0"/>
    <n v="-3276"/>
    <n v="5190"/>
    <n v="7308"/>
    <m/>
    <n v="0"/>
    <n v="0"/>
    <x v="0"/>
    <s v="NÃO"/>
    <n v="1"/>
  </r>
  <r>
    <x v="2"/>
    <x v="0"/>
    <x v="71"/>
    <s v="Kit Shampoo e Condicionador Hidra Kids Cachinhos 300ml"/>
    <s v="A"/>
    <s v="ATIVO"/>
    <n v="720"/>
    <n v="6"/>
    <x v="10"/>
    <n v="0"/>
    <x v="0"/>
    <x v="204"/>
    <n v="0"/>
    <n v="1044"/>
    <x v="0"/>
    <n v="-9606"/>
    <n v="1440"/>
    <n v="10908"/>
    <m/>
    <n v="0"/>
    <n v="0"/>
    <x v="0"/>
    <s v="NÃO"/>
    <n v="1"/>
  </r>
  <r>
    <x v="2"/>
    <x v="0"/>
    <x v="5"/>
    <s v="Tônico Fortalecedor SOS Bomba Crescimento Acelerado Salon Line 100ml"/>
    <s v="B"/>
    <s v="ATIVO"/>
    <n v="3384"/>
    <n v="12"/>
    <x v="11"/>
    <n v="0"/>
    <x v="0"/>
    <x v="204"/>
    <n v="0"/>
    <n v="1020"/>
    <x v="0"/>
    <n v="-6756"/>
    <n v="6024"/>
    <n v="12420"/>
    <m/>
    <n v="0"/>
    <n v="0"/>
    <x v="0"/>
    <s v="NÃO"/>
    <n v="1"/>
  </r>
  <r>
    <x v="2"/>
    <x v="0"/>
    <x v="37"/>
    <s v="Máscara Matizadora #todecacho Marsala Roxo 500g Salon Line"/>
    <s v="A"/>
    <s v="ATIVO"/>
    <n v="960"/>
    <n v="6"/>
    <x v="0"/>
    <n v="0"/>
    <x v="40"/>
    <x v="204"/>
    <n v="0"/>
    <n v="1002"/>
    <x v="13"/>
    <n v="-6582"/>
    <n v="1328"/>
    <n v="1920"/>
    <m/>
    <n v="0"/>
    <n v="0"/>
    <x v="1"/>
    <s v="NÃO"/>
    <n v="0"/>
  </r>
  <r>
    <x v="2"/>
    <x v="0"/>
    <x v="42"/>
    <s v="Creme Relaxante Óleo de Coco e Óleo de Avelã 200gr"/>
    <s v="A"/>
    <s v="ATIVO"/>
    <n v="720"/>
    <n v="6"/>
    <x v="12"/>
    <n v="0"/>
    <x v="0"/>
    <x v="204"/>
    <n v="0"/>
    <n v="1002"/>
    <x v="0"/>
    <n v="-2070"/>
    <n v="3240"/>
    <n v="0"/>
    <m/>
    <n v="0"/>
    <n v="0"/>
    <x v="0"/>
    <s v="NÃO"/>
    <n v="1"/>
  </r>
  <r>
    <x v="2"/>
    <x v="0"/>
    <x v="3"/>
    <s v="Óleo de Tratamento SOS Cachos Super Óleos 42ml"/>
    <s v="A"/>
    <s v="ATIVO"/>
    <n v="8544"/>
    <n v="12"/>
    <x v="13"/>
    <n v="0"/>
    <x v="0"/>
    <x v="204"/>
    <n v="0"/>
    <n v="960"/>
    <x v="0"/>
    <n v="-192"/>
    <n v="11646"/>
    <n v="29904"/>
    <m/>
    <n v="0"/>
    <n v="0"/>
    <x v="0"/>
    <s v="NÃO"/>
    <n v="1"/>
  </r>
  <r>
    <x v="2"/>
    <x v="0"/>
    <x v="26"/>
    <s v="Defrizante Meu Liso Demais 200ml"/>
    <s v="C"/>
    <s v="ATIVO"/>
    <n v="1890"/>
    <n v="6"/>
    <x v="14"/>
    <n v="0"/>
    <x v="0"/>
    <x v="204"/>
    <n v="0"/>
    <n v="942"/>
    <x v="0"/>
    <n v="-84"/>
    <n v="3306"/>
    <n v="1740"/>
    <m/>
    <n v="0"/>
    <n v="0"/>
    <x v="0"/>
    <s v="NÃO"/>
    <n v="1"/>
  </r>
  <r>
    <x v="2"/>
    <x v="0"/>
    <x v="13"/>
    <s v="Kit Shampoo + Condicionador SOS Bomba Original Salon Line 200ml"/>
    <s v="A"/>
    <s v="ATIVO"/>
    <n v="960"/>
    <n v="6"/>
    <x v="0"/>
    <n v="0"/>
    <x v="0"/>
    <x v="108"/>
    <n v="0"/>
    <n v="930"/>
    <x v="0"/>
    <n v="-11004"/>
    <n v="136"/>
    <n v="14061"/>
    <m/>
    <n v="0"/>
    <n v="0"/>
    <x v="0"/>
    <s v="NÃO"/>
    <n v="1"/>
  </r>
  <r>
    <x v="2"/>
    <x v="0"/>
    <x v="65"/>
    <s v="Máscara de Hidratação Matizadora Vermelha #todecacho Salon Line 500g"/>
    <s v="A"/>
    <s v="ATIVO"/>
    <n v="960"/>
    <n v="6"/>
    <x v="0"/>
    <n v="0"/>
    <x v="10"/>
    <x v="204"/>
    <n v="0"/>
    <n v="912"/>
    <x v="14"/>
    <n v="-7500"/>
    <n v="42"/>
    <n v="7680"/>
    <m/>
    <n v="0"/>
    <n v="0"/>
    <x v="1"/>
    <s v="NÃO"/>
    <n v="0"/>
  </r>
  <r>
    <x v="2"/>
    <x v="0"/>
    <x v="9"/>
    <s v="Óleo de Tratamento SOS Cachos Óleo de Coco 42ml"/>
    <s v="B"/>
    <s v="ATIVO"/>
    <n v="8544"/>
    <n v="12"/>
    <x v="0"/>
    <n v="0"/>
    <x v="0"/>
    <x v="117"/>
    <n v="0"/>
    <n v="912"/>
    <x v="0"/>
    <n v="6780"/>
    <n v="2736"/>
    <n v="23604"/>
    <m/>
    <n v="0"/>
    <n v="0"/>
    <x v="0"/>
    <s v="NÃO"/>
    <n v="1"/>
  </r>
  <r>
    <x v="2"/>
    <x v="0"/>
    <x v="4"/>
    <s v="CREME PARA PENTEAR CACHOS OSTENTAÇÃO 1KG"/>
    <s v="A"/>
    <s v="ATIVO"/>
    <n v="480"/>
    <n v="6"/>
    <x v="0"/>
    <n v="0"/>
    <x v="41"/>
    <x v="204"/>
    <n v="0"/>
    <n v="900"/>
    <x v="15"/>
    <n v="-33054"/>
    <n v="8748"/>
    <n v="22824"/>
    <m/>
    <n v="0"/>
    <n v="0"/>
    <x v="1"/>
    <s v="NÃO"/>
    <n v="0"/>
  </r>
  <r>
    <x v="2"/>
    <x v="0"/>
    <x v="19"/>
    <s v="Gelatina Ativadora de Cachos SOS Cachos Kids Hidratação 400g"/>
    <s v="A"/>
    <s v="ATIVO"/>
    <n v="720"/>
    <n v="6"/>
    <x v="0"/>
    <n v="0"/>
    <x v="42"/>
    <x v="204"/>
    <n v="0"/>
    <n v="882"/>
    <x v="16"/>
    <n v="9174"/>
    <n v="134"/>
    <n v="0"/>
    <m/>
    <n v="0"/>
    <n v="0"/>
    <x v="1"/>
    <s v="NÃO"/>
    <n v="0"/>
  </r>
  <r>
    <x v="2"/>
    <x v="0"/>
    <x v="21"/>
    <s v="Creme Modelador Forte #todecacho Cachos dos Sonhos 500ml"/>
    <s v="B"/>
    <s v="ATIVO"/>
    <n v="888"/>
    <n v="6"/>
    <x v="15"/>
    <n v="0"/>
    <x v="0"/>
    <x v="204"/>
    <n v="0"/>
    <n v="882"/>
    <x v="0"/>
    <n v="-666"/>
    <n v="198"/>
    <n v="5982"/>
    <m/>
    <n v="0"/>
    <n v="0"/>
    <x v="0"/>
    <s v="NÃO"/>
    <n v="1"/>
  </r>
  <r>
    <x v="2"/>
    <x v="0"/>
    <x v="53"/>
    <s v="Máscara Meu Liso Matizador Preto Salon Line 300g"/>
    <s v="A"/>
    <s v="ATIVO"/>
    <n v="960"/>
    <n v="6"/>
    <x v="16"/>
    <n v="0"/>
    <x v="0"/>
    <x v="204"/>
    <n v="0"/>
    <n v="804"/>
    <x v="0"/>
    <n v="-4302"/>
    <n v="2382"/>
    <n v="2064"/>
    <m/>
    <n v="0"/>
    <n v="0"/>
    <x v="0"/>
    <s v="NÃO"/>
    <n v="1"/>
  </r>
  <r>
    <x v="2"/>
    <x v="0"/>
    <x v="101"/>
    <s v="Óleo de Tratamento Cachos dos Sonhos Multy Pink Fatal 50ml"/>
    <s v="B"/>
    <s v="ATIVO"/>
    <n v="8352"/>
    <n v="12"/>
    <x v="17"/>
    <n v="0"/>
    <x v="0"/>
    <x v="204"/>
    <n v="0"/>
    <n v="768"/>
    <x v="0"/>
    <n v="12912"/>
    <n v="1212"/>
    <n v="0"/>
    <m/>
    <n v="0"/>
    <n v="0"/>
    <x v="0"/>
    <s v="NÃO"/>
    <n v="1"/>
  </r>
  <r>
    <x v="2"/>
    <x v="0"/>
    <x v="38"/>
    <s v="Kit Shampoo + Condicionador Hidra Nutrição e Brilho Salon Line 300ml"/>
    <s v="A"/>
    <s v="ATIVO"/>
    <n v="720"/>
    <n v="6"/>
    <x v="18"/>
    <n v="0"/>
    <x v="0"/>
    <x v="204"/>
    <n v="0"/>
    <n v="750"/>
    <x v="0"/>
    <n v="-5322"/>
    <n v="828"/>
    <n v="5208"/>
    <m/>
    <n v="0"/>
    <n v="0"/>
    <x v="0"/>
    <s v="NÃO"/>
    <n v="1"/>
  </r>
  <r>
    <x v="2"/>
    <x v="0"/>
    <x v="55"/>
    <s v="Creme para Pentear Definição Natural 300ml"/>
    <s v="A"/>
    <s v="ATIVO"/>
    <n v="1260"/>
    <n v="6"/>
    <x v="0"/>
    <n v="0"/>
    <x v="0"/>
    <x v="244"/>
    <n v="0"/>
    <n v="720"/>
    <x v="0"/>
    <n v="-996"/>
    <n v="2820"/>
    <n v="12600"/>
    <m/>
    <n v="0"/>
    <n v="0"/>
    <x v="0"/>
    <s v="NÃO"/>
    <n v="1"/>
  </r>
  <r>
    <x v="2"/>
    <x v="0"/>
    <x v="76"/>
    <s v="Creme Para Pentear Definição Duradoura Cachos à Prova 1kg"/>
    <s v="C"/>
    <s v="ATIVO"/>
    <n v="480"/>
    <n v="6"/>
    <x v="0"/>
    <n v="0"/>
    <x v="43"/>
    <x v="204"/>
    <n v="0"/>
    <n v="714"/>
    <x v="17"/>
    <n v="56094"/>
    <n v="42"/>
    <n v="1920"/>
    <m/>
    <n v="0"/>
    <n v="0"/>
    <x v="1"/>
    <s v="NÃO"/>
    <n v="0"/>
  </r>
  <r>
    <x v="2"/>
    <x v="0"/>
    <x v="278"/>
    <s v="Keratin Hair Food Nutrition Salon Line 195gr"/>
    <s v="C"/>
    <s v="ATIVO"/>
    <n v="1728"/>
    <n v="6"/>
    <x v="19"/>
    <n v="0"/>
    <x v="0"/>
    <x v="204"/>
    <n v="0"/>
    <n v="702"/>
    <x v="0"/>
    <n v="3072"/>
    <n v="0"/>
    <n v="1326"/>
    <m/>
    <n v="0"/>
    <n v="0"/>
    <x v="0"/>
    <s v="NÃO"/>
    <n v="1"/>
  </r>
  <r>
    <x v="2"/>
    <x v="0"/>
    <x v="48"/>
    <s v="Acidificante SOS Cachos De Repente Pronta 300ml"/>
    <s v="C"/>
    <s v="ATIVO"/>
    <n v="1680"/>
    <n v="6"/>
    <x v="20"/>
    <n v="0"/>
    <x v="0"/>
    <x v="204"/>
    <n v="0"/>
    <n v="684"/>
    <x v="0"/>
    <n v="888"/>
    <n v="4464"/>
    <n v="1680"/>
    <m/>
    <n v="0"/>
    <n v="0"/>
    <x v="0"/>
    <s v="NÃO"/>
    <n v="1"/>
  </r>
  <r>
    <x v="2"/>
    <x v="0"/>
    <x v="30"/>
    <s v="Meu Liso Muito + Liso Spray Defrizante Protetor Térmico 240ml"/>
    <s v="C"/>
    <s v="ATIVO"/>
    <n v="1584"/>
    <n v="6"/>
    <x v="21"/>
    <n v="0"/>
    <x v="0"/>
    <x v="204"/>
    <n v="0"/>
    <n v="672"/>
    <x v="0"/>
    <n v="-294"/>
    <n v="2952"/>
    <n v="4752"/>
    <m/>
    <n v="0"/>
    <n v="0"/>
    <x v="0"/>
    <s v="NÃO"/>
    <n v="1"/>
  </r>
  <r>
    <x v="2"/>
    <x v="0"/>
    <x v="72"/>
    <s v="Óleo de Tratamento Definição Natural 50ml"/>
    <s v="C"/>
    <s v="ATIVO"/>
    <n v="8352"/>
    <n v="12"/>
    <x v="22"/>
    <n v="0"/>
    <x v="0"/>
    <x v="204"/>
    <n v="0"/>
    <n v="660"/>
    <x v="0"/>
    <n v="5460"/>
    <n v="216"/>
    <n v="0"/>
    <m/>
    <n v="0"/>
    <n v="0"/>
    <x v="0"/>
    <s v="NÃO"/>
    <n v="1"/>
  </r>
  <r>
    <x v="2"/>
    <x v="0"/>
    <x v="57"/>
    <s v="Creme Para Pentear Gel Creme SOS Cachos Super Óleos 1kg"/>
    <s v="A"/>
    <s v="ATIVO"/>
    <n v="390"/>
    <n v="6"/>
    <x v="0"/>
    <n v="0"/>
    <x v="44"/>
    <x v="204"/>
    <n v="0"/>
    <n v="654"/>
    <x v="18"/>
    <n v="2244"/>
    <n v="18"/>
    <n v="8776"/>
    <m/>
    <n v="0"/>
    <n v="0"/>
    <x v="1"/>
    <s v="NÃO"/>
    <n v="0"/>
  </r>
  <r>
    <x v="2"/>
    <x v="0"/>
    <x v="63"/>
    <s v="Spray Defrizante Protetor Térmico Meu Liso Hialurônico 240ml"/>
    <s v="C"/>
    <s v="ATIVO"/>
    <n v="1584"/>
    <n v="6"/>
    <x v="23"/>
    <n v="0"/>
    <x v="0"/>
    <x v="204"/>
    <n v="0"/>
    <n v="654"/>
    <x v="0"/>
    <n v="2238"/>
    <n v="150"/>
    <n v="6"/>
    <m/>
    <n v="0"/>
    <n v="0"/>
    <x v="0"/>
    <s v="NÃO"/>
    <n v="1"/>
  </r>
  <r>
    <x v="2"/>
    <x v="0"/>
    <x v="50"/>
    <s v="Creme Para Pentear Definição Alongada Cachos de Sereia 1kg"/>
    <s v="C"/>
    <s v="ATIVO"/>
    <n v="480"/>
    <n v="6"/>
    <x v="0"/>
    <n v="0"/>
    <x v="44"/>
    <x v="204"/>
    <n v="0"/>
    <n v="654"/>
    <x v="18"/>
    <n v="-5442"/>
    <n v="354"/>
    <n v="23520"/>
    <m/>
    <n v="0"/>
    <n v="0"/>
    <x v="1"/>
    <s v="NÃO"/>
    <n v="0"/>
  </r>
  <r>
    <x v="2"/>
    <x v="0"/>
    <x v="33"/>
    <s v="Máscara de Tratamento Manteiga Extranutritiva SOS Cachos Super Óleos 300g"/>
    <s v="C"/>
    <s v="ATIVO"/>
    <n v="960"/>
    <n v="6"/>
    <x v="24"/>
    <n v="0"/>
    <x v="0"/>
    <x v="204"/>
    <n v="0"/>
    <n v="642"/>
    <x v="0"/>
    <n v="1110"/>
    <n v="504"/>
    <n v="4800"/>
    <m/>
    <n v="0"/>
    <n v="0"/>
    <x v="0"/>
    <s v="NÃO"/>
    <n v="1"/>
  </r>
  <r>
    <x v="2"/>
    <x v="0"/>
    <x v="279"/>
    <s v="Coloração suave Light Color 2.0 Preto Salon Line"/>
    <s v="A"/>
    <s v="ATIVO"/>
    <n v="1512"/>
    <n v="6"/>
    <x v="25"/>
    <n v="0"/>
    <x v="0"/>
    <x v="204"/>
    <n v="0"/>
    <n v="630"/>
    <x v="0"/>
    <n v="79574"/>
    <n v="9972"/>
    <n v="13056"/>
    <m/>
    <n v="0"/>
    <n v="0"/>
    <x v="0"/>
    <s v="NÃO"/>
    <n v="1"/>
  </r>
  <r>
    <x v="2"/>
    <x v="0"/>
    <x v="40"/>
    <s v="Body Splash Xêrosa Baunilha Doce 200ml"/>
    <s v="A"/>
    <s v="ATIVO"/>
    <n v="1980"/>
    <n v="6"/>
    <x v="26"/>
    <n v="0"/>
    <x v="0"/>
    <x v="204"/>
    <n v="0"/>
    <n v="612"/>
    <x v="0"/>
    <n v="9672"/>
    <n v="1404"/>
    <n v="36668"/>
    <m/>
    <n v="0"/>
    <n v="0"/>
    <x v="0"/>
    <s v="NÃO"/>
    <n v="1"/>
  </r>
  <r>
    <x v="2"/>
    <x v="0"/>
    <x v="46"/>
    <s v="Kit Xêrosa com 3 Cremes para Pentear 180g"/>
    <s v="C"/>
    <s v="ATIVO"/>
    <n v="0"/>
    <n v="3"/>
    <x v="0"/>
    <n v="0"/>
    <x v="0"/>
    <x v="204"/>
    <n v="0"/>
    <n v="612"/>
    <x v="19"/>
    <n v="0"/>
    <n v="2946"/>
    <n v="0"/>
    <m/>
    <n v="0"/>
    <n v="0"/>
    <x v="0"/>
    <s v="NÃO"/>
    <n v="0"/>
  </r>
  <r>
    <x v="2"/>
    <x v="0"/>
    <x v="34"/>
    <s v="Defrizante Protetor Térmico Meu Liso Muito + Liso Salon Line 200ml"/>
    <s v="C"/>
    <s v="ATIVO"/>
    <n v="1890"/>
    <n v="6"/>
    <x v="27"/>
    <n v="0"/>
    <x v="0"/>
    <x v="204"/>
    <n v="0"/>
    <n v="600"/>
    <x v="0"/>
    <n v="-5340"/>
    <n v="1566"/>
    <n v="3780"/>
    <m/>
    <n v="0"/>
    <n v="0"/>
    <x v="0"/>
    <s v="NÃO"/>
    <n v="1"/>
  </r>
  <r>
    <x v="2"/>
    <x v="0"/>
    <x v="75"/>
    <s v="Máscara Matizadora #todecacho Ruivo Natural 300g"/>
    <s v="B"/>
    <s v="ATIVO"/>
    <n v="1452"/>
    <n v="6"/>
    <x v="0"/>
    <n v="0"/>
    <x v="0"/>
    <x v="245"/>
    <n v="0"/>
    <n v="594"/>
    <x v="0"/>
    <n v="816"/>
    <n v="2526"/>
    <n v="0"/>
    <m/>
    <n v="0"/>
    <n v="0"/>
    <x v="0"/>
    <s v="NÃO"/>
    <n v="1"/>
  </r>
  <r>
    <x v="2"/>
    <x v="0"/>
    <x v="280"/>
    <s v="Gelatina Super Fixação #todecacho Profix Salon Line 300g"/>
    <s v="B"/>
    <s v="ATIVO"/>
    <n v="1200"/>
    <n v="6"/>
    <x v="0"/>
    <n v="0"/>
    <x v="0"/>
    <x v="246"/>
    <n v="0"/>
    <n v="588"/>
    <x v="0"/>
    <n v="4626"/>
    <n v="4950"/>
    <n v="0"/>
    <m/>
    <n v="0"/>
    <n v="0"/>
    <x v="0"/>
    <s v="NÃO"/>
    <n v="1"/>
  </r>
  <r>
    <x v="2"/>
    <x v="0"/>
    <x v="20"/>
    <s v="Kit S.O.S Hidratação Óleo de Rícino Shampoo e Condicionador Litrão Salon Line"/>
    <s v="B"/>
    <s v="ATIVO"/>
    <n v="180"/>
    <n v="3"/>
    <x v="0"/>
    <n v="0"/>
    <x v="0"/>
    <x v="151"/>
    <n v="0"/>
    <n v="582"/>
    <x v="0"/>
    <n v="-804"/>
    <n v="987"/>
    <n v="900"/>
    <m/>
    <n v="0"/>
    <n v="0"/>
    <x v="0"/>
    <s v="NÃO"/>
    <n v="1"/>
  </r>
  <r>
    <x v="2"/>
    <x v="0"/>
    <x v="51"/>
    <s v="Óleo de Tratamento Bob Esponja SOS Cachos 42ml"/>
    <s v="A"/>
    <s v="ATIVO"/>
    <n v="8544"/>
    <n v="12"/>
    <x v="0"/>
    <n v="0"/>
    <x v="0"/>
    <x v="129"/>
    <n v="0"/>
    <n v="576"/>
    <x v="0"/>
    <n v="6228"/>
    <n v="2898"/>
    <n v="8544"/>
    <m/>
    <n v="0"/>
    <n v="0"/>
    <x v="0"/>
    <s v="NÃO"/>
    <n v="1"/>
  </r>
  <r>
    <x v="2"/>
    <x v="0"/>
    <x v="83"/>
    <s v="Creme Para Pentear 3 em 1 Hidra D-Pantenol 300ml"/>
    <s v="C"/>
    <s v="ATIVO"/>
    <n v="1440"/>
    <n v="6"/>
    <x v="0"/>
    <n v="0"/>
    <x v="0"/>
    <x v="247"/>
    <n v="0"/>
    <n v="570"/>
    <x v="0"/>
    <n v="-636"/>
    <n v="1764"/>
    <n v="1440"/>
    <m/>
    <n v="0"/>
    <n v="0"/>
    <x v="0"/>
    <s v="NÃO"/>
    <n v="1"/>
  </r>
  <r>
    <x v="2"/>
    <x v="0"/>
    <x v="18"/>
    <s v="Máscara S.O.S Hidratação Azeite de Oliva Salon Line 1kg"/>
    <s v="B"/>
    <s v="ATIVO"/>
    <n v="480"/>
    <n v="6"/>
    <x v="0"/>
    <n v="0"/>
    <x v="45"/>
    <x v="204"/>
    <n v="0"/>
    <n v="570"/>
    <x v="20"/>
    <n v="-324"/>
    <n v="66"/>
    <n v="1080"/>
    <m/>
    <n v="0"/>
    <n v="0"/>
    <x v="1"/>
    <s v="NÃO"/>
    <n v="0"/>
  </r>
  <r>
    <x v="2"/>
    <x v="0"/>
    <x v="112"/>
    <s v="Creme Para Pentear Definição Imediata Cachos Cola 1kg"/>
    <s v="C"/>
    <s v="ATIVO"/>
    <n v="480"/>
    <n v="6"/>
    <x v="0"/>
    <n v="0"/>
    <x v="46"/>
    <x v="204"/>
    <n v="0"/>
    <n v="552"/>
    <x v="21"/>
    <n v="34470"/>
    <n v="30"/>
    <n v="960"/>
    <m/>
    <n v="0"/>
    <n v="0"/>
    <x v="1"/>
    <s v="NÃO"/>
    <n v="0"/>
  </r>
  <r>
    <x v="2"/>
    <x v="0"/>
    <x v="25"/>
    <s v="Creme para Pentear Multifuncional Hidra Multy Kids Salon Line 300ml"/>
    <s v="B"/>
    <s v="ATIVO"/>
    <n v="1440"/>
    <n v="6"/>
    <x v="0"/>
    <n v="0"/>
    <x v="0"/>
    <x v="156"/>
    <n v="0"/>
    <n v="522"/>
    <x v="0"/>
    <n v="-8268"/>
    <n v="102"/>
    <n v="4812"/>
    <m/>
    <n v="0"/>
    <n v="0"/>
    <x v="0"/>
    <s v="NÃO"/>
    <n v="1"/>
  </r>
  <r>
    <x v="2"/>
    <x v="0"/>
    <x v="91"/>
    <s v="Máscara Meu Liso Matizador Prata Salon Line 300g"/>
    <s v="C"/>
    <s v="ATIVO"/>
    <n v="960"/>
    <n v="6"/>
    <x v="0"/>
    <n v="0"/>
    <x v="0"/>
    <x v="133"/>
    <n v="0"/>
    <n v="504"/>
    <x v="0"/>
    <n v="1080"/>
    <n v="378"/>
    <n v="7998"/>
    <m/>
    <n v="0"/>
    <n v="0"/>
    <x v="0"/>
    <s v="NÃO"/>
    <n v="1"/>
  </r>
  <r>
    <x v="2"/>
    <x v="0"/>
    <x v="35"/>
    <s v="Creme Para Pentear Definição Extraordinária 1kg"/>
    <s v="A"/>
    <s v="ATIVO"/>
    <n v="480"/>
    <n v="6"/>
    <x v="0"/>
    <n v="0"/>
    <x v="47"/>
    <x v="204"/>
    <n v="0"/>
    <n v="504"/>
    <x v="22"/>
    <n v="-936"/>
    <n v="2595"/>
    <n v="2880"/>
    <m/>
    <n v="0"/>
    <n v="0"/>
    <x v="1"/>
    <s v="NÃO"/>
    <n v="0"/>
  </r>
  <r>
    <x v="2"/>
    <x v="0"/>
    <x v="10"/>
    <s v="Óleo Sérum de Tratamento Cachos dos Sonhos Multy Definição Natural 200ml"/>
    <s v="A"/>
    <s v="ATIVO"/>
    <n v="2484"/>
    <n v="6"/>
    <x v="0"/>
    <n v="0"/>
    <x v="0"/>
    <x v="204"/>
    <n v="0"/>
    <n v="504"/>
    <x v="22"/>
    <n v="10554"/>
    <n v="144"/>
    <n v="4968"/>
    <m/>
    <n v="0"/>
    <n v="0"/>
    <x v="0"/>
    <s v="NÃO"/>
    <n v="0"/>
  </r>
  <r>
    <x v="2"/>
    <x v="0"/>
    <x v="175"/>
    <s v="Spray Defrizante Protetor Térmico Meu Liso Reparação 240ml"/>
    <s v="C"/>
    <s v="ATIVO"/>
    <n v="1584"/>
    <n v="6"/>
    <x v="0"/>
    <n v="0"/>
    <x v="0"/>
    <x v="133"/>
    <n v="0"/>
    <n v="504"/>
    <x v="0"/>
    <n v="-804"/>
    <n v="126"/>
    <n v="5550"/>
    <m/>
    <n v="0"/>
    <n v="0"/>
    <x v="0"/>
    <s v="NÃO"/>
    <n v="1"/>
  </r>
  <r>
    <x v="2"/>
    <x v="0"/>
    <x v="247"/>
    <s v="Máscara Meu Liso Matizador Platina Salon Line 300g"/>
    <s v="C"/>
    <s v="ATIVO"/>
    <n v="960"/>
    <n v="6"/>
    <x v="0"/>
    <n v="0"/>
    <x v="0"/>
    <x v="133"/>
    <n v="0"/>
    <n v="504"/>
    <x v="0"/>
    <n v="6420"/>
    <n v="1020"/>
    <n v="3840"/>
    <m/>
    <n v="0"/>
    <n v="0"/>
    <x v="0"/>
    <s v="NÃO"/>
    <n v="1"/>
  </r>
  <r>
    <x v="2"/>
    <x v="0"/>
    <x v="69"/>
    <s v="Balm Meu Liso Antifrizz 50g"/>
    <s v="C"/>
    <s v="ATIVO"/>
    <n v="4032"/>
    <n v="12"/>
    <x v="0"/>
    <n v="0"/>
    <x v="0"/>
    <x v="152"/>
    <n v="0"/>
    <n v="492"/>
    <x v="0"/>
    <n v="3024"/>
    <n v="1368"/>
    <n v="2304"/>
    <m/>
    <n v="0"/>
    <n v="0"/>
    <x v="0"/>
    <s v="NÃO"/>
    <n v="1"/>
  </r>
  <r>
    <x v="2"/>
    <x v="0"/>
    <x v="132"/>
    <s v="#todecacho Máscara Matizadora Preta 300g"/>
    <s v="A"/>
    <s v="ATIVO"/>
    <n v="1452"/>
    <n v="6"/>
    <x v="0"/>
    <n v="0"/>
    <x v="0"/>
    <x v="248"/>
    <n v="0"/>
    <n v="474"/>
    <x v="0"/>
    <n v="-5232"/>
    <n v="792"/>
    <n v="1044"/>
    <m/>
    <n v="0"/>
    <n v="0"/>
    <x v="0"/>
    <s v="NÃO"/>
    <n v="1"/>
  </r>
  <r>
    <x v="2"/>
    <x v="0"/>
    <x v="102"/>
    <s v="Máscara Meu Liso Matizador Castanho Salon Line 300g"/>
    <s v="B"/>
    <s v="ATIVO"/>
    <n v="960"/>
    <n v="6"/>
    <x v="0"/>
    <n v="0"/>
    <x v="0"/>
    <x v="248"/>
    <n v="0"/>
    <n v="474"/>
    <x v="0"/>
    <n v="564"/>
    <n v="66"/>
    <n v="6240"/>
    <m/>
    <n v="0"/>
    <n v="0"/>
    <x v="0"/>
    <s v="NÃO"/>
    <n v="1"/>
  </r>
  <r>
    <x v="2"/>
    <x v="0"/>
    <x v="31"/>
    <s v="Kit SOS Cachos Coco Profundo Shampoo e Condicionador Litrão Salon Line"/>
    <s v="B"/>
    <s v="ATIVO"/>
    <n v="180"/>
    <n v="3"/>
    <x v="0"/>
    <n v="0"/>
    <x v="0"/>
    <x v="155"/>
    <n v="0"/>
    <n v="462"/>
    <x v="0"/>
    <n v="-570"/>
    <n v="1008"/>
    <n v="540"/>
    <m/>
    <n v="0"/>
    <n v="0"/>
    <x v="0"/>
    <s v="NÃO"/>
    <n v="1"/>
  </r>
  <r>
    <x v="2"/>
    <x v="0"/>
    <x v="100"/>
    <s v="Gelatina #todecacho Super Definição Salon Line 550g"/>
    <s v="A"/>
    <s v="ATIVO"/>
    <n v="960"/>
    <n v="6"/>
    <x v="0"/>
    <n v="0"/>
    <x v="48"/>
    <x v="204"/>
    <n v="0"/>
    <n v="450"/>
    <x v="23"/>
    <n v="63612"/>
    <n v="2340"/>
    <n v="21246"/>
    <m/>
    <n v="0"/>
    <n v="0"/>
    <x v="1"/>
    <s v="NÃO"/>
    <n v="0"/>
  </r>
  <r>
    <x v="2"/>
    <x v="0"/>
    <x v="22"/>
    <s v="Máscara S.O.S Hidratação Queratina e Colágeno Salon Line 1kg"/>
    <s v="B"/>
    <s v="ATIVO"/>
    <n v="480"/>
    <n v="6"/>
    <x v="0"/>
    <n v="0"/>
    <x v="48"/>
    <x v="204"/>
    <n v="0"/>
    <n v="450"/>
    <x v="23"/>
    <n v="-1590"/>
    <n v="48"/>
    <n v="0"/>
    <m/>
    <n v="0"/>
    <n v="0"/>
    <x v="1"/>
    <s v="NÃO"/>
    <n v="0"/>
  </r>
  <r>
    <x v="2"/>
    <x v="0"/>
    <x v="129"/>
    <s v="Creme Para Pentear Cachos Ostentação 300ml"/>
    <s v="C"/>
    <s v="ATIVO"/>
    <n v="1260"/>
    <n v="6"/>
    <x v="0"/>
    <n v="0"/>
    <x v="0"/>
    <x v="249"/>
    <n v="0"/>
    <n v="444"/>
    <x v="0"/>
    <n v="390"/>
    <n v="138"/>
    <n v="3774"/>
    <m/>
    <n v="0"/>
    <n v="0"/>
    <x v="0"/>
    <s v="NÃO"/>
    <n v="1"/>
  </r>
  <r>
    <x v="2"/>
    <x v="0"/>
    <x v="92"/>
    <s v="#todecacho Máscara Matizadora Roxa 300g"/>
    <s v="A"/>
    <s v="ATIVO"/>
    <n v="1452"/>
    <n v="6"/>
    <x v="0"/>
    <n v="0"/>
    <x v="0"/>
    <x v="249"/>
    <n v="0"/>
    <n v="444"/>
    <x v="0"/>
    <n v="-888"/>
    <n v="6"/>
    <n v="8226"/>
    <m/>
    <n v="0"/>
    <n v="0"/>
    <x v="0"/>
    <s v="NÃO"/>
    <n v="1"/>
  </r>
  <r>
    <x v="2"/>
    <x v="0"/>
    <x v="29"/>
    <s v="Máscara de hidratação Intensa SOS Cachos Kids Hidratação Salon Line 500g"/>
    <s v="B"/>
    <s v="ATIVO"/>
    <n v="960"/>
    <n v="6"/>
    <x v="0"/>
    <n v="0"/>
    <x v="49"/>
    <x v="204"/>
    <n v="0"/>
    <n v="444"/>
    <x v="24"/>
    <n v="-4704"/>
    <n v="10008"/>
    <n v="1764"/>
    <m/>
    <n v="0"/>
    <n v="0"/>
    <x v="1"/>
    <s v="NÃO"/>
    <n v="0"/>
  </r>
  <r>
    <x v="2"/>
    <x v="0"/>
    <x v="16"/>
    <s v="Creme para Pentear Xô Porosidade! Definição &amp; Selagem Máxima 1kg"/>
    <s v="A"/>
    <s v="ATIVO"/>
    <n v="480"/>
    <n v="6"/>
    <x v="0"/>
    <n v="0"/>
    <x v="49"/>
    <x v="204"/>
    <n v="0"/>
    <n v="444"/>
    <x v="24"/>
    <n v="10602"/>
    <n v="78"/>
    <n v="10248"/>
    <m/>
    <n v="0"/>
    <n v="0"/>
    <x v="1"/>
    <s v="NÃO"/>
    <n v="0"/>
  </r>
  <r>
    <x v="2"/>
    <x v="0"/>
    <x v="58"/>
    <s v="Óleo Trata e Finaliza SOS Cachos De Repente Pronta 42ml"/>
    <s v="A"/>
    <s v="ATIVO"/>
    <n v="8544"/>
    <n v="12"/>
    <x v="0"/>
    <n v="0"/>
    <x v="0"/>
    <x v="250"/>
    <n v="0"/>
    <n v="432"/>
    <x v="0"/>
    <n v="-8268"/>
    <n v="72"/>
    <n v="23673"/>
    <m/>
    <n v="0"/>
    <n v="0"/>
    <x v="0"/>
    <s v="NÃO"/>
    <n v="1"/>
  </r>
  <r>
    <x v="2"/>
    <x v="0"/>
    <x v="191"/>
    <s v="Kit Shampoo e Condicionador Hidra Longos e Fortes 300ml"/>
    <s v="B"/>
    <s v="ATIVO"/>
    <n v="720"/>
    <n v="6"/>
    <x v="28"/>
    <n v="0"/>
    <x v="0"/>
    <x v="204"/>
    <n v="0"/>
    <n v="414"/>
    <x v="0"/>
    <n v="-4014"/>
    <n v="648"/>
    <n v="5730"/>
    <m/>
    <n v="0"/>
    <n v="0"/>
    <x v="0"/>
    <s v="NÃO"/>
    <n v="1"/>
  </r>
  <r>
    <x v="2"/>
    <x v="0"/>
    <x v="54"/>
    <s v="Kit Shampoo 300ml + Creme Multifuncional 300ml Definição Natural"/>
    <s v="A"/>
    <s v="ATIVO"/>
    <n v="504"/>
    <n v="6"/>
    <x v="0"/>
    <n v="0"/>
    <x v="0"/>
    <x v="251"/>
    <n v="0"/>
    <n v="414"/>
    <x v="0"/>
    <n v="-5950"/>
    <n v="304"/>
    <n v="14724"/>
    <m/>
    <n v="0"/>
    <n v="0"/>
    <x v="0"/>
    <s v="NÃO"/>
    <n v="1"/>
  </r>
  <r>
    <x v="2"/>
    <x v="0"/>
    <x v="98"/>
    <s v="Body Splash Xêrosa Poder das Divas 200ml"/>
    <s v="C"/>
    <s v="ATIVO"/>
    <n v="1860"/>
    <n v="6"/>
    <x v="0"/>
    <n v="0"/>
    <x v="0"/>
    <x v="195"/>
    <n v="0"/>
    <n v="402"/>
    <x v="0"/>
    <n v="-5532"/>
    <n v="96"/>
    <n v="13980"/>
    <m/>
    <n v="0"/>
    <n v="0"/>
    <x v="0"/>
    <s v="NÃO"/>
    <n v="1"/>
  </r>
  <r>
    <x v="2"/>
    <x v="0"/>
    <x v="77"/>
    <s v="Gelatina Ativadora de Cachos Nutrição SOS Cachos Super Óleos 400g"/>
    <s v="A"/>
    <s v="ATIVO"/>
    <n v="720"/>
    <n v="6"/>
    <x v="0"/>
    <n v="0"/>
    <x v="50"/>
    <x v="204"/>
    <n v="0"/>
    <n v="402"/>
    <x v="25"/>
    <n v="13920"/>
    <n v="3078"/>
    <n v="948"/>
    <m/>
    <n v="0"/>
    <n v="0"/>
    <x v="1"/>
    <s v="NÃO"/>
    <n v="0"/>
  </r>
  <r>
    <x v="2"/>
    <x v="0"/>
    <x v="80"/>
    <s v="Máscara de hidratação SOS Bomba Original Salon Line 500g"/>
    <s v="A"/>
    <s v="ATIVO"/>
    <n v="768"/>
    <n v="6"/>
    <x v="0"/>
    <n v="0"/>
    <x v="50"/>
    <x v="204"/>
    <n v="0"/>
    <n v="402"/>
    <x v="25"/>
    <n v="-10248"/>
    <n v="312"/>
    <n v="2304"/>
    <m/>
    <n v="0"/>
    <n v="0"/>
    <x v="1"/>
    <s v="NÃO"/>
    <n v="0"/>
  </r>
  <r>
    <x v="2"/>
    <x v="0"/>
    <x v="281"/>
    <s v="Coloração suave Light Color 4.0 Castanho Médio Salon Line"/>
    <s v="A"/>
    <s v="ATIVO"/>
    <n v="1512"/>
    <n v="6"/>
    <x v="0"/>
    <n v="0"/>
    <x v="0"/>
    <x v="195"/>
    <n v="0"/>
    <n v="402"/>
    <x v="0"/>
    <n v="70542"/>
    <n v="1320"/>
    <n v="4536"/>
    <m/>
    <n v="0"/>
    <n v="0"/>
    <x v="0"/>
    <s v="NÃO"/>
    <n v="1"/>
  </r>
  <r>
    <x v="2"/>
    <x v="0"/>
    <x v="68"/>
    <s v="Máscara de Hidratação SOS Bomba Original Salon Line 1kg"/>
    <s v="C"/>
    <s v="ATIVO"/>
    <n v="480"/>
    <n v="6"/>
    <x v="0"/>
    <n v="0"/>
    <x v="35"/>
    <x v="204"/>
    <n v="0"/>
    <n v="372"/>
    <x v="26"/>
    <n v="11802"/>
    <n v="3852"/>
    <n v="0"/>
    <m/>
    <n v="0"/>
    <n v="0"/>
    <x v="1"/>
    <s v="NÃO"/>
    <n v="0"/>
  </r>
  <r>
    <x v="2"/>
    <x v="0"/>
    <x v="194"/>
    <s v="Body Splash SOS Cachos Bob Esponja 200ml"/>
    <s v="C"/>
    <s v="ATIVO"/>
    <n v="2376"/>
    <n v="6"/>
    <x v="0"/>
    <n v="0"/>
    <x v="0"/>
    <x v="220"/>
    <n v="0"/>
    <n v="360"/>
    <x v="0"/>
    <n v="25884"/>
    <n v="756"/>
    <n v="17622"/>
    <m/>
    <n v="0"/>
    <n v="0"/>
    <x v="0"/>
    <s v="NÃO"/>
    <n v="1"/>
  </r>
  <r>
    <x v="2"/>
    <x v="0"/>
    <x v="282"/>
    <s v="Ativador de Cachos SOS Cachos Óleo de Manga Salon Line 500g"/>
    <s v="C"/>
    <s v="ATIVO"/>
    <n v="960"/>
    <n v="6"/>
    <x v="0"/>
    <n v="0"/>
    <x v="51"/>
    <x v="204"/>
    <n v="0"/>
    <n v="360"/>
    <x v="27"/>
    <n v="-1716"/>
    <n v="162"/>
    <n v="1920"/>
    <m/>
    <n v="0"/>
    <n v="0"/>
    <x v="1"/>
    <s v="NÃO"/>
    <n v="0"/>
  </r>
  <r>
    <x v="2"/>
    <x v="0"/>
    <x v="150"/>
    <s v="Guanidina Calcio&amp;Oil Creme Relaxante Salon Line"/>
    <s v="A"/>
    <s v="ATIVO"/>
    <n v="396"/>
    <n v="6"/>
    <x v="0"/>
    <n v="0"/>
    <x v="0"/>
    <x v="252"/>
    <n v="0"/>
    <n v="354"/>
    <x v="0"/>
    <n v="11706"/>
    <n v="210"/>
    <n v="4996"/>
    <m/>
    <n v="0"/>
    <n v="0"/>
    <x v="0"/>
    <s v="NÃO"/>
    <n v="1"/>
  </r>
  <r>
    <x v="2"/>
    <x v="0"/>
    <x v="90"/>
    <s v="Máscara Matizadora #todecacho Chocolate 300g"/>
    <s v="A"/>
    <s v="ATIVO"/>
    <n v="1452"/>
    <n v="6"/>
    <x v="0"/>
    <n v="0"/>
    <x v="0"/>
    <x v="252"/>
    <n v="0"/>
    <n v="354"/>
    <x v="0"/>
    <n v="-4110"/>
    <n v="1068"/>
    <n v="4926"/>
    <m/>
    <n v="0"/>
    <n v="0"/>
    <x v="0"/>
    <s v="NÃO"/>
    <n v="1"/>
  </r>
  <r>
    <x v="2"/>
    <x v="0"/>
    <x v="81"/>
    <s v="Kit Shampoo e Condicionador Hidra Abacate Salon Line 300ml"/>
    <s v="B"/>
    <s v="ATIVO"/>
    <n v="720"/>
    <n v="6"/>
    <x v="0"/>
    <n v="0"/>
    <x v="0"/>
    <x v="252"/>
    <n v="0"/>
    <n v="354"/>
    <x v="0"/>
    <n v="-3318"/>
    <n v="42"/>
    <n v="2226"/>
    <m/>
    <n v="0"/>
    <n v="0"/>
    <x v="0"/>
    <s v="NÃO"/>
    <n v="1"/>
  </r>
  <r>
    <x v="2"/>
    <x v="0"/>
    <x v="73"/>
    <s v="Body Splash Cabelo e Corpo Xêrosa Flores Brilhantes 200ml"/>
    <s v="A"/>
    <s v="ATIVO"/>
    <n v="1980"/>
    <n v="6"/>
    <x v="0"/>
    <n v="0"/>
    <x v="0"/>
    <x v="252"/>
    <n v="0"/>
    <n v="354"/>
    <x v="0"/>
    <n v="7680"/>
    <n v="7614"/>
    <n v="14406"/>
    <m/>
    <n v="0"/>
    <n v="0"/>
    <x v="0"/>
    <s v="NÃO"/>
    <n v="1"/>
  </r>
  <r>
    <x v="2"/>
    <x v="0"/>
    <x v="283"/>
    <s v="Creme para Pentear SOS Cachos Óleo de Manga Salon Line 300ml"/>
    <s v="B"/>
    <s v="ATIVO"/>
    <n v="1620"/>
    <n v="6"/>
    <x v="0"/>
    <n v="0"/>
    <x v="0"/>
    <x v="252"/>
    <n v="0"/>
    <n v="354"/>
    <x v="0"/>
    <n v="1668"/>
    <n v="5826"/>
    <n v="1620"/>
    <m/>
    <n v="0"/>
    <n v="0"/>
    <x v="0"/>
    <s v="NÃO"/>
    <n v="1"/>
  </r>
  <r>
    <x v="2"/>
    <x v="0"/>
    <x v="149"/>
    <s v="Gelatina #todecacho Super Definição 200g"/>
    <s v="C"/>
    <s v="ATIVO"/>
    <n v="1830"/>
    <n v="6"/>
    <x v="0"/>
    <n v="0"/>
    <x v="0"/>
    <x v="253"/>
    <n v="0"/>
    <n v="342"/>
    <x v="0"/>
    <n v="23916"/>
    <n v="108"/>
    <n v="7794"/>
    <m/>
    <n v="0"/>
    <n v="0"/>
    <x v="0"/>
    <s v="NÃO"/>
    <n v="1"/>
  </r>
  <r>
    <x v="2"/>
    <x v="0"/>
    <x v="151"/>
    <s v="Máscara de Tratamento Definição Natural 300g"/>
    <s v="C"/>
    <s v="ATIVO"/>
    <n v="960"/>
    <n v="6"/>
    <x v="0"/>
    <n v="0"/>
    <x v="0"/>
    <x v="205"/>
    <n v="0"/>
    <n v="330"/>
    <x v="0"/>
    <n v="-276"/>
    <n v="54"/>
    <n v="6666"/>
    <m/>
    <n v="0"/>
    <n v="0"/>
    <x v="0"/>
    <s v="NÃO"/>
    <n v="1"/>
  </r>
  <r>
    <x v="2"/>
    <x v="0"/>
    <x v="106"/>
    <s v="Tonalizante Color Express Fun Pink Show Salon Line 100ml"/>
    <s v="C"/>
    <s v="ATIVO"/>
    <n v="1224"/>
    <n v="6"/>
    <x v="0"/>
    <n v="0"/>
    <x v="0"/>
    <x v="205"/>
    <n v="0"/>
    <n v="330"/>
    <x v="0"/>
    <n v="-714"/>
    <n v="1242"/>
    <n v="1224"/>
    <m/>
    <n v="0"/>
    <n v="0"/>
    <x v="0"/>
    <s v="NÃO"/>
    <n v="1"/>
  </r>
  <r>
    <x v="2"/>
    <x v="0"/>
    <x v="24"/>
    <s v="Kit S.O.S Hidratação Azeite de Oliva Shampoo e Condicionador Litrão Salon Line"/>
    <s v="B"/>
    <s v="ATIVO"/>
    <n v="180"/>
    <n v="3"/>
    <x v="0"/>
    <n v="0"/>
    <x v="0"/>
    <x v="204"/>
    <n v="0"/>
    <n v="330"/>
    <x v="28"/>
    <n v="-612"/>
    <n v="138"/>
    <n v="180"/>
    <m/>
    <n v="0"/>
    <n v="0"/>
    <x v="0"/>
    <s v="NÃO"/>
    <n v="0"/>
  </r>
  <r>
    <x v="2"/>
    <x v="0"/>
    <x v="125"/>
    <s v="Body Splash Xêrosa Beleza Fatal 200ml"/>
    <s v="C"/>
    <s v="ATIVO"/>
    <n v="1800"/>
    <n v="6"/>
    <x v="0"/>
    <n v="0"/>
    <x v="0"/>
    <x v="199"/>
    <n v="0"/>
    <n v="324"/>
    <x v="0"/>
    <n v="25080"/>
    <n v="84"/>
    <n v="40296"/>
    <m/>
    <n v="0"/>
    <n v="0"/>
    <x v="0"/>
    <s v="NÃO"/>
    <n v="1"/>
  </r>
  <r>
    <x v="2"/>
    <x v="0"/>
    <x v="70"/>
    <s v="Kit Shampoo 300ml + Creme Multifuncional 300ml SOS Cachos Bob Esponja"/>
    <s v="A"/>
    <s v="ATIVO"/>
    <n v="750"/>
    <n v="6"/>
    <x v="0"/>
    <n v="0"/>
    <x v="0"/>
    <x v="199"/>
    <n v="0"/>
    <n v="324"/>
    <x v="0"/>
    <n v="-7482"/>
    <n v="216"/>
    <n v="2814"/>
    <m/>
    <n v="0"/>
    <n v="0"/>
    <x v="0"/>
    <s v="NÃO"/>
    <n v="1"/>
  </r>
  <r>
    <x v="2"/>
    <x v="0"/>
    <x v="39"/>
    <s v="Creme Para Pentear Definição Intensa Salon Line 1kg"/>
    <s v="A"/>
    <s v="ATIVO"/>
    <n v="480"/>
    <n v="6"/>
    <x v="0"/>
    <n v="0"/>
    <x v="52"/>
    <x v="204"/>
    <n v="0"/>
    <n v="324"/>
    <x v="29"/>
    <n v="-5190"/>
    <n v="3966"/>
    <n v="11640"/>
    <m/>
    <n v="0"/>
    <n v="0"/>
    <x v="1"/>
    <s v="NÃO"/>
    <n v="0"/>
  </r>
  <r>
    <x v="2"/>
    <x v="0"/>
    <x v="28"/>
    <s v="Creme para Pentear SOS Cachos Kids Hidratação Salon Line 300ml"/>
    <s v="A"/>
    <s v="ATIVO"/>
    <n v="1584"/>
    <n v="12"/>
    <x v="0"/>
    <n v="0"/>
    <x v="0"/>
    <x v="199"/>
    <n v="0"/>
    <n v="324"/>
    <x v="0"/>
    <n v="5244"/>
    <n v="5268"/>
    <n v="1476"/>
    <m/>
    <n v="0"/>
    <n v="0"/>
    <x v="0"/>
    <s v="NÃO"/>
    <n v="1"/>
  </r>
  <r>
    <x v="2"/>
    <x v="0"/>
    <x v="121"/>
    <s v="Spray 10 em 1 Meu Liso Antifrizz 240ml"/>
    <s v="C"/>
    <s v="ATIVO"/>
    <n v="1980"/>
    <n v="6"/>
    <x v="0"/>
    <n v="0"/>
    <x v="0"/>
    <x v="215"/>
    <n v="0"/>
    <n v="312"/>
    <x v="0"/>
    <n v="11550"/>
    <n v="246"/>
    <n v="5508"/>
    <m/>
    <n v="0"/>
    <n v="0"/>
    <x v="0"/>
    <s v="NÃO"/>
    <n v="1"/>
  </r>
  <r>
    <x v="2"/>
    <x v="0"/>
    <x v="79"/>
    <s v="Loção Hidratante Corporal Xêrosa Flores Brilhantes 200ml"/>
    <s v="C"/>
    <s v="ATIVO"/>
    <n v="0"/>
    <n v="3"/>
    <x v="0"/>
    <n v="0"/>
    <x v="0"/>
    <x v="215"/>
    <n v="0"/>
    <n v="312"/>
    <x v="0"/>
    <n v="0"/>
    <n v="0"/>
    <n v="0"/>
    <m/>
    <n v="0"/>
    <n v="0"/>
    <x v="0"/>
    <s v="NÃO"/>
    <n v="1"/>
  </r>
  <r>
    <x v="2"/>
    <x v="0"/>
    <x v="11"/>
    <s v="Gelatina #todecacho Definição Natural 550g"/>
    <s v="A"/>
    <s v="ATIVO"/>
    <n v="960"/>
    <n v="6"/>
    <x v="0"/>
    <n v="0"/>
    <x v="53"/>
    <x v="204"/>
    <n v="0"/>
    <n v="312"/>
    <x v="30"/>
    <n v="20304"/>
    <n v="9174"/>
    <n v="31164"/>
    <m/>
    <n v="0"/>
    <n v="0"/>
    <x v="1"/>
    <s v="NÃO"/>
    <n v="0"/>
  </r>
  <r>
    <x v="2"/>
    <x v="0"/>
    <x v="94"/>
    <s v="Meu Liso Kids Spray Desembaraçante 240ML"/>
    <s v="C"/>
    <s v="ATIVO"/>
    <n v="1584"/>
    <n v="6"/>
    <x v="0"/>
    <n v="0"/>
    <x v="0"/>
    <x v="254"/>
    <n v="0"/>
    <n v="300"/>
    <x v="0"/>
    <n v="7398"/>
    <n v="570"/>
    <n v="0"/>
    <m/>
    <n v="0"/>
    <n v="0"/>
    <x v="0"/>
    <s v="NÃO"/>
    <n v="1"/>
  </r>
  <r>
    <x v="2"/>
    <x v="0"/>
    <x v="23"/>
    <s v="Shampoo SOS Bomba Original Salon Line 500ml"/>
    <s v="B"/>
    <s v="ATIVO"/>
    <n v="1008"/>
    <n v="6"/>
    <x v="0"/>
    <n v="0"/>
    <x v="0"/>
    <x v="254"/>
    <n v="0"/>
    <n v="300"/>
    <x v="0"/>
    <n v="-2526"/>
    <n v="1494"/>
    <n v="5082"/>
    <m/>
    <n v="0"/>
    <n v="0"/>
    <x v="0"/>
    <s v="NÃO"/>
    <n v="1"/>
  </r>
  <r>
    <x v="2"/>
    <x v="0"/>
    <x v="284"/>
    <s v="Coloração suave Light Color 66.46 Vermelho Cereja Salon Line"/>
    <s v="C"/>
    <s v="ATIVO"/>
    <n v="1512"/>
    <n v="6"/>
    <x v="0"/>
    <n v="0"/>
    <x v="0"/>
    <x v="254"/>
    <n v="0"/>
    <n v="300"/>
    <x v="0"/>
    <n v="31182"/>
    <n v="174"/>
    <n v="1878"/>
    <m/>
    <n v="0"/>
    <n v="0"/>
    <x v="0"/>
    <s v="NÃO"/>
    <n v="1"/>
  </r>
  <r>
    <x v="2"/>
    <x v="0"/>
    <x v="285"/>
    <s v="Creme para pentear SOS Bomba Original Salon Line 300ml"/>
    <s v="A"/>
    <s v="ATIVO"/>
    <n v="1350"/>
    <n v="6"/>
    <x v="0"/>
    <n v="0"/>
    <x v="0"/>
    <x v="254"/>
    <n v="0"/>
    <n v="300"/>
    <x v="0"/>
    <n v="-6978"/>
    <n v="48"/>
    <n v="5898"/>
    <m/>
    <n v="0"/>
    <n v="0"/>
    <x v="0"/>
    <s v="NÃO"/>
    <n v="1"/>
  </r>
  <r>
    <x v="2"/>
    <x v="0"/>
    <x v="286"/>
    <s v="Coloração suave Light Color 5.0 Castanho Claro Salon Line"/>
    <s v="A"/>
    <s v="ATIVO"/>
    <n v="1512"/>
    <n v="6"/>
    <x v="0"/>
    <n v="0"/>
    <x v="0"/>
    <x v="254"/>
    <n v="0"/>
    <n v="300"/>
    <x v="0"/>
    <n v="38910"/>
    <n v="2538"/>
    <n v="0"/>
    <m/>
    <n v="0"/>
    <n v="0"/>
    <x v="0"/>
    <s v="NÃO"/>
    <n v="1"/>
  </r>
  <r>
    <x v="2"/>
    <x v="0"/>
    <x v="224"/>
    <s v="Gelatina #todecacho Super Fixação 200g"/>
    <s v="C"/>
    <s v="ATIVO"/>
    <n v="1830"/>
    <n v="6"/>
    <x v="0"/>
    <n v="0"/>
    <x v="0"/>
    <x v="214"/>
    <n v="0"/>
    <n v="294"/>
    <x v="0"/>
    <n v="15402"/>
    <n v="312"/>
    <n v="18300"/>
    <m/>
    <n v="0"/>
    <n v="0"/>
    <x v="0"/>
    <s v="NÃO"/>
    <n v="1"/>
  </r>
  <r>
    <x v="2"/>
    <x v="0"/>
    <x v="196"/>
    <s v="Leave-In Meu Liso Ostentação Top Coat 240ml"/>
    <s v="C"/>
    <s v="ATIVO"/>
    <n v="1980"/>
    <n v="6"/>
    <x v="0"/>
    <n v="0"/>
    <x v="0"/>
    <x v="214"/>
    <n v="0"/>
    <n v="294"/>
    <x v="0"/>
    <n v="20772"/>
    <n v="600"/>
    <n v="7920"/>
    <m/>
    <n v="0"/>
    <n v="0"/>
    <x v="0"/>
    <s v="NÃO"/>
    <n v="1"/>
  </r>
  <r>
    <x v="2"/>
    <x v="0"/>
    <x v="59"/>
    <s v="Kit Shampoo e Condicionador Hidra Óleo de Coco Salon Line 300ml"/>
    <s v="A"/>
    <s v="ATIVO"/>
    <n v="720"/>
    <n v="6"/>
    <x v="0"/>
    <n v="0"/>
    <x v="0"/>
    <x v="214"/>
    <n v="0"/>
    <n v="294"/>
    <x v="0"/>
    <n v="9074"/>
    <n v="228"/>
    <n v="4956"/>
    <m/>
    <n v="0"/>
    <n v="0"/>
    <x v="0"/>
    <s v="NÃO"/>
    <n v="1"/>
  </r>
  <r>
    <x v="2"/>
    <x v="0"/>
    <x v="131"/>
    <s v="Óleo de Tratamento Multifuncional Meu Liso Muito + Liso 60ml"/>
    <s v="B"/>
    <s v="ATIVO"/>
    <n v="5760"/>
    <n v="12"/>
    <x v="0"/>
    <n v="0"/>
    <x v="0"/>
    <x v="213"/>
    <n v="0"/>
    <n v="288"/>
    <x v="0"/>
    <n v="-60"/>
    <n v="282"/>
    <n v="2400"/>
    <m/>
    <n v="0"/>
    <n v="0"/>
    <x v="0"/>
    <s v="NÃO"/>
    <n v="1"/>
  </r>
  <r>
    <x v="2"/>
    <x v="0"/>
    <x v="195"/>
    <s v="Óleo Meu Liso Ostentação Top Coat 120ml"/>
    <s v="C"/>
    <s v="ATIVO"/>
    <n v="3528"/>
    <n v="6"/>
    <x v="0"/>
    <n v="0"/>
    <x v="0"/>
    <x v="209"/>
    <n v="0"/>
    <n v="282"/>
    <x v="0"/>
    <n v="2058"/>
    <n v="660"/>
    <n v="3528"/>
    <m/>
    <n v="0"/>
    <n v="0"/>
    <x v="0"/>
    <s v="NÃO"/>
    <n v="1"/>
  </r>
  <r>
    <x v="2"/>
    <x v="0"/>
    <x v="152"/>
    <s v="Creme para Pentear Definição Nutritiva 1kg"/>
    <s v="A"/>
    <s v="ATIVO"/>
    <n v="480"/>
    <n v="6"/>
    <x v="0"/>
    <n v="0"/>
    <x v="54"/>
    <x v="204"/>
    <n v="0"/>
    <n v="282"/>
    <x v="31"/>
    <n v="7386"/>
    <n v="30"/>
    <n v="8640"/>
    <m/>
    <n v="0"/>
    <n v="0"/>
    <x v="1"/>
    <s v="NÃO"/>
    <n v="0"/>
  </r>
  <r>
    <x v="2"/>
    <x v="0"/>
    <x v="134"/>
    <s v="Kit Shampoo 300ml + Condicionador 200ml SOS Cachos Kids Hidratação"/>
    <s v="B"/>
    <s v="ATIVO"/>
    <n v="930"/>
    <n v="6"/>
    <x v="0"/>
    <n v="0"/>
    <x v="0"/>
    <x v="209"/>
    <n v="0"/>
    <n v="282"/>
    <x v="0"/>
    <n v="-2868"/>
    <n v="6"/>
    <n v="4002"/>
    <m/>
    <n v="0"/>
    <n v="0"/>
    <x v="0"/>
    <s v="NÃO"/>
    <n v="1"/>
  </r>
  <r>
    <x v="2"/>
    <x v="0"/>
    <x v="89"/>
    <s v="Óleo de Tratamento Xêrosa Glamour Chic 60ml"/>
    <s v="A"/>
    <s v="ATIVO"/>
    <n v="5280"/>
    <n v="12"/>
    <x v="0"/>
    <n v="0"/>
    <x v="0"/>
    <x v="255"/>
    <n v="0"/>
    <n v="276"/>
    <x v="0"/>
    <n v="4080"/>
    <n v="744"/>
    <n v="20508"/>
    <m/>
    <n v="0"/>
    <n v="0"/>
    <x v="0"/>
    <s v="NÃO"/>
    <n v="1"/>
  </r>
  <r>
    <x v="2"/>
    <x v="0"/>
    <x v="110"/>
    <s v="Creme Para Pentear 5 em 1 SOS Cachos Óleo de Coco 1kg"/>
    <s v="B"/>
    <s v="ATIVO"/>
    <n v="390"/>
    <n v="6"/>
    <x v="0"/>
    <n v="0"/>
    <x v="55"/>
    <x v="204"/>
    <n v="0"/>
    <n v="270"/>
    <x v="32"/>
    <n v="-2244"/>
    <n v="486"/>
    <n v="3427"/>
    <m/>
    <n v="0"/>
    <n v="0"/>
    <x v="1"/>
    <s v="NÃO"/>
    <n v="0"/>
  </r>
  <r>
    <x v="2"/>
    <x v="0"/>
    <x v="60"/>
    <s v="Kit Shampoo e Condicionador Hidra D-Pantenol e Mix de Vitaminas Salon Line 300ml"/>
    <s v="A"/>
    <s v="ATIVO"/>
    <n v="720"/>
    <n v="6"/>
    <x v="0"/>
    <n v="0"/>
    <x v="0"/>
    <x v="256"/>
    <n v="0"/>
    <n v="270"/>
    <x v="0"/>
    <n v="-3840"/>
    <n v="1392"/>
    <n v="15230"/>
    <m/>
    <n v="0"/>
    <n v="0"/>
    <x v="0"/>
    <s v="NÃO"/>
    <n v="1"/>
  </r>
  <r>
    <x v="2"/>
    <x v="0"/>
    <x v="95"/>
    <s v="Creme para Pentear Hidra Hidratação Intensa Salon Line 1 Litro"/>
    <s v="C"/>
    <s v="ATIVO"/>
    <n v="414"/>
    <n v="6"/>
    <x v="0"/>
    <n v="0"/>
    <x v="0"/>
    <x v="217"/>
    <n v="0"/>
    <n v="264"/>
    <x v="0"/>
    <n v="-2070"/>
    <n v="180"/>
    <n v="1656"/>
    <m/>
    <n v="0"/>
    <n v="0"/>
    <x v="0"/>
    <s v="NÃO"/>
    <n v="1"/>
  </r>
  <r>
    <x v="2"/>
    <x v="0"/>
    <x v="142"/>
    <s v="Gelatina Xêrosa Glamour Chic 500g"/>
    <s v="A"/>
    <s v="ATIVO"/>
    <n v="960"/>
    <n v="6"/>
    <x v="0"/>
    <n v="0"/>
    <x v="56"/>
    <x v="204"/>
    <n v="0"/>
    <n v="264"/>
    <x v="33"/>
    <n v="6072"/>
    <n v="21"/>
    <n v="12858"/>
    <m/>
    <n v="0"/>
    <n v="0"/>
    <x v="1"/>
    <s v="NÃO"/>
    <n v="0"/>
  </r>
  <r>
    <x v="2"/>
    <x v="0"/>
    <x v="136"/>
    <s v="Loção Hidratante Corporal Xêrosa Rose Intense 200ml"/>
    <s v="C"/>
    <s v="ATIVO"/>
    <n v="0"/>
    <n v="3"/>
    <x v="0"/>
    <n v="0"/>
    <x v="0"/>
    <x v="204"/>
    <n v="0"/>
    <n v="264"/>
    <x v="33"/>
    <n v="0"/>
    <n v="0"/>
    <n v="0"/>
    <m/>
    <n v="0"/>
    <n v="0"/>
    <x v="0"/>
    <s v="NÃO"/>
    <n v="0"/>
  </r>
  <r>
    <x v="2"/>
    <x v="0"/>
    <x v="240"/>
    <s v="Guanidina Óleo Semente de Manga Alisa e Relaxa Salon Line 218gr"/>
    <s v="B"/>
    <s v="ATIVO"/>
    <n v="1080"/>
    <n v="12"/>
    <x v="0"/>
    <n v="0"/>
    <x v="0"/>
    <x v="208"/>
    <n v="0"/>
    <n v="252"/>
    <x v="0"/>
    <n v="-3864"/>
    <n v="1080"/>
    <n v="8460"/>
    <m/>
    <n v="0"/>
    <n v="0"/>
    <x v="0"/>
    <s v="NÃO"/>
    <n v="1"/>
  </r>
  <r>
    <x v="2"/>
    <x v="0"/>
    <x v="287"/>
    <s v="Coloração Light Color 6.7 Chocolate Salon Line Salon Line"/>
    <s v="B"/>
    <s v="ATIVO"/>
    <n v="1512"/>
    <n v="6"/>
    <x v="0"/>
    <n v="0"/>
    <x v="0"/>
    <x v="208"/>
    <n v="0"/>
    <n v="252"/>
    <x v="0"/>
    <n v="10110"/>
    <n v="1170"/>
    <n v="7392"/>
    <m/>
    <n v="0"/>
    <n v="0"/>
    <x v="0"/>
    <s v="NÃO"/>
    <n v="1"/>
  </r>
  <r>
    <x v="2"/>
    <x v="0"/>
    <x v="145"/>
    <s v="Máscara Meu Liso Matizadora Loiro Salon Line 300g"/>
    <s v="A"/>
    <s v="ATIVO"/>
    <n v="960"/>
    <n v="6"/>
    <x v="0"/>
    <n v="0"/>
    <x v="0"/>
    <x v="257"/>
    <n v="0"/>
    <n v="240"/>
    <x v="0"/>
    <n v="17634"/>
    <n v="2490"/>
    <n v="10050"/>
    <m/>
    <n v="0"/>
    <n v="0"/>
    <x v="0"/>
    <s v="NÃO"/>
    <n v="1"/>
  </r>
  <r>
    <x v="2"/>
    <x v="0"/>
    <x v="162"/>
    <s v="Tônico Capilar Cachos dos Sonhos Pink Fatal 300ml"/>
    <s v="B"/>
    <s v="ATIVO"/>
    <n v="1260"/>
    <n v="6"/>
    <x v="0"/>
    <n v="0"/>
    <x v="0"/>
    <x v="257"/>
    <n v="0"/>
    <n v="240"/>
    <x v="0"/>
    <n v="38190"/>
    <n v="588"/>
    <n v="1260"/>
    <m/>
    <n v="0"/>
    <n v="0"/>
    <x v="0"/>
    <s v="NÃO"/>
    <n v="1"/>
  </r>
  <r>
    <x v="2"/>
    <x v="0"/>
    <x v="108"/>
    <s v="Gelatina Líquida #todecacho Estilização 300ml"/>
    <s v="B"/>
    <s v="ATIVO"/>
    <n v="1260"/>
    <n v="6"/>
    <x v="0"/>
    <n v="0"/>
    <x v="0"/>
    <x v="257"/>
    <n v="0"/>
    <n v="240"/>
    <x v="0"/>
    <n v="294"/>
    <n v="816"/>
    <n v="1260"/>
    <m/>
    <n v="0"/>
    <n v="0"/>
    <x v="0"/>
    <s v="NÃO"/>
    <n v="1"/>
  </r>
  <r>
    <x v="2"/>
    <x v="0"/>
    <x v="93"/>
    <s v="Creme Modelador Natural #todecacho Cachos dos Sonhos 500ml"/>
    <s v="B"/>
    <s v="ATIVO"/>
    <n v="888"/>
    <n v="6"/>
    <x v="0"/>
    <n v="0"/>
    <x v="0"/>
    <x v="257"/>
    <n v="0"/>
    <n v="240"/>
    <x v="0"/>
    <n v="-2214"/>
    <n v="756"/>
    <n v="2664"/>
    <m/>
    <n v="0"/>
    <n v="0"/>
    <x v="0"/>
    <s v="NÃO"/>
    <n v="1"/>
  </r>
  <r>
    <x v="2"/>
    <x v="0"/>
    <x v="97"/>
    <s v="Creme para Pentear Xêrosa Glamour Chic 800g"/>
    <s v="A"/>
    <s v="ATIVO"/>
    <n v="672"/>
    <n v="6"/>
    <x v="0"/>
    <n v="0"/>
    <x v="0"/>
    <x v="257"/>
    <n v="0"/>
    <n v="240"/>
    <x v="0"/>
    <n v="-2034"/>
    <n v="864"/>
    <n v="0"/>
    <m/>
    <n v="0"/>
    <n v="0"/>
    <x v="0"/>
    <s v="NÃO"/>
    <n v="1"/>
  </r>
  <r>
    <x v="2"/>
    <x v="0"/>
    <x v="67"/>
    <s v="Creme Para Pentear Kids Cachinhos Definidos Salon Line 1kg"/>
    <s v="A"/>
    <s v="ATIVO"/>
    <n v="480"/>
    <n v="6"/>
    <x v="0"/>
    <n v="0"/>
    <x v="0"/>
    <x v="204"/>
    <n v="0"/>
    <n v="240"/>
    <x v="34"/>
    <n v="21762"/>
    <n v="1988"/>
    <n v="0"/>
    <m/>
    <n v="0"/>
    <n v="0"/>
    <x v="1"/>
    <s v="NÃO"/>
    <n v="0"/>
  </r>
  <r>
    <x v="2"/>
    <x v="0"/>
    <x v="153"/>
    <s v="Óleo de Tratamento Cachos dos Sonhos Multy Cereja 50ml"/>
    <s v="C"/>
    <s v="ATIVO"/>
    <n v="8352"/>
    <n v="12"/>
    <x v="0"/>
    <n v="0"/>
    <x v="0"/>
    <x v="257"/>
    <n v="0"/>
    <n v="240"/>
    <x v="0"/>
    <n v="49836"/>
    <n v="252"/>
    <n v="22584"/>
    <m/>
    <n v="0"/>
    <n v="0"/>
    <x v="0"/>
    <s v="NÃO"/>
    <n v="1"/>
  </r>
  <r>
    <x v="2"/>
    <x v="0"/>
    <x v="114"/>
    <s v="Óleo Reparador Uva Cachos dos Sonhos Multy Irresistível 50ml"/>
    <s v="A"/>
    <s v="ATIVO"/>
    <n v="8352"/>
    <n v="12"/>
    <x v="0"/>
    <n v="0"/>
    <x v="0"/>
    <x v="257"/>
    <n v="0"/>
    <n v="240"/>
    <x v="0"/>
    <n v="2220"/>
    <n v="504"/>
    <n v="5866"/>
    <m/>
    <n v="0"/>
    <n v="0"/>
    <x v="0"/>
    <s v="NÃO"/>
    <n v="1"/>
  </r>
  <r>
    <x v="2"/>
    <x v="0"/>
    <x v="86"/>
    <s v="Óleo de Tratamento Melancia Cachos dos Sonhos Multy Poderosos 50ml"/>
    <s v="A"/>
    <s v="ATIVO"/>
    <n v="8352"/>
    <n v="12"/>
    <x v="0"/>
    <n v="0"/>
    <x v="0"/>
    <x v="257"/>
    <n v="0"/>
    <n v="240"/>
    <x v="0"/>
    <n v="14868"/>
    <n v="60"/>
    <n v="31356"/>
    <m/>
    <n v="0"/>
    <n v="0"/>
    <x v="0"/>
    <s v="NÃO"/>
    <n v="1"/>
  </r>
  <r>
    <x v="2"/>
    <x v="0"/>
    <x v="84"/>
    <s v="Tônico Noturno SOS Bomba Original Crescimento 100ml"/>
    <s v="C"/>
    <s v="ATIVO"/>
    <n v="3384"/>
    <n v="12"/>
    <x v="0"/>
    <n v="0"/>
    <x v="0"/>
    <x v="257"/>
    <n v="0"/>
    <n v="240"/>
    <x v="0"/>
    <n v="-3336"/>
    <n v="4680"/>
    <n v="13824"/>
    <m/>
    <n v="0"/>
    <n v="0"/>
    <x v="0"/>
    <s v="NÃO"/>
    <n v="1"/>
  </r>
  <r>
    <x v="2"/>
    <x v="0"/>
    <x v="193"/>
    <s v="Ativador de Cachos SOS Cachos Arginina Reconstrução Salon Line 1kg"/>
    <s v="B"/>
    <s v="ATIVO"/>
    <n v="390"/>
    <n v="6"/>
    <x v="0"/>
    <n v="0"/>
    <x v="34"/>
    <x v="204"/>
    <n v="0"/>
    <n v="240"/>
    <x v="34"/>
    <n v="870"/>
    <n v="360"/>
    <n v="0"/>
    <m/>
    <n v="0"/>
    <n v="0"/>
    <x v="1"/>
    <s v="NÃO"/>
    <n v="0"/>
  </r>
  <r>
    <x v="2"/>
    <x v="0"/>
    <x v="180"/>
    <s v="Kit Shampoo e Condicionador Hidra Hialurônico Salon Line 300ml"/>
    <s v="A"/>
    <s v="ATIVO"/>
    <n v="720"/>
    <n v="6"/>
    <x v="0"/>
    <n v="0"/>
    <x v="0"/>
    <x v="257"/>
    <n v="0"/>
    <n v="240"/>
    <x v="0"/>
    <n v="-6648"/>
    <n v="378"/>
    <n v="2376"/>
    <m/>
    <n v="0"/>
    <n v="0"/>
    <x v="0"/>
    <s v="NÃO"/>
    <n v="1"/>
  </r>
  <r>
    <x v="2"/>
    <x v="0"/>
    <x v="159"/>
    <s v="Body Splash Cabelo e Corpo Xêrosa Rosé Intense 200ml"/>
    <s v="A"/>
    <s v="ATIVO"/>
    <n v="1980"/>
    <n v="6"/>
    <x v="0"/>
    <n v="0"/>
    <x v="0"/>
    <x v="257"/>
    <n v="0"/>
    <n v="240"/>
    <x v="0"/>
    <n v="840"/>
    <n v="3138"/>
    <n v="12750"/>
    <m/>
    <n v="0"/>
    <n v="0"/>
    <x v="0"/>
    <s v="NÃO"/>
    <n v="1"/>
  </r>
  <r>
    <x v="2"/>
    <x v="0"/>
    <x v="158"/>
    <s v="Creme Para Pentear Hidratação Profunda 1kg Salon Line"/>
    <s v="A"/>
    <s v="ATIVO"/>
    <n v="480"/>
    <n v="6"/>
    <x v="0"/>
    <n v="0"/>
    <x v="34"/>
    <x v="204"/>
    <n v="0"/>
    <n v="240"/>
    <x v="34"/>
    <n v="7748"/>
    <n v="462"/>
    <n v="2400"/>
    <m/>
    <n v="0"/>
    <n v="0"/>
    <x v="1"/>
    <s v="NÃO"/>
    <n v="0"/>
  </r>
  <r>
    <x v="2"/>
    <x v="0"/>
    <x v="56"/>
    <s v="Creme Para Pentear Definição Antifrizz 1kg"/>
    <s v="A"/>
    <s v="ATIVO"/>
    <n v="480"/>
    <n v="6"/>
    <x v="0"/>
    <n v="0"/>
    <x v="34"/>
    <x v="204"/>
    <n v="0"/>
    <n v="240"/>
    <x v="34"/>
    <n v="15780"/>
    <n v="4014"/>
    <n v="0"/>
    <m/>
    <n v="0"/>
    <n v="0"/>
    <x v="1"/>
    <s v="NÃO"/>
    <n v="0"/>
  </r>
  <r>
    <x v="2"/>
    <x v="0"/>
    <x v="123"/>
    <s v="Óleo Sérum Selagem dos Sonhos Meu Liso Demais 120ml"/>
    <s v="B"/>
    <s v="ATIVO"/>
    <n v="3528"/>
    <n v="6"/>
    <x v="0"/>
    <n v="0"/>
    <x v="0"/>
    <x v="258"/>
    <n v="0"/>
    <n v="234"/>
    <x v="0"/>
    <n v="5112"/>
    <n v="1026"/>
    <n v="0"/>
    <m/>
    <n v="0"/>
    <n v="0"/>
    <x v="0"/>
    <s v="NÃO"/>
    <n v="1"/>
  </r>
  <r>
    <x v="2"/>
    <x v="0"/>
    <x v="85"/>
    <s v="Creme Para Pentear 5 em 1 SOS Cachos Kids Hidratação 1kg"/>
    <s v="B"/>
    <s v="ATIVO"/>
    <n v="390"/>
    <n v="6"/>
    <x v="0"/>
    <n v="0"/>
    <x v="57"/>
    <x v="204"/>
    <n v="0"/>
    <n v="234"/>
    <x v="35"/>
    <n v="-2592"/>
    <n v="1944"/>
    <n v="390"/>
    <m/>
    <n v="0"/>
    <n v="0"/>
    <x v="1"/>
    <s v="NÃO"/>
    <n v="0"/>
  </r>
  <r>
    <x v="2"/>
    <x v="0"/>
    <x v="87"/>
    <s v="Body Splash Cabelo e Corpo Xêrosa Vibes Pop 200ml"/>
    <s v="A"/>
    <s v="ATIVO"/>
    <n v="1980"/>
    <n v="6"/>
    <x v="0"/>
    <n v="0"/>
    <x v="0"/>
    <x v="258"/>
    <n v="0"/>
    <n v="234"/>
    <x v="0"/>
    <n v="1200"/>
    <n v="66"/>
    <n v="16036"/>
    <m/>
    <n v="0"/>
    <n v="0"/>
    <x v="0"/>
    <s v="NÃO"/>
    <n v="1"/>
  </r>
  <r>
    <x v="2"/>
    <x v="0"/>
    <x v="288"/>
    <s v="Kit Shampoo 300ml + Creme Multifuncional 300ml Cachos Ostentação"/>
    <s v="C"/>
    <s v="ATIVO"/>
    <n v="630"/>
    <n v="6"/>
    <x v="0"/>
    <n v="0"/>
    <x v="0"/>
    <x v="222"/>
    <n v="0"/>
    <n v="228"/>
    <x v="0"/>
    <n v="-480"/>
    <n v="108"/>
    <n v="2346"/>
    <m/>
    <n v="0"/>
    <n v="0"/>
    <x v="0"/>
    <s v="NÃO"/>
    <n v="1"/>
  </r>
  <r>
    <x v="2"/>
    <x v="0"/>
    <x v="201"/>
    <s v="Guanidina Tradicional Mild Alisa e Relaxa Salon Line 215gr"/>
    <s v="A"/>
    <s v="ATIVO"/>
    <n v="1080"/>
    <n v="12"/>
    <x v="0"/>
    <n v="0"/>
    <x v="0"/>
    <x v="222"/>
    <n v="0"/>
    <n v="228"/>
    <x v="0"/>
    <n v="-5160"/>
    <n v="96"/>
    <n v="4320"/>
    <m/>
    <n v="0"/>
    <n v="0"/>
    <x v="0"/>
    <s v="NÃO"/>
    <n v="1"/>
  </r>
  <r>
    <x v="2"/>
    <x v="0"/>
    <x v="141"/>
    <s v="Kit Shampoo e Condicionador Morango #todecacho Kids"/>
    <s v="B"/>
    <s v="ATIVO"/>
    <n v="840"/>
    <n v="6"/>
    <x v="0"/>
    <n v="0"/>
    <x v="0"/>
    <x v="259"/>
    <n v="0"/>
    <n v="222"/>
    <x v="0"/>
    <n v="-2544"/>
    <n v="18"/>
    <n v="840"/>
    <m/>
    <n v="0"/>
    <n v="0"/>
    <x v="0"/>
    <s v="NÃO"/>
    <n v="1"/>
  </r>
  <r>
    <x v="2"/>
    <x v="0"/>
    <x v="133"/>
    <s v="Máscara de Tratamento SOS Cachos De Repente Pronta 500g"/>
    <s v="C"/>
    <s v="ATIVO"/>
    <n v="960"/>
    <n v="6"/>
    <x v="0"/>
    <n v="0"/>
    <x v="58"/>
    <x v="204"/>
    <n v="0"/>
    <n v="222"/>
    <x v="36"/>
    <n v="78"/>
    <n v="300"/>
    <n v="3660"/>
    <m/>
    <n v="0"/>
    <n v="0"/>
    <x v="1"/>
    <s v="NÃO"/>
    <n v="0"/>
  </r>
  <r>
    <x v="2"/>
    <x v="0"/>
    <x v="130"/>
    <s v="Kit Shampoo e Condicionador Melancia #todecacho Kids"/>
    <s v="A"/>
    <s v="ATIVO"/>
    <n v="840"/>
    <n v="6"/>
    <x v="0"/>
    <n v="0"/>
    <x v="0"/>
    <x v="259"/>
    <n v="0"/>
    <n v="222"/>
    <x v="0"/>
    <n v="-5676"/>
    <n v="6"/>
    <n v="7626"/>
    <m/>
    <n v="0"/>
    <n v="0"/>
    <x v="0"/>
    <s v="NÃO"/>
    <n v="1"/>
  </r>
  <r>
    <x v="2"/>
    <x v="0"/>
    <x v="109"/>
    <s v="Gelatina #todecacho Cachos Ostentação 550g"/>
    <s v="A"/>
    <s v="ATIVO"/>
    <n v="960"/>
    <n v="6"/>
    <x v="0"/>
    <n v="0"/>
    <x v="58"/>
    <x v="204"/>
    <n v="0"/>
    <n v="222"/>
    <x v="36"/>
    <n v="11088"/>
    <n v="84"/>
    <n v="15230"/>
    <m/>
    <n v="0"/>
    <n v="0"/>
    <x v="1"/>
    <s v="NÃO"/>
    <n v="0"/>
  </r>
  <r>
    <x v="2"/>
    <x v="0"/>
    <x v="164"/>
    <s v="Modeladora #todecacho Antifrizz 120g"/>
    <s v="C"/>
    <s v="ATIVO"/>
    <n v="3108"/>
    <n v="12"/>
    <x v="0"/>
    <n v="0"/>
    <x v="0"/>
    <x v="219"/>
    <n v="0"/>
    <n v="216"/>
    <x v="0"/>
    <n v="984"/>
    <n v="54"/>
    <n v="5472"/>
    <m/>
    <n v="0"/>
    <n v="0"/>
    <x v="0"/>
    <s v="NÃO"/>
    <n v="1"/>
  </r>
  <r>
    <x v="2"/>
    <x v="0"/>
    <x v="104"/>
    <s v="Creme de Relaxamento Permanente Afro Salon Line 500g"/>
    <s v="B"/>
    <s v="ATIVO"/>
    <n v="960"/>
    <n v="6"/>
    <x v="0"/>
    <n v="0"/>
    <x v="59"/>
    <x v="204"/>
    <n v="0"/>
    <n v="210"/>
    <x v="37"/>
    <n v="45780"/>
    <n v="654"/>
    <n v="960"/>
    <m/>
    <n v="0"/>
    <n v="0"/>
    <x v="1"/>
    <s v="NÃO"/>
    <n v="0"/>
  </r>
  <r>
    <x v="2"/>
    <x v="0"/>
    <x v="289"/>
    <s v="Coloração suave Light Color 3.0 Castanho Escuro Salon Line"/>
    <s v="A"/>
    <s v="ATIVO"/>
    <n v="1512"/>
    <n v="6"/>
    <x v="0"/>
    <n v="0"/>
    <x v="0"/>
    <x v="216"/>
    <n v="0"/>
    <n v="204"/>
    <x v="0"/>
    <n v="55740"/>
    <n v="2844"/>
    <n v="17460"/>
    <m/>
    <n v="0"/>
    <n v="0"/>
    <x v="0"/>
    <s v="NÃO"/>
    <n v="1"/>
  </r>
  <r>
    <x v="2"/>
    <x v="0"/>
    <x v="290"/>
    <s v="Máscara Hidratante Meu Liso Muito + Liso Salon Line 300g"/>
    <s v="B"/>
    <s v="ATIVO"/>
    <n v="960"/>
    <n v="6"/>
    <x v="0"/>
    <n v="0"/>
    <x v="0"/>
    <x v="216"/>
    <n v="0"/>
    <n v="204"/>
    <x v="0"/>
    <n v="3816"/>
    <n v="42"/>
    <n v="1110"/>
    <m/>
    <n v="0"/>
    <n v="0"/>
    <x v="0"/>
    <s v="NÃO"/>
    <n v="1"/>
  </r>
  <r>
    <x v="2"/>
    <x v="0"/>
    <x v="205"/>
    <s v="Kit Shampoo + Condicionador Hidra Amido de Milho Salon Line 300ml"/>
    <s v="B"/>
    <s v="ATIVO"/>
    <n v="720"/>
    <n v="6"/>
    <x v="0"/>
    <n v="0"/>
    <x v="0"/>
    <x v="216"/>
    <n v="0"/>
    <n v="204"/>
    <x v="0"/>
    <n v="-5016"/>
    <n v="630"/>
    <n v="4506"/>
    <m/>
    <n v="0"/>
    <n v="0"/>
    <x v="0"/>
    <s v="NÃO"/>
    <n v="1"/>
  </r>
  <r>
    <x v="2"/>
    <x v="0"/>
    <x v="188"/>
    <s v="Guanidina Tradicional Super Forte Alisa e Relaxa Salon Line 215gr"/>
    <s v="A"/>
    <s v="ATIVO"/>
    <n v="1080"/>
    <n v="12"/>
    <x v="0"/>
    <n v="0"/>
    <x v="0"/>
    <x v="216"/>
    <n v="0"/>
    <n v="204"/>
    <x v="0"/>
    <n v="-10116"/>
    <n v="3300"/>
    <n v="5172"/>
    <m/>
    <n v="0"/>
    <n v="0"/>
    <x v="0"/>
    <s v="NÃO"/>
    <n v="1"/>
  </r>
  <r>
    <x v="2"/>
    <x v="0"/>
    <x v="103"/>
    <s v="Kit Shampoo e Condicionador Hidra Restauração Intensa Salon Line 300ml"/>
    <s v="A"/>
    <s v="ATIVO"/>
    <n v="720"/>
    <n v="6"/>
    <x v="0"/>
    <n v="0"/>
    <x v="0"/>
    <x v="216"/>
    <n v="0"/>
    <n v="204"/>
    <x v="0"/>
    <n v="-14370"/>
    <n v="282"/>
    <n v="11976"/>
    <m/>
    <n v="0"/>
    <n v="0"/>
    <x v="0"/>
    <s v="NÃO"/>
    <n v="1"/>
  </r>
  <r>
    <x v="2"/>
    <x v="0"/>
    <x v="291"/>
    <s v="Creme para Pentear Chiclete SOS Cachos Kids Hidratação 300ml"/>
    <s v="B"/>
    <s v="ATIVO"/>
    <n v="1620"/>
    <n v="6"/>
    <x v="0"/>
    <n v="0"/>
    <x v="0"/>
    <x v="216"/>
    <n v="0"/>
    <n v="204"/>
    <x v="0"/>
    <n v="-1932"/>
    <n v="48"/>
    <n v="6684"/>
    <m/>
    <n v="0"/>
    <n v="0"/>
    <x v="0"/>
    <s v="NÃO"/>
    <n v="1"/>
  </r>
  <r>
    <x v="2"/>
    <x v="0"/>
    <x v="292"/>
    <s v="Coloração suave Light Color 6.0 Louro Escuro Salon Line"/>
    <s v="B"/>
    <s v="ATIVO"/>
    <n v="1512"/>
    <n v="6"/>
    <x v="0"/>
    <n v="0"/>
    <x v="0"/>
    <x v="216"/>
    <n v="0"/>
    <n v="204"/>
    <x v="0"/>
    <n v="23550"/>
    <n v="4872"/>
    <n v="9918"/>
    <m/>
    <n v="0"/>
    <n v="0"/>
    <x v="0"/>
    <s v="NÃO"/>
    <n v="1"/>
  </r>
  <r>
    <x v="2"/>
    <x v="0"/>
    <x v="269"/>
    <s v="Gelatina #todecacho Super Transição Capilar Salon Line 550g"/>
    <s v="A"/>
    <s v="ATIVO"/>
    <n v="960"/>
    <n v="6"/>
    <x v="0"/>
    <n v="0"/>
    <x v="60"/>
    <x v="204"/>
    <n v="0"/>
    <n v="204"/>
    <x v="38"/>
    <n v="15522"/>
    <n v="1224"/>
    <n v="10236"/>
    <m/>
    <n v="0"/>
    <n v="0"/>
    <x v="1"/>
    <s v="NÃO"/>
    <n v="0"/>
  </r>
  <r>
    <x v="2"/>
    <x v="0"/>
    <x v="161"/>
    <s v="Gelatina #todecacho Super Volume 1kg"/>
    <s v="A"/>
    <s v="ATIVO"/>
    <n v="480"/>
    <n v="6"/>
    <x v="0"/>
    <n v="0"/>
    <x v="60"/>
    <x v="204"/>
    <n v="0"/>
    <n v="204"/>
    <x v="38"/>
    <n v="9126"/>
    <n v="522"/>
    <n v="0"/>
    <m/>
    <n v="0"/>
    <n v="0"/>
    <x v="1"/>
    <s v="NÃO"/>
    <n v="0"/>
  </r>
  <r>
    <x v="2"/>
    <x v="0"/>
    <x v="156"/>
    <s v="Óleo de Tratamento Xêrosa Vibes Pop 60ml"/>
    <s v="A"/>
    <s v="ATIVO"/>
    <n v="5280"/>
    <n v="12"/>
    <x v="0"/>
    <n v="0"/>
    <x v="0"/>
    <x v="216"/>
    <n v="0"/>
    <n v="204"/>
    <x v="0"/>
    <n v="1284"/>
    <n v="1428"/>
    <n v="5760"/>
    <m/>
    <n v="0"/>
    <n v="0"/>
    <x v="0"/>
    <s v="NÃO"/>
    <n v="1"/>
  </r>
  <r>
    <x v="2"/>
    <x v="0"/>
    <x v="144"/>
    <s v="Máscara de hidratação SOS Cachos Coco Tratamento Profundo 500g"/>
    <s v="B"/>
    <s v="ATIVO"/>
    <n v="960"/>
    <n v="6"/>
    <x v="0"/>
    <n v="0"/>
    <x v="60"/>
    <x v="204"/>
    <n v="0"/>
    <n v="204"/>
    <x v="38"/>
    <n v="390"/>
    <n v="402"/>
    <n v="2196"/>
    <m/>
    <n v="0"/>
    <n v="0"/>
    <x v="1"/>
    <s v="NÃO"/>
    <n v="0"/>
  </r>
  <r>
    <x v="2"/>
    <x v="0"/>
    <x v="124"/>
    <s v="Creme para Pentear SOS Cachos De Repente Pronta 500g"/>
    <s v="B"/>
    <s v="ATIVO"/>
    <n v="960"/>
    <n v="6"/>
    <x v="0"/>
    <n v="0"/>
    <x v="61"/>
    <x v="204"/>
    <n v="0"/>
    <n v="192"/>
    <x v="39"/>
    <n v="3366"/>
    <n v="6"/>
    <n v="12720"/>
    <m/>
    <n v="0"/>
    <n v="0"/>
    <x v="1"/>
    <s v="NÃO"/>
    <n v="0"/>
  </r>
  <r>
    <x v="2"/>
    <x v="0"/>
    <x v="88"/>
    <s v="Creme para pentear SOS Bomba Original Salon Line 500ml"/>
    <s v="B"/>
    <s v="ATIVO"/>
    <n v="768"/>
    <n v="6"/>
    <x v="29"/>
    <n v="0"/>
    <x v="0"/>
    <x v="204"/>
    <n v="0"/>
    <n v="192"/>
    <x v="0"/>
    <n v="5232"/>
    <n v="198"/>
    <n v="7134"/>
    <m/>
    <n v="0"/>
    <n v="0"/>
    <x v="0"/>
    <s v="NÃO"/>
    <n v="1"/>
  </r>
  <r>
    <x v="2"/>
    <x v="0"/>
    <x v="82"/>
    <s v="Gelatina Melancia #todecacho Kids Ativadora 550g"/>
    <s v="A"/>
    <s v="ATIVO"/>
    <n v="960"/>
    <n v="6"/>
    <x v="0"/>
    <n v="0"/>
    <x v="61"/>
    <x v="204"/>
    <n v="0"/>
    <n v="192"/>
    <x v="39"/>
    <n v="26464"/>
    <n v="834"/>
    <n v="8058"/>
    <m/>
    <n v="0"/>
    <n v="0"/>
    <x v="1"/>
    <s v="NÃO"/>
    <n v="0"/>
  </r>
  <r>
    <x v="2"/>
    <x v="0"/>
    <x v="66"/>
    <s v="Creme para Pentear Kids Cachinhos Brilhantes Uva 1kg"/>
    <s v="A"/>
    <s v="ATIVO"/>
    <n v="480"/>
    <n v="6"/>
    <x v="0"/>
    <n v="0"/>
    <x v="61"/>
    <x v="204"/>
    <n v="0"/>
    <n v="192"/>
    <x v="39"/>
    <n v="20496"/>
    <n v="1110"/>
    <n v="10458"/>
    <m/>
    <n v="0"/>
    <n v="0"/>
    <x v="1"/>
    <s v="NÃO"/>
    <n v="0"/>
  </r>
  <r>
    <x v="2"/>
    <x v="0"/>
    <x v="135"/>
    <s v="Gelatina Ativadora de Cachos Hidratação SOS Cachos Óleo de Coco 400g"/>
    <s v="B"/>
    <s v="ATIVO"/>
    <n v="720"/>
    <n v="6"/>
    <x v="0"/>
    <n v="0"/>
    <x v="62"/>
    <x v="204"/>
    <n v="0"/>
    <n v="180"/>
    <x v="40"/>
    <n v="2460"/>
    <n v="630"/>
    <n v="11278"/>
    <m/>
    <n v="0"/>
    <n v="0"/>
    <x v="1"/>
    <s v="NÃO"/>
    <n v="0"/>
  </r>
  <r>
    <x v="2"/>
    <x v="0"/>
    <x v="128"/>
    <s v="Creme de Tratamento Melancia 3 em 1 Cachos dos Sonhos Multy Poderosos 1kg"/>
    <s v="A"/>
    <s v="ATIVO"/>
    <n v="462"/>
    <n v="6"/>
    <x v="0"/>
    <n v="0"/>
    <x v="62"/>
    <x v="204"/>
    <n v="0"/>
    <n v="180"/>
    <x v="40"/>
    <n v="-2706"/>
    <n v="1716"/>
    <n v="2814"/>
    <m/>
    <n v="0"/>
    <n v="0"/>
    <x v="1"/>
    <s v="NÃO"/>
    <n v="0"/>
  </r>
  <r>
    <x v="2"/>
    <x v="0"/>
    <x v="96"/>
    <s v="Gelatina Bob Esponja SOS Cachos Kids 400g"/>
    <s v="A"/>
    <s v="ATIVO"/>
    <n v="720"/>
    <n v="6"/>
    <x v="0"/>
    <n v="0"/>
    <x v="0"/>
    <x v="204"/>
    <n v="0"/>
    <n v="180"/>
    <x v="40"/>
    <n v="12894"/>
    <n v="3888"/>
    <n v="0"/>
    <m/>
    <n v="0"/>
    <n v="0"/>
    <x v="1"/>
    <s v="NÃO"/>
    <n v="0"/>
  </r>
  <r>
    <x v="2"/>
    <x v="0"/>
    <x v="74"/>
    <s v="Creme para Pentear SOS Cachos Coco Tratamento Profundo Salon Line 1kg"/>
    <s v="A"/>
    <s v="ATIVO"/>
    <n v="390"/>
    <n v="6"/>
    <x v="0"/>
    <n v="0"/>
    <x v="62"/>
    <x v="204"/>
    <n v="0"/>
    <n v="180"/>
    <x v="40"/>
    <n v="4086"/>
    <n v="2190"/>
    <n v="2370"/>
    <m/>
    <n v="0"/>
    <n v="0"/>
    <x v="1"/>
    <s v="NÃO"/>
    <n v="0"/>
  </r>
  <r>
    <x v="2"/>
    <x v="0"/>
    <x v="117"/>
    <s v="Gel Definidor SOS Cachos Azeite de Oliva Salon Line 550g"/>
    <s v="B"/>
    <s v="ATIVO"/>
    <n v="960"/>
    <n v="6"/>
    <x v="0"/>
    <n v="0"/>
    <x v="62"/>
    <x v="204"/>
    <n v="0"/>
    <n v="180"/>
    <x v="40"/>
    <n v="246"/>
    <n v="36"/>
    <n v="3462"/>
    <m/>
    <n v="0"/>
    <n v="0"/>
    <x v="1"/>
    <s v="NÃO"/>
    <n v="0"/>
  </r>
  <r>
    <x v="2"/>
    <x v="0"/>
    <x v="127"/>
    <s v="Creme Para Pentear SOS Cachos Óleo de Manga 1kg"/>
    <s v="B"/>
    <s v="ATIVO"/>
    <n v="390"/>
    <n v="6"/>
    <x v="0"/>
    <n v="0"/>
    <x v="63"/>
    <x v="204"/>
    <n v="0"/>
    <n v="174"/>
    <x v="41"/>
    <n v="9018"/>
    <n v="486"/>
    <n v="390"/>
    <m/>
    <n v="0"/>
    <n v="0"/>
    <x v="1"/>
    <s v="NÃO"/>
    <n v="0"/>
  </r>
  <r>
    <x v="2"/>
    <x v="0"/>
    <x v="61"/>
    <s v="Creme Para Pentear Definição Máxima Salon Line 1kg"/>
    <s v="A"/>
    <s v="ATIVO"/>
    <n v="480"/>
    <n v="6"/>
    <x v="0"/>
    <n v="0"/>
    <x v="63"/>
    <x v="204"/>
    <n v="0"/>
    <n v="174"/>
    <x v="41"/>
    <n v="12318"/>
    <n v="1566"/>
    <n v="6738"/>
    <m/>
    <n v="0"/>
    <n v="0"/>
    <x v="1"/>
    <s v="NÃO"/>
    <n v="0"/>
  </r>
  <r>
    <x v="2"/>
    <x v="0"/>
    <x v="264"/>
    <s v="Tinta para Cabelos Preto Azulado 1.0 - Coloração Light Color"/>
    <s v="A"/>
    <s v="ATIVO"/>
    <n v="1512"/>
    <n v="6"/>
    <x v="0"/>
    <n v="0"/>
    <x v="0"/>
    <x v="227"/>
    <n v="0"/>
    <n v="174"/>
    <x v="0"/>
    <n v="71686"/>
    <n v="4746"/>
    <n v="6498"/>
    <m/>
    <n v="0"/>
    <n v="0"/>
    <x v="0"/>
    <s v="NÃO"/>
    <n v="1"/>
  </r>
  <r>
    <x v="2"/>
    <x v="0"/>
    <x v="148"/>
    <s v="Óleo de Tratamento Multifuncional Meu Liso Demais 60ml"/>
    <s v="B"/>
    <s v="ATIVO"/>
    <n v="5760"/>
    <n v="12"/>
    <x v="0"/>
    <n v="0"/>
    <x v="0"/>
    <x v="231"/>
    <n v="0"/>
    <n v="168"/>
    <x v="0"/>
    <n v="6396"/>
    <n v="5592"/>
    <n v="11520"/>
    <m/>
    <n v="0"/>
    <n v="0"/>
    <x v="0"/>
    <s v="NÃO"/>
    <n v="1"/>
  </r>
  <r>
    <x v="2"/>
    <x v="0"/>
    <x v="222"/>
    <s v="Óleo Sérum Cachos dos Sonhos Multy Definição Intensa 200ml"/>
    <s v="A"/>
    <s v="ATIVO"/>
    <n v="2484"/>
    <n v="6"/>
    <x v="0"/>
    <n v="0"/>
    <x v="0"/>
    <x v="233"/>
    <n v="0"/>
    <n v="162"/>
    <x v="0"/>
    <n v="5118"/>
    <n v="2214"/>
    <n v="9444"/>
    <m/>
    <n v="0"/>
    <n v="0"/>
    <x v="0"/>
    <s v="NÃO"/>
    <n v="1"/>
  </r>
  <r>
    <x v="2"/>
    <x v="0"/>
    <x v="146"/>
    <s v="Óleo Perfumado Cabelo e Corpo Multy Melancia 120ml"/>
    <s v="B"/>
    <s v="ATIVO"/>
    <n v="3528"/>
    <n v="6"/>
    <x v="0"/>
    <n v="0"/>
    <x v="0"/>
    <x v="233"/>
    <n v="0"/>
    <n v="162"/>
    <x v="0"/>
    <n v="9030"/>
    <n v="1326"/>
    <n v="7410"/>
    <m/>
    <n v="0"/>
    <n v="0"/>
    <x v="0"/>
    <s v="NÃO"/>
    <n v="1"/>
  </r>
  <r>
    <x v="2"/>
    <x v="0"/>
    <x v="113"/>
    <s v="Gelatina Uva #todecacho Kids Modeladora 550g"/>
    <s v="A"/>
    <s v="ATIVO"/>
    <n v="960"/>
    <n v="6"/>
    <x v="0"/>
    <n v="0"/>
    <x v="64"/>
    <x v="204"/>
    <n v="0"/>
    <n v="162"/>
    <x v="42"/>
    <n v="26298"/>
    <n v="2934"/>
    <n v="16230"/>
    <m/>
    <n v="0"/>
    <n v="0"/>
    <x v="1"/>
    <s v="NÃO"/>
    <n v="0"/>
  </r>
  <r>
    <x v="2"/>
    <x v="0"/>
    <x v="99"/>
    <s v="Creme para Pentear Uva + Melancia Óleo de Tratamento Extraordinário 1kg"/>
    <s v="A"/>
    <s v="ATIVO"/>
    <n v="480"/>
    <n v="6"/>
    <x v="0"/>
    <n v="0"/>
    <x v="64"/>
    <x v="204"/>
    <n v="0"/>
    <n v="162"/>
    <x v="42"/>
    <n v="7332"/>
    <n v="504"/>
    <n v="12246"/>
    <m/>
    <n v="0"/>
    <n v="0"/>
    <x v="1"/>
    <s v="NÃO"/>
    <n v="0"/>
  </r>
  <r>
    <x v="2"/>
    <x v="0"/>
    <x v="147"/>
    <s v="Spray Perfumado Melancia Salon Line Kids"/>
    <s v="C"/>
    <s v="ATIVO"/>
    <n v="0"/>
    <n v="3"/>
    <x v="0"/>
    <n v="0"/>
    <x v="0"/>
    <x v="233"/>
    <n v="0"/>
    <n v="162"/>
    <x v="0"/>
    <n v="9060"/>
    <n v="2304"/>
    <n v="1062"/>
    <m/>
    <n v="0"/>
    <n v="0"/>
    <x v="0"/>
    <s v="NÃO"/>
    <n v="1"/>
  </r>
  <r>
    <x v="2"/>
    <x v="0"/>
    <x v="116"/>
    <s v="Óleo de Tratamento Xêrosa Baunilha Doce 60ml"/>
    <s v="A"/>
    <s v="ATIVO"/>
    <n v="5280"/>
    <n v="12"/>
    <x v="0"/>
    <n v="0"/>
    <x v="0"/>
    <x v="218"/>
    <n v="0"/>
    <n v="156"/>
    <x v="0"/>
    <n v="1980"/>
    <n v="3610"/>
    <n v="12360"/>
    <m/>
    <n v="0"/>
    <n v="0"/>
    <x v="0"/>
    <s v="NÃO"/>
    <n v="1"/>
  </r>
  <r>
    <x v="2"/>
    <x v="0"/>
    <x v="202"/>
    <s v="Máscara de hidratação Matizadora #todecacho Loiros Liberado Salon Line 500g"/>
    <s v="B"/>
    <s v="ATIVO"/>
    <n v="960"/>
    <n v="6"/>
    <x v="0"/>
    <n v="0"/>
    <x v="65"/>
    <x v="204"/>
    <n v="0"/>
    <n v="150"/>
    <x v="43"/>
    <n v="-1602"/>
    <n v="1368"/>
    <n v="1482"/>
    <m/>
    <n v="0"/>
    <n v="0"/>
    <x v="1"/>
    <s v="NÃO"/>
    <n v="0"/>
  </r>
  <r>
    <x v="2"/>
    <x v="0"/>
    <x v="119"/>
    <s v="Creme para Pentear Bob Esponja SOS Cachos Kids 1kg"/>
    <s v="A"/>
    <s v="ATIVO"/>
    <n v="462"/>
    <n v="6"/>
    <x v="0"/>
    <n v="0"/>
    <x v="65"/>
    <x v="204"/>
    <n v="0"/>
    <n v="150"/>
    <x v="43"/>
    <n v="14184"/>
    <n v="2238"/>
    <n v="0"/>
    <m/>
    <n v="0"/>
    <n v="0"/>
    <x v="1"/>
    <s v="NÃO"/>
    <n v="0"/>
  </r>
  <r>
    <x v="2"/>
    <x v="0"/>
    <x v="78"/>
    <s v="Ativador de Cachos SOS Cachos Super Óleos Salon Line 1kg"/>
    <s v="A"/>
    <s v="ATIVO"/>
    <n v="390"/>
    <n v="6"/>
    <x v="0"/>
    <n v="0"/>
    <x v="65"/>
    <x v="204"/>
    <n v="0"/>
    <n v="150"/>
    <x v="43"/>
    <n v="-78"/>
    <n v="1467"/>
    <n v="3510"/>
    <m/>
    <n v="0"/>
    <n v="0"/>
    <x v="1"/>
    <s v="NÃO"/>
    <n v="0"/>
  </r>
  <r>
    <x v="2"/>
    <x v="0"/>
    <x v="293"/>
    <s v="Coloração suave Light Color 7.341 Doce de Leite"/>
    <s v="C"/>
    <s v="ATIVO"/>
    <n v="1512"/>
    <n v="6"/>
    <x v="0"/>
    <n v="0"/>
    <x v="0"/>
    <x v="260"/>
    <n v="0"/>
    <n v="138"/>
    <x v="0"/>
    <n v="4146"/>
    <n v="1212"/>
    <n v="1512"/>
    <m/>
    <n v="0"/>
    <n v="0"/>
    <x v="0"/>
    <s v="NÃO"/>
    <n v="1"/>
  </r>
  <r>
    <x v="3"/>
    <x v="0"/>
    <x v="0"/>
    <s v="CREME PARA PENTEAR CONDICIONADOR DEFINIÇÃO NATURAL 1KG"/>
    <s v="A"/>
    <s v="ATIVO"/>
    <n v="480"/>
    <n v="6"/>
    <x v="0"/>
    <n v="0"/>
    <x v="37"/>
    <x v="204"/>
    <n v="0"/>
    <n v="3264"/>
    <x v="9"/>
    <n v="-996"/>
    <n v="9511"/>
    <n v="70428"/>
    <m/>
    <n v="0"/>
    <n v="0"/>
    <x v="1"/>
    <s v="NÃO"/>
    <n v="0"/>
  </r>
  <r>
    <x v="3"/>
    <x v="0"/>
    <x v="2"/>
    <s v="S.O.S ÓLEO CONDICIONADOR 10 EM 1 MULTIBENEFICIOS + PODEROSOS 42ML"/>
    <s v="A"/>
    <s v="ATIVO"/>
    <n v="8544"/>
    <n v="12"/>
    <x v="1"/>
    <n v="0"/>
    <x v="0"/>
    <x v="204"/>
    <n v="0"/>
    <n v="2784"/>
    <x v="0"/>
    <n v="-732"/>
    <n v="978"/>
    <n v="32892"/>
    <m/>
    <n v="0"/>
    <n v="0"/>
    <x v="0"/>
    <s v="NÃO"/>
    <n v="1"/>
  </r>
  <r>
    <x v="3"/>
    <x v="0"/>
    <x v="1"/>
    <s v="#TODECACHINHO CREME CONDICIONADOR MULTIFUNCIONAL BABY 300ML"/>
    <s v="A"/>
    <s v="ATIVO"/>
    <n v="1260"/>
    <n v="6"/>
    <x v="0"/>
    <n v="0"/>
    <x v="0"/>
    <x v="204"/>
    <n v="0"/>
    <n v="2610"/>
    <x v="44"/>
    <n v="-2898"/>
    <n v="126"/>
    <n v="0"/>
    <m/>
    <n v="0"/>
    <n v="0"/>
    <x v="0"/>
    <s v="NÃO"/>
    <n v="0"/>
  </r>
  <r>
    <x v="3"/>
    <x v="0"/>
    <x v="6"/>
    <s v="#TODECACHO GELATINA CONDICIONANTE SUPER DEFINICAO 1KG"/>
    <s v="A"/>
    <s v="ATIVO"/>
    <n v="480"/>
    <n v="6"/>
    <x v="0"/>
    <n v="0"/>
    <x v="38"/>
    <x v="204"/>
    <n v="0"/>
    <n v="2502"/>
    <x v="10"/>
    <n v="17166"/>
    <n v="3234"/>
    <n v="480"/>
    <m/>
    <n v="0"/>
    <n v="0"/>
    <x v="1"/>
    <s v="NÃO"/>
    <n v="0"/>
  </r>
  <r>
    <x v="3"/>
    <x v="0"/>
    <x v="43"/>
    <s v="#TODECACHO MÁSCARA CONDICIONANTE VERMELHA CEREJA 300G"/>
    <s v="A"/>
    <s v="ATIVO"/>
    <n v="1452"/>
    <n v="6"/>
    <x v="30"/>
    <n v="0"/>
    <x v="0"/>
    <x v="204"/>
    <n v="0"/>
    <n v="1992"/>
    <x v="0"/>
    <n v="-17946"/>
    <n v="438"/>
    <n v="8778"/>
    <m/>
    <n v="0"/>
    <n v="0"/>
    <x v="0"/>
    <s v="NÃO"/>
    <n v="1"/>
  </r>
  <r>
    <x v="3"/>
    <x v="0"/>
    <x v="14"/>
    <s v="MEU LISO RECARGA QUERATINA CONDICIONADOR  RESTAURACAO INTENSA 80G"/>
    <s v="A"/>
    <s v="ATIVO"/>
    <n v="2400"/>
    <n v="6"/>
    <x v="3"/>
    <n v="0"/>
    <x v="0"/>
    <x v="204"/>
    <n v="0"/>
    <n v="1944"/>
    <x v="0"/>
    <n v="1608"/>
    <n v="5808"/>
    <n v="0"/>
    <m/>
    <n v="0"/>
    <n v="0"/>
    <x v="0"/>
    <s v="NÃO"/>
    <n v="1"/>
  </r>
  <r>
    <x v="3"/>
    <x v="0"/>
    <x v="7"/>
    <s v="SOS HIDRATACAO MASCARA CONDICIONANTE OLEO DE RICINO 1KG"/>
    <s v="A"/>
    <s v="ATIVO"/>
    <n v="480"/>
    <n v="6"/>
    <x v="0"/>
    <n v="0"/>
    <x v="39"/>
    <x v="204"/>
    <n v="0"/>
    <n v="1944"/>
    <x v="11"/>
    <n v="-684"/>
    <n v="3480"/>
    <n v="1530"/>
    <m/>
    <n v="0"/>
    <n v="0"/>
    <x v="1"/>
    <s v="NÃO"/>
    <n v="0"/>
  </r>
  <r>
    <x v="3"/>
    <x v="0"/>
    <x v="44"/>
    <s v="SOS CACHOS ÓLEO CONDICIONANTE KIDS HIDRATAÇÃO 42ML"/>
    <s v="A"/>
    <s v="ATIVO"/>
    <n v="8544"/>
    <n v="12"/>
    <x v="4"/>
    <n v="0"/>
    <x v="0"/>
    <x v="204"/>
    <n v="0"/>
    <n v="1440"/>
    <x v="0"/>
    <n v="37584"/>
    <n v="252"/>
    <n v="10956"/>
    <m/>
    <n v="0"/>
    <n v="0"/>
    <x v="0"/>
    <s v="NÃO"/>
    <n v="1"/>
  </r>
  <r>
    <x v="3"/>
    <x v="0"/>
    <x v="36"/>
    <s v="MULTY CREME CONDICIONADOR MULTIFUNCIONAL KIDS 300ML"/>
    <s v="A"/>
    <s v="ATIVO"/>
    <n v="1440"/>
    <n v="6"/>
    <x v="5"/>
    <n v="0"/>
    <x v="0"/>
    <x v="204"/>
    <n v="0"/>
    <n v="1404"/>
    <x v="0"/>
    <n v="1236"/>
    <n v="1410"/>
    <n v="5760"/>
    <m/>
    <n v="0"/>
    <n v="0"/>
    <x v="0"/>
    <s v="NÃO"/>
    <n v="1"/>
  </r>
  <r>
    <x v="3"/>
    <x v="0"/>
    <x v="47"/>
    <s v="#TODECACHO MASCARA CONDICIONANTE MATIZ VERMELHA MAIONESE 300GR"/>
    <s v="A"/>
    <s v="ATIVO"/>
    <n v="1452"/>
    <n v="6"/>
    <x v="6"/>
    <n v="0"/>
    <x v="0"/>
    <x v="204"/>
    <n v="0"/>
    <n v="1344"/>
    <x v="0"/>
    <n v="-9534"/>
    <n v="3084"/>
    <n v="5826"/>
    <m/>
    <n v="0"/>
    <n v="0"/>
    <x v="0"/>
    <s v="NÃO"/>
    <n v="1"/>
  </r>
  <r>
    <x v="3"/>
    <x v="0"/>
    <x v="27"/>
    <s v="Kit Xerosa com 3 Body Splash 30ml"/>
    <s v="A"/>
    <s v="ATIVO"/>
    <n v="0"/>
    <n v="3"/>
    <x v="0"/>
    <n v="0"/>
    <x v="0"/>
    <x v="204"/>
    <n v="0"/>
    <n v="1140"/>
    <x v="12"/>
    <n v="0"/>
    <n v="0"/>
    <n v="0"/>
    <m/>
    <n v="0"/>
    <n v="0"/>
    <x v="0"/>
    <s v="NÃO"/>
    <n v="0"/>
  </r>
  <r>
    <x v="3"/>
    <x v="0"/>
    <x v="45"/>
    <s v="SALON LINE MOUSSE  DEFINIDOR CONDICIONANTE DEFINIÇÃO NATURAL 240ML"/>
    <s v="A"/>
    <s v="ATIVO"/>
    <n v="1488"/>
    <n v="6"/>
    <x v="7"/>
    <n v="0"/>
    <x v="0"/>
    <x v="204"/>
    <n v="0"/>
    <n v="1122"/>
    <x v="0"/>
    <n v="-7818"/>
    <n v="126"/>
    <n v="10416"/>
    <m/>
    <n v="0"/>
    <n v="0"/>
    <x v="0"/>
    <s v="NÃO"/>
    <n v="1"/>
  </r>
  <r>
    <x v="3"/>
    <x v="0"/>
    <x v="15"/>
    <s v="XEROSA BODY SPLASH DESODORANTE CABELO E CORPO GLAMOUR CHIC 200ML"/>
    <s v="A"/>
    <s v="ATIVO"/>
    <n v="1980"/>
    <n v="6"/>
    <x v="7"/>
    <n v="0"/>
    <x v="0"/>
    <x v="204"/>
    <n v="0"/>
    <n v="1122"/>
    <x v="0"/>
    <n v="708"/>
    <n v="3504"/>
    <n v="16974"/>
    <m/>
    <n v="0"/>
    <n v="0"/>
    <x v="0"/>
    <s v="NÃO"/>
    <n v="1"/>
  </r>
  <r>
    <x v="3"/>
    <x v="0"/>
    <x v="8"/>
    <s v="MEU LISO CONDICIONADOR DEMAIS SPRAY DEFRIZANTE PROTETOR TÉRMICO 240ML"/>
    <s v="A"/>
    <s v="ATIVO"/>
    <n v="1584"/>
    <n v="6"/>
    <x v="8"/>
    <n v="0"/>
    <x v="0"/>
    <x v="204"/>
    <n v="0"/>
    <n v="1110"/>
    <x v="0"/>
    <n v="570"/>
    <n v="7482"/>
    <n v="2376"/>
    <m/>
    <n v="0"/>
    <n v="0"/>
    <x v="0"/>
    <s v="NÃO"/>
    <n v="1"/>
  </r>
  <r>
    <x v="3"/>
    <x v="0"/>
    <x v="12"/>
    <s v="HIDRA KIT SHAMPOO+CONDICIONADOR KIDS 300ML"/>
    <s v="A"/>
    <s v="ATIVO"/>
    <n v="720"/>
    <n v="6"/>
    <x v="9"/>
    <n v="0"/>
    <x v="0"/>
    <x v="204"/>
    <n v="0"/>
    <n v="1074"/>
    <x v="0"/>
    <n v="-3276"/>
    <n v="5190"/>
    <n v="7308"/>
    <m/>
    <n v="0"/>
    <n v="0"/>
    <x v="0"/>
    <s v="NÃO"/>
    <n v="1"/>
  </r>
  <r>
    <x v="3"/>
    <x v="0"/>
    <x v="71"/>
    <s v="HIDRA KIT SHAMPOO + CONDICIONADOR KIDS CACHINHOS 300ML"/>
    <s v="A"/>
    <s v="ATIVO"/>
    <n v="720"/>
    <n v="6"/>
    <x v="10"/>
    <n v="0"/>
    <x v="0"/>
    <x v="204"/>
    <n v="0"/>
    <n v="1044"/>
    <x v="0"/>
    <n v="-9606"/>
    <n v="1440"/>
    <n v="10908"/>
    <m/>
    <n v="0"/>
    <n v="0"/>
    <x v="0"/>
    <s v="NÃO"/>
    <n v="1"/>
  </r>
  <r>
    <x v="3"/>
    <x v="0"/>
    <x v="5"/>
    <s v="BOMBA TONICO CONDICIONANTE FORT CRESCIMENTO 100ML"/>
    <s v="A"/>
    <s v="ATIVO"/>
    <n v="3384"/>
    <n v="12"/>
    <x v="11"/>
    <n v="0"/>
    <x v="0"/>
    <x v="204"/>
    <n v="0"/>
    <n v="1020"/>
    <x v="0"/>
    <n v="-6756"/>
    <n v="6024"/>
    <n v="12420"/>
    <m/>
    <n v="0"/>
    <n v="0"/>
    <x v="0"/>
    <s v="NÃO"/>
    <n v="1"/>
  </r>
  <r>
    <x v="3"/>
    <x v="0"/>
    <x v="37"/>
    <s v="#TODECACHO MASCARA CONDICIONANTE MATIZ MARSALA ROXO MAIONESE 500GR"/>
    <s v="A"/>
    <s v="ATIVO"/>
    <n v="960"/>
    <n v="6"/>
    <x v="0"/>
    <n v="0"/>
    <x v="40"/>
    <x v="204"/>
    <n v="0"/>
    <n v="1002"/>
    <x v="13"/>
    <n v="-6582"/>
    <n v="1328"/>
    <n v="1920"/>
    <m/>
    <n v="0"/>
    <n v="0"/>
    <x v="1"/>
    <s v="NÃO"/>
    <n v="0"/>
  </r>
  <r>
    <x v="3"/>
    <x v="0"/>
    <x v="42"/>
    <s v="CREME RELAX CACHOS DEFIN E SOLTOS COCO/AVELA 200G"/>
    <s v="A"/>
    <s v="ATIVO"/>
    <n v="720"/>
    <n v="6"/>
    <x v="12"/>
    <n v="0"/>
    <x v="0"/>
    <x v="204"/>
    <n v="0"/>
    <n v="1002"/>
    <x v="0"/>
    <n v="-2070"/>
    <n v="3240"/>
    <n v="0"/>
    <m/>
    <n v="0"/>
    <n v="0"/>
    <x v="0"/>
    <s v="NÃO"/>
    <n v="1"/>
  </r>
  <r>
    <x v="3"/>
    <x v="0"/>
    <x v="3"/>
    <s v="OLEO SOS CACHOS SUPER OLEOS CONDICIONADOR 42ML"/>
    <s v="A"/>
    <s v="ATIVO"/>
    <n v="8544"/>
    <n v="12"/>
    <x v="13"/>
    <n v="0"/>
    <x v="0"/>
    <x v="204"/>
    <n v="0"/>
    <n v="960"/>
    <x v="0"/>
    <n v="-192"/>
    <n v="11646"/>
    <n v="29904"/>
    <m/>
    <n v="0"/>
    <n v="0"/>
    <x v="0"/>
    <s v="NÃO"/>
    <n v="1"/>
  </r>
  <r>
    <x v="3"/>
    <x v="0"/>
    <x v="26"/>
    <s v="MEU LISO DEMAIS DEFRIZANTE COND PROTETOR TÉRMICO 200ML"/>
    <s v="A"/>
    <s v="ATIVO"/>
    <n v="1890"/>
    <n v="6"/>
    <x v="14"/>
    <n v="0"/>
    <x v="0"/>
    <x v="204"/>
    <n v="0"/>
    <n v="942"/>
    <x v="0"/>
    <n v="-84"/>
    <n v="3306"/>
    <n v="1740"/>
    <m/>
    <n v="0"/>
    <n v="0"/>
    <x v="0"/>
    <s v="NÃO"/>
    <n v="1"/>
  </r>
  <r>
    <x v="3"/>
    <x v="0"/>
    <x v="13"/>
    <s v="BOMBA KIT SHAMPOO+CONDICIONADOR ORIGINAL 200ML"/>
    <s v="A"/>
    <s v="ATIVO"/>
    <n v="960"/>
    <n v="6"/>
    <x v="31"/>
    <n v="0"/>
    <x v="0"/>
    <x v="204"/>
    <n v="0"/>
    <n v="930"/>
    <x v="0"/>
    <n v="-11004"/>
    <n v="136"/>
    <n v="14061"/>
    <m/>
    <n v="0"/>
    <n v="0"/>
    <x v="0"/>
    <s v="NÃO"/>
    <n v="1"/>
  </r>
  <r>
    <x v="3"/>
    <x v="0"/>
    <x v="65"/>
    <s v="#TODECACHO MASCARA CONDICIONANTE MATIZ VERMELHA MAIONESE 500GR"/>
    <s v="A"/>
    <s v="ATIVO"/>
    <n v="960"/>
    <n v="6"/>
    <x v="0"/>
    <n v="0"/>
    <x v="10"/>
    <x v="204"/>
    <n v="0"/>
    <n v="912"/>
    <x v="14"/>
    <n v="-7500"/>
    <n v="42"/>
    <n v="7680"/>
    <m/>
    <n v="0"/>
    <n v="0"/>
    <x v="1"/>
    <s v="NÃO"/>
    <n v="0"/>
  </r>
  <r>
    <x v="3"/>
    <x v="0"/>
    <x v="9"/>
    <s v="OLEO SOS CACHOS OLEO DE COCO CONDICIONADOR 42ML"/>
    <s v="A"/>
    <s v="ATIVO"/>
    <n v="8544"/>
    <n v="12"/>
    <x v="32"/>
    <n v="0"/>
    <x v="0"/>
    <x v="204"/>
    <n v="0"/>
    <n v="912"/>
    <x v="0"/>
    <n v="6780"/>
    <n v="2736"/>
    <n v="23604"/>
    <m/>
    <n v="0"/>
    <n v="0"/>
    <x v="0"/>
    <s v="NÃO"/>
    <n v="1"/>
  </r>
  <r>
    <x v="3"/>
    <x v="0"/>
    <x v="4"/>
    <s v="CREME PARA PENTEAR CACHOS OSTENTAÇÃO 1KG"/>
    <s v="A"/>
    <s v="ATIVO"/>
    <n v="480"/>
    <n v="6"/>
    <x v="0"/>
    <n v="0"/>
    <x v="41"/>
    <x v="204"/>
    <n v="0"/>
    <n v="900"/>
    <x v="15"/>
    <n v="-33054"/>
    <n v="8748"/>
    <n v="22824"/>
    <m/>
    <n v="0"/>
    <n v="0"/>
    <x v="1"/>
    <s v="NÃO"/>
    <n v="0"/>
  </r>
  <r>
    <x v="3"/>
    <x v="0"/>
    <x v="19"/>
    <s v="SOS CACHOS GELATINA CONDICIONANTE KIDS HIDRATAÇÃO 400GR"/>
    <s v="A"/>
    <s v="ATIVO"/>
    <n v="720"/>
    <n v="6"/>
    <x v="0"/>
    <n v="0"/>
    <x v="42"/>
    <x v="204"/>
    <n v="0"/>
    <n v="882"/>
    <x v="16"/>
    <n v="9174"/>
    <n v="134"/>
    <n v="0"/>
    <m/>
    <n v="0"/>
    <n v="0"/>
    <x v="1"/>
    <s v="NÃO"/>
    <n v="0"/>
  </r>
  <r>
    <x v="3"/>
    <x v="0"/>
    <x v="21"/>
    <s v="#TODECACHO CACHOS DOS SONHOS CREME MODELADOR FIXAÇÃO CONDICIONADOR FORTE 500ML"/>
    <s v="A"/>
    <s v="ATIVO"/>
    <n v="888"/>
    <n v="6"/>
    <x v="15"/>
    <n v="0"/>
    <x v="0"/>
    <x v="204"/>
    <n v="0"/>
    <n v="882"/>
    <x v="0"/>
    <n v="-666"/>
    <n v="198"/>
    <n v="5982"/>
    <m/>
    <n v="0"/>
    <n v="0"/>
    <x v="0"/>
    <s v="NÃO"/>
    <n v="1"/>
  </r>
  <r>
    <x v="3"/>
    <x v="0"/>
    <x v="53"/>
    <s v="MEU LISO MASCARA CONDICIONANTE MATIZ PRETO 300G"/>
    <s v="A"/>
    <s v="ATIVO"/>
    <n v="960"/>
    <n v="6"/>
    <x v="16"/>
    <n v="0"/>
    <x v="0"/>
    <x v="204"/>
    <n v="0"/>
    <n v="804"/>
    <x v="0"/>
    <n v="-4302"/>
    <n v="2382"/>
    <n v="2064"/>
    <m/>
    <n v="0"/>
    <n v="0"/>
    <x v="0"/>
    <s v="NÃO"/>
    <n v="1"/>
  </r>
  <r>
    <x v="3"/>
    <x v="0"/>
    <x v="101"/>
    <s v="CACHOS DOS SONHOS MULTY ÓLEO TRATAMENTO PINK FATAL 50ML"/>
    <s v="A"/>
    <s v="ATIVO"/>
    <n v="8352"/>
    <n v="12"/>
    <x v="17"/>
    <n v="0"/>
    <x v="0"/>
    <x v="204"/>
    <n v="0"/>
    <n v="768"/>
    <x v="0"/>
    <n v="12912"/>
    <n v="1212"/>
    <n v="0"/>
    <m/>
    <n v="0"/>
    <n v="0"/>
    <x v="0"/>
    <s v="NÃO"/>
    <n v="1"/>
  </r>
  <r>
    <x v="3"/>
    <x v="0"/>
    <x v="38"/>
    <s v="HIDRA KIT SHAMPOO+CONDICIONADOR CERAMIDAS GLOSS 300ML"/>
    <s v="A"/>
    <s v="ATIVO"/>
    <n v="720"/>
    <n v="6"/>
    <x v="18"/>
    <n v="0"/>
    <x v="0"/>
    <x v="204"/>
    <n v="0"/>
    <n v="750"/>
    <x v="0"/>
    <n v="-5322"/>
    <n v="828"/>
    <n v="5208"/>
    <m/>
    <n v="0"/>
    <n v="0"/>
    <x v="0"/>
    <s v="NÃO"/>
    <n v="1"/>
  </r>
  <r>
    <x v="3"/>
    <x v="0"/>
    <x v="55"/>
    <s v="CACHOS DOS SONHOS CREME PARA PENTEAR CONDICIONADOR DEFINIÇÃO NATURAL 300ML"/>
    <s v="A"/>
    <s v="ATIVO"/>
    <n v="1260"/>
    <n v="6"/>
    <x v="33"/>
    <n v="0"/>
    <x v="0"/>
    <x v="204"/>
    <n v="0"/>
    <n v="720"/>
    <x v="0"/>
    <n v="-996"/>
    <n v="2820"/>
    <n v="12600"/>
    <m/>
    <n v="0"/>
    <n v="0"/>
    <x v="0"/>
    <s v="NÃO"/>
    <n v="1"/>
  </r>
  <r>
    <x v="3"/>
    <x v="0"/>
    <x v="76"/>
    <s v="CREME PARA PENTEAR CONDICIONANTE DEFINIÇÃO A PROVA 1KG"/>
    <s v="A"/>
    <s v="ATIVO"/>
    <n v="480"/>
    <n v="6"/>
    <x v="0"/>
    <n v="0"/>
    <x v="43"/>
    <x v="204"/>
    <n v="0"/>
    <n v="714"/>
    <x v="17"/>
    <n v="56094"/>
    <n v="42"/>
    <n v="1920"/>
    <m/>
    <n v="0"/>
    <n v="0"/>
    <x v="1"/>
    <s v="NÃO"/>
    <n v="0"/>
  </r>
  <r>
    <x v="3"/>
    <x v="0"/>
    <x v="48"/>
    <s v="SOS CACHOS ACIDIFICANTE CONDICIONADOR SUPER BRILHO DE REPENTE PRONTA! 300ML"/>
    <s v="A"/>
    <s v="ATIVO"/>
    <n v="1680"/>
    <n v="6"/>
    <x v="20"/>
    <n v="0"/>
    <x v="0"/>
    <x v="204"/>
    <n v="0"/>
    <n v="684"/>
    <x v="0"/>
    <n v="888"/>
    <n v="4464"/>
    <n v="1680"/>
    <m/>
    <n v="0"/>
    <n v="0"/>
    <x v="0"/>
    <s v="NÃO"/>
    <n v="1"/>
  </r>
  <r>
    <x v="3"/>
    <x v="0"/>
    <x v="30"/>
    <s v="MEU LISO CONDICIONADOR MUITO + LISO SPRAY DEFRIZANTE PROTETOR TÉRMICO 240ML"/>
    <s v="A"/>
    <s v="ATIVO"/>
    <n v="1584"/>
    <n v="6"/>
    <x v="21"/>
    <n v="0"/>
    <x v="0"/>
    <x v="204"/>
    <n v="0"/>
    <n v="672"/>
    <x v="0"/>
    <n v="-294"/>
    <n v="2952"/>
    <n v="4752"/>
    <m/>
    <n v="0"/>
    <n v="0"/>
    <x v="0"/>
    <s v="NÃO"/>
    <n v="1"/>
  </r>
  <r>
    <x v="3"/>
    <x v="0"/>
    <x v="72"/>
    <s v="SALON LINE ÓLEO DE TRATAMENTO CONDICIONANTE MULTIFUNCIONAL DEFINIÇÃO NATURAL 50ML"/>
    <s v="A"/>
    <s v="ATIVO"/>
    <n v="8352"/>
    <n v="12"/>
    <x v="22"/>
    <n v="0"/>
    <x v="0"/>
    <x v="204"/>
    <n v="0"/>
    <n v="660"/>
    <x v="0"/>
    <n v="5460"/>
    <n v="216"/>
    <n v="0"/>
    <m/>
    <n v="0"/>
    <n v="0"/>
    <x v="0"/>
    <s v="NÃO"/>
    <n v="1"/>
  </r>
  <r>
    <x v="3"/>
    <x v="0"/>
    <x v="57"/>
    <s v="SOS CACHOS CREME PARA PENTEAR GEL CREME CONDICIONADOR SUPER ÓLEOS 1KG"/>
    <s v="A"/>
    <s v="ATIVO"/>
    <n v="390"/>
    <n v="6"/>
    <x v="0"/>
    <n v="0"/>
    <x v="44"/>
    <x v="204"/>
    <n v="0"/>
    <n v="654"/>
    <x v="18"/>
    <n v="2244"/>
    <n v="18"/>
    <n v="8776"/>
    <m/>
    <n v="0"/>
    <n v="0"/>
    <x v="1"/>
    <s v="NÃO"/>
    <n v="0"/>
  </r>
  <r>
    <x v="3"/>
    <x v="0"/>
    <x v="63"/>
    <s v="MEU LISO SPRAY CONDICIONADOR DEFRIZANTE HIALURONICO 240ML"/>
    <s v="A"/>
    <s v="ATIVO"/>
    <n v="1584"/>
    <n v="6"/>
    <x v="23"/>
    <n v="0"/>
    <x v="0"/>
    <x v="204"/>
    <n v="0"/>
    <n v="654"/>
    <x v="0"/>
    <n v="2238"/>
    <n v="150"/>
    <n v="6"/>
    <m/>
    <n v="0"/>
    <n v="0"/>
    <x v="0"/>
    <s v="NÃO"/>
    <n v="1"/>
  </r>
  <r>
    <x v="3"/>
    <x v="0"/>
    <x v="50"/>
    <s v="CREME PARA PENTEAR CONDICIONANTE DEFINIÇÃO CACHOS DE SEREIA 1 KG"/>
    <s v="A"/>
    <s v="ATIVO"/>
    <n v="480"/>
    <n v="6"/>
    <x v="0"/>
    <n v="0"/>
    <x v="44"/>
    <x v="204"/>
    <n v="0"/>
    <n v="654"/>
    <x v="18"/>
    <n v="-5442"/>
    <n v="354"/>
    <n v="23520"/>
    <m/>
    <n v="0"/>
    <n v="0"/>
    <x v="1"/>
    <s v="NÃO"/>
    <n v="0"/>
  </r>
  <r>
    <x v="3"/>
    <x v="0"/>
    <x v="33"/>
    <s v="SOS CACHOS MÁSCARA CONDICIONANTE DE TRATAMENTO SUPER ÓLEOS 300GR"/>
    <s v="A"/>
    <s v="ATIVO"/>
    <n v="960"/>
    <n v="6"/>
    <x v="24"/>
    <n v="0"/>
    <x v="0"/>
    <x v="204"/>
    <n v="0"/>
    <n v="642"/>
    <x v="0"/>
    <n v="1110"/>
    <n v="504"/>
    <n v="4800"/>
    <m/>
    <n v="0"/>
    <n v="0"/>
    <x v="0"/>
    <s v="NÃO"/>
    <n v="1"/>
  </r>
  <r>
    <x v="3"/>
    <x v="0"/>
    <x v="40"/>
    <s v="XEROSA BODY SPLASH DESODORANTE CABELO E CORPO BAUNILHA DOCE 200ML"/>
    <s v="A"/>
    <s v="ATIVO"/>
    <n v="1980"/>
    <n v="6"/>
    <x v="26"/>
    <n v="0"/>
    <x v="0"/>
    <x v="204"/>
    <n v="0"/>
    <n v="612"/>
    <x v="0"/>
    <n v="9672"/>
    <n v="1404"/>
    <n v="36668"/>
    <m/>
    <n v="0"/>
    <n v="0"/>
    <x v="0"/>
    <s v="NÃO"/>
    <n v="1"/>
  </r>
  <r>
    <x v="3"/>
    <x v="0"/>
    <x v="46"/>
    <s v="Kit Xêrosa com 3 Cremes para Pentear 180g"/>
    <s v="A"/>
    <s v="ATIVO"/>
    <n v="0"/>
    <n v="3"/>
    <x v="0"/>
    <n v="0"/>
    <x v="0"/>
    <x v="204"/>
    <n v="0"/>
    <n v="612"/>
    <x v="19"/>
    <n v="0"/>
    <n v="2946"/>
    <n v="0"/>
    <m/>
    <n v="0"/>
    <n v="0"/>
    <x v="0"/>
    <s v="NÃO"/>
    <n v="0"/>
  </r>
  <r>
    <x v="3"/>
    <x v="0"/>
    <x v="34"/>
    <s v="MEU LISO DEFRIZANTE CONDICIONADOR MUITO+LISO 200ML"/>
    <s v="A"/>
    <s v="ATIVO"/>
    <n v="1890"/>
    <n v="6"/>
    <x v="27"/>
    <n v="0"/>
    <x v="0"/>
    <x v="204"/>
    <n v="0"/>
    <n v="600"/>
    <x v="0"/>
    <n v="-5340"/>
    <n v="1566"/>
    <n v="3780"/>
    <m/>
    <n v="0"/>
    <n v="0"/>
    <x v="0"/>
    <s v="NÃO"/>
    <n v="1"/>
  </r>
  <r>
    <x v="3"/>
    <x v="0"/>
    <x v="75"/>
    <s v="#TODECACHO MÁSCARA CONDICIONANTE MATIZADORA RUIVO NATURAL 300G"/>
    <s v="A"/>
    <s v="ATIVO"/>
    <n v="1452"/>
    <n v="6"/>
    <x v="34"/>
    <n v="0"/>
    <x v="0"/>
    <x v="204"/>
    <n v="0"/>
    <n v="594"/>
    <x v="0"/>
    <n v="816"/>
    <n v="2526"/>
    <n v="0"/>
    <m/>
    <n v="0"/>
    <n v="0"/>
    <x v="0"/>
    <s v="NÃO"/>
    <n v="1"/>
  </r>
  <r>
    <x v="3"/>
    <x v="0"/>
    <x v="20"/>
    <s v="SOS HIDRATACAO KIT SHAMPOO+CONDICIONADOR OLEO DE RICINO 1L"/>
    <s v="A"/>
    <s v="ATIVO"/>
    <n v="180"/>
    <n v="3"/>
    <x v="35"/>
    <n v="0"/>
    <x v="0"/>
    <x v="204"/>
    <n v="0"/>
    <n v="582"/>
    <x v="0"/>
    <n v="-804"/>
    <n v="987"/>
    <n v="900"/>
    <m/>
    <n v="0"/>
    <n v="0"/>
    <x v="0"/>
    <s v="NÃO"/>
    <n v="1"/>
  </r>
  <r>
    <x v="3"/>
    <x v="0"/>
    <x v="51"/>
    <s v="SOS CACHOS KIDS ÓLEO DE TRATAMENTO ABACAXI 42ML"/>
    <s v="A"/>
    <s v="ATIVO"/>
    <n v="8544"/>
    <n v="12"/>
    <x v="36"/>
    <n v="0"/>
    <x v="0"/>
    <x v="204"/>
    <n v="0"/>
    <n v="576"/>
    <x v="0"/>
    <n v="6228"/>
    <n v="2898"/>
    <n v="8544"/>
    <m/>
    <n v="0"/>
    <n v="0"/>
    <x v="0"/>
    <s v="NÃO"/>
    <n v="1"/>
  </r>
  <r>
    <x v="3"/>
    <x v="0"/>
    <x v="83"/>
    <s v="HIDRA CREME PARA PENTEAR CONDICIONADOR 3 EM 1 D-PANTENOL 300ML"/>
    <s v="A"/>
    <s v="ATIVO"/>
    <n v="1440"/>
    <n v="6"/>
    <x v="37"/>
    <n v="0"/>
    <x v="0"/>
    <x v="204"/>
    <n v="0"/>
    <n v="570"/>
    <x v="0"/>
    <n v="-636"/>
    <n v="1764"/>
    <n v="1440"/>
    <m/>
    <n v="0"/>
    <n v="0"/>
    <x v="0"/>
    <s v="NÃO"/>
    <n v="1"/>
  </r>
  <r>
    <x v="3"/>
    <x v="0"/>
    <x v="18"/>
    <s v="SOS HIDRATACAO MASCARA CONDICIONANTE AZEITE DE OLIVA 1KG"/>
    <s v="A"/>
    <s v="ATIVO"/>
    <n v="480"/>
    <n v="6"/>
    <x v="0"/>
    <n v="0"/>
    <x v="45"/>
    <x v="204"/>
    <n v="0"/>
    <n v="570"/>
    <x v="20"/>
    <n v="-324"/>
    <n v="66"/>
    <n v="1080"/>
    <m/>
    <n v="0"/>
    <n v="0"/>
    <x v="1"/>
    <s v="NÃO"/>
    <n v="0"/>
  </r>
  <r>
    <x v="3"/>
    <x v="0"/>
    <x v="112"/>
    <s v="CREME PARA PENTEAR CONDICIONANTE DEFINIÇÃO COLA 1KG"/>
    <s v="B"/>
    <s v="ATIVO"/>
    <n v="480"/>
    <n v="6"/>
    <x v="0"/>
    <n v="0"/>
    <x v="46"/>
    <x v="204"/>
    <n v="0"/>
    <n v="552"/>
    <x v="21"/>
    <n v="34470"/>
    <n v="30"/>
    <n v="960"/>
    <m/>
    <n v="0"/>
    <n v="0"/>
    <x v="1"/>
    <s v="NÃO"/>
    <n v="0"/>
  </r>
  <r>
    <x v="3"/>
    <x v="0"/>
    <x v="25"/>
    <s v="HIDRA CREME CONDICIONADOR MULTIFUNCIONAL KIDS 300ML"/>
    <s v="A"/>
    <s v="ATIVO"/>
    <n v="1440"/>
    <n v="6"/>
    <x v="38"/>
    <n v="0"/>
    <x v="0"/>
    <x v="204"/>
    <n v="0"/>
    <n v="522"/>
    <x v="0"/>
    <n v="-8268"/>
    <n v="102"/>
    <n v="4812"/>
    <m/>
    <n v="0"/>
    <n v="0"/>
    <x v="0"/>
    <s v="NÃO"/>
    <n v="1"/>
  </r>
  <r>
    <x v="3"/>
    <x v="0"/>
    <x v="91"/>
    <s v="MEU LISO MASCARA CONDICIONANTE MATIZ PRATA 300GR"/>
    <s v="A"/>
    <s v="ATIVO"/>
    <n v="960"/>
    <n v="6"/>
    <x v="39"/>
    <n v="0"/>
    <x v="0"/>
    <x v="204"/>
    <n v="0"/>
    <n v="504"/>
    <x v="0"/>
    <n v="1080"/>
    <n v="378"/>
    <n v="7998"/>
    <m/>
    <n v="0"/>
    <n v="0"/>
    <x v="0"/>
    <s v="NÃO"/>
    <n v="1"/>
  </r>
  <r>
    <x v="3"/>
    <x v="0"/>
    <x v="35"/>
    <s v="CREME PARA PENTEAR CONDICIONADOR DEFINIÇÃO EXTRAORDINÁRIA 1KG"/>
    <s v="A"/>
    <s v="ATIVO"/>
    <n v="480"/>
    <n v="6"/>
    <x v="0"/>
    <n v="0"/>
    <x v="47"/>
    <x v="204"/>
    <n v="0"/>
    <n v="504"/>
    <x v="22"/>
    <n v="-936"/>
    <n v="2595"/>
    <n v="2880"/>
    <m/>
    <n v="0"/>
    <n v="0"/>
    <x v="1"/>
    <s v="NÃO"/>
    <n v="0"/>
  </r>
  <r>
    <x v="3"/>
    <x v="0"/>
    <x v="10"/>
    <s v="CACHOS DOS SONHOS ÓLEO CONDICIONANTE SÉRUM DEFINIÇÃO NATURAL MULTY 200ML"/>
    <s v="A"/>
    <s v="ATIVO"/>
    <n v="2484"/>
    <n v="6"/>
    <x v="0"/>
    <n v="0"/>
    <x v="0"/>
    <x v="204"/>
    <n v="0"/>
    <n v="504"/>
    <x v="22"/>
    <n v="10554"/>
    <n v="144"/>
    <n v="4968"/>
    <m/>
    <n v="0"/>
    <n v="0"/>
    <x v="0"/>
    <s v="NÃO"/>
    <n v="0"/>
  </r>
  <r>
    <x v="3"/>
    <x v="0"/>
    <x v="175"/>
    <s v="MEU LISO SPRAY CONDICIONADOR DEFRIZANTE PROTETOR TÉRMICO CONDICIONADOR REPARAÇÃO 240ML"/>
    <s v="A"/>
    <s v="ATIVO"/>
    <n v="1584"/>
    <n v="6"/>
    <x v="39"/>
    <n v="0"/>
    <x v="0"/>
    <x v="204"/>
    <n v="0"/>
    <n v="504"/>
    <x v="0"/>
    <n v="-804"/>
    <n v="126"/>
    <n v="5550"/>
    <m/>
    <n v="0"/>
    <n v="0"/>
    <x v="0"/>
    <s v="NÃO"/>
    <n v="1"/>
  </r>
  <r>
    <x v="3"/>
    <x v="0"/>
    <x v="69"/>
    <s v="MEU LISO BALM CONDICIONADOR ANTIFRIZZ 50G"/>
    <s v="A"/>
    <s v="ATIVO"/>
    <n v="4032"/>
    <n v="12"/>
    <x v="40"/>
    <n v="0"/>
    <x v="0"/>
    <x v="204"/>
    <n v="0"/>
    <n v="492"/>
    <x v="0"/>
    <n v="3024"/>
    <n v="1368"/>
    <n v="2304"/>
    <m/>
    <n v="0"/>
    <n v="0"/>
    <x v="0"/>
    <s v="NÃO"/>
    <n v="1"/>
  </r>
  <r>
    <x v="3"/>
    <x v="0"/>
    <x v="132"/>
    <s v="#TODECACHO MÁSCARA CONDICIONANTE MATIZADORA PRETA 300G"/>
    <s v="A"/>
    <s v="ATIVO"/>
    <n v="1452"/>
    <n v="6"/>
    <x v="41"/>
    <n v="0"/>
    <x v="0"/>
    <x v="204"/>
    <n v="0"/>
    <n v="474"/>
    <x v="0"/>
    <n v="-5232"/>
    <n v="792"/>
    <n v="1044"/>
    <m/>
    <n v="0"/>
    <n v="0"/>
    <x v="0"/>
    <s v="NÃO"/>
    <n v="1"/>
  </r>
  <r>
    <x v="3"/>
    <x v="0"/>
    <x v="102"/>
    <s v="MEU LISO MASCARA CONDICIONANTE MATIZ CASTANHO 300G"/>
    <s v="A"/>
    <s v="ATIVO"/>
    <n v="960"/>
    <n v="6"/>
    <x v="41"/>
    <n v="0"/>
    <x v="0"/>
    <x v="204"/>
    <n v="0"/>
    <n v="474"/>
    <x v="0"/>
    <n v="564"/>
    <n v="66"/>
    <n v="6240"/>
    <m/>
    <n v="0"/>
    <n v="0"/>
    <x v="0"/>
    <s v="NÃO"/>
    <n v="1"/>
  </r>
  <r>
    <x v="3"/>
    <x v="0"/>
    <x v="31"/>
    <s v="KIT SOS CACHOS SH E COND COCO 1L"/>
    <s v="A"/>
    <s v="ATIVO"/>
    <n v="180"/>
    <n v="3"/>
    <x v="42"/>
    <n v="0"/>
    <x v="0"/>
    <x v="204"/>
    <n v="0"/>
    <n v="462"/>
    <x v="0"/>
    <n v="-570"/>
    <n v="1008"/>
    <n v="540"/>
    <m/>
    <n v="0"/>
    <n v="0"/>
    <x v="0"/>
    <s v="NÃO"/>
    <n v="1"/>
  </r>
  <r>
    <x v="3"/>
    <x v="0"/>
    <x v="100"/>
    <s v="#TODECACHO GELATINA CONDICIONANTE SUPER DEFINICAO 550GR"/>
    <s v="A"/>
    <s v="ATIVO"/>
    <n v="960"/>
    <n v="6"/>
    <x v="0"/>
    <n v="0"/>
    <x v="48"/>
    <x v="204"/>
    <n v="0"/>
    <n v="450"/>
    <x v="23"/>
    <n v="63612"/>
    <n v="2340"/>
    <n v="21246"/>
    <m/>
    <n v="0"/>
    <n v="0"/>
    <x v="1"/>
    <s v="NÃO"/>
    <n v="0"/>
  </r>
  <r>
    <x v="3"/>
    <x v="0"/>
    <x v="22"/>
    <s v="SOS HIDRATACAO MASCARA CONDICIONANTE QUERATINA E COLAGENO 1KG"/>
    <s v="A"/>
    <s v="ATIVO"/>
    <n v="480"/>
    <n v="6"/>
    <x v="0"/>
    <n v="0"/>
    <x v="48"/>
    <x v="204"/>
    <n v="0"/>
    <n v="450"/>
    <x v="23"/>
    <n v="-1590"/>
    <n v="48"/>
    <n v="0"/>
    <m/>
    <n v="0"/>
    <n v="0"/>
    <x v="1"/>
    <s v="NÃO"/>
    <n v="0"/>
  </r>
  <r>
    <x v="3"/>
    <x v="0"/>
    <x v="129"/>
    <s v="CREME PARA PENTEAR CONDICIONANTE DEFINIÇÃO CACHOS OSTENTAÇÃO 300ML"/>
    <s v="B"/>
    <s v="ATIVO"/>
    <n v="1260"/>
    <n v="6"/>
    <x v="43"/>
    <n v="0"/>
    <x v="0"/>
    <x v="204"/>
    <n v="0"/>
    <n v="444"/>
    <x v="0"/>
    <n v="390"/>
    <n v="138"/>
    <n v="3774"/>
    <m/>
    <n v="0"/>
    <n v="0"/>
    <x v="0"/>
    <s v="NÃO"/>
    <n v="1"/>
  </r>
  <r>
    <x v="3"/>
    <x v="0"/>
    <x v="92"/>
    <s v="#TODECACHO MASCARA CONDICIONANTE MATIZADORA ROXA 300G"/>
    <s v="A"/>
    <s v="ATIVO"/>
    <n v="1452"/>
    <n v="6"/>
    <x v="43"/>
    <n v="0"/>
    <x v="0"/>
    <x v="204"/>
    <n v="0"/>
    <n v="444"/>
    <x v="0"/>
    <n v="-888"/>
    <n v="6"/>
    <n v="8226"/>
    <m/>
    <n v="0"/>
    <n v="0"/>
    <x v="0"/>
    <s v="NÃO"/>
    <n v="1"/>
  </r>
  <r>
    <x v="3"/>
    <x v="0"/>
    <x v="29"/>
    <s v="MASCARA CONDICIONANTE KIDS HIDRATAÇÃO CACHOS SOS 500GR"/>
    <s v="A"/>
    <s v="ATIVO"/>
    <n v="960"/>
    <n v="6"/>
    <x v="0"/>
    <n v="0"/>
    <x v="49"/>
    <x v="204"/>
    <n v="0"/>
    <n v="444"/>
    <x v="24"/>
    <n v="-4704"/>
    <n v="10008"/>
    <n v="1764"/>
    <m/>
    <n v="0"/>
    <n v="0"/>
    <x v="1"/>
    <s v="NÃO"/>
    <n v="0"/>
  </r>
  <r>
    <x v="3"/>
    <x v="0"/>
    <x v="16"/>
    <s v="CREME PARA PENTEAR XO POROSIDADE! DEFINIÇÃO &amp; SELAGEM MÁXIMA 1KG"/>
    <s v="A"/>
    <s v="ATIVO"/>
    <n v="480"/>
    <n v="6"/>
    <x v="0"/>
    <n v="0"/>
    <x v="49"/>
    <x v="204"/>
    <n v="0"/>
    <n v="444"/>
    <x v="24"/>
    <n v="10602"/>
    <n v="78"/>
    <n v="10248"/>
    <m/>
    <n v="0"/>
    <n v="0"/>
    <x v="1"/>
    <s v="NÃO"/>
    <n v="0"/>
  </r>
  <r>
    <x v="3"/>
    <x v="0"/>
    <x v="58"/>
    <s v="SOS CACHOS ÓLEO CONDICIONANTE REPARADOR TRATA E FINALIZA DE REPENTE PRONTA! 42ML"/>
    <s v="A"/>
    <s v="ATIVO"/>
    <n v="8544"/>
    <n v="12"/>
    <x v="44"/>
    <n v="0"/>
    <x v="0"/>
    <x v="204"/>
    <n v="0"/>
    <n v="432"/>
    <x v="0"/>
    <n v="-8268"/>
    <n v="72"/>
    <n v="23673"/>
    <m/>
    <n v="0"/>
    <n v="0"/>
    <x v="0"/>
    <s v="NÃO"/>
    <n v="1"/>
  </r>
  <r>
    <x v="3"/>
    <x v="0"/>
    <x v="191"/>
    <s v="HIDRA KIT SH + COND QUERATINA E ÓLEO DE RÍCINO - LONGOS E FORTES 300ML"/>
    <s v="A"/>
    <s v="ATIVO"/>
    <n v="720"/>
    <n v="6"/>
    <x v="28"/>
    <n v="0"/>
    <x v="0"/>
    <x v="204"/>
    <n v="0"/>
    <n v="414"/>
    <x v="0"/>
    <n v="-4014"/>
    <n v="648"/>
    <n v="5730"/>
    <m/>
    <n v="0"/>
    <n v="0"/>
    <x v="0"/>
    <s v="NÃO"/>
    <n v="1"/>
  </r>
  <r>
    <x v="3"/>
    <x v="0"/>
    <x v="54"/>
    <s v="SALON LINE KIT DEFINIÇÃO NATURAL MOVIMENTO &amp; HIDRATAÇÃO SH 300ML + CR MULTIFUNCIONAL 300ML"/>
    <s v="A"/>
    <s v="ATIVO"/>
    <n v="504"/>
    <n v="6"/>
    <x v="28"/>
    <n v="0"/>
    <x v="0"/>
    <x v="204"/>
    <n v="0"/>
    <n v="414"/>
    <x v="0"/>
    <n v="-5950"/>
    <n v="304"/>
    <n v="14724"/>
    <m/>
    <n v="0"/>
    <n v="0"/>
    <x v="0"/>
    <s v="NÃO"/>
    <n v="1"/>
  </r>
  <r>
    <x v="3"/>
    <x v="0"/>
    <x v="98"/>
    <s v="XEROSA BODY SPLASH DESODORANTE PODER DAS DIVAS 200ML"/>
    <s v="A"/>
    <s v="ATIVO"/>
    <n v="1860"/>
    <n v="6"/>
    <x v="45"/>
    <n v="0"/>
    <x v="0"/>
    <x v="204"/>
    <n v="0"/>
    <n v="402"/>
    <x v="0"/>
    <n v="-5532"/>
    <n v="96"/>
    <n v="13980"/>
    <m/>
    <n v="0"/>
    <n v="0"/>
    <x v="0"/>
    <s v="NÃO"/>
    <n v="1"/>
  </r>
  <r>
    <x v="3"/>
    <x v="0"/>
    <x v="77"/>
    <s v="SOS CACHOS GELATINA CONDICIONANTE NUTRITIVA ATIVADORA DE CACHOS SUPER ÓLEOS 400GR"/>
    <s v="A"/>
    <s v="ATIVO"/>
    <n v="720"/>
    <n v="6"/>
    <x v="0"/>
    <n v="0"/>
    <x v="50"/>
    <x v="204"/>
    <n v="0"/>
    <n v="402"/>
    <x v="25"/>
    <n v="13920"/>
    <n v="3078"/>
    <n v="948"/>
    <m/>
    <n v="0"/>
    <n v="0"/>
    <x v="1"/>
    <s v="NÃO"/>
    <n v="0"/>
  </r>
  <r>
    <x v="3"/>
    <x v="0"/>
    <x v="80"/>
    <s v="BOMBA MASCARA CONDICIONANTE ORIGINAL 500GR"/>
    <s v="A"/>
    <s v="ATIVO"/>
    <n v="768"/>
    <n v="6"/>
    <x v="0"/>
    <n v="0"/>
    <x v="50"/>
    <x v="204"/>
    <n v="0"/>
    <n v="402"/>
    <x v="25"/>
    <n v="-10248"/>
    <n v="312"/>
    <n v="2304"/>
    <m/>
    <n v="0"/>
    <n v="0"/>
    <x v="1"/>
    <s v="NÃO"/>
    <n v="0"/>
  </r>
  <r>
    <x v="3"/>
    <x v="0"/>
    <x v="208"/>
    <s v="S.O.S BOMBA KIT SHAMPOO 300ML +CONDICIONADOR ORIGINAL CRESCIMENTO 200ML"/>
    <s v="B"/>
    <s v="ATIVO"/>
    <n v="930"/>
    <n v="6"/>
    <x v="46"/>
    <n v="0"/>
    <x v="0"/>
    <x v="204"/>
    <n v="0"/>
    <n v="384"/>
    <x v="0"/>
    <n v="-4308"/>
    <n v="780"/>
    <n v="10962"/>
    <m/>
    <n v="0"/>
    <n v="0"/>
    <x v="0"/>
    <s v="NÃO"/>
    <n v="1"/>
  </r>
  <r>
    <x v="3"/>
    <x v="0"/>
    <x v="68"/>
    <s v="BOMBA MASCARA CONDICIONANTE ORIGINAL 1KG"/>
    <s v="A"/>
    <s v="ATIVO"/>
    <n v="480"/>
    <n v="6"/>
    <x v="0"/>
    <n v="0"/>
    <x v="0"/>
    <x v="204"/>
    <n v="0"/>
    <n v="372"/>
    <x v="26"/>
    <n v="11802"/>
    <n v="3852"/>
    <n v="0"/>
    <m/>
    <n v="0"/>
    <n v="0"/>
    <x v="1"/>
    <s v="NÃO"/>
    <n v="0"/>
  </r>
  <r>
    <x v="3"/>
    <x v="0"/>
    <x v="194"/>
    <s v="SOS CACHOS BODY SPLASH ABACAXI 200ML"/>
    <s v="B"/>
    <s v="ATIVO"/>
    <n v="2376"/>
    <n v="6"/>
    <x v="47"/>
    <n v="0"/>
    <x v="0"/>
    <x v="204"/>
    <n v="0"/>
    <n v="360"/>
    <x v="0"/>
    <n v="25884"/>
    <n v="756"/>
    <n v="17622"/>
    <m/>
    <n v="0"/>
    <n v="0"/>
    <x v="0"/>
    <s v="NÃO"/>
    <n v="1"/>
  </r>
  <r>
    <x v="3"/>
    <x v="0"/>
    <x v="150"/>
    <s v="KIT GUANIDINA CALCIO&amp;OIL"/>
    <s v="A"/>
    <s v="ATIVO"/>
    <n v="396"/>
    <n v="6"/>
    <x v="48"/>
    <n v="0"/>
    <x v="0"/>
    <x v="204"/>
    <n v="0"/>
    <n v="354"/>
    <x v="0"/>
    <n v="11706"/>
    <n v="210"/>
    <n v="4996"/>
    <m/>
    <n v="0"/>
    <n v="0"/>
    <x v="0"/>
    <s v="NÃO"/>
    <n v="1"/>
  </r>
  <r>
    <x v="3"/>
    <x v="0"/>
    <x v="90"/>
    <s v="#TODECACHO MÁSCARA CONDICIONANTE MATIZADORA CHOCOLATE 300G"/>
    <s v="A"/>
    <s v="ATIVO"/>
    <n v="1452"/>
    <n v="6"/>
    <x v="48"/>
    <n v="0"/>
    <x v="0"/>
    <x v="204"/>
    <n v="0"/>
    <n v="354"/>
    <x v="0"/>
    <n v="-4110"/>
    <n v="1068"/>
    <n v="4926"/>
    <m/>
    <n v="0"/>
    <n v="0"/>
    <x v="0"/>
    <s v="NÃO"/>
    <n v="1"/>
  </r>
  <r>
    <x v="3"/>
    <x v="0"/>
    <x v="81"/>
    <s v="HIDRA KIT SHAMPOO+CONDICIONADOR ABACATE 300ML"/>
    <s v="A"/>
    <s v="ATIVO"/>
    <n v="720"/>
    <n v="6"/>
    <x v="48"/>
    <n v="0"/>
    <x v="0"/>
    <x v="204"/>
    <n v="0"/>
    <n v="354"/>
    <x v="0"/>
    <n v="-3318"/>
    <n v="42"/>
    <n v="2226"/>
    <m/>
    <n v="0"/>
    <n v="0"/>
    <x v="0"/>
    <s v="NÃO"/>
    <n v="1"/>
  </r>
  <r>
    <x v="3"/>
    <x v="0"/>
    <x v="73"/>
    <s v="XEROSA BODY SPLASH DESODORANTE CABELO E CORPO FLORES BRILHANTES 200ML"/>
    <s v="A"/>
    <s v="ATIVO"/>
    <n v="1980"/>
    <n v="6"/>
    <x v="48"/>
    <n v="0"/>
    <x v="0"/>
    <x v="204"/>
    <n v="0"/>
    <n v="354"/>
    <x v="0"/>
    <n v="7680"/>
    <n v="7614"/>
    <n v="14406"/>
    <m/>
    <n v="0"/>
    <n v="0"/>
    <x v="0"/>
    <s v="NÃO"/>
    <n v="1"/>
  </r>
  <r>
    <x v="3"/>
    <x v="0"/>
    <x v="149"/>
    <s v="#TODECACHO GELATINA CONDICIONANTE SUPER DEFINIÇÃO BISNAGA 200G"/>
    <s v="B"/>
    <s v="ATIVO"/>
    <n v="1830"/>
    <n v="6"/>
    <x v="49"/>
    <n v="0"/>
    <x v="0"/>
    <x v="204"/>
    <n v="0"/>
    <n v="342"/>
    <x v="0"/>
    <n v="23916"/>
    <n v="108"/>
    <n v="7794"/>
    <m/>
    <n v="0"/>
    <n v="0"/>
    <x v="0"/>
    <s v="NÃO"/>
    <n v="1"/>
  </r>
  <r>
    <x v="3"/>
    <x v="0"/>
    <x v="203"/>
    <s v="XEROSA BODY SPLASH DESODORANTE VERÃO ÁRABE 200ML"/>
    <s v="B"/>
    <s v="ATIVO"/>
    <n v="1860"/>
    <n v="6"/>
    <x v="49"/>
    <n v="0"/>
    <x v="0"/>
    <x v="204"/>
    <n v="0"/>
    <n v="342"/>
    <x v="0"/>
    <n v="-558"/>
    <n v="120"/>
    <n v="20832"/>
    <m/>
    <n v="0"/>
    <n v="0"/>
    <x v="0"/>
    <s v="NÃO"/>
    <n v="1"/>
  </r>
  <r>
    <x v="3"/>
    <x v="0"/>
    <x v="151"/>
    <s v="SALON LINE MÁSCARA DE TRATAMENTO CONDICIONANTE DEFINIÇÃO NATURAL 300G"/>
    <s v="B"/>
    <s v="ATIVO"/>
    <n v="960"/>
    <n v="6"/>
    <x v="50"/>
    <n v="0"/>
    <x v="0"/>
    <x v="204"/>
    <n v="0"/>
    <n v="330"/>
    <x v="0"/>
    <n v="-276"/>
    <n v="54"/>
    <n v="6666"/>
    <m/>
    <n v="0"/>
    <n v="0"/>
    <x v="0"/>
    <s v="NÃO"/>
    <n v="1"/>
  </r>
  <r>
    <x v="3"/>
    <x v="0"/>
    <x v="106"/>
    <s v="COLOR EXPRESS KIT FUN PINK SHOW"/>
    <s v="A"/>
    <s v="ATIVO"/>
    <n v="1224"/>
    <n v="6"/>
    <x v="50"/>
    <n v="0"/>
    <x v="0"/>
    <x v="204"/>
    <n v="0"/>
    <n v="330"/>
    <x v="0"/>
    <n v="-714"/>
    <n v="1242"/>
    <n v="1224"/>
    <m/>
    <n v="0"/>
    <n v="0"/>
    <x v="0"/>
    <s v="NÃO"/>
    <n v="1"/>
  </r>
  <r>
    <x v="3"/>
    <x v="0"/>
    <x v="24"/>
    <s v="SOS HIDRATACAO KIT SHAMPOO+CONDICIONADOR AZEITE DE OLIVA 1L"/>
    <s v="A"/>
    <s v="ATIVO"/>
    <n v="180"/>
    <n v="3"/>
    <x v="0"/>
    <n v="0"/>
    <x v="0"/>
    <x v="204"/>
    <n v="0"/>
    <n v="330"/>
    <x v="28"/>
    <n v="-612"/>
    <n v="138"/>
    <n v="180"/>
    <m/>
    <n v="0"/>
    <n v="0"/>
    <x v="0"/>
    <s v="NÃO"/>
    <n v="0"/>
  </r>
  <r>
    <x v="3"/>
    <x v="0"/>
    <x v="125"/>
    <s v="XEROSA BODY SPLASH DESODORANTE BELEZA FATAL 200ML"/>
    <s v="B"/>
    <s v="ATIVO"/>
    <n v="1800"/>
    <n v="6"/>
    <x v="51"/>
    <n v="0"/>
    <x v="0"/>
    <x v="204"/>
    <n v="0"/>
    <n v="324"/>
    <x v="0"/>
    <n v="25080"/>
    <n v="84"/>
    <n v="40296"/>
    <m/>
    <n v="0"/>
    <n v="0"/>
    <x v="0"/>
    <s v="NÃO"/>
    <n v="1"/>
  </r>
  <r>
    <x v="3"/>
    <x v="0"/>
    <x v="70"/>
    <s v="KIT SOS CACHOS KIDS SHAMPOO 300ML + CREME CONDICIONADOR MULTIFUNCIONAL 300ML ABACAXI"/>
    <s v="A"/>
    <s v="ATIVO"/>
    <n v="750"/>
    <n v="6"/>
    <x v="51"/>
    <n v="0"/>
    <x v="0"/>
    <x v="204"/>
    <n v="0"/>
    <n v="324"/>
    <x v="0"/>
    <n v="-7482"/>
    <n v="216"/>
    <n v="2814"/>
    <m/>
    <n v="0"/>
    <n v="0"/>
    <x v="0"/>
    <s v="NÃO"/>
    <n v="1"/>
  </r>
  <r>
    <x v="3"/>
    <x v="0"/>
    <x v="39"/>
    <s v="SL CREME PENTEAR CONDICIONADOR DEFINICAO INTENSA 1KG"/>
    <s v="A"/>
    <s v="ATIVO"/>
    <n v="480"/>
    <n v="6"/>
    <x v="0"/>
    <n v="0"/>
    <x v="52"/>
    <x v="204"/>
    <n v="0"/>
    <n v="324"/>
    <x v="29"/>
    <n v="-5190"/>
    <n v="3966"/>
    <n v="11640"/>
    <m/>
    <n v="0"/>
    <n v="0"/>
    <x v="1"/>
    <s v="NÃO"/>
    <n v="0"/>
  </r>
  <r>
    <x v="3"/>
    <x v="0"/>
    <x v="28"/>
    <s v="SOS CREME PENTEAR CONDICIONADOR KIDS 300ML"/>
    <s v="A"/>
    <s v="ATIVO"/>
    <n v="1584"/>
    <n v="12"/>
    <x v="51"/>
    <n v="0"/>
    <x v="0"/>
    <x v="204"/>
    <n v="0"/>
    <n v="324"/>
    <x v="0"/>
    <n v="5244"/>
    <n v="5268"/>
    <n v="1476"/>
    <m/>
    <n v="0"/>
    <n v="0"/>
    <x v="0"/>
    <s v="NÃO"/>
    <n v="1"/>
  </r>
  <r>
    <x v="3"/>
    <x v="0"/>
    <x v="206"/>
    <s v="#TODECACHO GELATINA CONDICIONANTE SUPER VOLUME 550GR"/>
    <s v="B"/>
    <s v="ATIVO"/>
    <n v="960"/>
    <n v="6"/>
    <x v="0"/>
    <n v="0"/>
    <x v="52"/>
    <x v="204"/>
    <n v="0"/>
    <n v="324"/>
    <x v="29"/>
    <n v="29508"/>
    <n v="648"/>
    <n v="19008"/>
    <m/>
    <n v="0"/>
    <n v="0"/>
    <x v="1"/>
    <s v="NÃO"/>
    <n v="0"/>
  </r>
  <r>
    <x v="3"/>
    <x v="0"/>
    <x v="49"/>
    <s v="BOMBA TONICO CONDICIONANTE FORT ANTIQUEDA 100ML"/>
    <s v="B"/>
    <s v="ATIVO"/>
    <n v="3384"/>
    <n v="12"/>
    <x v="51"/>
    <n v="0"/>
    <x v="0"/>
    <x v="204"/>
    <n v="0"/>
    <n v="324"/>
    <x v="0"/>
    <n v="696"/>
    <n v="3438"/>
    <n v="4032"/>
    <m/>
    <n v="0"/>
    <n v="0"/>
    <x v="0"/>
    <s v="NÃO"/>
    <n v="1"/>
  </r>
  <r>
    <x v="3"/>
    <x v="0"/>
    <x v="233"/>
    <s v="AFRO LOCAO ONDULADORA PERMANENTE AFRO 500ML"/>
    <s v="B"/>
    <s v="ATIVO"/>
    <n v="1260"/>
    <n v="6"/>
    <x v="52"/>
    <n v="0"/>
    <x v="0"/>
    <x v="204"/>
    <n v="0"/>
    <n v="318"/>
    <x v="0"/>
    <n v="14736"/>
    <n v="636"/>
    <n v="2520"/>
    <m/>
    <n v="0"/>
    <n v="0"/>
    <x v="0"/>
    <s v="NÃO"/>
    <n v="1"/>
  </r>
  <r>
    <x v="3"/>
    <x v="0"/>
    <x v="121"/>
    <s v="MEU LISO SPRAY MULTIUSO CONDICIONADOR ANTIFRIZZ 240ML"/>
    <s v="A"/>
    <s v="ATIVO"/>
    <n v="1980"/>
    <n v="6"/>
    <x v="53"/>
    <n v="0"/>
    <x v="0"/>
    <x v="204"/>
    <n v="0"/>
    <n v="312"/>
    <x v="0"/>
    <n v="11550"/>
    <n v="246"/>
    <n v="5508"/>
    <m/>
    <n v="0"/>
    <n v="0"/>
    <x v="0"/>
    <s v="NÃO"/>
    <n v="1"/>
  </r>
  <r>
    <x v="3"/>
    <x v="0"/>
    <x v="79"/>
    <s v="Loção Hidratante Corporal Xêrosa Flores Brilhantes 200ml"/>
    <s v="A"/>
    <s v="ATIVO"/>
    <n v="0"/>
    <n v="6"/>
    <x v="53"/>
    <n v="0"/>
    <x v="0"/>
    <x v="204"/>
    <n v="0"/>
    <n v="312"/>
    <x v="0"/>
    <n v="0"/>
    <n v="0"/>
    <n v="0"/>
    <m/>
    <n v="0"/>
    <n v="0"/>
    <x v="0"/>
    <s v="NÃO"/>
    <n v="1"/>
  </r>
  <r>
    <x v="3"/>
    <x v="0"/>
    <x v="11"/>
    <s v="#TODECACHO GELATINA DEFINIÇÃO NATURAL 550G"/>
    <s v="A"/>
    <s v="ATIVO"/>
    <n v="960"/>
    <n v="6"/>
    <x v="0"/>
    <n v="0"/>
    <x v="53"/>
    <x v="204"/>
    <n v="0"/>
    <n v="312"/>
    <x v="30"/>
    <n v="20304"/>
    <n v="9174"/>
    <n v="31164"/>
    <m/>
    <n v="0"/>
    <n v="0"/>
    <x v="1"/>
    <s v="NÃO"/>
    <n v="0"/>
  </r>
  <r>
    <x v="3"/>
    <x v="0"/>
    <x v="94"/>
    <s v="MEU LISINHO SPRAY CONDICIONADOR  KIDS DESEMBARACANTE 240ML"/>
    <s v="A"/>
    <s v="ATIVO"/>
    <n v="1584"/>
    <n v="6"/>
    <x v="54"/>
    <n v="0"/>
    <x v="0"/>
    <x v="204"/>
    <n v="0"/>
    <n v="300"/>
    <x v="0"/>
    <n v="7398"/>
    <n v="570"/>
    <n v="0"/>
    <m/>
    <n v="0"/>
    <n v="0"/>
    <x v="0"/>
    <s v="NÃO"/>
    <n v="1"/>
  </r>
  <r>
    <x v="3"/>
    <x v="0"/>
    <x v="23"/>
    <s v="BOMBA SHAMPOO ORIGINAL 500ML"/>
    <s v="A"/>
    <s v="ATIVO"/>
    <n v="1008"/>
    <n v="6"/>
    <x v="54"/>
    <n v="0"/>
    <x v="0"/>
    <x v="204"/>
    <n v="0"/>
    <n v="300"/>
    <x v="0"/>
    <n v="-2526"/>
    <n v="1494"/>
    <n v="5082"/>
    <m/>
    <n v="0"/>
    <n v="0"/>
    <x v="0"/>
    <s v="NÃO"/>
    <n v="1"/>
  </r>
  <r>
    <x v="3"/>
    <x v="0"/>
    <x v="210"/>
    <s v="PASTA MODELADORA MEN ESSENCE CONDICIONADOR 60G"/>
    <s v="B"/>
    <s v="ATIVO"/>
    <n v="4032"/>
    <n v="12"/>
    <x v="54"/>
    <n v="0"/>
    <x v="0"/>
    <x v="204"/>
    <n v="0"/>
    <n v="300"/>
    <x v="0"/>
    <n v="1104"/>
    <n v="1008"/>
    <n v="5496"/>
    <m/>
    <n v="0"/>
    <n v="0"/>
    <x v="0"/>
    <s v="NÃO"/>
    <n v="1"/>
  </r>
  <r>
    <x v="3"/>
    <x v="0"/>
    <x v="218"/>
    <s v="MEU LISO MÁSCARA CONDICIONANTE MATIZADOR CHOCOLATE 300GR"/>
    <s v="B"/>
    <s v="ATIVO"/>
    <n v="960"/>
    <n v="6"/>
    <x v="54"/>
    <n v="0"/>
    <x v="0"/>
    <x v="204"/>
    <n v="0"/>
    <n v="300"/>
    <x v="0"/>
    <n v="11820"/>
    <n v="156"/>
    <n v="1920"/>
    <m/>
    <n v="0"/>
    <n v="0"/>
    <x v="0"/>
    <s v="NÃO"/>
    <n v="1"/>
  </r>
  <r>
    <x v="3"/>
    <x v="0"/>
    <x v="174"/>
    <s v="BOMBA CONDICIONADOR ORIGINAL 300ML"/>
    <s v="C"/>
    <s v="ATIVO"/>
    <n v="1512"/>
    <n v="6"/>
    <x v="54"/>
    <n v="0"/>
    <x v="0"/>
    <x v="204"/>
    <n v="0"/>
    <n v="300"/>
    <x v="0"/>
    <n v="15282"/>
    <n v="1554"/>
    <n v="4644"/>
    <m/>
    <n v="0"/>
    <n v="0"/>
    <x v="0"/>
    <s v="NÃO"/>
    <n v="1"/>
  </r>
  <r>
    <x v="3"/>
    <x v="0"/>
    <x v="138"/>
    <s v="BOMBA SHAMPOO ORIGINAL 300ML"/>
    <s v="C"/>
    <s v="ATIVO"/>
    <n v="1512"/>
    <n v="6"/>
    <x v="54"/>
    <n v="0"/>
    <x v="0"/>
    <x v="204"/>
    <n v="0"/>
    <n v="300"/>
    <x v="0"/>
    <n v="-5538"/>
    <n v="168"/>
    <n v="1134"/>
    <m/>
    <n v="0"/>
    <n v="0"/>
    <x v="0"/>
    <s v="NÃO"/>
    <n v="1"/>
  </r>
  <r>
    <x v="3"/>
    <x v="0"/>
    <x v="224"/>
    <s v="#TODECACHO GELATINA CONDICIONANTE SUPER FIXAÇÃO BISNAGA 200G"/>
    <s v="B"/>
    <s v="ATIVO"/>
    <n v="1830"/>
    <n v="6"/>
    <x v="55"/>
    <n v="0"/>
    <x v="0"/>
    <x v="204"/>
    <n v="0"/>
    <n v="294"/>
    <x v="0"/>
    <n v="15402"/>
    <n v="312"/>
    <n v="18300"/>
    <m/>
    <n v="0"/>
    <n v="0"/>
    <x v="0"/>
    <s v="NÃO"/>
    <n v="1"/>
  </r>
  <r>
    <x v="3"/>
    <x v="0"/>
    <x v="196"/>
    <s v="MEU LISO TOP COAT LEAVE-IN CONDICIONANTE PRIMER SELAGEM MÁXIMA 240ML"/>
    <s v="B"/>
    <s v="ATIVO"/>
    <n v="1980"/>
    <n v="6"/>
    <x v="55"/>
    <n v="0"/>
    <x v="0"/>
    <x v="204"/>
    <n v="0"/>
    <n v="294"/>
    <x v="0"/>
    <n v="20772"/>
    <n v="600"/>
    <n v="7920"/>
    <m/>
    <n v="0"/>
    <n v="0"/>
    <x v="0"/>
    <s v="NÃO"/>
    <n v="1"/>
  </r>
  <r>
    <x v="3"/>
    <x v="0"/>
    <x v="59"/>
    <s v="HIDRA KIT SHAMPOO+CONDICIONADOR OLEO DE COCO 300ML"/>
    <s v="A"/>
    <s v="ATIVO"/>
    <n v="720"/>
    <n v="6"/>
    <x v="55"/>
    <n v="0"/>
    <x v="0"/>
    <x v="204"/>
    <n v="0"/>
    <n v="294"/>
    <x v="0"/>
    <n v="9074"/>
    <n v="228"/>
    <n v="4956"/>
    <m/>
    <n v="0"/>
    <n v="0"/>
    <x v="0"/>
    <s v="NÃO"/>
    <n v="1"/>
  </r>
  <r>
    <x v="3"/>
    <x v="0"/>
    <x v="131"/>
    <s v="MEU LISO MUITO + LISO ÓLEO DE TRATAMENTO CONDICIONADOR MULTIFUNCIONAL  60ML"/>
    <s v="A"/>
    <s v="ATIVO"/>
    <n v="5760"/>
    <n v="12"/>
    <x v="0"/>
    <n v="0"/>
    <x v="0"/>
    <x v="204"/>
    <n v="0"/>
    <n v="288"/>
    <x v="45"/>
    <n v="-60"/>
    <n v="282"/>
    <n v="2400"/>
    <m/>
    <n v="0"/>
    <n v="0"/>
    <x v="0"/>
    <s v="NÃO"/>
    <n v="0"/>
  </r>
  <r>
    <x v="3"/>
    <x v="0"/>
    <x v="195"/>
    <s v="MEU LISO TOP COAT ÓLEO CONDICIONANTE PRIMER SELAGEM MÁXIMA 120ML"/>
    <s v="B"/>
    <s v="ATIVO"/>
    <n v="3528"/>
    <n v="6"/>
    <x v="56"/>
    <n v="0"/>
    <x v="0"/>
    <x v="204"/>
    <n v="0"/>
    <n v="282"/>
    <x v="0"/>
    <n v="2058"/>
    <n v="660"/>
    <n v="3528"/>
    <m/>
    <n v="0"/>
    <n v="0"/>
    <x v="0"/>
    <s v="NÃO"/>
    <n v="1"/>
  </r>
  <r>
    <x v="3"/>
    <x v="0"/>
    <x v="89"/>
    <s v="XEROSA ÓLEO DE TRATAMENTO CONDICIONANTE GLAMOUR CHIC 60ML"/>
    <s v="A"/>
    <s v="ATIVO"/>
    <n v="5280"/>
    <n v="12"/>
    <x v="57"/>
    <n v="0"/>
    <x v="0"/>
    <x v="204"/>
    <n v="0"/>
    <n v="276"/>
    <x v="0"/>
    <n v="4080"/>
    <n v="744"/>
    <n v="20508"/>
    <m/>
    <n v="0"/>
    <n v="0"/>
    <x v="0"/>
    <s v="NÃO"/>
    <n v="1"/>
  </r>
  <r>
    <x v="3"/>
    <x v="0"/>
    <x v="110"/>
    <s v="SOS CACHOS CREME PARA PENTEAR CONDICIONADOR TRATAMENTO MULTIFUNCIONAL 5 EM 1 COCO 1KG"/>
    <s v="A"/>
    <s v="ATIVO"/>
    <n v="390"/>
    <n v="6"/>
    <x v="0"/>
    <n v="0"/>
    <x v="55"/>
    <x v="204"/>
    <n v="0"/>
    <n v="270"/>
    <x v="32"/>
    <n v="-2244"/>
    <n v="486"/>
    <n v="3427"/>
    <m/>
    <n v="0"/>
    <n v="0"/>
    <x v="1"/>
    <s v="NÃO"/>
    <n v="0"/>
  </r>
  <r>
    <x v="3"/>
    <x v="0"/>
    <x v="60"/>
    <s v="HIDRA KIT SHAMPOO+CONDICIONADOR D-PANTENOL E MIX VITAMINAS 300ML"/>
    <s v="A"/>
    <s v="ATIVO"/>
    <n v="720"/>
    <n v="6"/>
    <x v="58"/>
    <n v="0"/>
    <x v="0"/>
    <x v="204"/>
    <n v="0"/>
    <n v="270"/>
    <x v="0"/>
    <n v="-3840"/>
    <n v="1392"/>
    <n v="15230"/>
    <m/>
    <n v="0"/>
    <n v="0"/>
    <x v="0"/>
    <s v="NÃO"/>
    <n v="1"/>
  </r>
  <r>
    <x v="3"/>
    <x v="0"/>
    <x v="294"/>
    <s v="SOS CACHOS CREME PARA PENTEAR CONDICIONADOR RECARGA DE QUERATINA 1KG"/>
    <s v="B"/>
    <s v="ATIVO"/>
    <n v="390"/>
    <n v="6"/>
    <x v="0"/>
    <n v="0"/>
    <x v="55"/>
    <x v="204"/>
    <n v="0"/>
    <n v="270"/>
    <x v="32"/>
    <n v="-1374"/>
    <n v="18"/>
    <n v="0"/>
    <m/>
    <n v="0"/>
    <n v="0"/>
    <x v="1"/>
    <s v="NÃO"/>
    <n v="0"/>
  </r>
  <r>
    <x v="3"/>
    <x v="0"/>
    <x v="95"/>
    <s v="HIDRA CREME PENTEAR CONDICIONADOR D-PANTENOL E MIX VITAMINAS 1L"/>
    <s v="A"/>
    <s v="ATIVO"/>
    <n v="414"/>
    <n v="6"/>
    <x v="59"/>
    <n v="0"/>
    <x v="0"/>
    <x v="204"/>
    <n v="0"/>
    <n v="264"/>
    <x v="0"/>
    <n v="-2070"/>
    <n v="180"/>
    <n v="1656"/>
    <m/>
    <n v="0"/>
    <n v="0"/>
    <x v="0"/>
    <s v="NÃO"/>
    <n v="1"/>
  </r>
  <r>
    <x v="3"/>
    <x v="0"/>
    <x v="209"/>
    <s v="CERA MODELADORA MEN ESSENCE CONDICIONADOR 60G"/>
    <s v="B"/>
    <s v="ATIVO"/>
    <n v="4032"/>
    <n v="12"/>
    <x v="59"/>
    <n v="0"/>
    <x v="0"/>
    <x v="204"/>
    <n v="0"/>
    <n v="264"/>
    <x v="0"/>
    <n v="-4596"/>
    <n v="1536"/>
    <n v="7788"/>
    <m/>
    <n v="0"/>
    <n v="0"/>
    <x v="0"/>
    <s v="NÃO"/>
    <n v="1"/>
  </r>
  <r>
    <x v="3"/>
    <x v="0"/>
    <x v="204"/>
    <s v="SOS CACHOS ATIVADOR CONDICIONADOR  DE CACHOS ARGININA 500G"/>
    <s v="B"/>
    <s v="ATIVO"/>
    <n v="960"/>
    <n v="6"/>
    <x v="0"/>
    <n v="0"/>
    <x v="56"/>
    <x v="204"/>
    <n v="0"/>
    <n v="264"/>
    <x v="33"/>
    <n v="786"/>
    <n v="648"/>
    <n v="1920"/>
    <m/>
    <n v="0"/>
    <n v="0"/>
    <x v="1"/>
    <s v="NÃO"/>
    <n v="0"/>
  </r>
  <r>
    <x v="3"/>
    <x v="0"/>
    <x v="111"/>
    <s v="SOS CACHOS CREME PARA PENTEAR CONDICIONADOR SUPER ÓLEOS 300ML"/>
    <s v="B"/>
    <s v="ATIVO"/>
    <n v="1620"/>
    <n v="6"/>
    <x v="59"/>
    <n v="0"/>
    <x v="0"/>
    <x v="204"/>
    <n v="0"/>
    <n v="264"/>
    <x v="0"/>
    <n v="-4326"/>
    <n v="2076"/>
    <n v="13182"/>
    <m/>
    <n v="0"/>
    <n v="0"/>
    <x v="0"/>
    <s v="NÃO"/>
    <n v="1"/>
  </r>
  <r>
    <x v="3"/>
    <x v="0"/>
    <x v="213"/>
    <s v="XEROSA BODY SPLASH DESODORANTE PODER PINK 200ML"/>
    <s v="B"/>
    <s v="ATIVO"/>
    <n v="1800"/>
    <n v="6"/>
    <x v="60"/>
    <n v="0"/>
    <x v="0"/>
    <x v="204"/>
    <n v="0"/>
    <n v="252"/>
    <x v="0"/>
    <n v="14394"/>
    <n v="192"/>
    <n v="23400"/>
    <m/>
    <n v="0"/>
    <n v="0"/>
    <x v="0"/>
    <s v="NÃO"/>
    <n v="1"/>
  </r>
  <r>
    <x v="3"/>
    <x v="0"/>
    <x v="145"/>
    <s v="MEU LISO MASCARA CONDICIONANTE MATIZ LOIRO 300GR"/>
    <s v="A"/>
    <s v="ATIVO"/>
    <n v="960"/>
    <n v="6"/>
    <x v="61"/>
    <n v="0"/>
    <x v="0"/>
    <x v="204"/>
    <n v="0"/>
    <n v="240"/>
    <x v="0"/>
    <n v="17634"/>
    <n v="2490"/>
    <n v="10050"/>
    <m/>
    <n v="0"/>
    <n v="0"/>
    <x v="0"/>
    <s v="NÃO"/>
    <n v="1"/>
  </r>
  <r>
    <x v="3"/>
    <x v="0"/>
    <x v="162"/>
    <s v="CACHOS DOS SONHOS MULTY  PINK FATAL TÔNICO CAPILAR  CONDICIONANTE TRATAMENTO 300ML"/>
    <s v="A"/>
    <s v="ATIVO"/>
    <n v="1260"/>
    <n v="6"/>
    <x v="61"/>
    <n v="0"/>
    <x v="0"/>
    <x v="204"/>
    <n v="0"/>
    <n v="240"/>
    <x v="0"/>
    <n v="38190"/>
    <n v="588"/>
    <n v="1260"/>
    <m/>
    <n v="0"/>
    <n v="0"/>
    <x v="0"/>
    <s v="NÃO"/>
    <n v="1"/>
  </r>
  <r>
    <x v="3"/>
    <x v="0"/>
    <x v="108"/>
    <s v="#TODECACHO GELATINA CONDICIONANTE  LIQUIDA ESTILIZACAO EXTRA FORTE 300G"/>
    <s v="A"/>
    <s v="ATIVO"/>
    <n v="1260"/>
    <n v="6"/>
    <x v="61"/>
    <n v="0"/>
    <x v="0"/>
    <x v="204"/>
    <n v="0"/>
    <n v="240"/>
    <x v="0"/>
    <n v="294"/>
    <n v="816"/>
    <n v="1260"/>
    <m/>
    <n v="0"/>
    <n v="0"/>
    <x v="0"/>
    <s v="NÃO"/>
    <n v="1"/>
  </r>
  <r>
    <x v="3"/>
    <x v="0"/>
    <x v="93"/>
    <s v="#TODECACHO CACHOS DOS SONHOS CREME MODELADOR CONDICIONADOR FIXAÇÃO NATURAL 500ML"/>
    <s v="A"/>
    <s v="ATIVO"/>
    <n v="888"/>
    <n v="6"/>
    <x v="61"/>
    <n v="0"/>
    <x v="0"/>
    <x v="204"/>
    <n v="0"/>
    <n v="240"/>
    <x v="0"/>
    <n v="-2214"/>
    <n v="756"/>
    <n v="2664"/>
    <m/>
    <n v="0"/>
    <n v="0"/>
    <x v="0"/>
    <s v="NÃO"/>
    <n v="1"/>
  </r>
  <r>
    <x v="3"/>
    <x v="0"/>
    <x v="97"/>
    <s v="XEROSA CREME CONDICIONADOR PARA PENTEAR GLAMOUR CHIC 800G"/>
    <s v="A"/>
    <s v="ATIVO"/>
    <n v="672"/>
    <n v="6"/>
    <x v="61"/>
    <n v="0"/>
    <x v="0"/>
    <x v="204"/>
    <n v="0"/>
    <n v="240"/>
    <x v="0"/>
    <n v="-2034"/>
    <n v="864"/>
    <n v="0"/>
    <m/>
    <n v="0"/>
    <n v="0"/>
    <x v="0"/>
    <s v="NÃO"/>
    <n v="1"/>
  </r>
  <r>
    <x v="3"/>
    <x v="0"/>
    <x v="67"/>
    <s v="SL CREME PENTEAR CONDICIONADOR KIDS 1KG"/>
    <s v="A"/>
    <s v="ATIVO"/>
    <n v="480"/>
    <n v="6"/>
    <x v="0"/>
    <n v="0"/>
    <x v="0"/>
    <x v="204"/>
    <n v="0"/>
    <n v="240"/>
    <x v="34"/>
    <n v="21762"/>
    <n v="1988"/>
    <n v="0"/>
    <m/>
    <n v="0"/>
    <n v="0"/>
    <x v="1"/>
    <s v="NÃO"/>
    <n v="0"/>
  </r>
  <r>
    <x v="3"/>
    <x v="0"/>
    <x v="153"/>
    <s v="SALON LINE ÓLEO DE TRATAMENTO CONDICIONANTE MULTY NUTRITIVO CEREJA 50ML"/>
    <s v="B"/>
    <s v="ATIVO"/>
    <n v="8352"/>
    <n v="12"/>
    <x v="61"/>
    <n v="0"/>
    <x v="0"/>
    <x v="204"/>
    <n v="0"/>
    <n v="240"/>
    <x v="0"/>
    <n v="49836"/>
    <n v="252"/>
    <n v="22584"/>
    <m/>
    <n v="0"/>
    <n v="0"/>
    <x v="0"/>
    <s v="NÃO"/>
    <n v="1"/>
  </r>
  <r>
    <x v="3"/>
    <x v="0"/>
    <x v="114"/>
    <s v="CACHOS DOS SONHOS - ÓLEO DE TRATAMENTO MULTY IRRESISTÍVEL HIDRO-REPARAÇÃO 50ML"/>
    <s v="A"/>
    <s v="ATIVO"/>
    <n v="8352"/>
    <n v="12"/>
    <x v="61"/>
    <n v="0"/>
    <x v="0"/>
    <x v="204"/>
    <n v="0"/>
    <n v="240"/>
    <x v="0"/>
    <n v="2220"/>
    <n v="504"/>
    <n v="5866"/>
    <m/>
    <n v="0"/>
    <n v="0"/>
    <x v="0"/>
    <s v="NÃO"/>
    <n v="1"/>
  </r>
  <r>
    <x v="3"/>
    <x v="0"/>
    <x v="86"/>
    <s v="CACHOS DOS SONHOS ÓLEO REPARADOR MULTY PODEROSOS AÇÃO ANTI FRIZZ CONDICIONANTE 50ML"/>
    <s v="A"/>
    <s v="ATIVO"/>
    <n v="8352"/>
    <n v="12"/>
    <x v="61"/>
    <n v="0"/>
    <x v="0"/>
    <x v="204"/>
    <n v="0"/>
    <n v="240"/>
    <x v="0"/>
    <n v="14868"/>
    <n v="60"/>
    <n v="31356"/>
    <m/>
    <n v="0"/>
    <n v="0"/>
    <x v="0"/>
    <s v="NÃO"/>
    <n v="1"/>
  </r>
  <r>
    <x v="3"/>
    <x v="0"/>
    <x v="84"/>
    <s v="BOMBA TONICO CONDICIONANTE NOTURNO CRESCIMENTO 100ML"/>
    <s v="B"/>
    <s v="ATIVO"/>
    <n v="3384"/>
    <n v="12"/>
    <x v="61"/>
    <n v="0"/>
    <x v="0"/>
    <x v="204"/>
    <n v="0"/>
    <n v="240"/>
    <x v="0"/>
    <n v="-3336"/>
    <n v="4680"/>
    <n v="13824"/>
    <m/>
    <n v="0"/>
    <n v="0"/>
    <x v="0"/>
    <s v="NÃO"/>
    <n v="1"/>
  </r>
  <r>
    <x v="3"/>
    <x v="0"/>
    <x v="207"/>
    <s v="#TODECACHO GELA CONDICIONANTE COLA 500G"/>
    <s v="B"/>
    <s v="ATIVO"/>
    <n v="960"/>
    <n v="6"/>
    <x v="0"/>
    <n v="0"/>
    <x v="34"/>
    <x v="204"/>
    <n v="0"/>
    <n v="240"/>
    <x v="34"/>
    <n v="2226"/>
    <n v="1128"/>
    <n v="3840"/>
    <m/>
    <n v="0"/>
    <n v="0"/>
    <x v="1"/>
    <s v="NÃO"/>
    <n v="0"/>
  </r>
  <r>
    <x v="3"/>
    <x v="0"/>
    <x v="160"/>
    <s v="XEROSA BODY SPLASH DESODORANTE VIVA LA VIDA 200ML"/>
    <s v="B"/>
    <s v="ATIVO"/>
    <n v="1800"/>
    <n v="6"/>
    <x v="61"/>
    <n v="0"/>
    <x v="0"/>
    <x v="204"/>
    <n v="0"/>
    <n v="240"/>
    <x v="0"/>
    <n v="22854"/>
    <n v="96"/>
    <n v="23766"/>
    <m/>
    <n v="0"/>
    <n v="0"/>
    <x v="0"/>
    <s v="NÃO"/>
    <n v="1"/>
  </r>
  <r>
    <x v="3"/>
    <x v="0"/>
    <x v="123"/>
    <s v="MEU LISO DEMAIS SÉRUM SELAGEM DOS SONHOS 120ML"/>
    <s v="A"/>
    <s v="ATIVO"/>
    <n v="3528"/>
    <n v="6"/>
    <x v="62"/>
    <n v="0"/>
    <x v="0"/>
    <x v="204"/>
    <n v="0"/>
    <n v="234"/>
    <x v="0"/>
    <n v="5112"/>
    <n v="1026"/>
    <n v="0"/>
    <m/>
    <n v="0"/>
    <n v="0"/>
    <x v="0"/>
    <s v="NÃO"/>
    <n v="1"/>
  </r>
  <r>
    <x v="3"/>
    <x v="0"/>
    <x v="85"/>
    <s v="SOS CACHOS CREME PARA PENTEAR TRAT CONDICIONADOR MULTIFUNCIONAL 5 EM 1 KIDS HIDRATAÇÃO"/>
    <s v="A"/>
    <s v="ATIVO"/>
    <n v="390"/>
    <n v="6"/>
    <x v="0"/>
    <n v="0"/>
    <x v="57"/>
    <x v="204"/>
    <n v="0"/>
    <n v="234"/>
    <x v="35"/>
    <n v="-2592"/>
    <n v="1944"/>
    <n v="390"/>
    <m/>
    <n v="0"/>
    <n v="0"/>
    <x v="1"/>
    <s v="NÃO"/>
    <n v="0"/>
  </r>
  <r>
    <x v="3"/>
    <x v="0"/>
    <x v="87"/>
    <s v="XEROSA BODY SPLASH DESODORANTE CABELO E CORPO VIBES POP 200ML"/>
    <s v="B"/>
    <s v="ATIVO"/>
    <n v="1980"/>
    <n v="6"/>
    <x v="62"/>
    <n v="0"/>
    <x v="0"/>
    <x v="204"/>
    <n v="0"/>
    <n v="234"/>
    <x v="0"/>
    <n v="1200"/>
    <n v="66"/>
    <n v="16036"/>
    <m/>
    <n v="0"/>
    <n v="0"/>
    <x v="0"/>
    <s v="NÃO"/>
    <n v="1"/>
  </r>
  <r>
    <x v="3"/>
    <x v="0"/>
    <x v="178"/>
    <s v="ATIVADOR CONDICIONADOR SOS CACHOS KIDS SUPER ÓLEOS 300ML"/>
    <s v="B"/>
    <s v="ATIVO"/>
    <n v="1680"/>
    <n v="6"/>
    <x v="62"/>
    <n v="0"/>
    <x v="0"/>
    <x v="204"/>
    <n v="0"/>
    <n v="234"/>
    <x v="0"/>
    <n v="216"/>
    <n v="2028"/>
    <n v="5868"/>
    <m/>
    <n v="0"/>
    <n v="0"/>
    <x v="0"/>
    <s v="NÃO"/>
    <n v="1"/>
  </r>
  <r>
    <x v="3"/>
    <x v="0"/>
    <x v="288"/>
    <s v="SALON LINE KIT SHAMPOO 300ML + CR MULTIFUNCIONAL CONDICIONANTE 300ML DEFINIÇÃO CACHOS OSTE"/>
    <s v="C"/>
    <s v="ATIVO"/>
    <n v="630"/>
    <n v="6"/>
    <x v="63"/>
    <n v="0"/>
    <x v="0"/>
    <x v="204"/>
    <n v="0"/>
    <n v="228"/>
    <x v="0"/>
    <n v="-480"/>
    <n v="108"/>
    <n v="2346"/>
    <m/>
    <n v="0"/>
    <n v="0"/>
    <x v="0"/>
    <s v="NÃO"/>
    <n v="1"/>
  </r>
  <r>
    <x v="3"/>
    <x v="0"/>
    <x v="201"/>
    <s v="GUANIDINA TRADICIONAL MILD (A+N) 215GR"/>
    <s v="A"/>
    <s v="ATIVO"/>
    <n v="1080"/>
    <n v="12"/>
    <x v="63"/>
    <n v="0"/>
    <x v="0"/>
    <x v="204"/>
    <n v="0"/>
    <n v="228"/>
    <x v="0"/>
    <n v="-5160"/>
    <n v="96"/>
    <n v="4320"/>
    <m/>
    <n v="0"/>
    <n v="0"/>
    <x v="0"/>
    <s v="NÃO"/>
    <n v="1"/>
  </r>
  <r>
    <x v="3"/>
    <x v="0"/>
    <x v="295"/>
    <s v="GUANIDINA MANGA SUPER (A+N) 215GR"/>
    <s v="B"/>
    <s v="ATIVO"/>
    <n v="1080"/>
    <n v="12"/>
    <x v="63"/>
    <n v="0"/>
    <x v="0"/>
    <x v="204"/>
    <n v="0"/>
    <n v="228"/>
    <x v="0"/>
    <n v="-3276"/>
    <n v="54"/>
    <n v="900"/>
    <m/>
    <n v="0"/>
    <n v="0"/>
    <x v="0"/>
    <s v="NÃO"/>
    <n v="1"/>
  </r>
  <r>
    <x v="3"/>
    <x v="0"/>
    <x v="296"/>
    <s v="SL CREME PENTEAR CONDICIONADOR NUTRICAO REPARADORA 1KG"/>
    <s v="B"/>
    <s v="ATIVO"/>
    <n v="480"/>
    <n v="6"/>
    <x v="0"/>
    <n v="0"/>
    <x v="66"/>
    <x v="204"/>
    <n v="0"/>
    <n v="228"/>
    <x v="46"/>
    <n v="7667"/>
    <n v="18"/>
    <n v="9072"/>
    <m/>
    <n v="0"/>
    <n v="0"/>
    <x v="1"/>
    <s v="NÃO"/>
    <n v="0"/>
  </r>
  <r>
    <x v="3"/>
    <x v="0"/>
    <x v="297"/>
    <s v="MEU LISO TOP COAT MÁSCARA CONDICIONANTE SELAGEM MÁXIMA 300G"/>
    <s v="C"/>
    <s v="ATIVO"/>
    <n v="960"/>
    <n v="6"/>
    <x v="63"/>
    <n v="0"/>
    <x v="0"/>
    <x v="204"/>
    <n v="0"/>
    <n v="228"/>
    <x v="0"/>
    <n v="14904"/>
    <n v="78"/>
    <n v="6918"/>
    <m/>
    <n v="0"/>
    <n v="0"/>
    <x v="0"/>
    <s v="NÃO"/>
    <n v="1"/>
  </r>
  <r>
    <x v="3"/>
    <x v="0"/>
    <x v="235"/>
    <s v="XEROSA ÓLEO CONDICIONANTE SÉRUM GLAMOUR CHIC 200ML"/>
    <s v="B"/>
    <s v="ATIVO"/>
    <n v="1980"/>
    <n v="6"/>
    <x v="64"/>
    <n v="0"/>
    <x v="0"/>
    <x v="204"/>
    <n v="0"/>
    <n v="222"/>
    <x v="0"/>
    <n v="7596"/>
    <n v="696"/>
    <n v="0"/>
    <m/>
    <n v="0"/>
    <n v="0"/>
    <x v="0"/>
    <s v="NÃO"/>
    <n v="1"/>
  </r>
  <r>
    <x v="3"/>
    <x v="0"/>
    <x v="168"/>
    <s v="SL CREME PENTEAR CONDICIONADOR SUPER DESEMBARACO 1L"/>
    <s v="B"/>
    <s v="ATIVO"/>
    <n v="480"/>
    <n v="6"/>
    <x v="0"/>
    <n v="0"/>
    <x v="0"/>
    <x v="204"/>
    <n v="0"/>
    <n v="222"/>
    <x v="36"/>
    <n v="2712"/>
    <n v="180"/>
    <n v="0"/>
    <m/>
    <n v="0"/>
    <n v="0"/>
    <x v="0"/>
    <s v="NÃO"/>
    <n v="0"/>
  </r>
  <r>
    <x v="3"/>
    <x v="0"/>
    <x v="169"/>
    <s v="CR PENTEAR CONDICIONADOR SOS CACHOS KIDS SUPER ÓLEOS 300ML"/>
    <s v="B"/>
    <s v="ATIVO"/>
    <n v="1620"/>
    <n v="6"/>
    <x v="64"/>
    <n v="0"/>
    <x v="0"/>
    <x v="204"/>
    <n v="0"/>
    <n v="222"/>
    <x v="0"/>
    <n v="-6312"/>
    <n v="774"/>
    <n v="2172"/>
    <m/>
    <n v="0"/>
    <n v="0"/>
    <x v="0"/>
    <s v="NÃO"/>
    <n v="1"/>
  </r>
  <r>
    <x v="3"/>
    <x v="0"/>
    <x v="143"/>
    <s v="SL CREME PENTEAR CONDICIONADOR SUPER VOLUMAO 1L"/>
    <s v="B"/>
    <s v="ATIVO"/>
    <n v="480"/>
    <n v="6"/>
    <x v="64"/>
    <n v="0"/>
    <x v="0"/>
    <x v="204"/>
    <n v="0"/>
    <n v="222"/>
    <x v="0"/>
    <n v="-744"/>
    <n v="60"/>
    <n v="3840"/>
    <m/>
    <n v="0"/>
    <n v="0"/>
    <x v="0"/>
    <s v="NÃO"/>
    <n v="1"/>
  </r>
  <r>
    <x v="3"/>
    <x v="0"/>
    <x v="164"/>
    <s v="#TODECACHO MODELADORA CONDICIONADOR ANTIFRIZZ 120G"/>
    <s v="B"/>
    <s v="ATIVO"/>
    <n v="3108"/>
    <n v="12"/>
    <x v="65"/>
    <n v="0"/>
    <x v="0"/>
    <x v="204"/>
    <n v="0"/>
    <n v="216"/>
    <x v="0"/>
    <n v="984"/>
    <n v="54"/>
    <n v="5472"/>
    <m/>
    <n v="0"/>
    <n v="0"/>
    <x v="0"/>
    <s v="NÃO"/>
    <n v="1"/>
  </r>
  <r>
    <x v="3"/>
    <x v="0"/>
    <x v="104"/>
    <s v="AFRO CREME RELAXAMENTO PERMANENTE AFRO 500GR"/>
    <s v="A"/>
    <s v="ATIVO"/>
    <n v="960"/>
    <n v="6"/>
    <x v="0"/>
    <n v="0"/>
    <x v="59"/>
    <x v="204"/>
    <n v="0"/>
    <n v="210"/>
    <x v="37"/>
    <n v="45780"/>
    <n v="654"/>
    <n v="960"/>
    <m/>
    <n v="0"/>
    <n v="0"/>
    <x v="1"/>
    <s v="NÃO"/>
    <n v="0"/>
  </r>
  <r>
    <x v="3"/>
    <x v="0"/>
    <x v="289"/>
    <s v="LIGHT COLOR PROF 3.0 CASTANHO ESCURO"/>
    <s v="A"/>
    <s v="ATIVO"/>
    <n v="1512"/>
    <n v="6"/>
    <x v="66"/>
    <n v="0"/>
    <x v="0"/>
    <x v="204"/>
    <n v="0"/>
    <n v="204"/>
    <x v="0"/>
    <n v="55740"/>
    <n v="2844"/>
    <n v="17460"/>
    <m/>
    <n v="0"/>
    <n v="0"/>
    <x v="0"/>
    <s v="NÃO"/>
    <n v="1"/>
  </r>
  <r>
    <x v="3"/>
    <x v="0"/>
    <x v="290"/>
    <s v="MEU LISO MASCARA CONDICIONANTE MUITO+LISO 300GR"/>
    <s v="B"/>
    <s v="ATIVO"/>
    <n v="960"/>
    <n v="6"/>
    <x v="66"/>
    <n v="0"/>
    <x v="0"/>
    <x v="204"/>
    <n v="0"/>
    <n v="204"/>
    <x v="0"/>
    <n v="3816"/>
    <n v="42"/>
    <n v="1110"/>
    <m/>
    <n v="0"/>
    <n v="0"/>
    <x v="0"/>
    <s v="NÃO"/>
    <n v="1"/>
  </r>
  <r>
    <x v="3"/>
    <x v="0"/>
    <x v="205"/>
    <s v="HIDRA KIT SHAMPOO+CONDICIONADOR AMIDO DE MILHO 300ML"/>
    <s v="A"/>
    <s v="ATIVO"/>
    <n v="720"/>
    <n v="6"/>
    <x v="66"/>
    <n v="0"/>
    <x v="0"/>
    <x v="204"/>
    <n v="0"/>
    <n v="204"/>
    <x v="0"/>
    <n v="-5016"/>
    <n v="630"/>
    <n v="4506"/>
    <m/>
    <n v="0"/>
    <n v="0"/>
    <x v="0"/>
    <s v="NÃO"/>
    <n v="1"/>
  </r>
  <r>
    <x v="3"/>
    <x v="0"/>
    <x v="188"/>
    <s v="GUANIDINA TRADICIONAL SUPER (A+N) 215GR"/>
    <s v="A"/>
    <s v="ATIVO"/>
    <n v="1080"/>
    <n v="12"/>
    <x v="66"/>
    <n v="0"/>
    <x v="0"/>
    <x v="204"/>
    <n v="0"/>
    <n v="204"/>
    <x v="0"/>
    <n v="-10116"/>
    <n v="3300"/>
    <n v="5172"/>
    <m/>
    <n v="0"/>
    <n v="0"/>
    <x v="0"/>
    <s v="NÃO"/>
    <n v="1"/>
  </r>
  <r>
    <x v="3"/>
    <x v="0"/>
    <x v="103"/>
    <s v="HIDRA KIT SHAMPOO+CONDICIONADOR BABOSA 300ML"/>
    <s v="A"/>
    <s v="ATIVO"/>
    <n v="720"/>
    <n v="6"/>
    <x v="66"/>
    <n v="0"/>
    <x v="0"/>
    <x v="204"/>
    <n v="0"/>
    <n v="204"/>
    <x v="0"/>
    <n v="-14370"/>
    <n v="282"/>
    <n v="11976"/>
    <m/>
    <n v="0"/>
    <n v="0"/>
    <x v="0"/>
    <s v="NÃO"/>
    <n v="1"/>
  </r>
  <r>
    <x v="3"/>
    <x v="0"/>
    <x v="274"/>
    <s v="MEU LISO CONDICIONADOR MATIZ LOIRO 300ML"/>
    <s v="C"/>
    <s v="ATIVO"/>
    <n v="1440"/>
    <n v="6"/>
    <x v="66"/>
    <n v="0"/>
    <x v="0"/>
    <x v="204"/>
    <n v="0"/>
    <n v="204"/>
    <x v="0"/>
    <n v="28986"/>
    <n v="2448"/>
    <n v="4332"/>
    <m/>
    <n v="0"/>
    <n v="0"/>
    <x v="0"/>
    <s v="NÃO"/>
    <n v="1"/>
  </r>
  <r>
    <x v="3"/>
    <x v="0"/>
    <x v="226"/>
    <s v="CREME MULTIFUNCIONAL 3 EM 1 HIDRA KIDS CACHINHOS CONDICIONADOR - 1KG"/>
    <s v="B"/>
    <s v="ATIVO"/>
    <n v="462"/>
    <n v="6"/>
    <x v="0"/>
    <n v="0"/>
    <x v="60"/>
    <x v="204"/>
    <n v="0"/>
    <n v="204"/>
    <x v="38"/>
    <n v="-204"/>
    <n v="324"/>
    <n v="1842"/>
    <m/>
    <n v="0"/>
    <n v="0"/>
    <x v="1"/>
    <s v="NÃO"/>
    <n v="0"/>
  </r>
  <r>
    <x v="3"/>
    <x v="0"/>
    <x v="232"/>
    <s v="SOS CACHOS ATIVADOR DE CACHOS CONDICIONADOR MEL 1KG"/>
    <s v="B"/>
    <s v="ATIVO"/>
    <n v="390"/>
    <n v="6"/>
    <x v="0"/>
    <n v="0"/>
    <x v="60"/>
    <x v="204"/>
    <n v="0"/>
    <n v="204"/>
    <x v="38"/>
    <n v="-240"/>
    <n v="438"/>
    <n v="780"/>
    <m/>
    <n v="0"/>
    <n v="0"/>
    <x v="1"/>
    <s v="NÃO"/>
    <n v="0"/>
  </r>
  <r>
    <x v="3"/>
    <x v="0"/>
    <x v="215"/>
    <s v="SL CREME PENTEAR CONDICIONADOR AZEITE DE OLIVA 1KG"/>
    <s v="B"/>
    <s v="ATIVO"/>
    <n v="480"/>
    <n v="6"/>
    <x v="0"/>
    <n v="0"/>
    <x v="60"/>
    <x v="204"/>
    <n v="0"/>
    <n v="204"/>
    <x v="38"/>
    <n v="-2172"/>
    <n v="168"/>
    <n v="5280"/>
    <m/>
    <n v="0"/>
    <n v="0"/>
    <x v="1"/>
    <s v="NÃO"/>
    <n v="0"/>
  </r>
  <r>
    <x v="3"/>
    <x v="0"/>
    <x v="250"/>
    <s v="CREME PARA PENTEAR CONDICIONANTE DEFINIÇÃO EXTRAORDINÁRIA 300ML"/>
    <s v="C"/>
    <s v="ATIVO"/>
    <n v="1260"/>
    <n v="6"/>
    <x v="66"/>
    <n v="0"/>
    <x v="0"/>
    <x v="204"/>
    <n v="0"/>
    <n v="204"/>
    <x v="0"/>
    <n v="-96"/>
    <n v="276"/>
    <n v="8304"/>
    <m/>
    <n v="0"/>
    <n v="0"/>
    <x v="0"/>
    <s v="NÃO"/>
    <n v="1"/>
  </r>
  <r>
    <x v="3"/>
    <x v="0"/>
    <x v="214"/>
    <s v="CACHOS DOS SONHOS MULTY CREME CONDICIONADOR DE TRATAMENTO PINK FATAL 1KG"/>
    <s v="B"/>
    <s v="ATIVO"/>
    <n v="462"/>
    <n v="6"/>
    <x v="0"/>
    <n v="0"/>
    <x v="0"/>
    <x v="204"/>
    <n v="0"/>
    <n v="204"/>
    <x v="38"/>
    <n v="1596"/>
    <n v="6030"/>
    <n v="0"/>
    <m/>
    <n v="0"/>
    <n v="0"/>
    <x v="1"/>
    <s v="NÃO"/>
    <n v="0"/>
  </r>
  <r>
    <x v="3"/>
    <x v="0"/>
    <x v="163"/>
    <s v="CACHOS DOS SONHOS ÓLEO REPARADOR MULTY EXTRAORDINÁRIO REPARAÇÃO CONDICIONANTE 50ML"/>
    <s v="B"/>
    <s v="ATIVO"/>
    <n v="8352"/>
    <n v="12"/>
    <x v="66"/>
    <n v="0"/>
    <x v="0"/>
    <x v="204"/>
    <n v="0"/>
    <n v="204"/>
    <x v="0"/>
    <n v="-432"/>
    <n v="948"/>
    <n v="0"/>
    <m/>
    <n v="0"/>
    <n v="0"/>
    <x v="0"/>
    <s v="NÃO"/>
    <n v="1"/>
  </r>
  <r>
    <x v="3"/>
    <x v="0"/>
    <x v="181"/>
    <s v="SL CREME PENTEAR CONDICIONADOR SUPER CONTROLE 1L"/>
    <s v="B"/>
    <s v="ATIVO"/>
    <n v="480"/>
    <n v="6"/>
    <x v="66"/>
    <n v="0"/>
    <x v="0"/>
    <x v="204"/>
    <n v="0"/>
    <n v="204"/>
    <x v="0"/>
    <n v="3240"/>
    <n v="312"/>
    <n v="2874"/>
    <m/>
    <n v="0"/>
    <n v="0"/>
    <x v="0"/>
    <s v="NÃO"/>
    <n v="1"/>
  </r>
  <r>
    <x v="3"/>
    <x v="0"/>
    <x v="118"/>
    <s v="SOS CACHOS CREMÁSCARA CONDICIONANTE 2X1 SUPER ÓLEOS 1KG"/>
    <s v="B"/>
    <s v="ATIVO"/>
    <n v="390"/>
    <n v="6"/>
    <x v="0"/>
    <n v="0"/>
    <x v="60"/>
    <x v="204"/>
    <n v="0"/>
    <n v="204"/>
    <x v="38"/>
    <n v="2682"/>
    <n v="396"/>
    <n v="1560"/>
    <m/>
    <n v="0"/>
    <n v="0"/>
    <x v="1"/>
    <s v="NÃO"/>
    <n v="0"/>
  </r>
  <r>
    <x v="3"/>
    <x v="0"/>
    <x v="52"/>
    <s v="ATIVADOR CONDICIONADOR DE CACHOS KIDS HIDRATAÇÃO CACHOS SOS 300ML"/>
    <s v="B"/>
    <s v="ATIVO"/>
    <n v="1560"/>
    <n v="12"/>
    <x v="66"/>
    <n v="0"/>
    <x v="0"/>
    <x v="204"/>
    <n v="0"/>
    <n v="204"/>
    <x v="0"/>
    <n v="-2208"/>
    <n v="3336"/>
    <n v="0"/>
    <m/>
    <n v="0"/>
    <n v="0"/>
    <x v="0"/>
    <s v="NÃO"/>
    <n v="1"/>
  </r>
  <r>
    <x v="3"/>
    <x v="0"/>
    <x v="216"/>
    <s v="SL CREME PENTEAR CONDICIONADOR SUPER OLEOS 1KG"/>
    <s v="B"/>
    <s v="ATIVO"/>
    <n v="480"/>
    <n v="6"/>
    <x v="67"/>
    <n v="0"/>
    <x v="0"/>
    <x v="204"/>
    <n v="0"/>
    <n v="198"/>
    <x v="0"/>
    <n v="1974"/>
    <n v="72"/>
    <n v="570"/>
    <m/>
    <n v="0"/>
    <n v="0"/>
    <x v="0"/>
    <s v="NÃO"/>
    <n v="1"/>
  </r>
  <r>
    <x v="3"/>
    <x v="0"/>
    <x v="221"/>
    <s v="#TODECACHO KIDS KIT SHAMPOO 300ML + CONDICIONADOR 200ML UVA"/>
    <s v="B"/>
    <s v="ATIVO"/>
    <n v="840"/>
    <n v="6"/>
    <x v="67"/>
    <n v="0"/>
    <x v="0"/>
    <x v="204"/>
    <n v="0"/>
    <n v="198"/>
    <x v="0"/>
    <n v="-2400"/>
    <n v="186"/>
    <n v="3060"/>
    <m/>
    <n v="0"/>
    <n v="0"/>
    <x v="0"/>
    <s v="NÃO"/>
    <n v="1"/>
  </r>
  <r>
    <x v="3"/>
    <x v="0"/>
    <x v="239"/>
    <s v="CREME PARA PENTEAR KIDS VANILLA 1KG"/>
    <s v="B"/>
    <s v="ATIVO"/>
    <n v="480"/>
    <n v="6"/>
    <x v="0"/>
    <n v="0"/>
    <x v="67"/>
    <x v="204"/>
    <n v="0"/>
    <n v="198"/>
    <x v="47"/>
    <n v="4836"/>
    <n v="7609"/>
    <n v="3430"/>
    <m/>
    <n v="0"/>
    <n v="0"/>
    <x v="1"/>
    <s v="NÃO"/>
    <n v="0"/>
  </r>
  <r>
    <x v="3"/>
    <x v="0"/>
    <x v="124"/>
    <s v="SOS CACHOS CREME PARA PENTEAR CONDICIONADOR SUPER BRILHO DE REPENTE PRONTA! 500G"/>
    <s v="A"/>
    <s v="ATIVO"/>
    <n v="960"/>
    <n v="6"/>
    <x v="0"/>
    <n v="0"/>
    <x v="61"/>
    <x v="204"/>
    <n v="0"/>
    <n v="192"/>
    <x v="39"/>
    <n v="3366"/>
    <n v="6"/>
    <n v="12720"/>
    <m/>
    <n v="0"/>
    <n v="0"/>
    <x v="1"/>
    <s v="NÃO"/>
    <n v="0"/>
  </r>
  <r>
    <x v="3"/>
    <x v="0"/>
    <x v="88"/>
    <s v="BOMBA CREME PENTEAR CONDICIONADOR ORIGINAL 500ML"/>
    <s v="A"/>
    <s v="ATIVO"/>
    <n v="768"/>
    <n v="6"/>
    <x v="29"/>
    <n v="0"/>
    <x v="0"/>
    <x v="204"/>
    <n v="0"/>
    <n v="192"/>
    <x v="0"/>
    <n v="5232"/>
    <n v="198"/>
    <n v="7134"/>
    <m/>
    <n v="0"/>
    <n v="0"/>
    <x v="0"/>
    <s v="NÃO"/>
    <n v="1"/>
  </r>
  <r>
    <x v="3"/>
    <x v="0"/>
    <x v="82"/>
    <s v="#TODECACHINHO KIDS GELATINA CONDICIONANTE ATIVADORA (MELANCIA) 550G"/>
    <s v="A"/>
    <s v="ATIVO"/>
    <n v="960"/>
    <n v="6"/>
    <x v="0"/>
    <n v="0"/>
    <x v="61"/>
    <x v="204"/>
    <n v="0"/>
    <n v="192"/>
    <x v="39"/>
    <n v="26464"/>
    <n v="834"/>
    <n v="8058"/>
    <m/>
    <n v="0"/>
    <n v="0"/>
    <x v="1"/>
    <s v="NÃO"/>
    <n v="0"/>
  </r>
  <r>
    <x v="3"/>
    <x v="0"/>
    <x v="66"/>
    <s v="CREME PARA PENTEAR CONDICIONADOR KIDS CACHINHOS BRILHANTES  1KG"/>
    <s v="A"/>
    <s v="ATIVO"/>
    <n v="480"/>
    <n v="6"/>
    <x v="0"/>
    <n v="0"/>
    <x v="61"/>
    <x v="204"/>
    <n v="0"/>
    <n v="192"/>
    <x v="39"/>
    <n v="20496"/>
    <n v="1110"/>
    <n v="10458"/>
    <m/>
    <n v="0"/>
    <n v="0"/>
    <x v="1"/>
    <s v="NÃO"/>
    <n v="0"/>
  </r>
  <r>
    <x v="3"/>
    <x v="0"/>
    <x v="135"/>
    <s v="SOS CACHOS GELATINA CONDICIONANTE HIDRATANTE ATIVADORA DE CACHOS COCO 400GR"/>
    <s v="A"/>
    <s v="ATIVO"/>
    <n v="720"/>
    <n v="6"/>
    <x v="0"/>
    <n v="0"/>
    <x v="62"/>
    <x v="204"/>
    <n v="0"/>
    <n v="180"/>
    <x v="40"/>
    <n v="2460"/>
    <n v="630"/>
    <n v="11278"/>
    <m/>
    <n v="0"/>
    <n v="0"/>
    <x v="1"/>
    <s v="NÃO"/>
    <n v="0"/>
  </r>
  <r>
    <x v="3"/>
    <x v="0"/>
    <x v="128"/>
    <s v="CACHOS DOS SONHOS CREME DE TRATAMENTO MULTY PODEROSOS - AÇÃO ANTIFRIZZ 1KG"/>
    <s v="A"/>
    <s v="ATIVO"/>
    <n v="462"/>
    <n v="6"/>
    <x v="0"/>
    <n v="0"/>
    <x v="62"/>
    <x v="204"/>
    <n v="0"/>
    <n v="180"/>
    <x v="40"/>
    <n v="-2706"/>
    <n v="1716"/>
    <n v="2814"/>
    <m/>
    <n v="0"/>
    <n v="0"/>
    <x v="1"/>
    <s v="NÃO"/>
    <n v="0"/>
  </r>
  <r>
    <x v="3"/>
    <x v="0"/>
    <x v="96"/>
    <s v="SOS CACHOS KIDS GELATINA ABACAXI 400G"/>
    <s v="A"/>
    <s v="ATIVO"/>
    <n v="720"/>
    <n v="6"/>
    <x v="0"/>
    <n v="0"/>
    <x v="0"/>
    <x v="204"/>
    <n v="0"/>
    <n v="180"/>
    <x v="40"/>
    <n v="12894"/>
    <n v="3888"/>
    <n v="0"/>
    <m/>
    <n v="0"/>
    <n v="0"/>
    <x v="1"/>
    <s v="NÃO"/>
    <n v="0"/>
  </r>
  <r>
    <x v="3"/>
    <x v="0"/>
    <x v="74"/>
    <s v="SOS CREME PENTEAR CONDICIONADOR COCO TRAT PROFUNDO 1KG"/>
    <s v="A"/>
    <s v="ATIVO"/>
    <n v="390"/>
    <n v="6"/>
    <x v="0"/>
    <n v="0"/>
    <x v="62"/>
    <x v="204"/>
    <n v="0"/>
    <n v="180"/>
    <x v="40"/>
    <n v="4086"/>
    <n v="2190"/>
    <n v="2370"/>
    <m/>
    <n v="0"/>
    <n v="0"/>
    <x v="1"/>
    <s v="NÃO"/>
    <n v="0"/>
  </r>
  <r>
    <x v="3"/>
    <x v="0"/>
    <x v="298"/>
    <s v="#TODECACHO GEL&amp;CREME MÁXIMA DEFINIÇÃO 500G"/>
    <s v="B"/>
    <s v="ATIVO"/>
    <n v="960"/>
    <n v="6"/>
    <x v="0"/>
    <n v="0"/>
    <x v="62"/>
    <x v="204"/>
    <n v="0"/>
    <n v="180"/>
    <x v="40"/>
    <n v="6960"/>
    <n v="0"/>
    <n v="1938"/>
    <m/>
    <n v="0"/>
    <n v="0"/>
    <x v="1"/>
    <s v="NÃO"/>
    <n v="0"/>
  </r>
  <r>
    <x v="3"/>
    <x v="0"/>
    <x v="299"/>
    <s v="CR RELAX ANTIENCOLHIMENTO E NUTRIÇÃO 200G"/>
    <s v="C"/>
    <s v="ATIVO"/>
    <n v="720"/>
    <n v="6"/>
    <x v="68"/>
    <n v="0"/>
    <x v="0"/>
    <x v="204"/>
    <n v="0"/>
    <n v="180"/>
    <x v="0"/>
    <n v="1866"/>
    <n v="9390"/>
    <n v="0"/>
    <m/>
    <n v="0"/>
    <n v="0"/>
    <x v="0"/>
    <s v="NÃO"/>
    <n v="1"/>
  </r>
  <r>
    <x v="3"/>
    <x v="0"/>
    <x v="262"/>
    <s v="#TODECACHO ÓLEO CONDICIONANTE REPARADOR EXTRA FORTE 60ML"/>
    <s v="B"/>
    <s v="ATIVO"/>
    <n v="5184"/>
    <n v="12"/>
    <x v="68"/>
    <n v="0"/>
    <x v="0"/>
    <x v="204"/>
    <n v="0"/>
    <n v="180"/>
    <x v="0"/>
    <n v="34056"/>
    <n v="8328"/>
    <n v="0"/>
    <m/>
    <n v="0"/>
    <n v="0"/>
    <x v="0"/>
    <s v="NÃO"/>
    <n v="1"/>
  </r>
  <r>
    <x v="3"/>
    <x v="0"/>
    <x v="300"/>
    <s v="CREME PARA PENTEAR CONDICIONADOR DEFINIÇÃO ULTRA VOLUME  1KG"/>
    <s v="B"/>
    <s v="ATIVO"/>
    <n v="480"/>
    <n v="6"/>
    <x v="0"/>
    <n v="0"/>
    <x v="62"/>
    <x v="204"/>
    <n v="0"/>
    <n v="180"/>
    <x v="40"/>
    <n v="9942"/>
    <n v="485"/>
    <n v="0"/>
    <m/>
    <n v="0"/>
    <n v="0"/>
    <x v="1"/>
    <s v="NÃO"/>
    <n v="0"/>
  </r>
  <r>
    <x v="3"/>
    <x v="0"/>
    <x v="220"/>
    <s v="SOS CREME PENTEAR CONDICIONADOR ARGININA 1KG"/>
    <s v="B"/>
    <s v="ATIVO"/>
    <n v="390"/>
    <n v="6"/>
    <x v="0"/>
    <n v="0"/>
    <x v="62"/>
    <x v="204"/>
    <n v="0"/>
    <n v="180"/>
    <x v="40"/>
    <n v="4410"/>
    <n v="888"/>
    <n v="6450"/>
    <m/>
    <n v="0"/>
    <n v="0"/>
    <x v="1"/>
    <s v="NÃO"/>
    <n v="0"/>
  </r>
  <r>
    <x v="3"/>
    <x v="0"/>
    <x v="217"/>
    <s v="CACHOS DOS SONHOS CREME DE TRATAMENTO MULTY MILAGRES ANTIPOROSIDADE 1KG"/>
    <s v="B"/>
    <s v="ATIVO"/>
    <n v="462"/>
    <n v="6"/>
    <x v="0"/>
    <n v="0"/>
    <x v="62"/>
    <x v="204"/>
    <n v="0"/>
    <n v="180"/>
    <x v="40"/>
    <n v="-396"/>
    <n v="60"/>
    <n v="2352"/>
    <m/>
    <n v="0"/>
    <n v="0"/>
    <x v="1"/>
    <s v="NÃO"/>
    <n v="0"/>
  </r>
  <r>
    <x v="3"/>
    <x v="0"/>
    <x v="219"/>
    <s v="MEU LISO KIDS KIT SHAMPOO 300ML + CONDICIONADOR 200ML"/>
    <s v="B"/>
    <s v="ATIVO"/>
    <n v="840"/>
    <n v="6"/>
    <x v="68"/>
    <n v="0"/>
    <x v="0"/>
    <x v="204"/>
    <n v="0"/>
    <n v="180"/>
    <x v="0"/>
    <n v="3210"/>
    <n v="108"/>
    <n v="2364"/>
    <m/>
    <n v="0"/>
    <n v="0"/>
    <x v="0"/>
    <s v="NÃO"/>
    <n v="1"/>
  </r>
  <r>
    <x v="3"/>
    <x v="0"/>
    <x v="157"/>
    <s v="XEROSA CREME CONDICIONADOR PARA PENTEAR VIBES POP 800G"/>
    <s v="B"/>
    <s v="ATIVO"/>
    <n v="672"/>
    <n v="6"/>
    <x v="68"/>
    <n v="0"/>
    <x v="0"/>
    <x v="204"/>
    <n v="0"/>
    <n v="180"/>
    <x v="0"/>
    <n v="5484"/>
    <n v="798"/>
    <n v="5904"/>
    <m/>
    <n v="0"/>
    <n v="0"/>
    <x v="0"/>
    <s v="NÃO"/>
    <n v="1"/>
  </r>
  <r>
    <x v="3"/>
    <x v="0"/>
    <x v="301"/>
    <s v="SALON LINE MÁSCARA DE TRATAMENTO CONDICIONANTE DEFINIÇÃO CACHOS OSTENTAÇÃO 300G"/>
    <s v="C"/>
    <s v="ATIVO"/>
    <n v="960"/>
    <n v="6"/>
    <x v="68"/>
    <n v="0"/>
    <x v="0"/>
    <x v="204"/>
    <n v="0"/>
    <n v="180"/>
    <x v="0"/>
    <n v="12282"/>
    <n v="48"/>
    <n v="8640"/>
    <m/>
    <n v="0"/>
    <n v="0"/>
    <x v="0"/>
    <s v="NÃO"/>
    <n v="1"/>
  </r>
  <r>
    <x v="3"/>
    <x v="0"/>
    <x v="154"/>
    <s v="SOS CACHOS ATIVADOR CONDICIONADOR SUPER ÓLEOS 500ML"/>
    <s v="B"/>
    <s v="ATIVO"/>
    <n v="936"/>
    <n v="6"/>
    <x v="68"/>
    <n v="0"/>
    <x v="0"/>
    <x v="204"/>
    <n v="0"/>
    <n v="180"/>
    <x v="0"/>
    <n v="660"/>
    <n v="144"/>
    <n v="516"/>
    <m/>
    <n v="0"/>
    <n v="0"/>
    <x v="0"/>
    <s v="NÃO"/>
    <n v="1"/>
  </r>
  <r>
    <x v="3"/>
    <x v="0"/>
    <x v="200"/>
    <s v="XEROSA BODY SPLASH DESODORANTE MISS RADIANTE 200ML"/>
    <s v="B"/>
    <s v="ATIVO"/>
    <n v="1800"/>
    <n v="6"/>
    <x v="68"/>
    <n v="0"/>
    <x v="0"/>
    <x v="204"/>
    <n v="0"/>
    <n v="180"/>
    <x v="0"/>
    <n v="14646"/>
    <n v="618"/>
    <n v="0"/>
    <m/>
    <n v="0"/>
    <n v="0"/>
    <x v="0"/>
    <s v="NÃO"/>
    <n v="1"/>
  </r>
  <r>
    <x v="3"/>
    <x v="0"/>
    <x v="139"/>
    <s v="XEROSA CREME CONDICIONADOR PARA PENTEAR BAUNILHA DOCE 800G"/>
    <s v="B"/>
    <s v="ATIVO"/>
    <n v="672"/>
    <n v="6"/>
    <x v="0"/>
    <n v="0"/>
    <x v="0"/>
    <x v="204"/>
    <n v="0"/>
    <n v="180"/>
    <x v="40"/>
    <n v="7536"/>
    <n v="6"/>
    <n v="0"/>
    <m/>
    <n v="0"/>
    <n v="0"/>
    <x v="0"/>
    <s v="NÃO"/>
    <n v="0"/>
  </r>
  <r>
    <x v="3"/>
    <x v="0"/>
    <x v="122"/>
    <s v="MEU LISINHO CREME PENTEAR CONDICIONADOR KIDS 250ML"/>
    <s v="C"/>
    <s v="ATIVO"/>
    <n v="1680"/>
    <n v="6"/>
    <x v="68"/>
    <n v="0"/>
    <x v="0"/>
    <x v="204"/>
    <n v="0"/>
    <n v="180"/>
    <x v="0"/>
    <n v="-2520"/>
    <n v="6"/>
    <n v="4536"/>
    <m/>
    <n v="0"/>
    <n v="0"/>
    <x v="0"/>
    <s v="NÃO"/>
    <n v="1"/>
  </r>
  <r>
    <x v="3"/>
    <x v="0"/>
    <x v="41"/>
    <s v="BOMBA CONDICIONADOR ORIGINAL 500ML"/>
    <s v="B"/>
    <s v="ATIVO"/>
    <n v="1008"/>
    <n v="6"/>
    <x v="68"/>
    <n v="0"/>
    <x v="0"/>
    <x v="204"/>
    <n v="0"/>
    <n v="180"/>
    <x v="0"/>
    <n v="4782"/>
    <n v="3756"/>
    <n v="0"/>
    <m/>
    <n v="0"/>
    <n v="0"/>
    <x v="0"/>
    <s v="NÃO"/>
    <n v="1"/>
  </r>
  <r>
    <x v="3"/>
    <x v="0"/>
    <x v="127"/>
    <s v="SOS CACHOS CREME PARA PENTEAR CONDICIONADOR ÓLEO DE MANGA 1KG"/>
    <s v="A"/>
    <s v="ATIVO"/>
    <n v="390"/>
    <n v="6"/>
    <x v="0"/>
    <n v="0"/>
    <x v="63"/>
    <x v="204"/>
    <n v="0"/>
    <n v="174"/>
    <x v="41"/>
    <n v="9018"/>
    <n v="486"/>
    <n v="390"/>
    <m/>
    <n v="0"/>
    <n v="0"/>
    <x v="1"/>
    <s v="NÃO"/>
    <n v="0"/>
  </r>
  <r>
    <x v="3"/>
    <x v="0"/>
    <x v="61"/>
    <s v="SL CREME PENTEAR CONDICIONADOR DEFINICAO MAXIMA LIBERADO 1KG"/>
    <s v="A"/>
    <s v="ATIVO"/>
    <n v="480"/>
    <n v="6"/>
    <x v="0"/>
    <n v="0"/>
    <x v="63"/>
    <x v="204"/>
    <n v="0"/>
    <n v="174"/>
    <x v="41"/>
    <n v="12318"/>
    <n v="1566"/>
    <n v="6738"/>
    <m/>
    <n v="0"/>
    <n v="0"/>
    <x v="1"/>
    <s v="NÃO"/>
    <n v="0"/>
  </r>
  <r>
    <x v="3"/>
    <x v="0"/>
    <x v="225"/>
    <s v="CREME PARA PENTEAR KIDS CACHINHOS NUTRIDOS CHOCOLATE CONDICIONADOR 1KG"/>
    <s v="B"/>
    <s v="ATIVO"/>
    <n v="480"/>
    <n v="6"/>
    <x v="0"/>
    <n v="0"/>
    <x v="63"/>
    <x v="204"/>
    <n v="0"/>
    <n v="174"/>
    <x v="41"/>
    <n v="7374"/>
    <n v="48"/>
    <n v="480"/>
    <m/>
    <n v="0"/>
    <n v="0"/>
    <x v="1"/>
    <s v="NÃO"/>
    <n v="0"/>
  </r>
  <r>
    <x v="3"/>
    <x v="0"/>
    <x v="148"/>
    <s v="MEU LISO DEMAIS ÓLEO DE TRATAMENTO CONDICIONANTE MULTIFUNCIONAL 60ML"/>
    <s v="A"/>
    <s v="ATIVO"/>
    <n v="5760"/>
    <n v="12"/>
    <x v="69"/>
    <n v="0"/>
    <x v="0"/>
    <x v="204"/>
    <n v="0"/>
    <n v="168"/>
    <x v="0"/>
    <n v="6396"/>
    <n v="5592"/>
    <n v="11520"/>
    <m/>
    <n v="0"/>
    <n v="0"/>
    <x v="0"/>
    <s v="NÃO"/>
    <n v="1"/>
  </r>
  <r>
    <x v="3"/>
    <x v="0"/>
    <x v="244"/>
    <s v="CACHOS DOS SONHOS ÓLEO SÉRUM MULTY PINK LEMONADE 200ML"/>
    <s v="B"/>
    <s v="ATIVO"/>
    <n v="2484"/>
    <n v="6"/>
    <x v="69"/>
    <n v="0"/>
    <x v="0"/>
    <x v="204"/>
    <n v="0"/>
    <n v="168"/>
    <x v="0"/>
    <n v="28662"/>
    <n v="24"/>
    <n v="720"/>
    <m/>
    <n v="0"/>
    <n v="0"/>
    <x v="0"/>
    <s v="NÃO"/>
    <n v="1"/>
  </r>
  <r>
    <x v="3"/>
    <x v="0"/>
    <x v="212"/>
    <s v="SOS CACHOS CREME PARA PENTEAR CONDICIONADOR COCO 300ML"/>
    <s v="B"/>
    <s v="ATIVO"/>
    <n v="1584"/>
    <n v="12"/>
    <x v="69"/>
    <n v="0"/>
    <x v="0"/>
    <x v="204"/>
    <n v="0"/>
    <n v="168"/>
    <x v="0"/>
    <n v="-516"/>
    <n v="5574"/>
    <n v="3168"/>
    <m/>
    <n v="0"/>
    <n v="0"/>
    <x v="0"/>
    <s v="NÃO"/>
    <n v="1"/>
  </r>
  <r>
    <x v="3"/>
    <x v="0"/>
    <x v="211"/>
    <s v="CACHOS DOS SONHOS ÓLEO REPARADOR MULTY MILAGRES ANTIPOROSIDADE CONDICIONANTE 50ML"/>
    <s v="B"/>
    <s v="ATIVO"/>
    <n v="8352"/>
    <n v="12"/>
    <x v="69"/>
    <n v="0"/>
    <x v="0"/>
    <x v="204"/>
    <n v="0"/>
    <n v="168"/>
    <x v="0"/>
    <n v="1968"/>
    <n v="624"/>
    <n v="17796"/>
    <m/>
    <n v="0"/>
    <n v="0"/>
    <x v="0"/>
    <s v="NÃO"/>
    <n v="1"/>
  </r>
  <r>
    <x v="3"/>
    <x v="0"/>
    <x v="222"/>
    <s v="CACHOS DOS SONHOS - ÓLEO SÉRUM CONDICIONANTE DEFINIÇÃO INTENSA MULTY 200ML"/>
    <s v="A"/>
    <s v="ATIVO"/>
    <n v="2484"/>
    <n v="6"/>
    <x v="70"/>
    <n v="0"/>
    <x v="0"/>
    <x v="204"/>
    <n v="0"/>
    <n v="162"/>
    <x v="0"/>
    <n v="5118"/>
    <n v="2214"/>
    <n v="9444"/>
    <m/>
    <n v="0"/>
    <n v="0"/>
    <x v="0"/>
    <s v="NÃO"/>
    <n v="1"/>
  </r>
  <r>
    <x v="3"/>
    <x v="0"/>
    <x v="146"/>
    <s v="CACHOS DOS SONHOS - ÓLEO + SÉRUM BIFÁSICO MULTY PODEROSOS NUTRIÇÃO 120ML"/>
    <s v="A"/>
    <s v="ATIVO"/>
    <n v="3528"/>
    <n v="6"/>
    <x v="70"/>
    <n v="0"/>
    <x v="0"/>
    <x v="204"/>
    <n v="0"/>
    <n v="162"/>
    <x v="0"/>
    <n v="9030"/>
    <n v="1326"/>
    <n v="7410"/>
    <m/>
    <n v="0"/>
    <n v="0"/>
    <x v="0"/>
    <s v="NÃO"/>
    <n v="1"/>
  </r>
  <r>
    <x v="3"/>
    <x v="0"/>
    <x v="113"/>
    <s v="#TODECACHINHO KIDS GELATINA CONDICIONANTE MODELADORA (UVA) 550G"/>
    <s v="A"/>
    <s v="ATIVO"/>
    <n v="960"/>
    <n v="6"/>
    <x v="0"/>
    <n v="0"/>
    <x v="64"/>
    <x v="204"/>
    <n v="0"/>
    <n v="162"/>
    <x v="42"/>
    <n v="26298"/>
    <n v="2934"/>
    <n v="16230"/>
    <m/>
    <n v="0"/>
    <n v="0"/>
    <x v="1"/>
    <s v="NÃO"/>
    <n v="0"/>
  </r>
  <r>
    <x v="3"/>
    <x v="0"/>
    <x v="99"/>
    <s v="CREME PARA PENTEAR TRATAMENTO ÓLEO EXTRAORDINARIO  CONDICIONADOR 1KG"/>
    <s v="A"/>
    <s v="ATIVO"/>
    <n v="480"/>
    <n v="6"/>
    <x v="0"/>
    <n v="0"/>
    <x v="64"/>
    <x v="204"/>
    <n v="0"/>
    <n v="162"/>
    <x v="42"/>
    <n v="7332"/>
    <n v="504"/>
    <n v="12246"/>
    <m/>
    <n v="0"/>
    <n v="0"/>
    <x v="1"/>
    <s v="NÃO"/>
    <n v="0"/>
  </r>
  <r>
    <x v="3"/>
    <x v="0"/>
    <x v="230"/>
    <s v="XEROSA KIT SHAMPOO 300ML + CONDICIONADOR 200ML VIBES POP"/>
    <s v="B"/>
    <s v="ATIVO"/>
    <n v="930"/>
    <n v="6"/>
    <x v="70"/>
    <n v="0"/>
    <x v="0"/>
    <x v="204"/>
    <n v="0"/>
    <n v="162"/>
    <x v="0"/>
    <n v="-2472"/>
    <n v="2802"/>
    <n v="3438"/>
    <m/>
    <n v="0"/>
    <n v="0"/>
    <x v="0"/>
    <s v="NÃO"/>
    <n v="1"/>
  </r>
  <r>
    <x v="3"/>
    <x v="0"/>
    <x v="155"/>
    <s v="MEU LISO MASCARA CONDICIONANTE DEMAIS 300GR"/>
    <s v="B"/>
    <s v="ATIVO"/>
    <n v="960"/>
    <n v="6"/>
    <x v="70"/>
    <n v="0"/>
    <x v="0"/>
    <x v="204"/>
    <n v="0"/>
    <n v="162"/>
    <x v="0"/>
    <n v="5166"/>
    <n v="582"/>
    <n v="0"/>
    <m/>
    <n v="0"/>
    <n v="0"/>
    <x v="0"/>
    <s v="NÃO"/>
    <n v="1"/>
  </r>
  <r>
    <x v="3"/>
    <x v="0"/>
    <x v="116"/>
    <s v="XEROSA ÓLEO DE TRATAMENTO CONDICIONANTE BAUNILHA DOCE 60ML"/>
    <s v="A"/>
    <s v="ATIVO"/>
    <n v="5280"/>
    <n v="12"/>
    <x v="71"/>
    <n v="0"/>
    <x v="0"/>
    <x v="204"/>
    <n v="0"/>
    <n v="156"/>
    <x v="0"/>
    <n v="1980"/>
    <n v="3610"/>
    <n v="12360"/>
    <m/>
    <n v="0"/>
    <n v="0"/>
    <x v="0"/>
    <s v="NÃO"/>
    <n v="1"/>
  </r>
  <r>
    <x v="3"/>
    <x v="0"/>
    <x v="202"/>
    <s v="#TODECACHO MASCARA CONDICIONANTE MATIZ MAIONESE 500GR"/>
    <s v="A"/>
    <s v="ATIVO"/>
    <n v="960"/>
    <n v="6"/>
    <x v="0"/>
    <n v="0"/>
    <x v="65"/>
    <x v="204"/>
    <n v="0"/>
    <n v="150"/>
    <x v="43"/>
    <n v="-1602"/>
    <n v="1368"/>
    <n v="1482"/>
    <m/>
    <n v="0"/>
    <n v="0"/>
    <x v="1"/>
    <s v="NÃO"/>
    <n v="0"/>
  </r>
  <r>
    <x v="3"/>
    <x v="0"/>
    <x v="119"/>
    <s v="SOS CACHOS KIDS CREME PARA PENTEAR ABACAXI 1KG"/>
    <s v="A"/>
    <s v="ATIVO"/>
    <n v="462"/>
    <n v="6"/>
    <x v="0"/>
    <n v="0"/>
    <x v="65"/>
    <x v="204"/>
    <n v="0"/>
    <n v="150"/>
    <x v="43"/>
    <n v="14184"/>
    <n v="2238"/>
    <n v="0"/>
    <m/>
    <n v="0"/>
    <n v="0"/>
    <x v="1"/>
    <s v="NÃO"/>
    <n v="0"/>
  </r>
  <r>
    <x v="3"/>
    <x v="0"/>
    <x v="78"/>
    <s v="SOS CACHOS ATIVADOR CONDICIONADOR SUPER ÓLEOS 1KG"/>
    <s v="A"/>
    <s v="ATIVO"/>
    <n v="390"/>
    <n v="6"/>
    <x v="0"/>
    <n v="0"/>
    <x v="65"/>
    <x v="204"/>
    <n v="0"/>
    <n v="150"/>
    <x v="43"/>
    <n v="-78"/>
    <n v="1467"/>
    <n v="3510"/>
    <m/>
    <n v="0"/>
    <n v="0"/>
    <x v="1"/>
    <s v="NÃO"/>
    <n v="0"/>
  </r>
  <r>
    <x v="3"/>
    <x v="0"/>
    <x v="268"/>
    <s v="SOS CACHOS KIDS HIDRATAÇÃO ATIVADOR DE CACHOS CONDICIONADOR CHICLETE 300ML"/>
    <s v="C"/>
    <s v="ATIVO"/>
    <n v="1680"/>
    <n v="6"/>
    <x v="72"/>
    <n v="0"/>
    <x v="0"/>
    <x v="204"/>
    <n v="0"/>
    <n v="150"/>
    <x v="0"/>
    <n v="1974"/>
    <n v="1110"/>
    <n v="1680"/>
    <m/>
    <n v="0"/>
    <n v="0"/>
    <x v="0"/>
    <s v="NÃO"/>
    <n v="1"/>
  </r>
  <r>
    <x v="3"/>
    <x v="0"/>
    <x v="227"/>
    <s v="SOS CACHOS ATIVADOR DE CACHOS CONDICIONANTE ÓLEO DE MANGA 300ML"/>
    <s v="B"/>
    <s v="ATIVO"/>
    <n v="1560"/>
    <n v="12"/>
    <x v="73"/>
    <n v="0"/>
    <x v="0"/>
    <x v="204"/>
    <n v="0"/>
    <n v="144"/>
    <x v="0"/>
    <n v="-240"/>
    <n v="348"/>
    <n v="3876"/>
    <m/>
    <n v="0"/>
    <n v="0"/>
    <x v="0"/>
    <s v="NÃO"/>
    <n v="1"/>
  </r>
  <r>
    <x v="3"/>
    <x v="0"/>
    <x v="238"/>
    <s v="MEU LISO MASCARA CONDICIONANTE MATIZ VERMELHO 300GR"/>
    <s v="B"/>
    <s v="ATIVO"/>
    <n v="960"/>
    <n v="6"/>
    <x v="73"/>
    <n v="0"/>
    <x v="0"/>
    <x v="204"/>
    <n v="0"/>
    <n v="144"/>
    <x v="0"/>
    <n v="26106"/>
    <n v="3828"/>
    <n v="960"/>
    <m/>
    <n v="0"/>
    <n v="0"/>
    <x v="0"/>
    <s v="NÃO"/>
    <n v="1"/>
  </r>
  <r>
    <x v="3"/>
    <x v="0"/>
    <x v="229"/>
    <s v="CACHOS DOS SONHOS - CREME DE TRATAMENTO MULTY IRRESISTÍVEL HIDRO-REPARAÇÃO 1KG"/>
    <s v="B"/>
    <s v="ATIVO"/>
    <n v="462"/>
    <n v="6"/>
    <x v="0"/>
    <n v="0"/>
    <x v="68"/>
    <x v="204"/>
    <n v="0"/>
    <n v="144"/>
    <x v="48"/>
    <n v="2610"/>
    <n v="258"/>
    <n v="822"/>
    <m/>
    <n v="0"/>
    <n v="0"/>
    <x v="1"/>
    <s v="NÃO"/>
    <n v="0"/>
  </r>
  <r>
    <x v="3"/>
    <x v="0"/>
    <x v="177"/>
    <s v="SOS OLEO CONDICIONADOR SUPER ÓLEOS 100ML"/>
    <s v="B"/>
    <s v="ATIVO"/>
    <n v="3744"/>
    <n v="12"/>
    <x v="73"/>
    <n v="0"/>
    <x v="0"/>
    <x v="204"/>
    <n v="0"/>
    <n v="144"/>
    <x v="0"/>
    <n v="4012"/>
    <n v="696"/>
    <n v="8364"/>
    <m/>
    <n v="0"/>
    <n v="0"/>
    <x v="0"/>
    <s v="NÃO"/>
    <n v="1"/>
  </r>
  <r>
    <x v="3"/>
    <x v="0"/>
    <x v="173"/>
    <s v="CREME PARA PENTEAR CONDICIONADOR KIDS CACHINHOS HIDRATADOS 1KG"/>
    <s v="B"/>
    <s v="ATIVO"/>
    <n v="480"/>
    <n v="6"/>
    <x v="0"/>
    <n v="0"/>
    <x v="68"/>
    <x v="204"/>
    <n v="0"/>
    <n v="144"/>
    <x v="48"/>
    <n v="10890"/>
    <n v="606"/>
    <n v="1512"/>
    <m/>
    <n v="0"/>
    <n v="0"/>
    <x v="1"/>
    <s v="NÃO"/>
    <n v="0"/>
  </r>
  <r>
    <x v="3"/>
    <x v="0"/>
    <x v="260"/>
    <s v="MEU LISO KIDS KIT SHAMPOO UVA 300ML + CONDICIONADOR UVA 200ML"/>
    <s v="B"/>
    <s v="ATIVO"/>
    <n v="840"/>
    <n v="6"/>
    <x v="74"/>
    <n v="0"/>
    <x v="0"/>
    <x v="204"/>
    <n v="0"/>
    <n v="138"/>
    <x v="0"/>
    <n v="-1590"/>
    <n v="0"/>
    <n v="3360"/>
    <m/>
    <n v="0"/>
    <n v="0"/>
    <x v="0"/>
    <s v="NÃO"/>
    <n v="1"/>
  </r>
  <r>
    <x v="3"/>
    <x v="0"/>
    <x v="302"/>
    <s v="#TODECACHO GELATINA CONDICIONANTE ALTA DEFINICAO 320GR"/>
    <s v="C"/>
    <s v="ATIVO"/>
    <n v="1260"/>
    <n v="6"/>
    <x v="74"/>
    <n v="0"/>
    <x v="0"/>
    <x v="204"/>
    <n v="0"/>
    <n v="138"/>
    <x v="0"/>
    <n v="1992"/>
    <n v="798"/>
    <n v="1260"/>
    <m/>
    <n v="0"/>
    <n v="0"/>
    <x v="0"/>
    <s v="NÃO"/>
    <n v="1"/>
  </r>
  <r>
    <x v="3"/>
    <x v="0"/>
    <x v="245"/>
    <s v="#TODECACHO GEL&amp;CREME MÁXIMA FIXAÇÃO 500G"/>
    <s v="B"/>
    <s v="ATIVO"/>
    <n v="960"/>
    <n v="6"/>
    <x v="0"/>
    <n v="0"/>
    <x v="69"/>
    <x v="204"/>
    <n v="0"/>
    <n v="138"/>
    <x v="49"/>
    <n v="6654"/>
    <n v="1158"/>
    <n v="960"/>
    <m/>
    <n v="0"/>
    <n v="0"/>
    <x v="1"/>
    <s v="NÃO"/>
    <n v="0"/>
  </r>
  <r>
    <x v="3"/>
    <x v="0"/>
    <x v="303"/>
    <s v="SL CREME PENTEAR CONDICIONADOR BRILHO MAXIMO 1KG"/>
    <s v="B"/>
    <s v="ATIVO"/>
    <n v="480"/>
    <n v="6"/>
    <x v="0"/>
    <n v="0"/>
    <x v="69"/>
    <x v="204"/>
    <n v="0"/>
    <n v="138"/>
    <x v="49"/>
    <n v="804"/>
    <n v="1314"/>
    <n v="2940"/>
    <m/>
    <n v="0"/>
    <n v="0"/>
    <x v="1"/>
    <s v="NÃO"/>
    <n v="0"/>
  </r>
  <r>
    <x v="3"/>
    <x v="0"/>
    <x v="304"/>
    <s v="MEU LISO TOP COAT SHAMPOO SELAGEM MÁXIMA 300ML"/>
    <s v="C"/>
    <s v="ATIVO"/>
    <n v="1440"/>
    <n v="6"/>
    <x v="74"/>
    <n v="0"/>
    <x v="0"/>
    <x v="204"/>
    <n v="0"/>
    <n v="138"/>
    <x v="0"/>
    <n v="18084"/>
    <n v="90"/>
    <n v="16848"/>
    <m/>
    <n v="0"/>
    <n v="0"/>
    <x v="0"/>
    <s v="NÃO"/>
    <n v="1"/>
  </r>
  <r>
    <x v="3"/>
    <x v="0"/>
    <x v="305"/>
    <s v="SALON LINE ÓLEO CONDICIONANTE DEFINIÇÃO NATURAL 120ML"/>
    <s v="C"/>
    <s v="ATIVO"/>
    <n v="3528"/>
    <n v="6"/>
    <x v="74"/>
    <n v="0"/>
    <x v="0"/>
    <x v="204"/>
    <n v="0"/>
    <n v="138"/>
    <x v="0"/>
    <n v="1488"/>
    <n v="96"/>
    <n v="3528"/>
    <m/>
    <n v="0"/>
    <n v="0"/>
    <x v="0"/>
    <s v="NÃO"/>
    <n v="1"/>
  </r>
  <r>
    <x v="3"/>
    <x v="0"/>
    <x v="261"/>
    <s v="GUANIDINA SPECIAL GIRLS REGULAR (A+N) 218GR"/>
    <s v="B"/>
    <s v="ATIVO"/>
    <n v="1080"/>
    <n v="12"/>
    <x v="75"/>
    <n v="0"/>
    <x v="0"/>
    <x v="204"/>
    <n v="0"/>
    <n v="120"/>
    <x v="0"/>
    <n v="-1980"/>
    <n v="156"/>
    <n v="7548"/>
    <m/>
    <n v="0"/>
    <n v="0"/>
    <x v="0"/>
    <s v="NÃO"/>
    <n v="1"/>
  </r>
  <r>
    <x v="3"/>
    <x v="0"/>
    <x v="234"/>
    <s v="MEU LISO MUITO + LISO ÓLEO CONDICIONANTE BIFÁSICO PERFUMADO 120ML"/>
    <s v="B"/>
    <s v="ATIVO"/>
    <n v="3528"/>
    <n v="6"/>
    <x v="75"/>
    <n v="0"/>
    <x v="0"/>
    <x v="204"/>
    <n v="0"/>
    <n v="120"/>
    <x v="0"/>
    <n v="3564"/>
    <n v="780"/>
    <n v="882"/>
    <m/>
    <n v="0"/>
    <n v="0"/>
    <x v="0"/>
    <s v="NÃO"/>
    <n v="1"/>
  </r>
  <r>
    <x v="3"/>
    <x v="0"/>
    <x v="251"/>
    <s v="CACHOS DOS SONHOS CREME DE TRATAMENTO MULTY EXTRAORDINÁRIO REPARAÇÃO 1KG"/>
    <s v="B"/>
    <s v="ATIVO"/>
    <n v="462"/>
    <n v="6"/>
    <x v="0"/>
    <n v="0"/>
    <x v="70"/>
    <x v="204"/>
    <n v="0"/>
    <n v="120"/>
    <x v="50"/>
    <n v="-762"/>
    <n v="108"/>
    <n v="1890"/>
    <m/>
    <n v="0"/>
    <n v="0"/>
    <x v="1"/>
    <s v="NÃO"/>
    <n v="0"/>
  </r>
  <r>
    <x v="3"/>
    <x v="0"/>
    <x v="183"/>
    <s v="SL CREME PENTEAR CONDICIONADOR BRILHO UMIDIFICADO 1KG"/>
    <s v="B"/>
    <s v="ATIVO"/>
    <n v="480"/>
    <n v="6"/>
    <x v="0"/>
    <n v="0"/>
    <x v="70"/>
    <x v="204"/>
    <n v="0"/>
    <n v="120"/>
    <x v="50"/>
    <n v="-4836"/>
    <n v="498"/>
    <n v="1440"/>
    <m/>
    <n v="0"/>
    <n v="0"/>
    <x v="1"/>
    <s v="NÃO"/>
    <n v="0"/>
  </r>
  <r>
    <x v="3"/>
    <x v="0"/>
    <x v="192"/>
    <s v="SALON LINE SPRAY PERFUMADO UVA 200ML"/>
    <s v="C"/>
    <s v="ATIVO"/>
    <n v="2376"/>
    <n v="6"/>
    <x v="75"/>
    <n v="0"/>
    <x v="0"/>
    <x v="204"/>
    <n v="0"/>
    <n v="120"/>
    <x v="0"/>
    <n v="10608"/>
    <n v="3084"/>
    <n v="1188"/>
    <m/>
    <n v="0"/>
    <n v="0"/>
    <x v="0"/>
    <s v="NÃO"/>
    <n v="1"/>
  </r>
  <r>
    <x v="3"/>
    <x v="0"/>
    <x v="176"/>
    <s v="XEROSA GELATINA CONDICIONANTE VIBES POP 500G"/>
    <s v="B"/>
    <s v="ATIVO"/>
    <n v="960"/>
    <n v="6"/>
    <x v="0"/>
    <n v="0"/>
    <x v="70"/>
    <x v="204"/>
    <n v="0"/>
    <n v="120"/>
    <x v="50"/>
    <n v="9504"/>
    <n v="1860"/>
    <n v="5064"/>
    <m/>
    <n v="0"/>
    <n v="0"/>
    <x v="1"/>
    <s v="NÃO"/>
    <n v="0"/>
  </r>
  <r>
    <x v="3"/>
    <x v="0"/>
    <x v="185"/>
    <s v="SOS CACHOS ATIVADOR CONDICIONADOR SUPER ÓLEOS 300ML"/>
    <s v="B"/>
    <s v="ATIVO"/>
    <n v="1560"/>
    <n v="12"/>
    <x v="75"/>
    <n v="0"/>
    <x v="0"/>
    <x v="204"/>
    <n v="0"/>
    <n v="120"/>
    <x v="0"/>
    <n v="-15264"/>
    <n v="348"/>
    <n v="4680"/>
    <m/>
    <n v="0"/>
    <n v="0"/>
    <x v="0"/>
    <s v="NÃO"/>
    <n v="1"/>
  </r>
  <r>
    <x v="3"/>
    <x v="0"/>
    <x v="179"/>
    <s v="SOS ÓLEO CONDICIONANTE 10 EM 1 MULTIBENEFICIOS + PODEROSOS 100ML"/>
    <s v="B"/>
    <s v="ATIVO"/>
    <n v="3744"/>
    <n v="12"/>
    <x v="76"/>
    <n v="0"/>
    <x v="0"/>
    <x v="204"/>
    <n v="0"/>
    <n v="108"/>
    <x v="0"/>
    <n v="3840"/>
    <n v="180"/>
    <n v="0"/>
    <m/>
    <n v="0"/>
    <n v="0"/>
    <x v="0"/>
    <s v="NÃO"/>
    <n v="1"/>
  </r>
  <r>
    <x v="3"/>
    <x v="0"/>
    <x v="17"/>
    <s v="SHAMPOO KIDS HIDRATAÇÃO CACHOS SOS 300ML"/>
    <s v="B"/>
    <s v="ATIVO"/>
    <n v="1560"/>
    <n v="12"/>
    <x v="76"/>
    <n v="0"/>
    <x v="0"/>
    <x v="204"/>
    <n v="0"/>
    <n v="108"/>
    <x v="0"/>
    <n v="-11796"/>
    <n v="7050"/>
    <n v="28104"/>
    <m/>
    <n v="0"/>
    <n v="0"/>
    <x v="0"/>
    <s v="NÃO"/>
    <n v="1"/>
  </r>
  <r>
    <x v="3"/>
    <x v="0"/>
    <x v="265"/>
    <s v="SOS CACHOS ATIVADOR CONDICIONADOR DE CACHOS MEL 500ML"/>
    <s v="B"/>
    <s v="ATIVO"/>
    <n v="936"/>
    <n v="6"/>
    <x v="77"/>
    <n v="0"/>
    <x v="0"/>
    <x v="204"/>
    <n v="0"/>
    <n v="102"/>
    <x v="0"/>
    <n v="-1632"/>
    <n v="4410"/>
    <n v="936"/>
    <m/>
    <n v="0"/>
    <n v="0"/>
    <x v="0"/>
    <s v="NÃO"/>
    <n v="1"/>
  </r>
  <r>
    <x v="3"/>
    <x v="0"/>
    <x v="252"/>
    <s v="#TODECACHINHO KIDS GELATINA DESEMBARAÇANTE (MORANGO) 550G"/>
    <s v="B"/>
    <s v="ATIVO"/>
    <n v="960"/>
    <n v="6"/>
    <x v="0"/>
    <n v="0"/>
    <x v="71"/>
    <x v="204"/>
    <n v="0"/>
    <n v="102"/>
    <x v="51"/>
    <n v="11688"/>
    <n v="1458"/>
    <n v="5316"/>
    <m/>
    <n v="0"/>
    <n v="0"/>
    <x v="1"/>
    <s v="NÃO"/>
    <n v="0"/>
  </r>
  <r>
    <x v="3"/>
    <x v="0"/>
    <x v="171"/>
    <s v="SOS CACHOS CREME PARA PENTEAR CONDICIONADOR FLUIDO DE REPENTE PRONTA! 300ML"/>
    <s v="B"/>
    <s v="ATIVO"/>
    <n v="1320"/>
    <n v="6"/>
    <x v="77"/>
    <n v="0"/>
    <x v="0"/>
    <x v="204"/>
    <n v="0"/>
    <n v="102"/>
    <x v="0"/>
    <n v="1764"/>
    <n v="589"/>
    <n v="6618"/>
    <m/>
    <n v="0"/>
    <n v="0"/>
    <x v="0"/>
    <s v="NÃO"/>
    <n v="1"/>
  </r>
  <r>
    <x v="3"/>
    <x v="0"/>
    <x v="167"/>
    <s v="XEROSA GELATINA CONDICIONANTE BAUNILHA DOCE 500G"/>
    <s v="B"/>
    <s v="ATIVO"/>
    <n v="960"/>
    <n v="6"/>
    <x v="0"/>
    <n v="0"/>
    <x v="71"/>
    <x v="204"/>
    <n v="0"/>
    <n v="102"/>
    <x v="51"/>
    <n v="5982"/>
    <n v="840"/>
    <n v="6480"/>
    <m/>
    <n v="0"/>
    <n v="0"/>
    <x v="1"/>
    <s v="NÃO"/>
    <n v="0"/>
  </r>
  <r>
    <x v="3"/>
    <x v="0"/>
    <x v="256"/>
    <s v="MEU LISO SHAMPOO MATIZ LOIRO 300ML"/>
    <s v="B"/>
    <s v="ATIVO"/>
    <n v="1440"/>
    <n v="6"/>
    <x v="77"/>
    <n v="0"/>
    <x v="0"/>
    <x v="204"/>
    <n v="0"/>
    <n v="102"/>
    <x v="0"/>
    <n v="2484"/>
    <n v="3197"/>
    <n v="876"/>
    <m/>
    <n v="0"/>
    <n v="0"/>
    <x v="0"/>
    <s v="NÃO"/>
    <n v="1"/>
  </r>
  <r>
    <x v="3"/>
    <x v="0"/>
    <x v="306"/>
    <s v="#TODECACHO ÓLEO CONDICIONANTE REPARADOR FORTE 60ML"/>
    <s v="B"/>
    <s v="ATIVO"/>
    <n v="5184"/>
    <n v="12"/>
    <x v="78"/>
    <n v="0"/>
    <x v="0"/>
    <x v="204"/>
    <n v="0"/>
    <n v="96"/>
    <x v="0"/>
    <n v="6468"/>
    <n v="1500"/>
    <n v="14028"/>
    <m/>
    <n v="0"/>
    <n v="0"/>
    <x v="0"/>
    <s v="NÃO"/>
    <n v="1"/>
  </r>
  <r>
    <x v="3"/>
    <x v="0"/>
    <x v="307"/>
    <s v="SOS CACHOS ATIVADOR CONDICIONADOR + LEVES 300ML"/>
    <s v="C"/>
    <s v="ATIVO"/>
    <n v="1560"/>
    <n v="12"/>
    <x v="78"/>
    <n v="0"/>
    <x v="0"/>
    <x v="204"/>
    <n v="0"/>
    <n v="96"/>
    <x v="0"/>
    <n v="5916"/>
    <n v="624"/>
    <n v="3120"/>
    <m/>
    <n v="0"/>
    <n v="0"/>
    <x v="0"/>
    <s v="NÃO"/>
    <n v="1"/>
  </r>
  <r>
    <x v="3"/>
    <x v="0"/>
    <x v="308"/>
    <s v="MEU LISO MATIZADOR LOIRO KIT SHAMPOO 300ML + CONDICIONADOR 200ML"/>
    <s v="C"/>
    <s v="ATIVO"/>
    <n v="840"/>
    <n v="6"/>
    <x v="79"/>
    <n v="0"/>
    <x v="0"/>
    <x v="204"/>
    <n v="0"/>
    <n v="90"/>
    <x v="0"/>
    <n v="-714"/>
    <n v="840"/>
    <n v="4827"/>
    <m/>
    <n v="0"/>
    <n v="0"/>
    <x v="0"/>
    <s v="NÃO"/>
    <n v="1"/>
  </r>
  <r>
    <x v="3"/>
    <x v="0"/>
    <x v="309"/>
    <s v="SOS CACHOS ATIVADOR CONDICIONADOR  DE CACHOS ÓLEO DE MANGA 500ML"/>
    <s v="C"/>
    <s v="ATIVO"/>
    <n v="936"/>
    <n v="6"/>
    <x v="79"/>
    <n v="0"/>
    <x v="0"/>
    <x v="204"/>
    <n v="0"/>
    <n v="90"/>
    <x v="0"/>
    <n v="-102"/>
    <n v="222"/>
    <n v="7410"/>
    <m/>
    <n v="0"/>
    <n v="0"/>
    <x v="0"/>
    <s v="NÃO"/>
    <n v="1"/>
  </r>
  <r>
    <x v="3"/>
    <x v="0"/>
    <x v="310"/>
    <s v="SÉRUM CONDICIONANTE MULTY HIDRATAÇÃO PROFUNDA SALON LINE 200ML"/>
    <s v="C"/>
    <s v="ATIVO"/>
    <n v="2484"/>
    <n v="6"/>
    <x v="79"/>
    <n v="0"/>
    <x v="0"/>
    <x v="204"/>
    <n v="0"/>
    <n v="90"/>
    <x v="0"/>
    <n v="4026"/>
    <n v="996"/>
    <n v="1872"/>
    <m/>
    <n v="0"/>
    <n v="0"/>
    <x v="0"/>
    <s v="NÃO"/>
    <n v="1"/>
  </r>
  <r>
    <x v="3"/>
    <x v="0"/>
    <x v="311"/>
    <s v="CR RELAX SOLTA CACHOS E REDUZ VOLUME 200G"/>
    <s v="C"/>
    <s v="ATIVO"/>
    <n v="720"/>
    <n v="6"/>
    <x v="79"/>
    <n v="0"/>
    <x v="0"/>
    <x v="204"/>
    <n v="0"/>
    <n v="90"/>
    <x v="0"/>
    <n v="11796"/>
    <n v="1092"/>
    <n v="1284"/>
    <m/>
    <n v="0"/>
    <n v="0"/>
    <x v="0"/>
    <s v="NÃO"/>
    <n v="1"/>
  </r>
  <r>
    <x v="3"/>
    <x v="0"/>
    <x v="312"/>
    <s v="CR RELAX CACHOS SOLTOS E SEM FRIZZ 200G"/>
    <s v="C"/>
    <s v="ATIVO"/>
    <n v="720"/>
    <n v="6"/>
    <x v="79"/>
    <n v="0"/>
    <x v="0"/>
    <x v="204"/>
    <n v="0"/>
    <n v="90"/>
    <x v="0"/>
    <n v="14628"/>
    <n v="4458"/>
    <n v="720"/>
    <m/>
    <n v="0"/>
    <n v="0"/>
    <x v="0"/>
    <s v="NÃO"/>
    <n v="1"/>
  </r>
  <r>
    <x v="3"/>
    <x v="0"/>
    <x v="246"/>
    <s v="SOS CACHOS ATIVADOR CONDICIONADOR COCO 300ML"/>
    <s v="B"/>
    <s v="ATIVO"/>
    <n v="1560"/>
    <n v="12"/>
    <x v="80"/>
    <n v="0"/>
    <x v="0"/>
    <x v="204"/>
    <n v="0"/>
    <n v="84"/>
    <x v="0"/>
    <n v="-1848"/>
    <n v="192"/>
    <n v="9360"/>
    <m/>
    <n v="0"/>
    <n v="0"/>
    <x v="0"/>
    <s v="NÃO"/>
    <n v="1"/>
  </r>
  <r>
    <x v="3"/>
    <x v="0"/>
    <x v="242"/>
    <s v="MEU LISO KIDS KIT SHAMPOO MELANCIA 300ML + CONDICIONADOR MELANCIA 200ML"/>
    <s v="B"/>
    <s v="ATIVO"/>
    <n v="840"/>
    <n v="6"/>
    <x v="80"/>
    <n v="0"/>
    <x v="0"/>
    <x v="204"/>
    <n v="0"/>
    <n v="84"/>
    <x v="0"/>
    <n v="1638"/>
    <n v="12"/>
    <n v="1680"/>
    <m/>
    <n v="0"/>
    <n v="0"/>
    <x v="0"/>
    <s v="NÃO"/>
    <n v="1"/>
  </r>
  <r>
    <x v="3"/>
    <x v="0"/>
    <x v="259"/>
    <s v="#TODECACHO GELATINA CONDICIONANTE SUPER DEFINIÇÃO HIDRATANTE 550G"/>
    <s v="B"/>
    <s v="ATIVO"/>
    <n v="960"/>
    <n v="6"/>
    <x v="0"/>
    <n v="0"/>
    <x v="0"/>
    <x v="204"/>
    <n v="0"/>
    <n v="84"/>
    <x v="7"/>
    <n v="12798"/>
    <n v="2592"/>
    <n v="0"/>
    <m/>
    <n v="0"/>
    <n v="0"/>
    <x v="1"/>
    <s v="NÃO"/>
    <n v="0"/>
  </r>
  <r>
    <x v="3"/>
    <x v="0"/>
    <x v="237"/>
    <s v="#TODECACHO GELATINA CONDICIONANTE RICINO 550GR"/>
    <s v="C"/>
    <s v="ATIVO"/>
    <n v="960"/>
    <n v="6"/>
    <x v="0"/>
    <n v="0"/>
    <x v="72"/>
    <x v="204"/>
    <n v="0"/>
    <n v="84"/>
    <x v="7"/>
    <n v="3564"/>
    <n v="1452"/>
    <n v="6720"/>
    <m/>
    <n v="0"/>
    <n v="0"/>
    <x v="1"/>
    <s v="NÃO"/>
    <n v="0"/>
  </r>
  <r>
    <x v="3"/>
    <x v="0"/>
    <x v="236"/>
    <s v="#TODECACHO KIT KIDS SHAMPOO 300ML + CREME CONDICIONADOR MULTIFUNCIONAL 300ML VANILLA"/>
    <s v="B"/>
    <s v="ATIVO"/>
    <n v="750"/>
    <n v="6"/>
    <x v="80"/>
    <n v="0"/>
    <x v="0"/>
    <x v="204"/>
    <n v="0"/>
    <n v="84"/>
    <x v="0"/>
    <n v="10914"/>
    <n v="1032"/>
    <n v="480"/>
    <m/>
    <n v="0"/>
    <n v="0"/>
    <x v="0"/>
    <s v="NÃO"/>
    <n v="1"/>
  </r>
  <r>
    <x v="3"/>
    <x v="0"/>
    <x v="228"/>
    <s v="CREME PARA PENTEAR KIDS CACHINHOS SEM FRIZZ AÇAI CONDICIONADOR 1KG"/>
    <s v="B"/>
    <s v="ATIVO"/>
    <n v="480"/>
    <n v="6"/>
    <x v="0"/>
    <n v="0"/>
    <x v="0"/>
    <x v="204"/>
    <n v="0"/>
    <n v="84"/>
    <x v="7"/>
    <n v="5040"/>
    <n v="1308"/>
    <n v="0"/>
    <m/>
    <n v="0"/>
    <n v="0"/>
    <x v="1"/>
    <s v="NÃO"/>
    <n v="0"/>
  </r>
  <r>
    <x v="3"/>
    <x v="0"/>
    <x v="257"/>
    <s v="XEROSA KIT SHAMPOO 300ML + CONDICIONADOR 200ML BAUNILHA DOCE"/>
    <s v="B"/>
    <s v="ATIVO"/>
    <n v="930"/>
    <n v="6"/>
    <x v="80"/>
    <n v="0"/>
    <x v="0"/>
    <x v="204"/>
    <n v="0"/>
    <n v="84"/>
    <x v="0"/>
    <n v="1002"/>
    <n v="336"/>
    <n v="1854"/>
    <m/>
    <n v="0"/>
    <n v="0"/>
    <x v="0"/>
    <s v="NÃO"/>
    <n v="1"/>
  </r>
  <r>
    <x v="3"/>
    <x v="0"/>
    <x v="186"/>
    <s v="CACHOS DOS SONHOS ÓLEO REPARADOR MULTY MARAVILHAS BANHO DE BRILHO CONDICIONANTE 50ML"/>
    <s v="C"/>
    <s v="ATIVO"/>
    <n v="8352"/>
    <n v="12"/>
    <x v="80"/>
    <n v="0"/>
    <x v="0"/>
    <x v="204"/>
    <n v="0"/>
    <n v="84"/>
    <x v="0"/>
    <n v="-4416"/>
    <n v="1452"/>
    <n v="14736"/>
    <m/>
    <n v="0"/>
    <n v="0"/>
    <x v="0"/>
    <s v="NÃO"/>
    <n v="1"/>
  </r>
  <r>
    <x v="3"/>
    <x v="0"/>
    <x v="182"/>
    <s v="CREME PARA PENTEAR CONDICIONADOR KIDS CACHINHOS PODEROSOS 1KG"/>
    <s v="B"/>
    <s v="ATIVO"/>
    <n v="480"/>
    <n v="6"/>
    <x v="0"/>
    <n v="0"/>
    <x v="72"/>
    <x v="204"/>
    <n v="0"/>
    <n v="84"/>
    <x v="7"/>
    <n v="6006"/>
    <n v="120"/>
    <n v="960"/>
    <m/>
    <n v="0"/>
    <n v="0"/>
    <x v="1"/>
    <s v="NÃO"/>
    <n v="0"/>
  </r>
  <r>
    <x v="3"/>
    <x v="0"/>
    <x v="189"/>
    <s v="SHAMPOO SOS CACHOS KIDS SUPER ÓLEOS 300ML"/>
    <s v="C"/>
    <s v="ATIVO"/>
    <n v="1590"/>
    <n v="6"/>
    <x v="80"/>
    <n v="0"/>
    <x v="0"/>
    <x v="204"/>
    <n v="0"/>
    <n v="84"/>
    <x v="0"/>
    <n v="204"/>
    <n v="6"/>
    <n v="6864"/>
    <m/>
    <n v="0"/>
    <n v="0"/>
    <x v="0"/>
    <s v="NÃO"/>
    <n v="1"/>
  </r>
  <r>
    <x v="3"/>
    <x v="0"/>
    <x v="199"/>
    <s v="XEROSA KIT SHAMPOO 300ML + CONDICIONADOR 200ML GLAMOUR CHIC"/>
    <s v="C"/>
    <s v="ATIVO"/>
    <n v="930"/>
    <n v="6"/>
    <x v="80"/>
    <n v="0"/>
    <x v="0"/>
    <x v="204"/>
    <n v="0"/>
    <n v="84"/>
    <x v="0"/>
    <n v="12684"/>
    <n v="558"/>
    <n v="930"/>
    <m/>
    <n v="0"/>
    <n v="0"/>
    <x v="0"/>
    <s v="NÃO"/>
    <n v="1"/>
  </r>
  <r>
    <x v="3"/>
    <x v="0"/>
    <x v="126"/>
    <s v="CREME PARA PENTEAR CONDICIONADOR KIDS: CACHINHOS SEM NÓS 1KG"/>
    <s v="B"/>
    <s v="ATIVO"/>
    <n v="480"/>
    <n v="6"/>
    <x v="0"/>
    <n v="0"/>
    <x v="72"/>
    <x v="204"/>
    <n v="0"/>
    <n v="84"/>
    <x v="7"/>
    <n v="7506"/>
    <n v="12"/>
    <n v="3360"/>
    <m/>
    <n v="0"/>
    <n v="0"/>
    <x v="1"/>
    <s v="NÃO"/>
    <n v="0"/>
  </r>
  <r>
    <x v="3"/>
    <x v="0"/>
    <x v="267"/>
    <s v="MEU LISO DEMAIS KIT SHAMPOO 300ML + CONDICIONADOR 200ML"/>
    <s v="C"/>
    <s v="ATIVO"/>
    <n v="840"/>
    <n v="6"/>
    <x v="81"/>
    <n v="0"/>
    <x v="0"/>
    <x v="204"/>
    <n v="0"/>
    <n v="60"/>
    <x v="0"/>
    <n v="3312"/>
    <n v="90"/>
    <n v="5682"/>
    <m/>
    <n v="0"/>
    <n v="0"/>
    <x v="0"/>
    <s v="NÃO"/>
    <n v="1"/>
  </r>
  <r>
    <x v="3"/>
    <x v="0"/>
    <x v="263"/>
    <s v="SOS CACHOS KIT SHAMPOO 300ML + CONDICIONADOR 200ML SUPER ÓLEOS"/>
    <s v="C"/>
    <s v="ATIVO"/>
    <n v="930"/>
    <n v="6"/>
    <x v="81"/>
    <n v="0"/>
    <x v="0"/>
    <x v="204"/>
    <n v="0"/>
    <n v="60"/>
    <x v="0"/>
    <n v="2274"/>
    <n v="138"/>
    <n v="546"/>
    <m/>
    <n v="0"/>
    <n v="0"/>
    <x v="0"/>
    <s v="NÃO"/>
    <n v="1"/>
  </r>
  <r>
    <x v="3"/>
    <x v="0"/>
    <x v="170"/>
    <s v="CONDICIONADOR SOS CACHOS KIDS SUPER ÓLEOS 300ML"/>
    <s v="C"/>
    <s v="ATIVO"/>
    <n v="1590"/>
    <n v="6"/>
    <x v="81"/>
    <n v="0"/>
    <x v="0"/>
    <x v="204"/>
    <n v="0"/>
    <n v="60"/>
    <x v="0"/>
    <n v="1218"/>
    <n v="336"/>
    <n v="3210"/>
    <m/>
    <n v="0"/>
    <n v="0"/>
    <x v="0"/>
    <s v="NÃO"/>
    <n v="1"/>
  </r>
  <r>
    <x v="3"/>
    <x v="0"/>
    <x v="223"/>
    <s v="SOS CACHOS SHAMPOO SUPER BRILHO DE REPENTE PRONTA! 500ML"/>
    <s v="B"/>
    <s v="ATIVO"/>
    <n v="936"/>
    <n v="6"/>
    <x v="81"/>
    <n v="0"/>
    <x v="0"/>
    <x v="204"/>
    <n v="0"/>
    <n v="60"/>
    <x v="0"/>
    <n v="336"/>
    <n v="2166"/>
    <n v="5616"/>
    <m/>
    <n v="0"/>
    <n v="0"/>
    <x v="0"/>
    <s v="NÃO"/>
    <n v="1"/>
  </r>
  <r>
    <x v="3"/>
    <x v="0"/>
    <x v="197"/>
    <s v="SALON LINE ÓLEO CONDICIONANTE DEFINIÇÃO CACHOS OSTENTAÇÃO 120ML"/>
    <s v="C"/>
    <s v="ATIVO"/>
    <n v="3528"/>
    <n v="6"/>
    <x v="81"/>
    <n v="0"/>
    <x v="0"/>
    <x v="204"/>
    <n v="0"/>
    <n v="60"/>
    <x v="0"/>
    <n v="7800"/>
    <n v="672"/>
    <n v="7056"/>
    <m/>
    <n v="0"/>
    <n v="0"/>
    <x v="0"/>
    <s v="NÃO"/>
    <n v="1"/>
  </r>
  <r>
    <x v="3"/>
    <x v="0"/>
    <x v="198"/>
    <s v="SALON LINE ÓLEO DE TRATAMENTO CONDICIONANTE RECONSTRUTOR ARGAN OIL 50ML"/>
    <s v="C"/>
    <s v="ATIVO"/>
    <n v="8352"/>
    <n v="12"/>
    <x v="81"/>
    <n v="0"/>
    <x v="0"/>
    <x v="204"/>
    <n v="0"/>
    <n v="60"/>
    <x v="0"/>
    <n v="16956"/>
    <n v="684"/>
    <n v="20172"/>
    <m/>
    <n v="0"/>
    <n v="0"/>
    <x v="0"/>
    <s v="NÃO"/>
    <n v="1"/>
  </r>
  <r>
    <x v="3"/>
    <x v="0"/>
    <x v="107"/>
    <s v="MEU LISO SHAMPOO MUITO+LISO 300ML"/>
    <s v="C"/>
    <s v="ATIVO"/>
    <n v="1440"/>
    <n v="6"/>
    <x v="81"/>
    <n v="0"/>
    <x v="0"/>
    <x v="204"/>
    <n v="0"/>
    <n v="60"/>
    <x v="0"/>
    <n v="-2376"/>
    <n v="3060"/>
    <n v="1320"/>
    <m/>
    <n v="0"/>
    <n v="0"/>
    <x v="0"/>
    <s v="NÃO"/>
    <n v="1"/>
  </r>
  <r>
    <x v="3"/>
    <x v="0"/>
    <x v="120"/>
    <s v="MEU LISINHO SHAMPOO KIDS 300ML"/>
    <s v="C"/>
    <s v="ATIVO"/>
    <n v="1440"/>
    <n v="6"/>
    <x v="81"/>
    <n v="0"/>
    <x v="0"/>
    <x v="204"/>
    <n v="0"/>
    <n v="60"/>
    <x v="0"/>
    <n v="-3702"/>
    <n v="564"/>
    <n v="2880"/>
    <m/>
    <n v="0"/>
    <n v="0"/>
    <x v="0"/>
    <s v="NÃO"/>
    <n v="1"/>
  </r>
  <r>
    <x v="3"/>
    <x v="0"/>
    <x v="313"/>
    <s v="SOS CACHOS ATIVADOR CONDICIONADOR  DE CACHOS ÓLEO DE RÍCINO E QUERATINA 300ML"/>
    <s v="C"/>
    <s v="ATIVO"/>
    <n v="1680"/>
    <n v="6"/>
    <x v="82"/>
    <n v="0"/>
    <x v="0"/>
    <x v="204"/>
    <n v="0"/>
    <n v="48"/>
    <x v="0"/>
    <n v="12774"/>
    <n v="1800"/>
    <n v="3360"/>
    <m/>
    <n v="0"/>
    <n v="0"/>
    <x v="0"/>
    <s v="NÃO"/>
    <n v="1"/>
  </r>
  <r>
    <x v="3"/>
    <x v="0"/>
    <x v="314"/>
    <s v="CACHOS DOS SONHOS MULTY KIT SHAMPOO 300ML + CREME CONDICIONADOR MULTIFUNCIONAL 300ML PINK"/>
    <s v="C"/>
    <s v="ATIVO"/>
    <n v="750"/>
    <n v="6"/>
    <x v="82"/>
    <n v="0"/>
    <x v="0"/>
    <x v="204"/>
    <n v="0"/>
    <n v="48"/>
    <x v="0"/>
    <n v="11934"/>
    <n v="1770"/>
    <n v="750"/>
    <m/>
    <n v="0"/>
    <n v="0"/>
    <x v="0"/>
    <s v="NÃO"/>
    <n v="1"/>
  </r>
  <r>
    <x v="3"/>
    <x v="0"/>
    <x v="62"/>
    <s v="SOS CACHOS SHAMPOO SUPER ÓLEOS 300ML"/>
    <s v="C"/>
    <s v="ATIVO"/>
    <n v="1560"/>
    <n v="12"/>
    <x v="82"/>
    <n v="0"/>
    <x v="0"/>
    <x v="204"/>
    <n v="0"/>
    <n v="48"/>
    <x v="0"/>
    <n v="-1956"/>
    <n v="0"/>
    <n v="0"/>
    <m/>
    <n v="0"/>
    <n v="0"/>
    <x v="0"/>
    <s v="NÃO"/>
    <n v="1"/>
  </r>
  <r>
    <x v="3"/>
    <x v="0"/>
    <x v="32"/>
    <s v="CONDICIONADOR KIDS HIDRATAÇÃO CACHOS SOS 300ML"/>
    <s v="C"/>
    <s v="ATIVO"/>
    <n v="1560"/>
    <n v="12"/>
    <x v="82"/>
    <n v="0"/>
    <x v="0"/>
    <x v="204"/>
    <n v="0"/>
    <n v="48"/>
    <x v="0"/>
    <n v="-7836"/>
    <n v="4056"/>
    <n v="9432"/>
    <m/>
    <n v="0"/>
    <n v="0"/>
    <x v="0"/>
    <s v="NÃO"/>
    <n v="1"/>
  </r>
  <r>
    <x v="3"/>
    <x v="0"/>
    <x v="271"/>
    <s v="SOS CACHOS KIT SHAMPOO 300ML + CONDICIONADOR 200ML ÓLEO DE MANGA"/>
    <s v="C"/>
    <s v="ATIVO"/>
    <n v="930"/>
    <n v="6"/>
    <x v="83"/>
    <n v="0"/>
    <x v="0"/>
    <x v="204"/>
    <n v="0"/>
    <n v="42"/>
    <x v="0"/>
    <n v="468"/>
    <n v="6"/>
    <n v="7686"/>
    <m/>
    <n v="0"/>
    <n v="0"/>
    <x v="0"/>
    <s v="NÃO"/>
    <n v="1"/>
  </r>
  <r>
    <x v="3"/>
    <x v="0"/>
    <x v="248"/>
    <s v="CREME PARA PENTEAR KIDS CACHINHOS ATIVADOS MANGA CONDICIONADOR 1KG"/>
    <s v="C"/>
    <s v="ATIVO"/>
    <n v="480"/>
    <n v="6"/>
    <x v="0"/>
    <n v="0"/>
    <x v="73"/>
    <x v="204"/>
    <n v="0"/>
    <n v="42"/>
    <x v="52"/>
    <n v="6402"/>
    <n v="210"/>
    <n v="480"/>
    <m/>
    <n v="0"/>
    <n v="0"/>
    <x v="1"/>
    <s v="NÃO"/>
    <n v="0"/>
  </r>
  <r>
    <x v="3"/>
    <x v="0"/>
    <x v="258"/>
    <s v="#TODECACHO KIDS GELATINA VANILLA 550G"/>
    <s v="C"/>
    <s v="ATIVO"/>
    <n v="960"/>
    <n v="6"/>
    <x v="0"/>
    <n v="0"/>
    <x v="73"/>
    <x v="204"/>
    <n v="0"/>
    <n v="42"/>
    <x v="52"/>
    <n v="5418"/>
    <n v="10974"/>
    <n v="960"/>
    <m/>
    <n v="0"/>
    <n v="0"/>
    <x v="1"/>
    <s v="NÃO"/>
    <n v="0"/>
  </r>
  <r>
    <x v="3"/>
    <x v="0"/>
    <x v="249"/>
    <s v="#TODECACHO GELATINA CONDICIONANTE BABOSA 550GR"/>
    <s v="C"/>
    <s v="ATIVO"/>
    <n v="960"/>
    <n v="6"/>
    <x v="0"/>
    <n v="0"/>
    <x v="73"/>
    <x v="204"/>
    <n v="0"/>
    <n v="42"/>
    <x v="52"/>
    <n v="5706"/>
    <n v="6786"/>
    <n v="8640"/>
    <m/>
    <n v="0"/>
    <n v="0"/>
    <x v="1"/>
    <s v="NÃO"/>
    <n v="0"/>
  </r>
  <r>
    <x v="3"/>
    <x v="0"/>
    <x v="255"/>
    <s v="CREME PARA PENTEAR CONDICIONADOR TRATAMENTO PROLONGADO 1KG"/>
    <s v="C"/>
    <s v="ATIVO"/>
    <n v="480"/>
    <n v="6"/>
    <x v="0"/>
    <n v="0"/>
    <x v="73"/>
    <x v="204"/>
    <n v="0"/>
    <n v="42"/>
    <x v="52"/>
    <n v="-3924"/>
    <n v="594"/>
    <n v="5760"/>
    <m/>
    <n v="0"/>
    <n v="0"/>
    <x v="1"/>
    <s v="NÃO"/>
    <n v="0"/>
  </r>
  <r>
    <x v="3"/>
    <x v="0"/>
    <x v="243"/>
    <s v="#TODECACHO GELATINA CONDICIONANTE LINHACA 550GR"/>
    <s v="C"/>
    <s v="ATIVO"/>
    <n v="960"/>
    <n v="6"/>
    <x v="0"/>
    <n v="0"/>
    <x v="73"/>
    <x v="204"/>
    <n v="0"/>
    <n v="42"/>
    <x v="52"/>
    <n v="16560"/>
    <n v="1410"/>
    <n v="960"/>
    <m/>
    <n v="0"/>
    <n v="0"/>
    <x v="1"/>
    <s v="NÃO"/>
    <n v="0"/>
  </r>
  <r>
    <x v="3"/>
    <x v="0"/>
    <x v="241"/>
    <s v="#TODECACHO GELATINA CONDICIONANTE DEFINIÇÃO INTENSA 550G"/>
    <s v="C"/>
    <s v="ATIVO"/>
    <n v="960"/>
    <n v="6"/>
    <x v="0"/>
    <n v="0"/>
    <x v="73"/>
    <x v="204"/>
    <n v="0"/>
    <n v="42"/>
    <x v="52"/>
    <n v="162984"/>
    <n v="966"/>
    <n v="4800"/>
    <m/>
    <n v="0"/>
    <n v="0"/>
    <x v="1"/>
    <s v="NÃO"/>
    <n v="0"/>
  </r>
  <r>
    <x v="3"/>
    <x v="0"/>
    <x v="231"/>
    <s v="#TODECACHO GELATINA CONDICIONANTE DEFINIÇÃO EXTRAORDINÁRIA 550G"/>
    <s v="C"/>
    <s v="ATIVO"/>
    <n v="960"/>
    <n v="6"/>
    <x v="0"/>
    <n v="0"/>
    <x v="73"/>
    <x v="204"/>
    <n v="0"/>
    <n v="42"/>
    <x v="52"/>
    <n v="94961"/>
    <n v="6288"/>
    <n v="5760"/>
    <m/>
    <n v="0"/>
    <n v="0"/>
    <x v="1"/>
    <s v="NÃO"/>
    <n v="0"/>
  </r>
  <r>
    <x v="3"/>
    <x v="0"/>
    <x v="190"/>
    <s v="#TODECACHINHO KIDS GELATINA CONDICIONANTE ANTIFRIZZ MELÃO 550G"/>
    <s v="C"/>
    <s v="ATIVO"/>
    <n v="960"/>
    <n v="6"/>
    <x v="0"/>
    <n v="0"/>
    <x v="73"/>
    <x v="204"/>
    <n v="0"/>
    <n v="42"/>
    <x v="52"/>
    <n v="4806"/>
    <n v="450"/>
    <n v="6504"/>
    <m/>
    <n v="0"/>
    <n v="0"/>
    <x v="1"/>
    <s v="NÃO"/>
    <n v="0"/>
  </r>
  <r>
    <x v="3"/>
    <x v="0"/>
    <x v="184"/>
    <s v="#TODECACHINHO KIDS GELATINA CONDICIONANTE HIDRATANTE MARACUJÁ 550G"/>
    <s v="C"/>
    <s v="ATIVO"/>
    <n v="960"/>
    <n v="6"/>
    <x v="0"/>
    <n v="0"/>
    <x v="73"/>
    <x v="204"/>
    <n v="0"/>
    <n v="42"/>
    <x v="52"/>
    <n v="10980"/>
    <n v="1692"/>
    <n v="5652"/>
    <m/>
    <n v="0"/>
    <n v="0"/>
    <x v="1"/>
    <s v="NÃO"/>
    <n v="0"/>
  </r>
  <r>
    <x v="3"/>
    <x v="0"/>
    <x v="172"/>
    <s v="SL CREME PENTEAR CONDICIONADOR RECONSTRUCAO INTENSA 1KG"/>
    <s v="C"/>
    <s v="ATIVO"/>
    <n v="480"/>
    <n v="6"/>
    <x v="0"/>
    <n v="0"/>
    <x v="73"/>
    <x v="204"/>
    <n v="0"/>
    <n v="42"/>
    <x v="52"/>
    <n v="3060"/>
    <n v="0"/>
    <n v="3744"/>
    <m/>
    <n v="0"/>
    <n v="0"/>
    <x v="1"/>
    <s v="NÃO"/>
    <n v="0"/>
  </r>
  <r>
    <x v="3"/>
    <x v="0"/>
    <x v="137"/>
    <s v="MEU LISO SHAMPOO DEMAIS 300ML"/>
    <s v="C"/>
    <s v="ATIVO"/>
    <n v="1440"/>
    <n v="6"/>
    <x v="83"/>
    <n v="0"/>
    <x v="0"/>
    <x v="204"/>
    <n v="0"/>
    <n v="42"/>
    <x v="0"/>
    <n v="2550"/>
    <n v="24"/>
    <n v="3438"/>
    <m/>
    <n v="0"/>
    <n v="0"/>
    <x v="0"/>
    <s v="NÃO"/>
    <n v="1"/>
  </r>
  <r>
    <x v="3"/>
    <x v="0"/>
    <x v="140"/>
    <s v="MEU LISO CONDICIONADOR DEMAIS 300ML"/>
    <s v="C"/>
    <s v="ATIVO"/>
    <n v="1440"/>
    <n v="6"/>
    <x v="83"/>
    <n v="0"/>
    <x v="0"/>
    <x v="204"/>
    <n v="0"/>
    <n v="42"/>
    <x v="0"/>
    <n v="780"/>
    <n v="1104"/>
    <n v="6102"/>
    <m/>
    <n v="0"/>
    <n v="0"/>
    <x v="0"/>
    <s v="NÃO"/>
    <n v="1"/>
  </r>
  <r>
    <x v="3"/>
    <x v="0"/>
    <x v="273"/>
    <s v="#TODECACHO GELATINA CONDICIONANTE PINK LEMONADE 550G"/>
    <s v="C"/>
    <s v="ATIVO"/>
    <n v="960"/>
    <n v="6"/>
    <x v="0"/>
    <n v="0"/>
    <x v="74"/>
    <x v="204"/>
    <n v="0"/>
    <n v="24"/>
    <x v="53"/>
    <n v="9594"/>
    <n v="12"/>
    <n v="534"/>
    <m/>
    <n v="0"/>
    <n v="0"/>
    <x v="1"/>
    <s v="NÃO"/>
    <n v="0"/>
  </r>
  <r>
    <x v="3"/>
    <x v="0"/>
    <x v="272"/>
    <s v="CACHOS DOS SONHOS - CREME CONDICIONADOR DE TRATAMENTO MULTY PINK LEMONADE 1KG"/>
    <s v="C"/>
    <s v="ATIVO"/>
    <n v="462"/>
    <n v="6"/>
    <x v="0"/>
    <n v="0"/>
    <x v="74"/>
    <x v="204"/>
    <n v="0"/>
    <n v="24"/>
    <x v="53"/>
    <n v="1056"/>
    <n v="1410"/>
    <n v="3354"/>
    <m/>
    <n v="0"/>
    <n v="0"/>
    <x v="1"/>
    <s v="NÃO"/>
    <n v="0"/>
  </r>
  <r>
    <x v="3"/>
    <x v="0"/>
    <x v="270"/>
    <s v="SOS CACHOS ATIVADOR CONDICIONADOR  DE CACHOS MEL 300ML"/>
    <s v="C"/>
    <s v="ATIVO"/>
    <n v="1560"/>
    <n v="12"/>
    <x v="84"/>
    <n v="0"/>
    <x v="0"/>
    <x v="204"/>
    <n v="0"/>
    <n v="24"/>
    <x v="0"/>
    <n v="-2052"/>
    <n v="60"/>
    <n v="13080"/>
    <m/>
    <n v="0"/>
    <n v="0"/>
    <x v="0"/>
    <s v="NÃO"/>
    <n v="1"/>
  </r>
  <r>
    <x v="3"/>
    <x v="0"/>
    <x v="266"/>
    <s v="SOS CACHOS KIT SHAMPOO 300ML + CONDICIONADOR 200ML ÓLEO DE COCO"/>
    <s v="C"/>
    <s v="ATIVO"/>
    <n v="930"/>
    <n v="6"/>
    <x v="84"/>
    <n v="0"/>
    <x v="0"/>
    <x v="204"/>
    <n v="0"/>
    <n v="24"/>
    <x v="0"/>
    <n v="6420"/>
    <n v="132"/>
    <n v="1140"/>
    <m/>
    <n v="0"/>
    <n v="0"/>
    <x v="0"/>
    <s v="NÃO"/>
    <n v="1"/>
  </r>
  <r>
    <x v="3"/>
    <x v="0"/>
    <x v="254"/>
    <s v="SOS ATIVADOR DE CACHOS CONDICIONADOR + PODEROSOS 300ML"/>
    <s v="B"/>
    <s v="ATIVO"/>
    <n v="1680"/>
    <n v="6"/>
    <x v="84"/>
    <n v="0"/>
    <x v="0"/>
    <x v="204"/>
    <n v="0"/>
    <n v="24"/>
    <x v="0"/>
    <n v="900"/>
    <n v="858"/>
    <n v="0"/>
    <m/>
    <n v="0"/>
    <n v="0"/>
    <x v="0"/>
    <s v="NÃO"/>
    <n v="1"/>
  </r>
  <r>
    <x v="3"/>
    <x v="0"/>
    <x v="253"/>
    <s v="#TODECACHINHO KIDS GELATINA DEFINIDORA CONDICIONANTE (AÇAÍ) 550G"/>
    <s v="C"/>
    <s v="ATIVO"/>
    <n v="960"/>
    <n v="6"/>
    <x v="0"/>
    <n v="0"/>
    <x v="74"/>
    <x v="204"/>
    <n v="0"/>
    <n v="24"/>
    <x v="53"/>
    <n v="10940"/>
    <n v="252"/>
    <n v="1920"/>
    <m/>
    <n v="0"/>
    <n v="0"/>
    <x v="1"/>
    <s v="NÃO"/>
    <n v="0"/>
  </r>
  <r>
    <x v="3"/>
    <x v="0"/>
    <x v="165"/>
    <s v="SOS CACHOS SHAMPOO COCO 300ML"/>
    <s v="C"/>
    <s v="ATIVO"/>
    <n v="1560"/>
    <n v="12"/>
    <x v="84"/>
    <n v="0"/>
    <x v="0"/>
    <x v="204"/>
    <n v="0"/>
    <n v="24"/>
    <x v="0"/>
    <n v="1080"/>
    <n v="540"/>
    <n v="1560"/>
    <m/>
    <n v="0"/>
    <n v="0"/>
    <x v="0"/>
    <s v="NÃO"/>
    <n v="1"/>
  </r>
  <r>
    <x v="3"/>
    <x v="0"/>
    <x v="166"/>
    <s v="SOS COND COCO PROFUNDO 300ML"/>
    <s v="C"/>
    <s v="ATIVO"/>
    <n v="1560"/>
    <n v="12"/>
    <x v="84"/>
    <n v="0"/>
    <x v="0"/>
    <x v="204"/>
    <n v="0"/>
    <n v="24"/>
    <x v="0"/>
    <n v="1020"/>
    <n v="1764"/>
    <n v="4680"/>
    <m/>
    <n v="0"/>
    <n v="0"/>
    <x v="0"/>
    <s v="NÃO"/>
    <n v="1"/>
  </r>
  <r>
    <x v="3"/>
    <x v="0"/>
    <x v="276"/>
    <s v="SOS CACHOS SHAMPOO ÓLEO DE MANGA 300ML"/>
    <s v="C"/>
    <s v="ATIVO"/>
    <n v="1560"/>
    <n v="12"/>
    <x v="84"/>
    <n v="0"/>
    <x v="0"/>
    <x v="204"/>
    <n v="0"/>
    <n v="24"/>
    <x v="0"/>
    <n v="672"/>
    <n v="4644"/>
    <n v="0"/>
    <m/>
    <n v="0"/>
    <n v="0"/>
    <x v="0"/>
    <s v="NÃO"/>
    <n v="1"/>
  </r>
  <r>
    <x v="3"/>
    <x v="0"/>
    <x v="187"/>
    <s v="SOS CACHOS CONDICIONADOR SUPER BRILHO DE REPENTE PRONTA! 500ML"/>
    <s v="C"/>
    <s v="ATIVO"/>
    <n v="936"/>
    <n v="6"/>
    <x v="84"/>
    <n v="0"/>
    <x v="0"/>
    <x v="204"/>
    <n v="0"/>
    <n v="24"/>
    <x v="0"/>
    <n v="24"/>
    <n v="1806"/>
    <n v="4680"/>
    <m/>
    <n v="0"/>
    <n v="0"/>
    <x v="0"/>
    <s v="NÃO"/>
    <n v="1"/>
  </r>
  <r>
    <x v="3"/>
    <x v="0"/>
    <x v="115"/>
    <s v="MEU LISO CONDICIONADOR MUITO+LISO 300ML"/>
    <s v="C"/>
    <s v="ATIVO"/>
    <n v="1440"/>
    <n v="6"/>
    <x v="84"/>
    <n v="0"/>
    <x v="0"/>
    <x v="204"/>
    <n v="0"/>
    <n v="24"/>
    <x v="0"/>
    <n v="3138"/>
    <n v="6"/>
    <n v="5046"/>
    <m/>
    <n v="0"/>
    <n v="0"/>
    <x v="0"/>
    <s v="NÃO"/>
    <n v="1"/>
  </r>
  <r>
    <x v="3"/>
    <x v="0"/>
    <x v="105"/>
    <s v="MEU LISINHO CONDICIONADOR KIDS 300ML"/>
    <s v="C"/>
    <s v="ATIVO"/>
    <n v="1440"/>
    <n v="6"/>
    <x v="84"/>
    <n v="0"/>
    <x v="0"/>
    <x v="204"/>
    <n v="0"/>
    <n v="24"/>
    <x v="0"/>
    <n v="600"/>
    <n v="1062"/>
    <n v="5340"/>
    <m/>
    <n v="0"/>
    <n v="0"/>
    <x v="0"/>
    <s v="NÃO"/>
    <n v="1"/>
  </r>
  <r>
    <x v="3"/>
    <x v="0"/>
    <x v="64"/>
    <s v="SOS CACHOS CONDICIONADOR SUPER ÓLEOS 300ML"/>
    <s v="C"/>
    <s v="ATIVO"/>
    <n v="1560"/>
    <n v="12"/>
    <x v="84"/>
    <n v="0"/>
    <x v="0"/>
    <x v="204"/>
    <n v="0"/>
    <n v="24"/>
    <x v="0"/>
    <n v="3504"/>
    <n v="2208"/>
    <n v="6684"/>
    <m/>
    <n v="0"/>
    <n v="0"/>
    <x v="0"/>
    <s v="NÃO"/>
    <n v="1"/>
  </r>
  <r>
    <x v="3"/>
    <x v="0"/>
    <x v="275"/>
    <s v="LIGHT COLOR PROF 6.76 CANELA SL"/>
    <s v="C"/>
    <s v="ATIVO"/>
    <n v="1512"/>
    <n v="6"/>
    <x v="84"/>
    <n v="0"/>
    <x v="0"/>
    <x v="204"/>
    <n v="0"/>
    <n v="24"/>
    <x v="0"/>
    <n v="19446"/>
    <n v="18"/>
    <n v="1512"/>
    <m/>
    <n v="0"/>
    <n v="0"/>
    <x v="0"/>
    <s v="NÃO"/>
    <n v="1"/>
  </r>
  <r>
    <x v="3"/>
    <x v="0"/>
    <x v="315"/>
    <s v="SOS CREME PENTEAR CONDICIONADOR MEL CACHOS INTENSOS SOS 300ML"/>
    <s v="C"/>
    <s v="ATIVO"/>
    <n v="1620"/>
    <n v="6"/>
    <x v="84"/>
    <n v="0"/>
    <x v="0"/>
    <x v="204"/>
    <n v="0"/>
    <n v="24"/>
    <x v="0"/>
    <n v="1278"/>
    <n v="1878"/>
    <n v="6042"/>
    <m/>
    <n v="0"/>
    <n v="0"/>
    <x v="0"/>
    <s v="NÃO"/>
    <n v="1"/>
  </r>
  <r>
    <x v="3"/>
    <x v="0"/>
    <x v="316"/>
    <s v="SOS CACHOS CREME PENTEAR CONDICIONADOR ÓLEO DE RÍCINO E QUERATINA 300ML"/>
    <s v="C"/>
    <s v="ATIVO"/>
    <n v="1620"/>
    <n v="6"/>
    <x v="84"/>
    <n v="0"/>
    <x v="0"/>
    <x v="204"/>
    <n v="0"/>
    <n v="24"/>
    <x v="0"/>
    <n v="-2532"/>
    <n v="1512"/>
    <n v="1620"/>
    <m/>
    <n v="0"/>
    <n v="0"/>
    <x v="0"/>
    <s v="NÃO"/>
    <n v="1"/>
  </r>
  <r>
    <x v="3"/>
    <x v="0"/>
    <x v="317"/>
    <s v="SOS CREME PARA PENTEAR  CONDICIONADOR + PODEROSOS 300ML"/>
    <s v="C"/>
    <s v="ATIVO"/>
    <n v="1620"/>
    <n v="6"/>
    <x v="84"/>
    <n v="0"/>
    <x v="0"/>
    <x v="204"/>
    <n v="0"/>
    <n v="24"/>
    <x v="0"/>
    <n v="16668"/>
    <n v="384"/>
    <n v="1620"/>
    <m/>
    <n v="0"/>
    <n v="0"/>
    <x v="0"/>
    <s v="NÃO"/>
    <n v="1"/>
  </r>
  <r>
    <x v="3"/>
    <x v="0"/>
    <x v="318"/>
    <s v="HIDRA MELAO KIT SHAMPOO + CONDICIONADOR 300ML"/>
    <s v="B"/>
    <s v="ATIVO"/>
    <n v="720"/>
    <n v="6"/>
    <x v="84"/>
    <n v="0"/>
    <x v="0"/>
    <x v="204"/>
    <n v="0"/>
    <n v="24"/>
    <x v="0"/>
    <n v="-4104"/>
    <n v="360"/>
    <n v="7566"/>
    <m/>
    <n v="0"/>
    <n v="0"/>
    <x v="0"/>
    <s v="NÃO"/>
    <n v="1"/>
  </r>
  <r>
    <x v="3"/>
    <x v="0"/>
    <x v="319"/>
    <s v="#TODECACHO MODELADORA CONDICIONADOR MULTIUSO 120G"/>
    <s v="B"/>
    <s v="ATIVO"/>
    <n v="3108"/>
    <n v="12"/>
    <x v="84"/>
    <n v="0"/>
    <x v="0"/>
    <x v="204"/>
    <n v="0"/>
    <n v="24"/>
    <x v="0"/>
    <n v="-96"/>
    <n v="1344"/>
    <n v="11976"/>
    <m/>
    <n v="0"/>
    <n v="0"/>
    <x v="0"/>
    <s v="NÃO"/>
    <n v="1"/>
  </r>
  <r>
    <x v="3"/>
    <x v="0"/>
    <x v="320"/>
    <s v="HIDRA MARACUJA KIT SHAMPOO + CONDICIONADOR 300ML"/>
    <s v="B"/>
    <s v="ATIVO"/>
    <n v="720"/>
    <n v="6"/>
    <x v="84"/>
    <n v="0"/>
    <x v="0"/>
    <x v="204"/>
    <n v="0"/>
    <n v="24"/>
    <x v="0"/>
    <n v="-2922"/>
    <n v="2212"/>
    <n v="4572"/>
    <m/>
    <n v="0"/>
    <n v="0"/>
    <x v="0"/>
    <s v="NÃO"/>
    <n v="1"/>
  </r>
  <r>
    <x v="4"/>
    <x v="1"/>
    <x v="111"/>
    <s v="Creme para Pentear Salon Line SOS Cachos Super Óleos 300ml"/>
    <s v="A"/>
    <s v="ATIVO"/>
    <n v="1620"/>
    <n v="6"/>
    <x v="0"/>
    <n v="0"/>
    <x v="0"/>
    <x v="261"/>
    <n v="63"/>
    <n v="0"/>
    <x v="0"/>
    <n v="-4326"/>
    <n v="2076"/>
    <n v="13182"/>
    <m/>
    <n v="0"/>
    <n v="0"/>
    <x v="0"/>
    <s v="SIM"/>
    <n v="1"/>
  </r>
  <r>
    <x v="4"/>
    <x v="1"/>
    <x v="64"/>
    <s v="Condicionador Cachos Super Óleos | Salon Line SOS Cachos"/>
    <s v="B"/>
    <s v="ATIVO"/>
    <n v="1560"/>
    <n v="12"/>
    <x v="0"/>
    <n v="0"/>
    <x v="0"/>
    <x v="261"/>
    <n v="63"/>
    <n v="0"/>
    <x v="0"/>
    <n v="3504"/>
    <n v="2208"/>
    <n v="6684"/>
    <m/>
    <n v="0"/>
    <n v="0"/>
    <x v="0"/>
    <s v="SIM"/>
    <n v="1"/>
  </r>
  <r>
    <x v="4"/>
    <x v="1"/>
    <x v="154"/>
    <s v="Ativador de Cachos Salon Line Super Óleos 500ml | S.O.S Cachos"/>
    <s v="A"/>
    <s v="ATIVO"/>
    <n v="936"/>
    <n v="6"/>
    <x v="0"/>
    <n v="0"/>
    <x v="0"/>
    <x v="261"/>
    <n v="63"/>
    <n v="0"/>
    <x v="0"/>
    <n v="660"/>
    <n v="144"/>
    <n v="516"/>
    <m/>
    <n v="0"/>
    <n v="0"/>
    <x v="0"/>
    <s v="SIM"/>
    <n v="1"/>
  </r>
  <r>
    <x v="4"/>
    <x v="1"/>
    <x v="62"/>
    <s v="Shampoo Nutritivo SOS Cachos Super Óleos 300ml | Salon Line"/>
    <s v="A"/>
    <s v="ATIVO"/>
    <n v="1560"/>
    <n v="12"/>
    <x v="0"/>
    <n v="0"/>
    <x v="0"/>
    <x v="261"/>
    <n v="63"/>
    <n v="0"/>
    <x v="0"/>
    <n v="-1956"/>
    <n v="0"/>
    <n v="0"/>
    <m/>
    <n v="0"/>
    <n v="0"/>
    <x v="0"/>
    <s v="SIM"/>
    <n v="1"/>
  </r>
  <r>
    <x v="4"/>
    <x v="1"/>
    <x v="118"/>
    <s v="Cremascara 2 Em 1 S.O.S Cachos Super Oleos 1kg Salon Line"/>
    <s v="B"/>
    <s v="ATIVO"/>
    <n v="390"/>
    <n v="6"/>
    <x v="0"/>
    <n v="0"/>
    <x v="71"/>
    <x v="261"/>
    <n v="63"/>
    <n v="102"/>
    <x v="51"/>
    <n v="2682"/>
    <n v="396"/>
    <n v="1560"/>
    <m/>
    <n v="0"/>
    <n v="0"/>
    <x v="1"/>
    <s v="SIM"/>
    <n v="0.38181818181818183"/>
  </r>
  <r>
    <x v="4"/>
    <x v="1"/>
    <x v="3"/>
    <s v="Oleo De Tratamento Super Oleos S.O.S Cachos 42ml Salon Line"/>
    <s v="A"/>
    <s v="ATIVO"/>
    <n v="8544"/>
    <n v="12"/>
    <x v="0"/>
    <n v="0"/>
    <x v="0"/>
    <x v="262"/>
    <n v="63"/>
    <n v="1272"/>
    <x v="0"/>
    <n v="-192"/>
    <n v="11646"/>
    <n v="29904"/>
    <m/>
    <n v="0"/>
    <n v="0"/>
    <x v="0"/>
    <s v="SIM"/>
    <n v="1"/>
  </r>
  <r>
    <x v="4"/>
    <x v="1"/>
    <x v="61"/>
    <s v="Creme Para Pentear Definicao Maxima 1kg - Salon Line"/>
    <s v="A"/>
    <s v="ATIVO"/>
    <n v="480"/>
    <n v="6"/>
    <x v="0"/>
    <n v="0"/>
    <x v="73"/>
    <x v="263"/>
    <n v="329"/>
    <n v="42"/>
    <x v="52"/>
    <n v="12318"/>
    <n v="1566"/>
    <n v="6738"/>
    <m/>
    <n v="0"/>
    <n v="0"/>
    <x v="1"/>
    <s v="SIM"/>
    <n v="0.8867924528301887"/>
  </r>
  <r>
    <x v="4"/>
    <x v="1"/>
    <x v="99"/>
    <s v="Creme Pentear Oleo Extraordinario Uva + Melancia Salon Line"/>
    <s v="A"/>
    <s v="ATIVO"/>
    <n v="480"/>
    <n v="6"/>
    <x v="0"/>
    <n v="0"/>
    <x v="0"/>
    <x v="263"/>
    <n v="329"/>
    <n v="432"/>
    <x v="54"/>
    <n v="7332"/>
    <n v="504"/>
    <n v="12246"/>
    <m/>
    <n v="0"/>
    <n v="0"/>
    <x v="0"/>
    <s v="SIM"/>
    <n v="0.4323258869908016"/>
  </r>
  <r>
    <x v="4"/>
    <x v="1"/>
    <x v="10"/>
    <s v="CACHOS DOS SONHOS ÓLEO SÉRUM DEFINIÇÃO NATURAL MULTY 200ML"/>
    <s v="A"/>
    <s v="ATIVO"/>
    <n v="2484"/>
    <n v="6"/>
    <x v="85"/>
    <n v="0"/>
    <x v="0"/>
    <x v="204"/>
    <n v="1960"/>
    <n v="558"/>
    <x v="55"/>
    <n v="10554"/>
    <n v="144"/>
    <n v="4968"/>
    <m/>
    <n v="0"/>
    <n v="0"/>
    <x v="0"/>
    <s v="SIM"/>
    <n v="0.22160444797458301"/>
  </r>
  <r>
    <x v="4"/>
    <x v="1"/>
    <x v="11"/>
    <s v="Gelatina #Todecacho Definicao Natural 550g Salon Line"/>
    <s v="A"/>
    <s v="ATIVO"/>
    <n v="960"/>
    <n v="6"/>
    <x v="0"/>
    <n v="0"/>
    <x v="75"/>
    <x v="204"/>
    <n v="1960"/>
    <n v="1374"/>
    <x v="56"/>
    <n v="20304"/>
    <n v="9174"/>
    <n v="31164"/>
    <m/>
    <n v="0"/>
    <n v="0"/>
    <x v="1"/>
    <s v="SIM"/>
    <n v="0"/>
  </r>
  <r>
    <x v="4"/>
    <x v="1"/>
    <x v="0"/>
    <s v="Creme Para Pentear Definicao Natural Salon Line Cachos 1kg"/>
    <s v="A"/>
    <s v="ATIVO"/>
    <n v="480"/>
    <n v="6"/>
    <x v="0"/>
    <n v="0"/>
    <x v="76"/>
    <x v="264"/>
    <n v="2289"/>
    <n v="8172"/>
    <x v="57"/>
    <n v="-996"/>
    <n v="9511"/>
    <n v="70428"/>
    <m/>
    <n v="0"/>
    <n v="0"/>
    <x v="1"/>
    <s v="SIM"/>
    <n v="0.19950291559124367"/>
  </r>
  <r>
    <x v="4"/>
    <x v="1"/>
    <x v="2"/>
    <s v="Salon Line Sos Cachos +Poderosos Oleo 10 Em 1 42ml"/>
    <s v="A"/>
    <s v="ATIVO"/>
    <n v="8544"/>
    <n v="12"/>
    <x v="0"/>
    <n v="0"/>
    <x v="0"/>
    <x v="241"/>
    <n v="0"/>
    <n v="24"/>
    <x v="0"/>
    <n v="-732"/>
    <n v="978"/>
    <n v="32892"/>
    <m/>
    <n v="0"/>
    <n v="0"/>
    <x v="0"/>
    <s v="NÃO"/>
    <n v="1"/>
  </r>
  <r>
    <x v="4"/>
    <x v="1"/>
    <x v="66"/>
    <s v="Creme Pentear Cachinhos Kids Cheirinho Uva Salon Line 1kg"/>
    <s v="A"/>
    <s v="ATIVO"/>
    <n v="480"/>
    <n v="6"/>
    <x v="0"/>
    <n v="0"/>
    <x v="74"/>
    <x v="204"/>
    <n v="0"/>
    <n v="24"/>
    <x v="53"/>
    <n v="20496"/>
    <n v="1110"/>
    <n v="10458"/>
    <m/>
    <n v="0"/>
    <n v="0"/>
    <x v="1"/>
    <s v="NÃO"/>
    <n v="0"/>
  </r>
  <r>
    <x v="4"/>
    <x v="1"/>
    <x v="67"/>
    <s v="Creme Para Pentear Kids Cachinhos Definidos Salon Line 1kg"/>
    <s v="A"/>
    <s v="ATIVO"/>
    <n v="480"/>
    <n v="6"/>
    <x v="0"/>
    <n v="0"/>
    <x v="77"/>
    <x v="204"/>
    <n v="0"/>
    <n v="30"/>
    <x v="58"/>
    <n v="21762"/>
    <n v="1988"/>
    <n v="0"/>
    <m/>
    <n v="0"/>
    <n v="0"/>
    <x v="1"/>
    <s v="NÃO"/>
    <n v="0"/>
  </r>
  <r>
    <x v="4"/>
    <x v="1"/>
    <x v="20"/>
    <s v="Shampoo E Condicionador Sos Hidratacao Turbinada Salon Line"/>
    <s v="B"/>
    <s v="ATIVO"/>
    <n v="180"/>
    <n v="3"/>
    <x v="86"/>
    <n v="0"/>
    <x v="0"/>
    <x v="204"/>
    <n v="0"/>
    <n v="39"/>
    <x v="0"/>
    <n v="-804"/>
    <n v="987"/>
    <n v="900"/>
    <m/>
    <n v="0"/>
    <n v="0"/>
    <x v="0"/>
    <s v="NÃO"/>
    <n v="1"/>
  </r>
  <r>
    <x v="4"/>
    <x v="1"/>
    <x v="39"/>
    <s v="Creme Para Pentear Definição Intensa Salon Line 1kg"/>
    <s v="A"/>
    <s v="ATIVO"/>
    <n v="480"/>
    <n v="6"/>
    <x v="0"/>
    <n v="0"/>
    <x v="73"/>
    <x v="204"/>
    <n v="0"/>
    <n v="42"/>
    <x v="52"/>
    <n v="-5190"/>
    <n v="3966"/>
    <n v="11640"/>
    <m/>
    <n v="0"/>
    <n v="0"/>
    <x v="1"/>
    <s v="NÃO"/>
    <n v="0"/>
  </r>
  <r>
    <x v="4"/>
    <x v="1"/>
    <x v="56"/>
    <s v="CREME PARA PENTEAR DEFINIÇÃO ANTIFRIZZ 1KG"/>
    <s v="A"/>
    <s v="ATIVO"/>
    <n v="480"/>
    <n v="6"/>
    <x v="0"/>
    <n v="0"/>
    <x v="73"/>
    <x v="204"/>
    <n v="0"/>
    <n v="42"/>
    <x v="52"/>
    <n v="15780"/>
    <n v="4014"/>
    <n v="0"/>
    <m/>
    <n v="0"/>
    <n v="0"/>
    <x v="1"/>
    <s v="NÃO"/>
    <n v="0"/>
  </r>
  <r>
    <x v="4"/>
    <x v="1"/>
    <x v="158"/>
    <s v="Creme De Pentear, Hidratacao Profunda, Salon Line, 1kg"/>
    <s v="A"/>
    <s v="ATIVO"/>
    <n v="480"/>
    <n v="6"/>
    <x v="0"/>
    <n v="0"/>
    <x v="78"/>
    <x v="204"/>
    <n v="0"/>
    <n v="48"/>
    <x v="59"/>
    <n v="7748"/>
    <n v="462"/>
    <n v="2400"/>
    <m/>
    <n v="0"/>
    <n v="0"/>
    <x v="1"/>
    <s v="NÃO"/>
    <n v="0"/>
  </r>
  <r>
    <x v="4"/>
    <x v="1"/>
    <x v="68"/>
    <s v="Salon Line Bomba Mascara Condicionante Original 1kg"/>
    <s v="C"/>
    <s v="ATIVO"/>
    <n v="480"/>
    <n v="6"/>
    <x v="0"/>
    <n v="0"/>
    <x v="78"/>
    <x v="204"/>
    <n v="0"/>
    <n v="48"/>
    <x v="59"/>
    <n v="11802"/>
    <n v="3852"/>
    <n v="0"/>
    <m/>
    <n v="0"/>
    <n v="0"/>
    <x v="1"/>
    <s v="NÃO"/>
    <n v="0"/>
  </r>
  <r>
    <x v="4"/>
    <x v="1"/>
    <x v="113"/>
    <s v="Gelatina Modeladora Salon Line Kids #Todecacho Uva 550g"/>
    <s v="A"/>
    <s v="ATIVO"/>
    <n v="960"/>
    <n v="6"/>
    <x v="0"/>
    <n v="0"/>
    <x v="79"/>
    <x v="204"/>
    <n v="0"/>
    <n v="54"/>
    <x v="60"/>
    <n v="26298"/>
    <n v="2934"/>
    <n v="16230"/>
    <m/>
    <n v="0"/>
    <n v="0"/>
    <x v="1"/>
    <s v="NÃO"/>
    <n v="0"/>
  </r>
  <r>
    <x v="4"/>
    <x v="1"/>
    <x v="77"/>
    <s v="Gelatina Ativadora Sos Cachos Super Oleos Salon Line 400g"/>
    <s v="A"/>
    <s v="ATIVO"/>
    <n v="720"/>
    <n v="6"/>
    <x v="0"/>
    <n v="0"/>
    <x v="80"/>
    <x v="204"/>
    <n v="0"/>
    <n v="72"/>
    <x v="61"/>
    <n v="13920"/>
    <n v="3078"/>
    <n v="948"/>
    <m/>
    <n v="0"/>
    <n v="0"/>
    <x v="1"/>
    <s v="NÃO"/>
    <n v="0"/>
  </r>
  <r>
    <x v="4"/>
    <x v="1"/>
    <x v="31"/>
    <s v="Kit Shampoo E Condicionador, S.O.S Cachos, Salon Line, 1 L"/>
    <s v="B"/>
    <s v="ATIVO"/>
    <n v="180"/>
    <n v="3"/>
    <x v="0"/>
    <n v="0"/>
    <x v="0"/>
    <x v="234"/>
    <n v="0"/>
    <n v="78"/>
    <x v="0"/>
    <n v="-570"/>
    <n v="1008"/>
    <n v="540"/>
    <m/>
    <n v="0"/>
    <n v="0"/>
    <x v="0"/>
    <s v="NÃO"/>
    <n v="1"/>
  </r>
  <r>
    <x v="4"/>
    <x v="1"/>
    <x v="222"/>
    <s v="Oleo Serum Cachos Dos Sonhos Multy Definicao Intensa 200ml"/>
    <s v="A"/>
    <s v="ATIVO"/>
    <n v="2484"/>
    <n v="6"/>
    <x v="0"/>
    <n v="0"/>
    <x v="0"/>
    <x v="265"/>
    <n v="0"/>
    <n v="102"/>
    <x v="0"/>
    <n v="5118"/>
    <n v="2214"/>
    <n v="9444"/>
    <m/>
    <n v="0"/>
    <n v="0"/>
    <x v="0"/>
    <s v="NÃO"/>
    <n v="1"/>
  </r>
  <r>
    <x v="4"/>
    <x v="1"/>
    <x v="206"/>
    <s v="Gelatina #Todecacho Super Volume Salon Line 550g"/>
    <s v="A"/>
    <s v="ATIVO"/>
    <n v="960"/>
    <n v="6"/>
    <x v="0"/>
    <n v="0"/>
    <x v="65"/>
    <x v="204"/>
    <n v="0"/>
    <n v="150"/>
    <x v="43"/>
    <n v="29508"/>
    <n v="648"/>
    <n v="19008"/>
    <m/>
    <n v="0"/>
    <n v="0"/>
    <x v="1"/>
    <s v="NÃO"/>
    <n v="0"/>
  </r>
  <r>
    <x v="4"/>
    <x v="1"/>
    <x v="181"/>
    <s v="Creme Para Pentear Super Controle Definicao Cachos Salon Line 1l"/>
    <s v="B"/>
    <s v="ATIVO"/>
    <n v="480"/>
    <n v="6"/>
    <x v="0"/>
    <n v="0"/>
    <x v="0"/>
    <x v="230"/>
    <n v="0"/>
    <n v="186"/>
    <x v="0"/>
    <n v="3240"/>
    <n v="312"/>
    <n v="2874"/>
    <m/>
    <n v="0"/>
    <n v="0"/>
    <x v="0"/>
    <s v="NÃO"/>
    <n v="1"/>
  </r>
  <r>
    <x v="4"/>
    <x v="1"/>
    <x v="50"/>
    <s v="Creme Para Pentear Definicao Alongada Sereia Salon Line 1kg"/>
    <s v="C"/>
    <s v="ATIVO"/>
    <n v="480"/>
    <n v="6"/>
    <x v="0"/>
    <n v="0"/>
    <x v="67"/>
    <x v="204"/>
    <n v="0"/>
    <n v="198"/>
    <x v="47"/>
    <n v="-5442"/>
    <n v="354"/>
    <n v="23520"/>
    <m/>
    <n v="0"/>
    <n v="0"/>
    <x v="1"/>
    <s v="NÃO"/>
    <n v="0"/>
  </r>
  <r>
    <x v="4"/>
    <x v="1"/>
    <x v="78"/>
    <s v="Ativador De Cachos Super Oleos S.O.S Nutricao Salon Line 1kg"/>
    <s v="A"/>
    <s v="ATIVO"/>
    <n v="390"/>
    <n v="6"/>
    <x v="0"/>
    <n v="0"/>
    <x v="67"/>
    <x v="204"/>
    <n v="0"/>
    <n v="198"/>
    <x v="47"/>
    <n v="-78"/>
    <n v="1467"/>
    <n v="3510"/>
    <m/>
    <n v="0"/>
    <n v="0"/>
    <x v="1"/>
    <s v="NÃO"/>
    <n v="0"/>
  </r>
  <r>
    <x v="4"/>
    <x v="1"/>
    <x v="234"/>
    <s v="Oleo Serum Meu Liso Muito + Liso 120ml"/>
    <s v="B"/>
    <s v="ATIVO"/>
    <n v="3528"/>
    <n v="6"/>
    <x v="61"/>
    <n v="0"/>
    <x v="0"/>
    <x v="204"/>
    <n v="0"/>
    <n v="240"/>
    <x v="0"/>
    <n v="3564"/>
    <n v="780"/>
    <n v="882"/>
    <m/>
    <n v="0"/>
    <n v="0"/>
    <x v="0"/>
    <s v="NÃO"/>
    <n v="1"/>
  </r>
  <r>
    <x v="4"/>
    <x v="1"/>
    <x v="57"/>
    <s v="Creme Para Pentear Salon Line Gel Creme Sos Cachos Super Oleos 1kg"/>
    <s v="A"/>
    <s v="ATIVO"/>
    <n v="390"/>
    <n v="6"/>
    <x v="0"/>
    <n v="0"/>
    <x v="81"/>
    <x v="204"/>
    <n v="0"/>
    <n v="246"/>
    <x v="62"/>
    <n v="2244"/>
    <n v="18"/>
    <n v="8776"/>
    <m/>
    <n v="0"/>
    <n v="0"/>
    <x v="1"/>
    <s v="NÃO"/>
    <n v="0"/>
  </r>
  <r>
    <x v="4"/>
    <x v="1"/>
    <x v="14"/>
    <s v="Recarga Queratina Salon Line Meu Liso Restauracao Intensa 80g"/>
    <s v="B"/>
    <s v="ATIVO"/>
    <n v="2400"/>
    <n v="6"/>
    <x v="0"/>
    <n v="0"/>
    <x v="0"/>
    <x v="215"/>
    <n v="0"/>
    <n v="312"/>
    <x v="0"/>
    <n v="1608"/>
    <n v="5808"/>
    <n v="0"/>
    <m/>
    <n v="0"/>
    <n v="0"/>
    <x v="0"/>
    <s v="NÃO"/>
    <n v="1"/>
  </r>
  <r>
    <x v="4"/>
    <x v="1"/>
    <x v="24"/>
    <s v="Kit Shampoo E Condicionador, Sos Hidratacao, Salon Line, 1 L"/>
    <s v="B"/>
    <s v="ATIVO"/>
    <n v="180"/>
    <n v="3"/>
    <x v="0"/>
    <n v="0"/>
    <x v="0"/>
    <x v="266"/>
    <n v="0"/>
    <n v="339"/>
    <x v="0"/>
    <n v="-612"/>
    <n v="138"/>
    <n v="180"/>
    <m/>
    <n v="0"/>
    <n v="0"/>
    <x v="0"/>
    <s v="NÃO"/>
    <n v="1"/>
  </r>
  <r>
    <x v="4"/>
    <x v="1"/>
    <x v="82"/>
    <s v="Gelatina Ativador To De Cachos Kids Melancia Salon Line 550g"/>
    <s v="A"/>
    <s v="ATIVO"/>
    <n v="960"/>
    <n v="6"/>
    <x v="0"/>
    <n v="0"/>
    <x v="49"/>
    <x v="204"/>
    <n v="0"/>
    <n v="444"/>
    <x v="24"/>
    <n v="26464"/>
    <n v="834"/>
    <n v="8058"/>
    <m/>
    <n v="0"/>
    <n v="0"/>
    <x v="1"/>
    <s v="NÃO"/>
    <n v="0"/>
  </r>
  <r>
    <x v="4"/>
    <x v="1"/>
    <x v="8"/>
    <s v="Salon Line Spray Defrizante Meu Liso Demais Protecao Termica 240ml"/>
    <s v="B"/>
    <s v="ATIVO"/>
    <n v="1584"/>
    <n v="6"/>
    <x v="0"/>
    <n v="0"/>
    <x v="0"/>
    <x v="267"/>
    <n v="0"/>
    <n v="450"/>
    <x v="0"/>
    <n v="570"/>
    <n v="7482"/>
    <n v="2376"/>
    <m/>
    <n v="0"/>
    <n v="0"/>
    <x v="0"/>
    <s v="NÃO"/>
    <n v="1"/>
  </r>
  <r>
    <x v="4"/>
    <x v="1"/>
    <x v="54"/>
    <s v="Kit Shampoo 300ml + Creme Multifuncional Definicao Natural"/>
    <s v="A"/>
    <s v="ATIVO"/>
    <n v="504"/>
    <n v="6"/>
    <x v="0"/>
    <n v="0"/>
    <x v="0"/>
    <x v="133"/>
    <n v="0"/>
    <n v="504"/>
    <x v="0"/>
    <n v="-5950"/>
    <n v="304"/>
    <n v="14724"/>
    <m/>
    <n v="0"/>
    <n v="0"/>
    <x v="0"/>
    <s v="NÃO"/>
    <n v="1"/>
  </r>
  <r>
    <x v="4"/>
    <x v="1"/>
    <x v="37"/>
    <s v="Mascara Matizadora To De Cacho Marsala Roxo Salon Line 500g"/>
    <s v="A"/>
    <s v="ATIVO"/>
    <n v="960"/>
    <n v="6"/>
    <x v="0"/>
    <n v="0"/>
    <x v="82"/>
    <x v="204"/>
    <n v="0"/>
    <n v="606"/>
    <x v="63"/>
    <n v="-6582"/>
    <n v="1328"/>
    <n v="1920"/>
    <m/>
    <n v="0"/>
    <n v="0"/>
    <x v="1"/>
    <s v="NÃO"/>
    <n v="0"/>
  </r>
  <r>
    <x v="4"/>
    <x v="1"/>
    <x v="13"/>
    <s v="Kit Shampoo+Condicionador Sos Bomba Original Salonline 200ml"/>
    <s v="A"/>
    <s v="ATIVO"/>
    <n v="960"/>
    <n v="6"/>
    <x v="87"/>
    <n v="0"/>
    <x v="0"/>
    <x v="204"/>
    <n v="0"/>
    <n v="780"/>
    <x v="0"/>
    <n v="-11004"/>
    <n v="136"/>
    <n v="14061"/>
    <m/>
    <n v="0"/>
    <n v="0"/>
    <x v="0"/>
    <s v="NÃO"/>
    <n v="1"/>
  </r>
  <r>
    <x v="4"/>
    <x v="1"/>
    <x v="43"/>
    <s v="Mascara Matizadora Vermelho Cereja 300g Todecacho Salon Line"/>
    <s v="A"/>
    <s v="ATIVO"/>
    <n v="1452"/>
    <n v="6"/>
    <x v="0"/>
    <n v="0"/>
    <x v="0"/>
    <x v="140"/>
    <n v="0"/>
    <n v="972"/>
    <x v="0"/>
    <n v="-17946"/>
    <n v="438"/>
    <n v="8778"/>
    <m/>
    <n v="0"/>
    <n v="0"/>
    <x v="0"/>
    <s v="NÃO"/>
    <n v="1"/>
  </r>
  <r>
    <x v="4"/>
    <x v="1"/>
    <x v="53"/>
    <s v="Mascara Meu Liso Matizador Preto Salon Line 300g"/>
    <s v="A"/>
    <s v="ATIVO"/>
    <n v="960"/>
    <n v="6"/>
    <x v="0"/>
    <n v="0"/>
    <x v="0"/>
    <x v="268"/>
    <n v="0"/>
    <n v="996"/>
    <x v="0"/>
    <n v="-4302"/>
    <n v="2382"/>
    <n v="2064"/>
    <m/>
    <n v="0"/>
    <n v="0"/>
    <x v="0"/>
    <s v="NÃO"/>
    <n v="1"/>
  </r>
  <r>
    <x v="4"/>
    <x v="1"/>
    <x v="18"/>
    <s v="Mascara Hidratacao Cabelo S.O.S Ultra Cachos Salon Line 1kg"/>
    <s v="B"/>
    <s v="ATIVO"/>
    <n v="480"/>
    <n v="6"/>
    <x v="0"/>
    <n v="0"/>
    <x v="83"/>
    <x v="197"/>
    <n v="0"/>
    <n v="1122"/>
    <x v="64"/>
    <n v="-324"/>
    <n v="66"/>
    <n v="1080"/>
    <m/>
    <n v="0"/>
    <n v="0"/>
    <x v="1"/>
    <s v="NÃO"/>
    <n v="0.42780748663101603"/>
  </r>
  <r>
    <x v="4"/>
    <x v="1"/>
    <x v="42"/>
    <s v="Creme Relaxante Cachos Definidos Coco E Avela Salon Line"/>
    <s v="A"/>
    <s v="ATIVO"/>
    <n v="720"/>
    <n v="6"/>
    <x v="33"/>
    <n v="0"/>
    <x v="0"/>
    <x v="128"/>
    <n v="0"/>
    <n v="1380"/>
    <x v="0"/>
    <n v="-2070"/>
    <n v="3240"/>
    <n v="0"/>
    <m/>
    <n v="0"/>
    <n v="0"/>
    <x v="0"/>
    <s v="NÃO"/>
    <n v="1"/>
  </r>
  <r>
    <x v="4"/>
    <x v="1"/>
    <x v="35"/>
    <s v="Creme De Pentear Definicao Extraordinaria 1kg Salon Line"/>
    <s v="A"/>
    <s v="ATIVO"/>
    <n v="480"/>
    <n v="6"/>
    <x v="0"/>
    <n v="0"/>
    <x v="84"/>
    <x v="204"/>
    <n v="0"/>
    <n v="1470"/>
    <x v="65"/>
    <n v="-936"/>
    <n v="2595"/>
    <n v="2880"/>
    <m/>
    <n v="0"/>
    <n v="0"/>
    <x v="1"/>
    <s v="NÃO"/>
    <n v="0"/>
  </r>
  <r>
    <x v="4"/>
    <x v="1"/>
    <x v="4"/>
    <s v="Creme Para Pentear Cachos Ostentacao 1kg"/>
    <s v="A"/>
    <s v="ATIVO"/>
    <n v="480"/>
    <n v="6"/>
    <x v="0"/>
    <n v="0"/>
    <x v="85"/>
    <x v="197"/>
    <n v="0"/>
    <n v="1530"/>
    <x v="66"/>
    <n v="-33054"/>
    <n v="8748"/>
    <n v="22824"/>
    <m/>
    <n v="0"/>
    <n v="0"/>
    <x v="1"/>
    <s v="NÃO"/>
    <n v="0.31372549019607843"/>
  </r>
  <r>
    <x v="4"/>
    <x v="1"/>
    <x v="63"/>
    <s v="Spray Defrizante Protetor Termico Salon Line Meu Liso Hialuronico 240ml"/>
    <s v="C"/>
    <s v="ATIVO"/>
    <n v="1584"/>
    <n v="6"/>
    <x v="0"/>
    <n v="0"/>
    <x v="0"/>
    <x v="269"/>
    <n v="0"/>
    <n v="2826"/>
    <x v="67"/>
    <n v="2238"/>
    <n v="150"/>
    <n v="6"/>
    <m/>
    <n v="0"/>
    <n v="0"/>
    <x v="0"/>
    <s v="NÃO"/>
    <n v="0.43949044585987262"/>
  </r>
  <r>
    <x v="4"/>
    <x v="1"/>
    <x v="6"/>
    <s v="Gelatina #Todecacho Super Definicao Salon Line 1 Kg"/>
    <s v="A"/>
    <s v="ATIVO"/>
    <n v="480"/>
    <n v="6"/>
    <x v="0"/>
    <n v="0"/>
    <x v="86"/>
    <x v="270"/>
    <n v="0"/>
    <n v="6000"/>
    <x v="68"/>
    <n v="17166"/>
    <n v="3234"/>
    <n v="480"/>
    <m/>
    <n v="0"/>
    <n v="0"/>
    <x v="1"/>
    <s v="NÃO"/>
    <n v="0.38900000000000001"/>
  </r>
  <r>
    <x v="5"/>
    <x v="2"/>
    <x v="321"/>
    <m/>
    <m/>
    <m/>
    <m/>
    <m/>
    <x v="88"/>
    <m/>
    <x v="87"/>
    <x v="271"/>
    <m/>
    <m/>
    <x v="69"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CD9E9-535F-4A81-97D8-245DFB63AA20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H477" firstHeaderRow="0" firstDataRow="1" firstDataCol="3" rowPageCount="4" colPageCount="1"/>
  <pivotFields count="24">
    <pivotField axis="axisRow" compact="0" outline="0" multipleItemSelectionAllowed="1" showAll="0" defaultSubtotal="0">
      <items count="6">
        <item h="1" x="0"/>
        <item x="1"/>
        <item x="2"/>
        <item h="1" x="5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2">
        <item x="277"/>
        <item x="280"/>
        <item x="279"/>
        <item x="289"/>
        <item x="281"/>
        <item x="286"/>
        <item x="292"/>
        <item x="287"/>
        <item x="284"/>
        <item x="278"/>
        <item x="189"/>
        <item x="170"/>
        <item x="178"/>
        <item x="94"/>
        <item x="243"/>
        <item x="249"/>
        <item x="237"/>
        <item x="102"/>
        <item x="53"/>
        <item x="180"/>
        <item x="63"/>
        <item x="215"/>
        <item x="37"/>
        <item x="181"/>
        <item x="168"/>
        <item x="14"/>
        <item x="47"/>
        <item x="84"/>
        <item x="220"/>
        <item x="56"/>
        <item x="108"/>
        <item x="169"/>
        <item x="132"/>
        <item x="126"/>
        <item x="92"/>
        <item x="8"/>
        <item x="30"/>
        <item x="90"/>
        <item x="43"/>
        <item x="75"/>
        <item x="0"/>
        <item x="9"/>
        <item x="3"/>
        <item x="69"/>
        <item x="121"/>
        <item x="110"/>
        <item x="135"/>
        <item x="77"/>
        <item x="57"/>
        <item x="33"/>
        <item x="177"/>
        <item x="127"/>
        <item x="232"/>
        <item x="85"/>
        <item x="19"/>
        <item x="175"/>
        <item x="259"/>
        <item x="164"/>
        <item x="210"/>
        <item x="209"/>
        <item x="35"/>
        <item x="255"/>
        <item x="179"/>
        <item x="83"/>
        <item x="2"/>
        <item x="191"/>
        <item x="71"/>
        <item x="262"/>
        <item x="21"/>
        <item x="93"/>
        <item x="148"/>
        <item x="131"/>
        <item x="66"/>
        <item x="113"/>
        <item x="82"/>
        <item x="275"/>
        <item x="293"/>
        <item x="161"/>
        <item x="182"/>
        <item x="173"/>
        <item x="190"/>
        <item x="184"/>
        <item x="226"/>
        <item x="225"/>
        <item x="152"/>
        <item x="245"/>
        <item x="217"/>
        <item x="128"/>
        <item x="251"/>
        <item x="211"/>
        <item x="86"/>
        <item x="186"/>
        <item x="163"/>
        <item x="223"/>
        <item x="187"/>
        <item x="133"/>
        <item x="124"/>
        <item x="171"/>
        <item x="58"/>
        <item x="48"/>
        <item x="130"/>
        <item x="221"/>
        <item x="252"/>
        <item x="268"/>
        <item x="291"/>
        <item x="267"/>
        <item x="208"/>
        <item x="219"/>
        <item x="147"/>
        <item x="229"/>
        <item x="228"/>
        <item x="248"/>
        <item x="253"/>
        <item x="141"/>
        <item x="114"/>
        <item x="146"/>
        <item x="263"/>
        <item x="266"/>
        <item x="271"/>
        <item x="134"/>
        <item x="99"/>
        <item x="242"/>
        <item x="260"/>
        <item x="10"/>
        <item x="11"/>
        <item x="73"/>
        <item x="159"/>
        <item x="15"/>
        <item x="235"/>
        <item x="89"/>
        <item x="97"/>
        <item x="142"/>
        <item x="257"/>
        <item x="40"/>
        <item x="116"/>
        <item x="139"/>
        <item x="167"/>
        <item x="230"/>
        <item x="87"/>
        <item x="156"/>
        <item x="157"/>
        <item x="176"/>
        <item x="241"/>
        <item x="231"/>
        <item x="4"/>
        <item x="16"/>
        <item x="239"/>
        <item x="273"/>
        <item x="109"/>
        <item x="234"/>
        <item x="123"/>
        <item x="218"/>
        <item x="192"/>
        <item x="258"/>
        <item x="119"/>
        <item x="96"/>
        <item x="51"/>
        <item x="222"/>
        <item x="70"/>
        <item x="236"/>
        <item x="272"/>
        <item x="244"/>
        <item x="214"/>
        <item x="101"/>
        <item x="79"/>
        <item x="136"/>
        <item x="162"/>
        <item x="27"/>
        <item x="46"/>
        <item x="55"/>
        <item x="54"/>
        <item x="207"/>
        <item x="224"/>
        <item x="149"/>
        <item x="194"/>
        <item x="44"/>
        <item x="50"/>
        <item x="76"/>
        <item x="151"/>
        <item x="45"/>
        <item x="195"/>
        <item x="196"/>
        <item x="153"/>
        <item x="98"/>
        <item x="203"/>
        <item x="160"/>
        <item x="125"/>
        <item x="200"/>
        <item x="213"/>
        <item x="197"/>
        <item x="288"/>
        <item x="112"/>
        <item x="199"/>
        <item x="129"/>
        <item x="250"/>
        <item x="72"/>
        <item x="198"/>
        <item x="264"/>
        <item x="227"/>
        <item x="282"/>
        <item x="42"/>
        <item x="106"/>
        <item x="172"/>
        <item x="158"/>
        <item x="185"/>
        <item x="204"/>
        <item x="52"/>
        <item x="270"/>
        <item x="154"/>
        <item x="78"/>
        <item x="150"/>
        <item x="276"/>
        <item x="233"/>
        <item x="68"/>
        <item x="62"/>
        <item x="64"/>
        <item x="118"/>
        <item x="165"/>
        <item x="166"/>
        <item x="212"/>
        <item x="144"/>
        <item x="246"/>
        <item x="41"/>
        <item x="28"/>
        <item x="269"/>
        <item x="202"/>
        <item x="22"/>
        <item x="18"/>
        <item x="137"/>
        <item x="140"/>
        <item x="155"/>
        <item x="7"/>
        <item x="31"/>
        <item x="20"/>
        <item x="24"/>
        <item x="254"/>
        <item x="188"/>
        <item x="201"/>
        <item x="26"/>
        <item x="240"/>
        <item x="81"/>
        <item x="261"/>
        <item x="104"/>
        <item x="206"/>
        <item x="138"/>
        <item x="265"/>
        <item x="39"/>
        <item x="174"/>
        <item x="23"/>
        <item x="193"/>
        <item x="80"/>
        <item x="29"/>
        <item x="17"/>
        <item x="32"/>
        <item x="100"/>
        <item x="49"/>
        <item x="5"/>
        <item x="285"/>
        <item x="88"/>
        <item x="256"/>
        <item x="145"/>
        <item x="274"/>
        <item x="91"/>
        <item x="247"/>
        <item x="107"/>
        <item x="115"/>
        <item x="290"/>
        <item x="34"/>
        <item x="283"/>
        <item x="111"/>
        <item x="74"/>
        <item x="60"/>
        <item x="36"/>
        <item x="238"/>
        <item x="65"/>
        <item x="59"/>
        <item x="103"/>
        <item x="183"/>
        <item x="1"/>
        <item x="143"/>
        <item x="216"/>
        <item x="95"/>
        <item x="120"/>
        <item x="105"/>
        <item x="38"/>
        <item x="13"/>
        <item x="122"/>
        <item x="67"/>
        <item x="6"/>
        <item x="205"/>
        <item x="61"/>
        <item x="117"/>
        <item x="25"/>
        <item x="12"/>
        <item x="32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dataField="1" compact="0" outline="0" multipleItemSelectionAllowed="1" showAll="0" defaultSubtotal="0">
      <items count="194">
        <item x="0"/>
        <item m="1" x="186"/>
        <item m="1" x="90"/>
        <item x="84"/>
        <item m="1" x="185"/>
        <item x="83"/>
        <item x="82"/>
        <item x="81"/>
        <item m="1" x="94"/>
        <item x="80"/>
        <item x="78"/>
        <item x="76"/>
        <item x="75"/>
        <item x="73"/>
        <item x="72"/>
        <item x="71"/>
        <item x="70"/>
        <item x="69"/>
        <item m="1" x="96"/>
        <item m="1" x="109"/>
        <item x="29"/>
        <item x="67"/>
        <item x="66"/>
        <item x="65"/>
        <item x="63"/>
        <item m="1" x="184"/>
        <item x="60"/>
        <item m="1" x="183"/>
        <item x="59"/>
        <item x="56"/>
        <item m="1" x="95"/>
        <item x="55"/>
        <item m="1" x="134"/>
        <item x="53"/>
        <item x="51"/>
        <item x="50"/>
        <item m="1" x="133"/>
        <item m="1" x="104"/>
        <item m="1" x="181"/>
        <item x="45"/>
        <item m="1" x="180"/>
        <item m="1" x="132"/>
        <item m="1" x="101"/>
        <item m="1" x="129"/>
        <item x="40"/>
        <item m="1" x="182"/>
        <item x="39"/>
        <item m="1" x="166"/>
        <item x="32"/>
        <item m="1" x="155"/>
        <item m="1" x="156"/>
        <item m="1" x="165"/>
        <item m="1" x="176"/>
        <item m="1" x="177"/>
        <item m="1" x="179"/>
        <item m="1" x="193"/>
        <item m="1" x="150"/>
        <item m="1" x="178"/>
        <item m="1" x="147"/>
        <item m="1" x="164"/>
        <item m="1" x="170"/>
        <item m="1" x="163"/>
        <item m="1" x="162"/>
        <item m="1" x="192"/>
        <item m="1" x="191"/>
        <item m="1" x="151"/>
        <item m="1" x="117"/>
        <item m="1" x="127"/>
        <item m="1" x="116"/>
        <item m="1" x="106"/>
        <item m="1" x="161"/>
        <item m="1" x="149"/>
        <item m="1" x="175"/>
        <item m="1" x="190"/>
        <item m="1" x="122"/>
        <item m="1" x="126"/>
        <item m="1" x="102"/>
        <item m="1" x="148"/>
        <item m="1" x="146"/>
        <item m="1" x="174"/>
        <item m="1" x="160"/>
        <item m="1" x="154"/>
        <item m="1" x="189"/>
        <item m="1" x="188"/>
        <item m="1" x="158"/>
        <item m="1" x="173"/>
        <item m="1" x="145"/>
        <item m="1" x="119"/>
        <item m="1" x="136"/>
        <item m="1" x="159"/>
        <item m="1" x="187"/>
        <item x="88"/>
        <item x="21"/>
        <item m="1" x="167"/>
        <item m="1" x="168"/>
        <item m="1" x="169"/>
        <item m="1" x="171"/>
        <item x="36"/>
        <item m="1" x="172"/>
        <item m="1" x="153"/>
        <item m="1" x="144"/>
        <item x="4"/>
        <item x="13"/>
        <item m="1" x="157"/>
        <item m="1" x="152"/>
        <item x="61"/>
        <item m="1" x="137"/>
        <item m="1" x="121"/>
        <item m="1" x="139"/>
        <item m="1" x="140"/>
        <item m="1" x="141"/>
        <item m="1" x="142"/>
        <item m="1" x="143"/>
        <item m="1" x="97"/>
        <item m="1" x="98"/>
        <item m="1" x="99"/>
        <item m="1" x="120"/>
        <item m="1" x="100"/>
        <item m="1" x="103"/>
        <item m="1" x="124"/>
        <item m="1" x="128"/>
        <item x="35"/>
        <item m="1" x="130"/>
        <item m="1" x="131"/>
        <item x="79"/>
        <item m="1" x="135"/>
        <item m="1" x="138"/>
        <item m="1" x="105"/>
        <item m="1" x="111"/>
        <item m="1" x="93"/>
        <item x="44"/>
        <item m="1" x="110"/>
        <item x="87"/>
        <item m="1" x="112"/>
        <item m="1" x="113"/>
        <item m="1" x="114"/>
        <item m="1" x="115"/>
        <item m="1" x="118"/>
        <item m="1" x="123"/>
        <item m="1" x="125"/>
        <item x="5"/>
        <item x="48"/>
        <item x="62"/>
        <item x="68"/>
        <item m="1" x="107"/>
        <item m="1" x="108"/>
        <item x="1"/>
        <item x="2"/>
        <item x="3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33"/>
        <item x="19"/>
        <item x="20"/>
        <item x="22"/>
        <item x="23"/>
        <item x="24"/>
        <item x="25"/>
        <item x="26"/>
        <item x="27"/>
        <item m="1" x="92"/>
        <item x="37"/>
        <item x="41"/>
        <item x="42"/>
        <item x="28"/>
        <item x="57"/>
        <item x="58"/>
        <item x="64"/>
        <item x="74"/>
        <item x="34"/>
        <item x="43"/>
        <item x="46"/>
        <item x="47"/>
        <item x="49"/>
        <item x="52"/>
        <item x="54"/>
        <item x="77"/>
        <item m="1" x="91"/>
        <item x="30"/>
        <item x="31"/>
        <item x="38"/>
        <item x="86"/>
        <item m="1" x="89"/>
        <item x="85"/>
      </items>
    </pivotField>
    <pivotField compact="0" outline="0" showAll="0" defaultSubtotal="0"/>
    <pivotField axis="axisPage" dataField="1" compact="0" outline="0" multipleItemSelectionAllowed="1" showAll="0" defaultSubtotal="0">
      <items count="91">
        <item x="0"/>
        <item x="74"/>
        <item x="77"/>
        <item x="73"/>
        <item x="78"/>
        <item x="79"/>
        <item x="80"/>
        <item x="72"/>
        <item x="71"/>
        <item x="70"/>
        <item x="69"/>
        <item x="68"/>
        <item x="65"/>
        <item x="64"/>
        <item x="63"/>
        <item x="62"/>
        <item x="61"/>
        <item x="67"/>
        <item x="60"/>
        <item x="59"/>
        <item x="36"/>
        <item x="58"/>
        <item x="66"/>
        <item x="57"/>
        <item x="34"/>
        <item x="81"/>
        <item x="56"/>
        <item x="55"/>
        <item x="33"/>
        <item x="53"/>
        <item x="52"/>
        <item x="51"/>
        <item x="35"/>
        <item x="50"/>
        <item x="49"/>
        <item x="48"/>
        <item x="32"/>
        <item x="47"/>
        <item x="46"/>
        <item x="45"/>
        <item x="82"/>
        <item x="11"/>
        <item x="44"/>
        <item x="12"/>
        <item x="43"/>
        <item x="42"/>
        <item x="41"/>
        <item x="10"/>
        <item x="40"/>
        <item h="1" m="1" x="88"/>
        <item x="9"/>
        <item x="75"/>
        <item x="84"/>
        <item h="1" m="1" x="90"/>
        <item x="31"/>
        <item x="30"/>
        <item x="8"/>
        <item x="28"/>
        <item x="39"/>
        <item x="7"/>
        <item x="27"/>
        <item x="29"/>
        <item x="6"/>
        <item x="26"/>
        <item x="4"/>
        <item x="25"/>
        <item x="38"/>
        <item x="5"/>
        <item x="23"/>
        <item x="20"/>
        <item x="37"/>
        <item x="24"/>
        <item x="18"/>
        <item x="3"/>
        <item x="22"/>
        <item x="19"/>
        <item x="1"/>
        <item x="21"/>
        <item x="15"/>
        <item x="14"/>
        <item x="86"/>
        <item x="16"/>
        <item x="17"/>
        <item h="1" m="1" x="89"/>
        <item x="2"/>
        <item x="13"/>
        <item x="87"/>
        <item x="54"/>
        <item x="76"/>
        <item x="85"/>
        <item x="83"/>
      </items>
    </pivotField>
    <pivotField dataField="1" compact="0" outline="0" multipleItemSelectionAllowed="1" showAll="0" defaultSubtotal="0"/>
    <pivotField compact="0" outline="0" showAll="0" defaultSubtotal="0"/>
    <pivotField dataField="1" compact="0" outline="0" multipleItemSelectionAllowed="1" showAll="0" defaultSubtotal="0"/>
    <pivotField axis="axisPage" dataField="1" compact="0" outline="0" multipleItemSelectionAllowed="1" showAll="0" defaultSubtotal="0">
      <items count="250">
        <item x="0"/>
        <item m="1" x="209"/>
        <item m="1" x="208"/>
        <item m="1" x="207"/>
        <item m="1" x="206"/>
        <item m="1" x="113"/>
        <item m="1" x="205"/>
        <item m="1" x="204"/>
        <item m="1" x="203"/>
        <item m="1" x="202"/>
        <item m="1" x="201"/>
        <item m="1" x="194"/>
        <item m="1" x="200"/>
        <item m="1" x="193"/>
        <item m="1" x="192"/>
        <item m="1" x="198"/>
        <item m="1" x="191"/>
        <item m="1" x="190"/>
        <item m="1" x="189"/>
        <item m="1" x="197"/>
        <item m="1" x="188"/>
        <item m="1" x="187"/>
        <item m="1" x="186"/>
        <item m="1" x="185"/>
        <item m="1" x="184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174"/>
        <item m="1" x="173"/>
        <item m="1" x="196"/>
        <item m="1" x="172"/>
        <item m="1" x="171"/>
        <item m="1" x="170"/>
        <item m="1" x="169"/>
        <item m="1" x="168"/>
        <item m="1" x="167"/>
        <item m="1" x="195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233"/>
        <item m="1" x="131"/>
        <item m="1" x="130"/>
        <item m="1" x="129"/>
        <item m="1" x="128"/>
        <item m="1" x="127"/>
        <item m="1" x="126"/>
        <item m="1" x="125"/>
        <item m="1" x="124"/>
        <item m="1" x="225"/>
        <item m="1" x="123"/>
        <item m="1" x="122"/>
        <item m="1" x="121"/>
        <item m="1" x="224"/>
        <item m="1" x="120"/>
        <item m="1" x="119"/>
        <item m="1" x="112"/>
        <item m="1" x="236"/>
        <item m="1" x="227"/>
        <item m="1" x="235"/>
        <item m="1" x="118"/>
        <item m="1" x="117"/>
        <item m="1" x="116"/>
        <item m="1" x="223"/>
        <item m="1" x="232"/>
        <item m="1" x="228"/>
        <item m="1" x="115"/>
        <item m="1" x="109"/>
        <item m="1" x="231"/>
        <item m="1" x="111"/>
        <item m="1" x="226"/>
        <item m="1" x="110"/>
        <item m="1" x="108"/>
        <item m="1" x="230"/>
        <item m="1" x="229"/>
        <item x="69"/>
        <item h="1" m="1" x="238"/>
        <item h="1" m="1" x="214"/>
        <item h="1" m="1" x="239"/>
        <item h="1" m="1" x="222"/>
        <item h="1" m="1" x="240"/>
        <item h="1" m="1" x="241"/>
        <item h="1" m="1" x="242"/>
        <item h="1" m="1" x="221"/>
        <item h="1" m="1" x="220"/>
        <item h="1" m="1" x="243"/>
        <item h="1" m="1" x="244"/>
        <item h="1" m="1" x="245"/>
        <item h="1" m="1" x="219"/>
        <item h="1" m="1" x="217"/>
        <item h="1" m="1" x="216"/>
        <item h="1" m="1" x="246"/>
        <item h="1" m="1" x="213"/>
        <item h="1" m="1" x="247"/>
        <item h="1" m="1" x="248"/>
        <item h="1" m="1" x="237"/>
        <item h="1" m="1" x="218"/>
        <item h="1" m="1" x="249"/>
        <item h="1" m="1" x="215"/>
        <item h="1" m="1" x="234"/>
        <item h="1" m="1" x="114"/>
        <item h="1" m="1" x="199"/>
        <item h="1" m="1" x="107"/>
        <item h="1" m="1" x="210"/>
        <item h="1" m="1" x="211"/>
        <item h="1" m="1" x="212"/>
        <item h="1" m="1" x="106"/>
        <item x="1"/>
        <item x="2"/>
        <item m="1" x="105"/>
        <item m="1" x="70"/>
        <item m="1" x="96"/>
        <item m="1" x="97"/>
        <item m="1" x="78"/>
        <item x="7"/>
        <item m="1" x="79"/>
        <item x="9"/>
        <item x="10"/>
        <item m="1" x="80"/>
        <item x="11"/>
        <item x="12"/>
        <item x="13"/>
        <item m="1" x="81"/>
        <item x="14"/>
        <item x="15"/>
        <item x="16"/>
        <item x="17"/>
        <item x="18"/>
        <item x="20"/>
        <item x="21"/>
        <item m="1" x="82"/>
        <item x="22"/>
        <item x="23"/>
        <item x="24"/>
        <item x="25"/>
        <item x="26"/>
        <item x="27"/>
        <item x="28"/>
        <item x="29"/>
        <item x="30"/>
        <item x="8"/>
        <item x="31"/>
        <item x="32"/>
        <item x="33"/>
        <item x="34"/>
        <item x="35"/>
        <item x="36"/>
        <item m="1" x="83"/>
        <item x="37"/>
        <item x="38"/>
        <item x="39"/>
        <item x="40"/>
        <item x="41"/>
        <item x="42"/>
        <item x="43"/>
        <item x="44"/>
        <item x="19"/>
        <item x="54"/>
        <item m="1" x="84"/>
        <item x="45"/>
        <item x="46"/>
        <item x="47"/>
        <item x="48"/>
        <item x="49"/>
        <item x="50"/>
        <item x="51"/>
        <item x="59"/>
        <item x="52"/>
        <item x="53"/>
        <item m="1" x="101"/>
        <item m="1" x="72"/>
        <item x="56"/>
        <item m="1" x="85"/>
        <item x="58"/>
        <item m="1" x="102"/>
        <item x="60"/>
        <item x="61"/>
        <item m="1" x="103"/>
        <item x="62"/>
        <item m="1" x="86"/>
        <item x="63"/>
        <item m="1" x="104"/>
        <item m="1" x="87"/>
        <item m="1" x="73"/>
        <item x="65"/>
        <item m="1" x="88"/>
        <item x="67"/>
        <item m="1" x="89"/>
        <item m="1" x="90"/>
        <item m="1" x="91"/>
        <item m="1" x="92"/>
        <item m="1" x="93"/>
        <item m="1" x="94"/>
        <item m="1" x="95"/>
        <item m="1" x="75"/>
        <item m="1" x="98"/>
        <item m="1" x="99"/>
        <item m="1" x="100"/>
        <item x="3"/>
        <item m="1" x="76"/>
        <item m="1" x="77"/>
        <item x="5"/>
        <item x="6"/>
        <item h="1" m="1" x="71"/>
        <item x="57"/>
        <item x="64"/>
        <item x="66"/>
        <item h="1" m="1" x="74"/>
        <item x="4"/>
        <item x="55"/>
        <item x="6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0"/>
        <item h="1"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</pivotFields>
  <rowFields count="3">
    <field x="1"/>
    <field x="0"/>
    <field x="2"/>
  </rowFields>
  <rowItems count="471">
    <i>
      <x/>
      <x v="5"/>
      <x v="18"/>
    </i>
    <i r="2">
      <x v="20"/>
    </i>
    <i r="2">
      <x v="23"/>
    </i>
    <i r="2">
      <x v="25"/>
    </i>
    <i r="2">
      <x v="35"/>
    </i>
    <i r="2">
      <x v="38"/>
    </i>
    <i r="2">
      <x v="42"/>
    </i>
    <i r="2">
      <x v="64"/>
    </i>
    <i r="2">
      <x v="120"/>
    </i>
    <i r="2">
      <x v="123"/>
    </i>
    <i r="2">
      <x v="149"/>
    </i>
    <i r="2">
      <x v="157"/>
    </i>
    <i r="2">
      <x v="170"/>
    </i>
    <i r="2">
      <x v="200"/>
    </i>
    <i r="2">
      <x v="208"/>
    </i>
    <i r="2">
      <x v="214"/>
    </i>
    <i r="2">
      <x v="215"/>
    </i>
    <i r="2">
      <x v="232"/>
    </i>
    <i r="2">
      <x v="233"/>
    </i>
    <i r="2">
      <x v="234"/>
    </i>
    <i r="2">
      <x v="269"/>
    </i>
    <i r="2">
      <x v="285"/>
    </i>
    <i>
      <x v="1"/>
      <x v="1"/>
      <x v="14"/>
    </i>
    <i r="2">
      <x v="15"/>
    </i>
    <i r="2">
      <x v="16"/>
    </i>
    <i r="2">
      <x v="22"/>
    </i>
    <i r="2">
      <x v="25"/>
    </i>
    <i r="2">
      <x v="26"/>
    </i>
    <i r="2">
      <x v="28"/>
    </i>
    <i r="2">
      <x v="35"/>
    </i>
    <i r="2">
      <x v="36"/>
    </i>
    <i r="2">
      <x v="38"/>
    </i>
    <i r="2">
      <x v="41"/>
    </i>
    <i r="2">
      <x v="42"/>
    </i>
    <i r="2">
      <x v="43"/>
    </i>
    <i r="2">
      <x v="49"/>
    </i>
    <i r="2">
      <x v="52"/>
    </i>
    <i r="2">
      <x v="56"/>
    </i>
    <i r="2">
      <x v="58"/>
    </i>
    <i r="2">
      <x v="59"/>
    </i>
    <i r="2">
      <x v="61"/>
    </i>
    <i r="2">
      <x v="63"/>
    </i>
    <i r="2">
      <x v="64"/>
    </i>
    <i r="2">
      <x v="66"/>
    </i>
    <i r="2">
      <x v="67"/>
    </i>
    <i r="2">
      <x v="68"/>
    </i>
    <i r="2">
      <x v="74"/>
    </i>
    <i r="2">
      <x v="75"/>
    </i>
    <i r="2">
      <x v="82"/>
    </i>
    <i r="2">
      <x v="83"/>
    </i>
    <i r="2">
      <x v="85"/>
    </i>
    <i r="2">
      <x v="88"/>
    </i>
    <i r="2">
      <x v="89"/>
    </i>
    <i r="2">
      <x v="93"/>
    </i>
    <i r="2">
      <x v="99"/>
    </i>
    <i r="2">
      <x v="101"/>
    </i>
    <i r="2">
      <x v="102"/>
    </i>
    <i r="2">
      <x v="103"/>
    </i>
    <i r="2">
      <x v="105"/>
    </i>
    <i r="2">
      <x v="106"/>
    </i>
    <i r="2">
      <x v="107"/>
    </i>
    <i r="2">
      <x v="109"/>
    </i>
    <i r="2">
      <x v="110"/>
    </i>
    <i r="2">
      <x v="111"/>
    </i>
    <i r="2">
      <x v="116"/>
    </i>
    <i r="2">
      <x v="117"/>
    </i>
    <i r="2">
      <x v="118"/>
    </i>
    <i r="2">
      <x v="121"/>
    </i>
    <i r="2">
      <x v="122"/>
    </i>
    <i r="2">
      <x v="123"/>
    </i>
    <i r="2">
      <x v="127"/>
    </i>
    <i r="2">
      <x v="128"/>
    </i>
    <i r="2">
      <x v="132"/>
    </i>
    <i r="2">
      <x v="133"/>
    </i>
    <i r="2">
      <x v="137"/>
    </i>
    <i r="2">
      <x v="142"/>
    </i>
    <i r="2">
      <x v="143"/>
    </i>
    <i r="2">
      <x v="146"/>
    </i>
    <i r="2">
      <x v="147"/>
    </i>
    <i r="2">
      <x v="149"/>
    </i>
    <i r="2">
      <x v="151"/>
    </i>
    <i r="2">
      <x v="153"/>
    </i>
    <i r="2">
      <x v="156"/>
    </i>
    <i r="2">
      <x v="157"/>
    </i>
    <i r="2">
      <x v="159"/>
    </i>
    <i r="2">
      <x v="160"/>
    </i>
    <i r="2">
      <x v="161"/>
    </i>
    <i r="2">
      <x v="162"/>
    </i>
    <i r="2">
      <x v="164"/>
    </i>
    <i r="2">
      <x v="169"/>
    </i>
    <i r="2">
      <x v="170"/>
    </i>
    <i r="2">
      <x v="171"/>
    </i>
    <i r="2">
      <x v="172"/>
    </i>
    <i r="2">
      <x v="174"/>
    </i>
    <i r="2">
      <x v="180"/>
    </i>
    <i r="2">
      <x v="181"/>
    </i>
    <i r="2">
      <x v="184"/>
    </i>
    <i r="2">
      <x v="187"/>
    </i>
    <i r="2">
      <x v="188"/>
    </i>
    <i r="2">
      <x v="189"/>
    </i>
    <i r="2">
      <x v="192"/>
    </i>
    <i r="2">
      <x v="194"/>
    </i>
    <i r="2">
      <x v="196"/>
    </i>
    <i r="2">
      <x v="197"/>
    </i>
    <i r="2">
      <x v="198"/>
    </i>
    <i r="2">
      <x v="200"/>
    </i>
    <i r="2">
      <x v="206"/>
    </i>
    <i r="2">
      <x v="207"/>
    </i>
    <i r="2">
      <x v="211"/>
    </i>
    <i r="2">
      <x v="212"/>
    </i>
    <i r="2">
      <x v="214"/>
    </i>
    <i r="2">
      <x v="215"/>
    </i>
    <i r="2">
      <x v="219"/>
    </i>
    <i r="2">
      <x v="221"/>
    </i>
    <i r="2">
      <x v="222"/>
    </i>
    <i r="2">
      <x v="223"/>
    </i>
    <i r="2">
      <x v="224"/>
    </i>
    <i r="2">
      <x v="225"/>
    </i>
    <i r="2">
      <x v="232"/>
    </i>
    <i r="2">
      <x v="233"/>
    </i>
    <i r="2">
      <x v="234"/>
    </i>
    <i r="2">
      <x v="235"/>
    </i>
    <i r="2">
      <x v="237"/>
    </i>
    <i r="2">
      <x v="238"/>
    </i>
    <i r="2">
      <x v="239"/>
    </i>
    <i r="2">
      <x v="241"/>
    </i>
    <i r="2">
      <x v="243"/>
    </i>
    <i r="2">
      <x v="245"/>
    </i>
    <i r="2">
      <x v="248"/>
    </i>
    <i r="2">
      <x v="252"/>
    </i>
    <i r="2">
      <x v="253"/>
    </i>
    <i r="2">
      <x v="255"/>
    </i>
    <i r="2">
      <x v="256"/>
    </i>
    <i r="2">
      <x v="259"/>
    </i>
    <i r="2">
      <x v="261"/>
    </i>
    <i r="2">
      <x v="263"/>
    </i>
    <i r="2">
      <x v="271"/>
    </i>
    <i r="2">
      <x v="272"/>
    </i>
    <i r="2">
      <x v="273"/>
    </i>
    <i r="2">
      <x v="275"/>
    </i>
    <i r="2">
      <x v="278"/>
    </i>
    <i r="2">
      <x v="284"/>
    </i>
    <i r="2">
      <x v="285"/>
    </i>
    <i r="2">
      <x v="289"/>
    </i>
    <i r="2">
      <x v="292"/>
    </i>
    <i r="2">
      <x v="293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3"/>
    </i>
    <i r="2">
      <x v="17"/>
    </i>
    <i r="2">
      <x v="18"/>
    </i>
    <i r="2">
      <x v="19"/>
    </i>
    <i r="2">
      <x v="20"/>
    </i>
    <i r="2">
      <x v="25"/>
    </i>
    <i r="2">
      <x v="26"/>
    </i>
    <i r="2">
      <x v="27"/>
    </i>
    <i r="2">
      <x v="30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1"/>
    </i>
    <i r="2">
      <x v="42"/>
    </i>
    <i r="2">
      <x v="43"/>
    </i>
    <i r="2">
      <x v="44"/>
    </i>
    <i r="2">
      <x v="49"/>
    </i>
    <i r="2">
      <x v="55"/>
    </i>
    <i r="2">
      <x v="57"/>
    </i>
    <i r="2">
      <x v="63"/>
    </i>
    <i r="2">
      <x v="64"/>
    </i>
    <i r="2">
      <x v="65"/>
    </i>
    <i r="2">
      <x v="66"/>
    </i>
    <i r="2">
      <x v="68"/>
    </i>
    <i r="2">
      <x v="69"/>
    </i>
    <i r="2">
      <x v="70"/>
    </i>
    <i r="2">
      <x v="71"/>
    </i>
    <i r="2">
      <x v="76"/>
    </i>
    <i r="2">
      <x v="90"/>
    </i>
    <i r="2">
      <x v="98"/>
    </i>
    <i r="2">
      <x v="99"/>
    </i>
    <i r="2">
      <x v="100"/>
    </i>
    <i r="2">
      <x v="104"/>
    </i>
    <i r="2">
      <x v="108"/>
    </i>
    <i r="2">
      <x v="113"/>
    </i>
    <i r="2">
      <x v="114"/>
    </i>
    <i r="2">
      <x v="115"/>
    </i>
    <i r="2">
      <x v="119"/>
    </i>
    <i r="2">
      <x v="123"/>
    </i>
    <i r="2">
      <x v="125"/>
    </i>
    <i r="2">
      <x v="126"/>
    </i>
    <i r="2">
      <x v="127"/>
    </i>
    <i r="2">
      <x v="129"/>
    </i>
    <i r="2">
      <x v="130"/>
    </i>
    <i r="2">
      <x v="133"/>
    </i>
    <i r="2">
      <x v="134"/>
    </i>
    <i r="2">
      <x v="138"/>
    </i>
    <i r="2">
      <x v="139"/>
    </i>
    <i r="2">
      <x v="150"/>
    </i>
    <i r="2">
      <x v="156"/>
    </i>
    <i r="2">
      <x v="157"/>
    </i>
    <i r="2">
      <x v="158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2"/>
    </i>
    <i r="2">
      <x v="173"/>
    </i>
    <i r="2">
      <x v="174"/>
    </i>
    <i r="2">
      <x v="175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6"/>
    </i>
    <i r="2">
      <x v="190"/>
    </i>
    <i r="2">
      <x v="193"/>
    </i>
    <i r="2">
      <x v="195"/>
    </i>
    <i r="2">
      <x v="197"/>
    </i>
    <i r="2">
      <x v="200"/>
    </i>
    <i r="2">
      <x v="201"/>
    </i>
    <i r="2">
      <x v="210"/>
    </i>
    <i r="2">
      <x v="223"/>
    </i>
    <i r="2">
      <x v="232"/>
    </i>
    <i r="2">
      <x v="233"/>
    </i>
    <i r="2">
      <x v="234"/>
    </i>
    <i r="2">
      <x v="236"/>
    </i>
    <i r="2">
      <x v="237"/>
    </i>
    <i r="2">
      <x v="238"/>
    </i>
    <i r="2">
      <x v="239"/>
    </i>
    <i r="2">
      <x v="240"/>
    </i>
    <i r="2">
      <x v="248"/>
    </i>
    <i r="2">
      <x v="256"/>
    </i>
    <i r="2">
      <x v="257"/>
    </i>
    <i r="2">
      <x v="258"/>
    </i>
    <i r="2">
      <x v="260"/>
    </i>
    <i r="2">
      <x v="262"/>
    </i>
    <i r="2">
      <x v="263"/>
    </i>
    <i r="2">
      <x v="266"/>
    </i>
    <i r="2">
      <x v="267"/>
    </i>
    <i r="2">
      <x v="268"/>
    </i>
    <i r="2">
      <x v="271"/>
    </i>
    <i r="2">
      <x v="272"/>
    </i>
    <i r="2">
      <x v="275"/>
    </i>
    <i r="2">
      <x v="276"/>
    </i>
    <i r="2">
      <x v="278"/>
    </i>
    <i r="2">
      <x v="281"/>
    </i>
    <i r="2">
      <x v="284"/>
    </i>
    <i r="2">
      <x v="285"/>
    </i>
    <i r="2">
      <x v="289"/>
    </i>
    <i r="2">
      <x v="292"/>
    </i>
    <i r="2">
      <x v="293"/>
    </i>
    <i r="1">
      <x v="4"/>
      <x v="3"/>
    </i>
    <i r="2">
      <x v="10"/>
    </i>
    <i r="2">
      <x v="11"/>
    </i>
    <i r="2">
      <x v="12"/>
    </i>
    <i r="2">
      <x v="13"/>
    </i>
    <i r="2">
      <x v="17"/>
    </i>
    <i r="2">
      <x v="18"/>
    </i>
    <i r="2">
      <x v="20"/>
    </i>
    <i r="2">
      <x v="23"/>
    </i>
    <i r="2">
      <x v="24"/>
    </i>
    <i r="2">
      <x v="25"/>
    </i>
    <i r="2">
      <x v="26"/>
    </i>
    <i r="2">
      <x v="27"/>
    </i>
    <i r="2">
      <x v="30"/>
    </i>
    <i r="2">
      <x v="31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1"/>
    </i>
    <i r="2">
      <x v="42"/>
    </i>
    <i r="2">
      <x v="43"/>
    </i>
    <i r="2">
      <x v="44"/>
    </i>
    <i r="2">
      <x v="49"/>
    </i>
    <i r="2">
      <x v="50"/>
    </i>
    <i r="2">
      <x v="55"/>
    </i>
    <i r="2">
      <x v="57"/>
    </i>
    <i r="2">
      <x v="58"/>
    </i>
    <i r="2">
      <x v="59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5"/>
    </i>
    <i r="2">
      <x v="89"/>
    </i>
    <i r="2">
      <x v="90"/>
    </i>
    <i r="2">
      <x v="91"/>
    </i>
    <i r="2">
      <x v="92"/>
    </i>
    <i r="2">
      <x v="93"/>
    </i>
    <i r="2">
      <x v="94"/>
    </i>
    <i r="2">
      <x v="97"/>
    </i>
    <i r="2">
      <x v="98"/>
    </i>
    <i r="2">
      <x v="99"/>
    </i>
    <i r="2">
      <x v="101"/>
    </i>
    <i r="2">
      <x v="103"/>
    </i>
    <i r="2">
      <x v="105"/>
    </i>
    <i r="2">
      <x v="106"/>
    </i>
    <i r="2">
      <x v="107"/>
    </i>
    <i r="2">
      <x v="114"/>
    </i>
    <i r="2">
      <x v="115"/>
    </i>
    <i r="2">
      <x v="116"/>
    </i>
    <i r="2">
      <x v="117"/>
    </i>
    <i r="2">
      <x v="118"/>
    </i>
    <i r="2">
      <x v="121"/>
    </i>
    <i r="2">
      <x v="122"/>
    </i>
    <i r="2">
      <x v="123"/>
    </i>
    <i r="2">
      <x v="125"/>
    </i>
    <i r="2">
      <x v="127"/>
    </i>
    <i r="2">
      <x v="128"/>
    </i>
    <i r="2">
      <x v="129"/>
    </i>
    <i r="2">
      <x v="130"/>
    </i>
    <i r="2">
      <x v="132"/>
    </i>
    <i r="2">
      <x v="133"/>
    </i>
    <i r="2">
      <x v="134"/>
    </i>
    <i r="2">
      <x v="135"/>
    </i>
    <i r="2">
      <x v="137"/>
    </i>
    <i r="2">
      <x v="138"/>
    </i>
    <i r="2">
      <x v="140"/>
    </i>
    <i r="2">
      <x v="149"/>
    </i>
    <i r="2">
      <x v="150"/>
    </i>
    <i r="2">
      <x v="151"/>
    </i>
    <i r="2">
      <x v="152"/>
    </i>
    <i r="2">
      <x v="156"/>
    </i>
    <i r="2">
      <x v="157"/>
    </i>
    <i r="2">
      <x v="158"/>
    </i>
    <i r="2">
      <x v="159"/>
    </i>
    <i r="2">
      <x v="161"/>
    </i>
    <i r="2">
      <x v="163"/>
    </i>
    <i r="2">
      <x v="164"/>
    </i>
    <i r="2">
      <x v="166"/>
    </i>
    <i r="2">
      <x v="167"/>
    </i>
    <i r="2">
      <x v="168"/>
    </i>
    <i r="2">
      <x v="169"/>
    </i>
    <i r="2">
      <x v="170"/>
    </i>
    <i r="2">
      <x v="172"/>
    </i>
    <i r="2">
      <x v="173"/>
    </i>
    <i r="2">
      <x v="174"/>
    </i>
    <i r="2">
      <x v="175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2"/>
    </i>
    <i r="2">
      <x v="193"/>
    </i>
    <i r="2">
      <x v="194"/>
    </i>
    <i r="2">
      <x v="195"/>
    </i>
    <i r="2">
      <x v="196"/>
    </i>
    <i r="2">
      <x v="198"/>
    </i>
    <i r="2">
      <x v="200"/>
    </i>
    <i r="2">
      <x v="201"/>
    </i>
    <i r="2">
      <x v="204"/>
    </i>
    <i r="2">
      <x v="206"/>
    </i>
    <i r="2">
      <x v="207"/>
    </i>
    <i r="2">
      <x v="208"/>
    </i>
    <i r="2">
      <x v="210"/>
    </i>
    <i r="2">
      <x v="211"/>
    </i>
    <i r="2">
      <x v="212"/>
    </i>
    <i r="2">
      <x v="214"/>
    </i>
    <i r="2">
      <x v="215"/>
    </i>
    <i r="2">
      <x v="217"/>
    </i>
    <i r="2">
      <x v="218"/>
    </i>
    <i r="2">
      <x v="219"/>
    </i>
    <i r="2">
      <x v="221"/>
    </i>
    <i r="2">
      <x v="222"/>
    </i>
    <i r="2">
      <x v="223"/>
    </i>
    <i r="2">
      <x v="228"/>
    </i>
    <i r="2">
      <x v="229"/>
    </i>
    <i r="2">
      <x v="230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40"/>
    </i>
    <i r="2">
      <x v="241"/>
    </i>
    <i r="2">
      <x v="244"/>
    </i>
    <i r="2">
      <x v="245"/>
    </i>
    <i r="2">
      <x v="247"/>
    </i>
    <i r="2">
      <x v="248"/>
    </i>
    <i r="2">
      <x v="252"/>
    </i>
    <i r="2">
      <x v="253"/>
    </i>
    <i r="2">
      <x v="255"/>
    </i>
    <i r="2">
      <x v="256"/>
    </i>
    <i r="2">
      <x v="258"/>
    </i>
    <i r="2">
      <x v="259"/>
    </i>
    <i r="2">
      <x v="260"/>
    </i>
    <i r="2">
      <x v="261"/>
    </i>
    <i r="2">
      <x v="262"/>
    </i>
    <i r="2">
      <x v="264"/>
    </i>
    <i r="2">
      <x v="265"/>
    </i>
    <i r="2">
      <x v="266"/>
    </i>
    <i r="2">
      <x v="267"/>
    </i>
    <i r="2">
      <x v="269"/>
    </i>
    <i r="2">
      <x v="271"/>
    </i>
    <i r="2">
      <x v="272"/>
    </i>
    <i r="2">
      <x v="273"/>
    </i>
    <i r="2">
      <x v="275"/>
    </i>
    <i r="2">
      <x v="276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9"/>
    </i>
    <i r="2">
      <x v="292"/>
    </i>
    <i r="2">
      <x v="293"/>
    </i>
    <i r="2">
      <x v="296"/>
    </i>
    <i r="2">
      <x v="298"/>
    </i>
    <i r="2">
      <x v="300"/>
    </i>
    <i r="2">
      <x v="302"/>
    </i>
    <i r="2">
      <x v="303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8" hier="-1"/>
    <pageField fld="14" hier="-1"/>
    <pageField fld="10" hier="-1"/>
    <pageField fld="21" hier="-1"/>
  </pageFields>
  <dataFields count="5">
    <dataField name="TOTAL LISTA " fld="13" baseField="0" baseItem="0"/>
    <dataField name="SHERINK ENVIADO " fld="10" baseField="0" baseItem="0"/>
    <dataField name="AGUARDANDO SEPARAÇÃO " fld="8" baseField="0" baseItem="0"/>
    <dataField name="TOTAL PENDENTE" fld="14" baseField="0" baseItem="0"/>
    <dataField name="FINALIZADO " fld="11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74F6B-25E9-4CA5-A5A1-CA556694502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PERAÇÕES">
  <location ref="J6:M9" firstHeaderRow="0" firstDataRow="1" firstDataCol="1" rowPageCount="1" colPageCount="1"/>
  <pivotFields count="24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9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oma de KIT" fld="12" baseField="0" baseItem="0"/>
    <dataField name="TOTAL LISTA (LISTA)" fld="13" baseField="0" baseItem="0" numFmtId="164"/>
    <dataField name="PENDENTE (LISTA)" fld="14" baseField="0" baseItem="0" numFmtId="164"/>
  </dataFields>
  <formats count="2">
    <format dxfId="1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1E4EC3-B262-4A57-9078-D06B940E1034}" name="PLANEJAMENTO" displayName="PLANEJAMENTO" ref="A2:Y1131" totalsRowShown="0" headerRowDxfId="115" headerRowBorderDxfId="114" tableBorderDxfId="113" totalsRowBorderDxfId="112">
  <autoFilter ref="A2:Y1131" xr:uid="{0A795ACA-5AE4-4546-9905-480D34AF45AB}"/>
  <tableColumns count="25">
    <tableColumn id="1" xr3:uid="{60B5D350-361E-45A1-9012-557022D323DB}" name="LISTA" dataDxfId="111"/>
    <tableColumn id="24" xr3:uid="{0BC80A6C-5862-4A88-84EB-4E346E25ACE0}" name="OPERAÇÃO" dataDxfId="110"/>
    <tableColumn id="2" xr3:uid="{801827A9-730C-4D6E-A6E5-B4DA459A2C62}" name="SKU" dataDxfId="109"/>
    <tableColumn id="3" xr3:uid="{426857F9-439F-4779-8108-6652E88BCE68}" name="Descrição" dataDxfId="108"/>
    <tableColumn id="4" xr3:uid="{A1800E80-AC3B-4276-8D32-6A4456A47E44}" name="Curva" dataDxfId="107"/>
    <tableColumn id="5" xr3:uid="{2C8F147E-8912-411D-9EFB-86F2FE9EDF78}" name="Situação" dataDxfId="106"/>
    <tableColumn id="6" xr3:uid="{5AC001CC-EE71-4A48-A12B-2DB33DE9DA3D}" name="PALETIZAÇÃO" dataDxfId="105"/>
    <tableColumn id="7" xr3:uid="{A1F98442-7200-4219-A1BF-54E750409DE4}" name="CX/UN." dataDxfId="104"/>
    <tableColumn id="8" xr3:uid="{7B62AEDA-F690-41F1-B143-7C96F9A4FBB8}" name="AGUARDANDO SEPARAÇÃO" dataDxfId="103">
      <calculatedColumnFormula>SUMIFS(IN_TRANSITO!E:E,IN_TRANSITO!B:B,PLANEJAMENTO!C3,IN_TRANSITO!H:H,PLANEJAMENTO!$I$2,IN_TRANSITO!W:W,PLANEJAMENTO!A3)</calculatedColumnFormula>
    </tableColumn>
    <tableColumn id="9" xr3:uid="{7192CD8F-CD81-41B4-AEC9-6804AF97322C}" name="DEVOLUÇÃO MERCO" dataDxfId="102">
      <calculatedColumnFormula>SUMIFS(IN_TRANSITO!E:E,IN_TRANSITO!B:B,PLANEJAMENTO!C3,IN_TRANSITO!H:H,PLANEJAMENTO!$J$2,IN_TRANSITO!W:W,PLANEJAMENTO!A3)</calculatedColumnFormula>
    </tableColumn>
    <tableColumn id="14" xr3:uid="{C78709DD-8477-4F3F-8E58-ECFA2A5A35E0}" name="SHERINK SOLICITADO" dataDxfId="101">
      <calculatedColumnFormula>SUMIFS(PRODUCAO_SHRINK!E:E,PRODUCAO_SHRINK!B:B,PLANEJAMENTO[[#This Row],[SKU]],PRODUCAO_SHRINK!H:H,PLANEJAMENTO[[#Headers],[SHERINK SOLICITADO]],PRODUCAO_SHRINK!V:V,PLANEJAMENTO[[#This Row],[LISTA]])</calculatedColumnFormula>
    </tableColumn>
    <tableColumn id="10" xr3:uid="{640425FB-887D-4A63-9112-C93619148FC0}" name="SHERINK ENVIADO" dataDxfId="100">
      <calculatedColumnFormula>SUMIFS(PRODUCAO_SHRINK!E:E,PRODUCAO_SHRINK!B:B,PLANEJAMENTO[[#This Row],[SKU]],PRODUCAO_SHRINK!H:H,PLANEJAMENTO[[#Headers],[SHERINK ENVIADO]],PRODUCAO_SHRINK!V:V,PLANEJAMENTO[[#This Row],[LISTA]])</calculatedColumnFormula>
    </tableColumn>
    <tableColumn id="11" xr3:uid="{C406024E-9EB1-4151-8F91-346EC1D81182}" name="FINALIZADO" dataDxfId="99">
      <calculatedColumnFormula>SUMIFS(IN_TRANSITO!E:E,IN_TRANSITO!B:B,PLANEJAMENTO!C3,IN_TRANSITO!H:H,PLANEJAMENTO!$M$2,IN_TRANSITO!W:W,PLANEJAMENTO!A3)</calculatedColumnFormula>
    </tableColumn>
    <tableColumn id="27" xr3:uid="{08ED7427-F3C3-446F-85F9-7B31083FD948}" name="KIT" dataDxfId="98"/>
    <tableColumn id="12" xr3:uid="{A5AB9B31-0484-42A0-A573-010539DADDBA}" name="TOTAL LISTA" dataDxfId="97"/>
    <tableColumn id="13" xr3:uid="{B5ECAC48-D19E-44FC-8AC0-88202BD8CAEF}" name="TOTAL FINAL" dataDxfId="96">
      <calculatedColumnFormula>(PLANEJAMENTO[[#This Row],[AGUARDANDO SEPARAÇÃO]]+PLANEJAMENTO[[#This Row],[FINALIZADO]])-(PLANEJAMENTO[[#This Row],[TOTAL LISTA]]+PLANEJAMENTO[[#This Row],[KIT]])</calculatedColumnFormula>
    </tableColumn>
    <tableColumn id="15" xr3:uid="{3AB91481-F364-4E8E-AB7A-CDC2114E72C2}" name="SALDO MERCO" dataDxfId="95">
      <calculatedColumnFormula>IFERROR(VLOOKUP(PLANEJAMENTO[[#This Row],[SKU]],EST_MERCOCAMP!A:E,5,0),0)</calculatedColumnFormula>
    </tableColumn>
    <tableColumn id="25" xr3:uid="{6B49708A-C962-48A9-8EF7-7D24A1BDB39C}" name="SALDO LMX" dataDxfId="94">
      <calculatedColumnFormula>IFERROR(VLOOKUP(PLANEJAMENTO[[#This Row],[SKU]],EST_LMX!A:C,3,0),0)</calculatedColumnFormula>
    </tableColumn>
    <tableColumn id="17" xr3:uid="{2E32E43C-3F93-453A-ABED-BA74E793903F}" name="SALDO DEVINTEX" dataDxfId="93" dataCellStyle="Vírgula">
      <calculatedColumnFormula>IFERROR(IF(VLOOKUP(C3,'EST_DEVINTEX X DEMANDA'!A:E,5,0)&lt;0,0,VLOOKUP(C3,'EST_DEVINTEX X DEMANDA'!A:E,5,0)),0)</calculatedColumnFormula>
    </tableColumn>
    <tableColumn id="18" xr3:uid="{8E6D2D7E-370E-45AA-BFD5-9FB4F7CEB811}" name="PALETE" dataDxfId="92"/>
    <tableColumn id="19" xr3:uid="{1878E182-AA9A-4462-B05D-910D4E2B6A58}" name="UNIDADE" dataDxfId="91">
      <calculatedColumnFormula>T3*G3</calculatedColumnFormula>
    </tableColumn>
    <tableColumn id="20" xr3:uid="{885DE3E8-7D0B-4938-99F4-4BCA934A30D8}" name="VOLUMES" dataDxfId="90">
      <calculatedColumnFormula>U3/H3</calculatedColumnFormula>
    </tableColumn>
    <tableColumn id="22" xr3:uid="{2242473E-A99B-43D7-AE52-D30222E71FF7}" name="SHERINK? " dataDxfId="89"/>
    <tableColumn id="26" xr3:uid="{306B1E87-F159-46F0-85CF-8C8D22F4F7B8}" name="KIT?" dataDxfId="88">
      <calculatedColumnFormula>VLOOKUP(PLANEJAMENTO[[#This Row],[SKU]],'KIT MELI'!A:A,1,0)</calculatedColumnFormula>
    </tableColumn>
    <tableColumn id="23" xr3:uid="{5EE094F2-68AF-4767-AA8E-874C33D118EB}" name="ATENDIMENTO%" dataDxfId="87" dataCellStyle="Porcentagem">
      <calculatedColumnFormula>(PLANEJAMENTO[[#This Row],[AGUARDANDO SEPARAÇÃO]]+PLANEJAMENTO[[#This Row],[FINALIZADO]])/(PLANEJAMENTO[[#This Row],[KIT]]+PLANEJAMENTO[[#This Row],[TOTAL LISTA]])</calculatedColumnFormula>
    </tableColumn>
  </tableColumns>
  <tableStyleInfo name="Analise_Abastecimento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FE0CA-6B0B-4478-89D4-8D91C29C72F0}" name="I.T" displayName="I.T" ref="A1:X1345" totalsRowShown="0" headerRowDxfId="86" dataDxfId="85" headerRowCellStyle="Normal 2" dataCellStyle="Normal 2">
  <autoFilter ref="A1:X1345" xr:uid="{CBEFE0CA-6B0B-4478-89D4-8D91C29C72F0}"/>
  <tableColumns count="24">
    <tableColumn id="1" xr3:uid="{64CB1B00-6520-44A8-B633-6E92FA2F105C}" name="Data Input" dataDxfId="84"/>
    <tableColumn id="2" xr3:uid="{A7519BEE-2678-4013-8651-A1FDF1D9B9AF}" name="CODPROD" dataDxfId="83"/>
    <tableColumn id="3" xr3:uid="{FA5814B6-E469-42F5-BF02-9E56B303FFE4}" name="DESCRPROD" dataDxfId="82"/>
    <tableColumn id="4" xr3:uid="{3700F08D-5758-4072-9952-DC40B56EE2B0}" name="QTD PALETE COMPRA" dataDxfId="81"/>
    <tableColumn id="5" xr3:uid="{243DEBDF-BA59-4228-A0B3-65112AB3A6AC}" name="QTD UND COMPRA" dataDxfId="80" dataCellStyle="Vírgula"/>
    <tableColumn id="8" xr3:uid="{A6AE40E8-4E3E-4DDF-AF94-11485C66F84F}" name="Veículo" dataDxfId="79"/>
    <tableColumn id="11" xr3:uid="{B22EACA0-4B6F-4EB4-AFB3-F54A45081BB6}" name="PC" dataDxfId="78"/>
    <tableColumn id="12" xr3:uid="{C15CDD69-B6C7-4A50-B68C-8A180F36B7A3}" name="Status" dataDxfId="77"/>
    <tableColumn id="13" xr3:uid="{D2C415D3-3E09-4A5D-A177-0179DAFD14E4}" name="OS" dataDxfId="76" dataCellStyle="Normal 2"/>
    <tableColumn id="14" xr3:uid="{5D8A6F4B-ED39-48D2-B9DB-4E20378CC709}" name="NF" dataDxfId="75"/>
    <tableColumn id="15" xr3:uid="{DDEC9625-49EC-421B-87B6-CE1550F76C39}" name="Manifesto" dataDxfId="74"/>
    <tableColumn id="16" xr3:uid="{D6B5D5CA-8183-4B86-9203-BFE1A5E108EF}" name="Data Expedição" dataDxfId="73"/>
    <tableColumn id="18" xr3:uid="{666603F5-AC8A-4FEB-A0D4-0E305F91808E}" name="Data Recebimento" dataDxfId="72"/>
    <tableColumn id="20" xr3:uid="{87509F40-95F0-46D8-B17A-5F46C7B8E5AE}" name="Transportador" dataDxfId="71" dataCellStyle="Normal 2"/>
    <tableColumn id="21" xr3:uid="{FB7B8006-EE7A-4981-BB13-DAA7DFE17CAE}" name="LEAD TIME SEPARAÇÃO" dataDxfId="70" dataCellStyle="Normal 2">
      <calculatedColumnFormula>IFERROR(IF(L2="",0,L2-A2),"")</calculatedColumnFormula>
    </tableColumn>
    <tableColumn id="23" xr3:uid="{B2F87FB4-3271-4261-A4C4-BC574F23DC56}" name="LEAD TIME RECEBIMENTO" dataDxfId="69" dataCellStyle="Normal 2">
      <calculatedColumnFormula>IFERROR(IF(M2="",0,M2-I.T[[#This Row],[Data Expedição]]),"")</calculatedColumnFormula>
    </tableColumn>
    <tableColumn id="24" xr3:uid="{3E9D7BDD-3EFB-43B8-8148-6FF54D1E98C2}" name="Mês" dataDxfId="68" dataCellStyle="Normal 2">
      <calculatedColumnFormula>IFERROR(DATE(YEAR(A2),MONTH(A2),1),"")</calculatedColumnFormula>
    </tableColumn>
    <tableColumn id="25" xr3:uid="{A10AD637-AFF0-4AF5-9D86-6582D5AD6A8E}" name="Duplicado" dataDxfId="67" dataCellStyle="Normal 2">
      <calculatedColumnFormula>IFERROR(IF(H2="Entregue",IF(COUNTIFS(I$2:$I1345,I2)&gt;1,"x",1),"x"),"")</calculatedColumnFormula>
    </tableColumn>
    <tableColumn id="26" xr3:uid="{062120A3-0FE6-47B6-8BE9-7DE48616E232}" name="FILIAL" dataDxfId="66" dataCellStyle="Normal 2"/>
    <tableColumn id="27" xr3:uid="{2F8995C3-57A4-43D6-9C40-81C6AF37854F}" name="ARMAZÉM" dataDxfId="65" dataCellStyle="Normal 2"/>
    <tableColumn id="28" xr3:uid="{7ADFF2E0-9993-47FA-9BD8-233972386AD0}" name="OPERADOR LOGÍSTICO" dataDxfId="64" dataCellStyle="Normal 2"/>
    <tableColumn id="29" xr3:uid="{B0638D52-DDDE-4989-9F69-186EBB5074FC}" name="CANAL" dataDxfId="63" dataCellStyle="Normal 2"/>
    <tableColumn id="30" xr3:uid="{3909A353-E0F1-4161-8C31-DCA53B02A3B5}" name="OBS" dataDxfId="62" dataCellStyle="Normal 2"/>
    <tableColumn id="31" xr3:uid="{69438618-5157-48C3-8CF3-BB1E04CCCF4A}" name="Movimentação" dataDxfId="61" dataCellStyle="Normal 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CC080-B2E9-4C18-9607-EF9F0DD23B5E}" name="PROD_SHRINK" displayName="PROD_SHRINK" ref="A1:W228" totalsRowShown="0" headerRowDxfId="60" dataDxfId="59" headerRowCellStyle="Normal 2" dataCellStyle="Normal 2">
  <autoFilter ref="A1:W228" xr:uid="{CBEFE0CA-6B0B-4478-89D4-8D91C29C72F0}"/>
  <tableColumns count="23">
    <tableColumn id="1" xr3:uid="{9BCA3630-EB88-4949-BC99-DF6F68466E5F}" name="Data Input" dataDxfId="58" dataCellStyle="Normal 2"/>
    <tableColumn id="2" xr3:uid="{358FC367-9572-4C32-8C2A-488B715FDDC7}" name="CODPROD" dataDxfId="57"/>
    <tableColumn id="3" xr3:uid="{56B62120-490C-40AD-8A78-10A8D5FDB755}" name="DESCRPROD" dataDxfId="56"/>
    <tableColumn id="4" xr3:uid="{42DCA379-7677-4E25-995C-52FC4704FC73}" name="QTD PALETE COMPRA" dataDxfId="55"/>
    <tableColumn id="5" xr3:uid="{1BE94984-26CA-4AEF-B131-CEE6934B7A08}" name="QTD UND COMPRA" dataDxfId="54" dataCellStyle="Vírgula"/>
    <tableColumn id="8" xr3:uid="{CA0C5839-51CF-4D22-B05D-A569CA51C197}" name="Veículo" dataDxfId="53" dataCellStyle="Normal 2"/>
    <tableColumn id="11" xr3:uid="{A20FE19A-8257-48CF-8E9E-9B19792DF002}" name="PC" dataDxfId="52" dataCellStyle="Normal 2"/>
    <tableColumn id="12" xr3:uid="{EC5ED3B5-2A45-48E9-AE12-DD14F840F935}" name="Status" dataDxfId="51"/>
    <tableColumn id="13" xr3:uid="{82193E44-FF40-4FE3-B7D1-4378D2CC294F}" name="OS" dataDxfId="50" dataCellStyle="Normal 2"/>
    <tableColumn id="14" xr3:uid="{85E626E5-4186-45CA-B690-E177F870A504}" name="NF" dataDxfId="49" dataCellStyle="Normal 2"/>
    <tableColumn id="15" xr3:uid="{59B654F6-627D-466D-BF71-53685DB084A8}" name="Manifesto" dataDxfId="48" dataCellStyle="Normal 2"/>
    <tableColumn id="16" xr3:uid="{60797ED9-6C51-439E-890D-C315F9019B3A}" name="Data Expedição" dataDxfId="47" dataCellStyle="Normal 2"/>
    <tableColumn id="18" xr3:uid="{18B32E42-A556-4608-AD55-E5322E8DC68D}" name="Data Recebimento" dataDxfId="46" dataCellStyle="Normal 2"/>
    <tableColumn id="20" xr3:uid="{0B7F9A9D-3D1D-465B-A403-93B85E82E478}" name="Transportador" dataDxfId="45" dataCellStyle="Normal 2"/>
    <tableColumn id="21" xr3:uid="{3A4BCB79-382C-4F9C-9590-34B79A1C4626}" name="LEAD TIME SEPARAÇÃO" dataDxfId="44" dataCellStyle="Normal 2">
      <calculatedColumnFormula>IFERROR(IF(L2="",0,L2-A2),"")</calculatedColumnFormula>
    </tableColumn>
    <tableColumn id="23" xr3:uid="{37C54725-DA9B-483B-A139-BED6B9B4FEFD}" name="LEAD TIME RECEBIMENTO" dataDxfId="43" dataCellStyle="Normal 2">
      <calculatedColumnFormula>IFERROR(IF(M2="",0,M2-L2),"")</calculatedColumnFormula>
    </tableColumn>
    <tableColumn id="24" xr3:uid="{7AE5C2FC-15B8-4AFF-8A66-B9A1DDC9ABEB}" name="Mês" dataDxfId="42" dataCellStyle="Normal 2">
      <calculatedColumnFormula>IFERROR(DATE(YEAR(A2),MONTH(A2),1),"")</calculatedColumnFormula>
    </tableColumn>
    <tableColumn id="26" xr3:uid="{541957FA-7E4C-4EB5-8EC4-2EDB895BA6A3}" name="FILIAL" dataDxfId="41" dataCellStyle="Normal 2"/>
    <tableColumn id="27" xr3:uid="{D640FBE8-6CF7-42F4-91F3-C6E3FB50E5D1}" name="ARMAZÉM" dataDxfId="40" dataCellStyle="Normal 2"/>
    <tableColumn id="28" xr3:uid="{3E637F39-4E6D-4723-89AC-CB1B376E1356}" name="OPERADOR LOGÍSTICO" dataDxfId="39" dataCellStyle="Normal 2"/>
    <tableColumn id="29" xr3:uid="{B2789F7D-D520-4DCB-A7FE-5FE8454F4FCB}" name="OPERAÇÃO" dataDxfId="38" dataCellStyle="Normal 2"/>
    <tableColumn id="30" xr3:uid="{A02270E8-EF43-41BD-8682-710DF654E084}" name="LISTA" dataDxfId="37" dataCellStyle="Normal 2"/>
    <tableColumn id="31" xr3:uid="{1A011863-958E-41AF-8CD1-369DD244D710}" name="OBS" dataDxfId="36" dataCellStyle="Normal 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161CD-B652-4242-A2F7-1BC79650356D}" name="Abastecimento" displayName="Abastecimento" ref="A1:F500">
  <autoFilter ref="A1:F500" xr:uid="{35A161CD-B652-4242-A2F7-1BC79650356D}"/>
  <tableColumns count="6">
    <tableColumn id="1" xr3:uid="{6AEC2276-C681-4F68-B4D2-3A2EA6946EF5}" name="SKU" dataDxfId="34"/>
    <tableColumn id="2" xr3:uid="{87A60350-CF55-43D7-9541-ACE29A69B0E4}" name="Descrição" dataDxfId="33"/>
    <tableColumn id="3" xr3:uid="{9F906658-6023-4626-835B-54D0218E365B}" name="Curva" dataDxfId="32"/>
    <tableColumn id="4" xr3:uid="{BE7B4774-0850-4F5F-84A3-9FFC4B9B36B0}" name="Situação" dataDxfId="31"/>
    <tableColumn id="20" xr3:uid="{06B8082A-DFF7-4DC7-81A7-A55B6DBA87DB}" name="G05" dataDxfId="30"/>
    <tableColumn id="30" xr3:uid="{C0658E52-79C7-4DEB-812F-B88E57E9A5DD}" name="Projeção de Estoque" dataDxfId="35"/>
  </tableColumns>
  <tableStyleInfo name="Analise_Abastecimento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937A-D774-45F5-AB10-83B218624EE6}">
  <dimension ref="A1:G97"/>
  <sheetViews>
    <sheetView topLeftCell="C1" workbookViewId="0">
      <selection activeCell="N4" sqref="N4"/>
    </sheetView>
  </sheetViews>
  <sheetFormatPr defaultRowHeight="15" x14ac:dyDescent="0.25"/>
  <cols>
    <col min="2" max="2" width="93.85546875" bestFit="1" customWidth="1"/>
    <col min="5" max="5" width="78.85546875" bestFit="1" customWidth="1"/>
  </cols>
  <sheetData>
    <row r="1" spans="1:7" x14ac:dyDescent="0.25">
      <c r="A1" t="s">
        <v>0</v>
      </c>
      <c r="B1" t="s">
        <v>1</v>
      </c>
      <c r="D1" t="s">
        <v>0</v>
      </c>
      <c r="E1" t="s">
        <v>1</v>
      </c>
      <c r="G1" t="s">
        <v>2</v>
      </c>
    </row>
    <row r="2" spans="1:7" x14ac:dyDescent="0.25">
      <c r="A2">
        <v>32136</v>
      </c>
      <c r="B2" t="s">
        <v>3</v>
      </c>
      <c r="D2" s="158">
        <v>32060</v>
      </c>
      <c r="E2" s="158" t="s">
        <v>4</v>
      </c>
      <c r="G2">
        <v>32060</v>
      </c>
    </row>
    <row r="3" spans="1:7" x14ac:dyDescent="0.25">
      <c r="A3">
        <v>32137</v>
      </c>
      <c r="B3" t="s">
        <v>5</v>
      </c>
      <c r="D3" s="158">
        <v>33271</v>
      </c>
      <c r="E3" s="158" t="s">
        <v>6</v>
      </c>
      <c r="G3">
        <v>95679</v>
      </c>
    </row>
    <row r="4" spans="1:7" x14ac:dyDescent="0.25">
      <c r="A4">
        <v>32202</v>
      </c>
      <c r="B4" t="s">
        <v>7</v>
      </c>
      <c r="D4" s="158">
        <v>95679</v>
      </c>
      <c r="E4" s="158" t="s">
        <v>8</v>
      </c>
      <c r="G4">
        <v>33107</v>
      </c>
    </row>
    <row r="5" spans="1:7" x14ac:dyDescent="0.25">
      <c r="A5">
        <v>32249</v>
      </c>
      <c r="B5" t="s">
        <v>9</v>
      </c>
      <c r="D5" s="158">
        <v>34988</v>
      </c>
      <c r="E5" s="158" t="s">
        <v>10</v>
      </c>
      <c r="G5">
        <v>33271</v>
      </c>
    </row>
    <row r="6" spans="1:7" x14ac:dyDescent="0.25">
      <c r="A6">
        <v>32259</v>
      </c>
      <c r="B6" t="s">
        <v>11</v>
      </c>
      <c r="D6" s="158">
        <v>33107</v>
      </c>
      <c r="E6" s="158" t="s">
        <v>12</v>
      </c>
      <c r="G6">
        <v>32247</v>
      </c>
    </row>
    <row r="7" spans="1:7" x14ac:dyDescent="0.25">
      <c r="A7">
        <v>32443</v>
      </c>
      <c r="B7" t="s">
        <v>13</v>
      </c>
      <c r="D7" s="158">
        <v>33272</v>
      </c>
      <c r="E7" s="158" t="s">
        <v>14</v>
      </c>
      <c r="G7">
        <v>34936</v>
      </c>
    </row>
    <row r="8" spans="1:7" x14ac:dyDescent="0.25">
      <c r="A8">
        <v>32444</v>
      </c>
      <c r="B8" t="s">
        <v>15</v>
      </c>
      <c r="D8" s="158">
        <v>34936</v>
      </c>
      <c r="E8" s="158" t="s">
        <v>16</v>
      </c>
      <c r="G8">
        <v>95701</v>
      </c>
    </row>
    <row r="9" spans="1:7" x14ac:dyDescent="0.25">
      <c r="A9">
        <v>32624</v>
      </c>
      <c r="B9" t="s">
        <v>17</v>
      </c>
      <c r="D9" s="158">
        <v>32209</v>
      </c>
      <c r="E9" s="158" t="s">
        <v>18</v>
      </c>
      <c r="G9">
        <v>30851</v>
      </c>
    </row>
    <row r="10" spans="1:7" x14ac:dyDescent="0.25">
      <c r="A10">
        <v>32625</v>
      </c>
      <c r="B10" t="s">
        <v>19</v>
      </c>
      <c r="D10" s="158">
        <v>34932</v>
      </c>
      <c r="E10" s="158" t="s">
        <v>20</v>
      </c>
      <c r="G10">
        <v>32200</v>
      </c>
    </row>
    <row r="11" spans="1:7" x14ac:dyDescent="0.25">
      <c r="A11">
        <v>32626</v>
      </c>
      <c r="B11" t="s">
        <v>21</v>
      </c>
      <c r="D11" s="158">
        <v>95109</v>
      </c>
      <c r="E11" s="158" t="s">
        <v>22</v>
      </c>
      <c r="G11">
        <v>34682</v>
      </c>
    </row>
    <row r="12" spans="1:7" x14ac:dyDescent="0.25">
      <c r="A12">
        <v>32632</v>
      </c>
      <c r="B12" t="s">
        <v>23</v>
      </c>
      <c r="D12" s="158">
        <v>32247</v>
      </c>
      <c r="E12" s="158" t="s">
        <v>24</v>
      </c>
      <c r="G12">
        <v>95004</v>
      </c>
    </row>
    <row r="13" spans="1:7" x14ac:dyDescent="0.25">
      <c r="A13">
        <v>32892</v>
      </c>
      <c r="B13" t="s">
        <v>25</v>
      </c>
      <c r="D13" s="158">
        <v>95076</v>
      </c>
      <c r="E13" s="158" t="s">
        <v>26</v>
      </c>
      <c r="G13">
        <v>32199</v>
      </c>
    </row>
    <row r="14" spans="1:7" x14ac:dyDescent="0.25">
      <c r="A14">
        <v>33251</v>
      </c>
      <c r="B14" t="s">
        <v>27</v>
      </c>
      <c r="D14" s="158">
        <v>31716</v>
      </c>
      <c r="E14" s="158" t="s">
        <v>28</v>
      </c>
      <c r="G14">
        <v>34768</v>
      </c>
    </row>
    <row r="15" spans="1:7" x14ac:dyDescent="0.25">
      <c r="A15">
        <v>33258</v>
      </c>
      <c r="B15" t="s">
        <v>29</v>
      </c>
      <c r="D15" s="158">
        <v>95701</v>
      </c>
      <c r="E15" s="158" t="s">
        <v>30</v>
      </c>
      <c r="G15">
        <v>95678</v>
      </c>
    </row>
    <row r="16" spans="1:7" x14ac:dyDescent="0.25">
      <c r="A16">
        <v>33265</v>
      </c>
      <c r="B16" t="s">
        <v>31</v>
      </c>
      <c r="D16" s="158">
        <v>32446</v>
      </c>
      <c r="E16" s="158" t="s">
        <v>32</v>
      </c>
      <c r="G16">
        <v>32448</v>
      </c>
    </row>
    <row r="17" spans="1:7" x14ac:dyDescent="0.25">
      <c r="A17">
        <v>33314</v>
      </c>
      <c r="B17" t="s">
        <v>33</v>
      </c>
      <c r="D17" s="158">
        <v>95678</v>
      </c>
      <c r="E17" s="158" t="s">
        <v>34</v>
      </c>
      <c r="G17">
        <v>34847</v>
      </c>
    </row>
    <row r="18" spans="1:7" x14ac:dyDescent="0.25">
      <c r="A18">
        <v>33343</v>
      </c>
      <c r="B18" t="s">
        <v>35</v>
      </c>
      <c r="D18" s="158">
        <v>34768</v>
      </c>
      <c r="E18" s="158" t="s">
        <v>36</v>
      </c>
      <c r="G18">
        <v>32447</v>
      </c>
    </row>
    <row r="19" spans="1:7" x14ac:dyDescent="0.25">
      <c r="A19">
        <v>33580</v>
      </c>
      <c r="B19" t="s">
        <v>37</v>
      </c>
      <c r="D19" s="158">
        <v>95275</v>
      </c>
      <c r="E19" s="158" t="s">
        <v>38</v>
      </c>
      <c r="G19">
        <v>34491</v>
      </c>
    </row>
    <row r="20" spans="1:7" x14ac:dyDescent="0.25">
      <c r="A20">
        <v>33596</v>
      </c>
      <c r="B20" t="s">
        <v>39</v>
      </c>
      <c r="D20" s="158">
        <v>95108</v>
      </c>
      <c r="E20" s="158" t="s">
        <v>40</v>
      </c>
      <c r="G20">
        <v>95076</v>
      </c>
    </row>
    <row r="21" spans="1:7" x14ac:dyDescent="0.25">
      <c r="A21">
        <v>33644</v>
      </c>
      <c r="B21" t="s">
        <v>41</v>
      </c>
      <c r="D21" s="158">
        <v>34530</v>
      </c>
      <c r="E21" s="158" t="s">
        <v>42</v>
      </c>
      <c r="G21">
        <v>31716</v>
      </c>
    </row>
    <row r="22" spans="1:7" x14ac:dyDescent="0.25">
      <c r="D22" s="158">
        <v>30745</v>
      </c>
      <c r="E22" s="158" t="s">
        <v>43</v>
      </c>
      <c r="G22">
        <v>32446</v>
      </c>
    </row>
    <row r="23" spans="1:7" x14ac:dyDescent="0.25">
      <c r="D23" s="158">
        <v>95556</v>
      </c>
      <c r="E23" s="158" t="s">
        <v>44</v>
      </c>
      <c r="G23">
        <v>33583</v>
      </c>
    </row>
    <row r="24" spans="1:7" x14ac:dyDescent="0.25">
      <c r="D24" s="158">
        <v>32619</v>
      </c>
      <c r="E24" s="158" t="s">
        <v>45</v>
      </c>
    </row>
    <row r="25" spans="1:7" x14ac:dyDescent="0.25">
      <c r="D25" s="158">
        <v>32884</v>
      </c>
      <c r="E25" s="158" t="s">
        <v>46</v>
      </c>
    </row>
    <row r="26" spans="1:7" x14ac:dyDescent="0.25">
      <c r="D26" s="158">
        <v>30851</v>
      </c>
      <c r="E26" s="158" t="s">
        <v>47</v>
      </c>
    </row>
    <row r="27" spans="1:7" x14ac:dyDescent="0.25">
      <c r="D27" s="158">
        <v>95355</v>
      </c>
      <c r="E27" s="158" t="s">
        <v>48</v>
      </c>
    </row>
    <row r="28" spans="1:7" x14ac:dyDescent="0.25">
      <c r="D28" s="158">
        <v>33584</v>
      </c>
      <c r="E28" s="158" t="s">
        <v>49</v>
      </c>
    </row>
    <row r="29" spans="1:7" x14ac:dyDescent="0.25">
      <c r="D29" s="158">
        <v>32200</v>
      </c>
      <c r="E29" s="158" t="s">
        <v>50</v>
      </c>
    </row>
    <row r="30" spans="1:7" x14ac:dyDescent="0.25">
      <c r="D30" s="158">
        <v>33583</v>
      </c>
      <c r="E30" s="158" t="s">
        <v>51</v>
      </c>
    </row>
    <row r="31" spans="1:7" x14ac:dyDescent="0.25">
      <c r="D31" s="158">
        <v>33631</v>
      </c>
      <c r="E31" s="158" t="s">
        <v>52</v>
      </c>
    </row>
    <row r="32" spans="1:7" x14ac:dyDescent="0.25">
      <c r="D32" s="158">
        <v>95119</v>
      </c>
      <c r="E32" s="158" t="s">
        <v>53</v>
      </c>
    </row>
    <row r="33" spans="4:5" x14ac:dyDescent="0.25">
      <c r="D33" s="158">
        <v>32199</v>
      </c>
      <c r="E33" s="158" t="s">
        <v>54</v>
      </c>
    </row>
    <row r="34" spans="4:5" x14ac:dyDescent="0.25">
      <c r="D34" s="158">
        <v>34437</v>
      </c>
      <c r="E34" s="158" t="s">
        <v>55</v>
      </c>
    </row>
    <row r="35" spans="4:5" x14ac:dyDescent="0.25">
      <c r="D35" s="158">
        <v>32616</v>
      </c>
      <c r="E35" s="158" t="s">
        <v>56</v>
      </c>
    </row>
    <row r="36" spans="4:5" x14ac:dyDescent="0.25">
      <c r="D36" s="158">
        <v>32196</v>
      </c>
      <c r="E36" s="158" t="s">
        <v>57</v>
      </c>
    </row>
    <row r="37" spans="4:5" x14ac:dyDescent="0.25">
      <c r="D37" s="158">
        <v>33253</v>
      </c>
      <c r="E37" s="158" t="s">
        <v>58</v>
      </c>
    </row>
    <row r="38" spans="4:5" x14ac:dyDescent="0.25">
      <c r="D38" s="158">
        <v>95092</v>
      </c>
      <c r="E38" s="158" t="s">
        <v>59</v>
      </c>
    </row>
    <row r="39" spans="4:5" x14ac:dyDescent="0.25">
      <c r="D39" s="158">
        <v>34491</v>
      </c>
      <c r="E39" s="158" t="s">
        <v>60</v>
      </c>
    </row>
    <row r="40" spans="4:5" x14ac:dyDescent="0.25">
      <c r="D40" s="158">
        <v>32208</v>
      </c>
      <c r="E40" s="158" t="s">
        <v>61</v>
      </c>
    </row>
    <row r="41" spans="4:5" x14ac:dyDescent="0.25">
      <c r="D41" s="158">
        <v>32629</v>
      </c>
      <c r="E41" s="158" t="s">
        <v>62</v>
      </c>
    </row>
    <row r="42" spans="4:5" x14ac:dyDescent="0.25">
      <c r="D42" s="158">
        <v>33275</v>
      </c>
      <c r="E42" s="158" t="s">
        <v>63</v>
      </c>
    </row>
    <row r="43" spans="4:5" x14ac:dyDescent="0.25">
      <c r="D43" s="158">
        <v>95003</v>
      </c>
      <c r="E43" s="158" t="s">
        <v>64</v>
      </c>
    </row>
    <row r="44" spans="4:5" x14ac:dyDescent="0.25">
      <c r="D44" s="158">
        <v>34915</v>
      </c>
      <c r="E44" s="158" t="s">
        <v>65</v>
      </c>
    </row>
    <row r="45" spans="4:5" x14ac:dyDescent="0.25">
      <c r="D45" s="158">
        <v>32547</v>
      </c>
      <c r="E45" s="158" t="s">
        <v>66</v>
      </c>
    </row>
    <row r="46" spans="4:5" x14ac:dyDescent="0.25">
      <c r="D46" s="158">
        <v>34852</v>
      </c>
      <c r="E46" s="158" t="s">
        <v>67</v>
      </c>
    </row>
    <row r="47" spans="4:5" x14ac:dyDescent="0.25">
      <c r="D47" s="158">
        <v>32630</v>
      </c>
      <c r="E47" s="158" t="s">
        <v>68</v>
      </c>
    </row>
    <row r="48" spans="4:5" x14ac:dyDescent="0.25">
      <c r="D48" s="158">
        <v>32448</v>
      </c>
      <c r="E48" s="158" t="s">
        <v>69</v>
      </c>
    </row>
    <row r="49" spans="4:5" x14ac:dyDescent="0.25">
      <c r="D49" s="158">
        <v>32198</v>
      </c>
      <c r="E49" s="158" t="s">
        <v>70</v>
      </c>
    </row>
    <row r="50" spans="4:5" x14ac:dyDescent="0.25">
      <c r="D50" s="158">
        <v>32620</v>
      </c>
      <c r="E50" s="158" t="s">
        <v>71</v>
      </c>
    </row>
    <row r="51" spans="4:5" x14ac:dyDescent="0.25">
      <c r="D51" s="158">
        <v>33313</v>
      </c>
      <c r="E51" s="158" t="s">
        <v>72</v>
      </c>
    </row>
    <row r="52" spans="4:5" x14ac:dyDescent="0.25">
      <c r="D52" s="158">
        <v>95706</v>
      </c>
      <c r="E52" s="158" t="s">
        <v>73</v>
      </c>
    </row>
    <row r="53" spans="4:5" x14ac:dyDescent="0.25">
      <c r="D53" s="158">
        <v>32203</v>
      </c>
      <c r="E53" s="158" t="s">
        <v>74</v>
      </c>
    </row>
    <row r="54" spans="4:5" x14ac:dyDescent="0.25">
      <c r="D54" s="158">
        <v>32447</v>
      </c>
      <c r="E54" s="158" t="s">
        <v>75</v>
      </c>
    </row>
    <row r="55" spans="4:5" x14ac:dyDescent="0.25">
      <c r="D55" s="158">
        <v>32920</v>
      </c>
      <c r="E55" s="158" t="s">
        <v>76</v>
      </c>
    </row>
    <row r="56" spans="4:5" x14ac:dyDescent="0.25">
      <c r="D56" s="158">
        <v>34921</v>
      </c>
      <c r="E56" s="158" t="s">
        <v>77</v>
      </c>
    </row>
    <row r="57" spans="4:5" x14ac:dyDescent="0.25">
      <c r="D57" s="158">
        <v>33312</v>
      </c>
      <c r="E57" s="158" t="s">
        <v>78</v>
      </c>
    </row>
    <row r="58" spans="4:5" x14ac:dyDescent="0.25">
      <c r="D58" s="158">
        <v>34682</v>
      </c>
      <c r="E58" s="158" t="s">
        <v>79</v>
      </c>
    </row>
    <row r="59" spans="4:5" x14ac:dyDescent="0.25">
      <c r="D59" s="158">
        <v>95004</v>
      </c>
      <c r="E59" s="158" t="s">
        <v>80</v>
      </c>
    </row>
    <row r="60" spans="4:5" x14ac:dyDescent="0.25">
      <c r="D60" s="158">
        <v>31786</v>
      </c>
      <c r="E60" s="158" t="s">
        <v>81</v>
      </c>
    </row>
    <row r="61" spans="4:5" x14ac:dyDescent="0.25">
      <c r="D61" s="158">
        <v>33457</v>
      </c>
      <c r="E61" s="158" t="s">
        <v>82</v>
      </c>
    </row>
    <row r="62" spans="4:5" x14ac:dyDescent="0.25">
      <c r="D62" s="158">
        <v>95087</v>
      </c>
      <c r="E62" s="158" t="s">
        <v>83</v>
      </c>
    </row>
    <row r="63" spans="4:5" x14ac:dyDescent="0.25">
      <c r="D63" s="158">
        <v>32614</v>
      </c>
      <c r="E63" s="158" t="s">
        <v>84</v>
      </c>
    </row>
    <row r="64" spans="4:5" x14ac:dyDescent="0.25">
      <c r="D64" s="158">
        <v>32204</v>
      </c>
      <c r="E64" s="158" t="s">
        <v>85</v>
      </c>
    </row>
    <row r="65" spans="4:5" x14ac:dyDescent="0.25">
      <c r="D65" s="158">
        <v>33342</v>
      </c>
      <c r="E65" s="158" t="s">
        <v>86</v>
      </c>
    </row>
    <row r="66" spans="4:5" x14ac:dyDescent="0.25">
      <c r="D66" s="158">
        <v>34847</v>
      </c>
      <c r="E66" s="158" t="s">
        <v>87</v>
      </c>
    </row>
    <row r="67" spans="4:5" x14ac:dyDescent="0.25">
      <c r="D67" s="158">
        <v>33273</v>
      </c>
      <c r="E67" s="158" t="s">
        <v>88</v>
      </c>
    </row>
    <row r="68" spans="4:5" x14ac:dyDescent="0.25">
      <c r="D68" s="158">
        <v>32617</v>
      </c>
      <c r="E68" s="158" t="s">
        <v>89</v>
      </c>
    </row>
    <row r="69" spans="4:5" x14ac:dyDescent="0.25">
      <c r="D69" s="158">
        <v>32445</v>
      </c>
      <c r="E69" s="158" t="s">
        <v>90</v>
      </c>
    </row>
    <row r="70" spans="4:5" x14ac:dyDescent="0.25">
      <c r="D70" s="158">
        <v>31713</v>
      </c>
      <c r="E70" s="158" t="s">
        <v>91</v>
      </c>
    </row>
    <row r="71" spans="4:5" x14ac:dyDescent="0.25">
      <c r="D71" s="158">
        <v>32615</v>
      </c>
      <c r="E71" s="158" t="s">
        <v>92</v>
      </c>
    </row>
    <row r="72" spans="4:5" x14ac:dyDescent="0.25">
      <c r="D72" s="158">
        <v>32874</v>
      </c>
      <c r="E72" s="158" t="s">
        <v>93</v>
      </c>
    </row>
    <row r="73" spans="4:5" x14ac:dyDescent="0.25">
      <c r="D73" s="158">
        <v>32551</v>
      </c>
      <c r="E73" s="158" t="s">
        <v>94</v>
      </c>
    </row>
    <row r="74" spans="4:5" x14ac:dyDescent="0.25">
      <c r="D74" s="158">
        <v>32618</v>
      </c>
      <c r="E74" s="158" t="s">
        <v>95</v>
      </c>
    </row>
    <row r="75" spans="4:5" x14ac:dyDescent="0.25">
      <c r="D75" s="158">
        <v>34458</v>
      </c>
      <c r="E75" s="158" t="s">
        <v>96</v>
      </c>
    </row>
    <row r="76" spans="4:5" x14ac:dyDescent="0.25">
      <c r="D76" s="158">
        <v>32622</v>
      </c>
      <c r="E76" s="158" t="s">
        <v>97</v>
      </c>
    </row>
    <row r="77" spans="4:5" x14ac:dyDescent="0.25">
      <c r="D77" s="158">
        <v>95491</v>
      </c>
      <c r="E77" s="158" t="s">
        <v>98</v>
      </c>
    </row>
    <row r="78" spans="4:5" x14ac:dyDescent="0.25">
      <c r="D78" s="158">
        <v>33267</v>
      </c>
      <c r="E78" s="158" t="s">
        <v>99</v>
      </c>
    </row>
    <row r="79" spans="4:5" x14ac:dyDescent="0.25">
      <c r="D79" s="158">
        <v>32654</v>
      </c>
      <c r="E79" s="158" t="s">
        <v>100</v>
      </c>
    </row>
    <row r="80" spans="4:5" x14ac:dyDescent="0.25">
      <c r="D80" s="158">
        <v>33260</v>
      </c>
      <c r="E80" s="158" t="s">
        <v>101</v>
      </c>
    </row>
    <row r="81" spans="4:5" x14ac:dyDescent="0.25">
      <c r="D81" s="158">
        <v>32236</v>
      </c>
      <c r="E81" s="158" t="s">
        <v>102</v>
      </c>
    </row>
    <row r="82" spans="4:5" x14ac:dyDescent="0.25">
      <c r="D82" s="158">
        <v>30454</v>
      </c>
      <c r="E82" s="158" t="s">
        <v>103</v>
      </c>
    </row>
    <row r="83" spans="4:5" x14ac:dyDescent="0.25">
      <c r="D83" s="158">
        <v>32882</v>
      </c>
      <c r="E83" s="158" t="s">
        <v>104</v>
      </c>
    </row>
    <row r="84" spans="4:5" x14ac:dyDescent="0.25">
      <c r="D84" s="158">
        <v>32550</v>
      </c>
      <c r="E84" s="158" t="s">
        <v>105</v>
      </c>
    </row>
    <row r="85" spans="4:5" x14ac:dyDescent="0.25">
      <c r="D85" s="158">
        <v>31791</v>
      </c>
      <c r="E85" s="158" t="s">
        <v>106</v>
      </c>
    </row>
    <row r="86" spans="4:5" x14ac:dyDescent="0.25">
      <c r="D86" s="158">
        <v>32883</v>
      </c>
      <c r="E86" s="158" t="s">
        <v>107</v>
      </c>
    </row>
    <row r="87" spans="4:5" x14ac:dyDescent="0.25">
      <c r="D87" s="158">
        <v>33308</v>
      </c>
      <c r="E87" s="158" t="s">
        <v>108</v>
      </c>
    </row>
    <row r="88" spans="4:5" x14ac:dyDescent="0.25">
      <c r="D88" s="158">
        <v>30453</v>
      </c>
      <c r="E88" s="158" t="s">
        <v>109</v>
      </c>
    </row>
    <row r="89" spans="4:5" x14ac:dyDescent="0.25">
      <c r="D89" s="158">
        <v>32248</v>
      </c>
      <c r="E89" s="158" t="s">
        <v>110</v>
      </c>
    </row>
    <row r="90" spans="4:5" x14ac:dyDescent="0.25">
      <c r="D90" s="158">
        <v>30452</v>
      </c>
      <c r="E90" s="158" t="s">
        <v>111</v>
      </c>
    </row>
    <row r="91" spans="4:5" x14ac:dyDescent="0.25">
      <c r="D91" s="158">
        <v>33269</v>
      </c>
      <c r="E91" s="158" t="s">
        <v>112</v>
      </c>
    </row>
    <row r="92" spans="4:5" x14ac:dyDescent="0.25">
      <c r="D92" s="158">
        <v>33270</v>
      </c>
      <c r="E92" s="158" t="s">
        <v>113</v>
      </c>
    </row>
    <row r="93" spans="4:5" x14ac:dyDescent="0.25">
      <c r="D93" s="158">
        <v>32572</v>
      </c>
      <c r="E93" s="158" t="s">
        <v>114</v>
      </c>
    </row>
    <row r="94" spans="4:5" x14ac:dyDescent="0.25">
      <c r="D94" s="158">
        <v>32573</v>
      </c>
      <c r="E94" s="158" t="s">
        <v>115</v>
      </c>
    </row>
    <row r="95" spans="4:5" x14ac:dyDescent="0.25">
      <c r="D95" s="158">
        <v>34490</v>
      </c>
      <c r="E95" s="158" t="s">
        <v>116</v>
      </c>
    </row>
    <row r="96" spans="4:5" x14ac:dyDescent="0.25">
      <c r="D96" s="158">
        <v>33274</v>
      </c>
      <c r="E96" s="158" t="s">
        <v>117</v>
      </c>
    </row>
    <row r="97" spans="4:5" x14ac:dyDescent="0.25">
      <c r="D97" s="158">
        <v>33321</v>
      </c>
      <c r="E97" s="158" t="s">
        <v>118</v>
      </c>
    </row>
  </sheetData>
  <autoFilter ref="A1:E25" xr:uid="{E0A6937A-D774-45F5-AB10-83B218624EE6}"/>
  <conditionalFormatting sqref="A1:A1048576">
    <cfRule type="duplicateValues" dxfId="29" priority="6"/>
    <cfRule type="duplicateValues" dxfId="28" priority="7"/>
  </conditionalFormatting>
  <conditionalFormatting sqref="D1">
    <cfRule type="duplicateValues" dxfId="27" priority="4"/>
    <cfRule type="duplicateValues" dxfId="26" priority="5"/>
  </conditionalFormatting>
  <conditionalFormatting sqref="D1:D1048576">
    <cfRule type="duplicateValues" dxfId="25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3D2F-52A5-4002-AC2D-6834DE0A9C4B}">
  <dimension ref="A1:E15"/>
  <sheetViews>
    <sheetView workbookViewId="0">
      <selection activeCell="B16" sqref="B16"/>
    </sheetView>
  </sheetViews>
  <sheetFormatPr defaultRowHeight="15" x14ac:dyDescent="0.25"/>
  <cols>
    <col min="5" max="5" width="69.42578125" bestFit="1" customWidth="1"/>
  </cols>
  <sheetData>
    <row r="1" spans="1:5" x14ac:dyDescent="0.25">
      <c r="A1" t="s">
        <v>119</v>
      </c>
    </row>
    <row r="2" spans="1:5" x14ac:dyDescent="0.25">
      <c r="A2" s="84">
        <v>95269</v>
      </c>
      <c r="C2" s="169">
        <v>33147</v>
      </c>
      <c r="D2" s="85">
        <v>32060</v>
      </c>
      <c r="E2" s="92" t="s">
        <v>120</v>
      </c>
    </row>
    <row r="3" spans="1:5" x14ac:dyDescent="0.25">
      <c r="A3" s="84">
        <v>34794</v>
      </c>
      <c r="C3" s="169"/>
      <c r="D3" s="85">
        <v>33095</v>
      </c>
      <c r="E3" s="92" t="s">
        <v>121</v>
      </c>
    </row>
    <row r="4" spans="1:5" x14ac:dyDescent="0.25">
      <c r="A4" s="84">
        <v>34665</v>
      </c>
      <c r="C4" s="169"/>
      <c r="D4" s="85">
        <v>33107</v>
      </c>
      <c r="E4" s="92" t="s">
        <v>122</v>
      </c>
    </row>
    <row r="5" spans="1:5" x14ac:dyDescent="0.25">
      <c r="A5" s="84">
        <v>34793</v>
      </c>
      <c r="C5" s="95"/>
      <c r="D5" s="93"/>
      <c r="E5" s="94"/>
    </row>
    <row r="6" spans="1:5" x14ac:dyDescent="0.25">
      <c r="A6" s="84">
        <v>34847</v>
      </c>
      <c r="C6" s="169">
        <v>32980</v>
      </c>
      <c r="D6" s="84">
        <v>95701</v>
      </c>
      <c r="E6" s="92" t="s">
        <v>123</v>
      </c>
    </row>
    <row r="7" spans="1:5" x14ac:dyDescent="0.25">
      <c r="A7" s="84">
        <v>32137</v>
      </c>
      <c r="C7" s="169"/>
      <c r="D7" s="84">
        <v>32060</v>
      </c>
      <c r="E7" s="92" t="s">
        <v>120</v>
      </c>
    </row>
    <row r="8" spans="1:5" x14ac:dyDescent="0.25">
      <c r="A8" s="84">
        <v>95701</v>
      </c>
      <c r="C8" s="169"/>
      <c r="D8" s="84">
        <v>32920</v>
      </c>
      <c r="E8" s="92" t="s">
        <v>124</v>
      </c>
    </row>
    <row r="9" spans="1:5" x14ac:dyDescent="0.25">
      <c r="A9" s="84">
        <v>32920</v>
      </c>
      <c r="C9" s="95"/>
      <c r="D9" s="93"/>
      <c r="E9" s="94"/>
    </row>
    <row r="10" spans="1:5" x14ac:dyDescent="0.25">
      <c r="A10" s="85">
        <v>33095</v>
      </c>
      <c r="C10" s="169">
        <v>32180</v>
      </c>
      <c r="D10" s="84">
        <v>34847</v>
      </c>
      <c r="E10" s="92" t="s">
        <v>125</v>
      </c>
    </row>
    <row r="11" spans="1:5" x14ac:dyDescent="0.25">
      <c r="A11" s="85">
        <v>33107</v>
      </c>
      <c r="C11" s="169"/>
      <c r="D11" s="84">
        <v>34794</v>
      </c>
      <c r="E11" s="92" t="s">
        <v>126</v>
      </c>
    </row>
    <row r="12" spans="1:5" x14ac:dyDescent="0.25">
      <c r="A12" s="96">
        <v>32060</v>
      </c>
      <c r="C12" s="169"/>
      <c r="D12" s="84">
        <v>95269</v>
      </c>
      <c r="E12" s="92" t="s">
        <v>127</v>
      </c>
    </row>
    <row r="13" spans="1:5" x14ac:dyDescent="0.25">
      <c r="C13" s="169"/>
      <c r="D13" s="84">
        <v>34665</v>
      </c>
      <c r="E13" s="92" t="s">
        <v>128</v>
      </c>
    </row>
    <row r="14" spans="1:5" x14ac:dyDescent="0.25">
      <c r="C14" s="169"/>
      <c r="D14" s="84">
        <v>34793</v>
      </c>
      <c r="E14" s="92" t="s">
        <v>129</v>
      </c>
    </row>
    <row r="15" spans="1:5" x14ac:dyDescent="0.25">
      <c r="C15" s="169"/>
      <c r="D15" s="84">
        <v>32137</v>
      </c>
      <c r="E15" s="92" t="s">
        <v>130</v>
      </c>
    </row>
  </sheetData>
  <mergeCells count="3">
    <mergeCell ref="C2:C4"/>
    <mergeCell ref="C6:C8"/>
    <mergeCell ref="C10:C15"/>
  </mergeCells>
  <conditionalFormatting sqref="A2:A11">
    <cfRule type="duplicateValues" dxfId="24" priority="4"/>
  </conditionalFormatting>
  <conditionalFormatting sqref="A12">
    <cfRule type="duplicateValues" dxfId="23" priority="1"/>
  </conditionalFormatting>
  <conditionalFormatting sqref="D2:D15">
    <cfRule type="duplicateValues" dxfId="22" priority="26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E0B0-B47F-4ABA-99C1-46EA928D4028}">
  <dimension ref="A1:E524"/>
  <sheetViews>
    <sheetView workbookViewId="0">
      <selection activeCell="A4" sqref="A4"/>
    </sheetView>
  </sheetViews>
  <sheetFormatPr defaultRowHeight="15" x14ac:dyDescent="0.25"/>
  <sheetData>
    <row r="1" spans="1:5" x14ac:dyDescent="0.25">
      <c r="A1" t="s">
        <v>119</v>
      </c>
      <c r="B1" t="s">
        <v>131</v>
      </c>
      <c r="C1" t="s">
        <v>132</v>
      </c>
      <c r="D1" t="s">
        <v>133</v>
      </c>
      <c r="E1" t="s">
        <v>134</v>
      </c>
    </row>
    <row r="2" spans="1:5" x14ac:dyDescent="0.25">
      <c r="A2">
        <v>32035</v>
      </c>
      <c r="B2" t="s">
        <v>135</v>
      </c>
      <c r="C2" t="s">
        <v>136</v>
      </c>
      <c r="D2">
        <v>1452</v>
      </c>
      <c r="E2">
        <v>6</v>
      </c>
    </row>
    <row r="3" spans="1:5" x14ac:dyDescent="0.25">
      <c r="A3">
        <v>33401</v>
      </c>
      <c r="B3" t="s">
        <v>135</v>
      </c>
      <c r="C3" t="s">
        <v>136</v>
      </c>
      <c r="D3">
        <v>1260</v>
      </c>
      <c r="E3">
        <v>6</v>
      </c>
    </row>
    <row r="4" spans="1:5" x14ac:dyDescent="0.25">
      <c r="A4">
        <v>33318</v>
      </c>
      <c r="B4" t="s">
        <v>135</v>
      </c>
      <c r="C4" t="s">
        <v>136</v>
      </c>
      <c r="D4">
        <v>750</v>
      </c>
      <c r="E4">
        <v>6</v>
      </c>
    </row>
    <row r="5" spans="1:5" x14ac:dyDescent="0.25">
      <c r="A5">
        <v>32248</v>
      </c>
      <c r="B5" t="s">
        <v>135</v>
      </c>
      <c r="C5" t="s">
        <v>136</v>
      </c>
      <c r="D5">
        <v>480</v>
      </c>
      <c r="E5">
        <v>6</v>
      </c>
    </row>
    <row r="6" spans="1:5" x14ac:dyDescent="0.25">
      <c r="A6">
        <v>95116</v>
      </c>
      <c r="B6" t="s">
        <v>135</v>
      </c>
      <c r="C6" t="s">
        <v>136</v>
      </c>
      <c r="D6">
        <v>1560</v>
      </c>
      <c r="E6">
        <v>12</v>
      </c>
    </row>
    <row r="7" spans="1:5" x14ac:dyDescent="0.25">
      <c r="A7">
        <v>30745</v>
      </c>
      <c r="B7" t="s">
        <v>135</v>
      </c>
      <c r="C7" t="s">
        <v>136</v>
      </c>
      <c r="D7">
        <v>480</v>
      </c>
      <c r="E7">
        <v>6</v>
      </c>
    </row>
    <row r="8" spans="1:5" x14ac:dyDescent="0.25">
      <c r="A8">
        <v>33252</v>
      </c>
      <c r="B8" t="s">
        <v>135</v>
      </c>
      <c r="C8" t="s">
        <v>136</v>
      </c>
      <c r="D8">
        <v>672</v>
      </c>
      <c r="E8">
        <v>6</v>
      </c>
    </row>
    <row r="9" spans="1:5" x14ac:dyDescent="0.25">
      <c r="A9">
        <v>32616</v>
      </c>
      <c r="B9" t="s">
        <v>135</v>
      </c>
      <c r="C9" t="s">
        <v>136</v>
      </c>
      <c r="D9">
        <v>480</v>
      </c>
      <c r="E9">
        <v>6</v>
      </c>
    </row>
    <row r="10" spans="1:5" x14ac:dyDescent="0.25">
      <c r="A10">
        <v>34682</v>
      </c>
      <c r="B10" t="s">
        <v>135</v>
      </c>
      <c r="C10" t="s">
        <v>136</v>
      </c>
      <c r="D10">
        <v>390</v>
      </c>
      <c r="E10">
        <v>6</v>
      </c>
    </row>
    <row r="11" spans="1:5" x14ac:dyDescent="0.25">
      <c r="A11">
        <v>43317</v>
      </c>
      <c r="B11" t="s">
        <v>135</v>
      </c>
      <c r="C11" t="s">
        <v>136</v>
      </c>
      <c r="D11">
        <v>1080</v>
      </c>
      <c r="E11">
        <v>12</v>
      </c>
    </row>
    <row r="12" spans="1:5" x14ac:dyDescent="0.25">
      <c r="A12">
        <v>33342</v>
      </c>
      <c r="B12" t="s">
        <v>135</v>
      </c>
      <c r="C12" t="s">
        <v>136</v>
      </c>
      <c r="D12">
        <v>462</v>
      </c>
      <c r="E12">
        <v>6</v>
      </c>
    </row>
    <row r="13" spans="1:5" x14ac:dyDescent="0.25">
      <c r="A13">
        <v>33266</v>
      </c>
      <c r="B13" t="s">
        <v>135</v>
      </c>
      <c r="C13" t="s">
        <v>136</v>
      </c>
      <c r="D13">
        <v>672</v>
      </c>
      <c r="E13">
        <v>6</v>
      </c>
    </row>
    <row r="14" spans="1:5" x14ac:dyDescent="0.25">
      <c r="A14">
        <v>33457</v>
      </c>
      <c r="B14" t="s">
        <v>135</v>
      </c>
      <c r="C14" t="s">
        <v>136</v>
      </c>
      <c r="D14">
        <v>960</v>
      </c>
      <c r="E14">
        <v>6</v>
      </c>
    </row>
    <row r="15" spans="1:5" x14ac:dyDescent="0.25">
      <c r="A15">
        <v>95675</v>
      </c>
      <c r="B15" t="s">
        <v>135</v>
      </c>
      <c r="C15" t="s">
        <v>136</v>
      </c>
      <c r="D15">
        <v>960</v>
      </c>
      <c r="E15">
        <v>6</v>
      </c>
    </row>
    <row r="16" spans="1:5" x14ac:dyDescent="0.25">
      <c r="A16">
        <v>95275</v>
      </c>
      <c r="B16" t="s">
        <v>135</v>
      </c>
      <c r="C16" t="s">
        <v>136</v>
      </c>
      <c r="D16">
        <v>390</v>
      </c>
      <c r="E16">
        <v>6</v>
      </c>
    </row>
    <row r="17" spans="1:5" x14ac:dyDescent="0.25">
      <c r="A17">
        <v>33321</v>
      </c>
      <c r="B17" t="s">
        <v>135</v>
      </c>
      <c r="C17" t="s">
        <v>136</v>
      </c>
      <c r="D17">
        <v>462</v>
      </c>
      <c r="E17">
        <v>6</v>
      </c>
    </row>
    <row r="18" spans="1:5" x14ac:dyDescent="0.25">
      <c r="A18">
        <v>30851</v>
      </c>
      <c r="B18" t="s">
        <v>135</v>
      </c>
      <c r="C18" t="s">
        <v>136</v>
      </c>
      <c r="D18">
        <v>960</v>
      </c>
      <c r="E18">
        <v>6</v>
      </c>
    </row>
    <row r="19" spans="1:5" x14ac:dyDescent="0.25">
      <c r="A19">
        <v>95007</v>
      </c>
      <c r="B19" t="s">
        <v>135</v>
      </c>
      <c r="C19" t="s">
        <v>136</v>
      </c>
      <c r="D19">
        <v>1512</v>
      </c>
      <c r="E19">
        <v>6</v>
      </c>
    </row>
    <row r="20" spans="1:5" x14ac:dyDescent="0.25">
      <c r="A20">
        <v>34793</v>
      </c>
      <c r="B20" t="s">
        <v>135</v>
      </c>
      <c r="C20" t="s">
        <v>136</v>
      </c>
      <c r="D20">
        <v>1560</v>
      </c>
      <c r="E20">
        <v>12</v>
      </c>
    </row>
    <row r="21" spans="1:5" x14ac:dyDescent="0.25">
      <c r="A21">
        <v>32892</v>
      </c>
      <c r="B21" t="s">
        <v>135</v>
      </c>
      <c r="C21" t="s">
        <v>136</v>
      </c>
      <c r="D21">
        <v>8352</v>
      </c>
      <c r="E21">
        <v>12</v>
      </c>
    </row>
    <row r="22" spans="1:5" x14ac:dyDescent="0.25">
      <c r="A22">
        <v>33256</v>
      </c>
      <c r="B22" t="s">
        <v>135</v>
      </c>
      <c r="C22" t="s">
        <v>136</v>
      </c>
      <c r="D22">
        <v>930</v>
      </c>
      <c r="E22">
        <v>6</v>
      </c>
    </row>
    <row r="23" spans="1:5" x14ac:dyDescent="0.25">
      <c r="A23">
        <v>33458</v>
      </c>
      <c r="B23" t="s">
        <v>135</v>
      </c>
      <c r="C23" t="s">
        <v>136</v>
      </c>
      <c r="D23">
        <v>2484</v>
      </c>
      <c r="E23">
        <v>6</v>
      </c>
    </row>
    <row r="24" spans="1:5" x14ac:dyDescent="0.25">
      <c r="A24">
        <v>31783</v>
      </c>
      <c r="B24" t="s">
        <v>135</v>
      </c>
      <c r="C24" t="s">
        <v>136</v>
      </c>
      <c r="D24">
        <v>1452</v>
      </c>
      <c r="E24">
        <v>6</v>
      </c>
    </row>
    <row r="25" spans="1:5" x14ac:dyDescent="0.25">
      <c r="A25">
        <v>95407</v>
      </c>
      <c r="B25" t="s">
        <v>135</v>
      </c>
      <c r="C25" t="s">
        <v>136</v>
      </c>
      <c r="D25">
        <v>720</v>
      </c>
      <c r="E25">
        <v>6</v>
      </c>
    </row>
    <row r="26" spans="1:5" x14ac:dyDescent="0.25">
      <c r="A26">
        <v>32620</v>
      </c>
      <c r="B26" t="s">
        <v>135</v>
      </c>
      <c r="C26" t="s">
        <v>136</v>
      </c>
      <c r="D26">
        <v>462</v>
      </c>
      <c r="E26">
        <v>6</v>
      </c>
    </row>
    <row r="27" spans="1:5" x14ac:dyDescent="0.25">
      <c r="A27">
        <v>95491</v>
      </c>
      <c r="B27" t="s">
        <v>135</v>
      </c>
      <c r="C27" t="s">
        <v>136</v>
      </c>
      <c r="D27">
        <v>480</v>
      </c>
      <c r="E27">
        <v>6</v>
      </c>
    </row>
    <row r="28" spans="1:5" x14ac:dyDescent="0.25">
      <c r="A28">
        <v>32547</v>
      </c>
      <c r="B28" t="s">
        <v>135</v>
      </c>
      <c r="C28" t="s">
        <v>136</v>
      </c>
      <c r="D28">
        <v>480</v>
      </c>
      <c r="E28">
        <v>6</v>
      </c>
    </row>
    <row r="29" spans="1:5" x14ac:dyDescent="0.25">
      <c r="A29">
        <v>32200</v>
      </c>
      <c r="B29" t="s">
        <v>135</v>
      </c>
      <c r="C29" t="s">
        <v>136</v>
      </c>
      <c r="D29">
        <v>390</v>
      </c>
      <c r="E29">
        <v>6</v>
      </c>
    </row>
    <row r="30" spans="1:5" x14ac:dyDescent="0.25">
      <c r="A30">
        <v>33263</v>
      </c>
      <c r="B30" t="s">
        <v>135</v>
      </c>
      <c r="C30" t="s">
        <v>136</v>
      </c>
      <c r="D30">
        <v>930</v>
      </c>
      <c r="E30">
        <v>6</v>
      </c>
    </row>
    <row r="31" spans="1:5" x14ac:dyDescent="0.25">
      <c r="A31">
        <v>33308</v>
      </c>
      <c r="B31" t="s">
        <v>135</v>
      </c>
      <c r="C31" t="s">
        <v>136</v>
      </c>
      <c r="D31">
        <v>960</v>
      </c>
      <c r="E31">
        <v>6</v>
      </c>
    </row>
    <row r="32" spans="1:5" x14ac:dyDescent="0.25">
      <c r="A32">
        <v>34490</v>
      </c>
      <c r="B32" t="s">
        <v>135</v>
      </c>
      <c r="C32" t="s">
        <v>136</v>
      </c>
      <c r="D32">
        <v>480</v>
      </c>
      <c r="E32">
        <v>6</v>
      </c>
    </row>
    <row r="33" spans="1:5" x14ac:dyDescent="0.25">
      <c r="A33">
        <v>95671</v>
      </c>
      <c r="B33" t="s">
        <v>135</v>
      </c>
      <c r="C33" t="s">
        <v>136</v>
      </c>
      <c r="D33">
        <v>720</v>
      </c>
      <c r="E33">
        <v>6</v>
      </c>
    </row>
    <row r="34" spans="1:5" x14ac:dyDescent="0.25">
      <c r="A34">
        <v>33452</v>
      </c>
      <c r="B34" t="s">
        <v>135</v>
      </c>
      <c r="C34" t="s">
        <v>136</v>
      </c>
      <c r="D34">
        <v>750</v>
      </c>
      <c r="E34">
        <v>6</v>
      </c>
    </row>
    <row r="35" spans="1:5" x14ac:dyDescent="0.25">
      <c r="A35">
        <v>32034</v>
      </c>
      <c r="B35" t="s">
        <v>135</v>
      </c>
      <c r="C35" t="s">
        <v>136</v>
      </c>
      <c r="D35">
        <v>1452</v>
      </c>
      <c r="E35">
        <v>6</v>
      </c>
    </row>
    <row r="36" spans="1:5" x14ac:dyDescent="0.25">
      <c r="A36">
        <v>34665</v>
      </c>
      <c r="B36" t="s">
        <v>135</v>
      </c>
      <c r="C36" t="s">
        <v>136</v>
      </c>
      <c r="D36">
        <v>936</v>
      </c>
      <c r="E36">
        <v>6</v>
      </c>
    </row>
    <row r="37" spans="1:5" x14ac:dyDescent="0.25">
      <c r="A37">
        <v>43735</v>
      </c>
      <c r="B37" t="s">
        <v>135</v>
      </c>
      <c r="C37" t="s">
        <v>136</v>
      </c>
      <c r="D37">
        <v>1080</v>
      </c>
      <c r="E37">
        <v>12</v>
      </c>
    </row>
    <row r="38" spans="1:5" x14ac:dyDescent="0.25">
      <c r="A38">
        <v>33259</v>
      </c>
      <c r="B38" t="s">
        <v>135</v>
      </c>
      <c r="C38" t="s">
        <v>136</v>
      </c>
      <c r="D38">
        <v>672</v>
      </c>
      <c r="E38">
        <v>6</v>
      </c>
    </row>
    <row r="39" spans="1:5" x14ac:dyDescent="0.25">
      <c r="A39">
        <v>95355</v>
      </c>
      <c r="B39" t="s">
        <v>135</v>
      </c>
      <c r="C39" t="s">
        <v>136</v>
      </c>
      <c r="D39">
        <v>960</v>
      </c>
      <c r="E39">
        <v>6</v>
      </c>
    </row>
    <row r="40" spans="1:5" x14ac:dyDescent="0.25">
      <c r="A40">
        <v>32249</v>
      </c>
      <c r="B40" t="s">
        <v>135</v>
      </c>
      <c r="C40" t="s">
        <v>136</v>
      </c>
      <c r="D40">
        <v>3744</v>
      </c>
      <c r="E40">
        <v>12</v>
      </c>
    </row>
    <row r="41" spans="1:5" x14ac:dyDescent="0.25">
      <c r="A41">
        <v>95556</v>
      </c>
      <c r="B41" t="s">
        <v>135</v>
      </c>
      <c r="C41" t="s">
        <v>136</v>
      </c>
      <c r="D41">
        <v>480</v>
      </c>
      <c r="E41">
        <v>6</v>
      </c>
    </row>
    <row r="42" spans="1:5" x14ac:dyDescent="0.25">
      <c r="A42">
        <v>32920</v>
      </c>
      <c r="B42" t="s">
        <v>135</v>
      </c>
      <c r="C42" t="s">
        <v>136</v>
      </c>
      <c r="D42">
        <v>480</v>
      </c>
      <c r="E42">
        <v>6</v>
      </c>
    </row>
    <row r="43" spans="1:5" x14ac:dyDescent="0.25">
      <c r="A43">
        <v>32199</v>
      </c>
      <c r="B43" t="s">
        <v>135</v>
      </c>
      <c r="C43" t="s">
        <v>136</v>
      </c>
      <c r="D43">
        <v>720</v>
      </c>
      <c r="E43">
        <v>6</v>
      </c>
    </row>
    <row r="44" spans="1:5" x14ac:dyDescent="0.25">
      <c r="A44">
        <v>33265</v>
      </c>
      <c r="B44" t="s">
        <v>135</v>
      </c>
      <c r="C44" t="s">
        <v>136</v>
      </c>
      <c r="D44">
        <v>5280</v>
      </c>
      <c r="E44">
        <v>12</v>
      </c>
    </row>
    <row r="45" spans="1:5" x14ac:dyDescent="0.25">
      <c r="A45">
        <v>95108</v>
      </c>
      <c r="B45" t="s">
        <v>135</v>
      </c>
      <c r="C45" t="s">
        <v>136</v>
      </c>
      <c r="D45">
        <v>768</v>
      </c>
      <c r="E45">
        <v>6</v>
      </c>
    </row>
    <row r="46" spans="1:5" x14ac:dyDescent="0.25">
      <c r="A46">
        <v>33275</v>
      </c>
      <c r="B46" t="s">
        <v>135</v>
      </c>
      <c r="C46" t="s">
        <v>136</v>
      </c>
      <c r="D46">
        <v>960</v>
      </c>
      <c r="E46">
        <v>6</v>
      </c>
    </row>
    <row r="47" spans="1:5" x14ac:dyDescent="0.25">
      <c r="A47">
        <v>32432</v>
      </c>
      <c r="B47" t="s">
        <v>135</v>
      </c>
      <c r="C47" t="s">
        <v>136</v>
      </c>
      <c r="D47">
        <v>720</v>
      </c>
      <c r="E47">
        <v>6</v>
      </c>
    </row>
    <row r="48" spans="1:5" x14ac:dyDescent="0.25">
      <c r="A48">
        <v>32882</v>
      </c>
      <c r="B48" t="s">
        <v>135</v>
      </c>
      <c r="C48" t="s">
        <v>136</v>
      </c>
      <c r="D48">
        <v>480</v>
      </c>
      <c r="E48">
        <v>6</v>
      </c>
    </row>
    <row r="49" spans="1:5" x14ac:dyDescent="0.25">
      <c r="A49">
        <v>30562</v>
      </c>
      <c r="B49" t="s">
        <v>135</v>
      </c>
      <c r="C49" t="s">
        <v>136</v>
      </c>
      <c r="D49">
        <v>720</v>
      </c>
      <c r="E49">
        <v>6</v>
      </c>
    </row>
    <row r="50" spans="1:5" x14ac:dyDescent="0.25">
      <c r="A50">
        <v>33298</v>
      </c>
      <c r="B50" t="s">
        <v>135</v>
      </c>
      <c r="C50" t="s">
        <v>136</v>
      </c>
      <c r="D50">
        <v>960</v>
      </c>
      <c r="E50">
        <v>6</v>
      </c>
    </row>
    <row r="51" spans="1:5" x14ac:dyDescent="0.25">
      <c r="A51">
        <v>33274</v>
      </c>
      <c r="B51" t="s">
        <v>135</v>
      </c>
      <c r="C51" t="s">
        <v>136</v>
      </c>
      <c r="D51">
        <v>960</v>
      </c>
      <c r="E51">
        <v>6</v>
      </c>
    </row>
    <row r="52" spans="1:5" x14ac:dyDescent="0.25">
      <c r="A52">
        <v>33095</v>
      </c>
      <c r="B52" t="s">
        <v>135</v>
      </c>
      <c r="C52" t="s">
        <v>136</v>
      </c>
      <c r="D52">
        <v>2484</v>
      </c>
      <c r="E52">
        <v>6</v>
      </c>
    </row>
    <row r="53" spans="1:5" x14ac:dyDescent="0.25">
      <c r="A53">
        <v>95294</v>
      </c>
      <c r="B53" t="s">
        <v>135</v>
      </c>
      <c r="C53" t="s">
        <v>136</v>
      </c>
      <c r="D53">
        <v>720</v>
      </c>
      <c r="E53">
        <v>6</v>
      </c>
    </row>
    <row r="54" spans="1:5" x14ac:dyDescent="0.25">
      <c r="A54">
        <v>31801</v>
      </c>
      <c r="B54" t="s">
        <v>135</v>
      </c>
      <c r="C54" t="s">
        <v>136</v>
      </c>
      <c r="D54">
        <v>1452</v>
      </c>
      <c r="E54">
        <v>6</v>
      </c>
    </row>
    <row r="55" spans="1:5" x14ac:dyDescent="0.25">
      <c r="A55">
        <v>32647</v>
      </c>
      <c r="B55" t="s">
        <v>135</v>
      </c>
      <c r="C55" t="s">
        <v>136</v>
      </c>
      <c r="D55">
        <v>840</v>
      </c>
      <c r="E55">
        <v>6</v>
      </c>
    </row>
    <row r="56" spans="1:5" x14ac:dyDescent="0.25">
      <c r="A56">
        <v>32209</v>
      </c>
      <c r="B56" t="s">
        <v>135</v>
      </c>
      <c r="C56" t="s">
        <v>136</v>
      </c>
      <c r="D56">
        <v>720</v>
      </c>
      <c r="E56">
        <v>6</v>
      </c>
    </row>
    <row r="57" spans="1:5" x14ac:dyDescent="0.25">
      <c r="A57">
        <v>33251</v>
      </c>
      <c r="B57" t="s">
        <v>135</v>
      </c>
      <c r="C57" t="s">
        <v>136</v>
      </c>
      <c r="D57">
        <v>5280</v>
      </c>
      <c r="E57">
        <v>12</v>
      </c>
    </row>
    <row r="58" spans="1:5" x14ac:dyDescent="0.25">
      <c r="A58">
        <v>95430</v>
      </c>
      <c r="B58" t="s">
        <v>135</v>
      </c>
      <c r="C58" t="s">
        <v>136</v>
      </c>
      <c r="D58">
        <v>720</v>
      </c>
      <c r="E58">
        <v>6</v>
      </c>
    </row>
    <row r="59" spans="1:5" x14ac:dyDescent="0.25">
      <c r="A59">
        <v>30514</v>
      </c>
      <c r="B59" t="s">
        <v>135</v>
      </c>
      <c r="C59" t="s">
        <v>136</v>
      </c>
      <c r="D59">
        <v>960</v>
      </c>
      <c r="E59">
        <v>6</v>
      </c>
    </row>
    <row r="60" spans="1:5" x14ac:dyDescent="0.25">
      <c r="A60">
        <v>34915</v>
      </c>
      <c r="B60" t="s">
        <v>135</v>
      </c>
      <c r="C60" t="s">
        <v>136</v>
      </c>
      <c r="D60">
        <v>960</v>
      </c>
      <c r="E60">
        <v>6</v>
      </c>
    </row>
    <row r="61" spans="1:5" x14ac:dyDescent="0.25">
      <c r="A61">
        <v>34491</v>
      </c>
      <c r="B61" t="s">
        <v>135</v>
      </c>
      <c r="C61" t="s">
        <v>136</v>
      </c>
      <c r="D61">
        <v>480</v>
      </c>
      <c r="E61">
        <v>6</v>
      </c>
    </row>
    <row r="62" spans="1:5" x14ac:dyDescent="0.25">
      <c r="A62">
        <v>32551</v>
      </c>
      <c r="B62" t="s">
        <v>135</v>
      </c>
      <c r="C62" t="s">
        <v>136</v>
      </c>
      <c r="D62">
        <v>480</v>
      </c>
      <c r="E62">
        <v>6</v>
      </c>
    </row>
    <row r="63" spans="1:5" x14ac:dyDescent="0.25">
      <c r="A63">
        <v>33272</v>
      </c>
      <c r="B63" t="s">
        <v>135</v>
      </c>
      <c r="C63" t="s">
        <v>136</v>
      </c>
      <c r="D63">
        <v>480</v>
      </c>
      <c r="E63">
        <v>6</v>
      </c>
    </row>
    <row r="64" spans="1:5" x14ac:dyDescent="0.25">
      <c r="A64">
        <v>33260</v>
      </c>
      <c r="B64" t="s">
        <v>135</v>
      </c>
      <c r="C64" t="s">
        <v>136</v>
      </c>
      <c r="D64">
        <v>960</v>
      </c>
      <c r="E64">
        <v>6</v>
      </c>
    </row>
    <row r="65" spans="1:5" x14ac:dyDescent="0.25">
      <c r="A65">
        <v>33257</v>
      </c>
      <c r="B65" t="s">
        <v>135</v>
      </c>
      <c r="C65" t="s">
        <v>136</v>
      </c>
      <c r="D65">
        <v>1980</v>
      </c>
      <c r="E65">
        <v>6</v>
      </c>
    </row>
    <row r="66" spans="1:5" x14ac:dyDescent="0.25">
      <c r="A66">
        <v>30454</v>
      </c>
      <c r="B66" t="s">
        <v>135</v>
      </c>
      <c r="C66" t="s">
        <v>136</v>
      </c>
      <c r="D66">
        <v>960</v>
      </c>
      <c r="E66">
        <v>6</v>
      </c>
    </row>
    <row r="67" spans="1:5" x14ac:dyDescent="0.25">
      <c r="A67">
        <v>32632</v>
      </c>
      <c r="B67" t="s">
        <v>135</v>
      </c>
      <c r="C67" t="s">
        <v>136</v>
      </c>
      <c r="D67">
        <v>8544</v>
      </c>
      <c r="E67">
        <v>12</v>
      </c>
    </row>
    <row r="68" spans="1:5" x14ac:dyDescent="0.25">
      <c r="A68">
        <v>31716</v>
      </c>
      <c r="B68" t="s">
        <v>135</v>
      </c>
      <c r="C68" t="s">
        <v>136</v>
      </c>
      <c r="D68">
        <v>480</v>
      </c>
      <c r="E68">
        <v>6</v>
      </c>
    </row>
    <row r="69" spans="1:5" x14ac:dyDescent="0.25">
      <c r="A69">
        <v>33316</v>
      </c>
      <c r="B69" t="s">
        <v>135</v>
      </c>
      <c r="C69" t="s">
        <v>136</v>
      </c>
      <c r="D69">
        <v>2484</v>
      </c>
      <c r="E69">
        <v>6</v>
      </c>
    </row>
    <row r="70" spans="1:5" x14ac:dyDescent="0.25">
      <c r="A70">
        <v>32259</v>
      </c>
      <c r="B70" t="s">
        <v>135</v>
      </c>
      <c r="C70" t="s">
        <v>136</v>
      </c>
      <c r="D70">
        <v>8544</v>
      </c>
      <c r="E70">
        <v>12</v>
      </c>
    </row>
    <row r="71" spans="1:5" x14ac:dyDescent="0.25">
      <c r="A71">
        <v>34693</v>
      </c>
      <c r="B71" t="s">
        <v>135</v>
      </c>
      <c r="C71" t="s">
        <v>136</v>
      </c>
      <c r="D71">
        <v>396</v>
      </c>
      <c r="E71">
        <v>6</v>
      </c>
    </row>
    <row r="72" spans="1:5" x14ac:dyDescent="0.25">
      <c r="A72">
        <v>95085</v>
      </c>
      <c r="B72" t="s">
        <v>135</v>
      </c>
      <c r="C72" t="s">
        <v>136</v>
      </c>
      <c r="D72">
        <v>1512</v>
      </c>
      <c r="E72">
        <v>6</v>
      </c>
    </row>
    <row r="73" spans="1:5" x14ac:dyDescent="0.25">
      <c r="A73">
        <v>34874</v>
      </c>
      <c r="B73" t="s">
        <v>135</v>
      </c>
      <c r="C73" t="s">
        <v>136</v>
      </c>
      <c r="D73">
        <v>1584</v>
      </c>
      <c r="E73">
        <v>12</v>
      </c>
    </row>
    <row r="74" spans="1:5" x14ac:dyDescent="0.25">
      <c r="A74">
        <v>31791</v>
      </c>
      <c r="B74" t="s">
        <v>135</v>
      </c>
      <c r="C74" t="s">
        <v>136</v>
      </c>
      <c r="D74">
        <v>480</v>
      </c>
      <c r="E74">
        <v>6</v>
      </c>
    </row>
    <row r="75" spans="1:5" x14ac:dyDescent="0.25">
      <c r="A75">
        <v>95735</v>
      </c>
      <c r="B75" t="s">
        <v>135</v>
      </c>
      <c r="C75" t="s">
        <v>136</v>
      </c>
      <c r="D75">
        <v>720</v>
      </c>
      <c r="E75">
        <v>6</v>
      </c>
    </row>
    <row r="76" spans="1:5" x14ac:dyDescent="0.25">
      <c r="A76">
        <v>33312</v>
      </c>
      <c r="B76" t="s">
        <v>135</v>
      </c>
      <c r="C76" t="s">
        <v>136</v>
      </c>
      <c r="D76">
        <v>462</v>
      </c>
      <c r="E76">
        <v>6</v>
      </c>
    </row>
    <row r="77" spans="1:5" x14ac:dyDescent="0.25">
      <c r="A77">
        <v>95117</v>
      </c>
      <c r="B77" t="s">
        <v>135</v>
      </c>
      <c r="C77" t="s">
        <v>136</v>
      </c>
      <c r="D77">
        <v>1560</v>
      </c>
      <c r="E77">
        <v>12</v>
      </c>
    </row>
    <row r="78" spans="1:5" x14ac:dyDescent="0.25">
      <c r="A78">
        <v>34863</v>
      </c>
      <c r="B78" t="s">
        <v>135</v>
      </c>
      <c r="C78" t="s">
        <v>136</v>
      </c>
      <c r="D78">
        <v>1560</v>
      </c>
      <c r="E78">
        <v>12</v>
      </c>
    </row>
    <row r="79" spans="1:5" x14ac:dyDescent="0.25">
      <c r="A79">
        <v>33320</v>
      </c>
      <c r="B79" t="s">
        <v>135</v>
      </c>
      <c r="C79" t="s">
        <v>136</v>
      </c>
      <c r="D79">
        <v>750</v>
      </c>
      <c r="E79">
        <v>6</v>
      </c>
    </row>
    <row r="80" spans="1:5" x14ac:dyDescent="0.25">
      <c r="A80">
        <v>33264</v>
      </c>
      <c r="B80" t="s">
        <v>135</v>
      </c>
      <c r="C80" t="s">
        <v>136</v>
      </c>
      <c r="D80">
        <v>1980</v>
      </c>
      <c r="E80">
        <v>6</v>
      </c>
    </row>
    <row r="81" spans="1:5" x14ac:dyDescent="0.25">
      <c r="A81">
        <v>32626</v>
      </c>
      <c r="B81" t="s">
        <v>135</v>
      </c>
      <c r="C81" t="s">
        <v>136</v>
      </c>
      <c r="D81">
        <v>8352</v>
      </c>
      <c r="E81">
        <v>12</v>
      </c>
    </row>
    <row r="82" spans="1:5" x14ac:dyDescent="0.25">
      <c r="A82">
        <v>33250</v>
      </c>
      <c r="B82" t="s">
        <v>135</v>
      </c>
      <c r="C82" t="s">
        <v>136</v>
      </c>
      <c r="D82">
        <v>1980</v>
      </c>
      <c r="E82">
        <v>6</v>
      </c>
    </row>
    <row r="83" spans="1:5" x14ac:dyDescent="0.25">
      <c r="A83">
        <v>33313</v>
      </c>
      <c r="B83" t="s">
        <v>135</v>
      </c>
      <c r="C83" t="s">
        <v>136</v>
      </c>
      <c r="D83">
        <v>720</v>
      </c>
      <c r="E83">
        <v>6</v>
      </c>
    </row>
    <row r="84" spans="1:5" x14ac:dyDescent="0.25">
      <c r="A84">
        <v>34851</v>
      </c>
      <c r="B84" t="s">
        <v>135</v>
      </c>
      <c r="C84" t="s">
        <v>136</v>
      </c>
      <c r="D84">
        <v>1584</v>
      </c>
      <c r="E84">
        <v>12</v>
      </c>
    </row>
    <row r="85" spans="1:5" x14ac:dyDescent="0.25">
      <c r="A85">
        <v>33273</v>
      </c>
      <c r="B85" t="s">
        <v>135</v>
      </c>
      <c r="C85" t="s">
        <v>136</v>
      </c>
      <c r="D85">
        <v>480</v>
      </c>
      <c r="E85">
        <v>6</v>
      </c>
    </row>
    <row r="86" spans="1:5" x14ac:dyDescent="0.25">
      <c r="A86">
        <v>32137</v>
      </c>
      <c r="B86" t="s">
        <v>135</v>
      </c>
      <c r="C86" t="s">
        <v>136</v>
      </c>
      <c r="D86">
        <v>8544</v>
      </c>
      <c r="E86">
        <v>12</v>
      </c>
    </row>
    <row r="87" spans="1:5" x14ac:dyDescent="0.25">
      <c r="A87">
        <v>95192</v>
      </c>
      <c r="B87" t="s">
        <v>135</v>
      </c>
      <c r="C87" t="s">
        <v>136</v>
      </c>
      <c r="D87">
        <v>960</v>
      </c>
      <c r="E87">
        <v>6</v>
      </c>
    </row>
    <row r="88" spans="1:5" x14ac:dyDescent="0.25">
      <c r="A88">
        <v>32654</v>
      </c>
      <c r="B88" t="s">
        <v>135</v>
      </c>
      <c r="C88" t="s">
        <v>136</v>
      </c>
      <c r="D88">
        <v>960</v>
      </c>
      <c r="E88">
        <v>6</v>
      </c>
    </row>
    <row r="89" spans="1:5" x14ac:dyDescent="0.25">
      <c r="A89">
        <v>8256</v>
      </c>
      <c r="B89" t="s">
        <v>135</v>
      </c>
      <c r="C89" t="s">
        <v>136</v>
      </c>
      <c r="D89">
        <v>1512</v>
      </c>
      <c r="E89">
        <v>6</v>
      </c>
    </row>
    <row r="90" spans="1:5" x14ac:dyDescent="0.25">
      <c r="A90">
        <v>34436</v>
      </c>
      <c r="B90" t="s">
        <v>135</v>
      </c>
      <c r="C90" t="s">
        <v>136</v>
      </c>
      <c r="D90">
        <v>1560</v>
      </c>
      <c r="E90">
        <v>12</v>
      </c>
    </row>
    <row r="91" spans="1:5" x14ac:dyDescent="0.25">
      <c r="A91">
        <v>33314</v>
      </c>
      <c r="B91" t="s">
        <v>135</v>
      </c>
      <c r="C91" t="s">
        <v>136</v>
      </c>
      <c r="D91">
        <v>8544</v>
      </c>
      <c r="E91">
        <v>12</v>
      </c>
    </row>
    <row r="92" spans="1:5" x14ac:dyDescent="0.25">
      <c r="A92">
        <v>31706</v>
      </c>
      <c r="B92" t="s">
        <v>135</v>
      </c>
      <c r="C92" t="s">
        <v>136</v>
      </c>
      <c r="D92">
        <v>1452</v>
      </c>
      <c r="E92">
        <v>6</v>
      </c>
    </row>
    <row r="93" spans="1:5" x14ac:dyDescent="0.25">
      <c r="A93">
        <v>95087</v>
      </c>
      <c r="B93" t="s">
        <v>135</v>
      </c>
      <c r="C93" t="s">
        <v>136</v>
      </c>
      <c r="D93">
        <v>480</v>
      </c>
      <c r="E93">
        <v>6</v>
      </c>
    </row>
    <row r="94" spans="1:5" x14ac:dyDescent="0.25">
      <c r="A94">
        <v>33253</v>
      </c>
      <c r="B94" t="s">
        <v>135</v>
      </c>
      <c r="C94" t="s">
        <v>136</v>
      </c>
      <c r="D94">
        <v>960</v>
      </c>
      <c r="E94">
        <v>6</v>
      </c>
    </row>
    <row r="95" spans="1:5" x14ac:dyDescent="0.25">
      <c r="A95">
        <v>43090</v>
      </c>
      <c r="B95" t="s">
        <v>135</v>
      </c>
      <c r="C95" t="s">
        <v>136</v>
      </c>
      <c r="D95">
        <v>1080</v>
      </c>
      <c r="E95">
        <v>12</v>
      </c>
    </row>
    <row r="96" spans="1:5" x14ac:dyDescent="0.25">
      <c r="A96">
        <v>95161</v>
      </c>
      <c r="B96" t="s">
        <v>135</v>
      </c>
      <c r="C96" t="s">
        <v>136</v>
      </c>
      <c r="D96">
        <v>1350</v>
      </c>
      <c r="E96">
        <v>6</v>
      </c>
    </row>
    <row r="97" spans="1:5" x14ac:dyDescent="0.25">
      <c r="A97">
        <v>34624</v>
      </c>
      <c r="B97" t="s">
        <v>135</v>
      </c>
      <c r="C97" t="s">
        <v>136</v>
      </c>
      <c r="D97">
        <v>1560</v>
      </c>
      <c r="E97">
        <v>12</v>
      </c>
    </row>
    <row r="98" spans="1:5" x14ac:dyDescent="0.25">
      <c r="A98">
        <v>32624</v>
      </c>
      <c r="B98" t="s">
        <v>135</v>
      </c>
      <c r="C98" t="s">
        <v>136</v>
      </c>
      <c r="D98">
        <v>8352</v>
      </c>
      <c r="E98">
        <v>12</v>
      </c>
    </row>
    <row r="99" spans="1:5" x14ac:dyDescent="0.25">
      <c r="A99">
        <v>95269</v>
      </c>
      <c r="B99" t="s">
        <v>135</v>
      </c>
      <c r="C99" t="s">
        <v>136</v>
      </c>
      <c r="D99">
        <v>1620</v>
      </c>
      <c r="E99">
        <v>6</v>
      </c>
    </row>
    <row r="100" spans="1:5" x14ac:dyDescent="0.25">
      <c r="A100">
        <v>34458</v>
      </c>
      <c r="B100" t="s">
        <v>135</v>
      </c>
      <c r="C100" t="s">
        <v>136</v>
      </c>
      <c r="D100">
        <v>480</v>
      </c>
      <c r="E100">
        <v>6</v>
      </c>
    </row>
    <row r="101" spans="1:5" x14ac:dyDescent="0.25">
      <c r="A101">
        <v>33267</v>
      </c>
      <c r="B101" t="s">
        <v>135</v>
      </c>
      <c r="C101" t="s">
        <v>136</v>
      </c>
      <c r="D101">
        <v>960</v>
      </c>
      <c r="E101">
        <v>6</v>
      </c>
    </row>
    <row r="102" spans="1:5" x14ac:dyDescent="0.25">
      <c r="A102">
        <v>33322</v>
      </c>
      <c r="B102" t="s">
        <v>135</v>
      </c>
      <c r="C102" t="s">
        <v>136</v>
      </c>
      <c r="D102">
        <v>2484</v>
      </c>
      <c r="E102">
        <v>6</v>
      </c>
    </row>
    <row r="103" spans="1:5" x14ac:dyDescent="0.25">
      <c r="A103">
        <v>33258</v>
      </c>
      <c r="B103" t="s">
        <v>135</v>
      </c>
      <c r="C103" t="s">
        <v>136</v>
      </c>
      <c r="D103">
        <v>5280</v>
      </c>
      <c r="E103">
        <v>12</v>
      </c>
    </row>
    <row r="104" spans="1:5" x14ac:dyDescent="0.25">
      <c r="A104">
        <v>95701</v>
      </c>
      <c r="B104" t="s">
        <v>135</v>
      </c>
      <c r="C104" t="s">
        <v>136</v>
      </c>
      <c r="D104">
        <v>480</v>
      </c>
      <c r="E104">
        <v>6</v>
      </c>
    </row>
    <row r="105" spans="1:5" x14ac:dyDescent="0.25">
      <c r="A105">
        <v>32447</v>
      </c>
      <c r="B105" t="s">
        <v>135</v>
      </c>
      <c r="C105" t="s">
        <v>136</v>
      </c>
      <c r="D105">
        <v>960</v>
      </c>
      <c r="E105">
        <v>6</v>
      </c>
    </row>
    <row r="106" spans="1:5" x14ac:dyDescent="0.25">
      <c r="A106">
        <v>34192</v>
      </c>
      <c r="B106" t="s">
        <v>135</v>
      </c>
      <c r="C106" t="s">
        <v>136</v>
      </c>
      <c r="D106">
        <v>1512</v>
      </c>
      <c r="E106">
        <v>6</v>
      </c>
    </row>
    <row r="107" spans="1:5" x14ac:dyDescent="0.25">
      <c r="A107">
        <v>33245</v>
      </c>
      <c r="B107" t="s">
        <v>135</v>
      </c>
      <c r="C107" t="s">
        <v>136</v>
      </c>
      <c r="D107">
        <v>1980</v>
      </c>
      <c r="E107">
        <v>6</v>
      </c>
    </row>
    <row r="108" spans="1:5" x14ac:dyDescent="0.25">
      <c r="A108">
        <v>34509</v>
      </c>
      <c r="B108" t="s">
        <v>135</v>
      </c>
      <c r="C108" t="s">
        <v>136</v>
      </c>
      <c r="D108">
        <v>1560</v>
      </c>
      <c r="E108">
        <v>12</v>
      </c>
    </row>
    <row r="109" spans="1:5" x14ac:dyDescent="0.25">
      <c r="A109">
        <v>34451</v>
      </c>
      <c r="B109" t="s">
        <v>135</v>
      </c>
      <c r="C109" t="s">
        <v>136</v>
      </c>
      <c r="D109">
        <v>720</v>
      </c>
      <c r="E109">
        <v>6</v>
      </c>
    </row>
    <row r="110" spans="1:5" x14ac:dyDescent="0.25">
      <c r="A110">
        <v>95678</v>
      </c>
      <c r="B110" t="s">
        <v>135</v>
      </c>
      <c r="C110" t="s">
        <v>136</v>
      </c>
      <c r="D110">
        <v>480</v>
      </c>
      <c r="E110">
        <v>6</v>
      </c>
    </row>
    <row r="111" spans="1:5" x14ac:dyDescent="0.25">
      <c r="A111">
        <v>32247</v>
      </c>
      <c r="B111" t="s">
        <v>135</v>
      </c>
      <c r="C111" t="s">
        <v>136</v>
      </c>
      <c r="D111">
        <v>480</v>
      </c>
      <c r="E111">
        <v>6</v>
      </c>
    </row>
    <row r="112" spans="1:5" x14ac:dyDescent="0.25">
      <c r="A112">
        <v>32445</v>
      </c>
      <c r="B112" t="s">
        <v>135</v>
      </c>
      <c r="C112" t="s">
        <v>136</v>
      </c>
      <c r="D112">
        <v>480</v>
      </c>
      <c r="E112">
        <v>6</v>
      </c>
    </row>
    <row r="113" spans="1:5" x14ac:dyDescent="0.25">
      <c r="A113">
        <v>8257</v>
      </c>
      <c r="B113" t="s">
        <v>135</v>
      </c>
      <c r="C113" t="s">
        <v>136</v>
      </c>
      <c r="D113">
        <v>1512</v>
      </c>
      <c r="E113">
        <v>6</v>
      </c>
    </row>
    <row r="114" spans="1:5" x14ac:dyDescent="0.25">
      <c r="A114">
        <v>33271</v>
      </c>
      <c r="B114" t="s">
        <v>135</v>
      </c>
      <c r="C114" t="s">
        <v>136</v>
      </c>
      <c r="D114">
        <v>480</v>
      </c>
      <c r="E114">
        <v>6</v>
      </c>
    </row>
    <row r="115" spans="1:5" x14ac:dyDescent="0.25">
      <c r="A115">
        <v>95679</v>
      </c>
      <c r="B115" t="s">
        <v>135</v>
      </c>
      <c r="C115" t="s">
        <v>136</v>
      </c>
      <c r="D115">
        <v>480</v>
      </c>
      <c r="E115">
        <v>6</v>
      </c>
    </row>
    <row r="116" spans="1:5" x14ac:dyDescent="0.25">
      <c r="A116">
        <v>33244</v>
      </c>
      <c r="B116" t="s">
        <v>135</v>
      </c>
      <c r="C116" t="s">
        <v>136</v>
      </c>
      <c r="D116">
        <v>1980</v>
      </c>
      <c r="E116">
        <v>6</v>
      </c>
    </row>
    <row r="117" spans="1:5" x14ac:dyDescent="0.25">
      <c r="A117">
        <v>33249</v>
      </c>
      <c r="B117" t="s">
        <v>135</v>
      </c>
      <c r="C117" t="s">
        <v>136</v>
      </c>
      <c r="D117">
        <v>1980</v>
      </c>
      <c r="E117">
        <v>6</v>
      </c>
    </row>
    <row r="118" spans="1:5" x14ac:dyDescent="0.25">
      <c r="A118">
        <v>8255</v>
      </c>
      <c r="B118" t="s">
        <v>135</v>
      </c>
      <c r="C118" t="s">
        <v>136</v>
      </c>
      <c r="D118">
        <v>1512</v>
      </c>
      <c r="E118">
        <v>6</v>
      </c>
    </row>
    <row r="119" spans="1:5" x14ac:dyDescent="0.25">
      <c r="A119">
        <v>32446</v>
      </c>
      <c r="B119" t="s">
        <v>135</v>
      </c>
      <c r="C119" t="s">
        <v>136</v>
      </c>
      <c r="D119">
        <v>480</v>
      </c>
      <c r="E119">
        <v>6</v>
      </c>
    </row>
    <row r="120" spans="1:5" x14ac:dyDescent="0.25">
      <c r="A120">
        <v>32448</v>
      </c>
      <c r="B120" t="s">
        <v>135</v>
      </c>
      <c r="C120" t="s">
        <v>136</v>
      </c>
      <c r="D120">
        <v>960</v>
      </c>
      <c r="E120">
        <v>6</v>
      </c>
    </row>
    <row r="121" spans="1:5" x14ac:dyDescent="0.25">
      <c r="A121">
        <v>95076</v>
      </c>
      <c r="B121" t="s">
        <v>135</v>
      </c>
      <c r="C121" t="s">
        <v>136</v>
      </c>
      <c r="D121">
        <v>480</v>
      </c>
      <c r="E121">
        <v>6</v>
      </c>
    </row>
    <row r="122" spans="1:5" x14ac:dyDescent="0.25">
      <c r="A122">
        <v>95004</v>
      </c>
      <c r="B122" t="s">
        <v>135</v>
      </c>
      <c r="C122" t="s">
        <v>136</v>
      </c>
      <c r="D122">
        <v>960</v>
      </c>
      <c r="E122">
        <v>6</v>
      </c>
    </row>
    <row r="123" spans="1:5" x14ac:dyDescent="0.25">
      <c r="A123">
        <v>33107</v>
      </c>
      <c r="B123" t="s">
        <v>135</v>
      </c>
      <c r="C123" t="s">
        <v>136</v>
      </c>
      <c r="D123">
        <v>960</v>
      </c>
      <c r="E123">
        <v>6</v>
      </c>
    </row>
    <row r="124" spans="1:5" x14ac:dyDescent="0.25">
      <c r="A124">
        <v>8254</v>
      </c>
      <c r="B124" t="s">
        <v>135</v>
      </c>
      <c r="C124" t="s">
        <v>136</v>
      </c>
      <c r="D124">
        <v>1512</v>
      </c>
      <c r="E124">
        <v>6</v>
      </c>
    </row>
    <row r="125" spans="1:5" x14ac:dyDescent="0.25">
      <c r="A125">
        <v>33270</v>
      </c>
      <c r="B125" t="s">
        <v>135</v>
      </c>
      <c r="C125" t="s">
        <v>136</v>
      </c>
      <c r="D125">
        <v>960</v>
      </c>
      <c r="E125">
        <v>6</v>
      </c>
    </row>
    <row r="126" spans="1:5" x14ac:dyDescent="0.25">
      <c r="A126">
        <v>95119</v>
      </c>
      <c r="B126" t="s">
        <v>135</v>
      </c>
      <c r="C126" t="s">
        <v>136</v>
      </c>
      <c r="D126">
        <v>960</v>
      </c>
      <c r="E126">
        <v>6</v>
      </c>
    </row>
    <row r="127" spans="1:5" x14ac:dyDescent="0.25">
      <c r="A127">
        <v>33269</v>
      </c>
      <c r="B127" t="s">
        <v>135</v>
      </c>
      <c r="C127" t="s">
        <v>136</v>
      </c>
      <c r="D127">
        <v>960</v>
      </c>
      <c r="E127">
        <v>6</v>
      </c>
    </row>
    <row r="128" spans="1:5" x14ac:dyDescent="0.25">
      <c r="A128">
        <v>32060</v>
      </c>
      <c r="B128" t="s">
        <v>135</v>
      </c>
      <c r="C128" t="s">
        <v>136</v>
      </c>
      <c r="D128">
        <v>480</v>
      </c>
      <c r="E128">
        <v>6</v>
      </c>
    </row>
    <row r="129" spans="1:5" x14ac:dyDescent="0.25">
      <c r="A129">
        <v>43114</v>
      </c>
      <c r="B129" t="s">
        <v>137</v>
      </c>
      <c r="C129" t="s">
        <v>136</v>
      </c>
      <c r="D129">
        <v>180</v>
      </c>
      <c r="E129">
        <v>3</v>
      </c>
    </row>
    <row r="130" spans="1:5" x14ac:dyDescent="0.25">
      <c r="A130">
        <v>34921</v>
      </c>
      <c r="B130" t="s">
        <v>137</v>
      </c>
      <c r="C130" t="s">
        <v>136</v>
      </c>
      <c r="D130">
        <v>960</v>
      </c>
      <c r="E130">
        <v>6</v>
      </c>
    </row>
    <row r="131" spans="1:5" x14ac:dyDescent="0.25">
      <c r="A131">
        <v>32895</v>
      </c>
      <c r="B131" t="s">
        <v>137</v>
      </c>
      <c r="C131" t="s">
        <v>136</v>
      </c>
      <c r="D131">
        <v>3528</v>
      </c>
      <c r="E131">
        <v>6</v>
      </c>
    </row>
    <row r="132" spans="1:5" x14ac:dyDescent="0.25">
      <c r="A132">
        <v>43113</v>
      </c>
      <c r="B132" t="s">
        <v>137</v>
      </c>
      <c r="C132" t="s">
        <v>136</v>
      </c>
      <c r="D132">
        <v>180</v>
      </c>
      <c r="E132">
        <v>3</v>
      </c>
    </row>
    <row r="133" spans="1:5" x14ac:dyDescent="0.25">
      <c r="A133">
        <v>43116</v>
      </c>
      <c r="B133" t="s">
        <v>137</v>
      </c>
      <c r="C133" t="s">
        <v>136</v>
      </c>
      <c r="D133">
        <v>180</v>
      </c>
      <c r="E133">
        <v>3</v>
      </c>
    </row>
    <row r="134" spans="1:5" x14ac:dyDescent="0.25">
      <c r="A134">
        <v>32627</v>
      </c>
      <c r="B134" t="s">
        <v>137</v>
      </c>
      <c r="C134" t="s">
        <v>136</v>
      </c>
      <c r="D134">
        <v>936</v>
      </c>
      <c r="E134">
        <v>6</v>
      </c>
    </row>
    <row r="135" spans="1:5" x14ac:dyDescent="0.25">
      <c r="A135">
        <v>95353</v>
      </c>
      <c r="B135" t="s">
        <v>137</v>
      </c>
      <c r="C135" t="s">
        <v>136</v>
      </c>
      <c r="D135">
        <v>960</v>
      </c>
      <c r="E135">
        <v>6</v>
      </c>
    </row>
    <row r="136" spans="1:5" x14ac:dyDescent="0.25">
      <c r="A136">
        <v>32913</v>
      </c>
      <c r="B136" t="s">
        <v>137</v>
      </c>
      <c r="C136" t="s">
        <v>136</v>
      </c>
      <c r="D136">
        <v>930</v>
      </c>
      <c r="E136">
        <v>6</v>
      </c>
    </row>
    <row r="137" spans="1:5" x14ac:dyDescent="0.25">
      <c r="A137">
        <v>32441</v>
      </c>
      <c r="B137" t="s">
        <v>137</v>
      </c>
      <c r="C137" t="s">
        <v>136</v>
      </c>
      <c r="D137">
        <v>888</v>
      </c>
      <c r="E137">
        <v>6</v>
      </c>
    </row>
    <row r="138" spans="1:5" x14ac:dyDescent="0.25">
      <c r="A138">
        <v>31186</v>
      </c>
      <c r="B138" t="s">
        <v>137</v>
      </c>
      <c r="C138" t="s">
        <v>136</v>
      </c>
      <c r="D138">
        <v>480</v>
      </c>
      <c r="E138">
        <v>6</v>
      </c>
    </row>
    <row r="139" spans="1:5" x14ac:dyDescent="0.25">
      <c r="A139">
        <v>31713</v>
      </c>
      <c r="B139" t="s">
        <v>137</v>
      </c>
      <c r="C139" t="s">
        <v>136</v>
      </c>
      <c r="D139">
        <v>390</v>
      </c>
      <c r="E139">
        <v>6</v>
      </c>
    </row>
    <row r="140" spans="1:5" x14ac:dyDescent="0.25">
      <c r="A140">
        <v>95152</v>
      </c>
      <c r="B140" t="s">
        <v>137</v>
      </c>
      <c r="C140" t="s">
        <v>136</v>
      </c>
      <c r="D140">
        <v>936</v>
      </c>
      <c r="E140">
        <v>6</v>
      </c>
    </row>
    <row r="141" spans="1:5" x14ac:dyDescent="0.25">
      <c r="A141">
        <v>32907</v>
      </c>
      <c r="B141" t="s">
        <v>137</v>
      </c>
      <c r="C141" t="s">
        <v>136</v>
      </c>
      <c r="D141">
        <v>930</v>
      </c>
      <c r="E141">
        <v>6</v>
      </c>
    </row>
    <row r="142" spans="1:5" x14ac:dyDescent="0.25">
      <c r="A142">
        <v>32618</v>
      </c>
      <c r="B142" t="s">
        <v>137</v>
      </c>
      <c r="C142" t="s">
        <v>136</v>
      </c>
      <c r="D142">
        <v>960</v>
      </c>
      <c r="E142">
        <v>6</v>
      </c>
    </row>
    <row r="143" spans="1:5" x14ac:dyDescent="0.25">
      <c r="A143">
        <v>95687</v>
      </c>
      <c r="B143" t="s">
        <v>137</v>
      </c>
      <c r="C143" t="s">
        <v>136</v>
      </c>
      <c r="D143">
        <v>720</v>
      </c>
      <c r="E143">
        <v>6</v>
      </c>
    </row>
    <row r="144" spans="1:5" x14ac:dyDescent="0.25">
      <c r="A144">
        <v>32196</v>
      </c>
      <c r="B144" t="s">
        <v>137</v>
      </c>
      <c r="C144" t="s">
        <v>136</v>
      </c>
      <c r="D144">
        <v>390</v>
      </c>
      <c r="E144">
        <v>6</v>
      </c>
    </row>
    <row r="145" spans="1:5" x14ac:dyDescent="0.25">
      <c r="A145">
        <v>30360</v>
      </c>
      <c r="B145" t="s">
        <v>137</v>
      </c>
      <c r="C145" t="s">
        <v>136</v>
      </c>
      <c r="D145">
        <v>1680</v>
      </c>
      <c r="E145">
        <v>6</v>
      </c>
    </row>
    <row r="146" spans="1:5" x14ac:dyDescent="0.25">
      <c r="A146">
        <v>43763</v>
      </c>
      <c r="B146" t="s">
        <v>137</v>
      </c>
      <c r="C146" t="s">
        <v>136</v>
      </c>
      <c r="D146">
        <v>1080</v>
      </c>
      <c r="E146">
        <v>12</v>
      </c>
    </row>
    <row r="147" spans="1:5" x14ac:dyDescent="0.25">
      <c r="A147">
        <v>31185</v>
      </c>
      <c r="B147" t="s">
        <v>137</v>
      </c>
      <c r="C147" t="s">
        <v>136</v>
      </c>
      <c r="D147">
        <v>480</v>
      </c>
      <c r="E147">
        <v>6</v>
      </c>
    </row>
    <row r="148" spans="1:5" x14ac:dyDescent="0.25">
      <c r="A148">
        <v>32622</v>
      </c>
      <c r="B148" t="s">
        <v>137</v>
      </c>
      <c r="C148" t="s">
        <v>136</v>
      </c>
      <c r="D148">
        <v>462</v>
      </c>
      <c r="E148">
        <v>6</v>
      </c>
    </row>
    <row r="149" spans="1:5" x14ac:dyDescent="0.25">
      <c r="A149">
        <v>32891</v>
      </c>
      <c r="B149" t="s">
        <v>137</v>
      </c>
      <c r="C149" t="s">
        <v>136</v>
      </c>
      <c r="D149">
        <v>840</v>
      </c>
      <c r="E149">
        <v>6</v>
      </c>
    </row>
    <row r="150" spans="1:5" x14ac:dyDescent="0.25">
      <c r="A150">
        <v>32653</v>
      </c>
      <c r="B150" t="s">
        <v>137</v>
      </c>
      <c r="C150" t="s">
        <v>136</v>
      </c>
      <c r="D150">
        <v>840</v>
      </c>
      <c r="E150">
        <v>6</v>
      </c>
    </row>
    <row r="151" spans="1:5" x14ac:dyDescent="0.25">
      <c r="A151">
        <v>32202</v>
      </c>
      <c r="B151" t="s">
        <v>137</v>
      </c>
      <c r="C151" t="s">
        <v>136</v>
      </c>
      <c r="D151">
        <v>3744</v>
      </c>
      <c r="E151">
        <v>12</v>
      </c>
    </row>
    <row r="152" spans="1:5" x14ac:dyDescent="0.25">
      <c r="A152">
        <v>32904</v>
      </c>
      <c r="B152" t="s">
        <v>137</v>
      </c>
      <c r="C152" t="s">
        <v>136</v>
      </c>
      <c r="D152">
        <v>930</v>
      </c>
      <c r="E152">
        <v>6</v>
      </c>
    </row>
    <row r="153" spans="1:5" x14ac:dyDescent="0.25">
      <c r="A153">
        <v>32203</v>
      </c>
      <c r="B153" t="s">
        <v>137</v>
      </c>
      <c r="C153" t="s">
        <v>136</v>
      </c>
      <c r="D153">
        <v>390</v>
      </c>
      <c r="E153">
        <v>6</v>
      </c>
    </row>
    <row r="154" spans="1:5" x14ac:dyDescent="0.25">
      <c r="A154">
        <v>32572</v>
      </c>
      <c r="B154" t="s">
        <v>137</v>
      </c>
      <c r="C154" t="s">
        <v>136</v>
      </c>
      <c r="D154">
        <v>960</v>
      </c>
      <c r="E154">
        <v>6</v>
      </c>
    </row>
    <row r="155" spans="1:5" x14ac:dyDescent="0.25">
      <c r="A155">
        <v>7036</v>
      </c>
      <c r="B155" t="s">
        <v>137</v>
      </c>
      <c r="C155" t="s">
        <v>136</v>
      </c>
      <c r="D155">
        <v>1260</v>
      </c>
      <c r="E155">
        <v>6</v>
      </c>
    </row>
    <row r="156" spans="1:5" x14ac:dyDescent="0.25">
      <c r="A156">
        <v>32883</v>
      </c>
      <c r="B156" t="s">
        <v>137</v>
      </c>
      <c r="C156" t="s">
        <v>136</v>
      </c>
      <c r="D156">
        <v>480</v>
      </c>
      <c r="E156">
        <v>6</v>
      </c>
    </row>
    <row r="157" spans="1:5" x14ac:dyDescent="0.25">
      <c r="A157">
        <v>32639</v>
      </c>
      <c r="B157" t="s">
        <v>137</v>
      </c>
      <c r="C157" t="s">
        <v>136</v>
      </c>
      <c r="D157">
        <v>720</v>
      </c>
      <c r="E157">
        <v>6</v>
      </c>
    </row>
    <row r="158" spans="1:5" x14ac:dyDescent="0.25">
      <c r="A158">
        <v>34668</v>
      </c>
      <c r="B158" t="s">
        <v>137</v>
      </c>
      <c r="C158" t="s">
        <v>136</v>
      </c>
      <c r="D158">
        <v>390</v>
      </c>
      <c r="E158">
        <v>6</v>
      </c>
    </row>
    <row r="159" spans="1:5" x14ac:dyDescent="0.25">
      <c r="A159">
        <v>34852</v>
      </c>
      <c r="B159" t="s">
        <v>137</v>
      </c>
      <c r="C159" t="s">
        <v>136</v>
      </c>
      <c r="D159">
        <v>960</v>
      </c>
      <c r="E159">
        <v>6</v>
      </c>
    </row>
    <row r="160" spans="1:5" x14ac:dyDescent="0.25">
      <c r="A160">
        <v>95552</v>
      </c>
      <c r="B160" t="s">
        <v>137</v>
      </c>
      <c r="C160" t="s">
        <v>136</v>
      </c>
      <c r="D160">
        <v>480</v>
      </c>
      <c r="E160">
        <v>6</v>
      </c>
    </row>
    <row r="161" spans="1:5" x14ac:dyDescent="0.25">
      <c r="A161">
        <v>34932</v>
      </c>
      <c r="B161" t="s">
        <v>137</v>
      </c>
      <c r="C161" t="s">
        <v>136</v>
      </c>
      <c r="D161">
        <v>480</v>
      </c>
      <c r="E161">
        <v>6</v>
      </c>
    </row>
    <row r="162" spans="1:5" x14ac:dyDescent="0.25">
      <c r="A162">
        <v>32631</v>
      </c>
      <c r="B162" t="s">
        <v>137</v>
      </c>
      <c r="C162" t="s">
        <v>136</v>
      </c>
      <c r="D162">
        <v>1320</v>
      </c>
      <c r="E162">
        <v>6</v>
      </c>
    </row>
    <row r="163" spans="1:5" x14ac:dyDescent="0.25">
      <c r="A163">
        <v>95092</v>
      </c>
      <c r="B163" t="s">
        <v>137</v>
      </c>
      <c r="C163" t="s">
        <v>136</v>
      </c>
      <c r="D163">
        <v>390</v>
      </c>
      <c r="E163">
        <v>6</v>
      </c>
    </row>
    <row r="164" spans="1:5" x14ac:dyDescent="0.25">
      <c r="A164">
        <v>32769</v>
      </c>
      <c r="B164" t="s">
        <v>137</v>
      </c>
      <c r="C164" t="s">
        <v>136</v>
      </c>
      <c r="D164">
        <v>930</v>
      </c>
      <c r="E164">
        <v>6</v>
      </c>
    </row>
    <row r="165" spans="1:5" x14ac:dyDescent="0.25">
      <c r="A165">
        <v>32923</v>
      </c>
      <c r="B165" t="s">
        <v>137</v>
      </c>
      <c r="C165" t="s">
        <v>136</v>
      </c>
      <c r="D165">
        <v>840</v>
      </c>
      <c r="E165">
        <v>6</v>
      </c>
    </row>
    <row r="166" spans="1:5" x14ac:dyDescent="0.25">
      <c r="A166">
        <v>95241</v>
      </c>
      <c r="B166" t="s">
        <v>137</v>
      </c>
      <c r="C166" t="s">
        <v>136</v>
      </c>
      <c r="D166">
        <v>960</v>
      </c>
      <c r="E166">
        <v>6</v>
      </c>
    </row>
    <row r="167" spans="1:5" x14ac:dyDescent="0.25">
      <c r="A167">
        <v>30452</v>
      </c>
      <c r="B167" t="s">
        <v>137</v>
      </c>
      <c r="C167" t="s">
        <v>136</v>
      </c>
      <c r="D167">
        <v>960</v>
      </c>
      <c r="E167">
        <v>6</v>
      </c>
    </row>
    <row r="168" spans="1:5" x14ac:dyDescent="0.25">
      <c r="A168">
        <v>34847</v>
      </c>
      <c r="B168" t="s">
        <v>137</v>
      </c>
      <c r="C168" t="s">
        <v>136</v>
      </c>
      <c r="D168">
        <v>390</v>
      </c>
      <c r="E168">
        <v>6</v>
      </c>
    </row>
    <row r="169" spans="1:5" x14ac:dyDescent="0.25">
      <c r="A169">
        <v>95706</v>
      </c>
      <c r="B169" t="s">
        <v>137</v>
      </c>
      <c r="C169" t="s">
        <v>136</v>
      </c>
      <c r="D169">
        <v>960</v>
      </c>
      <c r="E169">
        <v>6</v>
      </c>
    </row>
    <row r="170" spans="1:5" x14ac:dyDescent="0.25">
      <c r="A170">
        <v>32198</v>
      </c>
      <c r="B170" t="s">
        <v>137</v>
      </c>
      <c r="C170" t="s">
        <v>136</v>
      </c>
      <c r="D170">
        <v>720</v>
      </c>
      <c r="E170">
        <v>6</v>
      </c>
    </row>
    <row r="171" spans="1:5" x14ac:dyDescent="0.25">
      <c r="A171">
        <v>95166</v>
      </c>
      <c r="B171" t="s">
        <v>137</v>
      </c>
      <c r="C171" t="s">
        <v>136</v>
      </c>
      <c r="D171">
        <v>768</v>
      </c>
      <c r="E171">
        <v>6</v>
      </c>
    </row>
    <row r="172" spans="1:5" x14ac:dyDescent="0.25">
      <c r="A172">
        <v>32208</v>
      </c>
      <c r="B172" t="s">
        <v>137</v>
      </c>
      <c r="C172" t="s">
        <v>136</v>
      </c>
      <c r="D172">
        <v>390</v>
      </c>
      <c r="E172">
        <v>6</v>
      </c>
    </row>
    <row r="173" spans="1:5" x14ac:dyDescent="0.25">
      <c r="A173">
        <v>43762</v>
      </c>
      <c r="B173" t="s">
        <v>137</v>
      </c>
      <c r="C173" t="s">
        <v>136</v>
      </c>
      <c r="D173">
        <v>1080</v>
      </c>
      <c r="E173">
        <v>12</v>
      </c>
    </row>
    <row r="174" spans="1:5" x14ac:dyDescent="0.25">
      <c r="A174">
        <v>32619</v>
      </c>
      <c r="B174" t="s">
        <v>137</v>
      </c>
      <c r="C174" t="s">
        <v>136</v>
      </c>
      <c r="D174">
        <v>462</v>
      </c>
      <c r="E174">
        <v>6</v>
      </c>
    </row>
    <row r="175" spans="1:5" x14ac:dyDescent="0.25">
      <c r="A175">
        <v>95109</v>
      </c>
      <c r="B175" t="s">
        <v>137</v>
      </c>
      <c r="C175" t="s">
        <v>136</v>
      </c>
      <c r="D175">
        <v>960</v>
      </c>
      <c r="E175">
        <v>6</v>
      </c>
    </row>
    <row r="176" spans="1:5" x14ac:dyDescent="0.25">
      <c r="A176">
        <v>95505</v>
      </c>
      <c r="B176" t="s">
        <v>137</v>
      </c>
      <c r="C176" t="s">
        <v>136</v>
      </c>
      <c r="D176">
        <v>1260</v>
      </c>
      <c r="E176">
        <v>6</v>
      </c>
    </row>
    <row r="177" spans="1:5" x14ac:dyDescent="0.25">
      <c r="A177">
        <v>32874</v>
      </c>
      <c r="B177" t="s">
        <v>137</v>
      </c>
      <c r="C177" t="s">
        <v>136</v>
      </c>
      <c r="D177">
        <v>462</v>
      </c>
      <c r="E177">
        <v>6</v>
      </c>
    </row>
    <row r="178" spans="1:5" x14ac:dyDescent="0.25">
      <c r="A178">
        <v>95193</v>
      </c>
      <c r="B178" t="s">
        <v>137</v>
      </c>
      <c r="C178" t="s">
        <v>136</v>
      </c>
      <c r="D178">
        <v>1440</v>
      </c>
      <c r="E178">
        <v>6</v>
      </c>
    </row>
    <row r="179" spans="1:5" x14ac:dyDescent="0.25">
      <c r="A179">
        <v>95239</v>
      </c>
      <c r="B179" t="s">
        <v>137</v>
      </c>
      <c r="C179" t="s">
        <v>136</v>
      </c>
      <c r="D179">
        <v>1440</v>
      </c>
      <c r="E179">
        <v>6</v>
      </c>
    </row>
    <row r="180" spans="1:5" x14ac:dyDescent="0.25">
      <c r="A180">
        <v>34936</v>
      </c>
      <c r="B180" t="s">
        <v>137</v>
      </c>
      <c r="C180" t="s">
        <v>136</v>
      </c>
      <c r="D180">
        <v>480</v>
      </c>
      <c r="E180">
        <v>6</v>
      </c>
    </row>
    <row r="181" spans="1:5" x14ac:dyDescent="0.25">
      <c r="A181">
        <v>43121</v>
      </c>
      <c r="B181" t="s">
        <v>137</v>
      </c>
      <c r="C181" t="s">
        <v>136</v>
      </c>
      <c r="D181">
        <v>1680</v>
      </c>
      <c r="E181">
        <v>6</v>
      </c>
    </row>
    <row r="182" spans="1:5" x14ac:dyDescent="0.25">
      <c r="A182">
        <v>31733</v>
      </c>
      <c r="B182" t="s">
        <v>137</v>
      </c>
      <c r="C182" t="s">
        <v>136</v>
      </c>
      <c r="D182">
        <v>1260</v>
      </c>
      <c r="E182">
        <v>6</v>
      </c>
    </row>
    <row r="183" spans="1:5" x14ac:dyDescent="0.25">
      <c r="A183">
        <v>32442</v>
      </c>
      <c r="B183" t="s">
        <v>137</v>
      </c>
      <c r="C183" t="s">
        <v>136</v>
      </c>
      <c r="D183">
        <v>888</v>
      </c>
      <c r="E183">
        <v>6</v>
      </c>
    </row>
    <row r="184" spans="1:5" x14ac:dyDescent="0.25">
      <c r="A184">
        <v>32550</v>
      </c>
      <c r="B184" t="s">
        <v>137</v>
      </c>
      <c r="C184" t="s">
        <v>136</v>
      </c>
      <c r="D184">
        <v>480</v>
      </c>
      <c r="E184">
        <v>6</v>
      </c>
    </row>
    <row r="185" spans="1:5" x14ac:dyDescent="0.25">
      <c r="A185">
        <v>43772</v>
      </c>
      <c r="B185" t="s">
        <v>137</v>
      </c>
      <c r="C185" t="s">
        <v>136</v>
      </c>
      <c r="D185">
        <v>720</v>
      </c>
      <c r="E185">
        <v>6</v>
      </c>
    </row>
    <row r="186" spans="1:5" x14ac:dyDescent="0.25">
      <c r="A186">
        <v>43984</v>
      </c>
      <c r="B186" t="s">
        <v>137</v>
      </c>
      <c r="C186" t="s">
        <v>136</v>
      </c>
      <c r="D186">
        <v>1080</v>
      </c>
      <c r="E186">
        <v>12</v>
      </c>
    </row>
    <row r="187" spans="1:5" x14ac:dyDescent="0.25">
      <c r="A187">
        <v>34614</v>
      </c>
      <c r="B187" t="s">
        <v>137</v>
      </c>
      <c r="C187" t="s">
        <v>136</v>
      </c>
      <c r="D187">
        <v>1560</v>
      </c>
      <c r="E187">
        <v>12</v>
      </c>
    </row>
    <row r="188" spans="1:5" x14ac:dyDescent="0.25">
      <c r="A188">
        <v>30513</v>
      </c>
      <c r="B188" t="s">
        <v>137</v>
      </c>
      <c r="C188" t="s">
        <v>136</v>
      </c>
      <c r="D188">
        <v>960</v>
      </c>
      <c r="E188">
        <v>6</v>
      </c>
    </row>
    <row r="189" spans="1:5" x14ac:dyDescent="0.25">
      <c r="A189">
        <v>95050</v>
      </c>
      <c r="B189" t="s">
        <v>137</v>
      </c>
      <c r="C189" t="s">
        <v>136</v>
      </c>
      <c r="D189">
        <v>936</v>
      </c>
      <c r="E189">
        <v>6</v>
      </c>
    </row>
    <row r="190" spans="1:5" x14ac:dyDescent="0.25">
      <c r="A190">
        <v>34944</v>
      </c>
      <c r="B190" t="s">
        <v>137</v>
      </c>
      <c r="C190" t="s">
        <v>136</v>
      </c>
      <c r="D190">
        <v>1440</v>
      </c>
      <c r="E190">
        <v>6</v>
      </c>
    </row>
    <row r="191" spans="1:5" x14ac:dyDescent="0.25">
      <c r="A191">
        <v>32625</v>
      </c>
      <c r="B191" t="s">
        <v>137</v>
      </c>
      <c r="C191" t="s">
        <v>136</v>
      </c>
      <c r="D191">
        <v>8352</v>
      </c>
      <c r="E191">
        <v>12</v>
      </c>
    </row>
    <row r="192" spans="1:5" x14ac:dyDescent="0.25">
      <c r="A192">
        <v>32426</v>
      </c>
      <c r="B192" t="s">
        <v>137</v>
      </c>
      <c r="C192" t="s">
        <v>136</v>
      </c>
      <c r="D192">
        <v>720</v>
      </c>
      <c r="E192">
        <v>6</v>
      </c>
    </row>
    <row r="193" spans="1:5" x14ac:dyDescent="0.25">
      <c r="A193">
        <v>34700</v>
      </c>
      <c r="B193" t="s">
        <v>137</v>
      </c>
      <c r="C193" t="s">
        <v>136</v>
      </c>
      <c r="D193">
        <v>1560</v>
      </c>
      <c r="E193">
        <v>12</v>
      </c>
    </row>
    <row r="194" spans="1:5" x14ac:dyDescent="0.25">
      <c r="A194">
        <v>32036</v>
      </c>
      <c r="B194" t="s">
        <v>137</v>
      </c>
      <c r="C194" t="s">
        <v>136</v>
      </c>
      <c r="D194">
        <v>1452</v>
      </c>
      <c r="E194">
        <v>6</v>
      </c>
    </row>
    <row r="195" spans="1:5" x14ac:dyDescent="0.25">
      <c r="A195">
        <v>95191</v>
      </c>
      <c r="B195" t="s">
        <v>137</v>
      </c>
      <c r="C195" t="s">
        <v>136</v>
      </c>
      <c r="D195">
        <v>1440</v>
      </c>
      <c r="E195">
        <v>6</v>
      </c>
    </row>
    <row r="196" spans="1:5" x14ac:dyDescent="0.25">
      <c r="A196">
        <v>95003</v>
      </c>
      <c r="B196" t="s">
        <v>137</v>
      </c>
      <c r="C196" t="s">
        <v>136</v>
      </c>
      <c r="D196">
        <v>960</v>
      </c>
      <c r="E196">
        <v>6</v>
      </c>
    </row>
    <row r="197" spans="1:5" x14ac:dyDescent="0.25">
      <c r="A197">
        <v>32615</v>
      </c>
      <c r="B197" t="s">
        <v>137</v>
      </c>
      <c r="C197" t="s">
        <v>136</v>
      </c>
      <c r="D197">
        <v>480</v>
      </c>
      <c r="E197">
        <v>6</v>
      </c>
    </row>
    <row r="198" spans="1:5" x14ac:dyDescent="0.25">
      <c r="A198">
        <v>34945</v>
      </c>
      <c r="B198" t="s">
        <v>137</v>
      </c>
      <c r="C198" t="s">
        <v>136</v>
      </c>
      <c r="D198">
        <v>960</v>
      </c>
      <c r="E198">
        <v>6</v>
      </c>
    </row>
    <row r="199" spans="1:5" x14ac:dyDescent="0.25">
      <c r="A199">
        <v>7035</v>
      </c>
      <c r="B199" t="s">
        <v>137</v>
      </c>
      <c r="C199" t="s">
        <v>136</v>
      </c>
      <c r="D199">
        <v>1200</v>
      </c>
      <c r="E199">
        <v>6</v>
      </c>
    </row>
    <row r="200" spans="1:5" x14ac:dyDescent="0.25">
      <c r="A200">
        <v>32429</v>
      </c>
      <c r="B200" t="s">
        <v>137</v>
      </c>
      <c r="C200" t="s">
        <v>136</v>
      </c>
      <c r="D200">
        <v>720</v>
      </c>
      <c r="E200">
        <v>6</v>
      </c>
    </row>
    <row r="201" spans="1:5" x14ac:dyDescent="0.25">
      <c r="A201">
        <v>95734</v>
      </c>
      <c r="B201" t="s">
        <v>137</v>
      </c>
      <c r="C201" t="s">
        <v>136</v>
      </c>
      <c r="D201">
        <v>1440</v>
      </c>
      <c r="E201">
        <v>6</v>
      </c>
    </row>
    <row r="202" spans="1:5" x14ac:dyDescent="0.25">
      <c r="A202">
        <v>33296</v>
      </c>
      <c r="B202" t="s">
        <v>137</v>
      </c>
      <c r="C202" t="s">
        <v>136</v>
      </c>
      <c r="D202">
        <v>3528</v>
      </c>
      <c r="E202">
        <v>6</v>
      </c>
    </row>
    <row r="203" spans="1:5" x14ac:dyDescent="0.25">
      <c r="A203">
        <v>33297</v>
      </c>
      <c r="B203" t="s">
        <v>137</v>
      </c>
      <c r="C203" t="s">
        <v>136</v>
      </c>
      <c r="D203">
        <v>3528</v>
      </c>
      <c r="E203">
        <v>6</v>
      </c>
    </row>
    <row r="204" spans="1:5" x14ac:dyDescent="0.25">
      <c r="A204">
        <v>32444</v>
      </c>
      <c r="B204" t="s">
        <v>137</v>
      </c>
      <c r="C204" t="s">
        <v>136</v>
      </c>
      <c r="D204">
        <v>5760</v>
      </c>
      <c r="E204">
        <v>12</v>
      </c>
    </row>
    <row r="205" spans="1:5" x14ac:dyDescent="0.25">
      <c r="A205">
        <v>32236</v>
      </c>
      <c r="B205" t="s">
        <v>137</v>
      </c>
      <c r="C205" t="s">
        <v>136</v>
      </c>
      <c r="D205">
        <v>960</v>
      </c>
      <c r="E205">
        <v>6</v>
      </c>
    </row>
    <row r="206" spans="1:5" x14ac:dyDescent="0.25">
      <c r="A206">
        <v>33343</v>
      </c>
      <c r="B206" t="s">
        <v>137</v>
      </c>
      <c r="C206" t="s">
        <v>136</v>
      </c>
      <c r="D206">
        <v>8352</v>
      </c>
      <c r="E206">
        <v>12</v>
      </c>
    </row>
    <row r="207" spans="1:5" x14ac:dyDescent="0.25">
      <c r="A207">
        <v>32630</v>
      </c>
      <c r="B207" t="s">
        <v>137</v>
      </c>
      <c r="C207" t="s">
        <v>136</v>
      </c>
      <c r="D207">
        <v>960</v>
      </c>
      <c r="E207">
        <v>6</v>
      </c>
    </row>
    <row r="208" spans="1:5" x14ac:dyDescent="0.25">
      <c r="A208">
        <v>95089</v>
      </c>
      <c r="B208" t="s">
        <v>137</v>
      </c>
      <c r="C208" t="s">
        <v>136</v>
      </c>
      <c r="D208">
        <v>1008</v>
      </c>
      <c r="E208">
        <v>6</v>
      </c>
    </row>
    <row r="209" spans="1:5" x14ac:dyDescent="0.25">
      <c r="A209">
        <v>8258</v>
      </c>
      <c r="B209" t="s">
        <v>137</v>
      </c>
      <c r="C209" t="s">
        <v>136</v>
      </c>
      <c r="D209">
        <v>1512</v>
      </c>
      <c r="E209">
        <v>6</v>
      </c>
    </row>
    <row r="210" spans="1:5" x14ac:dyDescent="0.25">
      <c r="A210">
        <v>34988</v>
      </c>
      <c r="B210" t="s">
        <v>137</v>
      </c>
      <c r="C210" t="s">
        <v>136</v>
      </c>
      <c r="D210">
        <v>480</v>
      </c>
      <c r="E210">
        <v>6</v>
      </c>
    </row>
    <row r="211" spans="1:5" x14ac:dyDescent="0.25">
      <c r="A211">
        <v>34849</v>
      </c>
      <c r="B211" t="s">
        <v>137</v>
      </c>
      <c r="C211" t="s">
        <v>136</v>
      </c>
      <c r="D211">
        <v>1560</v>
      </c>
      <c r="E211">
        <v>12</v>
      </c>
    </row>
    <row r="212" spans="1:5" x14ac:dyDescent="0.25">
      <c r="A212">
        <v>32443</v>
      </c>
      <c r="B212" t="s">
        <v>137</v>
      </c>
      <c r="C212" t="s">
        <v>136</v>
      </c>
      <c r="D212">
        <v>5760</v>
      </c>
      <c r="E212">
        <v>12</v>
      </c>
    </row>
    <row r="213" spans="1:5" x14ac:dyDescent="0.25">
      <c r="A213">
        <v>34943</v>
      </c>
      <c r="B213" t="s">
        <v>137</v>
      </c>
      <c r="C213" t="s">
        <v>136</v>
      </c>
      <c r="D213">
        <v>1440</v>
      </c>
      <c r="E213">
        <v>6</v>
      </c>
    </row>
    <row r="214" spans="1:5" x14ac:dyDescent="0.25">
      <c r="A214">
        <v>32884</v>
      </c>
      <c r="B214" t="s">
        <v>137</v>
      </c>
      <c r="C214" t="s">
        <v>136</v>
      </c>
      <c r="D214">
        <v>960</v>
      </c>
      <c r="E214">
        <v>6</v>
      </c>
    </row>
    <row r="215" spans="1:5" x14ac:dyDescent="0.25">
      <c r="A215">
        <v>95273</v>
      </c>
      <c r="B215" t="s">
        <v>137</v>
      </c>
      <c r="C215" t="s">
        <v>136</v>
      </c>
      <c r="D215">
        <v>1620</v>
      </c>
      <c r="E215">
        <v>6</v>
      </c>
    </row>
    <row r="216" spans="1:5" x14ac:dyDescent="0.25">
      <c r="A216">
        <v>32671</v>
      </c>
      <c r="B216" t="s">
        <v>137</v>
      </c>
      <c r="C216" t="s">
        <v>136</v>
      </c>
      <c r="D216">
        <v>1620</v>
      </c>
      <c r="E216">
        <v>6</v>
      </c>
    </row>
    <row r="217" spans="1:5" x14ac:dyDescent="0.25">
      <c r="A217">
        <v>32573</v>
      </c>
      <c r="B217" t="s">
        <v>137</v>
      </c>
      <c r="C217" t="s">
        <v>136</v>
      </c>
      <c r="D217">
        <v>960</v>
      </c>
      <c r="E217">
        <v>6</v>
      </c>
    </row>
    <row r="218" spans="1:5" x14ac:dyDescent="0.25">
      <c r="A218">
        <v>32065</v>
      </c>
      <c r="B218" t="s">
        <v>137</v>
      </c>
      <c r="C218" t="s">
        <v>136</v>
      </c>
      <c r="D218">
        <v>1260</v>
      </c>
      <c r="E218">
        <v>6</v>
      </c>
    </row>
    <row r="219" spans="1:5" x14ac:dyDescent="0.25">
      <c r="A219">
        <v>31765</v>
      </c>
      <c r="B219" t="s">
        <v>137</v>
      </c>
      <c r="C219" t="s">
        <v>136</v>
      </c>
      <c r="D219">
        <v>1620</v>
      </c>
      <c r="E219">
        <v>6</v>
      </c>
    </row>
    <row r="220" spans="1:5" x14ac:dyDescent="0.25">
      <c r="A220">
        <v>95267</v>
      </c>
      <c r="B220" t="s">
        <v>137</v>
      </c>
      <c r="C220" t="s">
        <v>136</v>
      </c>
      <c r="D220">
        <v>1620</v>
      </c>
      <c r="E220">
        <v>6</v>
      </c>
    </row>
    <row r="221" spans="1:5" x14ac:dyDescent="0.25">
      <c r="A221">
        <v>34850</v>
      </c>
      <c r="B221" t="s">
        <v>137</v>
      </c>
      <c r="C221" t="s">
        <v>136</v>
      </c>
      <c r="D221">
        <v>1560</v>
      </c>
      <c r="E221">
        <v>12</v>
      </c>
    </row>
    <row r="222" spans="1:5" x14ac:dyDescent="0.25">
      <c r="A222">
        <v>34627</v>
      </c>
      <c r="B222" t="s">
        <v>137</v>
      </c>
      <c r="C222" t="s">
        <v>136</v>
      </c>
      <c r="D222">
        <v>1560</v>
      </c>
      <c r="E222">
        <v>12</v>
      </c>
    </row>
    <row r="223" spans="1:5" x14ac:dyDescent="0.25">
      <c r="A223">
        <v>33325</v>
      </c>
      <c r="B223" t="s">
        <v>137</v>
      </c>
      <c r="C223" t="s">
        <v>136</v>
      </c>
      <c r="D223">
        <v>750</v>
      </c>
      <c r="E223">
        <v>6</v>
      </c>
    </row>
    <row r="224" spans="1:5" x14ac:dyDescent="0.25">
      <c r="A224">
        <v>8260</v>
      </c>
      <c r="B224" t="s">
        <v>137</v>
      </c>
      <c r="C224" t="s">
        <v>136</v>
      </c>
      <c r="D224">
        <v>1512</v>
      </c>
      <c r="E224">
        <v>6</v>
      </c>
    </row>
    <row r="225" spans="1:5" x14ac:dyDescent="0.25">
      <c r="A225">
        <v>30453</v>
      </c>
      <c r="B225" t="s">
        <v>137</v>
      </c>
      <c r="C225" t="s">
        <v>136</v>
      </c>
      <c r="D225">
        <v>960</v>
      </c>
      <c r="E225">
        <v>6</v>
      </c>
    </row>
    <row r="226" spans="1:5" x14ac:dyDescent="0.25">
      <c r="A226">
        <v>43120</v>
      </c>
      <c r="B226" t="s">
        <v>137</v>
      </c>
      <c r="C226" t="s">
        <v>136</v>
      </c>
      <c r="D226">
        <v>1620</v>
      </c>
      <c r="E226">
        <v>6</v>
      </c>
    </row>
    <row r="227" spans="1:5" x14ac:dyDescent="0.25">
      <c r="A227">
        <v>95238</v>
      </c>
      <c r="B227" t="s">
        <v>137</v>
      </c>
      <c r="C227" t="s">
        <v>136</v>
      </c>
      <c r="D227">
        <v>1440</v>
      </c>
      <c r="E227">
        <v>6</v>
      </c>
    </row>
    <row r="228" spans="1:5" x14ac:dyDescent="0.25">
      <c r="A228">
        <v>32650</v>
      </c>
      <c r="B228" t="s">
        <v>137</v>
      </c>
      <c r="C228" t="s">
        <v>136</v>
      </c>
      <c r="D228">
        <v>840</v>
      </c>
      <c r="E228">
        <v>6</v>
      </c>
    </row>
    <row r="229" spans="1:5" x14ac:dyDescent="0.25">
      <c r="A229">
        <v>32022</v>
      </c>
      <c r="B229" t="s">
        <v>137</v>
      </c>
      <c r="C229" t="s">
        <v>136</v>
      </c>
      <c r="D229">
        <v>1584</v>
      </c>
      <c r="E229">
        <v>6</v>
      </c>
    </row>
    <row r="230" spans="1:5" x14ac:dyDescent="0.25">
      <c r="A230">
        <v>31690</v>
      </c>
      <c r="B230" t="s">
        <v>137</v>
      </c>
      <c r="C230" t="s">
        <v>136</v>
      </c>
      <c r="D230">
        <v>2400</v>
      </c>
      <c r="E230">
        <v>6</v>
      </c>
    </row>
    <row r="231" spans="1:5" x14ac:dyDescent="0.25">
      <c r="A231">
        <v>95127</v>
      </c>
      <c r="B231" t="s">
        <v>137</v>
      </c>
      <c r="C231" t="s">
        <v>136</v>
      </c>
      <c r="D231">
        <v>3384</v>
      </c>
      <c r="E231">
        <v>12</v>
      </c>
    </row>
    <row r="232" spans="1:5" x14ac:dyDescent="0.25">
      <c r="A232">
        <v>34794</v>
      </c>
      <c r="B232" t="s">
        <v>137</v>
      </c>
      <c r="C232" t="s">
        <v>136</v>
      </c>
      <c r="D232">
        <v>1560</v>
      </c>
      <c r="E232">
        <v>12</v>
      </c>
    </row>
    <row r="233" spans="1:5" x14ac:dyDescent="0.25">
      <c r="A233">
        <v>32636</v>
      </c>
      <c r="B233" t="s">
        <v>137</v>
      </c>
      <c r="C233" t="s">
        <v>136</v>
      </c>
      <c r="D233">
        <v>720</v>
      </c>
      <c r="E233">
        <v>6</v>
      </c>
    </row>
    <row r="234" spans="1:5" x14ac:dyDescent="0.25">
      <c r="A234">
        <v>32623</v>
      </c>
      <c r="B234" t="s">
        <v>137</v>
      </c>
      <c r="C234" t="s">
        <v>136</v>
      </c>
      <c r="D234">
        <v>8352</v>
      </c>
      <c r="E234">
        <v>12</v>
      </c>
    </row>
    <row r="235" spans="1:5" x14ac:dyDescent="0.25">
      <c r="A235">
        <v>95677</v>
      </c>
      <c r="B235" t="s">
        <v>137</v>
      </c>
      <c r="C235" t="s">
        <v>136</v>
      </c>
      <c r="D235">
        <v>1680</v>
      </c>
      <c r="E235">
        <v>6</v>
      </c>
    </row>
    <row r="236" spans="1:5" x14ac:dyDescent="0.25">
      <c r="A236">
        <v>33299</v>
      </c>
      <c r="B236" t="s">
        <v>137</v>
      </c>
      <c r="C236" t="s">
        <v>136</v>
      </c>
      <c r="D236">
        <v>2376</v>
      </c>
      <c r="E236">
        <v>6</v>
      </c>
    </row>
    <row r="237" spans="1:5" x14ac:dyDescent="0.25">
      <c r="A237">
        <v>33371</v>
      </c>
      <c r="B237" t="s">
        <v>137</v>
      </c>
      <c r="C237" t="s">
        <v>136</v>
      </c>
      <c r="D237">
        <v>1260</v>
      </c>
      <c r="E237">
        <v>6</v>
      </c>
    </row>
    <row r="238" spans="1:5" x14ac:dyDescent="0.25">
      <c r="A238">
        <v>32438</v>
      </c>
      <c r="B238" t="s">
        <v>137</v>
      </c>
      <c r="C238" t="s">
        <v>136</v>
      </c>
      <c r="D238">
        <v>5184</v>
      </c>
      <c r="E238">
        <v>12</v>
      </c>
    </row>
    <row r="239" spans="1:5" x14ac:dyDescent="0.25">
      <c r="A239">
        <v>32136</v>
      </c>
      <c r="B239" t="s">
        <v>137</v>
      </c>
      <c r="C239" t="s">
        <v>136</v>
      </c>
      <c r="D239">
        <v>8544</v>
      </c>
      <c r="E239">
        <v>12</v>
      </c>
    </row>
    <row r="240" spans="1:5" x14ac:dyDescent="0.25">
      <c r="A240">
        <v>32132</v>
      </c>
      <c r="B240" t="s">
        <v>138</v>
      </c>
      <c r="C240" t="s">
        <v>139</v>
      </c>
      <c r="D240">
        <v>960</v>
      </c>
      <c r="E240">
        <v>6</v>
      </c>
    </row>
    <row r="241" spans="1:5" x14ac:dyDescent="0.25">
      <c r="A241">
        <v>32040</v>
      </c>
      <c r="B241" t="s">
        <v>138</v>
      </c>
      <c r="C241" t="s">
        <v>139</v>
      </c>
      <c r="D241">
        <v>1512</v>
      </c>
      <c r="E241">
        <v>6</v>
      </c>
    </row>
    <row r="242" spans="1:5" x14ac:dyDescent="0.25">
      <c r="A242">
        <v>32063</v>
      </c>
      <c r="B242" t="s">
        <v>138</v>
      </c>
      <c r="C242" t="s">
        <v>139</v>
      </c>
      <c r="D242">
        <v>210</v>
      </c>
      <c r="E242">
        <v>0</v>
      </c>
    </row>
    <row r="243" spans="1:5" x14ac:dyDescent="0.25">
      <c r="A243">
        <v>31677</v>
      </c>
      <c r="B243" t="s">
        <v>138</v>
      </c>
      <c r="C243" t="s">
        <v>139</v>
      </c>
      <c r="D243">
        <v>960</v>
      </c>
      <c r="E243">
        <v>6</v>
      </c>
    </row>
    <row r="244" spans="1:5" x14ac:dyDescent="0.25">
      <c r="A244">
        <v>32197</v>
      </c>
      <c r="B244" t="s">
        <v>138</v>
      </c>
      <c r="C244" t="s">
        <v>139</v>
      </c>
      <c r="D244">
        <v>390</v>
      </c>
      <c r="E244">
        <v>6</v>
      </c>
    </row>
    <row r="245" spans="1:5" x14ac:dyDescent="0.25">
      <c r="A245">
        <v>8261</v>
      </c>
      <c r="B245" t="s">
        <v>138</v>
      </c>
      <c r="C245" t="s">
        <v>139</v>
      </c>
      <c r="D245">
        <v>1512</v>
      </c>
      <c r="E245">
        <v>6</v>
      </c>
    </row>
    <row r="246" spans="1:5" x14ac:dyDescent="0.25">
      <c r="A246">
        <v>32051</v>
      </c>
      <c r="B246" t="s">
        <v>138</v>
      </c>
      <c r="C246" t="s">
        <v>139</v>
      </c>
      <c r="D246">
        <v>1440</v>
      </c>
      <c r="E246">
        <v>6</v>
      </c>
    </row>
    <row r="247" spans="1:5" x14ac:dyDescent="0.25">
      <c r="A247">
        <v>95920</v>
      </c>
      <c r="B247" t="s">
        <v>138</v>
      </c>
      <c r="C247" t="s">
        <v>139</v>
      </c>
      <c r="D247">
        <v>0</v>
      </c>
      <c r="E247">
        <v>0</v>
      </c>
    </row>
    <row r="248" spans="1:5" x14ac:dyDescent="0.25">
      <c r="A248">
        <v>32170</v>
      </c>
      <c r="B248" t="s">
        <v>138</v>
      </c>
      <c r="C248" t="s">
        <v>139</v>
      </c>
      <c r="D248">
        <v>1440</v>
      </c>
      <c r="E248">
        <v>6</v>
      </c>
    </row>
    <row r="249" spans="1:5" x14ac:dyDescent="0.25">
      <c r="A249">
        <v>32037</v>
      </c>
      <c r="B249" t="s">
        <v>138</v>
      </c>
      <c r="C249" t="s">
        <v>139</v>
      </c>
      <c r="D249">
        <v>1584</v>
      </c>
      <c r="E249">
        <v>6</v>
      </c>
    </row>
    <row r="250" spans="1:5" x14ac:dyDescent="0.25">
      <c r="A250">
        <v>95604</v>
      </c>
      <c r="B250" t="s">
        <v>138</v>
      </c>
      <c r="C250" t="s">
        <v>136</v>
      </c>
      <c r="D250">
        <v>414</v>
      </c>
      <c r="E250">
        <v>6</v>
      </c>
    </row>
    <row r="251" spans="1:5" x14ac:dyDescent="0.25">
      <c r="A251">
        <v>32422</v>
      </c>
      <c r="B251" t="s">
        <v>138</v>
      </c>
      <c r="C251" t="s">
        <v>139</v>
      </c>
      <c r="D251">
        <v>1350</v>
      </c>
      <c r="E251">
        <v>6</v>
      </c>
    </row>
    <row r="252" spans="1:5" x14ac:dyDescent="0.25">
      <c r="A252">
        <v>95711</v>
      </c>
      <c r="B252" t="s">
        <v>138</v>
      </c>
      <c r="C252" t="s">
        <v>136</v>
      </c>
      <c r="D252">
        <v>0</v>
      </c>
      <c r="E252">
        <v>0</v>
      </c>
    </row>
    <row r="253" spans="1:5" x14ac:dyDescent="0.25">
      <c r="A253">
        <v>95577</v>
      </c>
      <c r="B253" t="s">
        <v>138</v>
      </c>
      <c r="C253" t="s">
        <v>136</v>
      </c>
      <c r="D253">
        <v>0</v>
      </c>
      <c r="E253">
        <v>0</v>
      </c>
    </row>
    <row r="254" spans="1:5" x14ac:dyDescent="0.25">
      <c r="A254">
        <v>95908</v>
      </c>
      <c r="B254" t="s">
        <v>138</v>
      </c>
      <c r="C254" t="s">
        <v>139</v>
      </c>
      <c r="D254">
        <v>1440</v>
      </c>
      <c r="E254">
        <v>6</v>
      </c>
    </row>
    <row r="255" spans="1:5" x14ac:dyDescent="0.25">
      <c r="A255">
        <v>31307</v>
      </c>
      <c r="B255" t="s">
        <v>138</v>
      </c>
      <c r="C255" t="s">
        <v>139</v>
      </c>
      <c r="D255">
        <v>0</v>
      </c>
      <c r="E255">
        <v>0</v>
      </c>
    </row>
    <row r="256" spans="1:5" x14ac:dyDescent="0.25">
      <c r="A256">
        <v>95909</v>
      </c>
      <c r="B256" t="s">
        <v>138</v>
      </c>
      <c r="C256" t="s">
        <v>139</v>
      </c>
      <c r="D256">
        <v>1890</v>
      </c>
      <c r="E256">
        <v>6</v>
      </c>
    </row>
    <row r="257" spans="1:5" x14ac:dyDescent="0.25">
      <c r="A257">
        <v>31305</v>
      </c>
      <c r="B257" t="s">
        <v>138</v>
      </c>
      <c r="C257" t="s">
        <v>139</v>
      </c>
      <c r="D257">
        <v>0</v>
      </c>
      <c r="E257">
        <v>0</v>
      </c>
    </row>
    <row r="258" spans="1:5" x14ac:dyDescent="0.25">
      <c r="A258">
        <v>95697</v>
      </c>
      <c r="B258" t="s">
        <v>138</v>
      </c>
      <c r="C258" t="s">
        <v>139</v>
      </c>
      <c r="D258">
        <v>414</v>
      </c>
      <c r="E258">
        <v>6</v>
      </c>
    </row>
    <row r="259" spans="1:5" x14ac:dyDescent="0.25">
      <c r="A259">
        <v>31268</v>
      </c>
      <c r="B259" t="s">
        <v>138</v>
      </c>
      <c r="C259" t="s">
        <v>139</v>
      </c>
      <c r="D259">
        <v>960</v>
      </c>
      <c r="E259">
        <v>6</v>
      </c>
    </row>
    <row r="260" spans="1:5" x14ac:dyDescent="0.25">
      <c r="A260">
        <v>32419</v>
      </c>
      <c r="B260" t="s">
        <v>138</v>
      </c>
      <c r="C260" t="s">
        <v>139</v>
      </c>
      <c r="D260">
        <v>1512</v>
      </c>
      <c r="E260">
        <v>6</v>
      </c>
    </row>
    <row r="261" spans="1:5" x14ac:dyDescent="0.25">
      <c r="A261">
        <v>95705</v>
      </c>
      <c r="B261" t="s">
        <v>138</v>
      </c>
      <c r="C261" t="s">
        <v>139</v>
      </c>
      <c r="D261">
        <v>396</v>
      </c>
      <c r="E261">
        <v>6</v>
      </c>
    </row>
    <row r="262" spans="1:5" x14ac:dyDescent="0.25">
      <c r="A262">
        <v>32134</v>
      </c>
      <c r="B262" t="s">
        <v>138</v>
      </c>
      <c r="C262" t="s">
        <v>139</v>
      </c>
      <c r="D262">
        <v>1890</v>
      </c>
      <c r="E262">
        <v>6</v>
      </c>
    </row>
    <row r="263" spans="1:5" x14ac:dyDescent="0.25">
      <c r="A263">
        <v>95709</v>
      </c>
      <c r="B263" t="s">
        <v>138</v>
      </c>
      <c r="C263" t="s">
        <v>136</v>
      </c>
      <c r="D263">
        <v>0</v>
      </c>
      <c r="E263">
        <v>0</v>
      </c>
    </row>
    <row r="264" spans="1:5" x14ac:dyDescent="0.25">
      <c r="A264">
        <v>31787</v>
      </c>
      <c r="B264" t="s">
        <v>138</v>
      </c>
      <c r="C264" t="s">
        <v>139</v>
      </c>
      <c r="D264">
        <v>2400</v>
      </c>
      <c r="E264">
        <v>6</v>
      </c>
    </row>
    <row r="265" spans="1:5" x14ac:dyDescent="0.25">
      <c r="A265">
        <v>95907</v>
      </c>
      <c r="B265" t="s">
        <v>138</v>
      </c>
      <c r="C265" t="s">
        <v>139</v>
      </c>
      <c r="D265">
        <v>1440</v>
      </c>
      <c r="E265">
        <v>6</v>
      </c>
    </row>
    <row r="266" spans="1:5" x14ac:dyDescent="0.25">
      <c r="A266">
        <v>95578</v>
      </c>
      <c r="B266" t="s">
        <v>138</v>
      </c>
      <c r="C266" t="s">
        <v>136</v>
      </c>
      <c r="D266">
        <v>0</v>
      </c>
      <c r="E266">
        <v>0</v>
      </c>
    </row>
    <row r="267" spans="1:5" x14ac:dyDescent="0.25">
      <c r="A267">
        <v>32099</v>
      </c>
      <c r="B267" t="s">
        <v>138</v>
      </c>
      <c r="C267" t="s">
        <v>139</v>
      </c>
      <c r="D267">
        <v>1584</v>
      </c>
      <c r="E267">
        <v>6</v>
      </c>
    </row>
    <row r="268" spans="1:5" x14ac:dyDescent="0.25">
      <c r="A268">
        <v>32044</v>
      </c>
      <c r="B268" t="s">
        <v>138</v>
      </c>
      <c r="C268" t="s">
        <v>139</v>
      </c>
      <c r="D268">
        <v>1584</v>
      </c>
      <c r="E268">
        <v>6</v>
      </c>
    </row>
    <row r="269" spans="1:5" x14ac:dyDescent="0.25">
      <c r="A269">
        <v>32050</v>
      </c>
      <c r="B269" t="s">
        <v>138</v>
      </c>
      <c r="C269" t="s">
        <v>139</v>
      </c>
      <c r="D269">
        <v>1440</v>
      </c>
      <c r="E269">
        <v>6</v>
      </c>
    </row>
    <row r="270" spans="1:5" x14ac:dyDescent="0.25">
      <c r="A270">
        <v>30692</v>
      </c>
      <c r="B270" t="s">
        <v>138</v>
      </c>
      <c r="C270" t="s">
        <v>136</v>
      </c>
      <c r="D270">
        <v>0</v>
      </c>
      <c r="E270">
        <v>0</v>
      </c>
    </row>
    <row r="271" spans="1:5" x14ac:dyDescent="0.25">
      <c r="A271">
        <v>32038</v>
      </c>
      <c r="B271" t="s">
        <v>138</v>
      </c>
      <c r="C271" t="s">
        <v>139</v>
      </c>
      <c r="D271">
        <v>1584</v>
      </c>
      <c r="E271">
        <v>6</v>
      </c>
    </row>
    <row r="272" spans="1:5" x14ac:dyDescent="0.25">
      <c r="A272">
        <v>95708</v>
      </c>
      <c r="B272" t="s">
        <v>138</v>
      </c>
      <c r="C272" t="s">
        <v>136</v>
      </c>
      <c r="D272">
        <v>0</v>
      </c>
      <c r="E272">
        <v>0</v>
      </c>
    </row>
    <row r="273" spans="1:5" x14ac:dyDescent="0.25">
      <c r="A273">
        <v>32054</v>
      </c>
      <c r="B273" t="s">
        <v>138</v>
      </c>
      <c r="C273" t="s">
        <v>139</v>
      </c>
      <c r="D273">
        <v>1440</v>
      </c>
      <c r="E273">
        <v>6</v>
      </c>
    </row>
    <row r="274" spans="1:5" x14ac:dyDescent="0.25">
      <c r="A274">
        <v>95616</v>
      </c>
      <c r="B274" t="s">
        <v>138</v>
      </c>
      <c r="C274" t="s">
        <v>139</v>
      </c>
      <c r="D274">
        <v>1680</v>
      </c>
      <c r="E274">
        <v>6</v>
      </c>
    </row>
    <row r="275" spans="1:5" x14ac:dyDescent="0.25">
      <c r="A275">
        <v>32131</v>
      </c>
      <c r="B275" t="s">
        <v>138</v>
      </c>
      <c r="C275" t="s">
        <v>139</v>
      </c>
      <c r="D275">
        <v>1440</v>
      </c>
      <c r="E275">
        <v>6</v>
      </c>
    </row>
    <row r="276" spans="1:5" x14ac:dyDescent="0.25">
      <c r="A276">
        <v>32207</v>
      </c>
      <c r="B276" t="s">
        <v>138</v>
      </c>
      <c r="C276" t="s">
        <v>139</v>
      </c>
      <c r="D276">
        <v>1620</v>
      </c>
      <c r="E276">
        <v>6</v>
      </c>
    </row>
    <row r="277" spans="1:5" x14ac:dyDescent="0.25">
      <c r="A277">
        <v>32041</v>
      </c>
      <c r="B277" t="s">
        <v>138</v>
      </c>
      <c r="C277" t="s">
        <v>139</v>
      </c>
      <c r="D277">
        <v>1512</v>
      </c>
      <c r="E277">
        <v>6</v>
      </c>
    </row>
    <row r="278" spans="1:5" x14ac:dyDescent="0.25">
      <c r="A278">
        <v>31673</v>
      </c>
      <c r="B278" t="s">
        <v>138</v>
      </c>
      <c r="C278" t="s">
        <v>139</v>
      </c>
      <c r="D278">
        <v>1500</v>
      </c>
      <c r="E278">
        <v>6</v>
      </c>
    </row>
    <row r="279" spans="1:5" x14ac:dyDescent="0.25">
      <c r="A279">
        <v>31308</v>
      </c>
      <c r="B279" t="s">
        <v>138</v>
      </c>
      <c r="C279" t="s">
        <v>139</v>
      </c>
      <c r="D279">
        <v>1620</v>
      </c>
      <c r="E279">
        <v>6</v>
      </c>
    </row>
    <row r="280" spans="1:5" x14ac:dyDescent="0.25">
      <c r="A280">
        <v>30698</v>
      </c>
      <c r="B280" t="s">
        <v>138</v>
      </c>
      <c r="C280" t="s">
        <v>136</v>
      </c>
      <c r="D280">
        <v>0</v>
      </c>
      <c r="E280">
        <v>0</v>
      </c>
    </row>
    <row r="281" spans="1:5" x14ac:dyDescent="0.25">
      <c r="A281">
        <v>32008</v>
      </c>
      <c r="B281" t="s">
        <v>138</v>
      </c>
      <c r="C281" t="s">
        <v>139</v>
      </c>
      <c r="D281">
        <v>1416</v>
      </c>
      <c r="E281">
        <v>6</v>
      </c>
    </row>
    <row r="282" spans="1:5" x14ac:dyDescent="0.25">
      <c r="A282">
        <v>95690</v>
      </c>
      <c r="B282" t="s">
        <v>138</v>
      </c>
      <c r="C282" t="s">
        <v>139</v>
      </c>
      <c r="D282">
        <v>1440</v>
      </c>
      <c r="E282">
        <v>6</v>
      </c>
    </row>
    <row r="283" spans="1:5" x14ac:dyDescent="0.25">
      <c r="A283">
        <v>95618</v>
      </c>
      <c r="B283" t="s">
        <v>138</v>
      </c>
      <c r="C283" t="s">
        <v>139</v>
      </c>
      <c r="D283">
        <v>390</v>
      </c>
      <c r="E283">
        <v>6</v>
      </c>
    </row>
    <row r="284" spans="1:5" x14ac:dyDescent="0.25">
      <c r="A284">
        <v>7022</v>
      </c>
      <c r="B284" t="s">
        <v>138</v>
      </c>
      <c r="C284" t="s">
        <v>139</v>
      </c>
      <c r="D284">
        <v>1890</v>
      </c>
      <c r="E284">
        <v>6</v>
      </c>
    </row>
    <row r="285" spans="1:5" x14ac:dyDescent="0.25">
      <c r="A285">
        <v>32045</v>
      </c>
      <c r="B285" t="s">
        <v>138</v>
      </c>
      <c r="C285" t="s">
        <v>139</v>
      </c>
      <c r="D285">
        <v>1260</v>
      </c>
      <c r="E285">
        <v>6</v>
      </c>
    </row>
    <row r="286" spans="1:5" x14ac:dyDescent="0.25">
      <c r="A286">
        <v>32005</v>
      </c>
      <c r="B286" t="s">
        <v>138</v>
      </c>
      <c r="C286" t="s">
        <v>139</v>
      </c>
      <c r="D286">
        <v>1416</v>
      </c>
      <c r="E286">
        <v>6</v>
      </c>
    </row>
    <row r="287" spans="1:5" x14ac:dyDescent="0.25">
      <c r="A287">
        <v>31692</v>
      </c>
      <c r="B287" t="s">
        <v>138</v>
      </c>
      <c r="C287" t="s">
        <v>139</v>
      </c>
      <c r="D287">
        <v>1416</v>
      </c>
      <c r="E287">
        <v>6</v>
      </c>
    </row>
    <row r="288" spans="1:5" x14ac:dyDescent="0.25">
      <c r="A288">
        <v>32010</v>
      </c>
      <c r="B288" t="s">
        <v>138</v>
      </c>
      <c r="C288" t="s">
        <v>139</v>
      </c>
      <c r="D288">
        <v>1416</v>
      </c>
      <c r="E288">
        <v>6</v>
      </c>
    </row>
    <row r="289" spans="1:5" x14ac:dyDescent="0.25">
      <c r="A289">
        <v>95704</v>
      </c>
      <c r="B289" t="s">
        <v>138</v>
      </c>
      <c r="C289" t="s">
        <v>136</v>
      </c>
      <c r="D289">
        <v>396</v>
      </c>
      <c r="E289">
        <v>6</v>
      </c>
    </row>
    <row r="290" spans="1:5" x14ac:dyDescent="0.25">
      <c r="A290">
        <v>32062</v>
      </c>
      <c r="B290" t="s">
        <v>138</v>
      </c>
      <c r="C290" t="s">
        <v>139</v>
      </c>
      <c r="D290">
        <v>1260</v>
      </c>
      <c r="E290">
        <v>6</v>
      </c>
    </row>
    <row r="291" spans="1:5" x14ac:dyDescent="0.25">
      <c r="A291">
        <v>32061</v>
      </c>
      <c r="B291" t="s">
        <v>138</v>
      </c>
      <c r="C291" t="s">
        <v>139</v>
      </c>
      <c r="D291">
        <v>3384</v>
      </c>
      <c r="E291">
        <v>12</v>
      </c>
    </row>
    <row r="292" spans="1:5" x14ac:dyDescent="0.25">
      <c r="A292">
        <v>95579</v>
      </c>
      <c r="B292" t="s">
        <v>138</v>
      </c>
      <c r="C292" t="s">
        <v>136</v>
      </c>
      <c r="D292">
        <v>0</v>
      </c>
      <c r="E292">
        <v>0</v>
      </c>
    </row>
    <row r="293" spans="1:5" x14ac:dyDescent="0.25">
      <c r="A293">
        <v>7034</v>
      </c>
      <c r="B293" t="s">
        <v>138</v>
      </c>
      <c r="C293" t="s">
        <v>136</v>
      </c>
      <c r="D293">
        <v>960</v>
      </c>
      <c r="E293">
        <v>6</v>
      </c>
    </row>
    <row r="294" spans="1:5" x14ac:dyDescent="0.25">
      <c r="A294">
        <v>7020</v>
      </c>
      <c r="B294" t="s">
        <v>138</v>
      </c>
      <c r="C294" t="s">
        <v>136</v>
      </c>
      <c r="D294">
        <v>1440</v>
      </c>
      <c r="E294">
        <v>6</v>
      </c>
    </row>
    <row r="295" spans="1:5" x14ac:dyDescent="0.25">
      <c r="A295">
        <v>32129</v>
      </c>
      <c r="B295" t="s">
        <v>138</v>
      </c>
      <c r="C295" t="s">
        <v>139</v>
      </c>
      <c r="D295">
        <v>1980</v>
      </c>
      <c r="E295">
        <v>6</v>
      </c>
    </row>
    <row r="296" spans="1:5" x14ac:dyDescent="0.25">
      <c r="A296">
        <v>32047</v>
      </c>
      <c r="B296" t="s">
        <v>138</v>
      </c>
      <c r="C296" t="s">
        <v>139</v>
      </c>
      <c r="D296">
        <v>1260</v>
      </c>
      <c r="E296">
        <v>6</v>
      </c>
    </row>
    <row r="297" spans="1:5" x14ac:dyDescent="0.25">
      <c r="A297">
        <v>32007</v>
      </c>
      <c r="B297" t="s">
        <v>138</v>
      </c>
      <c r="C297" t="s">
        <v>139</v>
      </c>
      <c r="D297">
        <v>1416</v>
      </c>
      <c r="E297">
        <v>6</v>
      </c>
    </row>
    <row r="298" spans="1:5" x14ac:dyDescent="0.25">
      <c r="A298">
        <v>95580</v>
      </c>
      <c r="B298" t="s">
        <v>138</v>
      </c>
      <c r="C298" t="s">
        <v>136</v>
      </c>
      <c r="D298">
        <v>0</v>
      </c>
      <c r="E298">
        <v>0</v>
      </c>
    </row>
    <row r="299" spans="1:5" x14ac:dyDescent="0.25">
      <c r="A299">
        <v>32046</v>
      </c>
      <c r="B299" t="s">
        <v>138</v>
      </c>
      <c r="C299" t="s">
        <v>139</v>
      </c>
      <c r="D299">
        <v>1260</v>
      </c>
      <c r="E299">
        <v>6</v>
      </c>
    </row>
    <row r="300" spans="1:5" x14ac:dyDescent="0.25">
      <c r="A300">
        <v>7023</v>
      </c>
      <c r="B300" t="s">
        <v>138</v>
      </c>
      <c r="C300" t="s">
        <v>139</v>
      </c>
      <c r="D300">
        <v>1440</v>
      </c>
      <c r="E300">
        <v>6</v>
      </c>
    </row>
    <row r="301" spans="1:5" x14ac:dyDescent="0.25">
      <c r="A301">
        <v>7024</v>
      </c>
      <c r="B301" t="s">
        <v>138</v>
      </c>
      <c r="C301" t="s">
        <v>139</v>
      </c>
      <c r="D301">
        <v>1440</v>
      </c>
      <c r="E301">
        <v>6</v>
      </c>
    </row>
    <row r="302" spans="1:5" x14ac:dyDescent="0.25">
      <c r="A302">
        <v>32053</v>
      </c>
      <c r="B302" t="s">
        <v>138</v>
      </c>
      <c r="C302" t="s">
        <v>139</v>
      </c>
      <c r="D302">
        <v>1440</v>
      </c>
      <c r="E302">
        <v>6</v>
      </c>
    </row>
    <row r="303" spans="1:5" x14ac:dyDescent="0.25">
      <c r="A303">
        <v>30658</v>
      </c>
      <c r="B303" t="s">
        <v>138</v>
      </c>
      <c r="C303" t="s">
        <v>139</v>
      </c>
      <c r="D303">
        <v>960</v>
      </c>
      <c r="E303">
        <v>6</v>
      </c>
    </row>
    <row r="304" spans="1:5" x14ac:dyDescent="0.25">
      <c r="A304">
        <v>95692</v>
      </c>
      <c r="B304" t="s">
        <v>138</v>
      </c>
      <c r="C304" t="s">
        <v>136</v>
      </c>
      <c r="D304">
        <v>960</v>
      </c>
      <c r="E304">
        <v>6</v>
      </c>
    </row>
    <row r="305" spans="1:5" x14ac:dyDescent="0.25">
      <c r="A305">
        <v>31785</v>
      </c>
      <c r="B305" t="s">
        <v>138</v>
      </c>
      <c r="C305" t="s">
        <v>139</v>
      </c>
      <c r="D305">
        <v>1680</v>
      </c>
      <c r="E305">
        <v>6</v>
      </c>
    </row>
    <row r="306" spans="1:5" x14ac:dyDescent="0.25">
      <c r="A306">
        <v>7048</v>
      </c>
      <c r="B306" t="s">
        <v>138</v>
      </c>
      <c r="C306" t="s">
        <v>139</v>
      </c>
      <c r="D306">
        <v>1200</v>
      </c>
      <c r="E306">
        <v>6</v>
      </c>
    </row>
    <row r="307" spans="1:5" x14ac:dyDescent="0.25">
      <c r="A307">
        <v>95535</v>
      </c>
      <c r="B307" t="s">
        <v>138</v>
      </c>
      <c r="C307" t="s">
        <v>136</v>
      </c>
      <c r="D307">
        <v>0</v>
      </c>
      <c r="E307">
        <v>0</v>
      </c>
    </row>
    <row r="308" spans="1:5" x14ac:dyDescent="0.25">
      <c r="A308">
        <v>7021</v>
      </c>
      <c r="B308" t="s">
        <v>138</v>
      </c>
      <c r="C308" t="s">
        <v>139</v>
      </c>
      <c r="D308">
        <v>1440</v>
      </c>
      <c r="E308">
        <v>6</v>
      </c>
    </row>
    <row r="309" spans="1:5" x14ac:dyDescent="0.25">
      <c r="A309">
        <v>95691</v>
      </c>
      <c r="B309" t="s">
        <v>138</v>
      </c>
      <c r="C309" t="s">
        <v>139</v>
      </c>
      <c r="D309">
        <v>1440</v>
      </c>
      <c r="E309">
        <v>6</v>
      </c>
    </row>
    <row r="310" spans="1:5" x14ac:dyDescent="0.25">
      <c r="A310">
        <v>30640</v>
      </c>
      <c r="B310" t="s">
        <v>138</v>
      </c>
      <c r="C310" t="s">
        <v>139</v>
      </c>
      <c r="D310">
        <v>1224</v>
      </c>
      <c r="E310">
        <v>6</v>
      </c>
    </row>
    <row r="311" spans="1:5" x14ac:dyDescent="0.25">
      <c r="A311">
        <v>31306</v>
      </c>
      <c r="B311" t="s">
        <v>138</v>
      </c>
      <c r="C311" t="s">
        <v>139</v>
      </c>
      <c r="D311">
        <v>0</v>
      </c>
      <c r="E311">
        <v>0</v>
      </c>
    </row>
    <row r="312" spans="1:5" x14ac:dyDescent="0.25">
      <c r="A312">
        <v>32009</v>
      </c>
      <c r="B312" t="s">
        <v>138</v>
      </c>
      <c r="C312" t="s">
        <v>139</v>
      </c>
      <c r="D312">
        <v>1416</v>
      </c>
      <c r="E312">
        <v>6</v>
      </c>
    </row>
    <row r="313" spans="1:5" x14ac:dyDescent="0.25">
      <c r="A313">
        <v>32006</v>
      </c>
      <c r="B313" t="s">
        <v>138</v>
      </c>
      <c r="C313" t="s">
        <v>139</v>
      </c>
      <c r="D313">
        <v>1416</v>
      </c>
      <c r="E313">
        <v>6</v>
      </c>
    </row>
    <row r="314" spans="1:5" x14ac:dyDescent="0.25">
      <c r="A314">
        <v>32043</v>
      </c>
      <c r="B314" t="s">
        <v>138</v>
      </c>
      <c r="C314" t="s">
        <v>139</v>
      </c>
      <c r="D314">
        <v>1152</v>
      </c>
      <c r="E314">
        <v>6</v>
      </c>
    </row>
    <row r="315" spans="1:5" x14ac:dyDescent="0.25">
      <c r="A315">
        <v>8295</v>
      </c>
      <c r="B315" t="s">
        <v>138</v>
      </c>
      <c r="C315" t="s">
        <v>136</v>
      </c>
      <c r="D315">
        <v>1728</v>
      </c>
      <c r="E315">
        <v>6</v>
      </c>
    </row>
    <row r="316" spans="1:5" x14ac:dyDescent="0.25">
      <c r="A316">
        <v>32042</v>
      </c>
      <c r="B316" t="s">
        <v>138</v>
      </c>
      <c r="C316" t="s">
        <v>139</v>
      </c>
      <c r="D316">
        <v>1350</v>
      </c>
      <c r="E316">
        <v>6</v>
      </c>
    </row>
    <row r="317" spans="1:5" x14ac:dyDescent="0.25">
      <c r="A317">
        <v>30482</v>
      </c>
      <c r="B317" t="s">
        <v>138</v>
      </c>
      <c r="C317" t="s">
        <v>139</v>
      </c>
      <c r="D317">
        <v>1224</v>
      </c>
      <c r="E317">
        <v>6</v>
      </c>
    </row>
    <row r="318" spans="1:5" x14ac:dyDescent="0.25">
      <c r="A318">
        <v>32234</v>
      </c>
      <c r="B318" t="s">
        <v>138</v>
      </c>
      <c r="C318" t="s">
        <v>139</v>
      </c>
      <c r="D318">
        <v>960</v>
      </c>
      <c r="E318">
        <v>6</v>
      </c>
    </row>
    <row r="319" spans="1:5" x14ac:dyDescent="0.25">
      <c r="A319">
        <v>30542</v>
      </c>
      <c r="B319" t="s">
        <v>138</v>
      </c>
      <c r="C319" t="s">
        <v>139</v>
      </c>
      <c r="D319">
        <v>0</v>
      </c>
      <c r="E319">
        <v>0</v>
      </c>
    </row>
    <row r="320" spans="1:5" x14ac:dyDescent="0.25">
      <c r="A320">
        <v>31691</v>
      </c>
      <c r="B320" t="s">
        <v>138</v>
      </c>
      <c r="C320" t="s">
        <v>139</v>
      </c>
      <c r="D320">
        <v>1416</v>
      </c>
      <c r="E320">
        <v>6</v>
      </c>
    </row>
    <row r="321" spans="1:5" x14ac:dyDescent="0.25">
      <c r="A321">
        <v>31792</v>
      </c>
      <c r="B321" t="s">
        <v>138</v>
      </c>
      <c r="C321" t="s">
        <v>139</v>
      </c>
      <c r="D321">
        <v>1512</v>
      </c>
      <c r="E321">
        <v>6</v>
      </c>
    </row>
    <row r="322" spans="1:5" x14ac:dyDescent="0.25">
      <c r="A322">
        <v>30657</v>
      </c>
      <c r="B322" t="s">
        <v>138</v>
      </c>
      <c r="C322" t="s">
        <v>139</v>
      </c>
      <c r="D322">
        <v>1440</v>
      </c>
      <c r="E322">
        <v>6</v>
      </c>
    </row>
    <row r="323" spans="1:5" x14ac:dyDescent="0.25">
      <c r="A323">
        <v>95620</v>
      </c>
      <c r="B323" t="s">
        <v>138</v>
      </c>
      <c r="C323" t="s">
        <v>136</v>
      </c>
      <c r="D323">
        <v>1440</v>
      </c>
      <c r="E323">
        <v>6</v>
      </c>
    </row>
    <row r="324" spans="1:5" x14ac:dyDescent="0.25">
      <c r="A324">
        <v>31309</v>
      </c>
      <c r="B324" t="s">
        <v>138</v>
      </c>
      <c r="C324" t="s">
        <v>136</v>
      </c>
      <c r="D324">
        <v>1680</v>
      </c>
      <c r="E324">
        <v>6</v>
      </c>
    </row>
    <row r="325" spans="1:5" x14ac:dyDescent="0.25">
      <c r="A325">
        <v>30358</v>
      </c>
      <c r="B325" t="s">
        <v>138</v>
      </c>
      <c r="C325" t="s">
        <v>136</v>
      </c>
      <c r="D325">
        <v>1590</v>
      </c>
      <c r="E325">
        <v>6</v>
      </c>
    </row>
    <row r="326" spans="1:5" x14ac:dyDescent="0.25">
      <c r="A326">
        <v>95115</v>
      </c>
      <c r="B326" t="s">
        <v>138</v>
      </c>
      <c r="C326" t="s">
        <v>139</v>
      </c>
      <c r="D326">
        <v>1428</v>
      </c>
      <c r="E326">
        <v>6</v>
      </c>
    </row>
    <row r="327" spans="1:5" x14ac:dyDescent="0.25">
      <c r="A327">
        <v>95532</v>
      </c>
      <c r="B327" t="s">
        <v>138</v>
      </c>
      <c r="C327" t="s">
        <v>136</v>
      </c>
      <c r="D327">
        <v>0</v>
      </c>
      <c r="E327">
        <v>0</v>
      </c>
    </row>
    <row r="328" spans="1:5" x14ac:dyDescent="0.25">
      <c r="A328">
        <v>95322</v>
      </c>
      <c r="B328" t="s">
        <v>138</v>
      </c>
      <c r="C328" t="s">
        <v>139</v>
      </c>
      <c r="D328">
        <v>720</v>
      </c>
      <c r="E328">
        <v>6</v>
      </c>
    </row>
    <row r="329" spans="1:5" x14ac:dyDescent="0.25">
      <c r="A329">
        <v>95404</v>
      </c>
      <c r="B329" t="s">
        <v>138</v>
      </c>
      <c r="C329" t="s">
        <v>139</v>
      </c>
      <c r="D329">
        <v>1512</v>
      </c>
      <c r="E329">
        <v>6</v>
      </c>
    </row>
    <row r="330" spans="1:5" x14ac:dyDescent="0.25">
      <c r="A330">
        <v>30543</v>
      </c>
      <c r="B330" t="s">
        <v>138</v>
      </c>
      <c r="C330" t="s">
        <v>139</v>
      </c>
      <c r="D330">
        <v>0</v>
      </c>
      <c r="E330">
        <v>0</v>
      </c>
    </row>
    <row r="331" spans="1:5" x14ac:dyDescent="0.25">
      <c r="A331">
        <v>30656</v>
      </c>
      <c r="B331" t="s">
        <v>138</v>
      </c>
      <c r="C331" t="s">
        <v>139</v>
      </c>
      <c r="D331">
        <v>1440</v>
      </c>
      <c r="E331">
        <v>6</v>
      </c>
    </row>
    <row r="332" spans="1:5" x14ac:dyDescent="0.25">
      <c r="A332">
        <v>31669</v>
      </c>
      <c r="B332" t="s">
        <v>138</v>
      </c>
      <c r="C332" t="s">
        <v>139</v>
      </c>
      <c r="D332">
        <v>0</v>
      </c>
      <c r="E332">
        <v>0</v>
      </c>
    </row>
    <row r="333" spans="1:5" x14ac:dyDescent="0.25">
      <c r="A333">
        <v>31764</v>
      </c>
      <c r="B333" t="s">
        <v>138</v>
      </c>
      <c r="C333" t="s">
        <v>139</v>
      </c>
      <c r="D333">
        <v>750</v>
      </c>
      <c r="E333">
        <v>6</v>
      </c>
    </row>
    <row r="334" spans="1:5" x14ac:dyDescent="0.25">
      <c r="A334">
        <v>32039</v>
      </c>
      <c r="B334" t="s">
        <v>138</v>
      </c>
      <c r="C334" t="s">
        <v>139</v>
      </c>
      <c r="D334">
        <v>1584</v>
      </c>
      <c r="E334">
        <v>6</v>
      </c>
    </row>
    <row r="335" spans="1:5" x14ac:dyDescent="0.25">
      <c r="A335">
        <v>32067</v>
      </c>
      <c r="B335" t="s">
        <v>138</v>
      </c>
      <c r="C335" t="s">
        <v>139</v>
      </c>
      <c r="D335">
        <v>0</v>
      </c>
      <c r="E335">
        <v>0</v>
      </c>
    </row>
    <row r="336" spans="1:5" x14ac:dyDescent="0.25">
      <c r="A336">
        <v>32100</v>
      </c>
      <c r="B336" t="s">
        <v>138</v>
      </c>
      <c r="C336" t="s">
        <v>139</v>
      </c>
      <c r="D336">
        <v>1890</v>
      </c>
      <c r="E336">
        <v>6</v>
      </c>
    </row>
    <row r="337" spans="1:5" x14ac:dyDescent="0.25">
      <c r="A337">
        <v>32130</v>
      </c>
      <c r="B337" t="s">
        <v>138</v>
      </c>
      <c r="C337" t="s">
        <v>139</v>
      </c>
      <c r="D337">
        <v>1440</v>
      </c>
      <c r="E337">
        <v>6</v>
      </c>
    </row>
    <row r="338" spans="1:5" x14ac:dyDescent="0.25">
      <c r="A338">
        <v>32133</v>
      </c>
      <c r="B338" t="s">
        <v>138</v>
      </c>
      <c r="C338" t="s">
        <v>139</v>
      </c>
      <c r="D338">
        <v>1584</v>
      </c>
      <c r="E338">
        <v>6</v>
      </c>
    </row>
    <row r="339" spans="1:5" x14ac:dyDescent="0.25">
      <c r="A339">
        <v>32138</v>
      </c>
      <c r="B339" t="s">
        <v>138</v>
      </c>
      <c r="C339" t="s">
        <v>139</v>
      </c>
      <c r="D339">
        <v>3384</v>
      </c>
      <c r="E339">
        <v>12</v>
      </c>
    </row>
    <row r="340" spans="1:5" x14ac:dyDescent="0.25">
      <c r="A340">
        <v>32195</v>
      </c>
      <c r="B340" t="s">
        <v>138</v>
      </c>
      <c r="C340" t="s">
        <v>139</v>
      </c>
      <c r="D340">
        <v>1620</v>
      </c>
      <c r="E340">
        <v>6</v>
      </c>
    </row>
    <row r="341" spans="1:5" x14ac:dyDescent="0.25">
      <c r="A341">
        <v>32205</v>
      </c>
      <c r="B341" t="s">
        <v>138</v>
      </c>
      <c r="C341" t="s">
        <v>139</v>
      </c>
      <c r="D341">
        <v>960</v>
      </c>
      <c r="E341">
        <v>6</v>
      </c>
    </row>
    <row r="342" spans="1:5" x14ac:dyDescent="0.25">
      <c r="A342">
        <v>32206</v>
      </c>
      <c r="B342" t="s">
        <v>138</v>
      </c>
      <c r="C342" t="s">
        <v>139</v>
      </c>
      <c r="D342">
        <v>1680</v>
      </c>
      <c r="E342">
        <v>6</v>
      </c>
    </row>
    <row r="343" spans="1:5" x14ac:dyDescent="0.25">
      <c r="A343">
        <v>32235</v>
      </c>
      <c r="B343" t="s">
        <v>138</v>
      </c>
      <c r="C343" t="s">
        <v>139</v>
      </c>
      <c r="D343">
        <v>960</v>
      </c>
      <c r="E343">
        <v>6</v>
      </c>
    </row>
    <row r="344" spans="1:5" x14ac:dyDescent="0.25">
      <c r="A344">
        <v>32240</v>
      </c>
      <c r="B344" t="s">
        <v>138</v>
      </c>
      <c r="C344" t="s">
        <v>139</v>
      </c>
      <c r="D344">
        <v>1680</v>
      </c>
      <c r="E344">
        <v>6</v>
      </c>
    </row>
    <row r="345" spans="1:5" x14ac:dyDescent="0.25">
      <c r="A345">
        <v>32241</v>
      </c>
      <c r="B345" t="s">
        <v>138</v>
      </c>
      <c r="C345" t="s">
        <v>139</v>
      </c>
      <c r="D345">
        <v>1620</v>
      </c>
      <c r="E345">
        <v>6</v>
      </c>
    </row>
    <row r="346" spans="1:5" x14ac:dyDescent="0.25">
      <c r="A346">
        <v>32242</v>
      </c>
      <c r="B346" t="s">
        <v>138</v>
      </c>
      <c r="C346" t="s">
        <v>136</v>
      </c>
      <c r="D346">
        <v>720</v>
      </c>
      <c r="E346">
        <v>6</v>
      </c>
    </row>
    <row r="347" spans="1:5" x14ac:dyDescent="0.25">
      <c r="A347">
        <v>32243</v>
      </c>
      <c r="B347" t="s">
        <v>138</v>
      </c>
      <c r="C347" t="s">
        <v>139</v>
      </c>
      <c r="D347">
        <v>1200</v>
      </c>
      <c r="E347">
        <v>6</v>
      </c>
    </row>
    <row r="348" spans="1:5" x14ac:dyDescent="0.25">
      <c r="A348">
        <v>32244</v>
      </c>
      <c r="B348" t="s">
        <v>138</v>
      </c>
      <c r="C348" t="s">
        <v>139</v>
      </c>
      <c r="D348">
        <v>1200</v>
      </c>
      <c r="E348">
        <v>6</v>
      </c>
    </row>
    <row r="349" spans="1:5" x14ac:dyDescent="0.25">
      <c r="A349">
        <v>32282</v>
      </c>
      <c r="B349" t="s">
        <v>138</v>
      </c>
      <c r="C349" t="s">
        <v>136</v>
      </c>
      <c r="D349">
        <v>960</v>
      </c>
      <c r="E349">
        <v>6</v>
      </c>
    </row>
    <row r="350" spans="1:5" x14ac:dyDescent="0.25">
      <c r="A350">
        <v>32393</v>
      </c>
      <c r="B350" t="s">
        <v>138</v>
      </c>
      <c r="C350" t="s">
        <v>136</v>
      </c>
      <c r="D350">
        <v>3108</v>
      </c>
      <c r="E350">
        <v>12</v>
      </c>
    </row>
    <row r="351" spans="1:5" x14ac:dyDescent="0.25">
      <c r="A351">
        <v>32423</v>
      </c>
      <c r="B351" t="s">
        <v>138</v>
      </c>
      <c r="C351" t="s">
        <v>139</v>
      </c>
      <c r="D351">
        <v>1350</v>
      </c>
      <c r="E351">
        <v>6</v>
      </c>
    </row>
    <row r="352" spans="1:5" x14ac:dyDescent="0.25">
      <c r="A352">
        <v>32437</v>
      </c>
      <c r="B352" t="s">
        <v>138</v>
      </c>
      <c r="C352" t="s">
        <v>139</v>
      </c>
      <c r="D352">
        <v>1260</v>
      </c>
      <c r="E352">
        <v>6</v>
      </c>
    </row>
    <row r="353" spans="1:5" x14ac:dyDescent="0.25">
      <c r="A353">
        <v>32449</v>
      </c>
      <c r="B353" t="s">
        <v>138</v>
      </c>
      <c r="C353" t="s">
        <v>139</v>
      </c>
      <c r="D353">
        <v>1440</v>
      </c>
      <c r="E353">
        <v>6</v>
      </c>
    </row>
    <row r="354" spans="1:5" x14ac:dyDescent="0.25">
      <c r="A354">
        <v>32525</v>
      </c>
      <c r="B354" t="s">
        <v>138</v>
      </c>
      <c r="C354" t="s">
        <v>136</v>
      </c>
      <c r="D354">
        <v>0</v>
      </c>
      <c r="E354">
        <v>0</v>
      </c>
    </row>
    <row r="355" spans="1:5" x14ac:dyDescent="0.25">
      <c r="A355">
        <v>32546</v>
      </c>
      <c r="B355" t="s">
        <v>138</v>
      </c>
      <c r="C355" t="s">
        <v>139</v>
      </c>
      <c r="D355">
        <v>1200</v>
      </c>
      <c r="E355">
        <v>6</v>
      </c>
    </row>
    <row r="356" spans="1:5" x14ac:dyDescent="0.25">
      <c r="A356">
        <v>32580</v>
      </c>
      <c r="B356" t="s">
        <v>138</v>
      </c>
      <c r="C356" t="s">
        <v>136</v>
      </c>
      <c r="D356">
        <v>2376</v>
      </c>
      <c r="E356">
        <v>6</v>
      </c>
    </row>
    <row r="357" spans="1:5" x14ac:dyDescent="0.25">
      <c r="A357">
        <v>32609</v>
      </c>
      <c r="B357" t="s">
        <v>138</v>
      </c>
      <c r="C357" t="s">
        <v>136</v>
      </c>
      <c r="D357">
        <v>1440</v>
      </c>
      <c r="E357">
        <v>6</v>
      </c>
    </row>
    <row r="358" spans="1:5" x14ac:dyDescent="0.25">
      <c r="A358">
        <v>32695</v>
      </c>
      <c r="B358" t="s">
        <v>138</v>
      </c>
      <c r="C358" t="s">
        <v>136</v>
      </c>
      <c r="D358">
        <v>2100</v>
      </c>
      <c r="E358">
        <v>25</v>
      </c>
    </row>
    <row r="359" spans="1:5" x14ac:dyDescent="0.25">
      <c r="A359">
        <v>32766</v>
      </c>
      <c r="B359" t="s">
        <v>138</v>
      </c>
      <c r="C359" t="s">
        <v>136</v>
      </c>
      <c r="D359">
        <v>930</v>
      </c>
      <c r="E359">
        <v>6</v>
      </c>
    </row>
    <row r="360" spans="1:5" x14ac:dyDescent="0.25">
      <c r="A360">
        <v>32893</v>
      </c>
      <c r="B360" t="s">
        <v>138</v>
      </c>
      <c r="C360" t="s">
        <v>139</v>
      </c>
      <c r="D360">
        <v>8352</v>
      </c>
      <c r="E360">
        <v>12</v>
      </c>
    </row>
    <row r="361" spans="1:5" x14ac:dyDescent="0.25">
      <c r="A361">
        <v>33131</v>
      </c>
      <c r="B361" t="s">
        <v>138</v>
      </c>
      <c r="C361" t="e">
        <v>#N/A</v>
      </c>
      <c r="D361">
        <v>0</v>
      </c>
      <c r="E361">
        <v>0</v>
      </c>
    </row>
    <row r="362" spans="1:5" x14ac:dyDescent="0.25">
      <c r="A362">
        <v>33268</v>
      </c>
      <c r="B362" t="s">
        <v>138</v>
      </c>
      <c r="C362" t="s">
        <v>136</v>
      </c>
      <c r="D362">
        <v>6048</v>
      </c>
      <c r="E362">
        <v>12</v>
      </c>
    </row>
    <row r="363" spans="1:5" x14ac:dyDescent="0.25">
      <c r="A363">
        <v>34171</v>
      </c>
      <c r="B363" t="s">
        <v>138</v>
      </c>
      <c r="C363" t="s">
        <v>139</v>
      </c>
      <c r="D363">
        <v>1080</v>
      </c>
      <c r="E363">
        <v>12</v>
      </c>
    </row>
    <row r="364" spans="1:5" x14ac:dyDescent="0.25">
      <c r="A364">
        <v>34172</v>
      </c>
      <c r="B364" t="s">
        <v>138</v>
      </c>
      <c r="C364" t="s">
        <v>139</v>
      </c>
      <c r="D364">
        <v>1080</v>
      </c>
      <c r="E364">
        <v>12</v>
      </c>
    </row>
    <row r="365" spans="1:5" x14ac:dyDescent="0.25">
      <c r="A365">
        <v>34175</v>
      </c>
      <c r="B365" t="s">
        <v>138</v>
      </c>
      <c r="C365" t="s">
        <v>139</v>
      </c>
      <c r="D365">
        <v>1200</v>
      </c>
      <c r="E365">
        <v>12</v>
      </c>
    </row>
    <row r="366" spans="1:5" x14ac:dyDescent="0.25">
      <c r="A366">
        <v>34305</v>
      </c>
      <c r="B366" t="s">
        <v>138</v>
      </c>
      <c r="C366" t="s">
        <v>139</v>
      </c>
      <c r="D366">
        <v>960</v>
      </c>
      <c r="E366">
        <v>6</v>
      </c>
    </row>
    <row r="367" spans="1:5" x14ac:dyDescent="0.25">
      <c r="A367">
        <v>34306</v>
      </c>
      <c r="B367" t="s">
        <v>138</v>
      </c>
      <c r="C367" t="s">
        <v>139</v>
      </c>
      <c r="D367">
        <v>960</v>
      </c>
      <c r="E367">
        <v>6</v>
      </c>
    </row>
    <row r="368" spans="1:5" x14ac:dyDescent="0.25">
      <c r="A368">
        <v>34310</v>
      </c>
      <c r="B368" t="s">
        <v>138</v>
      </c>
      <c r="C368" t="s">
        <v>139</v>
      </c>
      <c r="D368">
        <v>960</v>
      </c>
      <c r="E368">
        <v>6</v>
      </c>
    </row>
    <row r="369" spans="1:5" x14ac:dyDescent="0.25">
      <c r="A369">
        <v>34311</v>
      </c>
      <c r="B369" t="s">
        <v>138</v>
      </c>
      <c r="C369" t="s">
        <v>139</v>
      </c>
      <c r="D369">
        <v>960</v>
      </c>
      <c r="E369">
        <v>6</v>
      </c>
    </row>
    <row r="370" spans="1:5" x14ac:dyDescent="0.25">
      <c r="A370">
        <v>34484</v>
      </c>
      <c r="B370" t="s">
        <v>138</v>
      </c>
      <c r="C370" t="s">
        <v>139</v>
      </c>
      <c r="D370">
        <v>1224</v>
      </c>
      <c r="E370">
        <v>6</v>
      </c>
    </row>
    <row r="371" spans="1:5" x14ac:dyDescent="0.25">
      <c r="A371">
        <v>34489</v>
      </c>
      <c r="B371" t="s">
        <v>138</v>
      </c>
      <c r="C371" t="s">
        <v>139</v>
      </c>
      <c r="D371">
        <v>1224</v>
      </c>
      <c r="E371">
        <v>6</v>
      </c>
    </row>
    <row r="372" spans="1:5" x14ac:dyDescent="0.25">
      <c r="A372">
        <v>34566</v>
      </c>
      <c r="B372" t="s">
        <v>138</v>
      </c>
      <c r="C372" t="s">
        <v>139</v>
      </c>
      <c r="D372">
        <v>1560</v>
      </c>
      <c r="E372">
        <v>12</v>
      </c>
    </row>
    <row r="373" spans="1:5" x14ac:dyDescent="0.25">
      <c r="A373">
        <v>34698</v>
      </c>
      <c r="B373" t="s">
        <v>138</v>
      </c>
      <c r="C373" t="s">
        <v>139</v>
      </c>
      <c r="D373">
        <v>0</v>
      </c>
      <c r="E373">
        <v>0</v>
      </c>
    </row>
    <row r="374" spans="1:5" x14ac:dyDescent="0.25">
      <c r="A374">
        <v>34699</v>
      </c>
      <c r="B374" t="s">
        <v>138</v>
      </c>
      <c r="C374" t="s">
        <v>139</v>
      </c>
      <c r="D374">
        <v>768</v>
      </c>
      <c r="E374">
        <v>6</v>
      </c>
    </row>
    <row r="375" spans="1:5" x14ac:dyDescent="0.25">
      <c r="A375">
        <v>34702</v>
      </c>
      <c r="B375" t="s">
        <v>138</v>
      </c>
      <c r="C375" t="s">
        <v>139</v>
      </c>
      <c r="D375">
        <v>1560</v>
      </c>
      <c r="E375">
        <v>12</v>
      </c>
    </row>
    <row r="376" spans="1:5" x14ac:dyDescent="0.25">
      <c r="A376">
        <v>34923</v>
      </c>
      <c r="B376" t="s">
        <v>138</v>
      </c>
      <c r="C376" t="s">
        <v>139</v>
      </c>
      <c r="D376">
        <v>1800</v>
      </c>
      <c r="E376">
        <v>6</v>
      </c>
    </row>
    <row r="377" spans="1:5" x14ac:dyDescent="0.25">
      <c r="A377">
        <v>34926</v>
      </c>
      <c r="B377" t="s">
        <v>138</v>
      </c>
      <c r="C377" t="s">
        <v>139</v>
      </c>
      <c r="D377">
        <v>1428</v>
      </c>
      <c r="E377">
        <v>6</v>
      </c>
    </row>
    <row r="378" spans="1:5" x14ac:dyDescent="0.25">
      <c r="A378">
        <v>34927</v>
      </c>
      <c r="B378" t="s">
        <v>138</v>
      </c>
      <c r="C378" t="s">
        <v>139</v>
      </c>
      <c r="D378">
        <v>1416</v>
      </c>
      <c r="E378">
        <v>6</v>
      </c>
    </row>
    <row r="379" spans="1:5" x14ac:dyDescent="0.25">
      <c r="A379">
        <v>34951</v>
      </c>
      <c r="B379" t="s">
        <v>138</v>
      </c>
      <c r="C379" t="s">
        <v>139</v>
      </c>
      <c r="D379">
        <v>0</v>
      </c>
      <c r="E379">
        <v>0</v>
      </c>
    </row>
    <row r="380" spans="1:5" x14ac:dyDescent="0.25">
      <c r="A380">
        <v>34963</v>
      </c>
      <c r="B380" t="s">
        <v>138</v>
      </c>
      <c r="C380" t="s">
        <v>139</v>
      </c>
      <c r="D380">
        <v>0</v>
      </c>
      <c r="E380">
        <v>0</v>
      </c>
    </row>
    <row r="381" spans="1:5" x14ac:dyDescent="0.25">
      <c r="A381">
        <v>43013</v>
      </c>
      <c r="B381" t="s">
        <v>138</v>
      </c>
      <c r="C381" t="s">
        <v>139</v>
      </c>
      <c r="D381">
        <v>1590</v>
      </c>
      <c r="E381">
        <v>6</v>
      </c>
    </row>
    <row r="382" spans="1:5" x14ac:dyDescent="0.25">
      <c r="A382">
        <v>43014</v>
      </c>
      <c r="B382" t="s">
        <v>138</v>
      </c>
      <c r="C382" t="s">
        <v>139</v>
      </c>
      <c r="D382">
        <v>1590</v>
      </c>
      <c r="E382">
        <v>6</v>
      </c>
    </row>
    <row r="383" spans="1:5" x14ac:dyDescent="0.25">
      <c r="A383">
        <v>43118</v>
      </c>
      <c r="B383" t="s">
        <v>138</v>
      </c>
      <c r="C383" t="s">
        <v>139</v>
      </c>
      <c r="D383">
        <v>1590</v>
      </c>
      <c r="E383">
        <v>6</v>
      </c>
    </row>
    <row r="384" spans="1:5" x14ac:dyDescent="0.25">
      <c r="A384">
        <v>43122</v>
      </c>
      <c r="B384" t="s">
        <v>138</v>
      </c>
      <c r="C384" t="s">
        <v>139</v>
      </c>
      <c r="D384">
        <v>960</v>
      </c>
      <c r="E384">
        <v>6</v>
      </c>
    </row>
    <row r="385" spans="1:5" x14ac:dyDescent="0.25">
      <c r="A385">
        <v>43127</v>
      </c>
      <c r="B385" t="s">
        <v>138</v>
      </c>
      <c r="C385" t="s">
        <v>139</v>
      </c>
      <c r="D385">
        <v>1440</v>
      </c>
      <c r="E385">
        <v>6</v>
      </c>
    </row>
    <row r="386" spans="1:5" x14ac:dyDescent="0.25">
      <c r="A386">
        <v>43128</v>
      </c>
      <c r="B386" t="s">
        <v>138</v>
      </c>
      <c r="C386" t="s">
        <v>139</v>
      </c>
      <c r="D386">
        <v>1440</v>
      </c>
      <c r="E386">
        <v>6</v>
      </c>
    </row>
    <row r="387" spans="1:5" x14ac:dyDescent="0.25">
      <c r="A387">
        <v>43129</v>
      </c>
      <c r="B387" t="s">
        <v>138</v>
      </c>
      <c r="C387" t="s">
        <v>139</v>
      </c>
      <c r="D387">
        <v>960</v>
      </c>
      <c r="E387">
        <v>6</v>
      </c>
    </row>
    <row r="388" spans="1:5" x14ac:dyDescent="0.25">
      <c r="A388">
        <v>43764</v>
      </c>
      <c r="B388" t="s">
        <v>138</v>
      </c>
      <c r="C388" t="s">
        <v>139</v>
      </c>
      <c r="D388">
        <v>960</v>
      </c>
      <c r="E388">
        <v>6</v>
      </c>
    </row>
    <row r="389" spans="1:5" x14ac:dyDescent="0.25">
      <c r="A389">
        <v>43965</v>
      </c>
      <c r="B389" t="s">
        <v>138</v>
      </c>
      <c r="C389" t="s">
        <v>139</v>
      </c>
      <c r="D389">
        <v>1200</v>
      </c>
      <c r="E389">
        <v>12</v>
      </c>
    </row>
    <row r="390" spans="1:5" x14ac:dyDescent="0.25">
      <c r="A390">
        <v>95054</v>
      </c>
      <c r="B390" t="s">
        <v>138</v>
      </c>
      <c r="C390" t="s">
        <v>139</v>
      </c>
      <c r="D390">
        <v>5568</v>
      </c>
      <c r="E390">
        <v>12</v>
      </c>
    </row>
    <row r="391" spans="1:5" x14ac:dyDescent="0.25">
      <c r="A391">
        <v>95169</v>
      </c>
      <c r="B391" t="s">
        <v>138</v>
      </c>
      <c r="C391" t="s">
        <v>139</v>
      </c>
      <c r="D391">
        <v>1590</v>
      </c>
      <c r="E391">
        <v>6</v>
      </c>
    </row>
    <row r="392" spans="1:5" x14ac:dyDescent="0.25">
      <c r="A392">
        <v>95170</v>
      </c>
      <c r="B392" t="s">
        <v>138</v>
      </c>
      <c r="C392" t="s">
        <v>139</v>
      </c>
      <c r="D392">
        <v>1590</v>
      </c>
      <c r="E392">
        <v>6</v>
      </c>
    </row>
    <row r="393" spans="1:5" x14ac:dyDescent="0.25">
      <c r="A393">
        <v>95171</v>
      </c>
      <c r="B393" t="s">
        <v>138</v>
      </c>
      <c r="C393" t="s">
        <v>139</v>
      </c>
      <c r="D393">
        <v>960</v>
      </c>
      <c r="E393">
        <v>6</v>
      </c>
    </row>
    <row r="394" spans="1:5" x14ac:dyDescent="0.25">
      <c r="A394">
        <v>95265</v>
      </c>
      <c r="B394" t="s">
        <v>138</v>
      </c>
      <c r="C394" t="s">
        <v>139</v>
      </c>
      <c r="D394">
        <v>1512</v>
      </c>
      <c r="E394">
        <v>6</v>
      </c>
    </row>
    <row r="395" spans="1:5" x14ac:dyDescent="0.25">
      <c r="A395">
        <v>95266</v>
      </c>
      <c r="B395" t="s">
        <v>138</v>
      </c>
      <c r="C395" t="s">
        <v>139</v>
      </c>
      <c r="D395">
        <v>1512</v>
      </c>
      <c r="E395">
        <v>6</v>
      </c>
    </row>
    <row r="396" spans="1:5" x14ac:dyDescent="0.25">
      <c r="A396">
        <v>95272</v>
      </c>
      <c r="B396" t="s">
        <v>138</v>
      </c>
      <c r="C396" t="s">
        <v>139</v>
      </c>
      <c r="D396">
        <v>960</v>
      </c>
      <c r="E396">
        <v>6</v>
      </c>
    </row>
    <row r="397" spans="1:5" x14ac:dyDescent="0.25">
      <c r="A397">
        <v>32421</v>
      </c>
      <c r="B397" t="s">
        <v>138</v>
      </c>
      <c r="C397" t="s">
        <v>139</v>
      </c>
      <c r="D397">
        <v>1152</v>
      </c>
      <c r="E397">
        <v>6</v>
      </c>
    </row>
    <row r="398" spans="1:5" x14ac:dyDescent="0.25">
      <c r="A398">
        <v>34987</v>
      </c>
      <c r="B398" t="s">
        <v>138</v>
      </c>
      <c r="C398" t="s">
        <v>139</v>
      </c>
      <c r="D398">
        <v>480</v>
      </c>
      <c r="E398">
        <v>6</v>
      </c>
    </row>
    <row r="399" spans="1:5" x14ac:dyDescent="0.25">
      <c r="A399">
        <v>95301</v>
      </c>
      <c r="B399" t="s">
        <v>138</v>
      </c>
      <c r="C399" t="s">
        <v>139</v>
      </c>
      <c r="D399">
        <v>1440</v>
      </c>
      <c r="E399">
        <v>6</v>
      </c>
    </row>
    <row r="400" spans="1:5" x14ac:dyDescent="0.25">
      <c r="A400">
        <v>32608</v>
      </c>
      <c r="B400" t="s">
        <v>138</v>
      </c>
      <c r="C400" t="s">
        <v>139</v>
      </c>
      <c r="D400">
        <v>1440</v>
      </c>
      <c r="E400">
        <v>6</v>
      </c>
    </row>
    <row r="401" spans="1:5" x14ac:dyDescent="0.25">
      <c r="A401">
        <v>34758</v>
      </c>
      <c r="B401" t="s">
        <v>138</v>
      </c>
      <c r="C401" t="s">
        <v>136</v>
      </c>
      <c r="D401">
        <v>1260</v>
      </c>
      <c r="E401">
        <v>6</v>
      </c>
    </row>
    <row r="402" spans="1:5" x14ac:dyDescent="0.25">
      <c r="A402">
        <v>32257</v>
      </c>
      <c r="B402" t="s">
        <v>138</v>
      </c>
      <c r="C402" t="s">
        <v>136</v>
      </c>
      <c r="D402">
        <v>1440</v>
      </c>
      <c r="E402">
        <v>6</v>
      </c>
    </row>
    <row r="403" spans="1:5" x14ac:dyDescent="0.25">
      <c r="A403">
        <v>32420</v>
      </c>
      <c r="B403" t="s">
        <v>138</v>
      </c>
      <c r="C403" t="s">
        <v>139</v>
      </c>
      <c r="D403">
        <v>1512</v>
      </c>
      <c r="E403">
        <v>6</v>
      </c>
    </row>
    <row r="404" spans="1:5" x14ac:dyDescent="0.25">
      <c r="A404">
        <v>32677</v>
      </c>
      <c r="B404" t="s">
        <v>138</v>
      </c>
      <c r="C404" t="s">
        <v>139</v>
      </c>
      <c r="D404">
        <v>768</v>
      </c>
      <c r="E404">
        <v>6</v>
      </c>
    </row>
    <row r="405" spans="1:5" x14ac:dyDescent="0.25">
      <c r="A405">
        <v>32440</v>
      </c>
      <c r="B405" t="s">
        <v>138</v>
      </c>
      <c r="C405" t="s">
        <v>139</v>
      </c>
      <c r="D405">
        <v>1260</v>
      </c>
      <c r="E405">
        <v>6</v>
      </c>
    </row>
    <row r="406" spans="1:5" x14ac:dyDescent="0.25">
      <c r="A406">
        <v>95270</v>
      </c>
      <c r="B406" t="s">
        <v>138</v>
      </c>
      <c r="C406" t="s">
        <v>136</v>
      </c>
      <c r="D406">
        <v>1590</v>
      </c>
      <c r="E406">
        <v>6</v>
      </c>
    </row>
    <row r="407" spans="1:5" x14ac:dyDescent="0.25">
      <c r="A407">
        <v>43124</v>
      </c>
      <c r="B407" t="s">
        <v>138</v>
      </c>
      <c r="C407" t="s">
        <v>136</v>
      </c>
      <c r="D407">
        <v>1512</v>
      </c>
      <c r="E407">
        <v>6</v>
      </c>
    </row>
    <row r="408" spans="1:5" x14ac:dyDescent="0.25">
      <c r="A408">
        <v>95002</v>
      </c>
      <c r="B408" t="s">
        <v>138</v>
      </c>
      <c r="C408" t="s">
        <v>136</v>
      </c>
      <c r="D408">
        <v>960</v>
      </c>
      <c r="E408">
        <v>6</v>
      </c>
    </row>
    <row r="409" spans="1:5" x14ac:dyDescent="0.25">
      <c r="A409">
        <v>32436</v>
      </c>
      <c r="B409" t="s">
        <v>138</v>
      </c>
      <c r="C409" t="s">
        <v>139</v>
      </c>
      <c r="D409">
        <v>1260</v>
      </c>
      <c r="E409">
        <v>6</v>
      </c>
    </row>
    <row r="410" spans="1:5" x14ac:dyDescent="0.25">
      <c r="A410">
        <v>95278</v>
      </c>
      <c r="B410" t="s">
        <v>138</v>
      </c>
      <c r="C410" t="s">
        <v>139</v>
      </c>
      <c r="D410">
        <v>936</v>
      </c>
      <c r="E410">
        <v>6</v>
      </c>
    </row>
    <row r="411" spans="1:5" x14ac:dyDescent="0.25">
      <c r="A411">
        <v>32678</v>
      </c>
      <c r="B411" t="s">
        <v>138</v>
      </c>
      <c r="C411" t="s">
        <v>136</v>
      </c>
      <c r="D411">
        <v>768</v>
      </c>
      <c r="E411">
        <v>6</v>
      </c>
    </row>
    <row r="412" spans="1:5" x14ac:dyDescent="0.25">
      <c r="A412">
        <v>43117</v>
      </c>
      <c r="B412" t="s">
        <v>138</v>
      </c>
      <c r="C412" t="s">
        <v>139</v>
      </c>
      <c r="D412">
        <v>1590</v>
      </c>
      <c r="E412">
        <v>6</v>
      </c>
    </row>
    <row r="413" spans="1:5" x14ac:dyDescent="0.25">
      <c r="A413">
        <v>34480</v>
      </c>
      <c r="B413" t="s">
        <v>138</v>
      </c>
      <c r="C413" t="s">
        <v>136</v>
      </c>
      <c r="D413">
        <v>1224</v>
      </c>
      <c r="E413">
        <v>6</v>
      </c>
    </row>
    <row r="414" spans="1:5" x14ac:dyDescent="0.25">
      <c r="A414">
        <v>32621</v>
      </c>
      <c r="B414" t="s">
        <v>138</v>
      </c>
      <c r="C414" t="s">
        <v>136</v>
      </c>
      <c r="D414">
        <v>462</v>
      </c>
      <c r="E414">
        <v>6</v>
      </c>
    </row>
    <row r="415" spans="1:5" x14ac:dyDescent="0.25">
      <c r="A415">
        <v>95236</v>
      </c>
      <c r="B415" t="s">
        <v>138</v>
      </c>
      <c r="C415" t="s">
        <v>139</v>
      </c>
      <c r="D415">
        <v>480</v>
      </c>
      <c r="E415">
        <v>6</v>
      </c>
    </row>
    <row r="416" spans="1:5" x14ac:dyDescent="0.25">
      <c r="A416">
        <v>32676</v>
      </c>
      <c r="B416" t="s">
        <v>138</v>
      </c>
      <c r="C416" t="s">
        <v>136</v>
      </c>
      <c r="D416">
        <v>768</v>
      </c>
      <c r="E416">
        <v>6</v>
      </c>
    </row>
    <row r="417" spans="1:5" x14ac:dyDescent="0.25">
      <c r="A417">
        <v>43125</v>
      </c>
      <c r="B417" t="s">
        <v>138</v>
      </c>
      <c r="C417" t="s">
        <v>139</v>
      </c>
      <c r="D417">
        <v>1512</v>
      </c>
      <c r="E417">
        <v>6</v>
      </c>
    </row>
    <row r="418" spans="1:5" x14ac:dyDescent="0.25">
      <c r="A418">
        <v>43000</v>
      </c>
      <c r="B418" t="s">
        <v>138</v>
      </c>
      <c r="C418" t="s">
        <v>136</v>
      </c>
      <c r="D418">
        <v>0</v>
      </c>
      <c r="E418">
        <v>0</v>
      </c>
    </row>
    <row r="419" spans="1:5" x14ac:dyDescent="0.25">
      <c r="A419">
        <v>32742</v>
      </c>
      <c r="B419" t="s">
        <v>138</v>
      </c>
      <c r="C419" t="s">
        <v>136</v>
      </c>
      <c r="D419">
        <v>840</v>
      </c>
      <c r="E419">
        <v>6</v>
      </c>
    </row>
    <row r="420" spans="1:5" x14ac:dyDescent="0.25">
      <c r="A420">
        <v>32610</v>
      </c>
      <c r="B420" t="s">
        <v>138</v>
      </c>
      <c r="C420" t="s">
        <v>139</v>
      </c>
      <c r="D420">
        <v>960</v>
      </c>
      <c r="E420">
        <v>6</v>
      </c>
    </row>
    <row r="421" spans="1:5" x14ac:dyDescent="0.25">
      <c r="A421">
        <v>95055</v>
      </c>
      <c r="B421" t="s">
        <v>138</v>
      </c>
      <c r="C421" t="s">
        <v>139</v>
      </c>
      <c r="D421">
        <v>5568</v>
      </c>
      <c r="E421">
        <v>12</v>
      </c>
    </row>
    <row r="422" spans="1:5" x14ac:dyDescent="0.25">
      <c r="A422">
        <v>33597</v>
      </c>
      <c r="B422" t="s">
        <v>138</v>
      </c>
      <c r="C422" t="s">
        <v>136</v>
      </c>
      <c r="D422">
        <v>1860</v>
      </c>
      <c r="E422">
        <v>6</v>
      </c>
    </row>
    <row r="423" spans="1:5" x14ac:dyDescent="0.25">
      <c r="A423">
        <v>95619</v>
      </c>
      <c r="B423" t="s">
        <v>138</v>
      </c>
      <c r="C423" t="s">
        <v>136</v>
      </c>
      <c r="D423">
        <v>1440</v>
      </c>
      <c r="E423">
        <v>6</v>
      </c>
    </row>
    <row r="424" spans="1:5" x14ac:dyDescent="0.25">
      <c r="A424">
        <v>32885</v>
      </c>
      <c r="B424" t="s">
        <v>138</v>
      </c>
      <c r="C424" t="s">
        <v>136</v>
      </c>
      <c r="D424">
        <v>960</v>
      </c>
      <c r="E424">
        <v>6</v>
      </c>
    </row>
    <row r="425" spans="1:5" x14ac:dyDescent="0.25">
      <c r="A425">
        <v>95533</v>
      </c>
      <c r="B425" t="s">
        <v>138</v>
      </c>
      <c r="C425" t="s">
        <v>136</v>
      </c>
      <c r="D425">
        <v>0</v>
      </c>
      <c r="E425">
        <v>0</v>
      </c>
    </row>
    <row r="426" spans="1:5" x14ac:dyDescent="0.25">
      <c r="A426">
        <v>43964</v>
      </c>
      <c r="B426" t="s">
        <v>138</v>
      </c>
      <c r="C426" t="s">
        <v>139</v>
      </c>
      <c r="D426">
        <v>1200</v>
      </c>
      <c r="E426">
        <v>12</v>
      </c>
    </row>
    <row r="427" spans="1:5" x14ac:dyDescent="0.25">
      <c r="A427">
        <v>95603</v>
      </c>
      <c r="B427" t="s">
        <v>138</v>
      </c>
      <c r="C427" t="s">
        <v>136</v>
      </c>
      <c r="D427">
        <v>414</v>
      </c>
      <c r="E427">
        <v>6</v>
      </c>
    </row>
    <row r="428" spans="1:5" x14ac:dyDescent="0.25">
      <c r="A428">
        <v>43459</v>
      </c>
      <c r="B428" t="s">
        <v>138</v>
      </c>
      <c r="C428" t="s">
        <v>139</v>
      </c>
      <c r="D428">
        <v>1080</v>
      </c>
      <c r="E428">
        <v>12</v>
      </c>
    </row>
    <row r="429" spans="1:5" x14ac:dyDescent="0.25">
      <c r="A429">
        <v>33599</v>
      </c>
      <c r="B429" t="s">
        <v>138</v>
      </c>
      <c r="C429" t="s">
        <v>136</v>
      </c>
      <c r="D429">
        <v>1800</v>
      </c>
      <c r="E429">
        <v>6</v>
      </c>
    </row>
    <row r="430" spans="1:5" x14ac:dyDescent="0.25">
      <c r="A430">
        <v>32171</v>
      </c>
      <c r="B430" t="s">
        <v>138</v>
      </c>
      <c r="C430" t="s">
        <v>139</v>
      </c>
      <c r="D430">
        <v>1440</v>
      </c>
      <c r="E430">
        <v>6</v>
      </c>
    </row>
    <row r="431" spans="1:5" x14ac:dyDescent="0.25">
      <c r="A431">
        <v>33598</v>
      </c>
      <c r="B431" t="s">
        <v>138</v>
      </c>
      <c r="C431" t="s">
        <v>136</v>
      </c>
      <c r="D431">
        <v>1860</v>
      </c>
      <c r="E431">
        <v>6</v>
      </c>
    </row>
    <row r="432" spans="1:5" x14ac:dyDescent="0.25">
      <c r="A432">
        <v>95271</v>
      </c>
      <c r="B432" t="s">
        <v>138</v>
      </c>
      <c r="C432" t="s">
        <v>136</v>
      </c>
      <c r="D432">
        <v>1590</v>
      </c>
      <c r="E432">
        <v>6</v>
      </c>
    </row>
    <row r="433" spans="1:5" x14ac:dyDescent="0.25">
      <c r="A433">
        <v>32237</v>
      </c>
      <c r="B433" t="s">
        <v>138</v>
      </c>
      <c r="C433" t="s">
        <v>136</v>
      </c>
      <c r="D433">
        <v>3108</v>
      </c>
      <c r="E433">
        <v>12</v>
      </c>
    </row>
    <row r="434" spans="1:5" x14ac:dyDescent="0.25">
      <c r="A434">
        <v>32238</v>
      </c>
      <c r="B434" t="s">
        <v>138</v>
      </c>
      <c r="C434" t="s">
        <v>136</v>
      </c>
      <c r="D434">
        <v>3108</v>
      </c>
      <c r="E434">
        <v>12</v>
      </c>
    </row>
    <row r="435" spans="1:5" x14ac:dyDescent="0.25">
      <c r="A435">
        <v>32612</v>
      </c>
      <c r="B435" t="s">
        <v>138</v>
      </c>
      <c r="C435" t="s">
        <v>139</v>
      </c>
      <c r="D435">
        <v>1680</v>
      </c>
      <c r="E435">
        <v>6</v>
      </c>
    </row>
    <row r="436" spans="1:5" x14ac:dyDescent="0.25">
      <c r="A436">
        <v>32246</v>
      </c>
      <c r="B436" t="s">
        <v>138</v>
      </c>
      <c r="C436" t="s">
        <v>136</v>
      </c>
      <c r="D436">
        <v>4032</v>
      </c>
      <c r="E436">
        <v>12</v>
      </c>
    </row>
    <row r="437" spans="1:5" x14ac:dyDescent="0.25">
      <c r="A437">
        <v>34176</v>
      </c>
      <c r="B437" t="s">
        <v>138</v>
      </c>
      <c r="C437" t="s">
        <v>139</v>
      </c>
      <c r="D437">
        <v>1200</v>
      </c>
      <c r="E437">
        <v>12</v>
      </c>
    </row>
    <row r="438" spans="1:5" x14ac:dyDescent="0.25">
      <c r="A438">
        <v>32204</v>
      </c>
      <c r="B438" t="s">
        <v>138</v>
      </c>
      <c r="C438" t="s">
        <v>136</v>
      </c>
      <c r="D438">
        <v>390</v>
      </c>
      <c r="E438">
        <v>6</v>
      </c>
    </row>
    <row r="439" spans="1:5" x14ac:dyDescent="0.25">
      <c r="A439">
        <v>30359</v>
      </c>
      <c r="B439" t="s">
        <v>138</v>
      </c>
      <c r="C439" t="s">
        <v>136</v>
      </c>
      <c r="D439">
        <v>1590</v>
      </c>
      <c r="E439">
        <v>6</v>
      </c>
    </row>
    <row r="440" spans="1:5" x14ac:dyDescent="0.25">
      <c r="A440">
        <v>32613</v>
      </c>
      <c r="B440" t="s">
        <v>138</v>
      </c>
      <c r="C440" t="s">
        <v>136</v>
      </c>
      <c r="D440">
        <v>462</v>
      </c>
      <c r="E440">
        <v>6</v>
      </c>
    </row>
    <row r="441" spans="1:5" x14ac:dyDescent="0.25">
      <c r="A441">
        <v>32614</v>
      </c>
      <c r="B441" t="s">
        <v>138</v>
      </c>
      <c r="C441" t="s">
        <v>136</v>
      </c>
      <c r="D441">
        <v>462</v>
      </c>
      <c r="E441">
        <v>6</v>
      </c>
    </row>
    <row r="442" spans="1:5" x14ac:dyDescent="0.25">
      <c r="A442">
        <v>32745</v>
      </c>
      <c r="B442" t="s">
        <v>138</v>
      </c>
      <c r="C442" t="s">
        <v>136</v>
      </c>
      <c r="D442">
        <v>840</v>
      </c>
      <c r="E442">
        <v>6</v>
      </c>
    </row>
    <row r="443" spans="1:5" x14ac:dyDescent="0.25">
      <c r="A443">
        <v>32888</v>
      </c>
      <c r="B443" t="s">
        <v>138</v>
      </c>
      <c r="C443" t="s">
        <v>139</v>
      </c>
      <c r="D443">
        <v>840</v>
      </c>
      <c r="E443">
        <v>6</v>
      </c>
    </row>
    <row r="444" spans="1:5" x14ac:dyDescent="0.25">
      <c r="A444">
        <v>34479</v>
      </c>
      <c r="B444" t="s">
        <v>138</v>
      </c>
      <c r="C444" t="s">
        <v>136</v>
      </c>
      <c r="D444">
        <v>1224</v>
      </c>
      <c r="E444">
        <v>6</v>
      </c>
    </row>
    <row r="445" spans="1:5" x14ac:dyDescent="0.25">
      <c r="A445">
        <v>34871</v>
      </c>
      <c r="B445" t="s">
        <v>138</v>
      </c>
      <c r="C445" t="s">
        <v>136</v>
      </c>
      <c r="D445">
        <v>1008</v>
      </c>
      <c r="E445">
        <v>6</v>
      </c>
    </row>
    <row r="446" spans="1:5" x14ac:dyDescent="0.25">
      <c r="A446">
        <v>31786</v>
      </c>
      <c r="B446" t="s">
        <v>138</v>
      </c>
      <c r="C446" t="s">
        <v>136</v>
      </c>
      <c r="D446">
        <v>390</v>
      </c>
      <c r="E446">
        <v>6</v>
      </c>
    </row>
    <row r="447" spans="1:5" x14ac:dyDescent="0.25">
      <c r="A447">
        <v>32763</v>
      </c>
      <c r="B447" t="s">
        <v>138</v>
      </c>
      <c r="C447" t="s">
        <v>136</v>
      </c>
      <c r="D447">
        <v>930</v>
      </c>
      <c r="E447">
        <v>6</v>
      </c>
    </row>
    <row r="448" spans="1:5" x14ac:dyDescent="0.25">
      <c r="A448">
        <v>43460</v>
      </c>
      <c r="B448" t="s">
        <v>138</v>
      </c>
      <c r="C448" t="s">
        <v>139</v>
      </c>
      <c r="D448">
        <v>1080</v>
      </c>
      <c r="E448">
        <v>12</v>
      </c>
    </row>
    <row r="449" spans="1:5" x14ac:dyDescent="0.25">
      <c r="A449">
        <v>32739</v>
      </c>
      <c r="B449" t="s">
        <v>138</v>
      </c>
      <c r="C449" t="s">
        <v>136</v>
      </c>
      <c r="D449">
        <v>840</v>
      </c>
      <c r="E449">
        <v>6</v>
      </c>
    </row>
    <row r="450" spans="1:5" x14ac:dyDescent="0.25">
      <c r="A450">
        <v>34768</v>
      </c>
      <c r="B450" t="s">
        <v>138</v>
      </c>
      <c r="C450" t="s">
        <v>136</v>
      </c>
      <c r="D450">
        <v>480</v>
      </c>
      <c r="E450">
        <v>6</v>
      </c>
    </row>
    <row r="451" spans="1:5" x14ac:dyDescent="0.25">
      <c r="A451">
        <v>34530</v>
      </c>
      <c r="B451" t="s">
        <v>138</v>
      </c>
      <c r="C451" t="s">
        <v>136</v>
      </c>
      <c r="D451">
        <v>960</v>
      </c>
      <c r="E451">
        <v>6</v>
      </c>
    </row>
    <row r="452" spans="1:5" x14ac:dyDescent="0.25">
      <c r="A452">
        <v>32245</v>
      </c>
      <c r="B452" t="s">
        <v>138</v>
      </c>
      <c r="C452" t="s">
        <v>136</v>
      </c>
      <c r="D452">
        <v>4032</v>
      </c>
      <c r="E452">
        <v>12</v>
      </c>
    </row>
    <row r="453" spans="1:5" x14ac:dyDescent="0.25">
      <c r="A453">
        <v>32894</v>
      </c>
      <c r="B453" t="s">
        <v>138</v>
      </c>
      <c r="C453" t="s">
        <v>136</v>
      </c>
      <c r="D453">
        <v>3528</v>
      </c>
      <c r="E453">
        <v>6</v>
      </c>
    </row>
    <row r="454" spans="1:5" x14ac:dyDescent="0.25">
      <c r="A454">
        <v>34437</v>
      </c>
      <c r="B454" t="s">
        <v>138</v>
      </c>
      <c r="C454" t="s">
        <v>136</v>
      </c>
      <c r="D454">
        <v>960</v>
      </c>
      <c r="E454">
        <v>6</v>
      </c>
    </row>
    <row r="455" spans="1:5" x14ac:dyDescent="0.25">
      <c r="A455">
        <v>32910</v>
      </c>
      <c r="B455" t="s">
        <v>138</v>
      </c>
      <c r="C455" t="s">
        <v>136</v>
      </c>
      <c r="D455">
        <v>930</v>
      </c>
      <c r="E455">
        <v>6</v>
      </c>
    </row>
    <row r="456" spans="1:5" x14ac:dyDescent="0.25">
      <c r="A456">
        <v>95126</v>
      </c>
      <c r="B456" t="s">
        <v>138</v>
      </c>
      <c r="C456" t="s">
        <v>136</v>
      </c>
      <c r="D456">
        <v>3384</v>
      </c>
      <c r="E456">
        <v>12</v>
      </c>
    </row>
    <row r="457" spans="1:5" x14ac:dyDescent="0.25">
      <c r="A457">
        <v>33602</v>
      </c>
      <c r="B457" t="s">
        <v>138</v>
      </c>
      <c r="C457" t="s">
        <v>136</v>
      </c>
      <c r="D457">
        <v>1800</v>
      </c>
      <c r="E457">
        <v>6</v>
      </c>
    </row>
    <row r="458" spans="1:5" x14ac:dyDescent="0.25">
      <c r="A458">
        <v>32780</v>
      </c>
      <c r="B458" t="s">
        <v>138</v>
      </c>
      <c r="C458" t="s">
        <v>136</v>
      </c>
      <c r="D458">
        <v>840</v>
      </c>
      <c r="E458">
        <v>6</v>
      </c>
    </row>
    <row r="459" spans="1:5" x14ac:dyDescent="0.25">
      <c r="A459">
        <v>32926</v>
      </c>
      <c r="B459" t="s">
        <v>138</v>
      </c>
      <c r="C459" t="s">
        <v>136</v>
      </c>
      <c r="D459">
        <v>840</v>
      </c>
      <c r="E459">
        <v>6</v>
      </c>
    </row>
    <row r="460" spans="1:5" x14ac:dyDescent="0.25">
      <c r="A460">
        <v>32628</v>
      </c>
      <c r="B460" t="s">
        <v>138</v>
      </c>
      <c r="C460" t="s">
        <v>136</v>
      </c>
      <c r="D460">
        <v>936</v>
      </c>
      <c r="E460">
        <v>6</v>
      </c>
    </row>
    <row r="461" spans="1:5" x14ac:dyDescent="0.25">
      <c r="A461">
        <v>32489</v>
      </c>
      <c r="B461" t="s">
        <v>138</v>
      </c>
      <c r="C461" t="s">
        <v>136</v>
      </c>
      <c r="D461">
        <v>1512</v>
      </c>
      <c r="E461">
        <v>6</v>
      </c>
    </row>
    <row r="462" spans="1:5" x14ac:dyDescent="0.25">
      <c r="A462">
        <v>32545</v>
      </c>
      <c r="B462" t="s">
        <v>138</v>
      </c>
      <c r="C462" t="s">
        <v>136</v>
      </c>
      <c r="D462">
        <v>1200</v>
      </c>
      <c r="E462">
        <v>6</v>
      </c>
    </row>
    <row r="463" spans="1:5" x14ac:dyDescent="0.25">
      <c r="A463">
        <v>95197</v>
      </c>
      <c r="B463" t="s">
        <v>138</v>
      </c>
      <c r="C463" t="s">
        <v>136</v>
      </c>
      <c r="D463">
        <v>960</v>
      </c>
      <c r="E463">
        <v>6</v>
      </c>
    </row>
    <row r="464" spans="1:5" x14ac:dyDescent="0.25">
      <c r="A464">
        <v>32633</v>
      </c>
      <c r="B464" t="s">
        <v>138</v>
      </c>
      <c r="C464" t="s">
        <v>136</v>
      </c>
      <c r="D464">
        <v>1680</v>
      </c>
      <c r="E464">
        <v>6</v>
      </c>
    </row>
    <row r="465" spans="1:5" x14ac:dyDescent="0.25">
      <c r="A465">
        <v>33626</v>
      </c>
      <c r="B465" t="s">
        <v>138</v>
      </c>
      <c r="C465" t="s">
        <v>136</v>
      </c>
      <c r="D465">
        <v>3528</v>
      </c>
      <c r="E465">
        <v>6</v>
      </c>
    </row>
    <row r="466" spans="1:5" x14ac:dyDescent="0.25">
      <c r="A466">
        <v>32611</v>
      </c>
      <c r="B466" t="s">
        <v>138</v>
      </c>
      <c r="C466" t="s">
        <v>136</v>
      </c>
      <c r="D466">
        <v>1980</v>
      </c>
      <c r="E466">
        <v>6</v>
      </c>
    </row>
    <row r="467" spans="1:5" x14ac:dyDescent="0.25">
      <c r="A467">
        <v>95172</v>
      </c>
      <c r="B467" t="s">
        <v>138</v>
      </c>
      <c r="C467" t="s">
        <v>136</v>
      </c>
      <c r="D467">
        <v>1680</v>
      </c>
      <c r="E467">
        <v>6</v>
      </c>
    </row>
    <row r="468" spans="1:5" x14ac:dyDescent="0.25">
      <c r="A468">
        <v>33601</v>
      </c>
      <c r="B468" t="s">
        <v>138</v>
      </c>
      <c r="C468" t="s">
        <v>136</v>
      </c>
      <c r="D468">
        <v>1800</v>
      </c>
      <c r="E468">
        <v>6</v>
      </c>
    </row>
    <row r="469" spans="1:5" x14ac:dyDescent="0.25">
      <c r="A469">
        <v>32194</v>
      </c>
      <c r="B469" t="s">
        <v>138</v>
      </c>
      <c r="C469" t="s">
        <v>136</v>
      </c>
      <c r="D469">
        <v>1980</v>
      </c>
      <c r="E469">
        <v>6</v>
      </c>
    </row>
    <row r="470" spans="1:5" x14ac:dyDescent="0.25">
      <c r="A470">
        <v>32210</v>
      </c>
      <c r="B470" t="s">
        <v>138</v>
      </c>
      <c r="C470" t="s">
        <v>136</v>
      </c>
      <c r="D470">
        <v>1584</v>
      </c>
      <c r="E470">
        <v>6</v>
      </c>
    </row>
    <row r="471" spans="1:5" x14ac:dyDescent="0.25">
      <c r="A471">
        <v>95543</v>
      </c>
      <c r="B471" t="s">
        <v>138</v>
      </c>
      <c r="C471" t="s">
        <v>136</v>
      </c>
      <c r="D471">
        <v>1512</v>
      </c>
      <c r="E471">
        <v>6</v>
      </c>
    </row>
    <row r="472" spans="1:5" x14ac:dyDescent="0.25">
      <c r="A472">
        <v>34701</v>
      </c>
      <c r="B472" t="s">
        <v>138</v>
      </c>
      <c r="C472" t="s">
        <v>136</v>
      </c>
      <c r="D472">
        <v>1560</v>
      </c>
      <c r="E472">
        <v>12</v>
      </c>
    </row>
    <row r="473" spans="1:5" x14ac:dyDescent="0.25">
      <c r="A473">
        <v>43126</v>
      </c>
      <c r="B473" t="s">
        <v>138</v>
      </c>
      <c r="C473" t="s">
        <v>139</v>
      </c>
      <c r="D473">
        <v>768</v>
      </c>
      <c r="E473">
        <v>6</v>
      </c>
    </row>
    <row r="474" spans="1:5" x14ac:dyDescent="0.25">
      <c r="A474">
        <v>32617</v>
      </c>
      <c r="B474" t="s">
        <v>138</v>
      </c>
      <c r="C474" t="s">
        <v>136</v>
      </c>
      <c r="D474">
        <v>960</v>
      </c>
      <c r="E474">
        <v>6</v>
      </c>
    </row>
    <row r="475" spans="1:5" x14ac:dyDescent="0.25">
      <c r="A475">
        <v>33404</v>
      </c>
      <c r="B475" t="s">
        <v>138</v>
      </c>
      <c r="C475" t="s">
        <v>136</v>
      </c>
      <c r="D475">
        <v>720</v>
      </c>
      <c r="E475">
        <v>6</v>
      </c>
    </row>
    <row r="476" spans="1:5" x14ac:dyDescent="0.25">
      <c r="A476">
        <v>32873</v>
      </c>
      <c r="B476" t="s">
        <v>138</v>
      </c>
      <c r="C476" t="s">
        <v>136</v>
      </c>
      <c r="D476">
        <v>462</v>
      </c>
      <c r="E476">
        <v>6</v>
      </c>
    </row>
    <row r="477" spans="1:5" x14ac:dyDescent="0.25">
      <c r="A477">
        <v>32193</v>
      </c>
      <c r="B477" t="s">
        <v>138</v>
      </c>
      <c r="C477" t="s">
        <v>136</v>
      </c>
      <c r="D477">
        <v>4032</v>
      </c>
      <c r="E477">
        <v>12</v>
      </c>
    </row>
    <row r="478" spans="1:5" x14ac:dyDescent="0.25">
      <c r="A478">
        <v>33593</v>
      </c>
      <c r="B478" t="s">
        <v>138</v>
      </c>
      <c r="C478" t="s">
        <v>136</v>
      </c>
      <c r="D478">
        <v>1980</v>
      </c>
      <c r="E478">
        <v>6</v>
      </c>
    </row>
    <row r="479" spans="1:5" x14ac:dyDescent="0.25">
      <c r="A479">
        <v>31709</v>
      </c>
      <c r="B479" t="s">
        <v>138</v>
      </c>
      <c r="C479" t="s">
        <v>136</v>
      </c>
      <c r="D479">
        <v>3384</v>
      </c>
      <c r="E479">
        <v>12</v>
      </c>
    </row>
    <row r="480" spans="1:5" x14ac:dyDescent="0.25">
      <c r="A480">
        <v>32023</v>
      </c>
      <c r="B480" t="s">
        <v>138</v>
      </c>
      <c r="C480" t="s">
        <v>136</v>
      </c>
      <c r="D480">
        <v>1584</v>
      </c>
      <c r="E480">
        <v>6</v>
      </c>
    </row>
    <row r="481" spans="1:5" x14ac:dyDescent="0.25">
      <c r="A481">
        <v>7031</v>
      </c>
      <c r="B481" t="s">
        <v>138</v>
      </c>
      <c r="C481" t="s">
        <v>136</v>
      </c>
      <c r="D481">
        <v>1392</v>
      </c>
      <c r="E481">
        <v>6</v>
      </c>
    </row>
    <row r="482" spans="1:5" x14ac:dyDescent="0.25">
      <c r="A482">
        <v>32629</v>
      </c>
      <c r="B482" t="s">
        <v>138</v>
      </c>
      <c r="C482" t="s">
        <v>136</v>
      </c>
      <c r="D482">
        <v>960</v>
      </c>
      <c r="E482">
        <v>6</v>
      </c>
    </row>
    <row r="483" spans="1:5" x14ac:dyDescent="0.25">
      <c r="A483">
        <v>32670</v>
      </c>
      <c r="B483" t="s">
        <v>138</v>
      </c>
      <c r="C483" t="s">
        <v>136</v>
      </c>
      <c r="D483">
        <v>1680</v>
      </c>
      <c r="E483">
        <v>6</v>
      </c>
    </row>
    <row r="484" spans="1:5" x14ac:dyDescent="0.25">
      <c r="A484">
        <v>33630</v>
      </c>
      <c r="B484" t="s">
        <v>138</v>
      </c>
      <c r="C484" t="s">
        <v>136</v>
      </c>
      <c r="D484">
        <v>3528</v>
      </c>
      <c r="E484">
        <v>6</v>
      </c>
    </row>
    <row r="485" spans="1:5" x14ac:dyDescent="0.25">
      <c r="A485">
        <v>8259</v>
      </c>
      <c r="B485" t="s">
        <v>138</v>
      </c>
      <c r="C485" t="s">
        <v>136</v>
      </c>
      <c r="D485">
        <v>1512</v>
      </c>
      <c r="E485">
        <v>6</v>
      </c>
    </row>
    <row r="486" spans="1:5" x14ac:dyDescent="0.25">
      <c r="A486">
        <v>95195</v>
      </c>
      <c r="B486" t="s">
        <v>138</v>
      </c>
      <c r="C486" t="s">
        <v>136</v>
      </c>
      <c r="D486">
        <v>960</v>
      </c>
      <c r="E486">
        <v>6</v>
      </c>
    </row>
    <row r="487" spans="1:5" x14ac:dyDescent="0.25">
      <c r="A487">
        <v>95326</v>
      </c>
      <c r="B487" t="s">
        <v>138</v>
      </c>
      <c r="C487" t="s">
        <v>136</v>
      </c>
      <c r="D487">
        <v>1440</v>
      </c>
      <c r="E487">
        <v>6</v>
      </c>
    </row>
    <row r="488" spans="1:5" x14ac:dyDescent="0.25">
      <c r="A488">
        <v>33403</v>
      </c>
      <c r="B488" t="s">
        <v>138</v>
      </c>
      <c r="C488" t="s">
        <v>136</v>
      </c>
      <c r="D488">
        <v>720</v>
      </c>
      <c r="E488">
        <v>6</v>
      </c>
    </row>
    <row r="489" spans="1:5" x14ac:dyDescent="0.25">
      <c r="A489">
        <v>32751</v>
      </c>
      <c r="B489" t="s">
        <v>138</v>
      </c>
      <c r="C489" t="s">
        <v>139</v>
      </c>
      <c r="D489">
        <v>840</v>
      </c>
      <c r="E489">
        <v>6</v>
      </c>
    </row>
    <row r="490" spans="1:5" x14ac:dyDescent="0.25">
      <c r="A490">
        <v>30362</v>
      </c>
      <c r="B490" t="s">
        <v>138</v>
      </c>
      <c r="C490" t="s">
        <v>136</v>
      </c>
      <c r="D490">
        <v>1584</v>
      </c>
      <c r="E490">
        <v>6</v>
      </c>
    </row>
    <row r="491" spans="1:5" x14ac:dyDescent="0.25">
      <c r="A491">
        <v>32201</v>
      </c>
      <c r="B491" t="s">
        <v>138</v>
      </c>
      <c r="C491" t="s">
        <v>136</v>
      </c>
      <c r="D491">
        <v>960</v>
      </c>
      <c r="E491">
        <v>6</v>
      </c>
    </row>
    <row r="492" spans="1:5" x14ac:dyDescent="0.25">
      <c r="A492">
        <v>33635</v>
      </c>
      <c r="B492" t="s">
        <v>138</v>
      </c>
      <c r="C492" t="s">
        <v>136</v>
      </c>
      <c r="D492">
        <v>930</v>
      </c>
      <c r="E492">
        <v>6</v>
      </c>
    </row>
    <row r="493" spans="1:5" x14ac:dyDescent="0.25">
      <c r="A493">
        <v>33629</v>
      </c>
      <c r="B493" t="s">
        <v>138</v>
      </c>
      <c r="C493" t="s">
        <v>136</v>
      </c>
      <c r="D493">
        <v>630</v>
      </c>
      <c r="E493">
        <v>6</v>
      </c>
    </row>
    <row r="494" spans="1:5" x14ac:dyDescent="0.25">
      <c r="A494">
        <v>33645</v>
      </c>
      <c r="B494" t="s">
        <v>138</v>
      </c>
      <c r="C494" t="s">
        <v>136</v>
      </c>
      <c r="D494">
        <v>8352</v>
      </c>
      <c r="E494">
        <v>12</v>
      </c>
    </row>
    <row r="495" spans="1:5" x14ac:dyDescent="0.25">
      <c r="A495">
        <v>30681</v>
      </c>
      <c r="B495" t="s">
        <v>138</v>
      </c>
      <c r="C495" t="s">
        <v>136</v>
      </c>
      <c r="D495">
        <v>1584</v>
      </c>
      <c r="E495">
        <v>6</v>
      </c>
    </row>
    <row r="496" spans="1:5" x14ac:dyDescent="0.25">
      <c r="A496">
        <v>33595</v>
      </c>
      <c r="B496" t="s">
        <v>138</v>
      </c>
      <c r="C496" t="s">
        <v>136</v>
      </c>
      <c r="D496">
        <v>960</v>
      </c>
      <c r="E496">
        <v>6</v>
      </c>
    </row>
    <row r="497" spans="1:5" x14ac:dyDescent="0.25">
      <c r="A497">
        <v>95243</v>
      </c>
      <c r="B497" t="s">
        <v>138</v>
      </c>
      <c r="C497" t="s">
        <v>136</v>
      </c>
      <c r="D497">
        <v>1890</v>
      </c>
      <c r="E497">
        <v>6</v>
      </c>
    </row>
    <row r="498" spans="1:5" x14ac:dyDescent="0.25">
      <c r="A498">
        <v>95232</v>
      </c>
      <c r="B498" t="s">
        <v>138</v>
      </c>
      <c r="C498" t="s">
        <v>136</v>
      </c>
      <c r="D498">
        <v>1620</v>
      </c>
      <c r="E498">
        <v>6</v>
      </c>
    </row>
    <row r="499" spans="1:5" x14ac:dyDescent="0.25">
      <c r="A499">
        <v>33644</v>
      </c>
      <c r="B499" t="s">
        <v>138</v>
      </c>
      <c r="C499" t="s">
        <v>136</v>
      </c>
      <c r="D499">
        <v>8352</v>
      </c>
      <c r="E499">
        <v>12</v>
      </c>
    </row>
    <row r="500" spans="1:5" x14ac:dyDescent="0.25">
      <c r="A500">
        <v>33643</v>
      </c>
      <c r="B500" t="s">
        <v>138</v>
      </c>
      <c r="C500" t="s">
        <v>136</v>
      </c>
      <c r="D500">
        <v>1260</v>
      </c>
      <c r="E500">
        <v>6</v>
      </c>
    </row>
    <row r="501" spans="1:5" x14ac:dyDescent="0.25">
      <c r="A501">
        <v>33402</v>
      </c>
      <c r="B501" t="s">
        <v>138</v>
      </c>
      <c r="C501" t="s">
        <v>136</v>
      </c>
      <c r="D501">
        <v>720</v>
      </c>
      <c r="E501">
        <v>6</v>
      </c>
    </row>
    <row r="502" spans="1:5" x14ac:dyDescent="0.25">
      <c r="A502">
        <v>33592</v>
      </c>
      <c r="B502" t="s">
        <v>138</v>
      </c>
      <c r="C502" t="s">
        <v>136</v>
      </c>
      <c r="D502">
        <v>3528</v>
      </c>
      <c r="E502">
        <v>6</v>
      </c>
    </row>
    <row r="503" spans="1:5" x14ac:dyDescent="0.25">
      <c r="A503">
        <v>33642</v>
      </c>
      <c r="B503" t="s">
        <v>138</v>
      </c>
      <c r="C503" t="s">
        <v>136</v>
      </c>
      <c r="D503">
        <v>1260</v>
      </c>
      <c r="E503">
        <v>6</v>
      </c>
    </row>
    <row r="504" spans="1:5" x14ac:dyDescent="0.25">
      <c r="A504">
        <v>33600</v>
      </c>
      <c r="B504" t="s">
        <v>138</v>
      </c>
      <c r="C504" t="s">
        <v>136</v>
      </c>
      <c r="D504">
        <v>1800</v>
      </c>
      <c r="E504">
        <v>6</v>
      </c>
    </row>
    <row r="505" spans="1:5" x14ac:dyDescent="0.25">
      <c r="A505">
        <v>8265</v>
      </c>
      <c r="B505" t="s">
        <v>138</v>
      </c>
      <c r="C505" t="s">
        <v>136</v>
      </c>
      <c r="D505">
        <v>1512</v>
      </c>
      <c r="E505">
        <v>6</v>
      </c>
    </row>
    <row r="506" spans="1:5" x14ac:dyDescent="0.25">
      <c r="A506">
        <v>33588</v>
      </c>
      <c r="B506" t="s">
        <v>138</v>
      </c>
      <c r="C506" t="s">
        <v>136</v>
      </c>
      <c r="D506">
        <v>960</v>
      </c>
      <c r="E506">
        <v>6</v>
      </c>
    </row>
    <row r="507" spans="1:5" x14ac:dyDescent="0.25">
      <c r="A507">
        <v>43757</v>
      </c>
      <c r="B507" t="s">
        <v>138</v>
      </c>
      <c r="C507" t="s">
        <v>136</v>
      </c>
      <c r="D507">
        <v>1890</v>
      </c>
      <c r="E507">
        <v>6</v>
      </c>
    </row>
    <row r="508" spans="1:5" x14ac:dyDescent="0.25">
      <c r="A508">
        <v>33557</v>
      </c>
      <c r="B508" t="s">
        <v>138</v>
      </c>
      <c r="C508" t="s">
        <v>136</v>
      </c>
      <c r="D508">
        <v>1830</v>
      </c>
      <c r="E508">
        <v>6</v>
      </c>
    </row>
    <row r="509" spans="1:5" x14ac:dyDescent="0.25">
      <c r="A509">
        <v>34759</v>
      </c>
      <c r="B509" t="s">
        <v>138</v>
      </c>
      <c r="C509" t="s">
        <v>136</v>
      </c>
      <c r="D509">
        <v>1260</v>
      </c>
      <c r="E509">
        <v>6</v>
      </c>
    </row>
    <row r="510" spans="1:5" x14ac:dyDescent="0.25">
      <c r="A510">
        <v>32757</v>
      </c>
      <c r="B510" t="s">
        <v>138</v>
      </c>
      <c r="C510" t="s">
        <v>139</v>
      </c>
      <c r="D510">
        <v>840</v>
      </c>
      <c r="E510">
        <v>6</v>
      </c>
    </row>
    <row r="511" spans="1:5" x14ac:dyDescent="0.25">
      <c r="A511">
        <v>32439</v>
      </c>
      <c r="B511" t="s">
        <v>138</v>
      </c>
      <c r="C511" t="s">
        <v>136</v>
      </c>
      <c r="D511">
        <v>5184</v>
      </c>
      <c r="E511">
        <v>12</v>
      </c>
    </row>
    <row r="512" spans="1:5" x14ac:dyDescent="0.25">
      <c r="A512">
        <v>33596</v>
      </c>
      <c r="B512" t="s">
        <v>138</v>
      </c>
      <c r="C512" t="s">
        <v>136</v>
      </c>
      <c r="D512">
        <v>8352</v>
      </c>
      <c r="E512">
        <v>12</v>
      </c>
    </row>
    <row r="513" spans="1:5" x14ac:dyDescent="0.25">
      <c r="A513">
        <v>33594</v>
      </c>
      <c r="B513" t="s">
        <v>138</v>
      </c>
      <c r="C513" t="s">
        <v>136</v>
      </c>
      <c r="D513">
        <v>1440</v>
      </c>
      <c r="E513">
        <v>6</v>
      </c>
    </row>
    <row r="514" spans="1:5" x14ac:dyDescent="0.25">
      <c r="A514">
        <v>33558</v>
      </c>
      <c r="B514" t="s">
        <v>138</v>
      </c>
      <c r="C514" t="s">
        <v>136</v>
      </c>
      <c r="D514">
        <v>1830</v>
      </c>
      <c r="E514">
        <v>6</v>
      </c>
    </row>
    <row r="515" spans="1:5" x14ac:dyDescent="0.25">
      <c r="A515">
        <v>33579</v>
      </c>
      <c r="B515" t="s">
        <v>138</v>
      </c>
      <c r="C515" t="s">
        <v>136</v>
      </c>
      <c r="D515">
        <v>2376</v>
      </c>
      <c r="E515">
        <v>6</v>
      </c>
    </row>
    <row r="516" spans="1:5" x14ac:dyDescent="0.25">
      <c r="A516">
        <v>33587</v>
      </c>
      <c r="B516" t="s">
        <v>138</v>
      </c>
      <c r="C516" t="s">
        <v>136</v>
      </c>
      <c r="D516">
        <v>960</v>
      </c>
      <c r="E516">
        <v>6</v>
      </c>
    </row>
    <row r="517" spans="1:5" x14ac:dyDescent="0.25">
      <c r="A517">
        <v>32488</v>
      </c>
      <c r="B517" t="s">
        <v>138</v>
      </c>
      <c r="C517" t="s">
        <v>136</v>
      </c>
      <c r="D517">
        <v>1512</v>
      </c>
      <c r="E517">
        <v>6</v>
      </c>
    </row>
    <row r="518" spans="1:5" x14ac:dyDescent="0.25">
      <c r="A518">
        <v>33584</v>
      </c>
      <c r="B518" t="s">
        <v>138</v>
      </c>
      <c r="C518" t="s">
        <v>136</v>
      </c>
      <c r="D518">
        <v>480</v>
      </c>
      <c r="E518">
        <v>6</v>
      </c>
    </row>
    <row r="519" spans="1:5" x14ac:dyDescent="0.25">
      <c r="A519">
        <v>33580</v>
      </c>
      <c r="B519" t="s">
        <v>138</v>
      </c>
      <c r="C519" t="s">
        <v>136</v>
      </c>
      <c r="D519">
        <v>8544</v>
      </c>
      <c r="E519">
        <v>12</v>
      </c>
    </row>
    <row r="520" spans="1:5" x14ac:dyDescent="0.25">
      <c r="A520">
        <v>33631</v>
      </c>
      <c r="B520" t="s">
        <v>138</v>
      </c>
      <c r="C520" t="s">
        <v>136</v>
      </c>
      <c r="D520">
        <v>480</v>
      </c>
      <c r="E520">
        <v>6</v>
      </c>
    </row>
    <row r="521" spans="1:5" x14ac:dyDescent="0.25">
      <c r="A521">
        <v>33583</v>
      </c>
      <c r="B521" t="s">
        <v>138</v>
      </c>
      <c r="C521" t="s">
        <v>136</v>
      </c>
      <c r="D521">
        <v>480</v>
      </c>
      <c r="E521">
        <v>6</v>
      </c>
    </row>
    <row r="522" spans="1:5" x14ac:dyDescent="0.25">
      <c r="A522">
        <v>32748</v>
      </c>
      <c r="B522" t="s">
        <v>138</v>
      </c>
      <c r="C522" t="s">
        <v>139</v>
      </c>
      <c r="D522">
        <v>840</v>
      </c>
      <c r="E522">
        <v>6</v>
      </c>
    </row>
    <row r="523" spans="1:5" x14ac:dyDescent="0.25">
      <c r="A523">
        <v>33589</v>
      </c>
      <c r="B523" t="s">
        <v>138</v>
      </c>
      <c r="C523" t="s">
        <v>136</v>
      </c>
      <c r="D523">
        <v>1488</v>
      </c>
      <c r="E523">
        <v>6</v>
      </c>
    </row>
    <row r="524" spans="1:5" x14ac:dyDescent="0.25">
      <c r="A524">
        <v>32789</v>
      </c>
      <c r="B524" t="s">
        <v>138</v>
      </c>
      <c r="C524" t="s">
        <v>139</v>
      </c>
      <c r="D524">
        <v>960</v>
      </c>
      <c r="E524">
        <v>6</v>
      </c>
    </row>
  </sheetData>
  <autoFilter ref="A1:E524" xr:uid="{C0BEE0B0-B47F-4ABA-99C1-46EA928D4028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FDC3-F3C1-4E37-BED7-228BBC75B965}">
  <dimension ref="A1:M658"/>
  <sheetViews>
    <sheetView topLeftCell="A6" workbookViewId="0">
      <selection activeCell="M15" sqref="M15"/>
    </sheetView>
  </sheetViews>
  <sheetFormatPr defaultRowHeight="15" x14ac:dyDescent="0.25"/>
  <cols>
    <col min="1" max="1" width="24.7109375" bestFit="1" customWidth="1"/>
    <col min="2" max="2" width="15.140625" bestFit="1" customWidth="1"/>
    <col min="3" max="3" width="7.85546875" bestFit="1" customWidth="1"/>
    <col min="4" max="4" width="12" bestFit="1" customWidth="1"/>
    <col min="5" max="5" width="18.140625" bestFit="1" customWidth="1"/>
    <col min="6" max="6" width="25.85546875" style="63" bestFit="1" customWidth="1"/>
    <col min="7" max="7" width="16.5703125" bestFit="1" customWidth="1"/>
    <col min="8" max="8" width="12" bestFit="1" customWidth="1"/>
    <col min="9" max="9" width="16.5703125" bestFit="1" customWidth="1"/>
    <col min="10" max="10" width="15" bestFit="1" customWidth="1"/>
    <col min="11" max="11" width="11.7109375" bestFit="1" customWidth="1"/>
    <col min="12" max="12" width="18.140625" bestFit="1" customWidth="1"/>
    <col min="13" max="13" width="16.85546875" bestFit="1" customWidth="1"/>
    <col min="14" max="14" width="7.5703125" bestFit="1" customWidth="1"/>
    <col min="15" max="15" width="8.140625" bestFit="1" customWidth="1"/>
    <col min="16" max="16" width="10.7109375" bestFit="1" customWidth="1"/>
  </cols>
  <sheetData>
    <row r="1" spans="1:13" x14ac:dyDescent="0.25">
      <c r="A1" s="14" t="s">
        <v>140</v>
      </c>
      <c r="B1" t="s">
        <v>141</v>
      </c>
    </row>
    <row r="2" spans="1:13" x14ac:dyDescent="0.25">
      <c r="A2" s="14" t="s">
        <v>142</v>
      </c>
      <c r="B2" t="s">
        <v>141</v>
      </c>
    </row>
    <row r="3" spans="1:13" x14ac:dyDescent="0.25">
      <c r="A3" s="14" t="s">
        <v>143</v>
      </c>
      <c r="B3" t="s">
        <v>141</v>
      </c>
      <c r="F3"/>
    </row>
    <row r="4" spans="1:13" x14ac:dyDescent="0.25">
      <c r="A4" s="14" t="s">
        <v>144</v>
      </c>
      <c r="B4" t="s">
        <v>145</v>
      </c>
      <c r="F4"/>
      <c r="J4" s="14" t="s">
        <v>146</v>
      </c>
      <c r="K4" t="s">
        <v>141</v>
      </c>
    </row>
    <row r="5" spans="1:13" x14ac:dyDescent="0.25">
      <c r="F5"/>
    </row>
    <row r="6" spans="1:13" x14ac:dyDescent="0.25">
      <c r="A6" s="14" t="s">
        <v>147</v>
      </c>
      <c r="B6" s="14" t="s">
        <v>146</v>
      </c>
      <c r="C6" s="14" t="s">
        <v>119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J6" s="14" t="s">
        <v>153</v>
      </c>
      <c r="K6" t="s">
        <v>154</v>
      </c>
      <c r="L6" t="s">
        <v>155</v>
      </c>
      <c r="M6" t="s">
        <v>156</v>
      </c>
    </row>
    <row r="7" spans="1:13" x14ac:dyDescent="0.25">
      <c r="A7" t="s">
        <v>157</v>
      </c>
      <c r="B7" t="s">
        <v>2</v>
      </c>
      <c r="C7">
        <v>30514</v>
      </c>
      <c r="D7">
        <v>996</v>
      </c>
      <c r="E7">
        <v>0</v>
      </c>
      <c r="F7">
        <v>0</v>
      </c>
      <c r="G7">
        <v>0</v>
      </c>
      <c r="H7">
        <v>996</v>
      </c>
      <c r="J7" s="16" t="s">
        <v>157</v>
      </c>
      <c r="K7">
        <v>7245</v>
      </c>
      <c r="L7" s="6">
        <v>33504</v>
      </c>
      <c r="M7" s="6">
        <v>-24858</v>
      </c>
    </row>
    <row r="8" spans="1:13" x14ac:dyDescent="0.25">
      <c r="A8" t="s">
        <v>157</v>
      </c>
      <c r="B8" t="s">
        <v>2</v>
      </c>
      <c r="C8">
        <v>30681</v>
      </c>
      <c r="D8">
        <v>2826</v>
      </c>
      <c r="E8">
        <v>0</v>
      </c>
      <c r="F8">
        <v>0</v>
      </c>
      <c r="G8">
        <v>-1584</v>
      </c>
      <c r="H8">
        <v>1242</v>
      </c>
      <c r="J8" s="16" t="s">
        <v>158</v>
      </c>
      <c r="K8">
        <v>0</v>
      </c>
      <c r="L8" s="6">
        <v>871248</v>
      </c>
      <c r="M8" s="6">
        <v>-75987</v>
      </c>
    </row>
    <row r="9" spans="1:13" x14ac:dyDescent="0.25">
      <c r="A9" t="s">
        <v>157</v>
      </c>
      <c r="B9" t="s">
        <v>2</v>
      </c>
      <c r="C9">
        <v>31185</v>
      </c>
      <c r="D9">
        <v>186</v>
      </c>
      <c r="E9">
        <v>0</v>
      </c>
      <c r="F9">
        <v>0</v>
      </c>
      <c r="G9">
        <v>0</v>
      </c>
      <c r="H9">
        <v>186</v>
      </c>
      <c r="J9" s="16" t="s">
        <v>159</v>
      </c>
      <c r="K9">
        <v>7245</v>
      </c>
      <c r="L9" s="6">
        <v>904752</v>
      </c>
      <c r="M9" s="6">
        <v>-100845</v>
      </c>
    </row>
    <row r="10" spans="1:13" x14ac:dyDescent="0.25">
      <c r="A10" t="s">
        <v>157</v>
      </c>
      <c r="B10" t="s">
        <v>2</v>
      </c>
      <c r="C10">
        <v>31690</v>
      </c>
      <c r="D10">
        <v>312</v>
      </c>
      <c r="E10">
        <v>0</v>
      </c>
      <c r="F10">
        <v>0</v>
      </c>
      <c r="G10">
        <v>0</v>
      </c>
      <c r="H10">
        <v>312</v>
      </c>
    </row>
    <row r="11" spans="1:13" x14ac:dyDescent="0.25">
      <c r="A11" t="s">
        <v>157</v>
      </c>
      <c r="B11" t="s">
        <v>2</v>
      </c>
      <c r="C11">
        <v>32022</v>
      </c>
      <c r="D11">
        <v>450</v>
      </c>
      <c r="E11">
        <v>0</v>
      </c>
      <c r="F11">
        <v>0</v>
      </c>
      <c r="G11">
        <v>0</v>
      </c>
      <c r="H11">
        <v>450</v>
      </c>
    </row>
    <row r="12" spans="1:13" x14ac:dyDescent="0.25">
      <c r="A12" t="s">
        <v>157</v>
      </c>
      <c r="B12" t="s">
        <v>2</v>
      </c>
      <c r="C12">
        <v>32035</v>
      </c>
      <c r="D12">
        <v>972</v>
      </c>
      <c r="E12">
        <v>0</v>
      </c>
      <c r="F12">
        <v>0</v>
      </c>
      <c r="G12">
        <v>0</v>
      </c>
      <c r="H12">
        <v>972</v>
      </c>
    </row>
    <row r="13" spans="1:13" x14ac:dyDescent="0.25">
      <c r="A13" t="s">
        <v>157</v>
      </c>
      <c r="B13" t="s">
        <v>2</v>
      </c>
      <c r="C13">
        <v>32137</v>
      </c>
      <c r="D13">
        <v>1272</v>
      </c>
      <c r="E13">
        <v>0</v>
      </c>
      <c r="F13">
        <v>0</v>
      </c>
      <c r="G13">
        <v>0</v>
      </c>
      <c r="H13">
        <v>1335</v>
      </c>
    </row>
    <row r="14" spans="1:13" x14ac:dyDescent="0.25">
      <c r="A14" t="s">
        <v>157</v>
      </c>
      <c r="B14" t="s">
        <v>2</v>
      </c>
      <c r="C14">
        <v>32259</v>
      </c>
      <c r="D14">
        <v>24</v>
      </c>
      <c r="E14">
        <v>0</v>
      </c>
      <c r="F14">
        <v>0</v>
      </c>
      <c r="G14">
        <v>0</v>
      </c>
      <c r="H14">
        <v>24</v>
      </c>
    </row>
    <row r="15" spans="1:13" x14ac:dyDescent="0.25">
      <c r="A15" t="s">
        <v>157</v>
      </c>
      <c r="B15" t="s">
        <v>2</v>
      </c>
      <c r="C15">
        <v>32920</v>
      </c>
      <c r="D15">
        <v>432</v>
      </c>
      <c r="E15">
        <v>0</v>
      </c>
      <c r="F15">
        <v>0</v>
      </c>
      <c r="G15">
        <v>-432</v>
      </c>
      <c r="H15">
        <v>329</v>
      </c>
    </row>
    <row r="16" spans="1:13" x14ac:dyDescent="0.25">
      <c r="A16" t="s">
        <v>157</v>
      </c>
      <c r="B16" t="s">
        <v>2</v>
      </c>
      <c r="C16">
        <v>33095</v>
      </c>
      <c r="D16">
        <v>558</v>
      </c>
      <c r="E16">
        <v>0</v>
      </c>
      <c r="F16">
        <v>558</v>
      </c>
      <c r="G16">
        <v>-1960</v>
      </c>
      <c r="H16">
        <v>0</v>
      </c>
    </row>
    <row r="17" spans="1:8" x14ac:dyDescent="0.25">
      <c r="A17" t="s">
        <v>157</v>
      </c>
      <c r="B17" t="s">
        <v>2</v>
      </c>
      <c r="C17">
        <v>33296</v>
      </c>
      <c r="D17">
        <v>240</v>
      </c>
      <c r="E17">
        <v>0</v>
      </c>
      <c r="F17">
        <v>240</v>
      </c>
      <c r="G17">
        <v>0</v>
      </c>
      <c r="H17">
        <v>0</v>
      </c>
    </row>
    <row r="18" spans="1:8" x14ac:dyDescent="0.25">
      <c r="A18" t="s">
        <v>157</v>
      </c>
      <c r="B18" t="s">
        <v>2</v>
      </c>
      <c r="C18">
        <v>33316</v>
      </c>
      <c r="D18">
        <v>102</v>
      </c>
      <c r="E18">
        <v>0</v>
      </c>
      <c r="F18">
        <v>0</v>
      </c>
      <c r="G18">
        <v>0</v>
      </c>
      <c r="H18">
        <v>102</v>
      </c>
    </row>
    <row r="19" spans="1:8" x14ac:dyDescent="0.25">
      <c r="A19" t="s">
        <v>157</v>
      </c>
      <c r="B19" t="s">
        <v>2</v>
      </c>
      <c r="C19">
        <v>33452</v>
      </c>
      <c r="D19">
        <v>504</v>
      </c>
      <c r="E19">
        <v>0</v>
      </c>
      <c r="F19">
        <v>0</v>
      </c>
      <c r="G19">
        <v>0</v>
      </c>
      <c r="H19">
        <v>504</v>
      </c>
    </row>
    <row r="20" spans="1:8" x14ac:dyDescent="0.25">
      <c r="A20" t="s">
        <v>157</v>
      </c>
      <c r="B20" t="s">
        <v>2</v>
      </c>
      <c r="C20">
        <v>34451</v>
      </c>
      <c r="D20">
        <v>1380</v>
      </c>
      <c r="E20">
        <v>0</v>
      </c>
      <c r="F20">
        <v>720</v>
      </c>
      <c r="G20">
        <v>0</v>
      </c>
      <c r="H20">
        <v>660</v>
      </c>
    </row>
    <row r="21" spans="1:8" x14ac:dyDescent="0.25">
      <c r="A21" t="s">
        <v>157</v>
      </c>
      <c r="B21" t="s">
        <v>2</v>
      </c>
      <c r="C21">
        <v>34665</v>
      </c>
      <c r="D21">
        <v>0</v>
      </c>
      <c r="E21">
        <v>0</v>
      </c>
      <c r="F21">
        <v>0</v>
      </c>
      <c r="G21">
        <v>0</v>
      </c>
      <c r="H21">
        <v>63</v>
      </c>
    </row>
    <row r="22" spans="1:8" x14ac:dyDescent="0.25">
      <c r="A22" t="s">
        <v>157</v>
      </c>
      <c r="B22" t="s">
        <v>2</v>
      </c>
      <c r="C22">
        <v>34793</v>
      </c>
      <c r="D22">
        <v>0</v>
      </c>
      <c r="E22">
        <v>0</v>
      </c>
      <c r="F22">
        <v>0</v>
      </c>
      <c r="G22">
        <v>0</v>
      </c>
      <c r="H22">
        <v>63</v>
      </c>
    </row>
    <row r="23" spans="1:8" x14ac:dyDescent="0.25">
      <c r="A23" t="s">
        <v>157</v>
      </c>
      <c r="B23" t="s">
        <v>2</v>
      </c>
      <c r="C23">
        <v>34794</v>
      </c>
      <c r="D23">
        <v>0</v>
      </c>
      <c r="E23">
        <v>0</v>
      </c>
      <c r="F23">
        <v>0</v>
      </c>
      <c r="G23">
        <v>0</v>
      </c>
      <c r="H23">
        <v>63</v>
      </c>
    </row>
    <row r="24" spans="1:8" x14ac:dyDescent="0.25">
      <c r="A24" t="s">
        <v>157</v>
      </c>
      <c r="B24" t="s">
        <v>2</v>
      </c>
      <c r="C24">
        <v>43113</v>
      </c>
      <c r="D24">
        <v>78</v>
      </c>
      <c r="E24">
        <v>0</v>
      </c>
      <c r="F24">
        <v>0</v>
      </c>
      <c r="G24">
        <v>0</v>
      </c>
      <c r="H24">
        <v>78</v>
      </c>
    </row>
    <row r="25" spans="1:8" x14ac:dyDescent="0.25">
      <c r="A25" t="s">
        <v>157</v>
      </c>
      <c r="B25" t="s">
        <v>2</v>
      </c>
      <c r="C25">
        <v>43114</v>
      </c>
      <c r="D25">
        <v>39</v>
      </c>
      <c r="E25">
        <v>0</v>
      </c>
      <c r="F25">
        <v>39</v>
      </c>
      <c r="G25">
        <v>0</v>
      </c>
      <c r="H25">
        <v>0</v>
      </c>
    </row>
    <row r="26" spans="1:8" x14ac:dyDescent="0.25">
      <c r="A26" t="s">
        <v>157</v>
      </c>
      <c r="B26" t="s">
        <v>2</v>
      </c>
      <c r="C26">
        <v>43116</v>
      </c>
      <c r="D26">
        <v>339</v>
      </c>
      <c r="E26">
        <v>0</v>
      </c>
      <c r="F26">
        <v>0</v>
      </c>
      <c r="G26">
        <v>0</v>
      </c>
      <c r="H26">
        <v>339</v>
      </c>
    </row>
    <row r="27" spans="1:8" x14ac:dyDescent="0.25">
      <c r="A27" t="s">
        <v>157</v>
      </c>
      <c r="B27" t="s">
        <v>2</v>
      </c>
      <c r="C27">
        <v>95269</v>
      </c>
      <c r="D27">
        <v>0</v>
      </c>
      <c r="E27">
        <v>0</v>
      </c>
      <c r="F27">
        <v>0</v>
      </c>
      <c r="G27">
        <v>0</v>
      </c>
      <c r="H27">
        <v>63</v>
      </c>
    </row>
    <row r="28" spans="1:8" x14ac:dyDescent="0.25">
      <c r="A28" t="s">
        <v>157</v>
      </c>
      <c r="B28" t="s">
        <v>2</v>
      </c>
      <c r="C28">
        <v>95675</v>
      </c>
      <c r="D28">
        <v>780</v>
      </c>
      <c r="E28">
        <v>0</v>
      </c>
      <c r="F28">
        <v>780</v>
      </c>
      <c r="G28">
        <v>0</v>
      </c>
      <c r="H28">
        <v>0</v>
      </c>
    </row>
    <row r="29" spans="1:8" x14ac:dyDescent="0.25">
      <c r="A29" t="s">
        <v>158</v>
      </c>
      <c r="B29" t="s">
        <v>160</v>
      </c>
      <c r="C29">
        <v>30452</v>
      </c>
      <c r="D29">
        <v>174</v>
      </c>
      <c r="E29">
        <v>0</v>
      </c>
      <c r="F29">
        <v>0</v>
      </c>
      <c r="G29">
        <v>0</v>
      </c>
      <c r="H29">
        <v>174</v>
      </c>
    </row>
    <row r="30" spans="1:8" x14ac:dyDescent="0.25">
      <c r="A30" t="s">
        <v>158</v>
      </c>
      <c r="B30" t="s">
        <v>160</v>
      </c>
      <c r="C30">
        <v>30453</v>
      </c>
      <c r="D30">
        <v>168</v>
      </c>
      <c r="E30">
        <v>0</v>
      </c>
      <c r="F30">
        <v>0</v>
      </c>
      <c r="G30">
        <v>0</v>
      </c>
      <c r="H30">
        <v>168</v>
      </c>
    </row>
    <row r="31" spans="1:8" x14ac:dyDescent="0.25">
      <c r="A31" t="s">
        <v>158</v>
      </c>
      <c r="B31" t="s">
        <v>160</v>
      </c>
      <c r="C31">
        <v>30454</v>
      </c>
      <c r="D31">
        <v>228</v>
      </c>
      <c r="E31">
        <v>0</v>
      </c>
      <c r="F31">
        <v>0</v>
      </c>
      <c r="G31">
        <v>0</v>
      </c>
      <c r="H31">
        <v>228</v>
      </c>
    </row>
    <row r="32" spans="1:8" x14ac:dyDescent="0.25">
      <c r="A32" t="s">
        <v>158</v>
      </c>
      <c r="B32" t="s">
        <v>160</v>
      </c>
      <c r="C32">
        <v>30851</v>
      </c>
      <c r="D32">
        <v>1848</v>
      </c>
      <c r="E32">
        <v>0</v>
      </c>
      <c r="F32">
        <v>0</v>
      </c>
      <c r="G32">
        <v>0</v>
      </c>
      <c r="H32">
        <v>1848</v>
      </c>
    </row>
    <row r="33" spans="1:8" x14ac:dyDescent="0.25">
      <c r="A33" t="s">
        <v>158</v>
      </c>
      <c r="B33" t="s">
        <v>160</v>
      </c>
      <c r="C33">
        <v>31690</v>
      </c>
      <c r="D33">
        <v>4710</v>
      </c>
      <c r="E33">
        <v>0</v>
      </c>
      <c r="F33">
        <v>0</v>
      </c>
      <c r="G33">
        <v>0</v>
      </c>
      <c r="H33">
        <v>4710</v>
      </c>
    </row>
    <row r="34" spans="1:8" x14ac:dyDescent="0.25">
      <c r="A34" t="s">
        <v>158</v>
      </c>
      <c r="B34" t="s">
        <v>160</v>
      </c>
      <c r="C34">
        <v>31706</v>
      </c>
      <c r="D34">
        <v>3024</v>
      </c>
      <c r="E34">
        <v>0</v>
      </c>
      <c r="F34">
        <v>0</v>
      </c>
      <c r="G34">
        <v>0</v>
      </c>
      <c r="H34">
        <v>3024</v>
      </c>
    </row>
    <row r="35" spans="1:8" x14ac:dyDescent="0.25">
      <c r="A35" t="s">
        <v>158</v>
      </c>
      <c r="B35" t="s">
        <v>160</v>
      </c>
      <c r="C35">
        <v>31713</v>
      </c>
      <c r="D35">
        <v>252</v>
      </c>
      <c r="E35">
        <v>0</v>
      </c>
      <c r="F35">
        <v>0</v>
      </c>
      <c r="G35">
        <v>0</v>
      </c>
      <c r="H35">
        <v>252</v>
      </c>
    </row>
    <row r="36" spans="1:8" x14ac:dyDescent="0.25">
      <c r="A36" t="s">
        <v>158</v>
      </c>
      <c r="B36" t="s">
        <v>160</v>
      </c>
      <c r="C36">
        <v>32022</v>
      </c>
      <c r="D36">
        <v>5874</v>
      </c>
      <c r="E36">
        <v>0</v>
      </c>
      <c r="F36">
        <v>0</v>
      </c>
      <c r="G36">
        <v>0</v>
      </c>
      <c r="H36">
        <v>5874</v>
      </c>
    </row>
    <row r="37" spans="1:8" x14ac:dyDescent="0.25">
      <c r="A37" t="s">
        <v>158</v>
      </c>
      <c r="B37" t="s">
        <v>160</v>
      </c>
      <c r="C37">
        <v>32023</v>
      </c>
      <c r="D37">
        <v>4038</v>
      </c>
      <c r="E37">
        <v>0</v>
      </c>
      <c r="F37">
        <v>0</v>
      </c>
      <c r="G37">
        <v>0</v>
      </c>
      <c r="H37">
        <v>4038</v>
      </c>
    </row>
    <row r="38" spans="1:8" x14ac:dyDescent="0.25">
      <c r="A38" t="s">
        <v>158</v>
      </c>
      <c r="B38" t="s">
        <v>160</v>
      </c>
      <c r="C38">
        <v>32035</v>
      </c>
      <c r="D38">
        <v>3222</v>
      </c>
      <c r="E38">
        <v>0</v>
      </c>
      <c r="F38">
        <v>0</v>
      </c>
      <c r="G38">
        <v>0</v>
      </c>
      <c r="H38">
        <v>3222</v>
      </c>
    </row>
    <row r="39" spans="1:8" x14ac:dyDescent="0.25">
      <c r="A39" t="s">
        <v>158</v>
      </c>
      <c r="B39" t="s">
        <v>160</v>
      </c>
      <c r="C39">
        <v>32136</v>
      </c>
      <c r="D39">
        <v>7584</v>
      </c>
      <c r="E39">
        <v>0</v>
      </c>
      <c r="F39">
        <v>0</v>
      </c>
      <c r="G39">
        <v>0</v>
      </c>
      <c r="H39">
        <v>7584</v>
      </c>
    </row>
    <row r="40" spans="1:8" x14ac:dyDescent="0.25">
      <c r="A40" t="s">
        <v>158</v>
      </c>
      <c r="B40" t="s">
        <v>160</v>
      </c>
      <c r="C40">
        <v>32137</v>
      </c>
      <c r="D40">
        <v>8712</v>
      </c>
      <c r="E40">
        <v>0</v>
      </c>
      <c r="F40">
        <v>0</v>
      </c>
      <c r="G40">
        <v>0</v>
      </c>
      <c r="H40">
        <v>8712</v>
      </c>
    </row>
    <row r="41" spans="1:8" x14ac:dyDescent="0.25">
      <c r="A41" t="s">
        <v>158</v>
      </c>
      <c r="B41" t="s">
        <v>160</v>
      </c>
      <c r="C41">
        <v>32193</v>
      </c>
      <c r="D41">
        <v>2016</v>
      </c>
      <c r="E41">
        <v>0</v>
      </c>
      <c r="F41">
        <v>0</v>
      </c>
      <c r="G41">
        <v>0</v>
      </c>
      <c r="H41">
        <v>2016</v>
      </c>
    </row>
    <row r="42" spans="1:8" x14ac:dyDescent="0.25">
      <c r="A42" t="s">
        <v>158</v>
      </c>
      <c r="B42" t="s">
        <v>160</v>
      </c>
      <c r="C42">
        <v>32201</v>
      </c>
      <c r="D42">
        <v>2436</v>
      </c>
      <c r="E42">
        <v>0</v>
      </c>
      <c r="F42">
        <v>0</v>
      </c>
      <c r="G42">
        <v>0</v>
      </c>
      <c r="H42">
        <v>2436</v>
      </c>
    </row>
    <row r="43" spans="1:8" x14ac:dyDescent="0.25">
      <c r="A43" t="s">
        <v>158</v>
      </c>
      <c r="B43" t="s">
        <v>160</v>
      </c>
      <c r="C43">
        <v>32204</v>
      </c>
      <c r="D43">
        <v>216</v>
      </c>
      <c r="E43">
        <v>0</v>
      </c>
      <c r="F43">
        <v>0</v>
      </c>
      <c r="G43">
        <v>0</v>
      </c>
      <c r="H43">
        <v>216</v>
      </c>
    </row>
    <row r="44" spans="1:8" x14ac:dyDescent="0.25">
      <c r="A44" t="s">
        <v>158</v>
      </c>
      <c r="B44" t="s">
        <v>160</v>
      </c>
      <c r="C44">
        <v>32236</v>
      </c>
      <c r="D44">
        <v>78</v>
      </c>
      <c r="E44">
        <v>0</v>
      </c>
      <c r="F44">
        <v>0</v>
      </c>
      <c r="G44">
        <v>0</v>
      </c>
      <c r="H44">
        <v>78</v>
      </c>
    </row>
    <row r="45" spans="1:8" x14ac:dyDescent="0.25">
      <c r="A45" t="s">
        <v>158</v>
      </c>
      <c r="B45" t="s">
        <v>160</v>
      </c>
      <c r="C45">
        <v>32245</v>
      </c>
      <c r="D45">
        <v>372</v>
      </c>
      <c r="E45">
        <v>0</v>
      </c>
      <c r="F45">
        <v>0</v>
      </c>
      <c r="G45">
        <v>0</v>
      </c>
      <c r="H45">
        <v>372</v>
      </c>
    </row>
    <row r="46" spans="1:8" x14ac:dyDescent="0.25">
      <c r="A46" t="s">
        <v>158</v>
      </c>
      <c r="B46" t="s">
        <v>160</v>
      </c>
      <c r="C46">
        <v>32246</v>
      </c>
      <c r="D46">
        <v>324</v>
      </c>
      <c r="E46">
        <v>0</v>
      </c>
      <c r="F46">
        <v>0</v>
      </c>
      <c r="G46">
        <v>0</v>
      </c>
      <c r="H46">
        <v>324</v>
      </c>
    </row>
    <row r="47" spans="1:8" x14ac:dyDescent="0.25">
      <c r="A47" t="s">
        <v>158</v>
      </c>
      <c r="B47" t="s">
        <v>160</v>
      </c>
      <c r="C47">
        <v>32248</v>
      </c>
      <c r="D47">
        <v>78</v>
      </c>
      <c r="E47">
        <v>0</v>
      </c>
      <c r="F47">
        <v>0</v>
      </c>
      <c r="G47">
        <v>0</v>
      </c>
      <c r="H47">
        <v>78</v>
      </c>
    </row>
    <row r="48" spans="1:8" x14ac:dyDescent="0.25">
      <c r="A48" t="s">
        <v>158</v>
      </c>
      <c r="B48" t="s">
        <v>160</v>
      </c>
      <c r="C48">
        <v>32257</v>
      </c>
      <c r="D48">
        <v>1572</v>
      </c>
      <c r="E48">
        <v>0</v>
      </c>
      <c r="F48">
        <v>0</v>
      </c>
      <c r="G48">
        <v>0</v>
      </c>
      <c r="H48">
        <v>1572</v>
      </c>
    </row>
    <row r="49" spans="1:8" x14ac:dyDescent="0.25">
      <c r="A49" t="s">
        <v>158</v>
      </c>
      <c r="B49" t="s">
        <v>160</v>
      </c>
      <c r="C49">
        <v>32259</v>
      </c>
      <c r="D49">
        <v>4488</v>
      </c>
      <c r="E49">
        <v>0</v>
      </c>
      <c r="F49">
        <v>0</v>
      </c>
      <c r="G49">
        <v>0</v>
      </c>
      <c r="H49">
        <v>4488</v>
      </c>
    </row>
    <row r="50" spans="1:8" x14ac:dyDescent="0.25">
      <c r="A50" t="s">
        <v>158</v>
      </c>
      <c r="B50" t="s">
        <v>160</v>
      </c>
      <c r="C50">
        <v>32432</v>
      </c>
      <c r="D50">
        <v>1902</v>
      </c>
      <c r="E50">
        <v>0</v>
      </c>
      <c r="F50">
        <v>0</v>
      </c>
      <c r="G50">
        <v>0</v>
      </c>
      <c r="H50">
        <v>1902</v>
      </c>
    </row>
    <row r="51" spans="1:8" x14ac:dyDescent="0.25">
      <c r="A51" t="s">
        <v>158</v>
      </c>
      <c r="B51" t="s">
        <v>160</v>
      </c>
      <c r="C51">
        <v>32438</v>
      </c>
      <c r="D51">
        <v>36</v>
      </c>
      <c r="E51">
        <v>0</v>
      </c>
      <c r="F51">
        <v>0</v>
      </c>
      <c r="G51">
        <v>0</v>
      </c>
      <c r="H51">
        <v>36</v>
      </c>
    </row>
    <row r="52" spans="1:8" x14ac:dyDescent="0.25">
      <c r="A52" t="s">
        <v>158</v>
      </c>
      <c r="B52" t="s">
        <v>160</v>
      </c>
      <c r="C52">
        <v>32441</v>
      </c>
      <c r="D52">
        <v>1848</v>
      </c>
      <c r="E52">
        <v>0</v>
      </c>
      <c r="F52">
        <v>0</v>
      </c>
      <c r="G52">
        <v>0</v>
      </c>
      <c r="H52">
        <v>1848</v>
      </c>
    </row>
    <row r="53" spans="1:8" x14ac:dyDescent="0.25">
      <c r="A53" t="s">
        <v>158</v>
      </c>
      <c r="B53" t="s">
        <v>160</v>
      </c>
      <c r="C53">
        <v>32448</v>
      </c>
      <c r="D53">
        <v>1578</v>
      </c>
      <c r="E53">
        <v>0</v>
      </c>
      <c r="F53">
        <v>0</v>
      </c>
      <c r="G53">
        <v>0</v>
      </c>
      <c r="H53">
        <v>1578</v>
      </c>
    </row>
    <row r="54" spans="1:8" x14ac:dyDescent="0.25">
      <c r="A54" t="s">
        <v>158</v>
      </c>
      <c r="B54" t="s">
        <v>160</v>
      </c>
      <c r="C54">
        <v>32488</v>
      </c>
      <c r="D54">
        <v>18</v>
      </c>
      <c r="E54">
        <v>0</v>
      </c>
      <c r="F54">
        <v>0</v>
      </c>
      <c r="G54">
        <v>0</v>
      </c>
      <c r="H54">
        <v>18</v>
      </c>
    </row>
    <row r="55" spans="1:8" x14ac:dyDescent="0.25">
      <c r="A55" t="s">
        <v>158</v>
      </c>
      <c r="B55" t="s">
        <v>160</v>
      </c>
      <c r="C55">
        <v>32614</v>
      </c>
      <c r="D55">
        <v>294</v>
      </c>
      <c r="E55">
        <v>0</v>
      </c>
      <c r="F55">
        <v>0</v>
      </c>
      <c r="G55">
        <v>0</v>
      </c>
      <c r="H55">
        <v>294</v>
      </c>
    </row>
    <row r="56" spans="1:8" x14ac:dyDescent="0.25">
      <c r="A56" t="s">
        <v>158</v>
      </c>
      <c r="B56" t="s">
        <v>160</v>
      </c>
      <c r="C56">
        <v>32615</v>
      </c>
      <c r="D56">
        <v>288</v>
      </c>
      <c r="E56">
        <v>0</v>
      </c>
      <c r="F56">
        <v>0</v>
      </c>
      <c r="G56">
        <v>0</v>
      </c>
      <c r="H56">
        <v>288</v>
      </c>
    </row>
    <row r="57" spans="1:8" x14ac:dyDescent="0.25">
      <c r="A57" t="s">
        <v>158</v>
      </c>
      <c r="B57" t="s">
        <v>160</v>
      </c>
      <c r="C57">
        <v>32618</v>
      </c>
      <c r="D57">
        <v>156</v>
      </c>
      <c r="E57">
        <v>0</v>
      </c>
      <c r="F57">
        <v>0</v>
      </c>
      <c r="G57">
        <v>0</v>
      </c>
      <c r="H57">
        <v>156</v>
      </c>
    </row>
    <row r="58" spans="1:8" x14ac:dyDescent="0.25">
      <c r="A58" t="s">
        <v>158</v>
      </c>
      <c r="B58" t="s">
        <v>160</v>
      </c>
      <c r="C58">
        <v>32622</v>
      </c>
      <c r="D58">
        <v>96</v>
      </c>
      <c r="E58">
        <v>0</v>
      </c>
      <c r="F58">
        <v>0</v>
      </c>
      <c r="G58">
        <v>0</v>
      </c>
      <c r="H58">
        <v>96</v>
      </c>
    </row>
    <row r="59" spans="1:8" x14ac:dyDescent="0.25">
      <c r="A59" t="s">
        <v>158</v>
      </c>
      <c r="B59" t="s">
        <v>160</v>
      </c>
      <c r="C59">
        <v>32623</v>
      </c>
      <c r="D59">
        <v>468</v>
      </c>
      <c r="E59">
        <v>0</v>
      </c>
      <c r="F59">
        <v>0</v>
      </c>
      <c r="G59">
        <v>0</v>
      </c>
      <c r="H59">
        <v>468</v>
      </c>
    </row>
    <row r="60" spans="1:8" x14ac:dyDescent="0.25">
      <c r="A60" t="s">
        <v>158</v>
      </c>
      <c r="B60" t="s">
        <v>160</v>
      </c>
      <c r="C60">
        <v>32627</v>
      </c>
      <c r="D60">
        <v>486</v>
      </c>
      <c r="E60">
        <v>0</v>
      </c>
      <c r="F60">
        <v>0</v>
      </c>
      <c r="G60">
        <v>0</v>
      </c>
      <c r="H60">
        <v>486</v>
      </c>
    </row>
    <row r="61" spans="1:8" x14ac:dyDescent="0.25">
      <c r="A61" t="s">
        <v>158</v>
      </c>
      <c r="B61" t="s">
        <v>160</v>
      </c>
      <c r="C61">
        <v>32633</v>
      </c>
      <c r="D61">
        <v>2928</v>
      </c>
      <c r="E61">
        <v>0</v>
      </c>
      <c r="F61">
        <v>0</v>
      </c>
      <c r="G61">
        <v>0</v>
      </c>
      <c r="H61">
        <v>2928</v>
      </c>
    </row>
    <row r="62" spans="1:8" x14ac:dyDescent="0.25">
      <c r="A62" t="s">
        <v>158</v>
      </c>
      <c r="B62" t="s">
        <v>160</v>
      </c>
      <c r="C62">
        <v>32650</v>
      </c>
      <c r="D62">
        <v>282</v>
      </c>
      <c r="E62">
        <v>0</v>
      </c>
      <c r="F62">
        <v>0</v>
      </c>
      <c r="G62">
        <v>0</v>
      </c>
      <c r="H62">
        <v>282</v>
      </c>
    </row>
    <row r="63" spans="1:8" x14ac:dyDescent="0.25">
      <c r="A63" t="s">
        <v>158</v>
      </c>
      <c r="B63" t="s">
        <v>160</v>
      </c>
      <c r="C63">
        <v>32654</v>
      </c>
      <c r="D63">
        <v>162</v>
      </c>
      <c r="E63">
        <v>0</v>
      </c>
      <c r="F63">
        <v>0</v>
      </c>
      <c r="G63">
        <v>0</v>
      </c>
      <c r="H63">
        <v>162</v>
      </c>
    </row>
    <row r="64" spans="1:8" x14ac:dyDescent="0.25">
      <c r="A64" t="s">
        <v>158</v>
      </c>
      <c r="B64" t="s">
        <v>160</v>
      </c>
      <c r="C64">
        <v>32670</v>
      </c>
      <c r="D64">
        <v>42</v>
      </c>
      <c r="E64">
        <v>0</v>
      </c>
      <c r="F64">
        <v>0</v>
      </c>
      <c r="G64">
        <v>0</v>
      </c>
      <c r="H64">
        <v>42</v>
      </c>
    </row>
    <row r="65" spans="1:8" x14ac:dyDescent="0.25">
      <c r="A65" t="s">
        <v>158</v>
      </c>
      <c r="B65" t="s">
        <v>160</v>
      </c>
      <c r="C65">
        <v>32739</v>
      </c>
      <c r="D65">
        <v>84</v>
      </c>
      <c r="E65">
        <v>0</v>
      </c>
      <c r="F65">
        <v>0</v>
      </c>
      <c r="G65">
        <v>0</v>
      </c>
      <c r="H65">
        <v>84</v>
      </c>
    </row>
    <row r="66" spans="1:8" x14ac:dyDescent="0.25">
      <c r="A66" t="s">
        <v>158</v>
      </c>
      <c r="B66" t="s">
        <v>160</v>
      </c>
      <c r="C66">
        <v>32769</v>
      </c>
      <c r="D66">
        <v>492</v>
      </c>
      <c r="E66">
        <v>0</v>
      </c>
      <c r="F66">
        <v>0</v>
      </c>
      <c r="G66">
        <v>0</v>
      </c>
      <c r="H66">
        <v>492</v>
      </c>
    </row>
    <row r="67" spans="1:8" x14ac:dyDescent="0.25">
      <c r="A67" t="s">
        <v>158</v>
      </c>
      <c r="B67" t="s">
        <v>160</v>
      </c>
      <c r="C67">
        <v>32780</v>
      </c>
      <c r="D67">
        <v>378</v>
      </c>
      <c r="E67">
        <v>0</v>
      </c>
      <c r="F67">
        <v>0</v>
      </c>
      <c r="G67">
        <v>0</v>
      </c>
      <c r="H67">
        <v>378</v>
      </c>
    </row>
    <row r="68" spans="1:8" x14ac:dyDescent="0.25">
      <c r="A68" t="s">
        <v>158</v>
      </c>
      <c r="B68" t="s">
        <v>160</v>
      </c>
      <c r="C68">
        <v>32874</v>
      </c>
      <c r="D68">
        <v>204</v>
      </c>
      <c r="E68">
        <v>0</v>
      </c>
      <c r="F68">
        <v>0</v>
      </c>
      <c r="G68">
        <v>0</v>
      </c>
      <c r="H68">
        <v>204</v>
      </c>
    </row>
    <row r="69" spans="1:8" x14ac:dyDescent="0.25">
      <c r="A69" t="s">
        <v>158</v>
      </c>
      <c r="B69" t="s">
        <v>160</v>
      </c>
      <c r="C69">
        <v>32882</v>
      </c>
      <c r="D69">
        <v>348</v>
      </c>
      <c r="E69">
        <v>0</v>
      </c>
      <c r="F69">
        <v>0</v>
      </c>
      <c r="G69">
        <v>0</v>
      </c>
      <c r="H69">
        <v>348</v>
      </c>
    </row>
    <row r="70" spans="1:8" x14ac:dyDescent="0.25">
      <c r="A70" t="s">
        <v>158</v>
      </c>
      <c r="B70" t="s">
        <v>160</v>
      </c>
      <c r="C70">
        <v>32883</v>
      </c>
      <c r="D70">
        <v>186</v>
      </c>
      <c r="E70">
        <v>0</v>
      </c>
      <c r="F70">
        <v>0</v>
      </c>
      <c r="G70">
        <v>0</v>
      </c>
      <c r="H70">
        <v>186</v>
      </c>
    </row>
    <row r="71" spans="1:8" x14ac:dyDescent="0.25">
      <c r="A71" t="s">
        <v>158</v>
      </c>
      <c r="B71" t="s">
        <v>160</v>
      </c>
      <c r="C71">
        <v>32904</v>
      </c>
      <c r="D71">
        <v>96</v>
      </c>
      <c r="E71">
        <v>0</v>
      </c>
      <c r="F71">
        <v>0</v>
      </c>
      <c r="G71">
        <v>0</v>
      </c>
      <c r="H71">
        <v>96</v>
      </c>
    </row>
    <row r="72" spans="1:8" x14ac:dyDescent="0.25">
      <c r="A72" t="s">
        <v>158</v>
      </c>
      <c r="B72" t="s">
        <v>160</v>
      </c>
      <c r="C72">
        <v>32907</v>
      </c>
      <c r="D72">
        <v>120</v>
      </c>
      <c r="E72">
        <v>0</v>
      </c>
      <c r="F72">
        <v>0</v>
      </c>
      <c r="G72">
        <v>0</v>
      </c>
      <c r="H72">
        <v>120</v>
      </c>
    </row>
    <row r="73" spans="1:8" x14ac:dyDescent="0.25">
      <c r="A73" t="s">
        <v>158</v>
      </c>
      <c r="B73" t="s">
        <v>160</v>
      </c>
      <c r="C73">
        <v>32910</v>
      </c>
      <c r="D73">
        <v>30</v>
      </c>
      <c r="E73">
        <v>0</v>
      </c>
      <c r="F73">
        <v>0</v>
      </c>
      <c r="G73">
        <v>0</v>
      </c>
      <c r="H73">
        <v>30</v>
      </c>
    </row>
    <row r="74" spans="1:8" x14ac:dyDescent="0.25">
      <c r="A74" t="s">
        <v>158</v>
      </c>
      <c r="B74" t="s">
        <v>160</v>
      </c>
      <c r="C74">
        <v>32923</v>
      </c>
      <c r="D74">
        <v>144</v>
      </c>
      <c r="E74">
        <v>0</v>
      </c>
      <c r="F74">
        <v>0</v>
      </c>
      <c r="G74">
        <v>0</v>
      </c>
      <c r="H74">
        <v>144</v>
      </c>
    </row>
    <row r="75" spans="1:8" x14ac:dyDescent="0.25">
      <c r="A75" t="s">
        <v>158</v>
      </c>
      <c r="B75" t="s">
        <v>160</v>
      </c>
      <c r="C75">
        <v>32926</v>
      </c>
      <c r="D75">
        <v>108</v>
      </c>
      <c r="E75">
        <v>0</v>
      </c>
      <c r="F75">
        <v>0</v>
      </c>
      <c r="G75">
        <v>0</v>
      </c>
      <c r="H75">
        <v>108</v>
      </c>
    </row>
    <row r="76" spans="1:8" x14ac:dyDescent="0.25">
      <c r="A76" t="s">
        <v>158</v>
      </c>
      <c r="B76" t="s">
        <v>160</v>
      </c>
      <c r="C76">
        <v>33095</v>
      </c>
      <c r="D76">
        <v>3846</v>
      </c>
      <c r="E76">
        <v>0</v>
      </c>
      <c r="F76">
        <v>0</v>
      </c>
      <c r="G76">
        <v>0</v>
      </c>
      <c r="H76">
        <v>3846</v>
      </c>
    </row>
    <row r="77" spans="1:8" x14ac:dyDescent="0.25">
      <c r="A77" t="s">
        <v>158</v>
      </c>
      <c r="B77" t="s">
        <v>160</v>
      </c>
      <c r="C77">
        <v>33249</v>
      </c>
      <c r="D77">
        <v>3540</v>
      </c>
      <c r="E77">
        <v>0</v>
      </c>
      <c r="F77">
        <v>0</v>
      </c>
      <c r="G77">
        <v>0</v>
      </c>
      <c r="H77">
        <v>3540</v>
      </c>
    </row>
    <row r="78" spans="1:8" x14ac:dyDescent="0.25">
      <c r="A78" t="s">
        <v>158</v>
      </c>
      <c r="B78" t="s">
        <v>160</v>
      </c>
      <c r="C78">
        <v>33250</v>
      </c>
      <c r="D78">
        <v>348</v>
      </c>
      <c r="E78">
        <v>0</v>
      </c>
      <c r="F78">
        <v>0</v>
      </c>
      <c r="G78">
        <v>0</v>
      </c>
      <c r="H78">
        <v>348</v>
      </c>
    </row>
    <row r="79" spans="1:8" x14ac:dyDescent="0.25">
      <c r="A79" t="s">
        <v>158</v>
      </c>
      <c r="B79" t="s">
        <v>160</v>
      </c>
      <c r="C79">
        <v>33256</v>
      </c>
      <c r="D79">
        <v>198</v>
      </c>
      <c r="E79">
        <v>0</v>
      </c>
      <c r="F79">
        <v>0</v>
      </c>
      <c r="G79">
        <v>0</v>
      </c>
      <c r="H79">
        <v>198</v>
      </c>
    </row>
    <row r="80" spans="1:8" x14ac:dyDescent="0.25">
      <c r="A80" t="s">
        <v>158</v>
      </c>
      <c r="B80" t="s">
        <v>160</v>
      </c>
      <c r="C80">
        <v>33257</v>
      </c>
      <c r="D80">
        <v>2280</v>
      </c>
      <c r="E80">
        <v>0</v>
      </c>
      <c r="F80">
        <v>0</v>
      </c>
      <c r="G80">
        <v>0</v>
      </c>
      <c r="H80">
        <v>2280</v>
      </c>
    </row>
    <row r="81" spans="1:8" x14ac:dyDescent="0.25">
      <c r="A81" t="s">
        <v>158</v>
      </c>
      <c r="B81" t="s">
        <v>160</v>
      </c>
      <c r="C81">
        <v>33263</v>
      </c>
      <c r="D81">
        <v>264</v>
      </c>
      <c r="E81">
        <v>0</v>
      </c>
      <c r="F81">
        <v>0</v>
      </c>
      <c r="G81">
        <v>0</v>
      </c>
      <c r="H81">
        <v>264</v>
      </c>
    </row>
    <row r="82" spans="1:8" x14ac:dyDescent="0.25">
      <c r="A82" t="s">
        <v>158</v>
      </c>
      <c r="B82" t="s">
        <v>160</v>
      </c>
      <c r="C82">
        <v>33269</v>
      </c>
      <c r="D82">
        <v>264</v>
      </c>
      <c r="E82">
        <v>0</v>
      </c>
      <c r="F82">
        <v>0</v>
      </c>
      <c r="G82">
        <v>0</v>
      </c>
      <c r="H82">
        <v>264</v>
      </c>
    </row>
    <row r="83" spans="1:8" x14ac:dyDescent="0.25">
      <c r="A83" t="s">
        <v>158</v>
      </c>
      <c r="B83" t="s">
        <v>160</v>
      </c>
      <c r="C83">
        <v>33270</v>
      </c>
      <c r="D83">
        <v>156</v>
      </c>
      <c r="E83">
        <v>0</v>
      </c>
      <c r="F83">
        <v>0</v>
      </c>
      <c r="G83">
        <v>0</v>
      </c>
      <c r="H83">
        <v>156</v>
      </c>
    </row>
    <row r="84" spans="1:8" x14ac:dyDescent="0.25">
      <c r="A84" t="s">
        <v>158</v>
      </c>
      <c r="B84" t="s">
        <v>160</v>
      </c>
      <c r="C84">
        <v>33273</v>
      </c>
      <c r="D84">
        <v>306</v>
      </c>
      <c r="E84">
        <v>0</v>
      </c>
      <c r="F84">
        <v>0</v>
      </c>
      <c r="G84">
        <v>0</v>
      </c>
      <c r="H84">
        <v>306</v>
      </c>
    </row>
    <row r="85" spans="1:8" x14ac:dyDescent="0.25">
      <c r="A85" t="s">
        <v>158</v>
      </c>
      <c r="B85" t="s">
        <v>160</v>
      </c>
      <c r="C85">
        <v>33274</v>
      </c>
      <c r="D85">
        <v>24</v>
      </c>
      <c r="E85">
        <v>0</v>
      </c>
      <c r="F85">
        <v>0</v>
      </c>
      <c r="G85">
        <v>0</v>
      </c>
      <c r="H85">
        <v>24</v>
      </c>
    </row>
    <row r="86" spans="1:8" x14ac:dyDescent="0.25">
      <c r="A86" t="s">
        <v>158</v>
      </c>
      <c r="B86" t="s">
        <v>160</v>
      </c>
      <c r="C86">
        <v>33296</v>
      </c>
      <c r="D86">
        <v>198</v>
      </c>
      <c r="E86">
        <v>0</v>
      </c>
      <c r="F86">
        <v>0</v>
      </c>
      <c r="G86">
        <v>0</v>
      </c>
      <c r="H86">
        <v>198</v>
      </c>
    </row>
    <row r="87" spans="1:8" x14ac:dyDescent="0.25">
      <c r="A87" t="s">
        <v>158</v>
      </c>
      <c r="B87" t="s">
        <v>160</v>
      </c>
      <c r="C87">
        <v>33298</v>
      </c>
      <c r="D87">
        <v>408</v>
      </c>
      <c r="E87">
        <v>0</v>
      </c>
      <c r="F87">
        <v>0</v>
      </c>
      <c r="G87">
        <v>0</v>
      </c>
      <c r="H87">
        <v>408</v>
      </c>
    </row>
    <row r="88" spans="1:8" x14ac:dyDescent="0.25">
      <c r="A88" t="s">
        <v>158</v>
      </c>
      <c r="B88" t="s">
        <v>160</v>
      </c>
      <c r="C88">
        <v>33308</v>
      </c>
      <c r="D88">
        <v>192</v>
      </c>
      <c r="E88">
        <v>0</v>
      </c>
      <c r="F88">
        <v>0</v>
      </c>
      <c r="G88">
        <v>0</v>
      </c>
      <c r="H88">
        <v>192</v>
      </c>
    </row>
    <row r="89" spans="1:8" x14ac:dyDescent="0.25">
      <c r="A89" t="s">
        <v>158</v>
      </c>
      <c r="B89" t="s">
        <v>160</v>
      </c>
      <c r="C89">
        <v>33314</v>
      </c>
      <c r="D89">
        <v>2364</v>
      </c>
      <c r="E89">
        <v>0</v>
      </c>
      <c r="F89">
        <v>0</v>
      </c>
      <c r="G89">
        <v>0</v>
      </c>
      <c r="H89">
        <v>2364</v>
      </c>
    </row>
    <row r="90" spans="1:8" x14ac:dyDescent="0.25">
      <c r="A90" t="s">
        <v>158</v>
      </c>
      <c r="B90" t="s">
        <v>160</v>
      </c>
      <c r="C90">
        <v>33316</v>
      </c>
      <c r="D90">
        <v>498</v>
      </c>
      <c r="E90">
        <v>0</v>
      </c>
      <c r="F90">
        <v>0</v>
      </c>
      <c r="G90">
        <v>0</v>
      </c>
      <c r="H90">
        <v>498</v>
      </c>
    </row>
    <row r="91" spans="1:8" x14ac:dyDescent="0.25">
      <c r="A91" t="s">
        <v>158</v>
      </c>
      <c r="B91" t="s">
        <v>160</v>
      </c>
      <c r="C91">
        <v>33320</v>
      </c>
      <c r="D91">
        <v>294</v>
      </c>
      <c r="E91">
        <v>0</v>
      </c>
      <c r="F91">
        <v>0</v>
      </c>
      <c r="G91">
        <v>0</v>
      </c>
      <c r="H91">
        <v>294</v>
      </c>
    </row>
    <row r="92" spans="1:8" x14ac:dyDescent="0.25">
      <c r="A92" t="s">
        <v>158</v>
      </c>
      <c r="B92" t="s">
        <v>160</v>
      </c>
      <c r="C92">
        <v>33321</v>
      </c>
      <c r="D92">
        <v>36</v>
      </c>
      <c r="E92">
        <v>0</v>
      </c>
      <c r="F92">
        <v>0</v>
      </c>
      <c r="G92">
        <v>0</v>
      </c>
      <c r="H92">
        <v>36</v>
      </c>
    </row>
    <row r="93" spans="1:8" x14ac:dyDescent="0.25">
      <c r="A93" t="s">
        <v>158</v>
      </c>
      <c r="B93" t="s">
        <v>160</v>
      </c>
      <c r="C93">
        <v>33322</v>
      </c>
      <c r="D93">
        <v>258</v>
      </c>
      <c r="E93">
        <v>0</v>
      </c>
      <c r="F93">
        <v>0</v>
      </c>
      <c r="G93">
        <v>0</v>
      </c>
      <c r="H93">
        <v>258</v>
      </c>
    </row>
    <row r="94" spans="1:8" x14ac:dyDescent="0.25">
      <c r="A94" t="s">
        <v>158</v>
      </c>
      <c r="B94" t="s">
        <v>160</v>
      </c>
      <c r="C94">
        <v>33342</v>
      </c>
      <c r="D94">
        <v>426</v>
      </c>
      <c r="E94">
        <v>0</v>
      </c>
      <c r="F94">
        <v>0</v>
      </c>
      <c r="G94">
        <v>0</v>
      </c>
      <c r="H94">
        <v>426</v>
      </c>
    </row>
    <row r="95" spans="1:8" x14ac:dyDescent="0.25">
      <c r="A95" t="s">
        <v>158</v>
      </c>
      <c r="B95" t="s">
        <v>160</v>
      </c>
      <c r="C95">
        <v>33360</v>
      </c>
      <c r="D95">
        <v>1644</v>
      </c>
      <c r="E95">
        <v>0</v>
      </c>
      <c r="F95">
        <v>0</v>
      </c>
      <c r="G95">
        <v>0</v>
      </c>
      <c r="H95">
        <v>1644</v>
      </c>
    </row>
    <row r="96" spans="1:8" x14ac:dyDescent="0.25">
      <c r="A96" t="s">
        <v>158</v>
      </c>
      <c r="B96" t="s">
        <v>160</v>
      </c>
      <c r="C96">
        <v>33401</v>
      </c>
      <c r="D96">
        <v>1704</v>
      </c>
      <c r="E96">
        <v>0</v>
      </c>
      <c r="F96">
        <v>0</v>
      </c>
      <c r="G96">
        <v>0</v>
      </c>
      <c r="H96">
        <v>1704</v>
      </c>
    </row>
    <row r="97" spans="1:8" x14ac:dyDescent="0.25">
      <c r="A97" t="s">
        <v>158</v>
      </c>
      <c r="B97" t="s">
        <v>160</v>
      </c>
      <c r="C97">
        <v>33452</v>
      </c>
      <c r="D97">
        <v>2064</v>
      </c>
      <c r="E97">
        <v>0</v>
      </c>
      <c r="F97">
        <v>0</v>
      </c>
      <c r="G97">
        <v>0</v>
      </c>
      <c r="H97">
        <v>2064</v>
      </c>
    </row>
    <row r="98" spans="1:8" x14ac:dyDescent="0.25">
      <c r="A98" t="s">
        <v>158</v>
      </c>
      <c r="B98" t="s">
        <v>160</v>
      </c>
      <c r="C98">
        <v>33457</v>
      </c>
      <c r="D98">
        <v>348</v>
      </c>
      <c r="E98">
        <v>0</v>
      </c>
      <c r="F98">
        <v>0</v>
      </c>
      <c r="G98">
        <v>0</v>
      </c>
      <c r="H98">
        <v>348</v>
      </c>
    </row>
    <row r="99" spans="1:8" x14ac:dyDescent="0.25">
      <c r="A99" t="s">
        <v>158</v>
      </c>
      <c r="B99" t="s">
        <v>160</v>
      </c>
      <c r="C99">
        <v>33557</v>
      </c>
      <c r="D99">
        <v>192</v>
      </c>
      <c r="E99">
        <v>0</v>
      </c>
      <c r="F99">
        <v>0</v>
      </c>
      <c r="G99">
        <v>0</v>
      </c>
      <c r="H99">
        <v>192</v>
      </c>
    </row>
    <row r="100" spans="1:8" x14ac:dyDescent="0.25">
      <c r="A100" t="s">
        <v>158</v>
      </c>
      <c r="B100" t="s">
        <v>160</v>
      </c>
      <c r="C100">
        <v>33579</v>
      </c>
      <c r="D100">
        <v>582</v>
      </c>
      <c r="E100">
        <v>0</v>
      </c>
      <c r="F100">
        <v>0</v>
      </c>
      <c r="G100">
        <v>0</v>
      </c>
      <c r="H100">
        <v>582</v>
      </c>
    </row>
    <row r="101" spans="1:8" x14ac:dyDescent="0.25">
      <c r="A101" t="s">
        <v>158</v>
      </c>
      <c r="B101" t="s">
        <v>160</v>
      </c>
      <c r="C101">
        <v>33592</v>
      </c>
      <c r="D101">
        <v>546</v>
      </c>
      <c r="E101">
        <v>0</v>
      </c>
      <c r="F101">
        <v>0</v>
      </c>
      <c r="G101">
        <v>0</v>
      </c>
      <c r="H101">
        <v>546</v>
      </c>
    </row>
    <row r="102" spans="1:8" x14ac:dyDescent="0.25">
      <c r="A102" t="s">
        <v>158</v>
      </c>
      <c r="B102" t="s">
        <v>160</v>
      </c>
      <c r="C102">
        <v>33593</v>
      </c>
      <c r="D102">
        <v>522</v>
      </c>
      <c r="E102">
        <v>0</v>
      </c>
      <c r="F102">
        <v>0</v>
      </c>
      <c r="G102">
        <v>0</v>
      </c>
      <c r="H102">
        <v>522</v>
      </c>
    </row>
    <row r="103" spans="1:8" x14ac:dyDescent="0.25">
      <c r="A103" t="s">
        <v>158</v>
      </c>
      <c r="B103" t="s">
        <v>160</v>
      </c>
      <c r="C103">
        <v>33598</v>
      </c>
      <c r="D103">
        <v>516</v>
      </c>
      <c r="E103">
        <v>0</v>
      </c>
      <c r="F103">
        <v>0</v>
      </c>
      <c r="G103">
        <v>0</v>
      </c>
      <c r="H103">
        <v>516</v>
      </c>
    </row>
    <row r="104" spans="1:8" x14ac:dyDescent="0.25">
      <c r="A104" t="s">
        <v>158</v>
      </c>
      <c r="B104" t="s">
        <v>160</v>
      </c>
      <c r="C104">
        <v>33601</v>
      </c>
      <c r="D104">
        <v>504</v>
      </c>
      <c r="E104">
        <v>0</v>
      </c>
      <c r="F104">
        <v>0</v>
      </c>
      <c r="G104">
        <v>0</v>
      </c>
      <c r="H104">
        <v>504</v>
      </c>
    </row>
    <row r="105" spans="1:8" x14ac:dyDescent="0.25">
      <c r="A105" t="s">
        <v>158</v>
      </c>
      <c r="B105" t="s">
        <v>160</v>
      </c>
      <c r="C105">
        <v>33602</v>
      </c>
      <c r="D105">
        <v>372</v>
      </c>
      <c r="E105">
        <v>0</v>
      </c>
      <c r="F105">
        <v>0</v>
      </c>
      <c r="G105">
        <v>0</v>
      </c>
      <c r="H105">
        <v>372</v>
      </c>
    </row>
    <row r="106" spans="1:8" x14ac:dyDescent="0.25">
      <c r="A106" t="s">
        <v>158</v>
      </c>
      <c r="B106" t="s">
        <v>160</v>
      </c>
      <c r="C106">
        <v>33626</v>
      </c>
      <c r="D106">
        <v>504</v>
      </c>
      <c r="E106">
        <v>0</v>
      </c>
      <c r="F106">
        <v>0</v>
      </c>
      <c r="G106">
        <v>0</v>
      </c>
      <c r="H106">
        <v>504</v>
      </c>
    </row>
    <row r="107" spans="1:8" x14ac:dyDescent="0.25">
      <c r="A107" t="s">
        <v>158</v>
      </c>
      <c r="B107" t="s">
        <v>160</v>
      </c>
      <c r="C107">
        <v>33635</v>
      </c>
      <c r="D107">
        <v>504</v>
      </c>
      <c r="E107">
        <v>0</v>
      </c>
      <c r="F107">
        <v>0</v>
      </c>
      <c r="G107">
        <v>0</v>
      </c>
      <c r="H107">
        <v>504</v>
      </c>
    </row>
    <row r="108" spans="1:8" x14ac:dyDescent="0.25">
      <c r="A108" t="s">
        <v>158</v>
      </c>
      <c r="B108" t="s">
        <v>160</v>
      </c>
      <c r="C108">
        <v>33643</v>
      </c>
      <c r="D108">
        <v>168</v>
      </c>
      <c r="E108">
        <v>0</v>
      </c>
      <c r="F108">
        <v>0</v>
      </c>
      <c r="G108">
        <v>0</v>
      </c>
      <c r="H108">
        <v>168</v>
      </c>
    </row>
    <row r="109" spans="1:8" x14ac:dyDescent="0.25">
      <c r="A109" t="s">
        <v>158</v>
      </c>
      <c r="B109" t="s">
        <v>160</v>
      </c>
      <c r="C109">
        <v>33645</v>
      </c>
      <c r="D109">
        <v>504</v>
      </c>
      <c r="E109">
        <v>0</v>
      </c>
      <c r="F109">
        <v>0</v>
      </c>
      <c r="G109">
        <v>0</v>
      </c>
      <c r="H109">
        <v>504</v>
      </c>
    </row>
    <row r="110" spans="1:8" x14ac:dyDescent="0.25">
      <c r="A110" t="s">
        <v>158</v>
      </c>
      <c r="B110" t="s">
        <v>160</v>
      </c>
      <c r="C110">
        <v>34192</v>
      </c>
      <c r="D110">
        <v>84</v>
      </c>
      <c r="E110">
        <v>0</v>
      </c>
      <c r="F110">
        <v>0</v>
      </c>
      <c r="G110">
        <v>0</v>
      </c>
      <c r="H110">
        <v>84</v>
      </c>
    </row>
    <row r="111" spans="1:8" x14ac:dyDescent="0.25">
      <c r="A111" t="s">
        <v>158</v>
      </c>
      <c r="B111" t="s">
        <v>160</v>
      </c>
      <c r="C111">
        <v>34436</v>
      </c>
      <c r="D111">
        <v>312</v>
      </c>
      <c r="E111">
        <v>0</v>
      </c>
      <c r="F111">
        <v>0</v>
      </c>
      <c r="G111">
        <v>0</v>
      </c>
      <c r="H111">
        <v>312</v>
      </c>
    </row>
    <row r="112" spans="1:8" x14ac:dyDescent="0.25">
      <c r="A112" t="s">
        <v>158</v>
      </c>
      <c r="B112" t="s">
        <v>160</v>
      </c>
      <c r="C112">
        <v>34451</v>
      </c>
      <c r="D112">
        <v>3240</v>
      </c>
      <c r="E112">
        <v>0</v>
      </c>
      <c r="F112">
        <v>0</v>
      </c>
      <c r="G112">
        <v>0</v>
      </c>
      <c r="H112">
        <v>3240</v>
      </c>
    </row>
    <row r="113" spans="1:8" x14ac:dyDescent="0.25">
      <c r="A113" t="s">
        <v>158</v>
      </c>
      <c r="B113" t="s">
        <v>160</v>
      </c>
      <c r="C113">
        <v>34624</v>
      </c>
      <c r="D113">
        <v>2676</v>
      </c>
      <c r="E113">
        <v>0</v>
      </c>
      <c r="F113">
        <v>0</v>
      </c>
      <c r="G113">
        <v>0</v>
      </c>
      <c r="H113">
        <v>2676</v>
      </c>
    </row>
    <row r="114" spans="1:8" x14ac:dyDescent="0.25">
      <c r="A114" t="s">
        <v>158</v>
      </c>
      <c r="B114" t="s">
        <v>160</v>
      </c>
      <c r="C114">
        <v>34627</v>
      </c>
      <c r="D114">
        <v>60</v>
      </c>
      <c r="E114">
        <v>0</v>
      </c>
      <c r="F114">
        <v>0</v>
      </c>
      <c r="G114">
        <v>0</v>
      </c>
      <c r="H114">
        <v>60</v>
      </c>
    </row>
    <row r="115" spans="1:8" x14ac:dyDescent="0.25">
      <c r="A115" t="s">
        <v>158</v>
      </c>
      <c r="B115" t="s">
        <v>160</v>
      </c>
      <c r="C115">
        <v>34700</v>
      </c>
      <c r="D115">
        <v>12</v>
      </c>
      <c r="E115">
        <v>0</v>
      </c>
      <c r="F115">
        <v>0</v>
      </c>
      <c r="G115">
        <v>0</v>
      </c>
      <c r="H115">
        <v>12</v>
      </c>
    </row>
    <row r="116" spans="1:8" x14ac:dyDescent="0.25">
      <c r="A116" t="s">
        <v>158</v>
      </c>
      <c r="B116" t="s">
        <v>160</v>
      </c>
      <c r="C116">
        <v>34758</v>
      </c>
      <c r="D116">
        <v>360</v>
      </c>
      <c r="E116">
        <v>0</v>
      </c>
      <c r="F116">
        <v>0</v>
      </c>
      <c r="G116">
        <v>0</v>
      </c>
      <c r="H116">
        <v>360</v>
      </c>
    </row>
    <row r="117" spans="1:8" x14ac:dyDescent="0.25">
      <c r="A117" t="s">
        <v>158</v>
      </c>
      <c r="B117" t="s">
        <v>160</v>
      </c>
      <c r="C117">
        <v>34793</v>
      </c>
      <c r="D117">
        <v>2208</v>
      </c>
      <c r="E117">
        <v>0</v>
      </c>
      <c r="F117">
        <v>0</v>
      </c>
      <c r="G117">
        <v>0</v>
      </c>
      <c r="H117">
        <v>2208</v>
      </c>
    </row>
    <row r="118" spans="1:8" x14ac:dyDescent="0.25">
      <c r="A118" t="s">
        <v>158</v>
      </c>
      <c r="B118" t="s">
        <v>160</v>
      </c>
      <c r="C118">
        <v>34794</v>
      </c>
      <c r="D118">
        <v>2148</v>
      </c>
      <c r="E118">
        <v>0</v>
      </c>
      <c r="F118">
        <v>0</v>
      </c>
      <c r="G118">
        <v>0</v>
      </c>
      <c r="H118">
        <v>2148</v>
      </c>
    </row>
    <row r="119" spans="1:8" x14ac:dyDescent="0.25">
      <c r="A119" t="s">
        <v>158</v>
      </c>
      <c r="B119" t="s">
        <v>160</v>
      </c>
      <c r="C119">
        <v>34851</v>
      </c>
      <c r="D119">
        <v>120</v>
      </c>
      <c r="E119">
        <v>0</v>
      </c>
      <c r="F119">
        <v>0</v>
      </c>
      <c r="G119">
        <v>0</v>
      </c>
      <c r="H119">
        <v>120</v>
      </c>
    </row>
    <row r="120" spans="1:8" x14ac:dyDescent="0.25">
      <c r="A120" t="s">
        <v>158</v>
      </c>
      <c r="B120" t="s">
        <v>160</v>
      </c>
      <c r="C120">
        <v>34863</v>
      </c>
      <c r="D120">
        <v>144</v>
      </c>
      <c r="E120">
        <v>0</v>
      </c>
      <c r="F120">
        <v>0</v>
      </c>
      <c r="G120">
        <v>0</v>
      </c>
      <c r="H120">
        <v>144</v>
      </c>
    </row>
    <row r="121" spans="1:8" x14ac:dyDescent="0.25">
      <c r="A121" t="s">
        <v>158</v>
      </c>
      <c r="B121" t="s">
        <v>160</v>
      </c>
      <c r="C121">
        <v>34871</v>
      </c>
      <c r="D121">
        <v>3252</v>
      </c>
      <c r="E121">
        <v>0</v>
      </c>
      <c r="F121">
        <v>0</v>
      </c>
      <c r="G121">
        <v>0</v>
      </c>
      <c r="H121">
        <v>3252</v>
      </c>
    </row>
    <row r="122" spans="1:8" x14ac:dyDescent="0.25">
      <c r="A122" t="s">
        <v>158</v>
      </c>
      <c r="B122" t="s">
        <v>160</v>
      </c>
      <c r="C122">
        <v>34874</v>
      </c>
      <c r="D122">
        <v>2472</v>
      </c>
      <c r="E122">
        <v>0</v>
      </c>
      <c r="F122">
        <v>0</v>
      </c>
      <c r="G122">
        <v>0</v>
      </c>
      <c r="H122">
        <v>2472</v>
      </c>
    </row>
    <row r="123" spans="1:8" x14ac:dyDescent="0.25">
      <c r="A123" t="s">
        <v>158</v>
      </c>
      <c r="B123" t="s">
        <v>160</v>
      </c>
      <c r="C123">
        <v>34915</v>
      </c>
      <c r="D123">
        <v>36</v>
      </c>
      <c r="E123">
        <v>0</v>
      </c>
      <c r="F123">
        <v>0</v>
      </c>
      <c r="G123">
        <v>0</v>
      </c>
      <c r="H123">
        <v>36</v>
      </c>
    </row>
    <row r="124" spans="1:8" x14ac:dyDescent="0.25">
      <c r="A124" t="s">
        <v>158</v>
      </c>
      <c r="B124" t="s">
        <v>160</v>
      </c>
      <c r="C124">
        <v>34921</v>
      </c>
      <c r="D124">
        <v>402</v>
      </c>
      <c r="E124">
        <v>0</v>
      </c>
      <c r="F124">
        <v>0</v>
      </c>
      <c r="G124">
        <v>0</v>
      </c>
      <c r="H124">
        <v>402</v>
      </c>
    </row>
    <row r="125" spans="1:8" x14ac:dyDescent="0.25">
      <c r="A125" t="s">
        <v>158</v>
      </c>
      <c r="B125" t="s">
        <v>160</v>
      </c>
      <c r="C125">
        <v>43113</v>
      </c>
      <c r="D125">
        <v>3933</v>
      </c>
      <c r="E125">
        <v>0</v>
      </c>
      <c r="F125">
        <v>0</v>
      </c>
      <c r="G125">
        <v>0</v>
      </c>
      <c r="H125">
        <v>3933</v>
      </c>
    </row>
    <row r="126" spans="1:8" x14ac:dyDescent="0.25">
      <c r="A126" t="s">
        <v>158</v>
      </c>
      <c r="B126" t="s">
        <v>160</v>
      </c>
      <c r="C126">
        <v>43114</v>
      </c>
      <c r="D126">
        <v>3303</v>
      </c>
      <c r="E126">
        <v>0</v>
      </c>
      <c r="F126">
        <v>0</v>
      </c>
      <c r="G126">
        <v>-1500</v>
      </c>
      <c r="H126">
        <v>1803</v>
      </c>
    </row>
    <row r="127" spans="1:8" x14ac:dyDescent="0.25">
      <c r="A127" t="s">
        <v>158</v>
      </c>
      <c r="B127" t="s">
        <v>160</v>
      </c>
      <c r="C127">
        <v>43116</v>
      </c>
      <c r="D127">
        <v>4491</v>
      </c>
      <c r="E127">
        <v>0</v>
      </c>
      <c r="F127">
        <v>0</v>
      </c>
      <c r="G127">
        <v>-1071</v>
      </c>
      <c r="H127">
        <v>3420</v>
      </c>
    </row>
    <row r="128" spans="1:8" x14ac:dyDescent="0.25">
      <c r="A128" t="s">
        <v>158</v>
      </c>
      <c r="B128" t="s">
        <v>160</v>
      </c>
      <c r="C128">
        <v>43121</v>
      </c>
      <c r="D128">
        <v>150</v>
      </c>
      <c r="E128">
        <v>0</v>
      </c>
      <c r="F128">
        <v>0</v>
      </c>
      <c r="G128">
        <v>0</v>
      </c>
      <c r="H128">
        <v>150</v>
      </c>
    </row>
    <row r="129" spans="1:8" x14ac:dyDescent="0.25">
      <c r="A129" t="s">
        <v>158</v>
      </c>
      <c r="B129" t="s">
        <v>160</v>
      </c>
      <c r="C129">
        <v>43735</v>
      </c>
      <c r="D129">
        <v>492</v>
      </c>
      <c r="E129">
        <v>0</v>
      </c>
      <c r="F129">
        <v>0</v>
      </c>
      <c r="G129">
        <v>0</v>
      </c>
      <c r="H129">
        <v>492</v>
      </c>
    </row>
    <row r="130" spans="1:8" x14ac:dyDescent="0.25">
      <c r="A130" t="s">
        <v>158</v>
      </c>
      <c r="B130" t="s">
        <v>160</v>
      </c>
      <c r="C130">
        <v>43757</v>
      </c>
      <c r="D130">
        <v>2904</v>
      </c>
      <c r="E130">
        <v>0</v>
      </c>
      <c r="F130">
        <v>0</v>
      </c>
      <c r="G130">
        <v>0</v>
      </c>
      <c r="H130">
        <v>2904</v>
      </c>
    </row>
    <row r="131" spans="1:8" x14ac:dyDescent="0.25">
      <c r="A131" t="s">
        <v>158</v>
      </c>
      <c r="B131" t="s">
        <v>160</v>
      </c>
      <c r="C131">
        <v>43762</v>
      </c>
      <c r="D131">
        <v>84</v>
      </c>
      <c r="E131">
        <v>0</v>
      </c>
      <c r="F131">
        <v>0</v>
      </c>
      <c r="G131">
        <v>0</v>
      </c>
      <c r="H131">
        <v>84</v>
      </c>
    </row>
    <row r="132" spans="1:8" x14ac:dyDescent="0.25">
      <c r="A132" t="s">
        <v>158</v>
      </c>
      <c r="B132" t="s">
        <v>160</v>
      </c>
      <c r="C132">
        <v>43984</v>
      </c>
      <c r="D132">
        <v>48</v>
      </c>
      <c r="E132">
        <v>0</v>
      </c>
      <c r="F132">
        <v>0</v>
      </c>
      <c r="G132">
        <v>0</v>
      </c>
      <c r="H132">
        <v>48</v>
      </c>
    </row>
    <row r="133" spans="1:8" x14ac:dyDescent="0.25">
      <c r="A133" t="s">
        <v>158</v>
      </c>
      <c r="B133" t="s">
        <v>160</v>
      </c>
      <c r="C133">
        <v>95004</v>
      </c>
      <c r="D133">
        <v>480</v>
      </c>
      <c r="E133">
        <v>0</v>
      </c>
      <c r="F133">
        <v>0</v>
      </c>
      <c r="G133">
        <v>0</v>
      </c>
      <c r="H133">
        <v>480</v>
      </c>
    </row>
    <row r="134" spans="1:8" x14ac:dyDescent="0.25">
      <c r="A134" t="s">
        <v>158</v>
      </c>
      <c r="B134" t="s">
        <v>160</v>
      </c>
      <c r="C134">
        <v>95050</v>
      </c>
      <c r="D134">
        <v>144</v>
      </c>
      <c r="E134">
        <v>0</v>
      </c>
      <c r="F134">
        <v>0</v>
      </c>
      <c r="G134">
        <v>0</v>
      </c>
      <c r="H134">
        <v>144</v>
      </c>
    </row>
    <row r="135" spans="1:8" x14ac:dyDescent="0.25">
      <c r="A135" t="s">
        <v>158</v>
      </c>
      <c r="B135" t="s">
        <v>160</v>
      </c>
      <c r="C135">
        <v>95089</v>
      </c>
      <c r="D135">
        <v>3300</v>
      </c>
      <c r="E135">
        <v>0</v>
      </c>
      <c r="F135">
        <v>0</v>
      </c>
      <c r="G135">
        <v>0</v>
      </c>
      <c r="H135">
        <v>3300</v>
      </c>
    </row>
    <row r="136" spans="1:8" x14ac:dyDescent="0.25">
      <c r="A136" t="s">
        <v>158</v>
      </c>
      <c r="B136" t="s">
        <v>160</v>
      </c>
      <c r="C136">
        <v>95116</v>
      </c>
      <c r="D136">
        <v>5184</v>
      </c>
      <c r="E136">
        <v>0</v>
      </c>
      <c r="F136">
        <v>0</v>
      </c>
      <c r="G136">
        <v>0</v>
      </c>
      <c r="H136">
        <v>5184</v>
      </c>
    </row>
    <row r="137" spans="1:8" x14ac:dyDescent="0.25">
      <c r="A137" t="s">
        <v>158</v>
      </c>
      <c r="B137" t="s">
        <v>160</v>
      </c>
      <c r="C137">
        <v>95117</v>
      </c>
      <c r="D137">
        <v>3912</v>
      </c>
      <c r="E137">
        <v>0</v>
      </c>
      <c r="F137">
        <v>0</v>
      </c>
      <c r="G137">
        <v>0</v>
      </c>
      <c r="H137">
        <v>3912</v>
      </c>
    </row>
    <row r="138" spans="1:8" x14ac:dyDescent="0.25">
      <c r="A138" t="s">
        <v>158</v>
      </c>
      <c r="B138" t="s">
        <v>160</v>
      </c>
      <c r="C138">
        <v>95126</v>
      </c>
      <c r="D138">
        <v>2280</v>
      </c>
      <c r="E138">
        <v>0</v>
      </c>
      <c r="F138">
        <v>0</v>
      </c>
      <c r="G138">
        <v>0</v>
      </c>
      <c r="H138">
        <v>2280</v>
      </c>
    </row>
    <row r="139" spans="1:8" x14ac:dyDescent="0.25">
      <c r="A139" t="s">
        <v>158</v>
      </c>
      <c r="B139" t="s">
        <v>160</v>
      </c>
      <c r="C139">
        <v>95127</v>
      </c>
      <c r="D139">
        <v>4380</v>
      </c>
      <c r="E139">
        <v>0</v>
      </c>
      <c r="F139">
        <v>0</v>
      </c>
      <c r="G139">
        <v>0</v>
      </c>
      <c r="H139">
        <v>4380</v>
      </c>
    </row>
    <row r="140" spans="1:8" x14ac:dyDescent="0.25">
      <c r="A140" t="s">
        <v>158</v>
      </c>
      <c r="B140" t="s">
        <v>160</v>
      </c>
      <c r="C140">
        <v>95191</v>
      </c>
      <c r="D140">
        <v>204</v>
      </c>
      <c r="E140">
        <v>0</v>
      </c>
      <c r="F140">
        <v>0</v>
      </c>
      <c r="G140">
        <v>0</v>
      </c>
      <c r="H140">
        <v>204</v>
      </c>
    </row>
    <row r="141" spans="1:8" x14ac:dyDescent="0.25">
      <c r="A141" t="s">
        <v>158</v>
      </c>
      <c r="B141" t="s">
        <v>160</v>
      </c>
      <c r="C141">
        <v>95193</v>
      </c>
      <c r="D141">
        <v>24</v>
      </c>
      <c r="E141">
        <v>0</v>
      </c>
      <c r="F141">
        <v>0</v>
      </c>
      <c r="G141">
        <v>0</v>
      </c>
      <c r="H141">
        <v>24</v>
      </c>
    </row>
    <row r="142" spans="1:8" x14ac:dyDescent="0.25">
      <c r="A142" t="s">
        <v>158</v>
      </c>
      <c r="B142" t="s">
        <v>160</v>
      </c>
      <c r="C142">
        <v>95197</v>
      </c>
      <c r="D142">
        <v>246</v>
      </c>
      <c r="E142">
        <v>0</v>
      </c>
      <c r="F142">
        <v>0</v>
      </c>
      <c r="G142">
        <v>0</v>
      </c>
      <c r="H142">
        <v>246</v>
      </c>
    </row>
    <row r="143" spans="1:8" x14ac:dyDescent="0.25">
      <c r="A143" t="s">
        <v>158</v>
      </c>
      <c r="B143" t="s">
        <v>160</v>
      </c>
      <c r="C143">
        <v>95294</v>
      </c>
      <c r="D143">
        <v>1902</v>
      </c>
      <c r="E143">
        <v>0</v>
      </c>
      <c r="F143">
        <v>0</v>
      </c>
      <c r="G143">
        <v>0</v>
      </c>
      <c r="H143">
        <v>1902</v>
      </c>
    </row>
    <row r="144" spans="1:8" x14ac:dyDescent="0.25">
      <c r="A144" t="s">
        <v>158</v>
      </c>
      <c r="B144" t="s">
        <v>160</v>
      </c>
      <c r="C144">
        <v>95326</v>
      </c>
      <c r="D144">
        <v>3078</v>
      </c>
      <c r="E144">
        <v>0</v>
      </c>
      <c r="F144">
        <v>0</v>
      </c>
      <c r="G144">
        <v>0</v>
      </c>
      <c r="H144">
        <v>3078</v>
      </c>
    </row>
    <row r="145" spans="1:8" x14ac:dyDescent="0.25">
      <c r="A145" t="s">
        <v>158</v>
      </c>
      <c r="B145" t="s">
        <v>160</v>
      </c>
      <c r="C145">
        <v>95353</v>
      </c>
      <c r="D145">
        <v>150</v>
      </c>
      <c r="E145">
        <v>0</v>
      </c>
      <c r="F145">
        <v>0</v>
      </c>
      <c r="G145">
        <v>0</v>
      </c>
      <c r="H145">
        <v>150</v>
      </c>
    </row>
    <row r="146" spans="1:8" x14ac:dyDescent="0.25">
      <c r="A146" t="s">
        <v>158</v>
      </c>
      <c r="B146" t="s">
        <v>160</v>
      </c>
      <c r="C146">
        <v>95407</v>
      </c>
      <c r="D146">
        <v>2130</v>
      </c>
      <c r="E146">
        <v>0</v>
      </c>
      <c r="F146">
        <v>0</v>
      </c>
      <c r="G146">
        <v>0</v>
      </c>
      <c r="H146">
        <v>2130</v>
      </c>
    </row>
    <row r="147" spans="1:8" x14ac:dyDescent="0.25">
      <c r="A147" t="s">
        <v>158</v>
      </c>
      <c r="B147" t="s">
        <v>160</v>
      </c>
      <c r="C147">
        <v>95505</v>
      </c>
      <c r="D147">
        <v>7578</v>
      </c>
      <c r="E147">
        <v>0</v>
      </c>
      <c r="F147">
        <v>0</v>
      </c>
      <c r="G147">
        <v>0</v>
      </c>
      <c r="H147">
        <v>7578</v>
      </c>
    </row>
    <row r="148" spans="1:8" x14ac:dyDescent="0.25">
      <c r="A148" t="s">
        <v>158</v>
      </c>
      <c r="B148" t="s">
        <v>160</v>
      </c>
      <c r="C148">
        <v>95671</v>
      </c>
      <c r="D148">
        <v>1650</v>
      </c>
      <c r="E148">
        <v>0</v>
      </c>
      <c r="F148">
        <v>0</v>
      </c>
      <c r="G148">
        <v>0</v>
      </c>
      <c r="H148">
        <v>1650</v>
      </c>
    </row>
    <row r="149" spans="1:8" x14ac:dyDescent="0.25">
      <c r="A149" t="s">
        <v>158</v>
      </c>
      <c r="B149" t="s">
        <v>160</v>
      </c>
      <c r="C149">
        <v>95675</v>
      </c>
      <c r="D149">
        <v>4320</v>
      </c>
      <c r="E149">
        <v>0</v>
      </c>
      <c r="F149">
        <v>0</v>
      </c>
      <c r="G149">
        <v>0</v>
      </c>
      <c r="H149">
        <v>4320</v>
      </c>
    </row>
    <row r="150" spans="1:8" x14ac:dyDescent="0.25">
      <c r="A150" t="s">
        <v>158</v>
      </c>
      <c r="B150" t="s">
        <v>160</v>
      </c>
      <c r="C150">
        <v>95687</v>
      </c>
      <c r="D150">
        <v>456</v>
      </c>
      <c r="E150">
        <v>0</v>
      </c>
      <c r="F150">
        <v>0</v>
      </c>
      <c r="G150">
        <v>0</v>
      </c>
      <c r="H150">
        <v>456</v>
      </c>
    </row>
    <row r="151" spans="1:8" x14ac:dyDescent="0.25">
      <c r="A151" t="s">
        <v>158</v>
      </c>
      <c r="B151" t="s">
        <v>160</v>
      </c>
      <c r="C151">
        <v>95734</v>
      </c>
      <c r="D151">
        <v>2730</v>
      </c>
      <c r="E151">
        <v>0</v>
      </c>
      <c r="F151">
        <v>0</v>
      </c>
      <c r="G151">
        <v>0</v>
      </c>
      <c r="H151">
        <v>2730</v>
      </c>
    </row>
    <row r="152" spans="1:8" x14ac:dyDescent="0.25">
      <c r="A152" t="s">
        <v>158</v>
      </c>
      <c r="B152" t="s">
        <v>160</v>
      </c>
      <c r="C152">
        <v>95735</v>
      </c>
      <c r="D152">
        <v>4176</v>
      </c>
      <c r="E152">
        <v>0</v>
      </c>
      <c r="F152">
        <v>0</v>
      </c>
      <c r="G152">
        <v>0</v>
      </c>
      <c r="H152">
        <v>4176</v>
      </c>
    </row>
    <row r="153" spans="1:8" x14ac:dyDescent="0.25">
      <c r="A153" t="s">
        <v>158</v>
      </c>
      <c r="B153" t="s">
        <v>161</v>
      </c>
      <c r="C153">
        <v>7031</v>
      </c>
      <c r="D153">
        <v>1404</v>
      </c>
      <c r="E153">
        <v>0</v>
      </c>
      <c r="F153">
        <v>0</v>
      </c>
      <c r="G153">
        <v>0</v>
      </c>
      <c r="H153">
        <v>1404</v>
      </c>
    </row>
    <row r="154" spans="1:8" x14ac:dyDescent="0.25">
      <c r="A154" t="s">
        <v>158</v>
      </c>
      <c r="B154" t="s">
        <v>161</v>
      </c>
      <c r="C154">
        <v>7035</v>
      </c>
      <c r="D154">
        <v>588</v>
      </c>
      <c r="E154">
        <v>0</v>
      </c>
      <c r="F154">
        <v>0</v>
      </c>
      <c r="G154">
        <v>0</v>
      </c>
      <c r="H154">
        <v>588</v>
      </c>
    </row>
    <row r="155" spans="1:8" x14ac:dyDescent="0.25">
      <c r="A155" t="s">
        <v>158</v>
      </c>
      <c r="B155" t="s">
        <v>161</v>
      </c>
      <c r="C155">
        <v>8254</v>
      </c>
      <c r="D155">
        <v>630</v>
      </c>
      <c r="E155">
        <v>0</v>
      </c>
      <c r="F155">
        <v>630</v>
      </c>
      <c r="G155">
        <v>0</v>
      </c>
      <c r="H155">
        <v>0</v>
      </c>
    </row>
    <row r="156" spans="1:8" x14ac:dyDescent="0.25">
      <c r="A156" t="s">
        <v>158</v>
      </c>
      <c r="B156" t="s">
        <v>161</v>
      </c>
      <c r="C156">
        <v>8255</v>
      </c>
      <c r="D156">
        <v>204</v>
      </c>
      <c r="E156">
        <v>0</v>
      </c>
      <c r="F156">
        <v>0</v>
      </c>
      <c r="G156">
        <v>0</v>
      </c>
      <c r="H156">
        <v>204</v>
      </c>
    </row>
    <row r="157" spans="1:8" x14ac:dyDescent="0.25">
      <c r="A157" t="s">
        <v>158</v>
      </c>
      <c r="B157" t="s">
        <v>161</v>
      </c>
      <c r="C157">
        <v>8256</v>
      </c>
      <c r="D157">
        <v>402</v>
      </c>
      <c r="E157">
        <v>0</v>
      </c>
      <c r="F157">
        <v>0</v>
      </c>
      <c r="G157">
        <v>0</v>
      </c>
      <c r="H157">
        <v>402</v>
      </c>
    </row>
    <row r="158" spans="1:8" x14ac:dyDescent="0.25">
      <c r="A158" t="s">
        <v>158</v>
      </c>
      <c r="B158" t="s">
        <v>161</v>
      </c>
      <c r="C158">
        <v>8257</v>
      </c>
      <c r="D158">
        <v>300</v>
      </c>
      <c r="E158">
        <v>0</v>
      </c>
      <c r="F158">
        <v>0</v>
      </c>
      <c r="G158">
        <v>0</v>
      </c>
      <c r="H158">
        <v>300</v>
      </c>
    </row>
    <row r="159" spans="1:8" x14ac:dyDescent="0.25">
      <c r="A159" t="s">
        <v>158</v>
      </c>
      <c r="B159" t="s">
        <v>161</v>
      </c>
      <c r="C159">
        <v>8258</v>
      </c>
      <c r="D159">
        <v>204</v>
      </c>
      <c r="E159">
        <v>0</v>
      </c>
      <c r="F159">
        <v>0</v>
      </c>
      <c r="G159">
        <v>0</v>
      </c>
      <c r="H159">
        <v>204</v>
      </c>
    </row>
    <row r="160" spans="1:8" x14ac:dyDescent="0.25">
      <c r="A160" t="s">
        <v>158</v>
      </c>
      <c r="B160" t="s">
        <v>161</v>
      </c>
      <c r="C160">
        <v>8260</v>
      </c>
      <c r="D160">
        <v>252</v>
      </c>
      <c r="E160">
        <v>0</v>
      </c>
      <c r="F160">
        <v>0</v>
      </c>
      <c r="G160">
        <v>0</v>
      </c>
      <c r="H160">
        <v>252</v>
      </c>
    </row>
    <row r="161" spans="1:8" x14ac:dyDescent="0.25">
      <c r="A161" t="s">
        <v>158</v>
      </c>
      <c r="B161" t="s">
        <v>161</v>
      </c>
      <c r="C161">
        <v>8265</v>
      </c>
      <c r="D161">
        <v>300</v>
      </c>
      <c r="E161">
        <v>0</v>
      </c>
      <c r="F161">
        <v>0</v>
      </c>
      <c r="G161">
        <v>0</v>
      </c>
      <c r="H161">
        <v>300</v>
      </c>
    </row>
    <row r="162" spans="1:8" x14ac:dyDescent="0.25">
      <c r="A162" t="s">
        <v>158</v>
      </c>
      <c r="B162" t="s">
        <v>161</v>
      </c>
      <c r="C162">
        <v>8295</v>
      </c>
      <c r="D162">
        <v>702</v>
      </c>
      <c r="E162">
        <v>0</v>
      </c>
      <c r="F162">
        <v>702</v>
      </c>
      <c r="G162">
        <v>0</v>
      </c>
      <c r="H162">
        <v>0</v>
      </c>
    </row>
    <row r="163" spans="1:8" x14ac:dyDescent="0.25">
      <c r="A163" t="s">
        <v>158</v>
      </c>
      <c r="B163" t="s">
        <v>161</v>
      </c>
      <c r="C163">
        <v>30362</v>
      </c>
      <c r="D163">
        <v>300</v>
      </c>
      <c r="E163">
        <v>0</v>
      </c>
      <c r="F163">
        <v>0</v>
      </c>
      <c r="G163">
        <v>0</v>
      </c>
      <c r="H163">
        <v>300</v>
      </c>
    </row>
    <row r="164" spans="1:8" x14ac:dyDescent="0.25">
      <c r="A164" t="s">
        <v>158</v>
      </c>
      <c r="B164" t="s">
        <v>161</v>
      </c>
      <c r="C164">
        <v>30513</v>
      </c>
      <c r="D164">
        <v>474</v>
      </c>
      <c r="E164">
        <v>0</v>
      </c>
      <c r="F164">
        <v>0</v>
      </c>
      <c r="G164">
        <v>0</v>
      </c>
      <c r="H164">
        <v>474</v>
      </c>
    </row>
    <row r="165" spans="1:8" x14ac:dyDescent="0.25">
      <c r="A165" t="s">
        <v>158</v>
      </c>
      <c r="B165" t="s">
        <v>161</v>
      </c>
      <c r="C165">
        <v>30514</v>
      </c>
      <c r="D165">
        <v>804</v>
      </c>
      <c r="E165">
        <v>0</v>
      </c>
      <c r="F165">
        <v>804</v>
      </c>
      <c r="G165">
        <v>0</v>
      </c>
      <c r="H165">
        <v>0</v>
      </c>
    </row>
    <row r="166" spans="1:8" x14ac:dyDescent="0.25">
      <c r="A166" t="s">
        <v>158</v>
      </c>
      <c r="B166" t="s">
        <v>161</v>
      </c>
      <c r="C166">
        <v>30562</v>
      </c>
      <c r="D166">
        <v>240</v>
      </c>
      <c r="E166">
        <v>0</v>
      </c>
      <c r="F166">
        <v>0</v>
      </c>
      <c r="G166">
        <v>0</v>
      </c>
      <c r="H166">
        <v>240</v>
      </c>
    </row>
    <row r="167" spans="1:8" x14ac:dyDescent="0.25">
      <c r="A167" t="s">
        <v>158</v>
      </c>
      <c r="B167" t="s">
        <v>161</v>
      </c>
      <c r="C167">
        <v>30681</v>
      </c>
      <c r="D167">
        <v>654</v>
      </c>
      <c r="E167">
        <v>0</v>
      </c>
      <c r="F167">
        <v>654</v>
      </c>
      <c r="G167">
        <v>0</v>
      </c>
      <c r="H167">
        <v>0</v>
      </c>
    </row>
    <row r="168" spans="1:8" x14ac:dyDescent="0.25">
      <c r="A168" t="s">
        <v>158</v>
      </c>
      <c r="B168" t="s">
        <v>161</v>
      </c>
      <c r="C168">
        <v>31690</v>
      </c>
      <c r="D168">
        <v>1944</v>
      </c>
      <c r="E168">
        <v>0</v>
      </c>
      <c r="F168">
        <v>1944</v>
      </c>
      <c r="G168">
        <v>0</v>
      </c>
      <c r="H168">
        <v>0</v>
      </c>
    </row>
    <row r="169" spans="1:8" x14ac:dyDescent="0.25">
      <c r="A169" t="s">
        <v>158</v>
      </c>
      <c r="B169" t="s">
        <v>161</v>
      </c>
      <c r="C169">
        <v>31706</v>
      </c>
      <c r="D169">
        <v>1344</v>
      </c>
      <c r="E169">
        <v>0</v>
      </c>
      <c r="F169">
        <v>1344</v>
      </c>
      <c r="G169">
        <v>0</v>
      </c>
      <c r="H169">
        <v>0</v>
      </c>
    </row>
    <row r="170" spans="1:8" x14ac:dyDescent="0.25">
      <c r="A170" t="s">
        <v>158</v>
      </c>
      <c r="B170" t="s">
        <v>161</v>
      </c>
      <c r="C170">
        <v>31709</v>
      </c>
      <c r="D170">
        <v>240</v>
      </c>
      <c r="E170">
        <v>0</v>
      </c>
      <c r="F170">
        <v>0</v>
      </c>
      <c r="G170">
        <v>0</v>
      </c>
      <c r="H170">
        <v>240</v>
      </c>
    </row>
    <row r="171" spans="1:8" x14ac:dyDescent="0.25">
      <c r="A171" t="s">
        <v>158</v>
      </c>
      <c r="B171" t="s">
        <v>161</v>
      </c>
      <c r="C171">
        <v>31733</v>
      </c>
      <c r="D171">
        <v>240</v>
      </c>
      <c r="E171">
        <v>0</v>
      </c>
      <c r="F171">
        <v>0</v>
      </c>
      <c r="G171">
        <v>0</v>
      </c>
      <c r="H171">
        <v>240</v>
      </c>
    </row>
    <row r="172" spans="1:8" x14ac:dyDescent="0.25">
      <c r="A172" t="s">
        <v>158</v>
      </c>
      <c r="B172" t="s">
        <v>161</v>
      </c>
      <c r="C172">
        <v>31783</v>
      </c>
      <c r="D172">
        <v>474</v>
      </c>
      <c r="E172">
        <v>0</v>
      </c>
      <c r="F172">
        <v>0</v>
      </c>
      <c r="G172">
        <v>0</v>
      </c>
      <c r="H172">
        <v>474</v>
      </c>
    </row>
    <row r="173" spans="1:8" x14ac:dyDescent="0.25">
      <c r="A173" t="s">
        <v>158</v>
      </c>
      <c r="B173" t="s">
        <v>161</v>
      </c>
      <c r="C173">
        <v>31801</v>
      </c>
      <c r="D173">
        <v>444</v>
      </c>
      <c r="E173">
        <v>0</v>
      </c>
      <c r="F173">
        <v>0</v>
      </c>
      <c r="G173">
        <v>0</v>
      </c>
      <c r="H173">
        <v>444</v>
      </c>
    </row>
    <row r="174" spans="1:8" x14ac:dyDescent="0.25">
      <c r="A174" t="s">
        <v>158</v>
      </c>
      <c r="B174" t="s">
        <v>161</v>
      </c>
      <c r="C174">
        <v>32022</v>
      </c>
      <c r="D174">
        <v>1110</v>
      </c>
      <c r="E174">
        <v>0</v>
      </c>
      <c r="F174">
        <v>1110</v>
      </c>
      <c r="G174">
        <v>0</v>
      </c>
      <c r="H174">
        <v>0</v>
      </c>
    </row>
    <row r="175" spans="1:8" x14ac:dyDescent="0.25">
      <c r="A175" t="s">
        <v>158</v>
      </c>
      <c r="B175" t="s">
        <v>161</v>
      </c>
      <c r="C175">
        <v>32023</v>
      </c>
      <c r="D175">
        <v>672</v>
      </c>
      <c r="E175">
        <v>0</v>
      </c>
      <c r="F175">
        <v>672</v>
      </c>
      <c r="G175">
        <v>0</v>
      </c>
      <c r="H175">
        <v>0</v>
      </c>
    </row>
    <row r="176" spans="1:8" x14ac:dyDescent="0.25">
      <c r="A176" t="s">
        <v>158</v>
      </c>
      <c r="B176" t="s">
        <v>161</v>
      </c>
      <c r="C176">
        <v>32034</v>
      </c>
      <c r="D176">
        <v>354</v>
      </c>
      <c r="E176">
        <v>0</v>
      </c>
      <c r="F176">
        <v>0</v>
      </c>
      <c r="G176">
        <v>0</v>
      </c>
      <c r="H176">
        <v>354</v>
      </c>
    </row>
    <row r="177" spans="1:8" x14ac:dyDescent="0.25">
      <c r="A177" t="s">
        <v>158</v>
      </c>
      <c r="B177" t="s">
        <v>161</v>
      </c>
      <c r="C177">
        <v>32035</v>
      </c>
      <c r="D177">
        <v>1992</v>
      </c>
      <c r="E177">
        <v>0</v>
      </c>
      <c r="F177">
        <v>0</v>
      </c>
      <c r="G177">
        <v>0</v>
      </c>
      <c r="H177">
        <v>1992</v>
      </c>
    </row>
    <row r="178" spans="1:8" x14ac:dyDescent="0.25">
      <c r="A178" t="s">
        <v>158</v>
      </c>
      <c r="B178" t="s">
        <v>161</v>
      </c>
      <c r="C178">
        <v>32036</v>
      </c>
      <c r="D178">
        <v>594</v>
      </c>
      <c r="E178">
        <v>0</v>
      </c>
      <c r="F178">
        <v>0</v>
      </c>
      <c r="G178">
        <v>0</v>
      </c>
      <c r="H178">
        <v>594</v>
      </c>
    </row>
    <row r="179" spans="1:8" x14ac:dyDescent="0.25">
      <c r="A179" t="s">
        <v>158</v>
      </c>
      <c r="B179" t="s">
        <v>161</v>
      </c>
      <c r="C179">
        <v>32136</v>
      </c>
      <c r="D179">
        <v>912</v>
      </c>
      <c r="E179">
        <v>0</v>
      </c>
      <c r="F179">
        <v>0</v>
      </c>
      <c r="G179">
        <v>0</v>
      </c>
      <c r="H179">
        <v>912</v>
      </c>
    </row>
    <row r="180" spans="1:8" x14ac:dyDescent="0.25">
      <c r="A180" t="s">
        <v>158</v>
      </c>
      <c r="B180" t="s">
        <v>161</v>
      </c>
      <c r="C180">
        <v>32137</v>
      </c>
      <c r="D180">
        <v>960</v>
      </c>
      <c r="E180">
        <v>0</v>
      </c>
      <c r="F180">
        <v>960</v>
      </c>
      <c r="G180">
        <v>0</v>
      </c>
      <c r="H180">
        <v>0</v>
      </c>
    </row>
    <row r="181" spans="1:8" x14ac:dyDescent="0.25">
      <c r="A181" t="s">
        <v>158</v>
      </c>
      <c r="B181" t="s">
        <v>161</v>
      </c>
      <c r="C181">
        <v>32193</v>
      </c>
      <c r="D181">
        <v>492</v>
      </c>
      <c r="E181">
        <v>0</v>
      </c>
      <c r="F181">
        <v>0</v>
      </c>
      <c r="G181">
        <v>0</v>
      </c>
      <c r="H181">
        <v>492</v>
      </c>
    </row>
    <row r="182" spans="1:8" x14ac:dyDescent="0.25">
      <c r="A182" t="s">
        <v>158</v>
      </c>
      <c r="B182" t="s">
        <v>161</v>
      </c>
      <c r="C182">
        <v>32194</v>
      </c>
      <c r="D182">
        <v>312</v>
      </c>
      <c r="E182">
        <v>0</v>
      </c>
      <c r="F182">
        <v>0</v>
      </c>
      <c r="G182">
        <v>0</v>
      </c>
      <c r="H182">
        <v>312</v>
      </c>
    </row>
    <row r="183" spans="1:8" x14ac:dyDescent="0.25">
      <c r="A183" t="s">
        <v>158</v>
      </c>
      <c r="B183" t="s">
        <v>161</v>
      </c>
      <c r="C183">
        <v>32201</v>
      </c>
      <c r="D183">
        <v>642</v>
      </c>
      <c r="E183">
        <v>0</v>
      </c>
      <c r="F183">
        <v>642</v>
      </c>
      <c r="G183">
        <v>0</v>
      </c>
      <c r="H183">
        <v>0</v>
      </c>
    </row>
    <row r="184" spans="1:8" x14ac:dyDescent="0.25">
      <c r="A184" t="s">
        <v>158</v>
      </c>
      <c r="B184" t="s">
        <v>161</v>
      </c>
      <c r="C184">
        <v>32210</v>
      </c>
      <c r="D184">
        <v>504</v>
      </c>
      <c r="E184">
        <v>0</v>
      </c>
      <c r="F184">
        <v>0</v>
      </c>
      <c r="G184">
        <v>0</v>
      </c>
      <c r="H184">
        <v>504</v>
      </c>
    </row>
    <row r="185" spans="1:8" x14ac:dyDescent="0.25">
      <c r="A185" t="s">
        <v>158</v>
      </c>
      <c r="B185" t="s">
        <v>161</v>
      </c>
      <c r="C185">
        <v>32237</v>
      </c>
      <c r="D185">
        <v>216</v>
      </c>
      <c r="E185">
        <v>0</v>
      </c>
      <c r="F185">
        <v>0</v>
      </c>
      <c r="G185">
        <v>0</v>
      </c>
      <c r="H185">
        <v>216</v>
      </c>
    </row>
    <row r="186" spans="1:8" x14ac:dyDescent="0.25">
      <c r="A186" t="s">
        <v>158</v>
      </c>
      <c r="B186" t="s">
        <v>161</v>
      </c>
      <c r="C186">
        <v>32257</v>
      </c>
      <c r="D186">
        <v>570</v>
      </c>
      <c r="E186">
        <v>0</v>
      </c>
      <c r="F186">
        <v>0</v>
      </c>
      <c r="G186">
        <v>0</v>
      </c>
      <c r="H186">
        <v>570</v>
      </c>
    </row>
    <row r="187" spans="1:8" x14ac:dyDescent="0.25">
      <c r="A187" t="s">
        <v>158</v>
      </c>
      <c r="B187" t="s">
        <v>161</v>
      </c>
      <c r="C187">
        <v>32259</v>
      </c>
      <c r="D187">
        <v>2784</v>
      </c>
      <c r="E187">
        <v>0</v>
      </c>
      <c r="F187">
        <v>2784</v>
      </c>
      <c r="G187">
        <v>0</v>
      </c>
      <c r="H187">
        <v>0</v>
      </c>
    </row>
    <row r="188" spans="1:8" x14ac:dyDescent="0.25">
      <c r="A188" t="s">
        <v>158</v>
      </c>
      <c r="B188" t="s">
        <v>161</v>
      </c>
      <c r="C188">
        <v>32429</v>
      </c>
      <c r="D188">
        <v>414</v>
      </c>
      <c r="E188">
        <v>0</v>
      </c>
      <c r="F188">
        <v>414</v>
      </c>
      <c r="G188">
        <v>0</v>
      </c>
      <c r="H188">
        <v>0</v>
      </c>
    </row>
    <row r="189" spans="1:8" x14ac:dyDescent="0.25">
      <c r="A189" t="s">
        <v>158</v>
      </c>
      <c r="B189" t="s">
        <v>161</v>
      </c>
      <c r="C189">
        <v>32432</v>
      </c>
      <c r="D189">
        <v>1044</v>
      </c>
      <c r="E189">
        <v>0</v>
      </c>
      <c r="F189">
        <v>1044</v>
      </c>
      <c r="G189">
        <v>0</v>
      </c>
      <c r="H189">
        <v>0</v>
      </c>
    </row>
    <row r="190" spans="1:8" x14ac:dyDescent="0.25">
      <c r="A190" t="s">
        <v>158</v>
      </c>
      <c r="B190" t="s">
        <v>161</v>
      </c>
      <c r="C190">
        <v>32441</v>
      </c>
      <c r="D190">
        <v>882</v>
      </c>
      <c r="E190">
        <v>0</v>
      </c>
      <c r="F190">
        <v>882</v>
      </c>
      <c r="G190">
        <v>0</v>
      </c>
      <c r="H190">
        <v>0</v>
      </c>
    </row>
    <row r="191" spans="1:8" x14ac:dyDescent="0.25">
      <c r="A191" t="s">
        <v>158</v>
      </c>
      <c r="B191" t="s">
        <v>161</v>
      </c>
      <c r="C191">
        <v>32442</v>
      </c>
      <c r="D191">
        <v>240</v>
      </c>
      <c r="E191">
        <v>0</v>
      </c>
      <c r="F191">
        <v>0</v>
      </c>
      <c r="G191">
        <v>0</v>
      </c>
      <c r="H191">
        <v>240</v>
      </c>
    </row>
    <row r="192" spans="1:8" x14ac:dyDescent="0.25">
      <c r="A192" t="s">
        <v>158</v>
      </c>
      <c r="B192" t="s">
        <v>161</v>
      </c>
      <c r="C192">
        <v>32443</v>
      </c>
      <c r="D192">
        <v>168</v>
      </c>
      <c r="E192">
        <v>0</v>
      </c>
      <c r="F192">
        <v>0</v>
      </c>
      <c r="G192">
        <v>0</v>
      </c>
      <c r="H192">
        <v>168</v>
      </c>
    </row>
    <row r="193" spans="1:8" x14ac:dyDescent="0.25">
      <c r="A193" t="s">
        <v>158</v>
      </c>
      <c r="B193" t="s">
        <v>161</v>
      </c>
      <c r="C193">
        <v>32444</v>
      </c>
      <c r="D193">
        <v>288</v>
      </c>
      <c r="E193">
        <v>0</v>
      </c>
      <c r="F193">
        <v>0</v>
      </c>
      <c r="G193">
        <v>0</v>
      </c>
      <c r="H193">
        <v>288</v>
      </c>
    </row>
    <row r="194" spans="1:8" x14ac:dyDescent="0.25">
      <c r="A194" t="s">
        <v>158</v>
      </c>
      <c r="B194" t="s">
        <v>161</v>
      </c>
      <c r="C194">
        <v>32489</v>
      </c>
      <c r="D194">
        <v>138</v>
      </c>
      <c r="E194">
        <v>0</v>
      </c>
      <c r="F194">
        <v>0</v>
      </c>
      <c r="G194">
        <v>0</v>
      </c>
      <c r="H194">
        <v>138</v>
      </c>
    </row>
    <row r="195" spans="1:8" x14ac:dyDescent="0.25">
      <c r="A195" t="s">
        <v>158</v>
      </c>
      <c r="B195" t="s">
        <v>161</v>
      </c>
      <c r="C195">
        <v>32624</v>
      </c>
      <c r="D195">
        <v>240</v>
      </c>
      <c r="E195">
        <v>0</v>
      </c>
      <c r="F195">
        <v>0</v>
      </c>
      <c r="G195">
        <v>0</v>
      </c>
      <c r="H195">
        <v>240</v>
      </c>
    </row>
    <row r="196" spans="1:8" x14ac:dyDescent="0.25">
      <c r="A196" t="s">
        <v>158</v>
      </c>
      <c r="B196" t="s">
        <v>161</v>
      </c>
      <c r="C196">
        <v>32632</v>
      </c>
      <c r="D196">
        <v>432</v>
      </c>
      <c r="E196">
        <v>0</v>
      </c>
      <c r="F196">
        <v>0</v>
      </c>
      <c r="G196">
        <v>0</v>
      </c>
      <c r="H196">
        <v>432</v>
      </c>
    </row>
    <row r="197" spans="1:8" x14ac:dyDescent="0.25">
      <c r="A197" t="s">
        <v>158</v>
      </c>
      <c r="B197" t="s">
        <v>161</v>
      </c>
      <c r="C197">
        <v>32633</v>
      </c>
      <c r="D197">
        <v>684</v>
      </c>
      <c r="E197">
        <v>0</v>
      </c>
      <c r="F197">
        <v>684</v>
      </c>
      <c r="G197">
        <v>0</v>
      </c>
      <c r="H197">
        <v>0</v>
      </c>
    </row>
    <row r="198" spans="1:8" x14ac:dyDescent="0.25">
      <c r="A198" t="s">
        <v>158</v>
      </c>
      <c r="B198" t="s">
        <v>161</v>
      </c>
      <c r="C198">
        <v>32647</v>
      </c>
      <c r="D198">
        <v>222</v>
      </c>
      <c r="E198">
        <v>0</v>
      </c>
      <c r="F198">
        <v>0</v>
      </c>
      <c r="G198">
        <v>0</v>
      </c>
      <c r="H198">
        <v>222</v>
      </c>
    </row>
    <row r="199" spans="1:8" x14ac:dyDescent="0.25">
      <c r="A199" t="s">
        <v>158</v>
      </c>
      <c r="B199" t="s">
        <v>161</v>
      </c>
      <c r="C199">
        <v>32671</v>
      </c>
      <c r="D199">
        <v>204</v>
      </c>
      <c r="E199">
        <v>0</v>
      </c>
      <c r="F199">
        <v>0</v>
      </c>
      <c r="G199">
        <v>0</v>
      </c>
      <c r="H199">
        <v>204</v>
      </c>
    </row>
    <row r="200" spans="1:8" x14ac:dyDescent="0.25">
      <c r="A200" t="s">
        <v>158</v>
      </c>
      <c r="B200" t="s">
        <v>161</v>
      </c>
      <c r="C200">
        <v>32834</v>
      </c>
      <c r="D200">
        <v>162</v>
      </c>
      <c r="E200">
        <v>0</v>
      </c>
      <c r="F200">
        <v>0</v>
      </c>
      <c r="G200">
        <v>0</v>
      </c>
      <c r="H200">
        <v>162</v>
      </c>
    </row>
    <row r="201" spans="1:8" x14ac:dyDescent="0.25">
      <c r="A201" t="s">
        <v>158</v>
      </c>
      <c r="B201" t="s">
        <v>161</v>
      </c>
      <c r="C201">
        <v>32891</v>
      </c>
      <c r="D201">
        <v>222</v>
      </c>
      <c r="E201">
        <v>0</v>
      </c>
      <c r="F201">
        <v>0</v>
      </c>
      <c r="G201">
        <v>0</v>
      </c>
      <c r="H201">
        <v>222</v>
      </c>
    </row>
    <row r="202" spans="1:8" x14ac:dyDescent="0.25">
      <c r="A202" t="s">
        <v>158</v>
      </c>
      <c r="B202" t="s">
        <v>161</v>
      </c>
      <c r="C202">
        <v>32892</v>
      </c>
      <c r="D202">
        <v>240</v>
      </c>
      <c r="E202">
        <v>0</v>
      </c>
      <c r="F202">
        <v>0</v>
      </c>
      <c r="G202">
        <v>0</v>
      </c>
      <c r="H202">
        <v>240</v>
      </c>
    </row>
    <row r="203" spans="1:8" x14ac:dyDescent="0.25">
      <c r="A203" t="s">
        <v>158</v>
      </c>
      <c r="B203" t="s">
        <v>161</v>
      </c>
      <c r="C203">
        <v>32895</v>
      </c>
      <c r="D203">
        <v>162</v>
      </c>
      <c r="E203">
        <v>0</v>
      </c>
      <c r="F203">
        <v>0</v>
      </c>
      <c r="G203">
        <v>0</v>
      </c>
      <c r="H203">
        <v>162</v>
      </c>
    </row>
    <row r="204" spans="1:8" x14ac:dyDescent="0.25">
      <c r="A204" t="s">
        <v>158</v>
      </c>
      <c r="B204" t="s">
        <v>161</v>
      </c>
      <c r="C204">
        <v>32913</v>
      </c>
      <c r="D204">
        <v>282</v>
      </c>
      <c r="E204">
        <v>0</v>
      </c>
      <c r="F204">
        <v>0</v>
      </c>
      <c r="G204">
        <v>0</v>
      </c>
      <c r="H204">
        <v>282</v>
      </c>
    </row>
    <row r="205" spans="1:8" x14ac:dyDescent="0.25">
      <c r="A205" t="s">
        <v>158</v>
      </c>
      <c r="B205" t="s">
        <v>161</v>
      </c>
      <c r="C205">
        <v>33095</v>
      </c>
      <c r="D205">
        <v>504</v>
      </c>
      <c r="E205">
        <v>0</v>
      </c>
      <c r="F205">
        <v>0</v>
      </c>
      <c r="G205">
        <v>-504</v>
      </c>
      <c r="H205">
        <v>0</v>
      </c>
    </row>
    <row r="206" spans="1:8" x14ac:dyDescent="0.25">
      <c r="A206" t="s">
        <v>158</v>
      </c>
      <c r="B206" t="s">
        <v>161</v>
      </c>
      <c r="C206">
        <v>33244</v>
      </c>
      <c r="D206">
        <v>354</v>
      </c>
      <c r="E206">
        <v>0</v>
      </c>
      <c r="F206">
        <v>0</v>
      </c>
      <c r="G206">
        <v>0</v>
      </c>
      <c r="H206">
        <v>354</v>
      </c>
    </row>
    <row r="207" spans="1:8" x14ac:dyDescent="0.25">
      <c r="A207" t="s">
        <v>158</v>
      </c>
      <c r="B207" t="s">
        <v>161</v>
      </c>
      <c r="C207">
        <v>33245</v>
      </c>
      <c r="D207">
        <v>240</v>
      </c>
      <c r="E207">
        <v>0</v>
      </c>
      <c r="F207">
        <v>0</v>
      </c>
      <c r="G207">
        <v>0</v>
      </c>
      <c r="H207">
        <v>240</v>
      </c>
    </row>
    <row r="208" spans="1:8" x14ac:dyDescent="0.25">
      <c r="A208" t="s">
        <v>158</v>
      </c>
      <c r="B208" t="s">
        <v>161</v>
      </c>
      <c r="C208">
        <v>33249</v>
      </c>
      <c r="D208">
        <v>1122</v>
      </c>
      <c r="E208">
        <v>0</v>
      </c>
      <c r="F208">
        <v>1122</v>
      </c>
      <c r="G208">
        <v>0</v>
      </c>
      <c r="H208">
        <v>0</v>
      </c>
    </row>
    <row r="209" spans="1:8" x14ac:dyDescent="0.25">
      <c r="A209" t="s">
        <v>158</v>
      </c>
      <c r="B209" t="s">
        <v>161</v>
      </c>
      <c r="C209">
        <v>33251</v>
      </c>
      <c r="D209">
        <v>276</v>
      </c>
      <c r="E209">
        <v>0</v>
      </c>
      <c r="F209">
        <v>0</v>
      </c>
      <c r="G209">
        <v>0</v>
      </c>
      <c r="H209">
        <v>276</v>
      </c>
    </row>
    <row r="210" spans="1:8" x14ac:dyDescent="0.25">
      <c r="A210" t="s">
        <v>158</v>
      </c>
      <c r="B210" t="s">
        <v>161</v>
      </c>
      <c r="C210">
        <v>33252</v>
      </c>
      <c r="D210">
        <v>240</v>
      </c>
      <c r="E210">
        <v>0</v>
      </c>
      <c r="F210">
        <v>0</v>
      </c>
      <c r="G210">
        <v>0</v>
      </c>
      <c r="H210">
        <v>240</v>
      </c>
    </row>
    <row r="211" spans="1:8" x14ac:dyDescent="0.25">
      <c r="A211" t="s">
        <v>158</v>
      </c>
      <c r="B211" t="s">
        <v>161</v>
      </c>
      <c r="C211">
        <v>33257</v>
      </c>
      <c r="D211">
        <v>612</v>
      </c>
      <c r="E211">
        <v>0</v>
      </c>
      <c r="F211">
        <v>612</v>
      </c>
      <c r="G211">
        <v>0</v>
      </c>
      <c r="H211">
        <v>0</v>
      </c>
    </row>
    <row r="212" spans="1:8" x14ac:dyDescent="0.25">
      <c r="A212" t="s">
        <v>158</v>
      </c>
      <c r="B212" t="s">
        <v>161</v>
      </c>
      <c r="C212">
        <v>33258</v>
      </c>
      <c r="D212">
        <v>156</v>
      </c>
      <c r="E212">
        <v>0</v>
      </c>
      <c r="F212">
        <v>0</v>
      </c>
      <c r="G212">
        <v>0</v>
      </c>
      <c r="H212">
        <v>156</v>
      </c>
    </row>
    <row r="213" spans="1:8" x14ac:dyDescent="0.25">
      <c r="A213" t="s">
        <v>158</v>
      </c>
      <c r="B213" t="s">
        <v>161</v>
      </c>
      <c r="C213">
        <v>33264</v>
      </c>
      <c r="D213">
        <v>234</v>
      </c>
      <c r="E213">
        <v>0</v>
      </c>
      <c r="F213">
        <v>0</v>
      </c>
      <c r="G213">
        <v>0</v>
      </c>
      <c r="H213">
        <v>234</v>
      </c>
    </row>
    <row r="214" spans="1:8" x14ac:dyDescent="0.25">
      <c r="A214" t="s">
        <v>158</v>
      </c>
      <c r="B214" t="s">
        <v>161</v>
      </c>
      <c r="C214">
        <v>33265</v>
      </c>
      <c r="D214">
        <v>204</v>
      </c>
      <c r="E214">
        <v>0</v>
      </c>
      <c r="F214">
        <v>0</v>
      </c>
      <c r="G214">
        <v>0</v>
      </c>
      <c r="H214">
        <v>204</v>
      </c>
    </row>
    <row r="215" spans="1:8" x14ac:dyDescent="0.25">
      <c r="A215" t="s">
        <v>158</v>
      </c>
      <c r="B215" t="s">
        <v>161</v>
      </c>
      <c r="C215">
        <v>33297</v>
      </c>
      <c r="D215">
        <v>234</v>
      </c>
      <c r="E215">
        <v>0</v>
      </c>
      <c r="F215">
        <v>0</v>
      </c>
      <c r="G215">
        <v>0</v>
      </c>
      <c r="H215">
        <v>234</v>
      </c>
    </row>
    <row r="216" spans="1:8" x14ac:dyDescent="0.25">
      <c r="A216" t="s">
        <v>158</v>
      </c>
      <c r="B216" t="s">
        <v>161</v>
      </c>
      <c r="C216">
        <v>33314</v>
      </c>
      <c r="D216">
        <v>576</v>
      </c>
      <c r="E216">
        <v>0</v>
      </c>
      <c r="F216">
        <v>0</v>
      </c>
      <c r="G216">
        <v>0</v>
      </c>
      <c r="H216">
        <v>576</v>
      </c>
    </row>
    <row r="217" spans="1:8" x14ac:dyDescent="0.25">
      <c r="A217" t="s">
        <v>158</v>
      </c>
      <c r="B217" t="s">
        <v>161</v>
      </c>
      <c r="C217">
        <v>33316</v>
      </c>
      <c r="D217">
        <v>162</v>
      </c>
      <c r="E217">
        <v>0</v>
      </c>
      <c r="F217">
        <v>0</v>
      </c>
      <c r="G217">
        <v>0</v>
      </c>
      <c r="H217">
        <v>162</v>
      </c>
    </row>
    <row r="218" spans="1:8" x14ac:dyDescent="0.25">
      <c r="A218" t="s">
        <v>158</v>
      </c>
      <c r="B218" t="s">
        <v>161</v>
      </c>
      <c r="C218">
        <v>33318</v>
      </c>
      <c r="D218">
        <v>324</v>
      </c>
      <c r="E218">
        <v>0</v>
      </c>
      <c r="F218">
        <v>0</v>
      </c>
      <c r="G218">
        <v>0</v>
      </c>
      <c r="H218">
        <v>324</v>
      </c>
    </row>
    <row r="219" spans="1:8" x14ac:dyDescent="0.25">
      <c r="A219" t="s">
        <v>158</v>
      </c>
      <c r="B219" t="s">
        <v>161</v>
      </c>
      <c r="C219">
        <v>33343</v>
      </c>
      <c r="D219">
        <v>768</v>
      </c>
      <c r="E219">
        <v>0</v>
      </c>
      <c r="F219">
        <v>768</v>
      </c>
      <c r="G219">
        <v>0</v>
      </c>
      <c r="H219">
        <v>0</v>
      </c>
    </row>
    <row r="220" spans="1:8" x14ac:dyDescent="0.25">
      <c r="A220" t="s">
        <v>158</v>
      </c>
      <c r="B220" t="s">
        <v>161</v>
      </c>
      <c r="C220">
        <v>33360</v>
      </c>
      <c r="D220">
        <v>312</v>
      </c>
      <c r="E220">
        <v>0</v>
      </c>
      <c r="F220">
        <v>0</v>
      </c>
      <c r="G220">
        <v>0</v>
      </c>
      <c r="H220">
        <v>312</v>
      </c>
    </row>
    <row r="221" spans="1:8" x14ac:dyDescent="0.25">
      <c r="A221" t="s">
        <v>158</v>
      </c>
      <c r="B221" t="s">
        <v>161</v>
      </c>
      <c r="C221">
        <v>33361</v>
      </c>
      <c r="D221">
        <v>264</v>
      </c>
      <c r="E221">
        <v>0</v>
      </c>
      <c r="F221">
        <v>0</v>
      </c>
      <c r="G221">
        <v>-264</v>
      </c>
      <c r="H221">
        <v>0</v>
      </c>
    </row>
    <row r="222" spans="1:8" x14ac:dyDescent="0.25">
      <c r="A222" t="s">
        <v>158</v>
      </c>
      <c r="B222" t="s">
        <v>161</v>
      </c>
      <c r="C222">
        <v>33371</v>
      </c>
      <c r="D222">
        <v>240</v>
      </c>
      <c r="E222">
        <v>0</v>
      </c>
      <c r="F222">
        <v>0</v>
      </c>
      <c r="G222">
        <v>0</v>
      </c>
      <c r="H222">
        <v>240</v>
      </c>
    </row>
    <row r="223" spans="1:8" x14ac:dyDescent="0.25">
      <c r="A223" t="s">
        <v>158</v>
      </c>
      <c r="B223" t="s">
        <v>161</v>
      </c>
      <c r="C223">
        <v>33375</v>
      </c>
      <c r="D223">
        <v>1140</v>
      </c>
      <c r="E223">
        <v>0</v>
      </c>
      <c r="F223">
        <v>0</v>
      </c>
      <c r="G223">
        <v>-1140</v>
      </c>
      <c r="H223">
        <v>0</v>
      </c>
    </row>
    <row r="224" spans="1:8" x14ac:dyDescent="0.25">
      <c r="A224" t="s">
        <v>158</v>
      </c>
      <c r="B224" t="s">
        <v>161</v>
      </c>
      <c r="C224">
        <v>33379</v>
      </c>
      <c r="D224">
        <v>612</v>
      </c>
      <c r="E224">
        <v>0</v>
      </c>
      <c r="F224">
        <v>0</v>
      </c>
      <c r="G224">
        <v>-612</v>
      </c>
      <c r="H224">
        <v>0</v>
      </c>
    </row>
    <row r="225" spans="1:8" x14ac:dyDescent="0.25">
      <c r="A225" t="s">
        <v>158</v>
      </c>
      <c r="B225" t="s">
        <v>161</v>
      </c>
      <c r="C225">
        <v>33401</v>
      </c>
      <c r="D225">
        <v>720</v>
      </c>
      <c r="E225">
        <v>0</v>
      </c>
      <c r="F225">
        <v>0</v>
      </c>
      <c r="G225">
        <v>0</v>
      </c>
      <c r="H225">
        <v>720</v>
      </c>
    </row>
    <row r="226" spans="1:8" x14ac:dyDescent="0.25">
      <c r="A226" t="s">
        <v>158</v>
      </c>
      <c r="B226" t="s">
        <v>161</v>
      </c>
      <c r="C226">
        <v>33452</v>
      </c>
      <c r="D226">
        <v>414</v>
      </c>
      <c r="E226">
        <v>0</v>
      </c>
      <c r="F226">
        <v>0</v>
      </c>
      <c r="G226">
        <v>0</v>
      </c>
      <c r="H226">
        <v>414</v>
      </c>
    </row>
    <row r="227" spans="1:8" x14ac:dyDescent="0.25">
      <c r="A227" t="s">
        <v>158</v>
      </c>
      <c r="B227" t="s">
        <v>161</v>
      </c>
      <c r="C227">
        <v>33557</v>
      </c>
      <c r="D227">
        <v>294</v>
      </c>
      <c r="E227">
        <v>0</v>
      </c>
      <c r="F227">
        <v>0</v>
      </c>
      <c r="G227">
        <v>0</v>
      </c>
      <c r="H227">
        <v>294</v>
      </c>
    </row>
    <row r="228" spans="1:8" x14ac:dyDescent="0.25">
      <c r="A228" t="s">
        <v>158</v>
      </c>
      <c r="B228" t="s">
        <v>161</v>
      </c>
      <c r="C228">
        <v>33558</v>
      </c>
      <c r="D228">
        <v>342</v>
      </c>
      <c r="E228">
        <v>0</v>
      </c>
      <c r="F228">
        <v>0</v>
      </c>
      <c r="G228">
        <v>0</v>
      </c>
      <c r="H228">
        <v>342</v>
      </c>
    </row>
    <row r="229" spans="1:8" x14ac:dyDescent="0.25">
      <c r="A229" t="s">
        <v>158</v>
      </c>
      <c r="B229" t="s">
        <v>161</v>
      </c>
      <c r="C229">
        <v>33579</v>
      </c>
      <c r="D229">
        <v>360</v>
      </c>
      <c r="E229">
        <v>0</v>
      </c>
      <c r="F229">
        <v>0</v>
      </c>
      <c r="G229">
        <v>0</v>
      </c>
      <c r="H229">
        <v>360</v>
      </c>
    </row>
    <row r="230" spans="1:8" x14ac:dyDescent="0.25">
      <c r="A230" t="s">
        <v>158</v>
      </c>
      <c r="B230" t="s">
        <v>161</v>
      </c>
      <c r="C230">
        <v>33580</v>
      </c>
      <c r="D230">
        <v>1440</v>
      </c>
      <c r="E230">
        <v>0</v>
      </c>
      <c r="F230">
        <v>1440</v>
      </c>
      <c r="G230">
        <v>0</v>
      </c>
      <c r="H230">
        <v>0</v>
      </c>
    </row>
    <row r="231" spans="1:8" x14ac:dyDescent="0.25">
      <c r="A231" t="s">
        <v>158</v>
      </c>
      <c r="B231" t="s">
        <v>161</v>
      </c>
      <c r="C231">
        <v>33587</v>
      </c>
      <c r="D231">
        <v>330</v>
      </c>
      <c r="E231">
        <v>0</v>
      </c>
      <c r="F231">
        <v>0</v>
      </c>
      <c r="G231">
        <v>0</v>
      </c>
      <c r="H231">
        <v>330</v>
      </c>
    </row>
    <row r="232" spans="1:8" x14ac:dyDescent="0.25">
      <c r="A232" t="s">
        <v>158</v>
      </c>
      <c r="B232" t="s">
        <v>161</v>
      </c>
      <c r="C232">
        <v>33589</v>
      </c>
      <c r="D232">
        <v>1122</v>
      </c>
      <c r="E232">
        <v>0</v>
      </c>
      <c r="F232">
        <v>1122</v>
      </c>
      <c r="G232">
        <v>0</v>
      </c>
      <c r="H232">
        <v>0</v>
      </c>
    </row>
    <row r="233" spans="1:8" x14ac:dyDescent="0.25">
      <c r="A233" t="s">
        <v>158</v>
      </c>
      <c r="B233" t="s">
        <v>161</v>
      </c>
      <c r="C233">
        <v>33592</v>
      </c>
      <c r="D233">
        <v>282</v>
      </c>
      <c r="E233">
        <v>0</v>
      </c>
      <c r="F233">
        <v>0</v>
      </c>
      <c r="G233">
        <v>0</v>
      </c>
      <c r="H233">
        <v>282</v>
      </c>
    </row>
    <row r="234" spans="1:8" x14ac:dyDescent="0.25">
      <c r="A234" t="s">
        <v>158</v>
      </c>
      <c r="B234" t="s">
        <v>161</v>
      </c>
      <c r="C234">
        <v>33593</v>
      </c>
      <c r="D234">
        <v>294</v>
      </c>
      <c r="E234">
        <v>0</v>
      </c>
      <c r="F234">
        <v>0</v>
      </c>
      <c r="G234">
        <v>0</v>
      </c>
      <c r="H234">
        <v>294</v>
      </c>
    </row>
    <row r="235" spans="1:8" x14ac:dyDescent="0.25">
      <c r="A235" t="s">
        <v>158</v>
      </c>
      <c r="B235" t="s">
        <v>161</v>
      </c>
      <c r="C235">
        <v>33596</v>
      </c>
      <c r="D235">
        <v>240</v>
      </c>
      <c r="E235">
        <v>0</v>
      </c>
      <c r="F235">
        <v>0</v>
      </c>
      <c r="G235">
        <v>0</v>
      </c>
      <c r="H235">
        <v>240</v>
      </c>
    </row>
    <row r="236" spans="1:8" x14ac:dyDescent="0.25">
      <c r="A236" t="s">
        <v>158</v>
      </c>
      <c r="B236" t="s">
        <v>161</v>
      </c>
      <c r="C236">
        <v>33597</v>
      </c>
      <c r="D236">
        <v>402</v>
      </c>
      <c r="E236">
        <v>0</v>
      </c>
      <c r="F236">
        <v>0</v>
      </c>
      <c r="G236">
        <v>0</v>
      </c>
      <c r="H236">
        <v>402</v>
      </c>
    </row>
    <row r="237" spans="1:8" x14ac:dyDescent="0.25">
      <c r="A237" t="s">
        <v>158</v>
      </c>
      <c r="B237" t="s">
        <v>161</v>
      </c>
      <c r="C237">
        <v>33600</v>
      </c>
      <c r="D237">
        <v>324</v>
      </c>
      <c r="E237">
        <v>0</v>
      </c>
      <c r="F237">
        <v>0</v>
      </c>
      <c r="G237">
        <v>0</v>
      </c>
      <c r="H237">
        <v>324</v>
      </c>
    </row>
    <row r="238" spans="1:8" x14ac:dyDescent="0.25">
      <c r="A238" t="s">
        <v>158</v>
      </c>
      <c r="B238" t="s">
        <v>161</v>
      </c>
      <c r="C238">
        <v>33629</v>
      </c>
      <c r="D238">
        <v>228</v>
      </c>
      <c r="E238">
        <v>0</v>
      </c>
      <c r="F238">
        <v>0</v>
      </c>
      <c r="G238">
        <v>0</v>
      </c>
      <c r="H238">
        <v>228</v>
      </c>
    </row>
    <row r="239" spans="1:8" x14ac:dyDescent="0.25">
      <c r="A239" t="s">
        <v>158</v>
      </c>
      <c r="B239" t="s">
        <v>161</v>
      </c>
      <c r="C239">
        <v>33642</v>
      </c>
      <c r="D239">
        <v>444</v>
      </c>
      <c r="E239">
        <v>0</v>
      </c>
      <c r="F239">
        <v>0</v>
      </c>
      <c r="G239">
        <v>0</v>
      </c>
      <c r="H239">
        <v>444</v>
      </c>
    </row>
    <row r="240" spans="1:8" x14ac:dyDescent="0.25">
      <c r="A240" t="s">
        <v>158</v>
      </c>
      <c r="B240" t="s">
        <v>161</v>
      </c>
      <c r="C240">
        <v>33644</v>
      </c>
      <c r="D240">
        <v>660</v>
      </c>
      <c r="E240">
        <v>0</v>
      </c>
      <c r="F240">
        <v>660</v>
      </c>
      <c r="G240">
        <v>0</v>
      </c>
      <c r="H240">
        <v>0</v>
      </c>
    </row>
    <row r="241" spans="1:8" x14ac:dyDescent="0.25">
      <c r="A241" t="s">
        <v>158</v>
      </c>
      <c r="B241" t="s">
        <v>161</v>
      </c>
      <c r="C241">
        <v>34192</v>
      </c>
      <c r="D241">
        <v>174</v>
      </c>
      <c r="E241">
        <v>0</v>
      </c>
      <c r="F241">
        <v>0</v>
      </c>
      <c r="G241">
        <v>0</v>
      </c>
      <c r="H241">
        <v>174</v>
      </c>
    </row>
    <row r="242" spans="1:8" x14ac:dyDescent="0.25">
      <c r="A242" t="s">
        <v>158</v>
      </c>
      <c r="B242" t="s">
        <v>161</v>
      </c>
      <c r="C242">
        <v>34451</v>
      </c>
      <c r="D242">
        <v>1002</v>
      </c>
      <c r="E242">
        <v>0</v>
      </c>
      <c r="F242">
        <v>1002</v>
      </c>
      <c r="G242">
        <v>0</v>
      </c>
      <c r="H242">
        <v>0</v>
      </c>
    </row>
    <row r="243" spans="1:8" x14ac:dyDescent="0.25">
      <c r="A243" t="s">
        <v>158</v>
      </c>
      <c r="B243" t="s">
        <v>161</v>
      </c>
      <c r="C243">
        <v>34480</v>
      </c>
      <c r="D243">
        <v>330</v>
      </c>
      <c r="E243">
        <v>0</v>
      </c>
      <c r="F243">
        <v>0</v>
      </c>
      <c r="G243">
        <v>0</v>
      </c>
      <c r="H243">
        <v>330</v>
      </c>
    </row>
    <row r="244" spans="1:8" x14ac:dyDescent="0.25">
      <c r="A244" t="s">
        <v>158</v>
      </c>
      <c r="B244" t="s">
        <v>161</v>
      </c>
      <c r="C244">
        <v>34693</v>
      </c>
      <c r="D244">
        <v>354</v>
      </c>
      <c r="E244">
        <v>0</v>
      </c>
      <c r="F244">
        <v>0</v>
      </c>
      <c r="G244">
        <v>0</v>
      </c>
      <c r="H244">
        <v>354</v>
      </c>
    </row>
    <row r="245" spans="1:8" x14ac:dyDescent="0.25">
      <c r="A245" t="s">
        <v>158</v>
      </c>
      <c r="B245" t="s">
        <v>161</v>
      </c>
      <c r="C245">
        <v>34874</v>
      </c>
      <c r="D245">
        <v>324</v>
      </c>
      <c r="E245">
        <v>0</v>
      </c>
      <c r="F245">
        <v>0</v>
      </c>
      <c r="G245">
        <v>0</v>
      </c>
      <c r="H245">
        <v>324</v>
      </c>
    </row>
    <row r="246" spans="1:8" x14ac:dyDescent="0.25">
      <c r="A246" t="s">
        <v>158</v>
      </c>
      <c r="B246" t="s">
        <v>161</v>
      </c>
      <c r="C246">
        <v>43113</v>
      </c>
      <c r="D246">
        <v>462</v>
      </c>
      <c r="E246">
        <v>0</v>
      </c>
      <c r="F246">
        <v>0</v>
      </c>
      <c r="G246">
        <v>0</v>
      </c>
      <c r="H246">
        <v>462</v>
      </c>
    </row>
    <row r="247" spans="1:8" x14ac:dyDescent="0.25">
      <c r="A247" t="s">
        <v>158</v>
      </c>
      <c r="B247" t="s">
        <v>161</v>
      </c>
      <c r="C247">
        <v>43114</v>
      </c>
      <c r="D247">
        <v>582</v>
      </c>
      <c r="E247">
        <v>0</v>
      </c>
      <c r="F247">
        <v>0</v>
      </c>
      <c r="G247">
        <v>0</v>
      </c>
      <c r="H247">
        <v>582</v>
      </c>
    </row>
    <row r="248" spans="1:8" x14ac:dyDescent="0.25">
      <c r="A248" t="s">
        <v>158</v>
      </c>
      <c r="B248" t="s">
        <v>161</v>
      </c>
      <c r="C248">
        <v>43116</v>
      </c>
      <c r="D248">
        <v>330</v>
      </c>
      <c r="E248">
        <v>0</v>
      </c>
      <c r="F248">
        <v>0</v>
      </c>
      <c r="G248">
        <v>-330</v>
      </c>
      <c r="H248">
        <v>0</v>
      </c>
    </row>
    <row r="249" spans="1:8" x14ac:dyDescent="0.25">
      <c r="A249" t="s">
        <v>158</v>
      </c>
      <c r="B249" t="s">
        <v>161</v>
      </c>
      <c r="C249">
        <v>43317</v>
      </c>
      <c r="D249">
        <v>204</v>
      </c>
      <c r="E249">
        <v>0</v>
      </c>
      <c r="F249">
        <v>0</v>
      </c>
      <c r="G249">
        <v>0</v>
      </c>
      <c r="H249">
        <v>204</v>
      </c>
    </row>
    <row r="250" spans="1:8" x14ac:dyDescent="0.25">
      <c r="A250" t="s">
        <v>158</v>
      </c>
      <c r="B250" t="s">
        <v>161</v>
      </c>
      <c r="C250">
        <v>43735</v>
      </c>
      <c r="D250">
        <v>228</v>
      </c>
      <c r="E250">
        <v>0</v>
      </c>
      <c r="F250">
        <v>0</v>
      </c>
      <c r="G250">
        <v>0</v>
      </c>
      <c r="H250">
        <v>228</v>
      </c>
    </row>
    <row r="251" spans="1:8" x14ac:dyDescent="0.25">
      <c r="A251" t="s">
        <v>158</v>
      </c>
      <c r="B251" t="s">
        <v>161</v>
      </c>
      <c r="C251">
        <v>43757</v>
      </c>
      <c r="D251">
        <v>942</v>
      </c>
      <c r="E251">
        <v>0</v>
      </c>
      <c r="F251">
        <v>942</v>
      </c>
      <c r="G251">
        <v>0</v>
      </c>
      <c r="H251">
        <v>0</v>
      </c>
    </row>
    <row r="252" spans="1:8" x14ac:dyDescent="0.25">
      <c r="A252" t="s">
        <v>158</v>
      </c>
      <c r="B252" t="s">
        <v>161</v>
      </c>
      <c r="C252">
        <v>43762</v>
      </c>
      <c r="D252">
        <v>252</v>
      </c>
      <c r="E252">
        <v>0</v>
      </c>
      <c r="F252">
        <v>0</v>
      </c>
      <c r="G252">
        <v>0</v>
      </c>
      <c r="H252">
        <v>252</v>
      </c>
    </row>
    <row r="253" spans="1:8" x14ac:dyDescent="0.25">
      <c r="A253" t="s">
        <v>158</v>
      </c>
      <c r="B253" t="s">
        <v>161</v>
      </c>
      <c r="C253">
        <v>43772</v>
      </c>
      <c r="D253">
        <v>354</v>
      </c>
      <c r="E253">
        <v>0</v>
      </c>
      <c r="F253">
        <v>0</v>
      </c>
      <c r="G253">
        <v>0</v>
      </c>
      <c r="H253">
        <v>354</v>
      </c>
    </row>
    <row r="254" spans="1:8" x14ac:dyDescent="0.25">
      <c r="A254" t="s">
        <v>158</v>
      </c>
      <c r="B254" t="s">
        <v>161</v>
      </c>
      <c r="C254">
        <v>95089</v>
      </c>
      <c r="D254">
        <v>300</v>
      </c>
      <c r="E254">
        <v>0</v>
      </c>
      <c r="F254">
        <v>0</v>
      </c>
      <c r="G254">
        <v>0</v>
      </c>
      <c r="H254">
        <v>300</v>
      </c>
    </row>
    <row r="255" spans="1:8" x14ac:dyDescent="0.25">
      <c r="A255" t="s">
        <v>158</v>
      </c>
      <c r="B255" t="s">
        <v>161</v>
      </c>
      <c r="C255">
        <v>95127</v>
      </c>
      <c r="D255">
        <v>1020</v>
      </c>
      <c r="E255">
        <v>0</v>
      </c>
      <c r="F255">
        <v>1020</v>
      </c>
      <c r="G255">
        <v>0</v>
      </c>
      <c r="H255">
        <v>0</v>
      </c>
    </row>
    <row r="256" spans="1:8" x14ac:dyDescent="0.25">
      <c r="A256" t="s">
        <v>158</v>
      </c>
      <c r="B256" t="s">
        <v>161</v>
      </c>
      <c r="C256">
        <v>95161</v>
      </c>
      <c r="D256">
        <v>300</v>
      </c>
      <c r="E256">
        <v>0</v>
      </c>
      <c r="F256">
        <v>0</v>
      </c>
      <c r="G256">
        <v>0</v>
      </c>
      <c r="H256">
        <v>300</v>
      </c>
    </row>
    <row r="257" spans="1:8" x14ac:dyDescent="0.25">
      <c r="A257" t="s">
        <v>158</v>
      </c>
      <c r="B257" t="s">
        <v>161</v>
      </c>
      <c r="C257">
        <v>95166</v>
      </c>
      <c r="D257">
        <v>192</v>
      </c>
      <c r="E257">
        <v>0</v>
      </c>
      <c r="F257">
        <v>192</v>
      </c>
      <c r="G257">
        <v>0</v>
      </c>
      <c r="H257">
        <v>0</v>
      </c>
    </row>
    <row r="258" spans="1:8" x14ac:dyDescent="0.25">
      <c r="A258" t="s">
        <v>158</v>
      </c>
      <c r="B258" t="s">
        <v>161</v>
      </c>
      <c r="C258">
        <v>95192</v>
      </c>
      <c r="D258">
        <v>240</v>
      </c>
      <c r="E258">
        <v>0</v>
      </c>
      <c r="F258">
        <v>0</v>
      </c>
      <c r="G258">
        <v>0</v>
      </c>
      <c r="H258">
        <v>240</v>
      </c>
    </row>
    <row r="259" spans="1:8" x14ac:dyDescent="0.25">
      <c r="A259" t="s">
        <v>158</v>
      </c>
      <c r="B259" t="s">
        <v>161</v>
      </c>
      <c r="C259">
        <v>95195</v>
      </c>
      <c r="D259">
        <v>504</v>
      </c>
      <c r="E259">
        <v>0</v>
      </c>
      <c r="F259">
        <v>0</v>
      </c>
      <c r="G259">
        <v>0</v>
      </c>
      <c r="H259">
        <v>504</v>
      </c>
    </row>
    <row r="260" spans="1:8" x14ac:dyDescent="0.25">
      <c r="A260" t="s">
        <v>158</v>
      </c>
      <c r="B260" t="s">
        <v>161</v>
      </c>
      <c r="C260">
        <v>95197</v>
      </c>
      <c r="D260">
        <v>504</v>
      </c>
      <c r="E260">
        <v>0</v>
      </c>
      <c r="F260">
        <v>0</v>
      </c>
      <c r="G260">
        <v>0</v>
      </c>
      <c r="H260">
        <v>504</v>
      </c>
    </row>
    <row r="261" spans="1:8" x14ac:dyDescent="0.25">
      <c r="A261" t="s">
        <v>158</v>
      </c>
      <c r="B261" t="s">
        <v>161</v>
      </c>
      <c r="C261">
        <v>95241</v>
      </c>
      <c r="D261">
        <v>204</v>
      </c>
      <c r="E261">
        <v>0</v>
      </c>
      <c r="F261">
        <v>0</v>
      </c>
      <c r="G261">
        <v>0</v>
      </c>
      <c r="H261">
        <v>204</v>
      </c>
    </row>
    <row r="262" spans="1:8" x14ac:dyDescent="0.25">
      <c r="A262" t="s">
        <v>158</v>
      </c>
      <c r="B262" t="s">
        <v>161</v>
      </c>
      <c r="C262">
        <v>95243</v>
      </c>
      <c r="D262">
        <v>600</v>
      </c>
      <c r="E262">
        <v>0</v>
      </c>
      <c r="F262">
        <v>600</v>
      </c>
      <c r="G262">
        <v>0</v>
      </c>
      <c r="H262">
        <v>0</v>
      </c>
    </row>
    <row r="263" spans="1:8" x14ac:dyDescent="0.25">
      <c r="A263" t="s">
        <v>158</v>
      </c>
      <c r="B263" t="s">
        <v>161</v>
      </c>
      <c r="C263">
        <v>95267</v>
      </c>
      <c r="D263">
        <v>354</v>
      </c>
      <c r="E263">
        <v>0</v>
      </c>
      <c r="F263">
        <v>0</v>
      </c>
      <c r="G263">
        <v>0</v>
      </c>
      <c r="H263">
        <v>354</v>
      </c>
    </row>
    <row r="264" spans="1:8" x14ac:dyDescent="0.25">
      <c r="A264" t="s">
        <v>158</v>
      </c>
      <c r="B264" t="s">
        <v>161</v>
      </c>
      <c r="C264">
        <v>95294</v>
      </c>
      <c r="D264">
        <v>270</v>
      </c>
      <c r="E264">
        <v>0</v>
      </c>
      <c r="F264">
        <v>0</v>
      </c>
      <c r="G264">
        <v>0</v>
      </c>
      <c r="H264">
        <v>270</v>
      </c>
    </row>
    <row r="265" spans="1:8" x14ac:dyDescent="0.25">
      <c r="A265" t="s">
        <v>158</v>
      </c>
      <c r="B265" t="s">
        <v>161</v>
      </c>
      <c r="C265">
        <v>95326</v>
      </c>
      <c r="D265">
        <v>1404</v>
      </c>
      <c r="E265">
        <v>0</v>
      </c>
      <c r="F265">
        <v>1404</v>
      </c>
      <c r="G265">
        <v>0</v>
      </c>
      <c r="H265">
        <v>0</v>
      </c>
    </row>
    <row r="266" spans="1:8" x14ac:dyDescent="0.25">
      <c r="A266" t="s">
        <v>158</v>
      </c>
      <c r="B266" t="s">
        <v>161</v>
      </c>
      <c r="C266">
        <v>95407</v>
      </c>
      <c r="D266">
        <v>294</v>
      </c>
      <c r="E266">
        <v>0</v>
      </c>
      <c r="F266">
        <v>0</v>
      </c>
      <c r="G266">
        <v>0</v>
      </c>
      <c r="H266">
        <v>294</v>
      </c>
    </row>
    <row r="267" spans="1:8" x14ac:dyDescent="0.25">
      <c r="A267" t="s">
        <v>158</v>
      </c>
      <c r="B267" t="s">
        <v>161</v>
      </c>
      <c r="C267">
        <v>95430</v>
      </c>
      <c r="D267">
        <v>204</v>
      </c>
      <c r="E267">
        <v>0</v>
      </c>
      <c r="F267">
        <v>0</v>
      </c>
      <c r="G267">
        <v>0</v>
      </c>
      <c r="H267">
        <v>204</v>
      </c>
    </row>
    <row r="268" spans="1:8" x14ac:dyDescent="0.25">
      <c r="A268" t="s">
        <v>158</v>
      </c>
      <c r="B268" t="s">
        <v>161</v>
      </c>
      <c r="C268">
        <v>95505</v>
      </c>
      <c r="D268">
        <v>2610</v>
      </c>
      <c r="E268">
        <v>0</v>
      </c>
      <c r="F268">
        <v>2610</v>
      </c>
      <c r="G268">
        <v>0</v>
      </c>
      <c r="H268">
        <v>0</v>
      </c>
    </row>
    <row r="269" spans="1:8" x14ac:dyDescent="0.25">
      <c r="A269" t="s">
        <v>158</v>
      </c>
      <c r="B269" t="s">
        <v>161</v>
      </c>
      <c r="C269">
        <v>95603</v>
      </c>
      <c r="D269">
        <v>264</v>
      </c>
      <c r="E269">
        <v>0</v>
      </c>
      <c r="F269">
        <v>0</v>
      </c>
      <c r="G269">
        <v>0</v>
      </c>
      <c r="H269">
        <v>264</v>
      </c>
    </row>
    <row r="270" spans="1:8" x14ac:dyDescent="0.25">
      <c r="A270" t="s">
        <v>158</v>
      </c>
      <c r="B270" t="s">
        <v>161</v>
      </c>
      <c r="C270">
        <v>95671</v>
      </c>
      <c r="D270">
        <v>750</v>
      </c>
      <c r="E270">
        <v>0</v>
      </c>
      <c r="F270">
        <v>750</v>
      </c>
      <c r="G270">
        <v>0</v>
      </c>
      <c r="H270">
        <v>0</v>
      </c>
    </row>
    <row r="271" spans="1:8" x14ac:dyDescent="0.25">
      <c r="A271" t="s">
        <v>158</v>
      </c>
      <c r="B271" t="s">
        <v>161</v>
      </c>
      <c r="C271">
        <v>95675</v>
      </c>
      <c r="D271">
        <v>930</v>
      </c>
      <c r="E271">
        <v>0</v>
      </c>
      <c r="F271">
        <v>0</v>
      </c>
      <c r="G271">
        <v>0</v>
      </c>
      <c r="H271">
        <v>930</v>
      </c>
    </row>
    <row r="272" spans="1:8" x14ac:dyDescent="0.25">
      <c r="A272" t="s">
        <v>158</v>
      </c>
      <c r="B272" t="s">
        <v>161</v>
      </c>
      <c r="C272">
        <v>95687</v>
      </c>
      <c r="D272">
        <v>204</v>
      </c>
      <c r="E272">
        <v>0</v>
      </c>
      <c r="F272">
        <v>0</v>
      </c>
      <c r="G272">
        <v>0</v>
      </c>
      <c r="H272">
        <v>204</v>
      </c>
    </row>
    <row r="273" spans="1:8" x14ac:dyDescent="0.25">
      <c r="A273" t="s">
        <v>158</v>
      </c>
      <c r="B273" t="s">
        <v>161</v>
      </c>
      <c r="C273">
        <v>95734</v>
      </c>
      <c r="D273">
        <v>522</v>
      </c>
      <c r="E273">
        <v>0</v>
      </c>
      <c r="F273">
        <v>0</v>
      </c>
      <c r="G273">
        <v>0</v>
      </c>
      <c r="H273">
        <v>522</v>
      </c>
    </row>
    <row r="274" spans="1:8" x14ac:dyDescent="0.25">
      <c r="A274" t="s">
        <v>158</v>
      </c>
      <c r="B274" t="s">
        <v>161</v>
      </c>
      <c r="C274">
        <v>95735</v>
      </c>
      <c r="D274">
        <v>1074</v>
      </c>
      <c r="E274">
        <v>0</v>
      </c>
      <c r="F274">
        <v>1074</v>
      </c>
      <c r="G274">
        <v>0</v>
      </c>
      <c r="H274">
        <v>0</v>
      </c>
    </row>
    <row r="275" spans="1:8" x14ac:dyDescent="0.25">
      <c r="A275" t="s">
        <v>158</v>
      </c>
      <c r="B275" t="s">
        <v>162</v>
      </c>
      <c r="C275">
        <v>8255</v>
      </c>
      <c r="D275">
        <v>204</v>
      </c>
      <c r="E275">
        <v>0</v>
      </c>
      <c r="F275">
        <v>204</v>
      </c>
      <c r="G275">
        <v>0</v>
      </c>
      <c r="H275">
        <v>0</v>
      </c>
    </row>
    <row r="276" spans="1:8" x14ac:dyDescent="0.25">
      <c r="A276" t="s">
        <v>158</v>
      </c>
      <c r="B276" t="s">
        <v>162</v>
      </c>
      <c r="C276">
        <v>30358</v>
      </c>
      <c r="D276">
        <v>84</v>
      </c>
      <c r="E276">
        <v>0</v>
      </c>
      <c r="F276">
        <v>84</v>
      </c>
      <c r="G276">
        <v>0</v>
      </c>
      <c r="H276">
        <v>0</v>
      </c>
    </row>
    <row r="277" spans="1:8" x14ac:dyDescent="0.25">
      <c r="A277" t="s">
        <v>158</v>
      </c>
      <c r="B277" t="s">
        <v>162</v>
      </c>
      <c r="C277">
        <v>30359</v>
      </c>
      <c r="D277">
        <v>60</v>
      </c>
      <c r="E277">
        <v>0</v>
      </c>
      <c r="F277">
        <v>60</v>
      </c>
      <c r="G277">
        <v>0</v>
      </c>
      <c r="H277">
        <v>0</v>
      </c>
    </row>
    <row r="278" spans="1:8" x14ac:dyDescent="0.25">
      <c r="A278" t="s">
        <v>158</v>
      </c>
      <c r="B278" t="s">
        <v>162</v>
      </c>
      <c r="C278">
        <v>30360</v>
      </c>
      <c r="D278">
        <v>234</v>
      </c>
      <c r="E278">
        <v>0</v>
      </c>
      <c r="F278">
        <v>234</v>
      </c>
      <c r="G278">
        <v>0</v>
      </c>
      <c r="H278">
        <v>0</v>
      </c>
    </row>
    <row r="279" spans="1:8" x14ac:dyDescent="0.25">
      <c r="A279" t="s">
        <v>158</v>
      </c>
      <c r="B279" t="s">
        <v>162</v>
      </c>
      <c r="C279">
        <v>30362</v>
      </c>
      <c r="D279">
        <v>300</v>
      </c>
      <c r="E279">
        <v>0</v>
      </c>
      <c r="F279">
        <v>300</v>
      </c>
      <c r="G279">
        <v>0</v>
      </c>
      <c r="H279">
        <v>0</v>
      </c>
    </row>
    <row r="280" spans="1:8" x14ac:dyDescent="0.25">
      <c r="A280" t="s">
        <v>158</v>
      </c>
      <c r="B280" t="s">
        <v>162</v>
      </c>
      <c r="C280">
        <v>30513</v>
      </c>
      <c r="D280">
        <v>474</v>
      </c>
      <c r="E280">
        <v>0</v>
      </c>
      <c r="F280">
        <v>474</v>
      </c>
      <c r="G280">
        <v>0</v>
      </c>
      <c r="H280">
        <v>0</v>
      </c>
    </row>
    <row r="281" spans="1:8" x14ac:dyDescent="0.25">
      <c r="A281" t="s">
        <v>158</v>
      </c>
      <c r="B281" t="s">
        <v>162</v>
      </c>
      <c r="C281">
        <v>30514</v>
      </c>
      <c r="D281">
        <v>804</v>
      </c>
      <c r="E281">
        <v>0</v>
      </c>
      <c r="F281">
        <v>804</v>
      </c>
      <c r="G281">
        <v>0</v>
      </c>
      <c r="H281">
        <v>0</v>
      </c>
    </row>
    <row r="282" spans="1:8" x14ac:dyDescent="0.25">
      <c r="A282" t="s">
        <v>158</v>
      </c>
      <c r="B282" t="s">
        <v>162</v>
      </c>
      <c r="C282">
        <v>30681</v>
      </c>
      <c r="D282">
        <v>654</v>
      </c>
      <c r="E282">
        <v>0</v>
      </c>
      <c r="F282">
        <v>654</v>
      </c>
      <c r="G282">
        <v>0</v>
      </c>
      <c r="H282">
        <v>0</v>
      </c>
    </row>
    <row r="283" spans="1:8" x14ac:dyDescent="0.25">
      <c r="A283" t="s">
        <v>158</v>
      </c>
      <c r="B283" t="s">
        <v>162</v>
      </c>
      <c r="C283">
        <v>31185</v>
      </c>
      <c r="D283">
        <v>204</v>
      </c>
      <c r="E283">
        <v>0</v>
      </c>
      <c r="F283">
        <v>204</v>
      </c>
      <c r="G283">
        <v>0</v>
      </c>
      <c r="H283">
        <v>0</v>
      </c>
    </row>
    <row r="284" spans="1:8" x14ac:dyDescent="0.25">
      <c r="A284" t="s">
        <v>158</v>
      </c>
      <c r="B284" t="s">
        <v>162</v>
      </c>
      <c r="C284">
        <v>31186</v>
      </c>
      <c r="D284">
        <v>222</v>
      </c>
      <c r="E284">
        <v>0</v>
      </c>
      <c r="F284">
        <v>0</v>
      </c>
      <c r="G284">
        <v>-222</v>
      </c>
      <c r="H284">
        <v>0</v>
      </c>
    </row>
    <row r="285" spans="1:8" x14ac:dyDescent="0.25">
      <c r="A285" t="s">
        <v>158</v>
      </c>
      <c r="B285" t="s">
        <v>162</v>
      </c>
      <c r="C285">
        <v>31690</v>
      </c>
      <c r="D285">
        <v>1944</v>
      </c>
      <c r="E285">
        <v>0</v>
      </c>
      <c r="F285">
        <v>1944</v>
      </c>
      <c r="G285">
        <v>0</v>
      </c>
      <c r="H285">
        <v>0</v>
      </c>
    </row>
    <row r="286" spans="1:8" x14ac:dyDescent="0.25">
      <c r="A286" t="s">
        <v>158</v>
      </c>
      <c r="B286" t="s">
        <v>162</v>
      </c>
      <c r="C286">
        <v>31706</v>
      </c>
      <c r="D286">
        <v>1344</v>
      </c>
      <c r="E286">
        <v>0</v>
      </c>
      <c r="F286">
        <v>1344</v>
      </c>
      <c r="G286">
        <v>0</v>
      </c>
      <c r="H286">
        <v>0</v>
      </c>
    </row>
    <row r="287" spans="1:8" x14ac:dyDescent="0.25">
      <c r="A287" t="s">
        <v>158</v>
      </c>
      <c r="B287" t="s">
        <v>162</v>
      </c>
      <c r="C287">
        <v>31709</v>
      </c>
      <c r="D287">
        <v>240</v>
      </c>
      <c r="E287">
        <v>0</v>
      </c>
      <c r="F287">
        <v>240</v>
      </c>
      <c r="G287">
        <v>0</v>
      </c>
      <c r="H287">
        <v>0</v>
      </c>
    </row>
    <row r="288" spans="1:8" x14ac:dyDescent="0.25">
      <c r="A288" t="s">
        <v>158</v>
      </c>
      <c r="B288" t="s">
        <v>162</v>
      </c>
      <c r="C288">
        <v>31733</v>
      </c>
      <c r="D288">
        <v>240</v>
      </c>
      <c r="E288">
        <v>0</v>
      </c>
      <c r="F288">
        <v>240</v>
      </c>
      <c r="G288">
        <v>0</v>
      </c>
      <c r="H288">
        <v>0</v>
      </c>
    </row>
    <row r="289" spans="1:8" x14ac:dyDescent="0.25">
      <c r="A289" t="s">
        <v>158</v>
      </c>
      <c r="B289" t="s">
        <v>162</v>
      </c>
      <c r="C289">
        <v>31765</v>
      </c>
      <c r="D289">
        <v>222</v>
      </c>
      <c r="E289">
        <v>0</v>
      </c>
      <c r="F289">
        <v>222</v>
      </c>
      <c r="G289">
        <v>0</v>
      </c>
      <c r="H289">
        <v>0</v>
      </c>
    </row>
    <row r="290" spans="1:8" x14ac:dyDescent="0.25">
      <c r="A290" t="s">
        <v>158</v>
      </c>
      <c r="B290" t="s">
        <v>162</v>
      </c>
      <c r="C290">
        <v>31783</v>
      </c>
      <c r="D290">
        <v>474</v>
      </c>
      <c r="E290">
        <v>0</v>
      </c>
      <c r="F290">
        <v>474</v>
      </c>
      <c r="G290">
        <v>0</v>
      </c>
      <c r="H290">
        <v>0</v>
      </c>
    </row>
    <row r="291" spans="1:8" x14ac:dyDescent="0.25">
      <c r="A291" t="s">
        <v>158</v>
      </c>
      <c r="B291" t="s">
        <v>162</v>
      </c>
      <c r="C291">
        <v>31801</v>
      </c>
      <c r="D291">
        <v>444</v>
      </c>
      <c r="E291">
        <v>0</v>
      </c>
      <c r="F291">
        <v>444</v>
      </c>
      <c r="G291">
        <v>0</v>
      </c>
      <c r="H291">
        <v>0</v>
      </c>
    </row>
    <row r="292" spans="1:8" x14ac:dyDescent="0.25">
      <c r="A292" t="s">
        <v>158</v>
      </c>
      <c r="B292" t="s">
        <v>162</v>
      </c>
      <c r="C292">
        <v>32022</v>
      </c>
      <c r="D292">
        <v>1110</v>
      </c>
      <c r="E292">
        <v>0</v>
      </c>
      <c r="F292">
        <v>1110</v>
      </c>
      <c r="G292">
        <v>0</v>
      </c>
      <c r="H292">
        <v>0</v>
      </c>
    </row>
    <row r="293" spans="1:8" x14ac:dyDescent="0.25">
      <c r="A293" t="s">
        <v>158</v>
      </c>
      <c r="B293" t="s">
        <v>162</v>
      </c>
      <c r="C293">
        <v>32023</v>
      </c>
      <c r="D293">
        <v>672</v>
      </c>
      <c r="E293">
        <v>0</v>
      </c>
      <c r="F293">
        <v>672</v>
      </c>
      <c r="G293">
        <v>0</v>
      </c>
      <c r="H293">
        <v>0</v>
      </c>
    </row>
    <row r="294" spans="1:8" x14ac:dyDescent="0.25">
      <c r="A294" t="s">
        <v>158</v>
      </c>
      <c r="B294" t="s">
        <v>162</v>
      </c>
      <c r="C294">
        <v>32034</v>
      </c>
      <c r="D294">
        <v>354</v>
      </c>
      <c r="E294">
        <v>0</v>
      </c>
      <c r="F294">
        <v>354</v>
      </c>
      <c r="G294">
        <v>0</v>
      </c>
      <c r="H294">
        <v>0</v>
      </c>
    </row>
    <row r="295" spans="1:8" x14ac:dyDescent="0.25">
      <c r="A295" t="s">
        <v>158</v>
      </c>
      <c r="B295" t="s">
        <v>162</v>
      </c>
      <c r="C295">
        <v>32035</v>
      </c>
      <c r="D295">
        <v>1992</v>
      </c>
      <c r="E295">
        <v>0</v>
      </c>
      <c r="F295">
        <v>1992</v>
      </c>
      <c r="G295">
        <v>0</v>
      </c>
      <c r="H295">
        <v>0</v>
      </c>
    </row>
    <row r="296" spans="1:8" x14ac:dyDescent="0.25">
      <c r="A296" t="s">
        <v>158</v>
      </c>
      <c r="B296" t="s">
        <v>162</v>
      </c>
      <c r="C296">
        <v>32036</v>
      </c>
      <c r="D296">
        <v>594</v>
      </c>
      <c r="E296">
        <v>0</v>
      </c>
      <c r="F296">
        <v>594</v>
      </c>
      <c r="G296">
        <v>0</v>
      </c>
      <c r="H296">
        <v>0</v>
      </c>
    </row>
    <row r="297" spans="1:8" x14ac:dyDescent="0.25">
      <c r="A297" t="s">
        <v>158</v>
      </c>
      <c r="B297" t="s">
        <v>162</v>
      </c>
      <c r="C297">
        <v>32136</v>
      </c>
      <c r="D297">
        <v>912</v>
      </c>
      <c r="E297">
        <v>0</v>
      </c>
      <c r="F297">
        <v>912</v>
      </c>
      <c r="G297">
        <v>0</v>
      </c>
      <c r="H297">
        <v>0</v>
      </c>
    </row>
    <row r="298" spans="1:8" x14ac:dyDescent="0.25">
      <c r="A298" t="s">
        <v>158</v>
      </c>
      <c r="B298" t="s">
        <v>162</v>
      </c>
      <c r="C298">
        <v>32137</v>
      </c>
      <c r="D298">
        <v>960</v>
      </c>
      <c r="E298">
        <v>0</v>
      </c>
      <c r="F298">
        <v>960</v>
      </c>
      <c r="G298">
        <v>0</v>
      </c>
      <c r="H298">
        <v>0</v>
      </c>
    </row>
    <row r="299" spans="1:8" x14ac:dyDescent="0.25">
      <c r="A299" t="s">
        <v>158</v>
      </c>
      <c r="B299" t="s">
        <v>162</v>
      </c>
      <c r="C299">
        <v>32193</v>
      </c>
      <c r="D299">
        <v>492</v>
      </c>
      <c r="E299">
        <v>0</v>
      </c>
      <c r="F299">
        <v>492</v>
      </c>
      <c r="G299">
        <v>0</v>
      </c>
      <c r="H299">
        <v>0</v>
      </c>
    </row>
    <row r="300" spans="1:8" x14ac:dyDescent="0.25">
      <c r="A300" t="s">
        <v>158</v>
      </c>
      <c r="B300" t="s">
        <v>162</v>
      </c>
      <c r="C300">
        <v>32194</v>
      </c>
      <c r="D300">
        <v>312</v>
      </c>
      <c r="E300">
        <v>0</v>
      </c>
      <c r="F300">
        <v>312</v>
      </c>
      <c r="G300">
        <v>0</v>
      </c>
      <c r="H300">
        <v>0</v>
      </c>
    </row>
    <row r="301" spans="1:8" x14ac:dyDescent="0.25">
      <c r="A301" t="s">
        <v>158</v>
      </c>
      <c r="B301" t="s">
        <v>162</v>
      </c>
      <c r="C301">
        <v>32201</v>
      </c>
      <c r="D301">
        <v>642</v>
      </c>
      <c r="E301">
        <v>0</v>
      </c>
      <c r="F301">
        <v>642</v>
      </c>
      <c r="G301">
        <v>0</v>
      </c>
      <c r="H301">
        <v>0</v>
      </c>
    </row>
    <row r="302" spans="1:8" x14ac:dyDescent="0.25">
      <c r="A302" t="s">
        <v>158</v>
      </c>
      <c r="B302" t="s">
        <v>162</v>
      </c>
      <c r="C302">
        <v>32202</v>
      </c>
      <c r="D302">
        <v>144</v>
      </c>
      <c r="E302">
        <v>0</v>
      </c>
      <c r="F302">
        <v>144</v>
      </c>
      <c r="G302">
        <v>0</v>
      </c>
      <c r="H302">
        <v>0</v>
      </c>
    </row>
    <row r="303" spans="1:8" x14ac:dyDescent="0.25">
      <c r="A303" t="s">
        <v>158</v>
      </c>
      <c r="B303" t="s">
        <v>162</v>
      </c>
      <c r="C303">
        <v>32210</v>
      </c>
      <c r="D303">
        <v>504</v>
      </c>
      <c r="E303">
        <v>0</v>
      </c>
      <c r="F303">
        <v>504</v>
      </c>
      <c r="G303">
        <v>0</v>
      </c>
      <c r="H303">
        <v>0</v>
      </c>
    </row>
    <row r="304" spans="1:8" x14ac:dyDescent="0.25">
      <c r="A304" t="s">
        <v>158</v>
      </c>
      <c r="B304" t="s">
        <v>162</v>
      </c>
      <c r="C304">
        <v>32237</v>
      </c>
      <c r="D304">
        <v>216</v>
      </c>
      <c r="E304">
        <v>0</v>
      </c>
      <c r="F304">
        <v>216</v>
      </c>
      <c r="G304">
        <v>0</v>
      </c>
      <c r="H304">
        <v>0</v>
      </c>
    </row>
    <row r="305" spans="1:8" x14ac:dyDescent="0.25">
      <c r="A305" t="s">
        <v>158</v>
      </c>
      <c r="B305" t="s">
        <v>162</v>
      </c>
      <c r="C305">
        <v>32245</v>
      </c>
      <c r="D305">
        <v>300</v>
      </c>
      <c r="E305">
        <v>0</v>
      </c>
      <c r="F305">
        <v>300</v>
      </c>
      <c r="G305">
        <v>0</v>
      </c>
      <c r="H305">
        <v>0</v>
      </c>
    </row>
    <row r="306" spans="1:8" x14ac:dyDescent="0.25">
      <c r="A306" t="s">
        <v>158</v>
      </c>
      <c r="B306" t="s">
        <v>162</v>
      </c>
      <c r="C306">
        <v>32246</v>
      </c>
      <c r="D306">
        <v>264</v>
      </c>
      <c r="E306">
        <v>0</v>
      </c>
      <c r="F306">
        <v>264</v>
      </c>
      <c r="G306">
        <v>0</v>
      </c>
      <c r="H306">
        <v>0</v>
      </c>
    </row>
    <row r="307" spans="1:8" x14ac:dyDescent="0.25">
      <c r="A307" t="s">
        <v>158</v>
      </c>
      <c r="B307" t="s">
        <v>162</v>
      </c>
      <c r="C307">
        <v>32249</v>
      </c>
      <c r="D307">
        <v>108</v>
      </c>
      <c r="E307">
        <v>0</v>
      </c>
      <c r="F307">
        <v>108</v>
      </c>
      <c r="G307">
        <v>0</v>
      </c>
      <c r="H307">
        <v>0</v>
      </c>
    </row>
    <row r="308" spans="1:8" x14ac:dyDescent="0.25">
      <c r="A308" t="s">
        <v>158</v>
      </c>
      <c r="B308" t="s">
        <v>162</v>
      </c>
      <c r="C308">
        <v>32257</v>
      </c>
      <c r="D308">
        <v>570</v>
      </c>
      <c r="E308">
        <v>0</v>
      </c>
      <c r="F308">
        <v>570</v>
      </c>
      <c r="G308">
        <v>0</v>
      </c>
      <c r="H308">
        <v>0</v>
      </c>
    </row>
    <row r="309" spans="1:8" x14ac:dyDescent="0.25">
      <c r="A309" t="s">
        <v>158</v>
      </c>
      <c r="B309" t="s">
        <v>162</v>
      </c>
      <c r="C309">
        <v>32259</v>
      </c>
      <c r="D309">
        <v>2784</v>
      </c>
      <c r="E309">
        <v>0</v>
      </c>
      <c r="F309">
        <v>2784</v>
      </c>
      <c r="G309">
        <v>0</v>
      </c>
      <c r="H309">
        <v>0</v>
      </c>
    </row>
    <row r="310" spans="1:8" x14ac:dyDescent="0.25">
      <c r="A310" t="s">
        <v>158</v>
      </c>
      <c r="B310" t="s">
        <v>162</v>
      </c>
      <c r="C310">
        <v>32429</v>
      </c>
      <c r="D310">
        <v>414</v>
      </c>
      <c r="E310">
        <v>0</v>
      </c>
      <c r="F310">
        <v>414</v>
      </c>
      <c r="G310">
        <v>0</v>
      </c>
      <c r="H310">
        <v>0</v>
      </c>
    </row>
    <row r="311" spans="1:8" x14ac:dyDescent="0.25">
      <c r="A311" t="s">
        <v>158</v>
      </c>
      <c r="B311" t="s">
        <v>162</v>
      </c>
      <c r="C311">
        <v>32432</v>
      </c>
      <c r="D311">
        <v>1044</v>
      </c>
      <c r="E311">
        <v>0</v>
      </c>
      <c r="F311">
        <v>1044</v>
      </c>
      <c r="G311">
        <v>0</v>
      </c>
      <c r="H311">
        <v>0</v>
      </c>
    </row>
    <row r="312" spans="1:8" x14ac:dyDescent="0.25">
      <c r="A312" t="s">
        <v>158</v>
      </c>
      <c r="B312" t="s">
        <v>162</v>
      </c>
      <c r="C312">
        <v>32438</v>
      </c>
      <c r="D312">
        <v>180</v>
      </c>
      <c r="E312">
        <v>0</v>
      </c>
      <c r="F312">
        <v>180</v>
      </c>
      <c r="G312">
        <v>0</v>
      </c>
      <c r="H312">
        <v>0</v>
      </c>
    </row>
    <row r="313" spans="1:8" x14ac:dyDescent="0.25">
      <c r="A313" t="s">
        <v>158</v>
      </c>
      <c r="B313" t="s">
        <v>162</v>
      </c>
      <c r="C313">
        <v>32441</v>
      </c>
      <c r="D313">
        <v>882</v>
      </c>
      <c r="E313">
        <v>0</v>
      </c>
      <c r="F313">
        <v>882</v>
      </c>
      <c r="G313">
        <v>0</v>
      </c>
      <c r="H313">
        <v>0</v>
      </c>
    </row>
    <row r="314" spans="1:8" x14ac:dyDescent="0.25">
      <c r="A314" t="s">
        <v>158</v>
      </c>
      <c r="B314" t="s">
        <v>162</v>
      </c>
      <c r="C314">
        <v>32442</v>
      </c>
      <c r="D314">
        <v>240</v>
      </c>
      <c r="E314">
        <v>0</v>
      </c>
      <c r="F314">
        <v>240</v>
      </c>
      <c r="G314">
        <v>0</v>
      </c>
      <c r="H314">
        <v>0</v>
      </c>
    </row>
    <row r="315" spans="1:8" x14ac:dyDescent="0.25">
      <c r="A315" t="s">
        <v>158</v>
      </c>
      <c r="B315" t="s">
        <v>162</v>
      </c>
      <c r="C315">
        <v>32443</v>
      </c>
      <c r="D315">
        <v>168</v>
      </c>
      <c r="E315">
        <v>0</v>
      </c>
      <c r="F315">
        <v>168</v>
      </c>
      <c r="G315">
        <v>0</v>
      </c>
      <c r="H315">
        <v>0</v>
      </c>
    </row>
    <row r="316" spans="1:8" x14ac:dyDescent="0.25">
      <c r="A316" t="s">
        <v>158</v>
      </c>
      <c r="B316" t="s">
        <v>162</v>
      </c>
      <c r="C316">
        <v>32444</v>
      </c>
      <c r="D316">
        <v>288</v>
      </c>
      <c r="E316">
        <v>0</v>
      </c>
      <c r="F316">
        <v>0</v>
      </c>
      <c r="G316">
        <v>-288</v>
      </c>
      <c r="H316">
        <v>0</v>
      </c>
    </row>
    <row r="317" spans="1:8" x14ac:dyDescent="0.25">
      <c r="A317" t="s">
        <v>158</v>
      </c>
      <c r="B317" t="s">
        <v>162</v>
      </c>
      <c r="C317">
        <v>32488</v>
      </c>
      <c r="D317">
        <v>24</v>
      </c>
      <c r="E317">
        <v>0</v>
      </c>
      <c r="F317">
        <v>24</v>
      </c>
      <c r="G317">
        <v>0</v>
      </c>
      <c r="H317">
        <v>0</v>
      </c>
    </row>
    <row r="318" spans="1:8" x14ac:dyDescent="0.25">
      <c r="A318" t="s">
        <v>158</v>
      </c>
      <c r="B318" t="s">
        <v>162</v>
      </c>
      <c r="C318">
        <v>32623</v>
      </c>
      <c r="D318">
        <v>168</v>
      </c>
      <c r="E318">
        <v>0</v>
      </c>
      <c r="F318">
        <v>168</v>
      </c>
      <c r="G318">
        <v>0</v>
      </c>
      <c r="H318">
        <v>0</v>
      </c>
    </row>
    <row r="319" spans="1:8" x14ac:dyDescent="0.25">
      <c r="A319" t="s">
        <v>158</v>
      </c>
      <c r="B319" t="s">
        <v>162</v>
      </c>
      <c r="C319">
        <v>32624</v>
      </c>
      <c r="D319">
        <v>240</v>
      </c>
      <c r="E319">
        <v>0</v>
      </c>
      <c r="F319">
        <v>240</v>
      </c>
      <c r="G319">
        <v>0</v>
      </c>
      <c r="H319">
        <v>0</v>
      </c>
    </row>
    <row r="320" spans="1:8" x14ac:dyDescent="0.25">
      <c r="A320" t="s">
        <v>158</v>
      </c>
      <c r="B320" t="s">
        <v>162</v>
      </c>
      <c r="C320">
        <v>32625</v>
      </c>
      <c r="D320">
        <v>84</v>
      </c>
      <c r="E320">
        <v>0</v>
      </c>
      <c r="F320">
        <v>84</v>
      </c>
      <c r="G320">
        <v>0</v>
      </c>
      <c r="H320">
        <v>0</v>
      </c>
    </row>
    <row r="321" spans="1:8" x14ac:dyDescent="0.25">
      <c r="A321" t="s">
        <v>158</v>
      </c>
      <c r="B321" t="s">
        <v>162</v>
      </c>
      <c r="C321">
        <v>32626</v>
      </c>
      <c r="D321">
        <v>204</v>
      </c>
      <c r="E321">
        <v>0</v>
      </c>
      <c r="F321">
        <v>204</v>
      </c>
      <c r="G321">
        <v>0</v>
      </c>
      <c r="H321">
        <v>0</v>
      </c>
    </row>
    <row r="322" spans="1:8" x14ac:dyDescent="0.25">
      <c r="A322" t="s">
        <v>158</v>
      </c>
      <c r="B322" t="s">
        <v>162</v>
      </c>
      <c r="C322">
        <v>32627</v>
      </c>
      <c r="D322">
        <v>60</v>
      </c>
      <c r="E322">
        <v>0</v>
      </c>
      <c r="F322">
        <v>60</v>
      </c>
      <c r="G322">
        <v>0</v>
      </c>
      <c r="H322">
        <v>0</v>
      </c>
    </row>
    <row r="323" spans="1:8" x14ac:dyDescent="0.25">
      <c r="A323" t="s">
        <v>158</v>
      </c>
      <c r="B323" t="s">
        <v>162</v>
      </c>
      <c r="C323">
        <v>32628</v>
      </c>
      <c r="D323">
        <v>24</v>
      </c>
      <c r="E323">
        <v>0</v>
      </c>
      <c r="F323">
        <v>24</v>
      </c>
      <c r="G323">
        <v>0</v>
      </c>
      <c r="H323">
        <v>0</v>
      </c>
    </row>
    <row r="324" spans="1:8" x14ac:dyDescent="0.25">
      <c r="A324" t="s">
        <v>158</v>
      </c>
      <c r="B324" t="s">
        <v>162</v>
      </c>
      <c r="C324">
        <v>32631</v>
      </c>
      <c r="D324">
        <v>102</v>
      </c>
      <c r="E324">
        <v>0</v>
      </c>
      <c r="F324">
        <v>102</v>
      </c>
      <c r="G324">
        <v>0</v>
      </c>
      <c r="H324">
        <v>0</v>
      </c>
    </row>
    <row r="325" spans="1:8" x14ac:dyDescent="0.25">
      <c r="A325" t="s">
        <v>158</v>
      </c>
      <c r="B325" t="s">
        <v>162</v>
      </c>
      <c r="C325">
        <v>32632</v>
      </c>
      <c r="D325">
        <v>432</v>
      </c>
      <c r="E325">
        <v>0</v>
      </c>
      <c r="F325">
        <v>432</v>
      </c>
      <c r="G325">
        <v>0</v>
      </c>
      <c r="H325">
        <v>0</v>
      </c>
    </row>
    <row r="326" spans="1:8" x14ac:dyDescent="0.25">
      <c r="A326" t="s">
        <v>158</v>
      </c>
      <c r="B326" t="s">
        <v>162</v>
      </c>
      <c r="C326">
        <v>32633</v>
      </c>
      <c r="D326">
        <v>684</v>
      </c>
      <c r="E326">
        <v>0</v>
      </c>
      <c r="F326">
        <v>684</v>
      </c>
      <c r="G326">
        <v>0</v>
      </c>
      <c r="H326">
        <v>0</v>
      </c>
    </row>
    <row r="327" spans="1:8" x14ac:dyDescent="0.25">
      <c r="A327" t="s">
        <v>158</v>
      </c>
      <c r="B327" t="s">
        <v>162</v>
      </c>
      <c r="C327">
        <v>32650</v>
      </c>
      <c r="D327">
        <v>198</v>
      </c>
      <c r="E327">
        <v>0</v>
      </c>
      <c r="F327">
        <v>198</v>
      </c>
      <c r="G327">
        <v>0</v>
      </c>
      <c r="H327">
        <v>0</v>
      </c>
    </row>
    <row r="328" spans="1:8" x14ac:dyDescent="0.25">
      <c r="A328" t="s">
        <v>158</v>
      </c>
      <c r="B328" t="s">
        <v>162</v>
      </c>
      <c r="C328">
        <v>32670</v>
      </c>
      <c r="D328">
        <v>150</v>
      </c>
      <c r="E328">
        <v>0</v>
      </c>
      <c r="F328">
        <v>150</v>
      </c>
      <c r="G328">
        <v>0</v>
      </c>
      <c r="H328">
        <v>0</v>
      </c>
    </row>
    <row r="329" spans="1:8" x14ac:dyDescent="0.25">
      <c r="A329" t="s">
        <v>158</v>
      </c>
      <c r="B329" t="s">
        <v>162</v>
      </c>
      <c r="C329">
        <v>32739</v>
      </c>
      <c r="D329">
        <v>60</v>
      </c>
      <c r="E329">
        <v>0</v>
      </c>
      <c r="F329">
        <v>60</v>
      </c>
      <c r="G329">
        <v>0</v>
      </c>
      <c r="H329">
        <v>0</v>
      </c>
    </row>
    <row r="330" spans="1:8" x14ac:dyDescent="0.25">
      <c r="A330" t="s">
        <v>158</v>
      </c>
      <c r="B330" t="s">
        <v>162</v>
      </c>
      <c r="C330">
        <v>32769</v>
      </c>
      <c r="D330">
        <v>384</v>
      </c>
      <c r="E330">
        <v>0</v>
      </c>
      <c r="F330">
        <v>384</v>
      </c>
      <c r="G330">
        <v>0</v>
      </c>
      <c r="H330">
        <v>0</v>
      </c>
    </row>
    <row r="331" spans="1:8" x14ac:dyDescent="0.25">
      <c r="A331" t="s">
        <v>158</v>
      </c>
      <c r="B331" t="s">
        <v>162</v>
      </c>
      <c r="C331">
        <v>32780</v>
      </c>
      <c r="D331">
        <v>180</v>
      </c>
      <c r="E331">
        <v>0</v>
      </c>
      <c r="F331">
        <v>180</v>
      </c>
      <c r="G331">
        <v>0</v>
      </c>
      <c r="H331">
        <v>0</v>
      </c>
    </row>
    <row r="332" spans="1:8" x14ac:dyDescent="0.25">
      <c r="A332" t="s">
        <v>158</v>
      </c>
      <c r="B332" t="s">
        <v>162</v>
      </c>
      <c r="C332">
        <v>32892</v>
      </c>
      <c r="D332">
        <v>240</v>
      </c>
      <c r="E332">
        <v>0</v>
      </c>
      <c r="F332">
        <v>240</v>
      </c>
      <c r="G332">
        <v>0</v>
      </c>
      <c r="H332">
        <v>0</v>
      </c>
    </row>
    <row r="333" spans="1:8" x14ac:dyDescent="0.25">
      <c r="A333" t="s">
        <v>158</v>
      </c>
      <c r="B333" t="s">
        <v>162</v>
      </c>
      <c r="C333">
        <v>32895</v>
      </c>
      <c r="D333">
        <v>162</v>
      </c>
      <c r="E333">
        <v>0</v>
      </c>
      <c r="F333">
        <v>162</v>
      </c>
      <c r="G333">
        <v>0</v>
      </c>
      <c r="H333">
        <v>0</v>
      </c>
    </row>
    <row r="334" spans="1:8" x14ac:dyDescent="0.25">
      <c r="A334" t="s">
        <v>158</v>
      </c>
      <c r="B334" t="s">
        <v>162</v>
      </c>
      <c r="C334">
        <v>32904</v>
      </c>
      <c r="D334">
        <v>60</v>
      </c>
      <c r="E334">
        <v>0</v>
      </c>
      <c r="F334">
        <v>60</v>
      </c>
      <c r="G334">
        <v>0</v>
      </c>
      <c r="H334">
        <v>0</v>
      </c>
    </row>
    <row r="335" spans="1:8" x14ac:dyDescent="0.25">
      <c r="A335" t="s">
        <v>158</v>
      </c>
      <c r="B335" t="s">
        <v>162</v>
      </c>
      <c r="C335">
        <v>32907</v>
      </c>
      <c r="D335">
        <v>24</v>
      </c>
      <c r="E335">
        <v>0</v>
      </c>
      <c r="F335">
        <v>24</v>
      </c>
      <c r="G335">
        <v>0</v>
      </c>
      <c r="H335">
        <v>0</v>
      </c>
    </row>
    <row r="336" spans="1:8" x14ac:dyDescent="0.25">
      <c r="A336" t="s">
        <v>158</v>
      </c>
      <c r="B336" t="s">
        <v>162</v>
      </c>
      <c r="C336">
        <v>32910</v>
      </c>
      <c r="D336">
        <v>42</v>
      </c>
      <c r="E336">
        <v>0</v>
      </c>
      <c r="F336">
        <v>42</v>
      </c>
      <c r="G336">
        <v>0</v>
      </c>
      <c r="H336">
        <v>0</v>
      </c>
    </row>
    <row r="337" spans="1:8" x14ac:dyDescent="0.25">
      <c r="A337" t="s">
        <v>158</v>
      </c>
      <c r="B337" t="s">
        <v>162</v>
      </c>
      <c r="C337">
        <v>32923</v>
      </c>
      <c r="D337">
        <v>84</v>
      </c>
      <c r="E337">
        <v>0</v>
      </c>
      <c r="F337">
        <v>84</v>
      </c>
      <c r="G337">
        <v>0</v>
      </c>
      <c r="H337">
        <v>0</v>
      </c>
    </row>
    <row r="338" spans="1:8" x14ac:dyDescent="0.25">
      <c r="A338" t="s">
        <v>158</v>
      </c>
      <c r="B338" t="s">
        <v>162</v>
      </c>
      <c r="C338">
        <v>32926</v>
      </c>
      <c r="D338">
        <v>138</v>
      </c>
      <c r="E338">
        <v>0</v>
      </c>
      <c r="F338">
        <v>138</v>
      </c>
      <c r="G338">
        <v>0</v>
      </c>
      <c r="H338">
        <v>0</v>
      </c>
    </row>
    <row r="339" spans="1:8" x14ac:dyDescent="0.25">
      <c r="A339" t="s">
        <v>158</v>
      </c>
      <c r="B339" t="s">
        <v>162</v>
      </c>
      <c r="C339">
        <v>33095</v>
      </c>
      <c r="D339">
        <v>504</v>
      </c>
      <c r="E339">
        <v>0</v>
      </c>
      <c r="F339">
        <v>0</v>
      </c>
      <c r="G339">
        <v>-504</v>
      </c>
      <c r="H339">
        <v>0</v>
      </c>
    </row>
    <row r="340" spans="1:8" x14ac:dyDescent="0.25">
      <c r="A340" t="s">
        <v>158</v>
      </c>
      <c r="B340" t="s">
        <v>162</v>
      </c>
      <c r="C340">
        <v>33244</v>
      </c>
      <c r="D340">
        <v>354</v>
      </c>
      <c r="E340">
        <v>0</v>
      </c>
      <c r="F340">
        <v>354</v>
      </c>
      <c r="G340">
        <v>0</v>
      </c>
      <c r="H340">
        <v>0</v>
      </c>
    </row>
    <row r="341" spans="1:8" x14ac:dyDescent="0.25">
      <c r="A341" t="s">
        <v>158</v>
      </c>
      <c r="B341" t="s">
        <v>162</v>
      </c>
      <c r="C341">
        <v>33249</v>
      </c>
      <c r="D341">
        <v>1122</v>
      </c>
      <c r="E341">
        <v>0</v>
      </c>
      <c r="F341">
        <v>1122</v>
      </c>
      <c r="G341">
        <v>0</v>
      </c>
      <c r="H341">
        <v>0</v>
      </c>
    </row>
    <row r="342" spans="1:8" x14ac:dyDescent="0.25">
      <c r="A342" t="s">
        <v>158</v>
      </c>
      <c r="B342" t="s">
        <v>162</v>
      </c>
      <c r="C342">
        <v>33250</v>
      </c>
      <c r="D342">
        <v>222</v>
      </c>
      <c r="E342">
        <v>0</v>
      </c>
      <c r="F342">
        <v>222</v>
      </c>
      <c r="G342">
        <v>0</v>
      </c>
      <c r="H342">
        <v>0</v>
      </c>
    </row>
    <row r="343" spans="1:8" x14ac:dyDescent="0.25">
      <c r="A343" t="s">
        <v>158</v>
      </c>
      <c r="B343" t="s">
        <v>162</v>
      </c>
      <c r="C343">
        <v>33251</v>
      </c>
      <c r="D343">
        <v>276</v>
      </c>
      <c r="E343">
        <v>0</v>
      </c>
      <c r="F343">
        <v>276</v>
      </c>
      <c r="G343">
        <v>0</v>
      </c>
      <c r="H343">
        <v>0</v>
      </c>
    </row>
    <row r="344" spans="1:8" x14ac:dyDescent="0.25">
      <c r="A344" t="s">
        <v>158</v>
      </c>
      <c r="B344" t="s">
        <v>162</v>
      </c>
      <c r="C344">
        <v>33252</v>
      </c>
      <c r="D344">
        <v>240</v>
      </c>
      <c r="E344">
        <v>0</v>
      </c>
      <c r="F344">
        <v>240</v>
      </c>
      <c r="G344">
        <v>0</v>
      </c>
      <c r="H344">
        <v>0</v>
      </c>
    </row>
    <row r="345" spans="1:8" x14ac:dyDescent="0.25">
      <c r="A345" t="s">
        <v>158</v>
      </c>
      <c r="B345" t="s">
        <v>162</v>
      </c>
      <c r="C345">
        <v>33256</v>
      </c>
      <c r="D345">
        <v>84</v>
      </c>
      <c r="E345">
        <v>0</v>
      </c>
      <c r="F345">
        <v>84</v>
      </c>
      <c r="G345">
        <v>0</v>
      </c>
      <c r="H345">
        <v>0</v>
      </c>
    </row>
    <row r="346" spans="1:8" x14ac:dyDescent="0.25">
      <c r="A346" t="s">
        <v>158</v>
      </c>
      <c r="B346" t="s">
        <v>162</v>
      </c>
      <c r="C346">
        <v>33257</v>
      </c>
      <c r="D346">
        <v>612</v>
      </c>
      <c r="E346">
        <v>0</v>
      </c>
      <c r="F346">
        <v>612</v>
      </c>
      <c r="G346">
        <v>0</v>
      </c>
      <c r="H346">
        <v>0</v>
      </c>
    </row>
    <row r="347" spans="1:8" x14ac:dyDescent="0.25">
      <c r="A347" t="s">
        <v>158</v>
      </c>
      <c r="B347" t="s">
        <v>162</v>
      </c>
      <c r="C347">
        <v>33258</v>
      </c>
      <c r="D347">
        <v>156</v>
      </c>
      <c r="E347">
        <v>0</v>
      </c>
      <c r="F347">
        <v>156</v>
      </c>
      <c r="G347">
        <v>0</v>
      </c>
      <c r="H347">
        <v>0</v>
      </c>
    </row>
    <row r="348" spans="1:8" x14ac:dyDescent="0.25">
      <c r="A348" t="s">
        <v>158</v>
      </c>
      <c r="B348" t="s">
        <v>162</v>
      </c>
      <c r="C348">
        <v>33259</v>
      </c>
      <c r="D348">
        <v>180</v>
      </c>
      <c r="E348">
        <v>0</v>
      </c>
      <c r="F348">
        <v>0</v>
      </c>
      <c r="G348">
        <v>-180</v>
      </c>
      <c r="H348">
        <v>0</v>
      </c>
    </row>
    <row r="349" spans="1:8" x14ac:dyDescent="0.25">
      <c r="A349" t="s">
        <v>158</v>
      </c>
      <c r="B349" t="s">
        <v>162</v>
      </c>
      <c r="C349">
        <v>33263</v>
      </c>
      <c r="D349">
        <v>162</v>
      </c>
      <c r="E349">
        <v>0</v>
      </c>
      <c r="F349">
        <v>162</v>
      </c>
      <c r="G349">
        <v>0</v>
      </c>
      <c r="H349">
        <v>0</v>
      </c>
    </row>
    <row r="350" spans="1:8" x14ac:dyDescent="0.25">
      <c r="A350" t="s">
        <v>158</v>
      </c>
      <c r="B350" t="s">
        <v>162</v>
      </c>
      <c r="C350">
        <v>33264</v>
      </c>
      <c r="D350">
        <v>234</v>
      </c>
      <c r="E350">
        <v>0</v>
      </c>
      <c r="F350">
        <v>234</v>
      </c>
      <c r="G350">
        <v>0</v>
      </c>
      <c r="H350">
        <v>0</v>
      </c>
    </row>
    <row r="351" spans="1:8" x14ac:dyDescent="0.25">
      <c r="A351" t="s">
        <v>158</v>
      </c>
      <c r="B351" t="s">
        <v>162</v>
      </c>
      <c r="C351">
        <v>33266</v>
      </c>
      <c r="D351">
        <v>180</v>
      </c>
      <c r="E351">
        <v>0</v>
      </c>
      <c r="F351">
        <v>180</v>
      </c>
      <c r="G351">
        <v>0</v>
      </c>
      <c r="H351">
        <v>0</v>
      </c>
    </row>
    <row r="352" spans="1:8" x14ac:dyDescent="0.25">
      <c r="A352" t="s">
        <v>158</v>
      </c>
      <c r="B352" t="s">
        <v>162</v>
      </c>
      <c r="C352">
        <v>33296</v>
      </c>
      <c r="D352">
        <v>120</v>
      </c>
      <c r="E352">
        <v>0</v>
      </c>
      <c r="F352">
        <v>120</v>
      </c>
      <c r="G352">
        <v>0</v>
      </c>
      <c r="H352">
        <v>0</v>
      </c>
    </row>
    <row r="353" spans="1:8" x14ac:dyDescent="0.25">
      <c r="A353" t="s">
        <v>158</v>
      </c>
      <c r="B353" t="s">
        <v>162</v>
      </c>
      <c r="C353">
        <v>33297</v>
      </c>
      <c r="D353">
        <v>234</v>
      </c>
      <c r="E353">
        <v>0</v>
      </c>
      <c r="F353">
        <v>234</v>
      </c>
      <c r="G353">
        <v>0</v>
      </c>
      <c r="H353">
        <v>0</v>
      </c>
    </row>
    <row r="354" spans="1:8" x14ac:dyDescent="0.25">
      <c r="A354" t="s">
        <v>158</v>
      </c>
      <c r="B354" t="s">
        <v>162</v>
      </c>
      <c r="C354">
        <v>33298</v>
      </c>
      <c r="D354">
        <v>300</v>
      </c>
      <c r="E354">
        <v>0</v>
      </c>
      <c r="F354">
        <v>300</v>
      </c>
      <c r="G354">
        <v>0</v>
      </c>
      <c r="H354">
        <v>0</v>
      </c>
    </row>
    <row r="355" spans="1:8" x14ac:dyDescent="0.25">
      <c r="A355" t="s">
        <v>158</v>
      </c>
      <c r="B355" t="s">
        <v>162</v>
      </c>
      <c r="C355">
        <v>33299</v>
      </c>
      <c r="D355">
        <v>120</v>
      </c>
      <c r="E355">
        <v>0</v>
      </c>
      <c r="F355">
        <v>120</v>
      </c>
      <c r="G355">
        <v>0</v>
      </c>
      <c r="H355">
        <v>0</v>
      </c>
    </row>
    <row r="356" spans="1:8" x14ac:dyDescent="0.25">
      <c r="A356" t="s">
        <v>158</v>
      </c>
      <c r="B356" t="s">
        <v>162</v>
      </c>
      <c r="C356">
        <v>33314</v>
      </c>
      <c r="D356">
        <v>576</v>
      </c>
      <c r="E356">
        <v>0</v>
      </c>
      <c r="F356">
        <v>576</v>
      </c>
      <c r="G356">
        <v>0</v>
      </c>
      <c r="H356">
        <v>0</v>
      </c>
    </row>
    <row r="357" spans="1:8" x14ac:dyDescent="0.25">
      <c r="A357" t="s">
        <v>158</v>
      </c>
      <c r="B357" t="s">
        <v>162</v>
      </c>
      <c r="C357">
        <v>33316</v>
      </c>
      <c r="D357">
        <v>162</v>
      </c>
      <c r="E357">
        <v>0</v>
      </c>
      <c r="F357">
        <v>162</v>
      </c>
      <c r="G357">
        <v>0</v>
      </c>
      <c r="H357">
        <v>0</v>
      </c>
    </row>
    <row r="358" spans="1:8" x14ac:dyDescent="0.25">
      <c r="A358" t="s">
        <v>158</v>
      </c>
      <c r="B358" t="s">
        <v>162</v>
      </c>
      <c r="C358">
        <v>33318</v>
      </c>
      <c r="D358">
        <v>324</v>
      </c>
      <c r="E358">
        <v>0</v>
      </c>
      <c r="F358">
        <v>324</v>
      </c>
      <c r="G358">
        <v>0</v>
      </c>
      <c r="H358">
        <v>0</v>
      </c>
    </row>
    <row r="359" spans="1:8" x14ac:dyDescent="0.25">
      <c r="A359" t="s">
        <v>158</v>
      </c>
      <c r="B359" t="s">
        <v>162</v>
      </c>
      <c r="C359">
        <v>33320</v>
      </c>
      <c r="D359">
        <v>84</v>
      </c>
      <c r="E359">
        <v>0</v>
      </c>
      <c r="F359">
        <v>84</v>
      </c>
      <c r="G359">
        <v>0</v>
      </c>
      <c r="H359">
        <v>0</v>
      </c>
    </row>
    <row r="360" spans="1:8" x14ac:dyDescent="0.25">
      <c r="A360" t="s">
        <v>158</v>
      </c>
      <c r="B360" t="s">
        <v>162</v>
      </c>
      <c r="C360">
        <v>33322</v>
      </c>
      <c r="D360">
        <v>168</v>
      </c>
      <c r="E360">
        <v>0</v>
      </c>
      <c r="F360">
        <v>168</v>
      </c>
      <c r="G360">
        <v>0</v>
      </c>
      <c r="H360">
        <v>0</v>
      </c>
    </row>
    <row r="361" spans="1:8" x14ac:dyDescent="0.25">
      <c r="A361" t="s">
        <v>158</v>
      </c>
      <c r="B361" t="s">
        <v>162</v>
      </c>
      <c r="C361">
        <v>33343</v>
      </c>
      <c r="D361">
        <v>768</v>
      </c>
      <c r="E361">
        <v>0</v>
      </c>
      <c r="F361">
        <v>768</v>
      </c>
      <c r="G361">
        <v>0</v>
      </c>
      <c r="H361">
        <v>0</v>
      </c>
    </row>
    <row r="362" spans="1:8" x14ac:dyDescent="0.25">
      <c r="A362" t="s">
        <v>158</v>
      </c>
      <c r="B362" t="s">
        <v>162</v>
      </c>
      <c r="C362">
        <v>33360</v>
      </c>
      <c r="D362">
        <v>312</v>
      </c>
      <c r="E362">
        <v>0</v>
      </c>
      <c r="F362">
        <v>312</v>
      </c>
      <c r="G362">
        <v>0</v>
      </c>
      <c r="H362">
        <v>0</v>
      </c>
    </row>
    <row r="363" spans="1:8" x14ac:dyDescent="0.25">
      <c r="A363" t="s">
        <v>158</v>
      </c>
      <c r="B363" t="s">
        <v>162</v>
      </c>
      <c r="C363">
        <v>33371</v>
      </c>
      <c r="D363">
        <v>240</v>
      </c>
      <c r="E363">
        <v>0</v>
      </c>
      <c r="F363">
        <v>240</v>
      </c>
      <c r="G363">
        <v>0</v>
      </c>
      <c r="H363">
        <v>0</v>
      </c>
    </row>
    <row r="364" spans="1:8" x14ac:dyDescent="0.25">
      <c r="A364" t="s">
        <v>158</v>
      </c>
      <c r="B364" t="s">
        <v>162</v>
      </c>
      <c r="C364">
        <v>33375</v>
      </c>
      <c r="D364">
        <v>1140</v>
      </c>
      <c r="E364">
        <v>0</v>
      </c>
      <c r="F364">
        <v>0</v>
      </c>
      <c r="G364">
        <v>-1140</v>
      </c>
      <c r="H364">
        <v>0</v>
      </c>
    </row>
    <row r="365" spans="1:8" x14ac:dyDescent="0.25">
      <c r="A365" t="s">
        <v>158</v>
      </c>
      <c r="B365" t="s">
        <v>162</v>
      </c>
      <c r="C365">
        <v>33379</v>
      </c>
      <c r="D365">
        <v>612</v>
      </c>
      <c r="E365">
        <v>0</v>
      </c>
      <c r="F365">
        <v>0</v>
      </c>
      <c r="G365">
        <v>-612</v>
      </c>
      <c r="H365">
        <v>0</v>
      </c>
    </row>
    <row r="366" spans="1:8" x14ac:dyDescent="0.25">
      <c r="A366" t="s">
        <v>158</v>
      </c>
      <c r="B366" t="s">
        <v>162</v>
      </c>
      <c r="C366">
        <v>33401</v>
      </c>
      <c r="D366">
        <v>720</v>
      </c>
      <c r="E366">
        <v>0</v>
      </c>
      <c r="F366">
        <v>720</v>
      </c>
      <c r="G366">
        <v>0</v>
      </c>
      <c r="H366">
        <v>0</v>
      </c>
    </row>
    <row r="367" spans="1:8" x14ac:dyDescent="0.25">
      <c r="A367" t="s">
        <v>158</v>
      </c>
      <c r="B367" t="s">
        <v>162</v>
      </c>
      <c r="C367">
        <v>33452</v>
      </c>
      <c r="D367">
        <v>414</v>
      </c>
      <c r="E367">
        <v>0</v>
      </c>
      <c r="F367">
        <v>414</v>
      </c>
      <c r="G367">
        <v>0</v>
      </c>
      <c r="H367">
        <v>0</v>
      </c>
    </row>
    <row r="368" spans="1:8" x14ac:dyDescent="0.25">
      <c r="A368" t="s">
        <v>158</v>
      </c>
      <c r="B368" t="s">
        <v>162</v>
      </c>
      <c r="C368">
        <v>33557</v>
      </c>
      <c r="D368">
        <v>294</v>
      </c>
      <c r="E368">
        <v>0</v>
      </c>
      <c r="F368">
        <v>294</v>
      </c>
      <c r="G368">
        <v>0</v>
      </c>
      <c r="H368">
        <v>0</v>
      </c>
    </row>
    <row r="369" spans="1:8" x14ac:dyDescent="0.25">
      <c r="A369" t="s">
        <v>158</v>
      </c>
      <c r="B369" t="s">
        <v>162</v>
      </c>
      <c r="C369">
        <v>33558</v>
      </c>
      <c r="D369">
        <v>342</v>
      </c>
      <c r="E369">
        <v>0</v>
      </c>
      <c r="F369">
        <v>342</v>
      </c>
      <c r="G369">
        <v>0</v>
      </c>
      <c r="H369">
        <v>0</v>
      </c>
    </row>
    <row r="370" spans="1:8" x14ac:dyDescent="0.25">
      <c r="A370" t="s">
        <v>158</v>
      </c>
      <c r="B370" t="s">
        <v>162</v>
      </c>
      <c r="C370">
        <v>33579</v>
      </c>
      <c r="D370">
        <v>360</v>
      </c>
      <c r="E370">
        <v>0</v>
      </c>
      <c r="F370">
        <v>360</v>
      </c>
      <c r="G370">
        <v>0</v>
      </c>
      <c r="H370">
        <v>0</v>
      </c>
    </row>
    <row r="371" spans="1:8" x14ac:dyDescent="0.25">
      <c r="A371" t="s">
        <v>158</v>
      </c>
      <c r="B371" t="s">
        <v>162</v>
      </c>
      <c r="C371">
        <v>33580</v>
      </c>
      <c r="D371">
        <v>1440</v>
      </c>
      <c r="E371">
        <v>0</v>
      </c>
      <c r="F371">
        <v>1440</v>
      </c>
      <c r="G371">
        <v>0</v>
      </c>
      <c r="H371">
        <v>0</v>
      </c>
    </row>
    <row r="372" spans="1:8" x14ac:dyDescent="0.25">
      <c r="A372" t="s">
        <v>158</v>
      </c>
      <c r="B372" t="s">
        <v>162</v>
      </c>
      <c r="C372">
        <v>33587</v>
      </c>
      <c r="D372">
        <v>330</v>
      </c>
      <c r="E372">
        <v>0</v>
      </c>
      <c r="F372">
        <v>330</v>
      </c>
      <c r="G372">
        <v>0</v>
      </c>
      <c r="H372">
        <v>0</v>
      </c>
    </row>
    <row r="373" spans="1:8" x14ac:dyDescent="0.25">
      <c r="A373" t="s">
        <v>158</v>
      </c>
      <c r="B373" t="s">
        <v>162</v>
      </c>
      <c r="C373">
        <v>33589</v>
      </c>
      <c r="D373">
        <v>1122</v>
      </c>
      <c r="E373">
        <v>0</v>
      </c>
      <c r="F373">
        <v>1122</v>
      </c>
      <c r="G373">
        <v>0</v>
      </c>
      <c r="H373">
        <v>0</v>
      </c>
    </row>
    <row r="374" spans="1:8" x14ac:dyDescent="0.25">
      <c r="A374" t="s">
        <v>158</v>
      </c>
      <c r="B374" t="s">
        <v>162</v>
      </c>
      <c r="C374">
        <v>33592</v>
      </c>
      <c r="D374">
        <v>282</v>
      </c>
      <c r="E374">
        <v>0</v>
      </c>
      <c r="F374">
        <v>282</v>
      </c>
      <c r="G374">
        <v>0</v>
      </c>
      <c r="H374">
        <v>0</v>
      </c>
    </row>
    <row r="375" spans="1:8" x14ac:dyDescent="0.25">
      <c r="A375" t="s">
        <v>158</v>
      </c>
      <c r="B375" t="s">
        <v>162</v>
      </c>
      <c r="C375">
        <v>33593</v>
      </c>
      <c r="D375">
        <v>294</v>
      </c>
      <c r="E375">
        <v>0</v>
      </c>
      <c r="F375">
        <v>294</v>
      </c>
      <c r="G375">
        <v>0</v>
      </c>
      <c r="H375">
        <v>0</v>
      </c>
    </row>
    <row r="376" spans="1:8" x14ac:dyDescent="0.25">
      <c r="A376" t="s">
        <v>158</v>
      </c>
      <c r="B376" t="s">
        <v>162</v>
      </c>
      <c r="C376">
        <v>33596</v>
      </c>
      <c r="D376">
        <v>240</v>
      </c>
      <c r="E376">
        <v>0</v>
      </c>
      <c r="F376">
        <v>240</v>
      </c>
      <c r="G376">
        <v>0</v>
      </c>
      <c r="H376">
        <v>0</v>
      </c>
    </row>
    <row r="377" spans="1:8" x14ac:dyDescent="0.25">
      <c r="A377" t="s">
        <v>158</v>
      </c>
      <c r="B377" t="s">
        <v>162</v>
      </c>
      <c r="C377">
        <v>33597</v>
      </c>
      <c r="D377">
        <v>402</v>
      </c>
      <c r="E377">
        <v>0</v>
      </c>
      <c r="F377">
        <v>402</v>
      </c>
      <c r="G377">
        <v>0</v>
      </c>
      <c r="H377">
        <v>0</v>
      </c>
    </row>
    <row r="378" spans="1:8" x14ac:dyDescent="0.25">
      <c r="A378" t="s">
        <v>158</v>
      </c>
      <c r="B378" t="s">
        <v>162</v>
      </c>
      <c r="C378">
        <v>33598</v>
      </c>
      <c r="D378">
        <v>342</v>
      </c>
      <c r="E378">
        <v>0</v>
      </c>
      <c r="F378">
        <v>342</v>
      </c>
      <c r="G378">
        <v>0</v>
      </c>
      <c r="H378">
        <v>0</v>
      </c>
    </row>
    <row r="379" spans="1:8" x14ac:dyDescent="0.25">
      <c r="A379" t="s">
        <v>158</v>
      </c>
      <c r="B379" t="s">
        <v>162</v>
      </c>
      <c r="C379">
        <v>33599</v>
      </c>
      <c r="D379">
        <v>240</v>
      </c>
      <c r="E379">
        <v>0</v>
      </c>
      <c r="F379">
        <v>240</v>
      </c>
      <c r="G379">
        <v>0</v>
      </c>
      <c r="H379">
        <v>0</v>
      </c>
    </row>
    <row r="380" spans="1:8" x14ac:dyDescent="0.25">
      <c r="A380" t="s">
        <v>158</v>
      </c>
      <c r="B380" t="s">
        <v>162</v>
      </c>
      <c r="C380">
        <v>33600</v>
      </c>
      <c r="D380">
        <v>324</v>
      </c>
      <c r="E380">
        <v>0</v>
      </c>
      <c r="F380">
        <v>324</v>
      </c>
      <c r="G380">
        <v>0</v>
      </c>
      <c r="H380">
        <v>0</v>
      </c>
    </row>
    <row r="381" spans="1:8" x14ac:dyDescent="0.25">
      <c r="A381" t="s">
        <v>158</v>
      </c>
      <c r="B381" t="s">
        <v>162</v>
      </c>
      <c r="C381">
        <v>33601</v>
      </c>
      <c r="D381">
        <v>180</v>
      </c>
      <c r="E381">
        <v>0</v>
      </c>
      <c r="F381">
        <v>180</v>
      </c>
      <c r="G381">
        <v>0</v>
      </c>
      <c r="H381">
        <v>0</v>
      </c>
    </row>
    <row r="382" spans="1:8" x14ac:dyDescent="0.25">
      <c r="A382" t="s">
        <v>158</v>
      </c>
      <c r="B382" t="s">
        <v>162</v>
      </c>
      <c r="C382">
        <v>33602</v>
      </c>
      <c r="D382">
        <v>252</v>
      </c>
      <c r="E382">
        <v>0</v>
      </c>
      <c r="F382">
        <v>252</v>
      </c>
      <c r="G382">
        <v>0</v>
      </c>
      <c r="H382">
        <v>0</v>
      </c>
    </row>
    <row r="383" spans="1:8" x14ac:dyDescent="0.25">
      <c r="A383" t="s">
        <v>158</v>
      </c>
      <c r="B383" t="s">
        <v>162</v>
      </c>
      <c r="C383">
        <v>33626</v>
      </c>
      <c r="D383">
        <v>60</v>
      </c>
      <c r="E383">
        <v>0</v>
      </c>
      <c r="F383">
        <v>60</v>
      </c>
      <c r="G383">
        <v>0</v>
      </c>
      <c r="H383">
        <v>0</v>
      </c>
    </row>
    <row r="384" spans="1:8" x14ac:dyDescent="0.25">
      <c r="A384" t="s">
        <v>158</v>
      </c>
      <c r="B384" t="s">
        <v>162</v>
      </c>
      <c r="C384">
        <v>33629</v>
      </c>
      <c r="D384">
        <v>228</v>
      </c>
      <c r="E384">
        <v>0</v>
      </c>
      <c r="F384">
        <v>228</v>
      </c>
      <c r="G384">
        <v>0</v>
      </c>
      <c r="H384">
        <v>0</v>
      </c>
    </row>
    <row r="385" spans="1:8" x14ac:dyDescent="0.25">
      <c r="A385" t="s">
        <v>158</v>
      </c>
      <c r="B385" t="s">
        <v>162</v>
      </c>
      <c r="C385">
        <v>33635</v>
      </c>
      <c r="D385">
        <v>84</v>
      </c>
      <c r="E385">
        <v>0</v>
      </c>
      <c r="F385">
        <v>84</v>
      </c>
      <c r="G385">
        <v>0</v>
      </c>
      <c r="H385">
        <v>0</v>
      </c>
    </row>
    <row r="386" spans="1:8" x14ac:dyDescent="0.25">
      <c r="A386" t="s">
        <v>158</v>
      </c>
      <c r="B386" t="s">
        <v>162</v>
      </c>
      <c r="C386">
        <v>33642</v>
      </c>
      <c r="D386">
        <v>444</v>
      </c>
      <c r="E386">
        <v>0</v>
      </c>
      <c r="F386">
        <v>444</v>
      </c>
      <c r="G386">
        <v>0</v>
      </c>
      <c r="H386">
        <v>0</v>
      </c>
    </row>
    <row r="387" spans="1:8" x14ac:dyDescent="0.25">
      <c r="A387" t="s">
        <v>158</v>
      </c>
      <c r="B387" t="s">
        <v>162</v>
      </c>
      <c r="C387">
        <v>33643</v>
      </c>
      <c r="D387">
        <v>204</v>
      </c>
      <c r="E387">
        <v>0</v>
      </c>
      <c r="F387">
        <v>204</v>
      </c>
      <c r="G387">
        <v>0</v>
      </c>
      <c r="H387">
        <v>0</v>
      </c>
    </row>
    <row r="388" spans="1:8" x14ac:dyDescent="0.25">
      <c r="A388" t="s">
        <v>158</v>
      </c>
      <c r="B388" t="s">
        <v>162</v>
      </c>
      <c r="C388">
        <v>33644</v>
      </c>
      <c r="D388">
        <v>660</v>
      </c>
      <c r="E388">
        <v>0</v>
      </c>
      <c r="F388">
        <v>660</v>
      </c>
      <c r="G388">
        <v>0</v>
      </c>
      <c r="H388">
        <v>0</v>
      </c>
    </row>
    <row r="389" spans="1:8" x14ac:dyDescent="0.25">
      <c r="A389" t="s">
        <v>158</v>
      </c>
      <c r="B389" t="s">
        <v>162</v>
      </c>
      <c r="C389">
        <v>33645</v>
      </c>
      <c r="D389">
        <v>60</v>
      </c>
      <c r="E389">
        <v>0</v>
      </c>
      <c r="F389">
        <v>60</v>
      </c>
      <c r="G389">
        <v>0</v>
      </c>
      <c r="H389">
        <v>0</v>
      </c>
    </row>
    <row r="390" spans="1:8" x14ac:dyDescent="0.25">
      <c r="A390" t="s">
        <v>158</v>
      </c>
      <c r="B390" t="s">
        <v>162</v>
      </c>
      <c r="C390">
        <v>34436</v>
      </c>
      <c r="D390">
        <v>144</v>
      </c>
      <c r="E390">
        <v>0</v>
      </c>
      <c r="F390">
        <v>144</v>
      </c>
      <c r="G390">
        <v>0</v>
      </c>
      <c r="H390">
        <v>0</v>
      </c>
    </row>
    <row r="391" spans="1:8" x14ac:dyDescent="0.25">
      <c r="A391" t="s">
        <v>158</v>
      </c>
      <c r="B391" t="s">
        <v>162</v>
      </c>
      <c r="C391">
        <v>34451</v>
      </c>
      <c r="D391">
        <v>1002</v>
      </c>
      <c r="E391">
        <v>0</v>
      </c>
      <c r="F391">
        <v>1002</v>
      </c>
      <c r="G391">
        <v>0</v>
      </c>
      <c r="H391">
        <v>0</v>
      </c>
    </row>
    <row r="392" spans="1:8" x14ac:dyDescent="0.25">
      <c r="A392" t="s">
        <v>158</v>
      </c>
      <c r="B392" t="s">
        <v>162</v>
      </c>
      <c r="C392">
        <v>34480</v>
      </c>
      <c r="D392">
        <v>330</v>
      </c>
      <c r="E392">
        <v>0</v>
      </c>
      <c r="F392">
        <v>330</v>
      </c>
      <c r="G392">
        <v>0</v>
      </c>
      <c r="H392">
        <v>0</v>
      </c>
    </row>
    <row r="393" spans="1:8" x14ac:dyDescent="0.25">
      <c r="A393" t="s">
        <v>158</v>
      </c>
      <c r="B393" t="s">
        <v>162</v>
      </c>
      <c r="C393">
        <v>34509</v>
      </c>
      <c r="D393">
        <v>120</v>
      </c>
      <c r="E393">
        <v>0</v>
      </c>
      <c r="F393">
        <v>120</v>
      </c>
      <c r="G393">
        <v>0</v>
      </c>
      <c r="H393">
        <v>0</v>
      </c>
    </row>
    <row r="394" spans="1:8" x14ac:dyDescent="0.25">
      <c r="A394" t="s">
        <v>158</v>
      </c>
      <c r="B394" t="s">
        <v>162</v>
      </c>
      <c r="C394">
        <v>34624</v>
      </c>
      <c r="D394">
        <v>204</v>
      </c>
      <c r="E394">
        <v>0</v>
      </c>
      <c r="F394">
        <v>204</v>
      </c>
      <c r="G394">
        <v>0</v>
      </c>
      <c r="H394">
        <v>0</v>
      </c>
    </row>
    <row r="395" spans="1:8" x14ac:dyDescent="0.25">
      <c r="A395" t="s">
        <v>158</v>
      </c>
      <c r="B395" t="s">
        <v>162</v>
      </c>
      <c r="C395">
        <v>34627</v>
      </c>
      <c r="D395">
        <v>24</v>
      </c>
      <c r="E395">
        <v>0</v>
      </c>
      <c r="F395">
        <v>24</v>
      </c>
      <c r="G395">
        <v>0</v>
      </c>
      <c r="H395">
        <v>0</v>
      </c>
    </row>
    <row r="396" spans="1:8" x14ac:dyDescent="0.25">
      <c r="A396" t="s">
        <v>158</v>
      </c>
      <c r="B396" t="s">
        <v>162</v>
      </c>
      <c r="C396">
        <v>34665</v>
      </c>
      <c r="D396">
        <v>180</v>
      </c>
      <c r="E396">
        <v>0</v>
      </c>
      <c r="F396">
        <v>180</v>
      </c>
      <c r="G396">
        <v>0</v>
      </c>
      <c r="H396">
        <v>0</v>
      </c>
    </row>
    <row r="397" spans="1:8" x14ac:dyDescent="0.25">
      <c r="A397" t="s">
        <v>158</v>
      </c>
      <c r="B397" t="s">
        <v>162</v>
      </c>
      <c r="C397">
        <v>34693</v>
      </c>
      <c r="D397">
        <v>354</v>
      </c>
      <c r="E397">
        <v>0</v>
      </c>
      <c r="F397">
        <v>354</v>
      </c>
      <c r="G397">
        <v>0</v>
      </c>
      <c r="H397">
        <v>0</v>
      </c>
    </row>
    <row r="398" spans="1:8" x14ac:dyDescent="0.25">
      <c r="A398" t="s">
        <v>158</v>
      </c>
      <c r="B398" t="s">
        <v>162</v>
      </c>
      <c r="C398">
        <v>34700</v>
      </c>
      <c r="D398">
        <v>24</v>
      </c>
      <c r="E398">
        <v>0</v>
      </c>
      <c r="F398">
        <v>24</v>
      </c>
      <c r="G398">
        <v>0</v>
      </c>
      <c r="H398">
        <v>0</v>
      </c>
    </row>
    <row r="399" spans="1:8" x14ac:dyDescent="0.25">
      <c r="A399" t="s">
        <v>158</v>
      </c>
      <c r="B399" t="s">
        <v>162</v>
      </c>
      <c r="C399">
        <v>34758</v>
      </c>
      <c r="D399">
        <v>318</v>
      </c>
      <c r="E399">
        <v>0</v>
      </c>
      <c r="F399">
        <v>318</v>
      </c>
      <c r="G399">
        <v>0</v>
      </c>
      <c r="H399">
        <v>0</v>
      </c>
    </row>
    <row r="400" spans="1:8" x14ac:dyDescent="0.25">
      <c r="A400" t="s">
        <v>158</v>
      </c>
      <c r="B400" t="s">
        <v>162</v>
      </c>
      <c r="C400">
        <v>34793</v>
      </c>
      <c r="D400">
        <v>48</v>
      </c>
      <c r="E400">
        <v>0</v>
      </c>
      <c r="F400">
        <v>48</v>
      </c>
      <c r="G400">
        <v>0</v>
      </c>
      <c r="H400">
        <v>0</v>
      </c>
    </row>
    <row r="401" spans="1:8" x14ac:dyDescent="0.25">
      <c r="A401" t="s">
        <v>158</v>
      </c>
      <c r="B401" t="s">
        <v>162</v>
      </c>
      <c r="C401">
        <v>34794</v>
      </c>
      <c r="D401">
        <v>24</v>
      </c>
      <c r="E401">
        <v>0</v>
      </c>
      <c r="F401">
        <v>24</v>
      </c>
      <c r="G401">
        <v>0</v>
      </c>
      <c r="H401">
        <v>0</v>
      </c>
    </row>
    <row r="402" spans="1:8" x14ac:dyDescent="0.25">
      <c r="A402" t="s">
        <v>158</v>
      </c>
      <c r="B402" t="s">
        <v>162</v>
      </c>
      <c r="C402">
        <v>34849</v>
      </c>
      <c r="D402">
        <v>24</v>
      </c>
      <c r="E402">
        <v>0</v>
      </c>
      <c r="F402">
        <v>24</v>
      </c>
      <c r="G402">
        <v>0</v>
      </c>
      <c r="H402">
        <v>0</v>
      </c>
    </row>
    <row r="403" spans="1:8" x14ac:dyDescent="0.25">
      <c r="A403" t="s">
        <v>158</v>
      </c>
      <c r="B403" t="s">
        <v>162</v>
      </c>
      <c r="C403">
        <v>34850</v>
      </c>
      <c r="D403">
        <v>24</v>
      </c>
      <c r="E403">
        <v>0</v>
      </c>
      <c r="F403">
        <v>24</v>
      </c>
      <c r="G403">
        <v>0</v>
      </c>
      <c r="H403">
        <v>0</v>
      </c>
    </row>
    <row r="404" spans="1:8" x14ac:dyDescent="0.25">
      <c r="A404" t="s">
        <v>158</v>
      </c>
      <c r="B404" t="s">
        <v>162</v>
      </c>
      <c r="C404">
        <v>34851</v>
      </c>
      <c r="D404">
        <v>168</v>
      </c>
      <c r="E404">
        <v>0</v>
      </c>
      <c r="F404">
        <v>168</v>
      </c>
      <c r="G404">
        <v>0</v>
      </c>
      <c r="H404">
        <v>0</v>
      </c>
    </row>
    <row r="405" spans="1:8" x14ac:dyDescent="0.25">
      <c r="A405" t="s">
        <v>158</v>
      </c>
      <c r="B405" t="s">
        <v>162</v>
      </c>
      <c r="C405">
        <v>34863</v>
      </c>
      <c r="D405">
        <v>84</v>
      </c>
      <c r="E405">
        <v>0</v>
      </c>
      <c r="F405">
        <v>84</v>
      </c>
      <c r="G405">
        <v>0</v>
      </c>
      <c r="H405">
        <v>0</v>
      </c>
    </row>
    <row r="406" spans="1:8" x14ac:dyDescent="0.25">
      <c r="A406" t="s">
        <v>158</v>
      </c>
      <c r="B406" t="s">
        <v>162</v>
      </c>
      <c r="C406">
        <v>34871</v>
      </c>
      <c r="D406">
        <v>180</v>
      </c>
      <c r="E406">
        <v>0</v>
      </c>
      <c r="F406">
        <v>180</v>
      </c>
      <c r="G406">
        <v>0</v>
      </c>
      <c r="H406">
        <v>0</v>
      </c>
    </row>
    <row r="407" spans="1:8" x14ac:dyDescent="0.25">
      <c r="A407" t="s">
        <v>158</v>
      </c>
      <c r="B407" t="s">
        <v>162</v>
      </c>
      <c r="C407">
        <v>34874</v>
      </c>
      <c r="D407">
        <v>324</v>
      </c>
      <c r="E407">
        <v>0</v>
      </c>
      <c r="F407">
        <v>324</v>
      </c>
      <c r="G407">
        <v>0</v>
      </c>
      <c r="H407">
        <v>0</v>
      </c>
    </row>
    <row r="408" spans="1:8" x14ac:dyDescent="0.25">
      <c r="A408" t="s">
        <v>158</v>
      </c>
      <c r="B408" t="s">
        <v>162</v>
      </c>
      <c r="C408">
        <v>34943</v>
      </c>
      <c r="D408">
        <v>42</v>
      </c>
      <c r="E408">
        <v>0</v>
      </c>
      <c r="F408">
        <v>42</v>
      </c>
      <c r="G408">
        <v>0</v>
      </c>
      <c r="H408">
        <v>0</v>
      </c>
    </row>
    <row r="409" spans="1:8" x14ac:dyDescent="0.25">
      <c r="A409" t="s">
        <v>158</v>
      </c>
      <c r="B409" t="s">
        <v>162</v>
      </c>
      <c r="C409">
        <v>34944</v>
      </c>
      <c r="D409">
        <v>42</v>
      </c>
      <c r="E409">
        <v>0</v>
      </c>
      <c r="F409">
        <v>42</v>
      </c>
      <c r="G409">
        <v>0</v>
      </c>
      <c r="H409">
        <v>0</v>
      </c>
    </row>
    <row r="410" spans="1:8" x14ac:dyDescent="0.25">
      <c r="A410" t="s">
        <v>158</v>
      </c>
      <c r="B410" t="s">
        <v>162</v>
      </c>
      <c r="C410">
        <v>34945</v>
      </c>
      <c r="D410">
        <v>162</v>
      </c>
      <c r="E410">
        <v>0</v>
      </c>
      <c r="F410">
        <v>162</v>
      </c>
      <c r="G410">
        <v>0</v>
      </c>
      <c r="H410">
        <v>0</v>
      </c>
    </row>
    <row r="411" spans="1:8" x14ac:dyDescent="0.25">
      <c r="A411" t="s">
        <v>158</v>
      </c>
      <c r="B411" t="s">
        <v>162</v>
      </c>
      <c r="C411">
        <v>43113</v>
      </c>
      <c r="D411">
        <v>462</v>
      </c>
      <c r="E411">
        <v>0</v>
      </c>
      <c r="F411">
        <v>462</v>
      </c>
      <c r="G411">
        <v>0</v>
      </c>
      <c r="H411">
        <v>0</v>
      </c>
    </row>
    <row r="412" spans="1:8" x14ac:dyDescent="0.25">
      <c r="A412" t="s">
        <v>158</v>
      </c>
      <c r="B412" t="s">
        <v>162</v>
      </c>
      <c r="C412">
        <v>43114</v>
      </c>
      <c r="D412">
        <v>582</v>
      </c>
      <c r="E412">
        <v>0</v>
      </c>
      <c r="F412">
        <v>582</v>
      </c>
      <c r="G412">
        <v>0</v>
      </c>
      <c r="H412">
        <v>0</v>
      </c>
    </row>
    <row r="413" spans="1:8" x14ac:dyDescent="0.25">
      <c r="A413" t="s">
        <v>158</v>
      </c>
      <c r="B413" t="s">
        <v>162</v>
      </c>
      <c r="C413">
        <v>43116</v>
      </c>
      <c r="D413">
        <v>330</v>
      </c>
      <c r="E413">
        <v>0</v>
      </c>
      <c r="F413">
        <v>0</v>
      </c>
      <c r="G413">
        <v>-330</v>
      </c>
      <c r="H413">
        <v>0</v>
      </c>
    </row>
    <row r="414" spans="1:8" x14ac:dyDescent="0.25">
      <c r="A414" t="s">
        <v>158</v>
      </c>
      <c r="B414" t="s">
        <v>162</v>
      </c>
      <c r="C414">
        <v>43121</v>
      </c>
      <c r="D414">
        <v>24</v>
      </c>
      <c r="E414">
        <v>0</v>
      </c>
      <c r="F414">
        <v>24</v>
      </c>
      <c r="G414">
        <v>0</v>
      </c>
      <c r="H414">
        <v>0</v>
      </c>
    </row>
    <row r="415" spans="1:8" x14ac:dyDescent="0.25">
      <c r="A415" t="s">
        <v>158</v>
      </c>
      <c r="B415" t="s">
        <v>162</v>
      </c>
      <c r="C415">
        <v>43317</v>
      </c>
      <c r="D415">
        <v>204</v>
      </c>
      <c r="E415">
        <v>0</v>
      </c>
      <c r="F415">
        <v>204</v>
      </c>
      <c r="G415">
        <v>0</v>
      </c>
      <c r="H415">
        <v>0</v>
      </c>
    </row>
    <row r="416" spans="1:8" x14ac:dyDescent="0.25">
      <c r="A416" t="s">
        <v>158</v>
      </c>
      <c r="B416" t="s">
        <v>162</v>
      </c>
      <c r="C416">
        <v>43735</v>
      </c>
      <c r="D416">
        <v>228</v>
      </c>
      <c r="E416">
        <v>0</v>
      </c>
      <c r="F416">
        <v>228</v>
      </c>
      <c r="G416">
        <v>0</v>
      </c>
      <c r="H416">
        <v>0</v>
      </c>
    </row>
    <row r="417" spans="1:8" x14ac:dyDescent="0.25">
      <c r="A417" t="s">
        <v>158</v>
      </c>
      <c r="B417" t="s">
        <v>162</v>
      </c>
      <c r="C417">
        <v>43757</v>
      </c>
      <c r="D417">
        <v>942</v>
      </c>
      <c r="E417">
        <v>0</v>
      </c>
      <c r="F417">
        <v>942</v>
      </c>
      <c r="G417">
        <v>0</v>
      </c>
      <c r="H417">
        <v>0</v>
      </c>
    </row>
    <row r="418" spans="1:8" x14ac:dyDescent="0.25">
      <c r="A418" t="s">
        <v>158</v>
      </c>
      <c r="B418" t="s">
        <v>162</v>
      </c>
      <c r="C418">
        <v>43772</v>
      </c>
      <c r="D418">
        <v>354</v>
      </c>
      <c r="E418">
        <v>0</v>
      </c>
      <c r="F418">
        <v>354</v>
      </c>
      <c r="G418">
        <v>0</v>
      </c>
      <c r="H418">
        <v>0</v>
      </c>
    </row>
    <row r="419" spans="1:8" x14ac:dyDescent="0.25">
      <c r="A419" t="s">
        <v>158</v>
      </c>
      <c r="B419" t="s">
        <v>162</v>
      </c>
      <c r="C419">
        <v>43984</v>
      </c>
      <c r="D419">
        <v>120</v>
      </c>
      <c r="E419">
        <v>0</v>
      </c>
      <c r="F419">
        <v>120</v>
      </c>
      <c r="G419">
        <v>0</v>
      </c>
      <c r="H419">
        <v>0</v>
      </c>
    </row>
    <row r="420" spans="1:8" x14ac:dyDescent="0.25">
      <c r="A420" t="s">
        <v>158</v>
      </c>
      <c r="B420" t="s">
        <v>162</v>
      </c>
      <c r="C420">
        <v>95007</v>
      </c>
      <c r="D420">
        <v>300</v>
      </c>
      <c r="E420">
        <v>0</v>
      </c>
      <c r="F420">
        <v>300</v>
      </c>
      <c r="G420">
        <v>0</v>
      </c>
      <c r="H420">
        <v>0</v>
      </c>
    </row>
    <row r="421" spans="1:8" x14ac:dyDescent="0.25">
      <c r="A421" t="s">
        <v>158</v>
      </c>
      <c r="B421" t="s">
        <v>162</v>
      </c>
      <c r="C421">
        <v>95050</v>
      </c>
      <c r="D421">
        <v>102</v>
      </c>
      <c r="E421">
        <v>0</v>
      </c>
      <c r="F421">
        <v>102</v>
      </c>
      <c r="G421">
        <v>0</v>
      </c>
      <c r="H421">
        <v>0</v>
      </c>
    </row>
    <row r="422" spans="1:8" x14ac:dyDescent="0.25">
      <c r="A422" t="s">
        <v>158</v>
      </c>
      <c r="B422" t="s">
        <v>162</v>
      </c>
      <c r="C422">
        <v>95085</v>
      </c>
      <c r="D422">
        <v>300</v>
      </c>
      <c r="E422">
        <v>0</v>
      </c>
      <c r="F422">
        <v>300</v>
      </c>
      <c r="G422">
        <v>0</v>
      </c>
      <c r="H422">
        <v>0</v>
      </c>
    </row>
    <row r="423" spans="1:8" x14ac:dyDescent="0.25">
      <c r="A423" t="s">
        <v>158</v>
      </c>
      <c r="B423" t="s">
        <v>162</v>
      </c>
      <c r="C423">
        <v>95089</v>
      </c>
      <c r="D423">
        <v>300</v>
      </c>
      <c r="E423">
        <v>0</v>
      </c>
      <c r="F423">
        <v>300</v>
      </c>
      <c r="G423">
        <v>0</v>
      </c>
      <c r="H423">
        <v>0</v>
      </c>
    </row>
    <row r="424" spans="1:8" x14ac:dyDescent="0.25">
      <c r="A424" t="s">
        <v>158</v>
      </c>
      <c r="B424" t="s">
        <v>162</v>
      </c>
      <c r="C424">
        <v>95116</v>
      </c>
      <c r="D424">
        <v>108</v>
      </c>
      <c r="E424">
        <v>0</v>
      </c>
      <c r="F424">
        <v>108</v>
      </c>
      <c r="G424">
        <v>0</v>
      </c>
      <c r="H424">
        <v>0</v>
      </c>
    </row>
    <row r="425" spans="1:8" x14ac:dyDescent="0.25">
      <c r="A425" t="s">
        <v>158</v>
      </c>
      <c r="B425" t="s">
        <v>162</v>
      </c>
      <c r="C425">
        <v>95117</v>
      </c>
      <c r="D425">
        <v>48</v>
      </c>
      <c r="E425">
        <v>0</v>
      </c>
      <c r="F425">
        <v>48</v>
      </c>
      <c r="G425">
        <v>0</v>
      </c>
      <c r="H425">
        <v>0</v>
      </c>
    </row>
    <row r="426" spans="1:8" x14ac:dyDescent="0.25">
      <c r="A426" t="s">
        <v>158</v>
      </c>
      <c r="B426" t="s">
        <v>162</v>
      </c>
      <c r="C426">
        <v>95126</v>
      </c>
      <c r="D426">
        <v>324</v>
      </c>
      <c r="E426">
        <v>0</v>
      </c>
      <c r="F426">
        <v>324</v>
      </c>
      <c r="G426">
        <v>0</v>
      </c>
      <c r="H426">
        <v>0</v>
      </c>
    </row>
    <row r="427" spans="1:8" x14ac:dyDescent="0.25">
      <c r="A427" t="s">
        <v>158</v>
      </c>
      <c r="B427" t="s">
        <v>162</v>
      </c>
      <c r="C427">
        <v>95127</v>
      </c>
      <c r="D427">
        <v>1020</v>
      </c>
      <c r="E427">
        <v>0</v>
      </c>
      <c r="F427">
        <v>1020</v>
      </c>
      <c r="G427">
        <v>0</v>
      </c>
      <c r="H427">
        <v>0</v>
      </c>
    </row>
    <row r="428" spans="1:8" x14ac:dyDescent="0.25">
      <c r="A428" t="s">
        <v>158</v>
      </c>
      <c r="B428" t="s">
        <v>162</v>
      </c>
      <c r="C428">
        <v>95166</v>
      </c>
      <c r="D428">
        <v>192</v>
      </c>
      <c r="E428">
        <v>0</v>
      </c>
      <c r="F428">
        <v>192</v>
      </c>
      <c r="G428">
        <v>0</v>
      </c>
      <c r="H428">
        <v>0</v>
      </c>
    </row>
    <row r="429" spans="1:8" x14ac:dyDescent="0.25">
      <c r="A429" t="s">
        <v>158</v>
      </c>
      <c r="B429" t="s">
        <v>162</v>
      </c>
      <c r="C429">
        <v>95191</v>
      </c>
      <c r="D429">
        <v>102</v>
      </c>
      <c r="E429">
        <v>0</v>
      </c>
      <c r="F429">
        <v>102</v>
      </c>
      <c r="G429">
        <v>0</v>
      </c>
      <c r="H429">
        <v>0</v>
      </c>
    </row>
    <row r="430" spans="1:8" x14ac:dyDescent="0.25">
      <c r="A430" t="s">
        <v>158</v>
      </c>
      <c r="B430" t="s">
        <v>162</v>
      </c>
      <c r="C430">
        <v>95192</v>
      </c>
      <c r="D430">
        <v>240</v>
      </c>
      <c r="E430">
        <v>0</v>
      </c>
      <c r="F430">
        <v>240</v>
      </c>
      <c r="G430">
        <v>0</v>
      </c>
      <c r="H430">
        <v>0</v>
      </c>
    </row>
    <row r="431" spans="1:8" x14ac:dyDescent="0.25">
      <c r="A431" t="s">
        <v>158</v>
      </c>
      <c r="B431" t="s">
        <v>162</v>
      </c>
      <c r="C431">
        <v>95193</v>
      </c>
      <c r="D431">
        <v>204</v>
      </c>
      <c r="E431">
        <v>0</v>
      </c>
      <c r="F431">
        <v>204</v>
      </c>
      <c r="G431">
        <v>0</v>
      </c>
      <c r="H431">
        <v>0</v>
      </c>
    </row>
    <row r="432" spans="1:8" x14ac:dyDescent="0.25">
      <c r="A432" t="s">
        <v>158</v>
      </c>
      <c r="B432" t="s">
        <v>162</v>
      </c>
      <c r="C432">
        <v>95195</v>
      </c>
      <c r="D432">
        <v>504</v>
      </c>
      <c r="E432">
        <v>0</v>
      </c>
      <c r="F432">
        <v>504</v>
      </c>
      <c r="G432">
        <v>0</v>
      </c>
      <c r="H432">
        <v>0</v>
      </c>
    </row>
    <row r="433" spans="1:8" x14ac:dyDescent="0.25">
      <c r="A433" t="s">
        <v>158</v>
      </c>
      <c r="B433" t="s">
        <v>162</v>
      </c>
      <c r="C433">
        <v>95238</v>
      </c>
      <c r="D433">
        <v>60</v>
      </c>
      <c r="E433">
        <v>0</v>
      </c>
      <c r="F433">
        <v>60</v>
      </c>
      <c r="G433">
        <v>0</v>
      </c>
      <c r="H433">
        <v>0</v>
      </c>
    </row>
    <row r="434" spans="1:8" x14ac:dyDescent="0.25">
      <c r="A434" t="s">
        <v>158</v>
      </c>
      <c r="B434" t="s">
        <v>162</v>
      </c>
      <c r="C434">
        <v>95239</v>
      </c>
      <c r="D434">
        <v>24</v>
      </c>
      <c r="E434">
        <v>0</v>
      </c>
      <c r="F434">
        <v>24</v>
      </c>
      <c r="G434">
        <v>0</v>
      </c>
      <c r="H434">
        <v>0</v>
      </c>
    </row>
    <row r="435" spans="1:8" x14ac:dyDescent="0.25">
      <c r="A435" t="s">
        <v>158</v>
      </c>
      <c r="B435" t="s">
        <v>162</v>
      </c>
      <c r="C435">
        <v>95241</v>
      </c>
      <c r="D435">
        <v>204</v>
      </c>
      <c r="E435">
        <v>0</v>
      </c>
      <c r="F435">
        <v>204</v>
      </c>
      <c r="G435">
        <v>0</v>
      </c>
      <c r="H435">
        <v>0</v>
      </c>
    </row>
    <row r="436" spans="1:8" x14ac:dyDescent="0.25">
      <c r="A436" t="s">
        <v>158</v>
      </c>
      <c r="B436" t="s">
        <v>162</v>
      </c>
      <c r="C436">
        <v>95243</v>
      </c>
      <c r="D436">
        <v>600</v>
      </c>
      <c r="E436">
        <v>0</v>
      </c>
      <c r="F436">
        <v>600</v>
      </c>
      <c r="G436">
        <v>0</v>
      </c>
      <c r="H436">
        <v>0</v>
      </c>
    </row>
    <row r="437" spans="1:8" x14ac:dyDescent="0.25">
      <c r="A437" t="s">
        <v>158</v>
      </c>
      <c r="B437" t="s">
        <v>162</v>
      </c>
      <c r="C437">
        <v>95269</v>
      </c>
      <c r="D437">
        <v>264</v>
      </c>
      <c r="E437">
        <v>0</v>
      </c>
      <c r="F437">
        <v>264</v>
      </c>
      <c r="G437">
        <v>0</v>
      </c>
      <c r="H437">
        <v>0</v>
      </c>
    </row>
    <row r="438" spans="1:8" x14ac:dyDescent="0.25">
      <c r="A438" t="s">
        <v>158</v>
      </c>
      <c r="B438" t="s">
        <v>162</v>
      </c>
      <c r="C438">
        <v>95294</v>
      </c>
      <c r="D438">
        <v>270</v>
      </c>
      <c r="E438">
        <v>0</v>
      </c>
      <c r="F438">
        <v>270</v>
      </c>
      <c r="G438">
        <v>0</v>
      </c>
      <c r="H438">
        <v>0</v>
      </c>
    </row>
    <row r="439" spans="1:8" x14ac:dyDescent="0.25">
      <c r="A439" t="s">
        <v>158</v>
      </c>
      <c r="B439" t="s">
        <v>162</v>
      </c>
      <c r="C439">
        <v>95326</v>
      </c>
      <c r="D439">
        <v>1404</v>
      </c>
      <c r="E439">
        <v>0</v>
      </c>
      <c r="F439">
        <v>1404</v>
      </c>
      <c r="G439">
        <v>0</v>
      </c>
      <c r="H439">
        <v>0</v>
      </c>
    </row>
    <row r="440" spans="1:8" x14ac:dyDescent="0.25">
      <c r="A440" t="s">
        <v>158</v>
      </c>
      <c r="B440" t="s">
        <v>162</v>
      </c>
      <c r="C440">
        <v>95353</v>
      </c>
      <c r="D440">
        <v>144</v>
      </c>
      <c r="E440">
        <v>0</v>
      </c>
      <c r="F440">
        <v>144</v>
      </c>
      <c r="G440">
        <v>0</v>
      </c>
      <c r="H440">
        <v>0</v>
      </c>
    </row>
    <row r="441" spans="1:8" x14ac:dyDescent="0.25">
      <c r="A441" t="s">
        <v>158</v>
      </c>
      <c r="B441" t="s">
        <v>162</v>
      </c>
      <c r="C441">
        <v>95407</v>
      </c>
      <c r="D441">
        <v>294</v>
      </c>
      <c r="E441">
        <v>0</v>
      </c>
      <c r="F441">
        <v>294</v>
      </c>
      <c r="G441">
        <v>0</v>
      </c>
      <c r="H441">
        <v>0</v>
      </c>
    </row>
    <row r="442" spans="1:8" x14ac:dyDescent="0.25">
      <c r="A442" t="s">
        <v>158</v>
      </c>
      <c r="B442" t="s">
        <v>162</v>
      </c>
      <c r="C442">
        <v>95430</v>
      </c>
      <c r="D442">
        <v>204</v>
      </c>
      <c r="E442">
        <v>0</v>
      </c>
      <c r="F442">
        <v>204</v>
      </c>
      <c r="G442">
        <v>0</v>
      </c>
      <c r="H442">
        <v>0</v>
      </c>
    </row>
    <row r="443" spans="1:8" x14ac:dyDescent="0.25">
      <c r="A443" t="s">
        <v>158</v>
      </c>
      <c r="B443" t="s">
        <v>162</v>
      </c>
      <c r="C443">
        <v>95505</v>
      </c>
      <c r="D443">
        <v>2610</v>
      </c>
      <c r="E443">
        <v>0</v>
      </c>
      <c r="F443">
        <v>0</v>
      </c>
      <c r="G443">
        <v>-2610</v>
      </c>
      <c r="H443">
        <v>0</v>
      </c>
    </row>
    <row r="444" spans="1:8" x14ac:dyDescent="0.25">
      <c r="A444" t="s">
        <v>158</v>
      </c>
      <c r="B444" t="s">
        <v>162</v>
      </c>
      <c r="C444">
        <v>95552</v>
      </c>
      <c r="D444">
        <v>222</v>
      </c>
      <c r="E444">
        <v>0</v>
      </c>
      <c r="F444">
        <v>222</v>
      </c>
      <c r="G444">
        <v>0</v>
      </c>
      <c r="H444">
        <v>0</v>
      </c>
    </row>
    <row r="445" spans="1:8" x14ac:dyDescent="0.25">
      <c r="A445" t="s">
        <v>158</v>
      </c>
      <c r="B445" t="s">
        <v>162</v>
      </c>
      <c r="C445">
        <v>95556</v>
      </c>
      <c r="D445">
        <v>198</v>
      </c>
      <c r="E445">
        <v>0</v>
      </c>
      <c r="F445">
        <v>198</v>
      </c>
      <c r="G445">
        <v>0</v>
      </c>
      <c r="H445">
        <v>0</v>
      </c>
    </row>
    <row r="446" spans="1:8" x14ac:dyDescent="0.25">
      <c r="A446" t="s">
        <v>158</v>
      </c>
      <c r="B446" t="s">
        <v>162</v>
      </c>
      <c r="C446">
        <v>95603</v>
      </c>
      <c r="D446">
        <v>264</v>
      </c>
      <c r="E446">
        <v>0</v>
      </c>
      <c r="F446">
        <v>264</v>
      </c>
      <c r="G446">
        <v>0</v>
      </c>
      <c r="H446">
        <v>0</v>
      </c>
    </row>
    <row r="447" spans="1:8" x14ac:dyDescent="0.25">
      <c r="A447" t="s">
        <v>158</v>
      </c>
      <c r="B447" t="s">
        <v>162</v>
      </c>
      <c r="C447">
        <v>95619</v>
      </c>
      <c r="D447">
        <v>60</v>
      </c>
      <c r="E447">
        <v>0</v>
      </c>
      <c r="F447">
        <v>60</v>
      </c>
      <c r="G447">
        <v>0</v>
      </c>
      <c r="H447">
        <v>0</v>
      </c>
    </row>
    <row r="448" spans="1:8" x14ac:dyDescent="0.25">
      <c r="A448" t="s">
        <v>158</v>
      </c>
      <c r="B448" t="s">
        <v>162</v>
      </c>
      <c r="C448">
        <v>95620</v>
      </c>
      <c r="D448">
        <v>24</v>
      </c>
      <c r="E448">
        <v>0</v>
      </c>
      <c r="F448">
        <v>24</v>
      </c>
      <c r="G448">
        <v>0</v>
      </c>
      <c r="H448">
        <v>0</v>
      </c>
    </row>
    <row r="449" spans="1:8" x14ac:dyDescent="0.25">
      <c r="A449" t="s">
        <v>158</v>
      </c>
      <c r="B449" t="s">
        <v>162</v>
      </c>
      <c r="C449">
        <v>95671</v>
      </c>
      <c r="D449">
        <v>750</v>
      </c>
      <c r="E449">
        <v>0</v>
      </c>
      <c r="F449">
        <v>750</v>
      </c>
      <c r="G449">
        <v>0</v>
      </c>
      <c r="H449">
        <v>0</v>
      </c>
    </row>
    <row r="450" spans="1:8" x14ac:dyDescent="0.25">
      <c r="A450" t="s">
        <v>158</v>
      </c>
      <c r="B450" t="s">
        <v>162</v>
      </c>
      <c r="C450">
        <v>95675</v>
      </c>
      <c r="D450">
        <v>930</v>
      </c>
      <c r="E450">
        <v>0</v>
      </c>
      <c r="F450">
        <v>930</v>
      </c>
      <c r="G450">
        <v>0</v>
      </c>
      <c r="H450">
        <v>0</v>
      </c>
    </row>
    <row r="451" spans="1:8" x14ac:dyDescent="0.25">
      <c r="A451" t="s">
        <v>158</v>
      </c>
      <c r="B451" t="s">
        <v>162</v>
      </c>
      <c r="C451">
        <v>95677</v>
      </c>
      <c r="D451">
        <v>180</v>
      </c>
      <c r="E451">
        <v>0</v>
      </c>
      <c r="F451">
        <v>180</v>
      </c>
      <c r="G451">
        <v>0</v>
      </c>
      <c r="H451">
        <v>0</v>
      </c>
    </row>
    <row r="452" spans="1:8" x14ac:dyDescent="0.25">
      <c r="A452" t="s">
        <v>158</v>
      </c>
      <c r="B452" t="s">
        <v>162</v>
      </c>
      <c r="C452">
        <v>95687</v>
      </c>
      <c r="D452">
        <v>204</v>
      </c>
      <c r="E452">
        <v>0</v>
      </c>
      <c r="F452">
        <v>204</v>
      </c>
      <c r="G452">
        <v>0</v>
      </c>
      <c r="H452">
        <v>0</v>
      </c>
    </row>
    <row r="453" spans="1:8" x14ac:dyDescent="0.25">
      <c r="A453" t="s">
        <v>158</v>
      </c>
      <c r="B453" t="s">
        <v>162</v>
      </c>
      <c r="C453">
        <v>95734</v>
      </c>
      <c r="D453">
        <v>522</v>
      </c>
      <c r="E453">
        <v>0</v>
      </c>
      <c r="F453">
        <v>522</v>
      </c>
      <c r="G453">
        <v>0</v>
      </c>
      <c r="H453">
        <v>0</v>
      </c>
    </row>
    <row r="454" spans="1:8" x14ac:dyDescent="0.25">
      <c r="A454" t="s">
        <v>158</v>
      </c>
      <c r="B454" t="s">
        <v>162</v>
      </c>
      <c r="C454">
        <v>95735</v>
      </c>
      <c r="D454">
        <v>1074</v>
      </c>
      <c r="E454">
        <v>0</v>
      </c>
      <c r="F454">
        <v>1074</v>
      </c>
      <c r="G454">
        <v>0</v>
      </c>
      <c r="H454">
        <v>0</v>
      </c>
    </row>
    <row r="455" spans="1:8" x14ac:dyDescent="0.25">
      <c r="A455" t="s">
        <v>158</v>
      </c>
      <c r="B455" t="s">
        <v>162</v>
      </c>
      <c r="C455">
        <v>43763</v>
      </c>
      <c r="D455">
        <v>228</v>
      </c>
      <c r="E455">
        <v>0</v>
      </c>
      <c r="F455">
        <v>228</v>
      </c>
      <c r="G455">
        <v>0</v>
      </c>
      <c r="H455">
        <v>0</v>
      </c>
    </row>
    <row r="456" spans="1:8" x14ac:dyDescent="0.25">
      <c r="A456" t="s">
        <v>158</v>
      </c>
      <c r="B456" t="s">
        <v>162</v>
      </c>
      <c r="C456">
        <v>33595</v>
      </c>
      <c r="D456">
        <v>228</v>
      </c>
      <c r="E456">
        <v>0</v>
      </c>
      <c r="F456">
        <v>228</v>
      </c>
      <c r="G456">
        <v>0</v>
      </c>
      <c r="H456">
        <v>0</v>
      </c>
    </row>
    <row r="457" spans="1:8" x14ac:dyDescent="0.25">
      <c r="A457" t="s">
        <v>158</v>
      </c>
      <c r="B457" t="s">
        <v>162</v>
      </c>
      <c r="C457">
        <v>33404</v>
      </c>
      <c r="D457">
        <v>180</v>
      </c>
      <c r="E457">
        <v>0</v>
      </c>
      <c r="F457">
        <v>180</v>
      </c>
      <c r="G457">
        <v>0</v>
      </c>
      <c r="H457">
        <v>0</v>
      </c>
    </row>
    <row r="458" spans="1:8" x14ac:dyDescent="0.25">
      <c r="A458" t="s">
        <v>158</v>
      </c>
      <c r="B458" t="s">
        <v>162</v>
      </c>
      <c r="C458">
        <v>33588</v>
      </c>
      <c r="D458">
        <v>180</v>
      </c>
      <c r="E458">
        <v>0</v>
      </c>
      <c r="F458">
        <v>180</v>
      </c>
      <c r="G458">
        <v>0</v>
      </c>
      <c r="H458">
        <v>0</v>
      </c>
    </row>
    <row r="459" spans="1:8" x14ac:dyDescent="0.25">
      <c r="A459" t="s">
        <v>158</v>
      </c>
      <c r="B459" t="s">
        <v>162</v>
      </c>
      <c r="C459">
        <v>7036</v>
      </c>
      <c r="D459">
        <v>138</v>
      </c>
      <c r="E459">
        <v>0</v>
      </c>
      <c r="F459">
        <v>138</v>
      </c>
      <c r="G459">
        <v>0</v>
      </c>
      <c r="H459">
        <v>0</v>
      </c>
    </row>
    <row r="460" spans="1:8" x14ac:dyDescent="0.25">
      <c r="A460" t="s">
        <v>158</v>
      </c>
      <c r="B460" t="s">
        <v>162</v>
      </c>
      <c r="C460">
        <v>33594</v>
      </c>
      <c r="D460">
        <v>138</v>
      </c>
      <c r="E460">
        <v>0</v>
      </c>
      <c r="F460">
        <v>138</v>
      </c>
      <c r="G460">
        <v>0</v>
      </c>
      <c r="H460">
        <v>0</v>
      </c>
    </row>
    <row r="461" spans="1:8" x14ac:dyDescent="0.25">
      <c r="A461" t="s">
        <v>158</v>
      </c>
      <c r="B461" t="s">
        <v>162</v>
      </c>
      <c r="C461">
        <v>33630</v>
      </c>
      <c r="D461">
        <v>138</v>
      </c>
      <c r="E461">
        <v>0</v>
      </c>
      <c r="F461">
        <v>138</v>
      </c>
      <c r="G461">
        <v>0</v>
      </c>
      <c r="H461">
        <v>0</v>
      </c>
    </row>
    <row r="462" spans="1:8" x14ac:dyDescent="0.25">
      <c r="A462" t="s">
        <v>158</v>
      </c>
      <c r="B462" t="s">
        <v>162</v>
      </c>
      <c r="C462">
        <v>32439</v>
      </c>
      <c r="D462">
        <v>96</v>
      </c>
      <c r="E462">
        <v>0</v>
      </c>
      <c r="F462">
        <v>96</v>
      </c>
      <c r="G462">
        <v>0</v>
      </c>
      <c r="H462">
        <v>0</v>
      </c>
    </row>
    <row r="463" spans="1:8" x14ac:dyDescent="0.25">
      <c r="A463" t="s">
        <v>158</v>
      </c>
      <c r="B463" t="s">
        <v>162</v>
      </c>
      <c r="C463">
        <v>34614</v>
      </c>
      <c r="D463">
        <v>96</v>
      </c>
      <c r="E463">
        <v>0</v>
      </c>
      <c r="F463">
        <v>96</v>
      </c>
      <c r="G463">
        <v>0</v>
      </c>
      <c r="H463">
        <v>0</v>
      </c>
    </row>
    <row r="464" spans="1:8" x14ac:dyDescent="0.25">
      <c r="A464" t="s">
        <v>158</v>
      </c>
      <c r="B464" t="s">
        <v>162</v>
      </c>
      <c r="C464">
        <v>32745</v>
      </c>
      <c r="D464">
        <v>90</v>
      </c>
      <c r="E464">
        <v>0</v>
      </c>
      <c r="F464">
        <v>90</v>
      </c>
      <c r="G464">
        <v>0</v>
      </c>
      <c r="H464">
        <v>0</v>
      </c>
    </row>
    <row r="465" spans="1:8" x14ac:dyDescent="0.25">
      <c r="A465" t="s">
        <v>158</v>
      </c>
      <c r="B465" t="s">
        <v>162</v>
      </c>
      <c r="C465">
        <v>95152</v>
      </c>
      <c r="D465">
        <v>90</v>
      </c>
      <c r="E465">
        <v>0</v>
      </c>
      <c r="F465">
        <v>90</v>
      </c>
      <c r="G465">
        <v>0</v>
      </c>
      <c r="H465">
        <v>0</v>
      </c>
    </row>
    <row r="466" spans="1:8" x14ac:dyDescent="0.25">
      <c r="A466" t="s">
        <v>158</v>
      </c>
      <c r="B466" t="s">
        <v>162</v>
      </c>
      <c r="C466">
        <v>33458</v>
      </c>
      <c r="D466">
        <v>90</v>
      </c>
      <c r="E466">
        <v>0</v>
      </c>
      <c r="F466">
        <v>90</v>
      </c>
      <c r="G466">
        <v>0</v>
      </c>
      <c r="H466">
        <v>0</v>
      </c>
    </row>
    <row r="467" spans="1:8" x14ac:dyDescent="0.25">
      <c r="A467" t="s">
        <v>158</v>
      </c>
      <c r="B467" t="s">
        <v>162</v>
      </c>
      <c r="C467">
        <v>33402</v>
      </c>
      <c r="D467">
        <v>90</v>
      </c>
      <c r="E467">
        <v>0</v>
      </c>
      <c r="F467">
        <v>90</v>
      </c>
      <c r="G467">
        <v>0</v>
      </c>
      <c r="H467">
        <v>0</v>
      </c>
    </row>
    <row r="468" spans="1:8" x14ac:dyDescent="0.25">
      <c r="A468" t="s">
        <v>158</v>
      </c>
      <c r="B468" t="s">
        <v>162</v>
      </c>
      <c r="C468">
        <v>33403</v>
      </c>
      <c r="D468">
        <v>90</v>
      </c>
      <c r="E468">
        <v>0</v>
      </c>
      <c r="F468">
        <v>90</v>
      </c>
      <c r="G468">
        <v>0</v>
      </c>
      <c r="H468">
        <v>0</v>
      </c>
    </row>
    <row r="469" spans="1:8" x14ac:dyDescent="0.25">
      <c r="A469" t="s">
        <v>158</v>
      </c>
      <c r="B469" t="s">
        <v>162</v>
      </c>
      <c r="C469">
        <v>95172</v>
      </c>
      <c r="D469">
        <v>48</v>
      </c>
      <c r="E469">
        <v>0</v>
      </c>
      <c r="F469">
        <v>48</v>
      </c>
      <c r="G469">
        <v>0</v>
      </c>
      <c r="H469">
        <v>0</v>
      </c>
    </row>
    <row r="470" spans="1:8" x14ac:dyDescent="0.25">
      <c r="A470" t="s">
        <v>158</v>
      </c>
      <c r="B470" t="s">
        <v>162</v>
      </c>
      <c r="C470">
        <v>33325</v>
      </c>
      <c r="D470">
        <v>48</v>
      </c>
      <c r="E470">
        <v>0</v>
      </c>
      <c r="F470">
        <v>48</v>
      </c>
      <c r="G470">
        <v>0</v>
      </c>
      <c r="H470">
        <v>0</v>
      </c>
    </row>
    <row r="471" spans="1:8" x14ac:dyDescent="0.25">
      <c r="A471" t="s">
        <v>158</v>
      </c>
      <c r="B471" t="s">
        <v>162</v>
      </c>
      <c r="C471">
        <v>95273</v>
      </c>
      <c r="D471">
        <v>24</v>
      </c>
      <c r="E471">
        <v>0</v>
      </c>
      <c r="F471">
        <v>24</v>
      </c>
      <c r="G471">
        <v>0</v>
      </c>
      <c r="H471">
        <v>0</v>
      </c>
    </row>
    <row r="472" spans="1:8" x14ac:dyDescent="0.25">
      <c r="A472" t="s">
        <v>158</v>
      </c>
      <c r="B472" t="s">
        <v>162</v>
      </c>
      <c r="C472">
        <v>95232</v>
      </c>
      <c r="D472">
        <v>24</v>
      </c>
      <c r="E472">
        <v>0</v>
      </c>
      <c r="F472">
        <v>24</v>
      </c>
      <c r="G472">
        <v>0</v>
      </c>
      <c r="H472">
        <v>0</v>
      </c>
    </row>
    <row r="473" spans="1:8" x14ac:dyDescent="0.25">
      <c r="A473" t="s">
        <v>158</v>
      </c>
      <c r="B473" t="s">
        <v>162</v>
      </c>
      <c r="C473">
        <v>43120</v>
      </c>
      <c r="D473">
        <v>24</v>
      </c>
      <c r="E473">
        <v>0</v>
      </c>
      <c r="F473">
        <v>24</v>
      </c>
      <c r="G473">
        <v>0</v>
      </c>
      <c r="H473">
        <v>0</v>
      </c>
    </row>
    <row r="474" spans="1:8" x14ac:dyDescent="0.25">
      <c r="A474" t="s">
        <v>158</v>
      </c>
      <c r="B474" t="s">
        <v>162</v>
      </c>
      <c r="C474">
        <v>32639</v>
      </c>
      <c r="D474">
        <v>24</v>
      </c>
      <c r="E474">
        <v>0</v>
      </c>
      <c r="F474">
        <v>24</v>
      </c>
      <c r="G474">
        <v>0</v>
      </c>
      <c r="H474">
        <v>0</v>
      </c>
    </row>
    <row r="475" spans="1:8" x14ac:dyDescent="0.25">
      <c r="A475" t="s">
        <v>158</v>
      </c>
      <c r="B475" t="s">
        <v>162</v>
      </c>
      <c r="C475">
        <v>32238</v>
      </c>
      <c r="D475">
        <v>24</v>
      </c>
      <c r="E475">
        <v>0</v>
      </c>
      <c r="F475">
        <v>24</v>
      </c>
      <c r="G475">
        <v>0</v>
      </c>
      <c r="H475">
        <v>0</v>
      </c>
    </row>
    <row r="476" spans="1:8" x14ac:dyDescent="0.25">
      <c r="A476" t="s">
        <v>158</v>
      </c>
      <c r="B476" t="s">
        <v>162</v>
      </c>
      <c r="C476">
        <v>32636</v>
      </c>
      <c r="D476">
        <v>24</v>
      </c>
      <c r="E476">
        <v>0</v>
      </c>
      <c r="F476">
        <v>24</v>
      </c>
      <c r="G476">
        <v>0</v>
      </c>
      <c r="H476">
        <v>0</v>
      </c>
    </row>
    <row r="477" spans="1:8" x14ac:dyDescent="0.25">
      <c r="A477" t="s">
        <v>159</v>
      </c>
      <c r="D477">
        <v>318813</v>
      </c>
      <c r="E477">
        <v>0</v>
      </c>
      <c r="F477">
        <v>97311</v>
      </c>
      <c r="G477">
        <v>-15283</v>
      </c>
      <c r="H477">
        <v>208823</v>
      </c>
    </row>
    <row r="478" spans="1:8" x14ac:dyDescent="0.25">
      <c r="F478"/>
    </row>
    <row r="479" spans="1:8" x14ac:dyDescent="0.25">
      <c r="F479"/>
    </row>
    <row r="480" spans="1:8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</sheetData>
  <conditionalFormatting sqref="J6:L6">
    <cfRule type="containsText" dxfId="21" priority="1" operator="containsText" text="SIM">
      <formula>NOT(ISERROR(SEARCH("SIM",J6)))</formula>
    </cfRule>
  </conditionalFormatting>
  <conditionalFormatting sqref="L1:XFD3 A1:I6 J3:K4 M4:XFD6 N7:XFD7 A7:C658 Q8:XFD10 M11:XFD20 L21:XFD1040 J22:K1041 I41:I615 H616:I658 A659:I1040">
    <cfRule type="containsText" dxfId="20" priority="2" operator="containsText" text="SIM">
      <formula>NOT(ISERROR(SEARCH("SIM",A1)))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5ACA-5AE4-4546-9905-480D34AF45AB}">
  <dimension ref="A1:Y1131"/>
  <sheetViews>
    <sheetView tabSelected="1" zoomScale="90" zoomScaleNormal="90" workbookViewId="0">
      <pane xSplit="3" topLeftCell="D1" activePane="topRight" state="frozen"/>
      <selection pane="topRight" activeCell="U3" sqref="U3:U1131"/>
    </sheetView>
  </sheetViews>
  <sheetFormatPr defaultRowHeight="15" x14ac:dyDescent="0.25"/>
  <cols>
    <col min="1" max="4" width="9.140625" customWidth="1"/>
    <col min="5" max="5" width="9.140625" style="90" customWidth="1"/>
    <col min="6" max="7" width="9.140625" style="2" customWidth="1"/>
    <col min="8" max="18" width="9.140625" customWidth="1"/>
    <col min="19" max="19" width="9.140625" style="5" customWidth="1"/>
    <col min="20" max="25" width="9.140625" customWidth="1"/>
  </cols>
  <sheetData>
    <row r="1" spans="1:25" x14ac:dyDescent="0.25">
      <c r="A1" s="48"/>
      <c r="B1" s="48"/>
      <c r="C1" s="48"/>
      <c r="D1" s="48"/>
      <c r="E1" s="89"/>
      <c r="F1" s="49"/>
      <c r="G1" s="49"/>
      <c r="H1" s="48"/>
      <c r="I1" s="50">
        <f>SUBTOTAL(9,PLANEJAMENTO[AGUARDANDO SEPARAÇÃO])</f>
        <v>173277</v>
      </c>
      <c r="J1" s="50">
        <f>SUBTOTAL(9,PLANEJAMENTO[DEVOLUÇÃO MERCO])</f>
        <v>0</v>
      </c>
      <c r="K1" s="50"/>
      <c r="L1" s="50">
        <f>SUBTOTAL(9,PLANEJAMENTO[SHERINK ENVIADO])</f>
        <v>27354</v>
      </c>
      <c r="M1" s="50">
        <f>SUBTOTAL(9,PLANEJAMENTO[FINALIZADO])</f>
        <v>765192</v>
      </c>
      <c r="N1" s="50">
        <f>SUBTOTAL(9,PLANEJAMENTO[KIT])</f>
        <v>7245</v>
      </c>
      <c r="O1" s="50">
        <f>SUBTOTAL(9,PLANEJAMENTO[TOTAL LISTA])</f>
        <v>1388046</v>
      </c>
      <c r="P1" s="64">
        <f>M1/O1</f>
        <v>0.55127279643470029</v>
      </c>
      <c r="Q1" s="50"/>
      <c r="R1" s="50"/>
      <c r="S1" s="50"/>
      <c r="T1" s="48">
        <f>SUBTOTAL(9,PLANEJAMENTO[PALETE])</f>
        <v>0</v>
      </c>
      <c r="U1" s="50">
        <f>SUBTOTAL(9,PLANEJAMENTO[UNIDADE])</f>
        <v>0</v>
      </c>
      <c r="V1" s="50">
        <f>SUBTOTAL(9,PLANEJAMENTO[VOLUMES])</f>
        <v>0</v>
      </c>
      <c r="W1" s="48"/>
      <c r="X1" s="48"/>
      <c r="Y1" s="48"/>
    </row>
    <row r="2" spans="1:25" ht="27.75" customHeight="1" x14ac:dyDescent="0.25">
      <c r="A2" s="74" t="s">
        <v>146</v>
      </c>
      <c r="B2" s="74" t="s">
        <v>147</v>
      </c>
      <c r="C2" s="75" t="s">
        <v>119</v>
      </c>
      <c r="D2" s="75" t="s">
        <v>163</v>
      </c>
      <c r="E2" s="88" t="s">
        <v>131</v>
      </c>
      <c r="F2" s="75" t="s">
        <v>132</v>
      </c>
      <c r="G2" s="75" t="s">
        <v>164</v>
      </c>
      <c r="H2" s="75" t="s">
        <v>165</v>
      </c>
      <c r="I2" s="75" t="s">
        <v>140</v>
      </c>
      <c r="J2" s="75" t="s">
        <v>166</v>
      </c>
      <c r="K2" s="75" t="s">
        <v>167</v>
      </c>
      <c r="L2" s="75" t="s">
        <v>143</v>
      </c>
      <c r="M2" s="75" t="s">
        <v>168</v>
      </c>
      <c r="N2" s="75" t="s">
        <v>169</v>
      </c>
      <c r="O2" s="75" t="s">
        <v>170</v>
      </c>
      <c r="P2" s="75" t="s">
        <v>142</v>
      </c>
      <c r="Q2" s="75" t="s">
        <v>171</v>
      </c>
      <c r="R2" s="75" t="s">
        <v>172</v>
      </c>
      <c r="S2" s="76" t="s">
        <v>173</v>
      </c>
      <c r="T2" s="75" t="s">
        <v>174</v>
      </c>
      <c r="U2" s="75" t="s">
        <v>175</v>
      </c>
      <c r="V2" s="75" t="s">
        <v>176</v>
      </c>
      <c r="W2" s="77" t="s">
        <v>144</v>
      </c>
      <c r="X2" s="86" t="s">
        <v>177</v>
      </c>
      <c r="Y2" s="83" t="s">
        <v>178</v>
      </c>
    </row>
    <row r="3" spans="1:25" x14ac:dyDescent="0.25">
      <c r="A3" s="71" t="s">
        <v>179</v>
      </c>
      <c r="B3" s="71" t="s">
        <v>158</v>
      </c>
      <c r="C3" s="3">
        <v>32060</v>
      </c>
      <c r="D3" s="3" t="s">
        <v>4</v>
      </c>
      <c r="E3" s="47" t="s">
        <v>135</v>
      </c>
      <c r="F3" s="4" t="s">
        <v>136</v>
      </c>
      <c r="G3" s="4">
        <v>480</v>
      </c>
      <c r="H3" s="3">
        <v>6</v>
      </c>
      <c r="I3" s="15">
        <f>SUMIFS(IN_TRANSITO!E:E,IN_TRANSITO!B:B,PLANEJAMENTO!C3,IN_TRANSITO!H:H,PLANEJAMENTO!$I$2,IN_TRANSITO!W:W,PLANEJAMENTO!A3)</f>
        <v>0</v>
      </c>
      <c r="J3" s="15">
        <f>SUMIFS(IN_TRANSITO!E:E,IN_TRANSITO!B:B,PLANEJAMENTO!C3,IN_TRANSITO!H:H,PLANEJAMENTO!$J$2,IN_TRANSITO!W:W,PLANEJAMENTO!A3)</f>
        <v>0</v>
      </c>
      <c r="K3" s="15">
        <f>SUMIFS(PRODUCAO_SHRINK!E:E,PRODUCAO_SHRINK!B:B,PLANEJAMENTO[[#This Row],[SKU]],PRODUCAO_SHRINK!H:H,PLANEJAMENTO[[#Headers],[SHERINK SOLICITADO]],PRODUCAO_SHRINK!V:V,PLANEJAMENTO[[#This Row],[LISTA]])</f>
        <v>0</v>
      </c>
      <c r="L3" s="15">
        <f>SUMIFS(PRODUCAO_SHRINK!E:E,PRODUCAO_SHRINK!B:B,PLANEJAMENTO[[#This Row],[SKU]],PRODUCAO_SHRINK!H:H,PLANEJAMENTO[[#Headers],[SHERINK ENVIADO]],PRODUCAO_SHRINK!V:V,PLANEJAMENTO[[#This Row],[LISTA]])</f>
        <v>0</v>
      </c>
      <c r="M3" s="15">
        <f>SUMIFS(IN_TRANSITO!E:E,IN_TRANSITO!B:B,PLANEJAMENTO!C3,IN_TRANSITO!H:H,PLANEJAMENTO!$M$2,IN_TRANSITO!W:W,PLANEJAMENTO!A3)</f>
        <v>17022</v>
      </c>
      <c r="N3" s="15">
        <v>0</v>
      </c>
      <c r="O3" s="15">
        <v>17022</v>
      </c>
      <c r="P3" s="15">
        <f>(PLANEJAMENTO[[#This Row],[AGUARDANDO SEPARAÇÃO]]+PLANEJAMENTO[[#This Row],[FINALIZADO]])-(PLANEJAMENTO[[#This Row],[TOTAL LISTA]]+PLANEJAMENTO[[#This Row],[KIT]])</f>
        <v>0</v>
      </c>
      <c r="Q3" s="3">
        <f>IFERROR(VLOOKUP(PLANEJAMENTO[[#This Row],[SKU]],EST_MERCOCAMP!A:E,5,0),0)</f>
        <v>19698</v>
      </c>
      <c r="R3" s="3">
        <f>IFERROR(VLOOKUP(PLANEJAMENTO[[#This Row],[SKU]],EST_LMX!A:C,3,0),0)</f>
        <v>11174</v>
      </c>
      <c r="S3" s="7">
        <f>IFERROR(IF(VLOOKUP(C3,'EST_DEVINTEX X DEMANDA'!A:E,5,0)&lt;0,0,VLOOKUP(C3,'EST_DEVINTEX X DEMANDA'!A:E,5,0)),0)</f>
        <v>58446</v>
      </c>
      <c r="T3" s="3"/>
      <c r="U3" s="3">
        <f t="shared" ref="U3:U66" si="0">T3*G3</f>
        <v>0</v>
      </c>
      <c r="V3" s="3">
        <f t="shared" ref="V3:V66" si="1">U3/H3</f>
        <v>0</v>
      </c>
      <c r="W3" s="3" t="s">
        <v>145</v>
      </c>
      <c r="X3" s="87" t="s">
        <v>145</v>
      </c>
      <c r="Y3" s="73">
        <f>(PLANEJAMENTO[[#This Row],[AGUARDANDO SEPARAÇÃO]]+PLANEJAMENTO[[#This Row],[FINALIZADO]])/(PLANEJAMENTO[[#This Row],[KIT]]+PLANEJAMENTO[[#This Row],[TOTAL LISTA]])</f>
        <v>1</v>
      </c>
    </row>
    <row r="4" spans="1:25" x14ac:dyDescent="0.25">
      <c r="A4" s="71" t="s">
        <v>179</v>
      </c>
      <c r="B4" s="71" t="s">
        <v>158</v>
      </c>
      <c r="C4" s="3">
        <v>95505</v>
      </c>
      <c r="D4" s="3" t="s">
        <v>180</v>
      </c>
      <c r="E4" s="47" t="s">
        <v>137</v>
      </c>
      <c r="F4" s="4" t="s">
        <v>136</v>
      </c>
      <c r="G4" s="4">
        <v>1260</v>
      </c>
      <c r="H4" s="3">
        <v>6</v>
      </c>
      <c r="I4" s="15">
        <f>SUMIFS(IN_TRANSITO!E:E,IN_TRANSITO!B:B,PLANEJAMENTO!C4,IN_TRANSITO!H:H,PLANEJAMENTO!$I$2,IN_TRANSITO!W:W,PLANEJAMENTO!A4)</f>
        <v>0</v>
      </c>
      <c r="J4" s="15">
        <f>SUMIFS(IN_TRANSITO!E:E,IN_TRANSITO!B:B,PLANEJAMENTO!C4,IN_TRANSITO!H:H,PLANEJAMENTO!$J$2,IN_TRANSITO!W:W,PLANEJAMENTO!A4)</f>
        <v>0</v>
      </c>
      <c r="K4" s="15">
        <f>SUMIFS(PRODUCAO_SHRINK!E:E,PRODUCAO_SHRINK!B:B,PLANEJAMENTO[[#This Row],[SKU]],PRODUCAO_SHRINK!H:H,PLANEJAMENTO[[#Headers],[SHERINK SOLICITADO]],PRODUCAO_SHRINK!V:V,PLANEJAMENTO[[#This Row],[LISTA]])</f>
        <v>0</v>
      </c>
      <c r="L4" s="15">
        <f>SUMIFS(PRODUCAO_SHRINK!E:E,PRODUCAO_SHRINK!B:B,PLANEJAMENTO[[#This Row],[SKU]],PRODUCAO_SHRINK!H:H,PLANEJAMENTO[[#Headers],[SHERINK ENVIADO]],PRODUCAO_SHRINK!V:V,PLANEJAMENTO[[#This Row],[LISTA]])</f>
        <v>0</v>
      </c>
      <c r="M4" s="15">
        <f>SUMIFS(IN_TRANSITO!E:E,IN_TRANSITO!B:B,PLANEJAMENTO!C4,IN_TRANSITO!H:H,PLANEJAMENTO!$M$2,IN_TRANSITO!W:W,PLANEJAMENTO!A4)</f>
        <v>7578</v>
      </c>
      <c r="N4" s="15">
        <v>0</v>
      </c>
      <c r="O4" s="15">
        <v>7578</v>
      </c>
      <c r="P4" s="15">
        <f>(PLANEJAMENTO[[#This Row],[AGUARDANDO SEPARAÇÃO]]+PLANEJAMENTO[[#This Row],[FINALIZADO]])-(PLANEJAMENTO[[#This Row],[TOTAL LISTA]]+PLANEJAMENTO[[#This Row],[KIT]])</f>
        <v>0</v>
      </c>
      <c r="Q4" s="3">
        <f>IFERROR(VLOOKUP(PLANEJAMENTO[[#This Row],[SKU]],EST_MERCOCAMP!A:E,5,0),0)</f>
        <v>-1914</v>
      </c>
      <c r="R4" s="3">
        <f>IFERROR(VLOOKUP(PLANEJAMENTO[[#This Row],[SKU]],EST_LMX!A:C,3,0),0)</f>
        <v>126</v>
      </c>
      <c r="S4" s="7">
        <f>IFERROR(IF(VLOOKUP(C4,'EST_DEVINTEX X DEMANDA'!A:E,5,0)&lt;0,0,VLOOKUP(C4,'EST_DEVINTEX X DEMANDA'!A:E,5,0)),0)</f>
        <v>12854</v>
      </c>
      <c r="T4" s="3"/>
      <c r="U4" s="3">
        <f t="shared" si="0"/>
        <v>0</v>
      </c>
      <c r="V4" s="3">
        <f t="shared" si="1"/>
        <v>0</v>
      </c>
      <c r="W4" s="3" t="s">
        <v>145</v>
      </c>
      <c r="X4" s="87" t="s">
        <v>145</v>
      </c>
      <c r="Y4" s="73">
        <f>(PLANEJAMENTO[[#This Row],[AGUARDANDO SEPARAÇÃO]]+PLANEJAMENTO[[#This Row],[FINALIZADO]])/(PLANEJAMENTO[[#This Row],[KIT]]+PLANEJAMENTO[[#This Row],[TOTAL LISTA]])</f>
        <v>1</v>
      </c>
    </row>
    <row r="5" spans="1:25" x14ac:dyDescent="0.25">
      <c r="A5" s="71" t="s">
        <v>179</v>
      </c>
      <c r="B5" s="71" t="s">
        <v>158</v>
      </c>
      <c r="C5" s="3">
        <v>32259</v>
      </c>
      <c r="D5" s="3" t="s">
        <v>181</v>
      </c>
      <c r="E5" s="47" t="s">
        <v>135</v>
      </c>
      <c r="F5" s="4" t="s">
        <v>136</v>
      </c>
      <c r="G5" s="4">
        <v>8544</v>
      </c>
      <c r="H5" s="3">
        <v>12</v>
      </c>
      <c r="I5" s="15">
        <f>SUMIFS(IN_TRANSITO!E:E,IN_TRANSITO!B:B,PLANEJAMENTO!C5,IN_TRANSITO!H:H,PLANEJAMENTO!$I$2,IN_TRANSITO!W:W,PLANEJAMENTO!A5)</f>
        <v>0</v>
      </c>
      <c r="J5" s="15">
        <f>SUMIFS(IN_TRANSITO!E:E,IN_TRANSITO!B:B,PLANEJAMENTO!C5,IN_TRANSITO!H:H,PLANEJAMENTO!$J$2,IN_TRANSITO!W:W,PLANEJAMENTO!A5)</f>
        <v>0</v>
      </c>
      <c r="K5" s="15">
        <f>SUMIFS(PRODUCAO_SHRINK!E:E,PRODUCAO_SHRINK!B:B,PLANEJAMENTO[[#This Row],[SKU]],PRODUCAO_SHRINK!H:H,PLANEJAMENTO[[#Headers],[SHERINK SOLICITADO]],PRODUCAO_SHRINK!V:V,PLANEJAMENTO[[#This Row],[LISTA]])</f>
        <v>0</v>
      </c>
      <c r="L5" s="15">
        <f>SUMIFS(PRODUCAO_SHRINK!E:E,PRODUCAO_SHRINK!B:B,PLANEJAMENTO[[#This Row],[SKU]],PRODUCAO_SHRINK!H:H,PLANEJAMENTO[[#Headers],[SHERINK ENVIADO]],PRODUCAO_SHRINK!V:V,PLANEJAMENTO[[#This Row],[LISTA]])</f>
        <v>0</v>
      </c>
      <c r="M5" s="15">
        <f>SUMIFS(IN_TRANSITO!E:E,IN_TRANSITO!B:B,PLANEJAMENTO!C5,IN_TRANSITO!H:H,PLANEJAMENTO!$M$2,IN_TRANSITO!W:W,PLANEJAMENTO!A5)</f>
        <v>4488</v>
      </c>
      <c r="N5" s="15">
        <v>0</v>
      </c>
      <c r="O5" s="15">
        <v>4488</v>
      </c>
      <c r="P5" s="15">
        <f>(PLANEJAMENTO[[#This Row],[AGUARDANDO SEPARAÇÃO]]+PLANEJAMENTO[[#This Row],[FINALIZADO]])-(PLANEJAMENTO[[#This Row],[TOTAL LISTA]]+PLANEJAMENTO[[#This Row],[KIT]])</f>
        <v>0</v>
      </c>
      <c r="Q5" s="3">
        <f>IFERROR(VLOOKUP(PLANEJAMENTO[[#This Row],[SKU]],EST_MERCOCAMP!A:E,5,0),0)</f>
        <v>21780</v>
      </c>
      <c r="R5" s="3">
        <f>IFERROR(VLOOKUP(PLANEJAMENTO[[#This Row],[SKU]],EST_LMX!A:C,3,0),0)</f>
        <v>978</v>
      </c>
      <c r="S5" s="7">
        <f>IFERROR(IF(VLOOKUP(C5,'EST_DEVINTEX X DEMANDA'!A:E,5,0)&lt;0,0,VLOOKUP(C5,'EST_DEVINTEX X DEMANDA'!A:E,5,0)),0)</f>
        <v>24348</v>
      </c>
      <c r="T5" s="3"/>
      <c r="U5" s="3">
        <f t="shared" si="0"/>
        <v>0</v>
      </c>
      <c r="V5" s="3">
        <f t="shared" si="1"/>
        <v>0</v>
      </c>
      <c r="W5" s="3" t="s">
        <v>182</v>
      </c>
      <c r="X5" s="87" t="s">
        <v>145</v>
      </c>
      <c r="Y5" s="73">
        <f>(PLANEJAMENTO[[#This Row],[AGUARDANDO SEPARAÇÃO]]+PLANEJAMENTO[[#This Row],[FINALIZADO]])/(PLANEJAMENTO[[#This Row],[KIT]]+PLANEJAMENTO[[#This Row],[TOTAL LISTA]])</f>
        <v>1</v>
      </c>
    </row>
    <row r="6" spans="1:25" x14ac:dyDescent="0.25">
      <c r="A6" s="71" t="s">
        <v>179</v>
      </c>
      <c r="B6" s="71" t="s">
        <v>158</v>
      </c>
      <c r="C6" s="3">
        <v>32137</v>
      </c>
      <c r="D6" s="3" t="s">
        <v>183</v>
      </c>
      <c r="E6" s="47" t="s">
        <v>135</v>
      </c>
      <c r="F6" s="4" t="s">
        <v>136</v>
      </c>
      <c r="G6" s="4">
        <v>8544</v>
      </c>
      <c r="H6" s="3">
        <v>12</v>
      </c>
      <c r="I6" s="15">
        <f>SUMIFS(IN_TRANSITO!E:E,IN_TRANSITO!B:B,PLANEJAMENTO!C6,IN_TRANSITO!H:H,PLANEJAMENTO!$I$2,IN_TRANSITO!W:W,PLANEJAMENTO!A6)</f>
        <v>0</v>
      </c>
      <c r="J6" s="15">
        <f>SUMIFS(IN_TRANSITO!E:E,IN_TRANSITO!B:B,PLANEJAMENTO!C6,IN_TRANSITO!H:H,PLANEJAMENTO!$J$2,IN_TRANSITO!W:W,PLANEJAMENTO!A6)</f>
        <v>0</v>
      </c>
      <c r="K6" s="15">
        <f>SUMIFS(PRODUCAO_SHRINK!E:E,PRODUCAO_SHRINK!B:B,PLANEJAMENTO[[#This Row],[SKU]],PRODUCAO_SHRINK!H:H,PLANEJAMENTO[[#Headers],[SHERINK SOLICITADO]],PRODUCAO_SHRINK!V:V,PLANEJAMENTO[[#This Row],[LISTA]])</f>
        <v>0</v>
      </c>
      <c r="L6" s="15">
        <f>SUMIFS(PRODUCAO_SHRINK!E:E,PRODUCAO_SHRINK!B:B,PLANEJAMENTO[[#This Row],[SKU]],PRODUCAO_SHRINK!H:H,PLANEJAMENTO[[#Headers],[SHERINK ENVIADO]],PRODUCAO_SHRINK!V:V,PLANEJAMENTO[[#This Row],[LISTA]])</f>
        <v>0</v>
      </c>
      <c r="M6" s="15">
        <f>SUMIFS(IN_TRANSITO!E:E,IN_TRANSITO!B:B,PLANEJAMENTO!C6,IN_TRANSITO!H:H,PLANEJAMENTO!$M$2,IN_TRANSITO!W:W,PLANEJAMENTO!A6)</f>
        <v>8712</v>
      </c>
      <c r="N6" s="15">
        <v>0</v>
      </c>
      <c r="O6" s="15">
        <v>8712</v>
      </c>
      <c r="P6" s="15">
        <f>(PLANEJAMENTO[[#This Row],[AGUARDANDO SEPARAÇÃO]]+PLANEJAMENTO[[#This Row],[FINALIZADO]])-(PLANEJAMENTO[[#This Row],[TOTAL LISTA]]+PLANEJAMENTO[[#This Row],[KIT]])</f>
        <v>0</v>
      </c>
      <c r="Q6" s="3">
        <f>IFERROR(VLOOKUP(PLANEJAMENTO[[#This Row],[SKU]],EST_MERCOCAMP!A:E,5,0),0)</f>
        <v>11244</v>
      </c>
      <c r="R6" s="3">
        <f>IFERROR(VLOOKUP(PLANEJAMENTO[[#This Row],[SKU]],EST_LMX!A:C,3,0),0)</f>
        <v>11646</v>
      </c>
      <c r="S6" s="7">
        <f>IFERROR(IF(VLOOKUP(C6,'EST_DEVINTEX X DEMANDA'!A:E,5,0)&lt;0,0,VLOOKUP(C6,'EST_DEVINTEX X DEMANDA'!A:E,5,0)),0)</f>
        <v>29904</v>
      </c>
      <c r="T6" s="3"/>
      <c r="U6" s="3">
        <f t="shared" si="0"/>
        <v>0</v>
      </c>
      <c r="V6" s="3">
        <f t="shared" si="1"/>
        <v>0</v>
      </c>
      <c r="W6" s="3" t="s">
        <v>182</v>
      </c>
      <c r="X6" s="87" t="s">
        <v>145</v>
      </c>
      <c r="Y6" s="73">
        <f>(PLANEJAMENTO[[#This Row],[AGUARDANDO SEPARAÇÃO]]+PLANEJAMENTO[[#This Row],[FINALIZADO]])/(PLANEJAMENTO[[#This Row],[KIT]]+PLANEJAMENTO[[#This Row],[TOTAL LISTA]])</f>
        <v>1</v>
      </c>
    </row>
    <row r="7" spans="1:25" x14ac:dyDescent="0.25">
      <c r="A7" s="71" t="s">
        <v>179</v>
      </c>
      <c r="B7" s="71" t="s">
        <v>158</v>
      </c>
      <c r="C7" s="3">
        <v>33271</v>
      </c>
      <c r="D7" s="3" t="s">
        <v>6</v>
      </c>
      <c r="E7" s="47" t="s">
        <v>135</v>
      </c>
      <c r="F7" s="4" t="s">
        <v>136</v>
      </c>
      <c r="G7" s="4">
        <v>480</v>
      </c>
      <c r="H7" s="3">
        <v>6</v>
      </c>
      <c r="I7" s="15">
        <f>SUMIFS(IN_TRANSITO!E:E,IN_TRANSITO!B:B,PLANEJAMENTO!C7,IN_TRANSITO!H:H,PLANEJAMENTO!$I$2,IN_TRANSITO!W:W,PLANEJAMENTO!A7)</f>
        <v>0</v>
      </c>
      <c r="J7" s="15">
        <f>SUMIFS(IN_TRANSITO!E:E,IN_TRANSITO!B:B,PLANEJAMENTO!C7,IN_TRANSITO!H:H,PLANEJAMENTO!$J$2,IN_TRANSITO!W:W,PLANEJAMENTO!A7)</f>
        <v>0</v>
      </c>
      <c r="K7" s="15">
        <f>SUMIFS(PRODUCAO_SHRINK!E:E,PRODUCAO_SHRINK!B:B,PLANEJAMENTO[[#This Row],[SKU]],PRODUCAO_SHRINK!H:H,PLANEJAMENTO[[#Headers],[SHERINK SOLICITADO]],PRODUCAO_SHRINK!V:V,PLANEJAMENTO[[#This Row],[LISTA]])</f>
        <v>0</v>
      </c>
      <c r="L7" s="15">
        <f>SUMIFS(PRODUCAO_SHRINK!E:E,PRODUCAO_SHRINK!B:B,PLANEJAMENTO[[#This Row],[SKU]],PRODUCAO_SHRINK!H:H,PLANEJAMENTO[[#Headers],[SHERINK ENVIADO]],PRODUCAO_SHRINK!V:V,PLANEJAMENTO[[#This Row],[LISTA]])</f>
        <v>0</v>
      </c>
      <c r="M7" s="15">
        <f>SUMIFS(IN_TRANSITO!E:E,IN_TRANSITO!B:B,PLANEJAMENTO!C7,IN_TRANSITO!H:H,PLANEJAMENTO!$M$2,IN_TRANSITO!W:W,PLANEJAMENTO!A7)</f>
        <v>5196</v>
      </c>
      <c r="N7" s="15">
        <v>0</v>
      </c>
      <c r="O7" s="15">
        <v>5196</v>
      </c>
      <c r="P7" s="15">
        <f>(PLANEJAMENTO[[#This Row],[AGUARDANDO SEPARAÇÃO]]+PLANEJAMENTO[[#This Row],[FINALIZADO]])-(PLANEJAMENTO[[#This Row],[TOTAL LISTA]]+PLANEJAMENTO[[#This Row],[KIT]])</f>
        <v>0</v>
      </c>
      <c r="Q7" s="3">
        <f>IFERROR(VLOOKUP(PLANEJAMENTO[[#This Row],[SKU]],EST_MERCOCAMP!A:E,5,0),0)</f>
        <v>16488</v>
      </c>
      <c r="R7" s="3">
        <f>IFERROR(VLOOKUP(PLANEJAMENTO[[#This Row],[SKU]],EST_LMX!A:C,3,0),0)</f>
        <v>8148</v>
      </c>
      <c r="S7" s="7">
        <f>IFERROR(IF(VLOOKUP(C7,'EST_DEVINTEX X DEMANDA'!A:E,5,0)&lt;0,0,VLOOKUP(C7,'EST_DEVINTEX X DEMANDA'!A:E,5,0)),0)</f>
        <v>8244</v>
      </c>
      <c r="T7" s="3"/>
      <c r="U7" s="3">
        <f t="shared" si="0"/>
        <v>0</v>
      </c>
      <c r="V7" s="3">
        <f t="shared" si="1"/>
        <v>0</v>
      </c>
      <c r="W7" s="3" t="s">
        <v>145</v>
      </c>
      <c r="X7" s="87" t="s">
        <v>145</v>
      </c>
      <c r="Y7" s="73">
        <f>(PLANEJAMENTO[[#This Row],[AGUARDANDO SEPARAÇÃO]]+PLANEJAMENTO[[#This Row],[FINALIZADO]])/(PLANEJAMENTO[[#This Row],[KIT]]+PLANEJAMENTO[[#This Row],[TOTAL LISTA]])</f>
        <v>1</v>
      </c>
    </row>
    <row r="8" spans="1:25" x14ac:dyDescent="0.25">
      <c r="A8" s="71" t="s">
        <v>179</v>
      </c>
      <c r="B8" s="71" t="s">
        <v>158</v>
      </c>
      <c r="C8" s="3">
        <v>95127</v>
      </c>
      <c r="D8" s="3" t="s">
        <v>184</v>
      </c>
      <c r="E8" s="47" t="s">
        <v>137</v>
      </c>
      <c r="F8" s="4" t="s">
        <v>136</v>
      </c>
      <c r="G8" s="4">
        <v>3384</v>
      </c>
      <c r="H8" s="3">
        <v>12</v>
      </c>
      <c r="I8" s="15">
        <f>SUMIFS(IN_TRANSITO!E:E,IN_TRANSITO!B:B,PLANEJAMENTO!C8,IN_TRANSITO!H:H,PLANEJAMENTO!$I$2,IN_TRANSITO!W:W,PLANEJAMENTO!A8)</f>
        <v>0</v>
      </c>
      <c r="J8" s="15">
        <f>SUMIFS(IN_TRANSITO!E:E,IN_TRANSITO!B:B,PLANEJAMENTO!C8,IN_TRANSITO!H:H,PLANEJAMENTO!$J$2,IN_TRANSITO!W:W,PLANEJAMENTO!A8)</f>
        <v>0</v>
      </c>
      <c r="K8" s="15">
        <f>SUMIFS(PRODUCAO_SHRINK!E:E,PRODUCAO_SHRINK!B:B,PLANEJAMENTO[[#This Row],[SKU]],PRODUCAO_SHRINK!H:H,PLANEJAMENTO[[#Headers],[SHERINK SOLICITADO]],PRODUCAO_SHRINK!V:V,PLANEJAMENTO[[#This Row],[LISTA]])</f>
        <v>0</v>
      </c>
      <c r="L8" s="15">
        <f>SUMIFS(PRODUCAO_SHRINK!E:E,PRODUCAO_SHRINK!B:B,PLANEJAMENTO[[#This Row],[SKU]],PRODUCAO_SHRINK!H:H,PLANEJAMENTO[[#Headers],[SHERINK ENVIADO]],PRODUCAO_SHRINK!V:V,PLANEJAMENTO[[#This Row],[LISTA]])</f>
        <v>0</v>
      </c>
      <c r="M8" s="15">
        <f>SUMIFS(IN_TRANSITO!E:E,IN_TRANSITO!B:B,PLANEJAMENTO!C8,IN_TRANSITO!H:H,PLANEJAMENTO!$M$2,IN_TRANSITO!W:W,PLANEJAMENTO!A8)</f>
        <v>4392</v>
      </c>
      <c r="N8" s="15">
        <v>0</v>
      </c>
      <c r="O8" s="15">
        <v>4392</v>
      </c>
      <c r="P8" s="15">
        <f>(PLANEJAMENTO[[#This Row],[AGUARDANDO SEPARAÇÃO]]+PLANEJAMENTO[[#This Row],[FINALIZADO]])-(PLANEJAMENTO[[#This Row],[TOTAL LISTA]]+PLANEJAMENTO[[#This Row],[KIT]])</f>
        <v>0</v>
      </c>
      <c r="Q8" s="3">
        <f>IFERROR(VLOOKUP(PLANEJAMENTO[[#This Row],[SKU]],EST_MERCOCAMP!A:E,5,0),0)</f>
        <v>4176</v>
      </c>
      <c r="R8" s="3">
        <f>IFERROR(VLOOKUP(PLANEJAMENTO[[#This Row],[SKU]],EST_LMX!A:C,3,0),0)</f>
        <v>6024</v>
      </c>
      <c r="S8" s="7">
        <f>IFERROR(IF(VLOOKUP(C8,'EST_DEVINTEX X DEMANDA'!A:E,5,0)&lt;0,0,VLOOKUP(C8,'EST_DEVINTEX X DEMANDA'!A:E,5,0)),0)</f>
        <v>12420</v>
      </c>
      <c r="T8" s="3"/>
      <c r="U8" s="3">
        <f t="shared" si="0"/>
        <v>0</v>
      </c>
      <c r="V8" s="3">
        <f t="shared" si="1"/>
        <v>0</v>
      </c>
      <c r="W8" s="3" t="s">
        <v>145</v>
      </c>
      <c r="X8" s="87" t="s">
        <v>145</v>
      </c>
      <c r="Y8" s="73">
        <f>(PLANEJAMENTO[[#This Row],[AGUARDANDO SEPARAÇÃO]]+PLANEJAMENTO[[#This Row],[FINALIZADO]])/(PLANEJAMENTO[[#This Row],[KIT]]+PLANEJAMENTO[[#This Row],[TOTAL LISTA]])</f>
        <v>1</v>
      </c>
    </row>
    <row r="9" spans="1:25" x14ac:dyDescent="0.25">
      <c r="A9" s="71" t="s">
        <v>179</v>
      </c>
      <c r="B9" s="71" t="s">
        <v>158</v>
      </c>
      <c r="C9" s="3">
        <v>95679</v>
      </c>
      <c r="D9" s="3" t="s">
        <v>8</v>
      </c>
      <c r="E9" s="47" t="s">
        <v>135</v>
      </c>
      <c r="F9" s="4" t="s">
        <v>136</v>
      </c>
      <c r="G9" s="4">
        <v>480</v>
      </c>
      <c r="H9" s="3">
        <v>6</v>
      </c>
      <c r="I9" s="15">
        <f>SUMIFS(IN_TRANSITO!E:E,IN_TRANSITO!B:B,PLANEJAMENTO!C9,IN_TRANSITO!H:H,PLANEJAMENTO!$I$2,IN_TRANSITO!W:W,PLANEJAMENTO!A9)</f>
        <v>0</v>
      </c>
      <c r="J9" s="15">
        <f>SUMIFS(IN_TRANSITO!E:E,IN_TRANSITO!B:B,PLANEJAMENTO!C9,IN_TRANSITO!H:H,PLANEJAMENTO!$J$2,IN_TRANSITO!W:W,PLANEJAMENTO!A9)</f>
        <v>0</v>
      </c>
      <c r="K9" s="15">
        <f>SUMIFS(PRODUCAO_SHRINK!E:E,PRODUCAO_SHRINK!B:B,PLANEJAMENTO[[#This Row],[SKU]],PRODUCAO_SHRINK!H:H,PLANEJAMENTO[[#Headers],[SHERINK SOLICITADO]],PRODUCAO_SHRINK!V:V,PLANEJAMENTO[[#This Row],[LISTA]])</f>
        <v>0</v>
      </c>
      <c r="L9" s="15">
        <f>SUMIFS(PRODUCAO_SHRINK!E:E,PRODUCAO_SHRINK!B:B,PLANEJAMENTO[[#This Row],[SKU]],PRODUCAO_SHRINK!H:H,PLANEJAMENTO[[#Headers],[SHERINK ENVIADO]],PRODUCAO_SHRINK!V:V,PLANEJAMENTO[[#This Row],[LISTA]])</f>
        <v>0</v>
      </c>
      <c r="M9" s="15">
        <f>SUMIFS(IN_TRANSITO!E:E,IN_TRANSITO!B:B,PLANEJAMENTO!C9,IN_TRANSITO!H:H,PLANEJAMENTO!$M$2,IN_TRANSITO!W:W,PLANEJAMENTO!A9)</f>
        <v>4902</v>
      </c>
      <c r="N9" s="15">
        <v>0</v>
      </c>
      <c r="O9" s="15">
        <v>4902</v>
      </c>
      <c r="P9" s="15">
        <f>(PLANEJAMENTO[[#This Row],[AGUARDANDO SEPARAÇÃO]]+PLANEJAMENTO[[#This Row],[FINALIZADO]])-(PLANEJAMENTO[[#This Row],[TOTAL LISTA]]+PLANEJAMENTO[[#This Row],[KIT]])</f>
        <v>0</v>
      </c>
      <c r="Q9" s="3">
        <f>IFERROR(VLOOKUP(PLANEJAMENTO[[#This Row],[SKU]],EST_MERCOCAMP!A:E,5,0),0)</f>
        <v>-4668</v>
      </c>
      <c r="R9" s="3">
        <f>IFERROR(VLOOKUP(PLANEJAMENTO[[#This Row],[SKU]],EST_LMX!A:C,3,0),0)</f>
        <v>4830</v>
      </c>
      <c r="S9" s="7">
        <f>IFERROR(IF(VLOOKUP(C9,'EST_DEVINTEX X DEMANDA'!A:E,5,0)&lt;0,0,VLOOKUP(C9,'EST_DEVINTEX X DEMANDA'!A:E,5,0)),0)</f>
        <v>17034</v>
      </c>
      <c r="T9" s="3"/>
      <c r="U9" s="3">
        <f t="shared" si="0"/>
        <v>0</v>
      </c>
      <c r="V9" s="3">
        <f t="shared" si="1"/>
        <v>0</v>
      </c>
      <c r="W9" s="3" t="s">
        <v>145</v>
      </c>
      <c r="X9" s="87" t="s">
        <v>145</v>
      </c>
      <c r="Y9" s="73">
        <f>(PLANEJAMENTO[[#This Row],[AGUARDANDO SEPARAÇÃO]]+PLANEJAMENTO[[#This Row],[FINALIZADO]])/(PLANEJAMENTO[[#This Row],[KIT]]+PLANEJAMENTO[[#This Row],[TOTAL LISTA]])</f>
        <v>1</v>
      </c>
    </row>
    <row r="10" spans="1:25" x14ac:dyDescent="0.25">
      <c r="A10" s="71" t="s">
        <v>179</v>
      </c>
      <c r="B10" s="71" t="s">
        <v>158</v>
      </c>
      <c r="C10" s="3">
        <v>34988</v>
      </c>
      <c r="D10" s="3" t="s">
        <v>10</v>
      </c>
      <c r="E10" s="47" t="s">
        <v>137</v>
      </c>
      <c r="F10" s="4" t="s">
        <v>136</v>
      </c>
      <c r="G10" s="4">
        <v>480</v>
      </c>
      <c r="H10" s="3">
        <v>6</v>
      </c>
      <c r="I10" s="15">
        <f>SUMIFS(IN_TRANSITO!E:E,IN_TRANSITO!B:B,PLANEJAMENTO!C10,IN_TRANSITO!H:H,PLANEJAMENTO!$I$2,IN_TRANSITO!W:W,PLANEJAMENTO!A10)</f>
        <v>0</v>
      </c>
      <c r="J10" s="15">
        <f>SUMIFS(IN_TRANSITO!E:E,IN_TRANSITO!B:B,PLANEJAMENTO!C10,IN_TRANSITO!H:H,PLANEJAMENTO!$J$2,IN_TRANSITO!W:W,PLANEJAMENTO!A10)</f>
        <v>0</v>
      </c>
      <c r="K10" s="15">
        <f>SUMIFS(PRODUCAO_SHRINK!E:E,PRODUCAO_SHRINK!B:B,PLANEJAMENTO[[#This Row],[SKU]],PRODUCAO_SHRINK!H:H,PLANEJAMENTO[[#Headers],[SHERINK SOLICITADO]],PRODUCAO_SHRINK!V:V,PLANEJAMENTO[[#This Row],[LISTA]])</f>
        <v>0</v>
      </c>
      <c r="L10" s="15">
        <f>SUMIFS(PRODUCAO_SHRINK!E:E,PRODUCAO_SHRINK!B:B,PLANEJAMENTO[[#This Row],[SKU]],PRODUCAO_SHRINK!H:H,PLANEJAMENTO[[#Headers],[SHERINK ENVIADO]],PRODUCAO_SHRINK!V:V,PLANEJAMENTO[[#This Row],[LISTA]])</f>
        <v>0</v>
      </c>
      <c r="M10" s="15">
        <f>SUMIFS(IN_TRANSITO!E:E,IN_TRANSITO!B:B,PLANEJAMENTO!C10,IN_TRANSITO!H:H,PLANEJAMENTO!$M$2,IN_TRANSITO!W:W,PLANEJAMENTO!A10)</f>
        <v>8340</v>
      </c>
      <c r="N10" s="15">
        <v>0</v>
      </c>
      <c r="O10" s="15">
        <v>8340</v>
      </c>
      <c r="P10" s="15">
        <f>(PLANEJAMENTO[[#This Row],[AGUARDANDO SEPARAÇÃO]]+PLANEJAMENTO[[#This Row],[FINALIZADO]])-(PLANEJAMENTO[[#This Row],[TOTAL LISTA]]+PLANEJAMENTO[[#This Row],[KIT]])</f>
        <v>0</v>
      </c>
      <c r="Q10" s="3">
        <f>IFERROR(VLOOKUP(PLANEJAMENTO[[#This Row],[SKU]],EST_MERCOCAMP!A:E,5,0),0)</f>
        <v>-1812</v>
      </c>
      <c r="R10" s="3">
        <f>IFERROR(VLOOKUP(PLANEJAMENTO[[#This Row],[SKU]],EST_LMX!A:C,3,0),0)</f>
        <v>5400</v>
      </c>
      <c r="S10" s="7">
        <f>IFERROR(IF(VLOOKUP(C10,'EST_DEVINTEX X DEMANDA'!A:E,5,0)&lt;0,0,VLOOKUP(C10,'EST_DEVINTEX X DEMANDA'!A:E,5,0)),0)</f>
        <v>2700</v>
      </c>
      <c r="T10" s="3"/>
      <c r="U10" s="3">
        <f t="shared" si="0"/>
        <v>0</v>
      </c>
      <c r="V10" s="3">
        <f t="shared" si="1"/>
        <v>0</v>
      </c>
      <c r="W10" s="3" t="s">
        <v>145</v>
      </c>
      <c r="X10" s="87" t="s">
        <v>145</v>
      </c>
      <c r="Y10" s="73">
        <f>(PLANEJAMENTO[[#This Row],[AGUARDANDO SEPARAÇÃO]]+PLANEJAMENTO[[#This Row],[FINALIZADO]])/(PLANEJAMENTO[[#This Row],[KIT]]+PLANEJAMENTO[[#This Row],[TOTAL LISTA]])</f>
        <v>1</v>
      </c>
    </row>
    <row r="11" spans="1:25" x14ac:dyDescent="0.25">
      <c r="A11" s="71" t="s">
        <v>179</v>
      </c>
      <c r="B11" s="71" t="s">
        <v>158</v>
      </c>
      <c r="C11" s="3">
        <v>32022</v>
      </c>
      <c r="D11" s="3" t="s">
        <v>185</v>
      </c>
      <c r="E11" s="47" t="s">
        <v>137</v>
      </c>
      <c r="F11" s="4" t="s">
        <v>136</v>
      </c>
      <c r="G11" s="4">
        <v>1584</v>
      </c>
      <c r="H11" s="3">
        <v>6</v>
      </c>
      <c r="I11" s="15">
        <f>SUMIFS(IN_TRANSITO!E:E,IN_TRANSITO!B:B,PLANEJAMENTO!C11,IN_TRANSITO!H:H,PLANEJAMENTO!$I$2,IN_TRANSITO!W:W,PLANEJAMENTO!A11)</f>
        <v>0</v>
      </c>
      <c r="J11" s="15">
        <f>SUMIFS(IN_TRANSITO!E:E,IN_TRANSITO!B:B,PLANEJAMENTO!C11,IN_TRANSITO!H:H,PLANEJAMENTO!$J$2,IN_TRANSITO!W:W,PLANEJAMENTO!A11)</f>
        <v>0</v>
      </c>
      <c r="K11" s="15">
        <f>SUMIFS(PRODUCAO_SHRINK!E:E,PRODUCAO_SHRINK!B:B,PLANEJAMENTO[[#This Row],[SKU]],PRODUCAO_SHRINK!H:H,PLANEJAMENTO[[#Headers],[SHERINK SOLICITADO]],PRODUCAO_SHRINK!V:V,PLANEJAMENTO[[#This Row],[LISTA]])</f>
        <v>0</v>
      </c>
      <c r="L11" s="15">
        <f>SUMIFS(PRODUCAO_SHRINK!E:E,PRODUCAO_SHRINK!B:B,PLANEJAMENTO[[#This Row],[SKU]],PRODUCAO_SHRINK!H:H,PLANEJAMENTO[[#Headers],[SHERINK ENVIADO]],PRODUCAO_SHRINK!V:V,PLANEJAMENTO[[#This Row],[LISTA]])</f>
        <v>0</v>
      </c>
      <c r="M11" s="15">
        <f>SUMIFS(IN_TRANSITO!E:E,IN_TRANSITO!B:B,PLANEJAMENTO!C11,IN_TRANSITO!H:H,PLANEJAMENTO!$M$2,IN_TRANSITO!W:W,PLANEJAMENTO!A11)</f>
        <v>5874</v>
      </c>
      <c r="N11" s="15">
        <v>0</v>
      </c>
      <c r="O11" s="15">
        <v>5874</v>
      </c>
      <c r="P11" s="15">
        <f>(PLANEJAMENTO[[#This Row],[AGUARDANDO SEPARAÇÃO]]+PLANEJAMENTO[[#This Row],[FINALIZADO]])-(PLANEJAMENTO[[#This Row],[TOTAL LISTA]]+PLANEJAMENTO[[#This Row],[KIT]])</f>
        <v>0</v>
      </c>
      <c r="Q11" s="3">
        <f>IFERROR(VLOOKUP(PLANEJAMENTO[[#This Row],[SKU]],EST_MERCOCAMP!A:E,5,0),0)</f>
        <v>-384</v>
      </c>
      <c r="R11" s="3">
        <f>IFERROR(VLOOKUP(PLANEJAMENTO[[#This Row],[SKU]],EST_LMX!A:C,3,0),0)</f>
        <v>1608</v>
      </c>
      <c r="S11" s="7">
        <f>IFERROR(IF(VLOOKUP(C11,'EST_DEVINTEX X DEMANDA'!A:E,5,0)&lt;0,0,VLOOKUP(C11,'EST_DEVINTEX X DEMANDA'!A:E,5,0)),0)</f>
        <v>16182</v>
      </c>
      <c r="T11" s="3"/>
      <c r="U11" s="3">
        <f t="shared" si="0"/>
        <v>0</v>
      </c>
      <c r="V11" s="3">
        <f t="shared" si="1"/>
        <v>0</v>
      </c>
      <c r="W11" s="3" t="s">
        <v>145</v>
      </c>
      <c r="X11" s="87" t="s">
        <v>145</v>
      </c>
      <c r="Y11" s="73">
        <f>(PLANEJAMENTO[[#This Row],[AGUARDANDO SEPARAÇÃO]]+PLANEJAMENTO[[#This Row],[FINALIZADO]])/(PLANEJAMENTO[[#This Row],[KIT]]+PLANEJAMENTO[[#This Row],[TOTAL LISTA]])</f>
        <v>1</v>
      </c>
    </row>
    <row r="12" spans="1:25" x14ac:dyDescent="0.25">
      <c r="A12" s="71" t="s">
        <v>179</v>
      </c>
      <c r="B12" s="71" t="s">
        <v>158</v>
      </c>
      <c r="C12" s="3">
        <v>32136</v>
      </c>
      <c r="D12" s="3" t="s">
        <v>186</v>
      </c>
      <c r="E12" s="47" t="s">
        <v>137</v>
      </c>
      <c r="F12" s="4" t="s">
        <v>136</v>
      </c>
      <c r="G12" s="4">
        <v>8544</v>
      </c>
      <c r="H12" s="3">
        <v>12</v>
      </c>
      <c r="I12" s="15">
        <f>SUMIFS(IN_TRANSITO!E:E,IN_TRANSITO!B:B,PLANEJAMENTO!C12,IN_TRANSITO!H:H,PLANEJAMENTO!$I$2,IN_TRANSITO!W:W,PLANEJAMENTO!A12)</f>
        <v>0</v>
      </c>
      <c r="J12" s="15">
        <f>SUMIFS(IN_TRANSITO!E:E,IN_TRANSITO!B:B,PLANEJAMENTO!C12,IN_TRANSITO!H:H,PLANEJAMENTO!$J$2,IN_TRANSITO!W:W,PLANEJAMENTO!A12)</f>
        <v>0</v>
      </c>
      <c r="K12" s="15">
        <f>SUMIFS(PRODUCAO_SHRINK!E:E,PRODUCAO_SHRINK!B:B,PLANEJAMENTO[[#This Row],[SKU]],PRODUCAO_SHRINK!H:H,PLANEJAMENTO[[#Headers],[SHERINK SOLICITADO]],PRODUCAO_SHRINK!V:V,PLANEJAMENTO[[#This Row],[LISTA]])</f>
        <v>0</v>
      </c>
      <c r="L12" s="15">
        <f>SUMIFS(PRODUCAO_SHRINK!E:E,PRODUCAO_SHRINK!B:B,PLANEJAMENTO[[#This Row],[SKU]],PRODUCAO_SHRINK!H:H,PLANEJAMENTO[[#Headers],[SHERINK ENVIADO]],PRODUCAO_SHRINK!V:V,PLANEJAMENTO[[#This Row],[LISTA]])</f>
        <v>0</v>
      </c>
      <c r="M12" s="15">
        <f>SUMIFS(IN_TRANSITO!E:E,IN_TRANSITO!B:B,PLANEJAMENTO!C12,IN_TRANSITO!H:H,PLANEJAMENTO!$M$2,IN_TRANSITO!W:W,PLANEJAMENTO!A12)</f>
        <v>7596</v>
      </c>
      <c r="N12" s="15">
        <v>0</v>
      </c>
      <c r="O12" s="15">
        <v>7596</v>
      </c>
      <c r="P12" s="15">
        <f>(PLANEJAMENTO[[#This Row],[AGUARDANDO SEPARAÇÃO]]+PLANEJAMENTO[[#This Row],[FINALIZADO]])-(PLANEJAMENTO[[#This Row],[TOTAL LISTA]]+PLANEJAMENTO[[#This Row],[KIT]])</f>
        <v>0</v>
      </c>
      <c r="Q12" s="3">
        <f>IFERROR(VLOOKUP(PLANEJAMENTO[[#This Row],[SKU]],EST_MERCOCAMP!A:E,5,0),0)</f>
        <v>28332</v>
      </c>
      <c r="R12" s="3">
        <f>IFERROR(VLOOKUP(PLANEJAMENTO[[#This Row],[SKU]],EST_LMX!A:C,3,0),0)</f>
        <v>11232</v>
      </c>
      <c r="S12" s="7">
        <f>IFERROR(IF(VLOOKUP(C12,'EST_DEVINTEX X DEMANDA'!A:E,5,0)&lt;0,0,VLOOKUP(C12,'EST_DEVINTEX X DEMANDA'!A:E,5,0)),0)</f>
        <v>15060</v>
      </c>
      <c r="T12" s="3"/>
      <c r="U12" s="3">
        <f t="shared" si="0"/>
        <v>0</v>
      </c>
      <c r="V12" s="3">
        <f t="shared" si="1"/>
        <v>0</v>
      </c>
      <c r="W12" s="3" t="s">
        <v>182</v>
      </c>
      <c r="X12" s="87" t="s">
        <v>145</v>
      </c>
      <c r="Y12" s="73">
        <f>(PLANEJAMENTO[[#This Row],[AGUARDANDO SEPARAÇÃO]]+PLANEJAMENTO[[#This Row],[FINALIZADO]])/(PLANEJAMENTO[[#This Row],[KIT]]+PLANEJAMENTO[[#This Row],[TOTAL LISTA]])</f>
        <v>1</v>
      </c>
    </row>
    <row r="13" spans="1:25" x14ac:dyDescent="0.25">
      <c r="A13" s="71" t="s">
        <v>179</v>
      </c>
      <c r="B13" s="71" t="s">
        <v>158</v>
      </c>
      <c r="C13" s="3">
        <v>33095</v>
      </c>
      <c r="D13" s="3" t="s">
        <v>187</v>
      </c>
      <c r="E13" s="47" t="s">
        <v>135</v>
      </c>
      <c r="F13" s="4" t="s">
        <v>136</v>
      </c>
      <c r="G13" s="4">
        <v>2484</v>
      </c>
      <c r="H13" s="3">
        <v>6</v>
      </c>
      <c r="I13" s="15">
        <f>SUMIFS(IN_TRANSITO!E:E,IN_TRANSITO!B:B,PLANEJAMENTO!C13,IN_TRANSITO!H:H,PLANEJAMENTO!$I$2,IN_TRANSITO!W:W,PLANEJAMENTO!A13)</f>
        <v>0</v>
      </c>
      <c r="J13" s="15">
        <f>SUMIFS(IN_TRANSITO!E:E,IN_TRANSITO!B:B,PLANEJAMENTO!C13,IN_TRANSITO!H:H,PLANEJAMENTO!$J$2,IN_TRANSITO!W:W,PLANEJAMENTO!A13)</f>
        <v>0</v>
      </c>
      <c r="K13" s="15">
        <f>SUMIFS(PRODUCAO_SHRINK!E:E,PRODUCAO_SHRINK!B:B,PLANEJAMENTO[[#This Row],[SKU]],PRODUCAO_SHRINK!H:H,PLANEJAMENTO[[#Headers],[SHERINK SOLICITADO]],PRODUCAO_SHRINK!V:V,PLANEJAMENTO[[#This Row],[LISTA]])</f>
        <v>0</v>
      </c>
      <c r="L13" s="15">
        <f>SUMIFS(PRODUCAO_SHRINK!E:E,PRODUCAO_SHRINK!B:B,PLANEJAMENTO[[#This Row],[SKU]],PRODUCAO_SHRINK!H:H,PLANEJAMENTO[[#Headers],[SHERINK ENVIADO]],PRODUCAO_SHRINK!V:V,PLANEJAMENTO[[#This Row],[LISTA]])</f>
        <v>0</v>
      </c>
      <c r="M13" s="15">
        <f>SUMIFS(IN_TRANSITO!E:E,IN_TRANSITO!B:B,PLANEJAMENTO!C13,IN_TRANSITO!H:H,PLANEJAMENTO!$M$2,IN_TRANSITO!W:W,PLANEJAMENTO!A13)</f>
        <v>3852</v>
      </c>
      <c r="N13" s="15">
        <v>0</v>
      </c>
      <c r="O13" s="15">
        <v>3852</v>
      </c>
      <c r="P13" s="15">
        <f>(PLANEJAMENTO[[#This Row],[AGUARDANDO SEPARAÇÃO]]+PLANEJAMENTO[[#This Row],[FINALIZADO]])-(PLANEJAMENTO[[#This Row],[TOTAL LISTA]]+PLANEJAMENTO[[#This Row],[KIT]])</f>
        <v>0</v>
      </c>
      <c r="Q13" s="3">
        <f>IFERROR(VLOOKUP(PLANEJAMENTO[[#This Row],[SKU]],EST_MERCOCAMP!A:E,5,0),0)</f>
        <v>-4974</v>
      </c>
      <c r="R13" s="3">
        <f>IFERROR(VLOOKUP(PLANEJAMENTO[[#This Row],[SKU]],EST_LMX!A:C,3,0),0)</f>
        <v>0</v>
      </c>
      <c r="S13" s="7">
        <f>IFERROR(IF(VLOOKUP(C13,'EST_DEVINTEX X DEMANDA'!A:E,5,0)&lt;0,0,VLOOKUP(C13,'EST_DEVINTEX X DEMANDA'!A:E,5,0)),0)</f>
        <v>11298</v>
      </c>
      <c r="T13" s="3"/>
      <c r="U13" s="3">
        <f t="shared" si="0"/>
        <v>0</v>
      </c>
      <c r="V13" s="3">
        <f t="shared" si="1"/>
        <v>0</v>
      </c>
      <c r="W13" s="3" t="s">
        <v>145</v>
      </c>
      <c r="X13" s="87" t="s">
        <v>145</v>
      </c>
      <c r="Y13" s="73">
        <f>(PLANEJAMENTO[[#This Row],[AGUARDANDO SEPARAÇÃO]]+PLANEJAMENTO[[#This Row],[FINALIZADO]])/(PLANEJAMENTO[[#This Row],[KIT]]+PLANEJAMENTO[[#This Row],[TOTAL LISTA]])</f>
        <v>1</v>
      </c>
    </row>
    <row r="14" spans="1:25" x14ac:dyDescent="0.25">
      <c r="A14" s="71" t="s">
        <v>179</v>
      </c>
      <c r="B14" s="71" t="s">
        <v>158</v>
      </c>
      <c r="C14" s="3">
        <v>33107</v>
      </c>
      <c r="D14" s="3" t="s">
        <v>12</v>
      </c>
      <c r="E14" s="47" t="s">
        <v>135</v>
      </c>
      <c r="F14" s="4" t="s">
        <v>136</v>
      </c>
      <c r="G14" s="4">
        <v>960</v>
      </c>
      <c r="H14" s="3">
        <v>6</v>
      </c>
      <c r="I14" s="15">
        <f>SUMIFS(IN_TRANSITO!E:E,IN_TRANSITO!B:B,PLANEJAMENTO!C14,IN_TRANSITO!H:H,PLANEJAMENTO!$I$2,IN_TRANSITO!W:W,PLANEJAMENTO!A14)</f>
        <v>0</v>
      </c>
      <c r="J14" s="15">
        <f>SUMIFS(IN_TRANSITO!E:E,IN_TRANSITO!B:B,PLANEJAMENTO!C14,IN_TRANSITO!H:H,PLANEJAMENTO!$J$2,IN_TRANSITO!W:W,PLANEJAMENTO!A14)</f>
        <v>0</v>
      </c>
      <c r="K14" s="15">
        <f>SUMIFS(PRODUCAO_SHRINK!E:E,PRODUCAO_SHRINK!B:B,PLANEJAMENTO[[#This Row],[SKU]],PRODUCAO_SHRINK!H:H,PLANEJAMENTO[[#Headers],[SHERINK SOLICITADO]],PRODUCAO_SHRINK!V:V,PLANEJAMENTO[[#This Row],[LISTA]])</f>
        <v>0</v>
      </c>
      <c r="L14" s="15">
        <f>SUMIFS(PRODUCAO_SHRINK!E:E,PRODUCAO_SHRINK!B:B,PLANEJAMENTO[[#This Row],[SKU]],PRODUCAO_SHRINK!H:H,PLANEJAMENTO[[#Headers],[SHERINK ENVIADO]],PRODUCAO_SHRINK!V:V,PLANEJAMENTO[[#This Row],[LISTA]])</f>
        <v>0</v>
      </c>
      <c r="M14" s="15">
        <f>SUMIFS(IN_TRANSITO!E:E,IN_TRANSITO!B:B,PLANEJAMENTO!C14,IN_TRANSITO!H:H,PLANEJAMENTO!$M$2,IN_TRANSITO!W:W,PLANEJAMENTO!A14)</f>
        <v>6600</v>
      </c>
      <c r="N14" s="15">
        <v>0</v>
      </c>
      <c r="O14" s="15">
        <v>6600</v>
      </c>
      <c r="P14" s="15">
        <f>(PLANEJAMENTO[[#This Row],[AGUARDANDO SEPARAÇÃO]]+PLANEJAMENTO[[#This Row],[FINALIZADO]])-(PLANEJAMENTO[[#This Row],[TOTAL LISTA]]+PLANEJAMENTO[[#This Row],[KIT]])</f>
        <v>0</v>
      </c>
      <c r="Q14" s="3">
        <f>IFERROR(VLOOKUP(PLANEJAMENTO[[#This Row],[SKU]],EST_MERCOCAMP!A:E,5,0),0)</f>
        <v>20178</v>
      </c>
      <c r="R14" s="3">
        <f>IFERROR(VLOOKUP(PLANEJAMENTO[[#This Row],[SKU]],EST_LMX!A:C,3,0),0)</f>
        <v>9174</v>
      </c>
      <c r="S14" s="7">
        <f>IFERROR(IF(VLOOKUP(C14,'EST_DEVINTEX X DEMANDA'!A:E,5,0)&lt;0,0,VLOOKUP(C14,'EST_DEVINTEX X DEMANDA'!A:E,5,0)),0)</f>
        <v>19320</v>
      </c>
      <c r="T14" s="3"/>
      <c r="U14" s="3">
        <f t="shared" si="0"/>
        <v>0</v>
      </c>
      <c r="V14" s="3">
        <f t="shared" si="1"/>
        <v>0</v>
      </c>
      <c r="W14" s="3" t="s">
        <v>145</v>
      </c>
      <c r="X14" s="87" t="s">
        <v>145</v>
      </c>
      <c r="Y14" s="73">
        <f>(PLANEJAMENTO[[#This Row],[AGUARDANDO SEPARAÇÃO]]+PLANEJAMENTO[[#This Row],[FINALIZADO]])/(PLANEJAMENTO[[#This Row],[KIT]]+PLANEJAMENTO[[#This Row],[TOTAL LISTA]])</f>
        <v>1</v>
      </c>
    </row>
    <row r="15" spans="1:25" x14ac:dyDescent="0.25">
      <c r="A15" s="71" t="s">
        <v>179</v>
      </c>
      <c r="B15" s="71" t="s">
        <v>158</v>
      </c>
      <c r="C15" s="3">
        <v>95735</v>
      </c>
      <c r="D15" s="3" t="s">
        <v>188</v>
      </c>
      <c r="E15" s="47" t="s">
        <v>135</v>
      </c>
      <c r="F15" s="4" t="s">
        <v>136</v>
      </c>
      <c r="G15" s="4">
        <v>720</v>
      </c>
      <c r="H15" s="3">
        <v>6</v>
      </c>
      <c r="I15" s="15">
        <f>SUMIFS(IN_TRANSITO!E:E,IN_TRANSITO!B:B,PLANEJAMENTO!C15,IN_TRANSITO!H:H,PLANEJAMENTO!$I$2,IN_TRANSITO!W:W,PLANEJAMENTO!A15)</f>
        <v>0</v>
      </c>
      <c r="J15" s="15">
        <f>SUMIFS(IN_TRANSITO!E:E,IN_TRANSITO!B:B,PLANEJAMENTO!C15,IN_TRANSITO!H:H,PLANEJAMENTO!$J$2,IN_TRANSITO!W:W,PLANEJAMENTO!A15)</f>
        <v>0</v>
      </c>
      <c r="K15" s="15">
        <f>SUMIFS(PRODUCAO_SHRINK!E:E,PRODUCAO_SHRINK!B:B,PLANEJAMENTO[[#This Row],[SKU]],PRODUCAO_SHRINK!H:H,PLANEJAMENTO[[#Headers],[SHERINK SOLICITADO]],PRODUCAO_SHRINK!V:V,PLANEJAMENTO[[#This Row],[LISTA]])</f>
        <v>0</v>
      </c>
      <c r="L15" s="15">
        <f>SUMIFS(PRODUCAO_SHRINK!E:E,PRODUCAO_SHRINK!B:B,PLANEJAMENTO[[#This Row],[SKU]],PRODUCAO_SHRINK!H:H,PLANEJAMENTO[[#Headers],[SHERINK ENVIADO]],PRODUCAO_SHRINK!V:V,PLANEJAMENTO[[#This Row],[LISTA]])</f>
        <v>0</v>
      </c>
      <c r="M15" s="15">
        <f>SUMIFS(IN_TRANSITO!E:E,IN_TRANSITO!B:B,PLANEJAMENTO!C15,IN_TRANSITO!H:H,PLANEJAMENTO!$M$2,IN_TRANSITO!W:W,PLANEJAMENTO!A15)</f>
        <v>4176</v>
      </c>
      <c r="N15" s="15">
        <v>0</v>
      </c>
      <c r="O15" s="15">
        <v>4176</v>
      </c>
      <c r="P15" s="15">
        <f>(PLANEJAMENTO[[#This Row],[AGUARDANDO SEPARAÇÃO]]+PLANEJAMENTO[[#This Row],[FINALIZADO]])-(PLANEJAMENTO[[#This Row],[TOTAL LISTA]]+PLANEJAMENTO[[#This Row],[KIT]])</f>
        <v>0</v>
      </c>
      <c r="Q15" s="3">
        <f>IFERROR(VLOOKUP(PLANEJAMENTO[[#This Row],[SKU]],EST_MERCOCAMP!A:E,5,0),0)</f>
        <v>-1500</v>
      </c>
      <c r="R15" s="3">
        <f>IFERROR(VLOOKUP(PLANEJAMENTO[[#This Row],[SKU]],EST_LMX!A:C,3,0),0)</f>
        <v>4590</v>
      </c>
      <c r="S15" s="7">
        <f>IFERROR(IF(VLOOKUP(C15,'EST_DEVINTEX X DEMANDA'!A:E,5,0)&lt;0,0,VLOOKUP(C15,'EST_DEVINTEX X DEMANDA'!A:E,5,0)),0)</f>
        <v>13908</v>
      </c>
      <c r="T15" s="3"/>
      <c r="U15" s="3">
        <f t="shared" si="0"/>
        <v>0</v>
      </c>
      <c r="V15" s="3">
        <f t="shared" si="1"/>
        <v>0</v>
      </c>
      <c r="W15" s="3" t="s">
        <v>145</v>
      </c>
      <c r="X15" s="87" t="s">
        <v>145</v>
      </c>
      <c r="Y15" s="73">
        <f>(PLANEJAMENTO[[#This Row],[AGUARDANDO SEPARAÇÃO]]+PLANEJAMENTO[[#This Row],[FINALIZADO]])/(PLANEJAMENTO[[#This Row],[KIT]]+PLANEJAMENTO[[#This Row],[TOTAL LISTA]])</f>
        <v>1</v>
      </c>
    </row>
    <row r="16" spans="1:25" x14ac:dyDescent="0.25">
      <c r="A16" s="71" t="s">
        <v>179</v>
      </c>
      <c r="B16" s="71" t="s">
        <v>158</v>
      </c>
      <c r="C16" s="3">
        <v>95675</v>
      </c>
      <c r="D16" s="3" t="s">
        <v>189</v>
      </c>
      <c r="E16" s="47" t="s">
        <v>135</v>
      </c>
      <c r="F16" s="4" t="s">
        <v>136</v>
      </c>
      <c r="G16" s="4">
        <v>960</v>
      </c>
      <c r="H16" s="3">
        <v>6</v>
      </c>
      <c r="I16" s="15">
        <f>SUMIFS(IN_TRANSITO!E:E,IN_TRANSITO!B:B,PLANEJAMENTO!C16,IN_TRANSITO!H:H,PLANEJAMENTO!$I$2,IN_TRANSITO!W:W,PLANEJAMENTO!A16)</f>
        <v>0</v>
      </c>
      <c r="J16" s="15">
        <f>SUMIFS(IN_TRANSITO!E:E,IN_TRANSITO!B:B,PLANEJAMENTO!C16,IN_TRANSITO!H:H,PLANEJAMENTO!$J$2,IN_TRANSITO!W:W,PLANEJAMENTO!A16)</f>
        <v>0</v>
      </c>
      <c r="K16" s="15">
        <f>SUMIFS(PRODUCAO_SHRINK!E:E,PRODUCAO_SHRINK!B:B,PLANEJAMENTO[[#This Row],[SKU]],PRODUCAO_SHRINK!H:H,PLANEJAMENTO[[#Headers],[SHERINK SOLICITADO]],PRODUCAO_SHRINK!V:V,PLANEJAMENTO[[#This Row],[LISTA]])</f>
        <v>0</v>
      </c>
      <c r="L16" s="15">
        <f>SUMIFS(PRODUCAO_SHRINK!E:E,PRODUCAO_SHRINK!B:B,PLANEJAMENTO[[#This Row],[SKU]],PRODUCAO_SHRINK!H:H,PLANEJAMENTO[[#Headers],[SHERINK ENVIADO]],PRODUCAO_SHRINK!V:V,PLANEJAMENTO[[#This Row],[LISTA]])</f>
        <v>0</v>
      </c>
      <c r="M16" s="15">
        <f>SUMIFS(IN_TRANSITO!E:E,IN_TRANSITO!B:B,PLANEJAMENTO!C16,IN_TRANSITO!H:H,PLANEJAMENTO!$M$2,IN_TRANSITO!W:W,PLANEJAMENTO!A16)</f>
        <v>4326</v>
      </c>
      <c r="N16" s="15">
        <v>0</v>
      </c>
      <c r="O16" s="15">
        <v>4326</v>
      </c>
      <c r="P16" s="15">
        <f>(PLANEJAMENTO[[#This Row],[AGUARDANDO SEPARAÇÃO]]+PLANEJAMENTO[[#This Row],[FINALIZADO]])-(PLANEJAMENTO[[#This Row],[TOTAL LISTA]]+PLANEJAMENTO[[#This Row],[KIT]])</f>
        <v>0</v>
      </c>
      <c r="Q16" s="3">
        <f>IFERROR(VLOOKUP(PLANEJAMENTO[[#This Row],[SKU]],EST_MERCOCAMP!A:E,5,0),0)</f>
        <v>2028</v>
      </c>
      <c r="R16" s="3">
        <f>IFERROR(VLOOKUP(PLANEJAMENTO[[#This Row],[SKU]],EST_LMX!A:C,3,0),0)</f>
        <v>0</v>
      </c>
      <c r="S16" s="7">
        <f>IFERROR(IF(VLOOKUP(C16,'EST_DEVINTEX X DEMANDA'!A:E,5,0)&lt;0,0,VLOOKUP(C16,'EST_DEVINTEX X DEMANDA'!A:E,5,0)),0)</f>
        <v>1680</v>
      </c>
      <c r="T16" s="3"/>
      <c r="U16" s="3">
        <f t="shared" si="0"/>
        <v>0</v>
      </c>
      <c r="V16" s="3">
        <f t="shared" si="1"/>
        <v>0</v>
      </c>
      <c r="W16" s="3" t="s">
        <v>145</v>
      </c>
      <c r="X16" s="87" t="s">
        <v>145</v>
      </c>
      <c r="Y16" s="73">
        <f>(PLANEJAMENTO[[#This Row],[AGUARDANDO SEPARAÇÃO]]+PLANEJAMENTO[[#This Row],[FINALIZADO]])/(PLANEJAMENTO[[#This Row],[KIT]]+PLANEJAMENTO[[#This Row],[TOTAL LISTA]])</f>
        <v>1</v>
      </c>
    </row>
    <row r="17" spans="1:25" x14ac:dyDescent="0.25">
      <c r="A17" s="71" t="s">
        <v>179</v>
      </c>
      <c r="B17" s="71" t="s">
        <v>158</v>
      </c>
      <c r="C17" s="3">
        <v>31690</v>
      </c>
      <c r="D17" s="3" t="s">
        <v>190</v>
      </c>
      <c r="E17" s="47" t="s">
        <v>137</v>
      </c>
      <c r="F17" s="4" t="s">
        <v>136</v>
      </c>
      <c r="G17" s="4">
        <v>2400</v>
      </c>
      <c r="H17" s="3">
        <v>6</v>
      </c>
      <c r="I17" s="15">
        <f>SUMIFS(IN_TRANSITO!E:E,IN_TRANSITO!B:B,PLANEJAMENTO!C17,IN_TRANSITO!H:H,PLANEJAMENTO!$I$2,IN_TRANSITO!W:W,PLANEJAMENTO!A17)</f>
        <v>0</v>
      </c>
      <c r="J17" s="15">
        <f>SUMIFS(IN_TRANSITO!E:E,IN_TRANSITO!B:B,PLANEJAMENTO!C17,IN_TRANSITO!H:H,PLANEJAMENTO!$J$2,IN_TRANSITO!W:W,PLANEJAMENTO!A17)</f>
        <v>0</v>
      </c>
      <c r="K17" s="15">
        <f>SUMIFS(PRODUCAO_SHRINK!E:E,PRODUCAO_SHRINK!B:B,PLANEJAMENTO[[#This Row],[SKU]],PRODUCAO_SHRINK!H:H,PLANEJAMENTO[[#Headers],[SHERINK SOLICITADO]],PRODUCAO_SHRINK!V:V,PLANEJAMENTO[[#This Row],[LISTA]])</f>
        <v>0</v>
      </c>
      <c r="L17" s="15">
        <f>SUMIFS(PRODUCAO_SHRINK!E:E,PRODUCAO_SHRINK!B:B,PLANEJAMENTO[[#This Row],[SKU]],PRODUCAO_SHRINK!H:H,PLANEJAMENTO[[#Headers],[SHERINK ENVIADO]],PRODUCAO_SHRINK!V:V,PLANEJAMENTO[[#This Row],[LISTA]])</f>
        <v>0</v>
      </c>
      <c r="M17" s="15">
        <f>SUMIFS(IN_TRANSITO!E:E,IN_TRANSITO!B:B,PLANEJAMENTO!C17,IN_TRANSITO!H:H,PLANEJAMENTO!$M$2,IN_TRANSITO!W:W,PLANEJAMENTO!A17)</f>
        <v>4716</v>
      </c>
      <c r="N17" s="15">
        <v>0</v>
      </c>
      <c r="O17" s="15">
        <v>4716</v>
      </c>
      <c r="P17" s="15">
        <f>(PLANEJAMENTO[[#This Row],[AGUARDANDO SEPARAÇÃO]]+PLANEJAMENTO[[#This Row],[FINALIZADO]])-(PLANEJAMENTO[[#This Row],[TOTAL LISTA]]+PLANEJAMENTO[[#This Row],[KIT]])</f>
        <v>0</v>
      </c>
      <c r="Q17" s="3">
        <f>IFERROR(VLOOKUP(PLANEJAMENTO[[#This Row],[SKU]],EST_MERCOCAMP!A:E,5,0),0)</f>
        <v>-3648</v>
      </c>
      <c r="R17" s="3">
        <f>IFERROR(VLOOKUP(PLANEJAMENTO[[#This Row],[SKU]],EST_LMX!A:C,3,0),0)</f>
        <v>5808</v>
      </c>
      <c r="S17" s="7">
        <f>IFERROR(IF(VLOOKUP(C17,'EST_DEVINTEX X DEMANDA'!A:E,5,0)&lt;0,0,VLOOKUP(C17,'EST_DEVINTEX X DEMANDA'!A:E,5,0)),0)</f>
        <v>0</v>
      </c>
      <c r="T17" s="3"/>
      <c r="U17" s="3">
        <f t="shared" si="0"/>
        <v>0</v>
      </c>
      <c r="V17" s="3">
        <f t="shared" si="1"/>
        <v>0</v>
      </c>
      <c r="W17" s="3" t="s">
        <v>145</v>
      </c>
      <c r="X17" s="87" t="s">
        <v>145</v>
      </c>
      <c r="Y17" s="73">
        <f>(PLANEJAMENTO[[#This Row],[AGUARDANDO SEPARAÇÃO]]+PLANEJAMENTO[[#This Row],[FINALIZADO]])/(PLANEJAMENTO[[#This Row],[KIT]]+PLANEJAMENTO[[#This Row],[TOTAL LISTA]])</f>
        <v>1</v>
      </c>
    </row>
    <row r="18" spans="1:25" x14ac:dyDescent="0.25">
      <c r="A18" s="71" t="s">
        <v>179</v>
      </c>
      <c r="B18" s="71" t="s">
        <v>158</v>
      </c>
      <c r="C18" s="3">
        <v>33249</v>
      </c>
      <c r="D18" s="3" t="s">
        <v>191</v>
      </c>
      <c r="E18" s="47" t="s">
        <v>135</v>
      </c>
      <c r="F18" s="4" t="s">
        <v>136</v>
      </c>
      <c r="G18" s="4">
        <v>1980</v>
      </c>
      <c r="H18" s="3">
        <v>6</v>
      </c>
      <c r="I18" s="15">
        <f>SUMIFS(IN_TRANSITO!E:E,IN_TRANSITO!B:B,PLANEJAMENTO!C18,IN_TRANSITO!H:H,PLANEJAMENTO!$I$2,IN_TRANSITO!W:W,PLANEJAMENTO!A18)</f>
        <v>0</v>
      </c>
      <c r="J18" s="15">
        <f>SUMIFS(IN_TRANSITO!E:E,IN_TRANSITO!B:B,PLANEJAMENTO!C18,IN_TRANSITO!H:H,PLANEJAMENTO!$J$2,IN_TRANSITO!W:W,PLANEJAMENTO!A18)</f>
        <v>0</v>
      </c>
      <c r="K18" s="15">
        <f>SUMIFS(PRODUCAO_SHRINK!E:E,PRODUCAO_SHRINK!B:B,PLANEJAMENTO[[#This Row],[SKU]],PRODUCAO_SHRINK!H:H,PLANEJAMENTO[[#Headers],[SHERINK SOLICITADO]],PRODUCAO_SHRINK!V:V,PLANEJAMENTO[[#This Row],[LISTA]])</f>
        <v>0</v>
      </c>
      <c r="L18" s="15">
        <f>SUMIFS(PRODUCAO_SHRINK!E:E,PRODUCAO_SHRINK!B:B,PLANEJAMENTO[[#This Row],[SKU]],PRODUCAO_SHRINK!H:H,PLANEJAMENTO[[#Headers],[SHERINK ENVIADO]],PRODUCAO_SHRINK!V:V,PLANEJAMENTO[[#This Row],[LISTA]])</f>
        <v>0</v>
      </c>
      <c r="M18" s="15">
        <f>SUMIFS(IN_TRANSITO!E:E,IN_TRANSITO!B:B,PLANEJAMENTO!C18,IN_TRANSITO!H:H,PLANEJAMENTO!$M$2,IN_TRANSITO!W:W,PLANEJAMENTO!A18)</f>
        <v>3546</v>
      </c>
      <c r="N18" s="15">
        <v>0</v>
      </c>
      <c r="O18" s="15">
        <v>3546</v>
      </c>
      <c r="P18" s="15">
        <f>(PLANEJAMENTO[[#This Row],[AGUARDANDO SEPARAÇÃO]]+PLANEJAMENTO[[#This Row],[FINALIZADO]])-(PLANEJAMENTO[[#This Row],[TOTAL LISTA]]+PLANEJAMENTO[[#This Row],[KIT]])</f>
        <v>0</v>
      </c>
      <c r="Q18" s="3">
        <f>IFERROR(VLOOKUP(PLANEJAMENTO[[#This Row],[SKU]],EST_MERCOCAMP!A:E,5,0),0)</f>
        <v>21600</v>
      </c>
      <c r="R18" s="3">
        <f>IFERROR(VLOOKUP(PLANEJAMENTO[[#This Row],[SKU]],EST_LMX!A:C,3,0),0)</f>
        <v>3504</v>
      </c>
      <c r="S18" s="7">
        <f>IFERROR(IF(VLOOKUP(C18,'EST_DEVINTEX X DEMANDA'!A:E,5,0)&lt;0,0,VLOOKUP(C18,'EST_DEVINTEX X DEMANDA'!A:E,5,0)),0)</f>
        <v>11208</v>
      </c>
      <c r="T18" s="3"/>
      <c r="U18" s="3">
        <f t="shared" si="0"/>
        <v>0</v>
      </c>
      <c r="V18" s="3">
        <f t="shared" si="1"/>
        <v>0</v>
      </c>
      <c r="W18" s="3" t="s">
        <v>145</v>
      </c>
      <c r="X18" s="87" t="s">
        <v>145</v>
      </c>
      <c r="Y18" s="73">
        <f>(PLANEJAMENTO[[#This Row],[AGUARDANDO SEPARAÇÃO]]+PLANEJAMENTO[[#This Row],[FINALIZADO]])/(PLANEJAMENTO[[#This Row],[KIT]]+PLANEJAMENTO[[#This Row],[TOTAL LISTA]])</f>
        <v>1</v>
      </c>
    </row>
    <row r="19" spans="1:25" x14ac:dyDescent="0.25">
      <c r="A19" s="71" t="s">
        <v>179</v>
      </c>
      <c r="B19" s="71" t="s">
        <v>158</v>
      </c>
      <c r="C19" s="3">
        <v>33272</v>
      </c>
      <c r="D19" s="3" t="s">
        <v>14</v>
      </c>
      <c r="E19" s="47" t="s">
        <v>135</v>
      </c>
      <c r="F19" s="4" t="s">
        <v>136</v>
      </c>
      <c r="G19" s="4">
        <v>480</v>
      </c>
      <c r="H19" s="3">
        <v>6</v>
      </c>
      <c r="I19" s="15">
        <f>SUMIFS(IN_TRANSITO!E:E,IN_TRANSITO!B:B,PLANEJAMENTO!C19,IN_TRANSITO!H:H,PLANEJAMENTO!$I$2,IN_TRANSITO!W:W,PLANEJAMENTO!A19)</f>
        <v>0</v>
      </c>
      <c r="J19" s="15">
        <f>SUMIFS(IN_TRANSITO!E:E,IN_TRANSITO!B:B,PLANEJAMENTO!C19,IN_TRANSITO!H:H,PLANEJAMENTO!$J$2,IN_TRANSITO!W:W,PLANEJAMENTO!A19)</f>
        <v>0</v>
      </c>
      <c r="K19" s="15">
        <f>SUMIFS(PRODUCAO_SHRINK!E:E,PRODUCAO_SHRINK!B:B,PLANEJAMENTO[[#This Row],[SKU]],PRODUCAO_SHRINK!H:H,PLANEJAMENTO[[#Headers],[SHERINK SOLICITADO]],PRODUCAO_SHRINK!V:V,PLANEJAMENTO[[#This Row],[LISTA]])</f>
        <v>0</v>
      </c>
      <c r="L19" s="15">
        <f>SUMIFS(PRODUCAO_SHRINK!E:E,PRODUCAO_SHRINK!B:B,PLANEJAMENTO[[#This Row],[SKU]],PRODUCAO_SHRINK!H:H,PLANEJAMENTO[[#Headers],[SHERINK ENVIADO]],PRODUCAO_SHRINK!V:V,PLANEJAMENTO[[#This Row],[LISTA]])</f>
        <v>0</v>
      </c>
      <c r="M19" s="15">
        <f>SUMIFS(IN_TRANSITO!E:E,IN_TRANSITO!B:B,PLANEJAMENTO!C19,IN_TRANSITO!H:H,PLANEJAMENTO!$M$2,IN_TRANSITO!W:W,PLANEJAMENTO!A19)</f>
        <v>3930</v>
      </c>
      <c r="N19" s="15">
        <v>0</v>
      </c>
      <c r="O19" s="15">
        <v>3930</v>
      </c>
      <c r="P19" s="15">
        <f>(PLANEJAMENTO[[#This Row],[AGUARDANDO SEPARAÇÃO]]+PLANEJAMENTO[[#This Row],[FINALIZADO]])-(PLANEJAMENTO[[#This Row],[TOTAL LISTA]]+PLANEJAMENTO[[#This Row],[KIT]])</f>
        <v>0</v>
      </c>
      <c r="Q19" s="3">
        <f>IFERROR(VLOOKUP(PLANEJAMENTO[[#This Row],[SKU]],EST_MERCOCAMP!A:E,5,0),0)</f>
        <v>17082</v>
      </c>
      <c r="R19" s="3">
        <f>IFERROR(VLOOKUP(PLANEJAMENTO[[#This Row],[SKU]],EST_LMX!A:C,3,0),0)</f>
        <v>3924</v>
      </c>
      <c r="S19" s="7">
        <f>IFERROR(IF(VLOOKUP(C19,'EST_DEVINTEX X DEMANDA'!A:E,5,0)&lt;0,0,VLOOKUP(C19,'EST_DEVINTEX X DEMANDA'!A:E,5,0)),0)</f>
        <v>6588</v>
      </c>
      <c r="T19" s="3"/>
      <c r="U19" s="3">
        <f t="shared" si="0"/>
        <v>0</v>
      </c>
      <c r="V19" s="3">
        <f t="shared" si="1"/>
        <v>0</v>
      </c>
      <c r="W19" s="3" t="s">
        <v>145</v>
      </c>
      <c r="X19" s="87" t="s">
        <v>145</v>
      </c>
      <c r="Y19" s="73">
        <f>(PLANEJAMENTO[[#This Row],[AGUARDANDO SEPARAÇÃO]]+PLANEJAMENTO[[#This Row],[FINALIZADO]])/(PLANEJAMENTO[[#This Row],[KIT]]+PLANEJAMENTO[[#This Row],[TOTAL LISTA]])</f>
        <v>1</v>
      </c>
    </row>
    <row r="20" spans="1:25" x14ac:dyDescent="0.25">
      <c r="A20" s="71" t="s">
        <v>179</v>
      </c>
      <c r="B20" s="71" t="s">
        <v>158</v>
      </c>
      <c r="C20" s="3">
        <v>95116</v>
      </c>
      <c r="D20" s="3" t="s">
        <v>192</v>
      </c>
      <c r="E20" s="47" t="s">
        <v>135</v>
      </c>
      <c r="F20" s="4" t="s">
        <v>136</v>
      </c>
      <c r="G20" s="4">
        <v>1560</v>
      </c>
      <c r="H20" s="3">
        <v>12</v>
      </c>
      <c r="I20" s="15">
        <f>SUMIFS(IN_TRANSITO!E:E,IN_TRANSITO!B:B,PLANEJAMENTO!C20,IN_TRANSITO!H:H,PLANEJAMENTO!$I$2,IN_TRANSITO!W:W,PLANEJAMENTO!A20)</f>
        <v>0</v>
      </c>
      <c r="J20" s="15">
        <f>SUMIFS(IN_TRANSITO!E:E,IN_TRANSITO!B:B,PLANEJAMENTO!C20,IN_TRANSITO!H:H,PLANEJAMENTO!$J$2,IN_TRANSITO!W:W,PLANEJAMENTO!A20)</f>
        <v>0</v>
      </c>
      <c r="K20" s="15">
        <f>SUMIFS(PRODUCAO_SHRINK!E:E,PRODUCAO_SHRINK!B:B,PLANEJAMENTO[[#This Row],[SKU]],PRODUCAO_SHRINK!H:H,PLANEJAMENTO[[#Headers],[SHERINK SOLICITADO]],PRODUCAO_SHRINK!V:V,PLANEJAMENTO[[#This Row],[LISTA]])</f>
        <v>0</v>
      </c>
      <c r="L20" s="15">
        <f>SUMIFS(PRODUCAO_SHRINK!E:E,PRODUCAO_SHRINK!B:B,PLANEJAMENTO[[#This Row],[SKU]],PRODUCAO_SHRINK!H:H,PLANEJAMENTO[[#Headers],[SHERINK ENVIADO]],PRODUCAO_SHRINK!V:V,PLANEJAMENTO[[#This Row],[LISTA]])</f>
        <v>0</v>
      </c>
      <c r="M20" s="15">
        <f>SUMIFS(IN_TRANSITO!E:E,IN_TRANSITO!B:B,PLANEJAMENTO!C20,IN_TRANSITO!H:H,PLANEJAMENTO!$M$2,IN_TRANSITO!W:W,PLANEJAMENTO!A20)</f>
        <v>5184</v>
      </c>
      <c r="N20" s="15">
        <v>0</v>
      </c>
      <c r="O20" s="15">
        <v>5184</v>
      </c>
      <c r="P20" s="15">
        <f>(PLANEJAMENTO[[#This Row],[AGUARDANDO SEPARAÇÃO]]+PLANEJAMENTO[[#This Row],[FINALIZADO]])-(PLANEJAMENTO[[#This Row],[TOTAL LISTA]]+PLANEJAMENTO[[#This Row],[KIT]])</f>
        <v>0</v>
      </c>
      <c r="Q20" s="3">
        <f>IFERROR(VLOOKUP(PLANEJAMENTO[[#This Row],[SKU]],EST_MERCOCAMP!A:E,5,0),0)</f>
        <v>13260</v>
      </c>
      <c r="R20" s="3">
        <f>IFERROR(VLOOKUP(PLANEJAMENTO[[#This Row],[SKU]],EST_LMX!A:C,3,0),0)</f>
        <v>1866</v>
      </c>
      <c r="S20" s="7">
        <f>IFERROR(IF(VLOOKUP(C20,'EST_DEVINTEX X DEMANDA'!A:E,5,0)&lt;0,0,VLOOKUP(C20,'EST_DEVINTEX X DEMANDA'!A:E,5,0)),0)</f>
        <v>8724</v>
      </c>
      <c r="T20" s="3"/>
      <c r="U20" s="3">
        <f t="shared" si="0"/>
        <v>0</v>
      </c>
      <c r="V20" s="3">
        <f t="shared" si="1"/>
        <v>0</v>
      </c>
      <c r="W20" s="3" t="s">
        <v>145</v>
      </c>
      <c r="X20" s="87" t="s">
        <v>145</v>
      </c>
      <c r="Y20" s="73">
        <f>(PLANEJAMENTO[[#This Row],[AGUARDANDO SEPARAÇÃO]]+PLANEJAMENTO[[#This Row],[FINALIZADO]])/(PLANEJAMENTO[[#This Row],[KIT]]+PLANEJAMENTO[[#This Row],[TOTAL LISTA]])</f>
        <v>1</v>
      </c>
    </row>
    <row r="21" spans="1:25" x14ac:dyDescent="0.25">
      <c r="A21" s="71" t="s">
        <v>179</v>
      </c>
      <c r="B21" s="71" t="s">
        <v>158</v>
      </c>
      <c r="C21" s="3">
        <v>34936</v>
      </c>
      <c r="D21" s="3" t="s">
        <v>16</v>
      </c>
      <c r="E21" s="47" t="s">
        <v>137</v>
      </c>
      <c r="F21" s="4" t="s">
        <v>136</v>
      </c>
      <c r="G21" s="4">
        <v>480</v>
      </c>
      <c r="H21" s="3">
        <v>6</v>
      </c>
      <c r="I21" s="15">
        <f>SUMIFS(IN_TRANSITO!E:E,IN_TRANSITO!B:B,PLANEJAMENTO!C21,IN_TRANSITO!H:H,PLANEJAMENTO!$I$2,IN_TRANSITO!W:W,PLANEJAMENTO!A21)</f>
        <v>0</v>
      </c>
      <c r="J21" s="15">
        <f>SUMIFS(IN_TRANSITO!E:E,IN_TRANSITO!B:B,PLANEJAMENTO!C21,IN_TRANSITO!H:H,PLANEJAMENTO!$J$2,IN_TRANSITO!W:W,PLANEJAMENTO!A21)</f>
        <v>0</v>
      </c>
      <c r="K21" s="15">
        <f>SUMIFS(PRODUCAO_SHRINK!E:E,PRODUCAO_SHRINK!B:B,PLANEJAMENTO[[#This Row],[SKU]],PRODUCAO_SHRINK!H:H,PLANEJAMENTO[[#Headers],[SHERINK SOLICITADO]],PRODUCAO_SHRINK!V:V,PLANEJAMENTO[[#This Row],[LISTA]])</f>
        <v>0</v>
      </c>
      <c r="L21" s="15">
        <f>SUMIFS(PRODUCAO_SHRINK!E:E,PRODUCAO_SHRINK!B:B,PLANEJAMENTO[[#This Row],[SKU]],PRODUCAO_SHRINK!H:H,PLANEJAMENTO[[#Headers],[SHERINK ENVIADO]],PRODUCAO_SHRINK!V:V,PLANEJAMENTO[[#This Row],[LISTA]])</f>
        <v>0</v>
      </c>
      <c r="M21" s="15">
        <f>SUMIFS(IN_TRANSITO!E:E,IN_TRANSITO!B:B,PLANEJAMENTO!C21,IN_TRANSITO!H:H,PLANEJAMENTO!$M$2,IN_TRANSITO!W:W,PLANEJAMENTO!A21)</f>
        <v>4356</v>
      </c>
      <c r="N21" s="15">
        <v>0</v>
      </c>
      <c r="O21" s="15">
        <v>4356</v>
      </c>
      <c r="P21" s="15">
        <f>(PLANEJAMENTO[[#This Row],[AGUARDANDO SEPARAÇÃO]]+PLANEJAMENTO[[#This Row],[FINALIZADO]])-(PLANEJAMENTO[[#This Row],[TOTAL LISTA]]+PLANEJAMENTO[[#This Row],[KIT]])</f>
        <v>0</v>
      </c>
      <c r="Q21" s="3">
        <f>IFERROR(VLOOKUP(PLANEJAMENTO[[#This Row],[SKU]],EST_MERCOCAMP!A:E,5,0),0)</f>
        <v>-906</v>
      </c>
      <c r="R21" s="3">
        <f>IFERROR(VLOOKUP(PLANEJAMENTO[[#This Row],[SKU]],EST_LMX!A:C,3,0),0)</f>
        <v>480</v>
      </c>
      <c r="S21" s="7">
        <f>IFERROR(IF(VLOOKUP(C21,'EST_DEVINTEX X DEMANDA'!A:E,5,0)&lt;0,0,VLOOKUP(C21,'EST_DEVINTEX X DEMANDA'!A:E,5,0)),0)</f>
        <v>0</v>
      </c>
      <c r="T21" s="3"/>
      <c r="U21" s="3">
        <f t="shared" si="0"/>
        <v>0</v>
      </c>
      <c r="V21" s="3">
        <f t="shared" si="1"/>
        <v>0</v>
      </c>
      <c r="W21" s="3" t="s">
        <v>145</v>
      </c>
      <c r="X21" s="87" t="s">
        <v>145</v>
      </c>
      <c r="Y21" s="73">
        <f>(PLANEJAMENTO[[#This Row],[AGUARDANDO SEPARAÇÃO]]+PLANEJAMENTO[[#This Row],[FINALIZADO]])/(PLANEJAMENTO[[#This Row],[KIT]]+PLANEJAMENTO[[#This Row],[TOTAL LISTA]])</f>
        <v>1</v>
      </c>
    </row>
    <row r="22" spans="1:25" x14ac:dyDescent="0.25">
      <c r="A22" s="71" t="s">
        <v>179</v>
      </c>
      <c r="B22" s="71" t="s">
        <v>158</v>
      </c>
      <c r="C22" s="3">
        <v>32209</v>
      </c>
      <c r="D22" s="3" t="s">
        <v>18</v>
      </c>
      <c r="E22" s="47" t="s">
        <v>135</v>
      </c>
      <c r="F22" s="4" t="s">
        <v>136</v>
      </c>
      <c r="G22" s="4">
        <v>720</v>
      </c>
      <c r="H22" s="3">
        <v>6</v>
      </c>
      <c r="I22" s="15">
        <f>SUMIFS(IN_TRANSITO!E:E,IN_TRANSITO!B:B,PLANEJAMENTO!C22,IN_TRANSITO!H:H,PLANEJAMENTO!$I$2,IN_TRANSITO!W:W,PLANEJAMENTO!A22)</f>
        <v>0</v>
      </c>
      <c r="J22" s="15">
        <f>SUMIFS(IN_TRANSITO!E:E,IN_TRANSITO!B:B,PLANEJAMENTO!C22,IN_TRANSITO!H:H,PLANEJAMENTO!$J$2,IN_TRANSITO!W:W,PLANEJAMENTO!A22)</f>
        <v>0</v>
      </c>
      <c r="K22" s="15">
        <f>SUMIFS(PRODUCAO_SHRINK!E:E,PRODUCAO_SHRINK!B:B,PLANEJAMENTO[[#This Row],[SKU]],PRODUCAO_SHRINK!H:H,PLANEJAMENTO[[#Headers],[SHERINK SOLICITADO]],PRODUCAO_SHRINK!V:V,PLANEJAMENTO[[#This Row],[LISTA]])</f>
        <v>0</v>
      </c>
      <c r="L22" s="15">
        <f>SUMIFS(PRODUCAO_SHRINK!E:E,PRODUCAO_SHRINK!B:B,PLANEJAMENTO[[#This Row],[SKU]],PRODUCAO_SHRINK!H:H,PLANEJAMENTO[[#Headers],[SHERINK ENVIADO]],PRODUCAO_SHRINK!V:V,PLANEJAMENTO[[#This Row],[LISTA]])</f>
        <v>0</v>
      </c>
      <c r="M22" s="15">
        <f>SUMIFS(IN_TRANSITO!E:E,IN_TRANSITO!B:B,PLANEJAMENTO!C22,IN_TRANSITO!H:H,PLANEJAMENTO!$M$2,IN_TRANSITO!W:W,PLANEJAMENTO!A22)</f>
        <v>3018</v>
      </c>
      <c r="N22" s="15">
        <v>0</v>
      </c>
      <c r="O22" s="15">
        <v>3018</v>
      </c>
      <c r="P22" s="15">
        <f>(PLANEJAMENTO[[#This Row],[AGUARDANDO SEPARAÇÃO]]+PLANEJAMENTO[[#This Row],[FINALIZADO]])-(PLANEJAMENTO[[#This Row],[TOTAL LISTA]]+PLANEJAMENTO[[#This Row],[KIT]])</f>
        <v>0</v>
      </c>
      <c r="Q22" s="3">
        <f>IFERROR(VLOOKUP(PLANEJAMENTO[[#This Row],[SKU]],EST_MERCOCAMP!A:E,5,0),0)</f>
        <v>-4482</v>
      </c>
      <c r="R22" s="3">
        <f>IFERROR(VLOOKUP(PLANEJAMENTO[[#This Row],[SKU]],EST_LMX!A:C,3,0),0)</f>
        <v>3152</v>
      </c>
      <c r="S22" s="7">
        <f>IFERROR(IF(VLOOKUP(C22,'EST_DEVINTEX X DEMANDA'!A:E,5,0)&lt;0,0,VLOOKUP(C22,'EST_DEVINTEX X DEMANDA'!A:E,5,0)),0)</f>
        <v>11106</v>
      </c>
      <c r="T22" s="3"/>
      <c r="U22" s="3">
        <f t="shared" si="0"/>
        <v>0</v>
      </c>
      <c r="V22" s="3">
        <f t="shared" si="1"/>
        <v>0</v>
      </c>
      <c r="W22" s="3" t="s">
        <v>145</v>
      </c>
      <c r="X22" s="87" t="s">
        <v>145</v>
      </c>
      <c r="Y22" s="73">
        <f>(PLANEJAMENTO[[#This Row],[AGUARDANDO SEPARAÇÃO]]+PLANEJAMENTO[[#This Row],[FINALIZADO]])/(PLANEJAMENTO[[#This Row],[KIT]]+PLANEJAMENTO[[#This Row],[TOTAL LISTA]])</f>
        <v>1</v>
      </c>
    </row>
    <row r="23" spans="1:25" x14ac:dyDescent="0.25">
      <c r="A23" s="71" t="s">
        <v>179</v>
      </c>
      <c r="B23" s="71" t="s">
        <v>158</v>
      </c>
      <c r="C23" s="3">
        <v>43114</v>
      </c>
      <c r="D23" s="3" t="s">
        <v>193</v>
      </c>
      <c r="E23" s="47" t="s">
        <v>137</v>
      </c>
      <c r="F23" s="4" t="s">
        <v>136</v>
      </c>
      <c r="G23" s="4">
        <v>180</v>
      </c>
      <c r="H23" s="3">
        <v>3</v>
      </c>
      <c r="I23" s="15">
        <f>SUMIFS(IN_TRANSITO!E:E,IN_TRANSITO!B:B,PLANEJAMENTO!C23,IN_TRANSITO!H:H,PLANEJAMENTO!$I$2,IN_TRANSITO!W:W,PLANEJAMENTO!A23)</f>
        <v>0</v>
      </c>
      <c r="J23" s="15">
        <f>SUMIFS(IN_TRANSITO!E:E,IN_TRANSITO!B:B,PLANEJAMENTO!C23,IN_TRANSITO!H:H,PLANEJAMENTO!$J$2,IN_TRANSITO!W:W,PLANEJAMENTO!A23)</f>
        <v>0</v>
      </c>
      <c r="K23" s="15">
        <f>SUMIFS(PRODUCAO_SHRINK!E:E,PRODUCAO_SHRINK!B:B,PLANEJAMENTO[[#This Row],[SKU]],PRODUCAO_SHRINK!H:H,PLANEJAMENTO[[#Headers],[SHERINK SOLICITADO]],PRODUCAO_SHRINK!V:V,PLANEJAMENTO[[#This Row],[LISTA]])</f>
        <v>0</v>
      </c>
      <c r="L23" s="15">
        <f>SUMIFS(PRODUCAO_SHRINK!E:E,PRODUCAO_SHRINK!B:B,PLANEJAMENTO[[#This Row],[SKU]],PRODUCAO_SHRINK!H:H,PLANEJAMENTO[[#Headers],[SHERINK ENVIADO]],PRODUCAO_SHRINK!V:V,PLANEJAMENTO[[#This Row],[LISTA]])</f>
        <v>0</v>
      </c>
      <c r="M23" s="15">
        <f>SUMIFS(IN_TRANSITO!E:E,IN_TRANSITO!B:B,PLANEJAMENTO!C23,IN_TRANSITO!H:H,PLANEJAMENTO!$M$2,IN_TRANSITO!W:W,PLANEJAMENTO!A23)</f>
        <v>3303</v>
      </c>
      <c r="N23" s="15">
        <v>0</v>
      </c>
      <c r="O23" s="15">
        <v>3303</v>
      </c>
      <c r="P23" s="15">
        <f>(PLANEJAMENTO[[#This Row],[AGUARDANDO SEPARAÇÃO]]+PLANEJAMENTO[[#This Row],[FINALIZADO]])-(PLANEJAMENTO[[#This Row],[TOTAL LISTA]]+PLANEJAMENTO[[#This Row],[KIT]])</f>
        <v>0</v>
      </c>
      <c r="Q23" s="3">
        <f>IFERROR(VLOOKUP(PLANEJAMENTO[[#This Row],[SKU]],EST_MERCOCAMP!A:E,5,0),0)</f>
        <v>-672</v>
      </c>
      <c r="R23" s="3">
        <f>IFERROR(VLOOKUP(PLANEJAMENTO[[#This Row],[SKU]],EST_LMX!A:C,3,0),0)</f>
        <v>2370</v>
      </c>
      <c r="S23" s="7">
        <f>IFERROR(IF(VLOOKUP(C23,'EST_DEVINTEX X DEMANDA'!A:E,5,0)&lt;0,0,VLOOKUP(C23,'EST_DEVINTEX X DEMANDA'!A:E,5,0)),0)</f>
        <v>180</v>
      </c>
      <c r="T23" s="3"/>
      <c r="U23" s="3">
        <f t="shared" si="0"/>
        <v>0</v>
      </c>
      <c r="V23" s="70">
        <f t="shared" si="1"/>
        <v>0</v>
      </c>
      <c r="W23" s="3" t="s">
        <v>145</v>
      </c>
      <c r="X23" s="87" t="s">
        <v>145</v>
      </c>
      <c r="Y23" s="73">
        <f>(PLANEJAMENTO[[#This Row],[AGUARDANDO SEPARAÇÃO]]+PLANEJAMENTO[[#This Row],[FINALIZADO]])/(PLANEJAMENTO[[#This Row],[KIT]]+PLANEJAMENTO[[#This Row],[TOTAL LISTA]])</f>
        <v>1</v>
      </c>
    </row>
    <row r="24" spans="1:25" x14ac:dyDescent="0.25">
      <c r="A24" s="71" t="s">
        <v>179</v>
      </c>
      <c r="B24" s="71" t="s">
        <v>158</v>
      </c>
      <c r="C24" s="3">
        <v>32441</v>
      </c>
      <c r="D24" s="3" t="s">
        <v>194</v>
      </c>
      <c r="E24" s="47" t="s">
        <v>137</v>
      </c>
      <c r="F24" s="4" t="s">
        <v>136</v>
      </c>
      <c r="G24" s="4">
        <v>888</v>
      </c>
      <c r="H24" s="3">
        <v>6</v>
      </c>
      <c r="I24" s="15">
        <f>SUMIFS(IN_TRANSITO!E:E,IN_TRANSITO!B:B,PLANEJAMENTO!C24,IN_TRANSITO!H:H,PLANEJAMENTO!$I$2,IN_TRANSITO!W:W,PLANEJAMENTO!A24)</f>
        <v>0</v>
      </c>
      <c r="J24" s="15">
        <f>SUMIFS(IN_TRANSITO!E:E,IN_TRANSITO!B:B,PLANEJAMENTO!C24,IN_TRANSITO!H:H,PLANEJAMENTO!$J$2,IN_TRANSITO!W:W,PLANEJAMENTO!A24)</f>
        <v>0</v>
      </c>
      <c r="K24" s="15">
        <f>SUMIFS(PRODUCAO_SHRINK!E:E,PRODUCAO_SHRINK!B:B,PLANEJAMENTO[[#This Row],[SKU]],PRODUCAO_SHRINK!H:H,PLANEJAMENTO[[#Headers],[SHERINK SOLICITADO]],PRODUCAO_SHRINK!V:V,PLANEJAMENTO[[#This Row],[LISTA]])</f>
        <v>0</v>
      </c>
      <c r="L24" s="15">
        <f>SUMIFS(PRODUCAO_SHRINK!E:E,PRODUCAO_SHRINK!B:B,PLANEJAMENTO[[#This Row],[SKU]],PRODUCAO_SHRINK!H:H,PLANEJAMENTO[[#Headers],[SHERINK ENVIADO]],PRODUCAO_SHRINK!V:V,PLANEJAMENTO[[#This Row],[LISTA]])</f>
        <v>0</v>
      </c>
      <c r="M24" s="15">
        <f>SUMIFS(IN_TRANSITO!E:E,IN_TRANSITO!B:B,PLANEJAMENTO!C24,IN_TRANSITO!H:H,PLANEJAMENTO!$M$2,IN_TRANSITO!W:W,PLANEJAMENTO!A24)</f>
        <v>1854</v>
      </c>
      <c r="N24" s="15">
        <v>0</v>
      </c>
      <c r="O24" s="15">
        <v>1854</v>
      </c>
      <c r="P24" s="15">
        <f>(PLANEJAMENTO[[#This Row],[AGUARDANDO SEPARAÇÃO]]+PLANEJAMENTO[[#This Row],[FINALIZADO]])-(PLANEJAMENTO[[#This Row],[TOTAL LISTA]]+PLANEJAMENTO[[#This Row],[KIT]])</f>
        <v>0</v>
      </c>
      <c r="Q24" s="3">
        <f>IFERROR(VLOOKUP(PLANEJAMENTO[[#This Row],[SKU]],EST_MERCOCAMP!A:E,5,0),0)</f>
        <v>996</v>
      </c>
      <c r="R24" s="3">
        <f>IFERROR(VLOOKUP(PLANEJAMENTO[[#This Row],[SKU]],EST_LMX!A:C,3,0),0)</f>
        <v>198</v>
      </c>
      <c r="S24" s="7">
        <f>IFERROR(IF(VLOOKUP(C24,'EST_DEVINTEX X DEMANDA'!A:E,5,0)&lt;0,0,VLOOKUP(C24,'EST_DEVINTEX X DEMANDA'!A:E,5,0)),0)</f>
        <v>888</v>
      </c>
      <c r="T24" s="3"/>
      <c r="U24" s="3">
        <f t="shared" si="0"/>
        <v>0</v>
      </c>
      <c r="V24" s="3">
        <f t="shared" si="1"/>
        <v>0</v>
      </c>
      <c r="W24" s="3" t="s">
        <v>145</v>
      </c>
      <c r="X24" s="87" t="s">
        <v>145</v>
      </c>
      <c r="Y24" s="73">
        <f>(PLANEJAMENTO[[#This Row],[AGUARDANDO SEPARAÇÃO]]+PLANEJAMENTO[[#This Row],[FINALIZADO]])/(PLANEJAMENTO[[#This Row],[KIT]]+PLANEJAMENTO[[#This Row],[TOTAL LISTA]])</f>
        <v>1</v>
      </c>
    </row>
    <row r="25" spans="1:25" x14ac:dyDescent="0.25">
      <c r="A25" s="71" t="s">
        <v>179</v>
      </c>
      <c r="B25" s="71" t="s">
        <v>158</v>
      </c>
      <c r="C25" s="3">
        <v>34932</v>
      </c>
      <c r="D25" s="3" t="s">
        <v>20</v>
      </c>
      <c r="E25" s="47" t="s">
        <v>137</v>
      </c>
      <c r="F25" s="4" t="s">
        <v>136</v>
      </c>
      <c r="G25" s="4">
        <v>480</v>
      </c>
      <c r="H25" s="3">
        <v>6</v>
      </c>
      <c r="I25" s="15">
        <f>SUMIFS(IN_TRANSITO!E:E,IN_TRANSITO!B:B,PLANEJAMENTO!C25,IN_TRANSITO!H:H,PLANEJAMENTO!$I$2,IN_TRANSITO!W:W,PLANEJAMENTO!A25)</f>
        <v>0</v>
      </c>
      <c r="J25" s="15">
        <f>SUMIFS(IN_TRANSITO!E:E,IN_TRANSITO!B:B,PLANEJAMENTO!C25,IN_TRANSITO!H:H,PLANEJAMENTO!$J$2,IN_TRANSITO!W:W,PLANEJAMENTO!A25)</f>
        <v>0</v>
      </c>
      <c r="K25" s="15">
        <f>SUMIFS(PRODUCAO_SHRINK!E:E,PRODUCAO_SHRINK!B:B,PLANEJAMENTO[[#This Row],[SKU]],PRODUCAO_SHRINK!H:H,PLANEJAMENTO[[#Headers],[SHERINK SOLICITADO]],PRODUCAO_SHRINK!V:V,PLANEJAMENTO[[#This Row],[LISTA]])</f>
        <v>0</v>
      </c>
      <c r="L25" s="15">
        <f>SUMIFS(PRODUCAO_SHRINK!E:E,PRODUCAO_SHRINK!B:B,PLANEJAMENTO[[#This Row],[SKU]],PRODUCAO_SHRINK!H:H,PLANEJAMENTO[[#Headers],[SHERINK ENVIADO]],PRODUCAO_SHRINK!V:V,PLANEJAMENTO[[#This Row],[LISTA]])</f>
        <v>0</v>
      </c>
      <c r="M25" s="15">
        <f>SUMIFS(IN_TRANSITO!E:E,IN_TRANSITO!B:B,PLANEJAMENTO!C25,IN_TRANSITO!H:H,PLANEJAMENTO!$M$2,IN_TRANSITO!W:W,PLANEJAMENTO!A25)</f>
        <v>4518</v>
      </c>
      <c r="N25" s="15">
        <v>0</v>
      </c>
      <c r="O25" s="15">
        <v>4518</v>
      </c>
      <c r="P25" s="15">
        <f>(PLANEJAMENTO[[#This Row],[AGUARDANDO SEPARAÇÃO]]+PLANEJAMENTO[[#This Row],[FINALIZADO]])-(PLANEJAMENTO[[#This Row],[TOTAL LISTA]]+PLANEJAMENTO[[#This Row],[KIT]])</f>
        <v>0</v>
      </c>
      <c r="Q25" s="3">
        <f>IFERROR(VLOOKUP(PLANEJAMENTO[[#This Row],[SKU]],EST_MERCOCAMP!A:E,5,0),0)</f>
        <v>-2448</v>
      </c>
      <c r="R25" s="3">
        <f>IFERROR(VLOOKUP(PLANEJAMENTO[[#This Row],[SKU]],EST_LMX!A:C,3,0),0)</f>
        <v>528</v>
      </c>
      <c r="S25" s="7">
        <f>IFERROR(IF(VLOOKUP(C25,'EST_DEVINTEX X DEMANDA'!A:E,5,0)&lt;0,0,VLOOKUP(C25,'EST_DEVINTEX X DEMANDA'!A:E,5,0)),0)</f>
        <v>1950</v>
      </c>
      <c r="T25" s="3"/>
      <c r="U25" s="3">
        <f t="shared" si="0"/>
        <v>0</v>
      </c>
      <c r="V25" s="3">
        <f t="shared" si="1"/>
        <v>0</v>
      </c>
      <c r="W25" s="3" t="s">
        <v>145</v>
      </c>
      <c r="X25" s="87" t="s">
        <v>145</v>
      </c>
      <c r="Y25" s="73">
        <f>(PLANEJAMENTO[[#This Row],[AGUARDANDO SEPARAÇÃO]]+PLANEJAMENTO[[#This Row],[FINALIZADO]])/(PLANEJAMENTO[[#This Row],[KIT]]+PLANEJAMENTO[[#This Row],[TOTAL LISTA]])</f>
        <v>1</v>
      </c>
    </row>
    <row r="26" spans="1:25" x14ac:dyDescent="0.25">
      <c r="A26" s="71" t="s">
        <v>179</v>
      </c>
      <c r="B26" s="71" t="s">
        <v>158</v>
      </c>
      <c r="C26" s="3">
        <v>95089</v>
      </c>
      <c r="D26" s="3" t="s">
        <v>195</v>
      </c>
      <c r="E26" s="47" t="s">
        <v>137</v>
      </c>
      <c r="F26" s="4" t="s">
        <v>136</v>
      </c>
      <c r="G26" s="4">
        <v>1008</v>
      </c>
      <c r="H26" s="3">
        <v>6</v>
      </c>
      <c r="I26" s="15">
        <f>SUMIFS(IN_TRANSITO!E:E,IN_TRANSITO!B:B,PLANEJAMENTO!C26,IN_TRANSITO!H:H,PLANEJAMENTO!$I$2,IN_TRANSITO!W:W,PLANEJAMENTO!A26)</f>
        <v>0</v>
      </c>
      <c r="J26" s="15">
        <f>SUMIFS(IN_TRANSITO!E:E,IN_TRANSITO!B:B,PLANEJAMENTO!C26,IN_TRANSITO!H:H,PLANEJAMENTO!$J$2,IN_TRANSITO!W:W,PLANEJAMENTO!A26)</f>
        <v>0</v>
      </c>
      <c r="K26" s="15">
        <f>SUMIFS(PRODUCAO_SHRINK!E:E,PRODUCAO_SHRINK!B:B,PLANEJAMENTO[[#This Row],[SKU]],PRODUCAO_SHRINK!H:H,PLANEJAMENTO[[#Headers],[SHERINK SOLICITADO]],PRODUCAO_SHRINK!V:V,PLANEJAMENTO[[#This Row],[LISTA]])</f>
        <v>0</v>
      </c>
      <c r="L26" s="15">
        <f>SUMIFS(PRODUCAO_SHRINK!E:E,PRODUCAO_SHRINK!B:B,PLANEJAMENTO[[#This Row],[SKU]],PRODUCAO_SHRINK!H:H,PLANEJAMENTO[[#Headers],[SHERINK ENVIADO]],PRODUCAO_SHRINK!V:V,PLANEJAMENTO[[#This Row],[LISTA]])</f>
        <v>0</v>
      </c>
      <c r="M26" s="15">
        <f>SUMIFS(IN_TRANSITO!E:E,IN_TRANSITO!B:B,PLANEJAMENTO!C26,IN_TRANSITO!H:H,PLANEJAMENTO!$M$2,IN_TRANSITO!W:W,PLANEJAMENTO!A26)</f>
        <v>3300</v>
      </c>
      <c r="N26" s="15">
        <v>0</v>
      </c>
      <c r="O26" s="15">
        <v>3300</v>
      </c>
      <c r="P26" s="15">
        <f>(PLANEJAMENTO[[#This Row],[AGUARDANDO SEPARAÇÃO]]+PLANEJAMENTO[[#This Row],[FINALIZADO]])-(PLANEJAMENTO[[#This Row],[TOTAL LISTA]]+PLANEJAMENTO[[#This Row],[KIT]])</f>
        <v>0</v>
      </c>
      <c r="Q26" s="3">
        <f>IFERROR(VLOOKUP(PLANEJAMENTO[[#This Row],[SKU]],EST_MERCOCAMP!A:E,5,0),0)</f>
        <v>1602</v>
      </c>
      <c r="R26" s="3">
        <f>IFERROR(VLOOKUP(PLANEJAMENTO[[#This Row],[SKU]],EST_LMX!A:C,3,0),0)</f>
        <v>1794</v>
      </c>
      <c r="S26" s="7">
        <f>IFERROR(IF(VLOOKUP(C26,'EST_DEVINTEX X DEMANDA'!A:E,5,0)&lt;0,0,VLOOKUP(C26,'EST_DEVINTEX X DEMANDA'!A:E,5,0)),0)</f>
        <v>8112</v>
      </c>
      <c r="T26" s="3"/>
      <c r="U26" s="3">
        <f t="shared" si="0"/>
        <v>0</v>
      </c>
      <c r="V26" s="3">
        <f t="shared" si="1"/>
        <v>0</v>
      </c>
      <c r="W26" s="3" t="s">
        <v>145</v>
      </c>
      <c r="X26" s="87" t="s">
        <v>145</v>
      </c>
      <c r="Y26" s="73">
        <f>(PLANEJAMENTO[[#This Row],[AGUARDANDO SEPARAÇÃO]]+PLANEJAMENTO[[#This Row],[FINALIZADO]])/(PLANEJAMENTO[[#This Row],[KIT]]+PLANEJAMENTO[[#This Row],[TOTAL LISTA]])</f>
        <v>1</v>
      </c>
    </row>
    <row r="27" spans="1:25" x14ac:dyDescent="0.25">
      <c r="A27" s="71" t="s">
        <v>179</v>
      </c>
      <c r="B27" s="71" t="s">
        <v>158</v>
      </c>
      <c r="C27" s="3">
        <v>43116</v>
      </c>
      <c r="D27" s="3" t="s">
        <v>196</v>
      </c>
      <c r="E27" s="47" t="s">
        <v>137</v>
      </c>
      <c r="F27" s="4" t="s">
        <v>136</v>
      </c>
      <c r="G27" s="4">
        <v>180</v>
      </c>
      <c r="H27" s="3">
        <v>3</v>
      </c>
      <c r="I27" s="15">
        <f>SUMIFS(IN_TRANSITO!E:E,IN_TRANSITO!B:B,PLANEJAMENTO!C27,IN_TRANSITO!H:H,PLANEJAMENTO!$I$2,IN_TRANSITO!W:W,PLANEJAMENTO!A27)</f>
        <v>0</v>
      </c>
      <c r="J27" s="15">
        <f>SUMIFS(IN_TRANSITO!E:E,IN_TRANSITO!B:B,PLANEJAMENTO!C27,IN_TRANSITO!H:H,PLANEJAMENTO!$J$2,IN_TRANSITO!W:W,PLANEJAMENTO!A27)</f>
        <v>0</v>
      </c>
      <c r="K27" s="15">
        <f>SUMIFS(PRODUCAO_SHRINK!E:E,PRODUCAO_SHRINK!B:B,PLANEJAMENTO[[#This Row],[SKU]],PRODUCAO_SHRINK!H:H,PLANEJAMENTO[[#Headers],[SHERINK SOLICITADO]],PRODUCAO_SHRINK!V:V,PLANEJAMENTO[[#This Row],[LISTA]])</f>
        <v>0</v>
      </c>
      <c r="L27" s="15">
        <f>SUMIFS(PRODUCAO_SHRINK!E:E,PRODUCAO_SHRINK!B:B,PLANEJAMENTO[[#This Row],[SKU]],PRODUCAO_SHRINK!H:H,PLANEJAMENTO[[#Headers],[SHERINK ENVIADO]],PRODUCAO_SHRINK!V:V,PLANEJAMENTO[[#This Row],[LISTA]])</f>
        <v>0</v>
      </c>
      <c r="M27" s="15">
        <f>SUMIFS(IN_TRANSITO!E:E,IN_TRANSITO!B:B,PLANEJAMENTO!C27,IN_TRANSITO!H:H,PLANEJAMENTO!$M$2,IN_TRANSITO!W:W,PLANEJAMENTO!A27)</f>
        <v>2160</v>
      </c>
      <c r="N27" s="15">
        <v>0</v>
      </c>
      <c r="O27" s="15">
        <v>4494</v>
      </c>
      <c r="P27" s="15">
        <f>(PLANEJAMENTO[[#This Row],[AGUARDANDO SEPARAÇÃO]]+PLANEJAMENTO[[#This Row],[FINALIZADO]])-(PLANEJAMENTO[[#This Row],[TOTAL LISTA]]+PLANEJAMENTO[[#This Row],[KIT]])</f>
        <v>-2334</v>
      </c>
      <c r="Q27" s="3">
        <f>IFERROR(VLOOKUP(PLANEJAMENTO[[#This Row],[SKU]],EST_MERCOCAMP!A:E,5,0),0)</f>
        <v>-885</v>
      </c>
      <c r="R27" s="3">
        <f>IFERROR(VLOOKUP(PLANEJAMENTO[[#This Row],[SKU]],EST_LMX!A:C,3,0),0)</f>
        <v>3318</v>
      </c>
      <c r="S27" s="7">
        <f>IFERROR(IF(VLOOKUP(C27,'EST_DEVINTEX X DEMANDA'!A:E,5,0)&lt;0,0,VLOOKUP(C27,'EST_DEVINTEX X DEMANDA'!A:E,5,0)),0)</f>
        <v>6042</v>
      </c>
      <c r="T27" s="3"/>
      <c r="U27" s="3">
        <f t="shared" si="0"/>
        <v>0</v>
      </c>
      <c r="V27" s="3">
        <f t="shared" si="1"/>
        <v>0</v>
      </c>
      <c r="W27" s="3" t="s">
        <v>145</v>
      </c>
      <c r="X27" s="87" t="s">
        <v>145</v>
      </c>
      <c r="Y27" s="73">
        <f>(PLANEJAMENTO[[#This Row],[AGUARDANDO SEPARAÇÃO]]+PLANEJAMENTO[[#This Row],[FINALIZADO]])/(PLANEJAMENTO[[#This Row],[KIT]]+PLANEJAMENTO[[#This Row],[TOTAL LISTA]])</f>
        <v>0.48064085447263016</v>
      </c>
    </row>
    <row r="28" spans="1:25" x14ac:dyDescent="0.25">
      <c r="A28" s="71" t="s">
        <v>179</v>
      </c>
      <c r="B28" s="71" t="s">
        <v>158</v>
      </c>
      <c r="C28" s="3">
        <v>95734</v>
      </c>
      <c r="D28" s="3" t="s">
        <v>197</v>
      </c>
      <c r="E28" s="47" t="s">
        <v>137</v>
      </c>
      <c r="F28" s="4" t="s">
        <v>136</v>
      </c>
      <c r="G28" s="4">
        <v>1440</v>
      </c>
      <c r="H28" s="3">
        <v>6</v>
      </c>
      <c r="I28" s="15">
        <f>SUMIFS(IN_TRANSITO!E:E,IN_TRANSITO!B:B,PLANEJAMENTO!C28,IN_TRANSITO!H:H,PLANEJAMENTO!$I$2,IN_TRANSITO!W:W,PLANEJAMENTO!A28)</f>
        <v>0</v>
      </c>
      <c r="J28" s="15">
        <f>SUMIFS(IN_TRANSITO!E:E,IN_TRANSITO!B:B,PLANEJAMENTO!C28,IN_TRANSITO!H:H,PLANEJAMENTO!$J$2,IN_TRANSITO!W:W,PLANEJAMENTO!A28)</f>
        <v>0</v>
      </c>
      <c r="K28" s="15">
        <f>SUMIFS(PRODUCAO_SHRINK!E:E,PRODUCAO_SHRINK!B:B,PLANEJAMENTO[[#This Row],[SKU]],PRODUCAO_SHRINK!H:H,PLANEJAMENTO[[#Headers],[SHERINK SOLICITADO]],PRODUCAO_SHRINK!V:V,PLANEJAMENTO[[#This Row],[LISTA]])</f>
        <v>0</v>
      </c>
      <c r="L28" s="15">
        <f>SUMIFS(PRODUCAO_SHRINK!E:E,PRODUCAO_SHRINK!B:B,PLANEJAMENTO[[#This Row],[SKU]],PRODUCAO_SHRINK!H:H,PLANEJAMENTO[[#Headers],[SHERINK ENVIADO]],PRODUCAO_SHRINK!V:V,PLANEJAMENTO[[#This Row],[LISTA]])</f>
        <v>0</v>
      </c>
      <c r="M28" s="15">
        <f>SUMIFS(IN_TRANSITO!E:E,IN_TRANSITO!B:B,PLANEJAMENTO!C28,IN_TRANSITO!H:H,PLANEJAMENTO!$M$2,IN_TRANSITO!W:W,PLANEJAMENTO!A28)</f>
        <v>2736</v>
      </c>
      <c r="N28" s="15">
        <v>0</v>
      </c>
      <c r="O28" s="15">
        <v>2736</v>
      </c>
      <c r="P28" s="15">
        <f>(PLANEJAMENTO[[#This Row],[AGUARDANDO SEPARAÇÃO]]+PLANEJAMENTO[[#This Row],[FINALIZADO]])-(PLANEJAMENTO[[#This Row],[TOTAL LISTA]]+PLANEJAMENTO[[#This Row],[KIT]])</f>
        <v>0</v>
      </c>
      <c r="Q28" s="3">
        <f>IFERROR(VLOOKUP(PLANEJAMENTO[[#This Row],[SKU]],EST_MERCOCAMP!A:E,5,0),0)</f>
        <v>3606</v>
      </c>
      <c r="R28" s="3">
        <f>IFERROR(VLOOKUP(PLANEJAMENTO[[#This Row],[SKU]],EST_LMX!A:C,3,0),0)</f>
        <v>102</v>
      </c>
      <c r="S28" s="7">
        <f>IFERROR(IF(VLOOKUP(C28,'EST_DEVINTEX X DEMANDA'!A:E,5,0)&lt;0,0,VLOOKUP(C28,'EST_DEVINTEX X DEMANDA'!A:E,5,0)),0)</f>
        <v>1440</v>
      </c>
      <c r="T28" s="3"/>
      <c r="U28" s="3">
        <f t="shared" si="0"/>
        <v>0</v>
      </c>
      <c r="V28" s="3">
        <f t="shared" si="1"/>
        <v>0</v>
      </c>
      <c r="W28" s="3" t="s">
        <v>145</v>
      </c>
      <c r="X28" s="87" t="s">
        <v>145</v>
      </c>
      <c r="Y28" s="73">
        <f>(PLANEJAMENTO[[#This Row],[AGUARDANDO SEPARAÇÃO]]+PLANEJAMENTO[[#This Row],[FINALIZADO]])/(PLANEJAMENTO[[#This Row],[KIT]]+PLANEJAMENTO[[#This Row],[TOTAL LISTA]])</f>
        <v>1</v>
      </c>
    </row>
    <row r="29" spans="1:25" x14ac:dyDescent="0.25">
      <c r="A29" s="71" t="s">
        <v>179</v>
      </c>
      <c r="B29" s="71" t="s">
        <v>158</v>
      </c>
      <c r="C29" s="3">
        <v>43757</v>
      </c>
      <c r="D29" s="3" t="s">
        <v>198</v>
      </c>
      <c r="E29" s="47" t="s">
        <v>138</v>
      </c>
      <c r="F29" s="4" t="s">
        <v>136</v>
      </c>
      <c r="G29" s="4">
        <v>1890</v>
      </c>
      <c r="H29" s="3">
        <v>6</v>
      </c>
      <c r="I29" s="15">
        <f>SUMIFS(IN_TRANSITO!E:E,IN_TRANSITO!B:B,PLANEJAMENTO!C29,IN_TRANSITO!H:H,PLANEJAMENTO!$I$2,IN_TRANSITO!W:W,PLANEJAMENTO!A29)</f>
        <v>0</v>
      </c>
      <c r="J29" s="15">
        <f>SUMIFS(IN_TRANSITO!E:E,IN_TRANSITO!B:B,PLANEJAMENTO!C29,IN_TRANSITO!H:H,PLANEJAMENTO!$J$2,IN_TRANSITO!W:W,PLANEJAMENTO!A29)</f>
        <v>0</v>
      </c>
      <c r="K29" s="15">
        <f>SUMIFS(PRODUCAO_SHRINK!E:E,PRODUCAO_SHRINK!B:B,PLANEJAMENTO[[#This Row],[SKU]],PRODUCAO_SHRINK!H:H,PLANEJAMENTO[[#Headers],[SHERINK SOLICITADO]],PRODUCAO_SHRINK!V:V,PLANEJAMENTO[[#This Row],[LISTA]])</f>
        <v>0</v>
      </c>
      <c r="L29" s="15">
        <f>SUMIFS(PRODUCAO_SHRINK!E:E,PRODUCAO_SHRINK!B:B,PLANEJAMENTO[[#This Row],[SKU]],PRODUCAO_SHRINK!H:H,PLANEJAMENTO[[#Headers],[SHERINK ENVIADO]],PRODUCAO_SHRINK!V:V,PLANEJAMENTO[[#This Row],[LISTA]])</f>
        <v>0</v>
      </c>
      <c r="M29" s="15">
        <f>SUMIFS(IN_TRANSITO!E:E,IN_TRANSITO!B:B,PLANEJAMENTO!C29,IN_TRANSITO!H:H,PLANEJAMENTO!$M$2,IN_TRANSITO!W:W,PLANEJAMENTO!A29)</f>
        <v>2910</v>
      </c>
      <c r="N29" s="15">
        <v>0</v>
      </c>
      <c r="O29" s="15">
        <v>2910</v>
      </c>
      <c r="P29" s="15">
        <f>(PLANEJAMENTO[[#This Row],[AGUARDANDO SEPARAÇÃO]]+PLANEJAMENTO[[#This Row],[FINALIZADO]])-(PLANEJAMENTO[[#This Row],[TOTAL LISTA]]+PLANEJAMENTO[[#This Row],[KIT]])</f>
        <v>0</v>
      </c>
      <c r="Q29" s="3">
        <f>IFERROR(VLOOKUP(PLANEJAMENTO[[#This Row],[SKU]],EST_MERCOCAMP!A:E,5,0),0)</f>
        <v>1092</v>
      </c>
      <c r="R29" s="3">
        <f>IFERROR(VLOOKUP(PLANEJAMENTO[[#This Row],[SKU]],EST_LMX!A:C,3,0),0)</f>
        <v>402</v>
      </c>
      <c r="S29" s="7">
        <f>IFERROR(IF(VLOOKUP(C29,'EST_DEVINTEX X DEMANDA'!A:E,5,0)&lt;0,0,VLOOKUP(C29,'EST_DEVINTEX X DEMANDA'!A:E,5,0)),0)</f>
        <v>0</v>
      </c>
      <c r="T29" s="3"/>
      <c r="U29" s="3">
        <f t="shared" si="0"/>
        <v>0</v>
      </c>
      <c r="V29" s="3">
        <f t="shared" si="1"/>
        <v>0</v>
      </c>
      <c r="W29" s="3" t="s">
        <v>145</v>
      </c>
      <c r="X29" s="87" t="s">
        <v>145</v>
      </c>
      <c r="Y29" s="73">
        <f>(PLANEJAMENTO[[#This Row],[AGUARDANDO SEPARAÇÃO]]+PLANEJAMENTO[[#This Row],[FINALIZADO]])/(PLANEJAMENTO[[#This Row],[KIT]]+PLANEJAMENTO[[#This Row],[TOTAL LISTA]])</f>
        <v>1</v>
      </c>
    </row>
    <row r="30" spans="1:25" x14ac:dyDescent="0.25">
      <c r="A30" s="71" t="s">
        <v>179</v>
      </c>
      <c r="B30" s="71" t="s">
        <v>158</v>
      </c>
      <c r="C30" s="3">
        <v>33375</v>
      </c>
      <c r="D30" s="3" t="s">
        <v>199</v>
      </c>
      <c r="E30" s="47" t="s">
        <v>138</v>
      </c>
      <c r="F30" s="4" t="s">
        <v>136</v>
      </c>
      <c r="G30" s="4">
        <v>0</v>
      </c>
      <c r="H30" s="3">
        <v>6</v>
      </c>
      <c r="I30" s="15">
        <f>SUMIFS(IN_TRANSITO!E:E,IN_TRANSITO!B:B,PLANEJAMENTO!C30,IN_TRANSITO!H:H,PLANEJAMENTO!$I$2,IN_TRANSITO!W:W,PLANEJAMENTO!A30)</f>
        <v>0</v>
      </c>
      <c r="J30" s="15">
        <f>SUMIFS(IN_TRANSITO!E:E,IN_TRANSITO!B:B,PLANEJAMENTO!C30,IN_TRANSITO!H:H,PLANEJAMENTO!$J$2,IN_TRANSITO!W:W,PLANEJAMENTO!A30)</f>
        <v>0</v>
      </c>
      <c r="K30" s="15">
        <f>SUMIFS(PRODUCAO_SHRINK!E:E,PRODUCAO_SHRINK!B:B,PLANEJAMENTO[[#This Row],[SKU]],PRODUCAO_SHRINK!H:H,PLANEJAMENTO[[#Headers],[SHERINK SOLICITADO]],PRODUCAO_SHRINK!V:V,PLANEJAMENTO[[#This Row],[LISTA]])</f>
        <v>0</v>
      </c>
      <c r="L30" s="15">
        <f>SUMIFS(PRODUCAO_SHRINK!E:E,PRODUCAO_SHRINK!B:B,PLANEJAMENTO[[#This Row],[SKU]],PRODUCAO_SHRINK!H:H,PLANEJAMENTO[[#Headers],[SHERINK ENVIADO]],PRODUCAO_SHRINK!V:V,PLANEJAMENTO[[#This Row],[LISTA]])</f>
        <v>0</v>
      </c>
      <c r="M30" s="15">
        <f>SUMIFS(IN_TRANSITO!E:E,IN_TRANSITO!B:B,PLANEJAMENTO!C30,IN_TRANSITO!H:H,PLANEJAMENTO!$M$2,IN_TRANSITO!W:W,PLANEJAMENTO!A30)</f>
        <v>4038</v>
      </c>
      <c r="N30" s="15">
        <v>0</v>
      </c>
      <c r="O30" s="15">
        <v>5118</v>
      </c>
      <c r="P30" s="15">
        <f>(PLANEJAMENTO[[#This Row],[AGUARDANDO SEPARAÇÃO]]+PLANEJAMENTO[[#This Row],[FINALIZADO]])-(PLANEJAMENTO[[#This Row],[TOTAL LISTA]]+PLANEJAMENTO[[#This Row],[KIT]])</f>
        <v>-1080</v>
      </c>
      <c r="Q30" s="70">
        <f>IFERROR(VLOOKUP(PLANEJAMENTO[[#This Row],[SKU]],EST_MERCOCAMP!A:E,5,0),0)</f>
        <v>0</v>
      </c>
      <c r="R30" s="70">
        <f>IFERROR(VLOOKUP(PLANEJAMENTO[[#This Row],[SKU]],EST_LMX!A:C,3,0),0)</f>
        <v>0</v>
      </c>
      <c r="S30" s="7">
        <f>IFERROR(IF(VLOOKUP(C30,'EST_DEVINTEX X DEMANDA'!A:E,5,0)&lt;0,0,VLOOKUP(C30,'EST_DEVINTEX X DEMANDA'!A:E,5,0)),0)</f>
        <v>0</v>
      </c>
      <c r="T30" s="3"/>
      <c r="U30" s="3">
        <f t="shared" si="0"/>
        <v>0</v>
      </c>
      <c r="V30" s="3">
        <f t="shared" si="1"/>
        <v>0</v>
      </c>
      <c r="W30" s="3" t="s">
        <v>145</v>
      </c>
      <c r="X30" s="87" t="s">
        <v>145</v>
      </c>
      <c r="Y30" s="73">
        <f>(PLANEJAMENTO[[#This Row],[AGUARDANDO SEPARAÇÃO]]+PLANEJAMENTO[[#This Row],[FINALIZADO]])/(PLANEJAMENTO[[#This Row],[KIT]]+PLANEJAMENTO[[#This Row],[TOTAL LISTA]])</f>
        <v>0.78898007033997652</v>
      </c>
    </row>
    <row r="31" spans="1:25" x14ac:dyDescent="0.25">
      <c r="A31" s="71" t="s">
        <v>179</v>
      </c>
      <c r="B31" s="71" t="s">
        <v>158</v>
      </c>
      <c r="C31" s="3">
        <v>34874</v>
      </c>
      <c r="D31" s="3" t="s">
        <v>200</v>
      </c>
      <c r="E31" s="47" t="s">
        <v>135</v>
      </c>
      <c r="F31" s="4" t="s">
        <v>136</v>
      </c>
      <c r="G31" s="4">
        <v>1584</v>
      </c>
      <c r="H31" s="3">
        <v>12</v>
      </c>
      <c r="I31" s="15">
        <f>SUMIFS(IN_TRANSITO!E:E,IN_TRANSITO!B:B,PLANEJAMENTO!C31,IN_TRANSITO!H:H,PLANEJAMENTO!$I$2,IN_TRANSITO!W:W,PLANEJAMENTO!A31)</f>
        <v>0</v>
      </c>
      <c r="J31" s="15">
        <f>SUMIFS(IN_TRANSITO!E:E,IN_TRANSITO!B:B,PLANEJAMENTO!C31,IN_TRANSITO!H:H,PLANEJAMENTO!$J$2,IN_TRANSITO!W:W,PLANEJAMENTO!A31)</f>
        <v>0</v>
      </c>
      <c r="K31" s="15">
        <f>SUMIFS(PRODUCAO_SHRINK!E:E,PRODUCAO_SHRINK!B:B,PLANEJAMENTO[[#This Row],[SKU]],PRODUCAO_SHRINK!H:H,PLANEJAMENTO[[#Headers],[SHERINK SOLICITADO]],PRODUCAO_SHRINK!V:V,PLANEJAMENTO[[#This Row],[LISTA]])</f>
        <v>0</v>
      </c>
      <c r="L31" s="15">
        <f>SUMIFS(PRODUCAO_SHRINK!E:E,PRODUCAO_SHRINK!B:B,PLANEJAMENTO[[#This Row],[SKU]],PRODUCAO_SHRINK!H:H,PLANEJAMENTO[[#Headers],[SHERINK ENVIADO]],PRODUCAO_SHRINK!V:V,PLANEJAMENTO[[#This Row],[LISTA]])</f>
        <v>0</v>
      </c>
      <c r="M31" s="15">
        <f>SUMIFS(IN_TRANSITO!E:E,IN_TRANSITO!B:B,PLANEJAMENTO!C31,IN_TRANSITO!H:H,PLANEJAMENTO!$M$2,IN_TRANSITO!W:W,PLANEJAMENTO!A31)</f>
        <v>2472</v>
      </c>
      <c r="N31" s="15">
        <v>0</v>
      </c>
      <c r="O31" s="15">
        <v>2472</v>
      </c>
      <c r="P31" s="15">
        <f>(PLANEJAMENTO[[#This Row],[AGUARDANDO SEPARAÇÃO]]+PLANEJAMENTO[[#This Row],[FINALIZADO]])-(PLANEJAMENTO[[#This Row],[TOTAL LISTA]]+PLANEJAMENTO[[#This Row],[KIT]])</f>
        <v>0</v>
      </c>
      <c r="Q31" s="3">
        <f>IFERROR(VLOOKUP(PLANEJAMENTO[[#This Row],[SKU]],EST_MERCOCAMP!A:E,5,0),0)</f>
        <v>-1056</v>
      </c>
      <c r="R31" s="3">
        <f>IFERROR(VLOOKUP(PLANEJAMENTO[[#This Row],[SKU]],EST_LMX!A:C,3,0),0)</f>
        <v>5592</v>
      </c>
      <c r="S31" s="7">
        <f>IFERROR(IF(VLOOKUP(C31,'EST_DEVINTEX X DEMANDA'!A:E,5,0)&lt;0,0,VLOOKUP(C31,'EST_DEVINTEX X DEMANDA'!A:E,5,0)),0)</f>
        <v>9552</v>
      </c>
      <c r="T31" s="3"/>
      <c r="U31" s="3">
        <f t="shared" si="0"/>
        <v>0</v>
      </c>
      <c r="V31" s="3">
        <f t="shared" si="1"/>
        <v>0</v>
      </c>
      <c r="W31" s="3" t="s">
        <v>145</v>
      </c>
      <c r="X31" s="87" t="s">
        <v>145</v>
      </c>
      <c r="Y31" s="73">
        <f>(PLANEJAMENTO[[#This Row],[AGUARDANDO SEPARAÇÃO]]+PLANEJAMENTO[[#This Row],[FINALIZADO]])/(PLANEJAMENTO[[#This Row],[KIT]]+PLANEJAMENTO[[#This Row],[TOTAL LISTA]])</f>
        <v>1</v>
      </c>
    </row>
    <row r="32" spans="1:25" x14ac:dyDescent="0.25">
      <c r="A32" s="71" t="s">
        <v>179</v>
      </c>
      <c r="B32" s="71" t="s">
        <v>158</v>
      </c>
      <c r="C32" s="3">
        <v>95109</v>
      </c>
      <c r="D32" s="3" t="s">
        <v>22</v>
      </c>
      <c r="E32" s="47" t="s">
        <v>137</v>
      </c>
      <c r="F32" s="4" t="s">
        <v>136</v>
      </c>
      <c r="G32" s="4">
        <v>960</v>
      </c>
      <c r="H32" s="3">
        <v>6</v>
      </c>
      <c r="I32" s="15">
        <f>SUMIFS(IN_TRANSITO!E:E,IN_TRANSITO!B:B,PLANEJAMENTO!C32,IN_TRANSITO!H:H,PLANEJAMENTO!$I$2,IN_TRANSITO!W:W,PLANEJAMENTO!A32)</f>
        <v>0</v>
      </c>
      <c r="J32" s="15">
        <f>SUMIFS(IN_TRANSITO!E:E,IN_TRANSITO!B:B,PLANEJAMENTO!C32,IN_TRANSITO!H:H,PLANEJAMENTO!$J$2,IN_TRANSITO!W:W,PLANEJAMENTO!A32)</f>
        <v>0</v>
      </c>
      <c r="K32" s="15">
        <f>SUMIFS(PRODUCAO_SHRINK!E:E,PRODUCAO_SHRINK!B:B,PLANEJAMENTO[[#This Row],[SKU]],PRODUCAO_SHRINK!H:H,PLANEJAMENTO[[#Headers],[SHERINK SOLICITADO]],PRODUCAO_SHRINK!V:V,PLANEJAMENTO[[#This Row],[LISTA]])</f>
        <v>0</v>
      </c>
      <c r="L32" s="15">
        <f>SUMIFS(PRODUCAO_SHRINK!E:E,PRODUCAO_SHRINK!B:B,PLANEJAMENTO[[#This Row],[SKU]],PRODUCAO_SHRINK!H:H,PLANEJAMENTO[[#Headers],[SHERINK ENVIADO]],PRODUCAO_SHRINK!V:V,PLANEJAMENTO[[#This Row],[LISTA]])</f>
        <v>0</v>
      </c>
      <c r="M32" s="15">
        <f>SUMIFS(IN_TRANSITO!E:E,IN_TRANSITO!B:B,PLANEJAMENTO!C32,IN_TRANSITO!H:H,PLANEJAMENTO!$M$2,IN_TRANSITO!W:W,PLANEJAMENTO!A32)</f>
        <v>4194</v>
      </c>
      <c r="N32" s="15">
        <v>0</v>
      </c>
      <c r="O32" s="15">
        <v>4194</v>
      </c>
      <c r="P32" s="15">
        <f>(PLANEJAMENTO[[#This Row],[AGUARDANDO SEPARAÇÃO]]+PLANEJAMENTO[[#This Row],[FINALIZADO]])-(PLANEJAMENTO[[#This Row],[TOTAL LISTA]]+PLANEJAMENTO[[#This Row],[KIT]])</f>
        <v>0</v>
      </c>
      <c r="Q32" s="3">
        <f>IFERROR(VLOOKUP(PLANEJAMENTO[[#This Row],[SKU]],EST_MERCOCAMP!A:E,5,0),0)</f>
        <v>168</v>
      </c>
      <c r="R32" s="3">
        <f>IFERROR(VLOOKUP(PLANEJAMENTO[[#This Row],[SKU]],EST_LMX!A:C,3,0),0)</f>
        <v>10008</v>
      </c>
      <c r="S32" s="7">
        <f>IFERROR(IF(VLOOKUP(C32,'EST_DEVINTEX X DEMANDA'!A:E,5,0)&lt;0,0,VLOOKUP(C32,'EST_DEVINTEX X DEMANDA'!A:E,5,0)),0)</f>
        <v>18090</v>
      </c>
      <c r="T32" s="3"/>
      <c r="U32" s="3">
        <f t="shared" si="0"/>
        <v>0</v>
      </c>
      <c r="V32" s="3">
        <f t="shared" si="1"/>
        <v>0</v>
      </c>
      <c r="W32" s="3" t="s">
        <v>145</v>
      </c>
      <c r="X32" s="87" t="s">
        <v>145</v>
      </c>
      <c r="Y32" s="73">
        <f>(PLANEJAMENTO[[#This Row],[AGUARDANDO SEPARAÇÃO]]+PLANEJAMENTO[[#This Row],[FINALIZADO]])/(PLANEJAMENTO[[#This Row],[KIT]]+PLANEJAMENTO[[#This Row],[TOTAL LISTA]])</f>
        <v>1</v>
      </c>
    </row>
    <row r="33" spans="1:25" x14ac:dyDescent="0.25">
      <c r="A33" s="71" t="s">
        <v>179</v>
      </c>
      <c r="B33" s="71" t="s">
        <v>158</v>
      </c>
      <c r="C33" s="3">
        <v>32023</v>
      </c>
      <c r="D33" s="3" t="s">
        <v>201</v>
      </c>
      <c r="E33" s="47" t="s">
        <v>138</v>
      </c>
      <c r="F33" s="4" t="s">
        <v>136</v>
      </c>
      <c r="G33" s="4">
        <v>1584</v>
      </c>
      <c r="H33" s="3">
        <v>6</v>
      </c>
      <c r="I33" s="15">
        <f>SUMIFS(IN_TRANSITO!E:E,IN_TRANSITO!B:B,PLANEJAMENTO!C33,IN_TRANSITO!H:H,PLANEJAMENTO!$I$2,IN_TRANSITO!W:W,PLANEJAMENTO!A33)</f>
        <v>0</v>
      </c>
      <c r="J33" s="15">
        <f>SUMIFS(IN_TRANSITO!E:E,IN_TRANSITO!B:B,PLANEJAMENTO!C33,IN_TRANSITO!H:H,PLANEJAMENTO!$J$2,IN_TRANSITO!W:W,PLANEJAMENTO!A33)</f>
        <v>0</v>
      </c>
      <c r="K33" s="15">
        <f>SUMIFS(PRODUCAO_SHRINK!E:E,PRODUCAO_SHRINK!B:B,PLANEJAMENTO[[#This Row],[SKU]],PRODUCAO_SHRINK!H:H,PLANEJAMENTO[[#Headers],[SHERINK SOLICITADO]],PRODUCAO_SHRINK!V:V,PLANEJAMENTO[[#This Row],[LISTA]])</f>
        <v>0</v>
      </c>
      <c r="L33" s="15">
        <f>SUMIFS(PRODUCAO_SHRINK!E:E,PRODUCAO_SHRINK!B:B,PLANEJAMENTO[[#This Row],[SKU]],PRODUCAO_SHRINK!H:H,PLANEJAMENTO[[#Headers],[SHERINK ENVIADO]],PRODUCAO_SHRINK!V:V,PLANEJAMENTO[[#This Row],[LISTA]])</f>
        <v>0</v>
      </c>
      <c r="M33" s="15">
        <f>SUMIFS(IN_TRANSITO!E:E,IN_TRANSITO!B:B,PLANEJAMENTO!C33,IN_TRANSITO!H:H,PLANEJAMENTO!$M$2,IN_TRANSITO!W:W,PLANEJAMENTO!A33)</f>
        <v>4038</v>
      </c>
      <c r="N33" s="15">
        <v>0</v>
      </c>
      <c r="O33" s="15">
        <v>4038</v>
      </c>
      <c r="P33" s="15">
        <f>(PLANEJAMENTO[[#This Row],[AGUARDANDO SEPARAÇÃO]]+PLANEJAMENTO[[#This Row],[FINALIZADO]])-(PLANEJAMENTO[[#This Row],[TOTAL LISTA]]+PLANEJAMENTO[[#This Row],[KIT]])</f>
        <v>0</v>
      </c>
      <c r="Q33" s="3">
        <f>IFERROR(VLOOKUP(PLANEJAMENTO[[#This Row],[SKU]],EST_MERCOCAMP!A:E,5,0),0)</f>
        <v>2892</v>
      </c>
      <c r="R33" s="3">
        <f>IFERROR(VLOOKUP(PLANEJAMENTO[[#This Row],[SKU]],EST_LMX!A:C,3,0),0)</f>
        <v>6990</v>
      </c>
      <c r="S33" s="7">
        <f>IFERROR(IF(VLOOKUP(C33,'EST_DEVINTEX X DEMANDA'!A:E,5,0)&lt;0,0,VLOOKUP(C33,'EST_DEVINTEX X DEMANDA'!A:E,5,0)),0)</f>
        <v>3168</v>
      </c>
      <c r="T33" s="3"/>
      <c r="U33" s="3">
        <f t="shared" si="0"/>
        <v>0</v>
      </c>
      <c r="V33" s="3">
        <f t="shared" si="1"/>
        <v>0</v>
      </c>
      <c r="W33" s="3" t="s">
        <v>145</v>
      </c>
      <c r="X33" s="87" t="s">
        <v>145</v>
      </c>
      <c r="Y33" s="73">
        <f>(PLANEJAMENTO[[#This Row],[AGUARDANDO SEPARAÇÃO]]+PLANEJAMENTO[[#This Row],[FINALIZADO]])/(PLANEJAMENTO[[#This Row],[KIT]]+PLANEJAMENTO[[#This Row],[TOTAL LISTA]])</f>
        <v>1</v>
      </c>
    </row>
    <row r="34" spans="1:25" x14ac:dyDescent="0.25">
      <c r="A34" s="71" t="s">
        <v>179</v>
      </c>
      <c r="B34" s="71" t="s">
        <v>158</v>
      </c>
      <c r="C34" s="3">
        <v>43113</v>
      </c>
      <c r="D34" s="3" t="s">
        <v>202</v>
      </c>
      <c r="E34" s="47" t="s">
        <v>137</v>
      </c>
      <c r="F34" s="4" t="s">
        <v>136</v>
      </c>
      <c r="G34" s="4">
        <v>180</v>
      </c>
      <c r="H34" s="3">
        <v>3</v>
      </c>
      <c r="I34" s="15">
        <f>SUMIFS(IN_TRANSITO!E:E,IN_TRANSITO!B:B,PLANEJAMENTO!C34,IN_TRANSITO!H:H,PLANEJAMENTO!$I$2,IN_TRANSITO!W:W,PLANEJAMENTO!A34)</f>
        <v>0</v>
      </c>
      <c r="J34" s="15">
        <f>SUMIFS(IN_TRANSITO!E:E,IN_TRANSITO!B:B,PLANEJAMENTO!C34,IN_TRANSITO!H:H,PLANEJAMENTO!$J$2,IN_TRANSITO!W:W,PLANEJAMENTO!A34)</f>
        <v>0</v>
      </c>
      <c r="K34" s="15">
        <f>SUMIFS(PRODUCAO_SHRINK!E:E,PRODUCAO_SHRINK!B:B,PLANEJAMENTO[[#This Row],[SKU]],PRODUCAO_SHRINK!H:H,PLANEJAMENTO[[#Headers],[SHERINK SOLICITADO]],PRODUCAO_SHRINK!V:V,PLANEJAMENTO[[#This Row],[LISTA]])</f>
        <v>0</v>
      </c>
      <c r="L34" s="15">
        <f>SUMIFS(PRODUCAO_SHRINK!E:E,PRODUCAO_SHRINK!B:B,PLANEJAMENTO[[#This Row],[SKU]],PRODUCAO_SHRINK!H:H,PLANEJAMENTO[[#Headers],[SHERINK ENVIADO]],PRODUCAO_SHRINK!V:V,PLANEJAMENTO[[#This Row],[LISTA]])</f>
        <v>0</v>
      </c>
      <c r="M34" s="15">
        <f>SUMIFS(IN_TRANSITO!E:E,IN_TRANSITO!B:B,PLANEJAMENTO!C34,IN_TRANSITO!H:H,PLANEJAMENTO!$M$2,IN_TRANSITO!W:W,PLANEJAMENTO!A34)</f>
        <v>3936</v>
      </c>
      <c r="N34" s="15">
        <v>0</v>
      </c>
      <c r="O34" s="15">
        <v>3936</v>
      </c>
      <c r="P34" s="15">
        <f>(PLANEJAMENTO[[#This Row],[AGUARDANDO SEPARAÇÃO]]+PLANEJAMENTO[[#This Row],[FINALIZADO]])-(PLANEJAMENTO[[#This Row],[TOTAL LISTA]]+PLANEJAMENTO[[#This Row],[KIT]])</f>
        <v>0</v>
      </c>
      <c r="Q34" s="3">
        <f>IFERROR(VLOOKUP(PLANEJAMENTO[[#This Row],[SKU]],EST_MERCOCAMP!A:E,5,0),0)</f>
        <v>-495</v>
      </c>
      <c r="R34" s="3">
        <f>IFERROR(VLOOKUP(PLANEJAMENTO[[#This Row],[SKU]],EST_LMX!A:C,3,0),0)</f>
        <v>4941</v>
      </c>
      <c r="S34" s="7">
        <f>IFERROR(IF(VLOOKUP(C34,'EST_DEVINTEX X DEMANDA'!A:E,5,0)&lt;0,0,VLOOKUP(C34,'EST_DEVINTEX X DEMANDA'!A:E,5,0)),0)</f>
        <v>1620</v>
      </c>
      <c r="T34" s="3"/>
      <c r="U34" s="3">
        <f t="shared" si="0"/>
        <v>0</v>
      </c>
      <c r="V34" s="3">
        <f t="shared" si="1"/>
        <v>0</v>
      </c>
      <c r="W34" s="3" t="s">
        <v>145</v>
      </c>
      <c r="X34" s="87" t="s">
        <v>145</v>
      </c>
      <c r="Y34" s="73">
        <f>(PLANEJAMENTO[[#This Row],[AGUARDANDO SEPARAÇÃO]]+PLANEJAMENTO[[#This Row],[FINALIZADO]])/(PLANEJAMENTO[[#This Row],[KIT]]+PLANEJAMENTO[[#This Row],[TOTAL LISTA]])</f>
        <v>1</v>
      </c>
    </row>
    <row r="35" spans="1:25" x14ac:dyDescent="0.25">
      <c r="A35" s="71" t="s">
        <v>179</v>
      </c>
      <c r="B35" s="71" t="s">
        <v>158</v>
      </c>
      <c r="C35" s="3">
        <v>95117</v>
      </c>
      <c r="D35" s="3" t="s">
        <v>203</v>
      </c>
      <c r="E35" s="47" t="s">
        <v>135</v>
      </c>
      <c r="F35" s="4" t="s">
        <v>136</v>
      </c>
      <c r="G35" s="4">
        <v>1560</v>
      </c>
      <c r="H35" s="3">
        <v>12</v>
      </c>
      <c r="I35" s="15">
        <f>SUMIFS(IN_TRANSITO!E:E,IN_TRANSITO!B:B,PLANEJAMENTO!C35,IN_TRANSITO!H:H,PLANEJAMENTO!$I$2,IN_TRANSITO!W:W,PLANEJAMENTO!A35)</f>
        <v>0</v>
      </c>
      <c r="J35" s="15">
        <f>SUMIFS(IN_TRANSITO!E:E,IN_TRANSITO!B:B,PLANEJAMENTO!C35,IN_TRANSITO!H:H,PLANEJAMENTO!$J$2,IN_TRANSITO!W:W,PLANEJAMENTO!A35)</f>
        <v>0</v>
      </c>
      <c r="K35" s="15">
        <f>SUMIFS(PRODUCAO_SHRINK!E:E,PRODUCAO_SHRINK!B:B,PLANEJAMENTO[[#This Row],[SKU]],PRODUCAO_SHRINK!H:H,PLANEJAMENTO[[#Headers],[SHERINK SOLICITADO]],PRODUCAO_SHRINK!V:V,PLANEJAMENTO[[#This Row],[LISTA]])</f>
        <v>0</v>
      </c>
      <c r="L35" s="15">
        <f>SUMIFS(PRODUCAO_SHRINK!E:E,PRODUCAO_SHRINK!B:B,PLANEJAMENTO[[#This Row],[SKU]],PRODUCAO_SHRINK!H:H,PLANEJAMENTO[[#Headers],[SHERINK ENVIADO]],PRODUCAO_SHRINK!V:V,PLANEJAMENTO[[#This Row],[LISTA]])</f>
        <v>0</v>
      </c>
      <c r="M35" s="15">
        <f>SUMIFS(IN_TRANSITO!E:E,IN_TRANSITO!B:B,PLANEJAMENTO!C35,IN_TRANSITO!H:H,PLANEJAMENTO!$M$2,IN_TRANSITO!W:W,PLANEJAMENTO!A35)</f>
        <v>3924</v>
      </c>
      <c r="N35" s="15">
        <v>0</v>
      </c>
      <c r="O35" s="15">
        <v>3924</v>
      </c>
      <c r="P35" s="15">
        <f>(PLANEJAMENTO[[#This Row],[AGUARDANDO SEPARAÇÃO]]+PLANEJAMENTO[[#This Row],[FINALIZADO]])-(PLANEJAMENTO[[#This Row],[TOTAL LISTA]]+PLANEJAMENTO[[#This Row],[KIT]])</f>
        <v>0</v>
      </c>
      <c r="Q35" s="3">
        <f>IFERROR(VLOOKUP(PLANEJAMENTO[[#This Row],[SKU]],EST_MERCOCAMP!A:E,5,0),0)</f>
        <v>4224</v>
      </c>
      <c r="R35" s="3">
        <f>IFERROR(VLOOKUP(PLANEJAMENTO[[#This Row],[SKU]],EST_LMX!A:C,3,0),0)</f>
        <v>144</v>
      </c>
      <c r="S35" s="7">
        <f>IFERROR(IF(VLOOKUP(C35,'EST_DEVINTEX X DEMANDA'!A:E,5,0)&lt;0,0,VLOOKUP(C35,'EST_DEVINTEX X DEMANDA'!A:E,5,0)),0)</f>
        <v>6324</v>
      </c>
      <c r="T35" s="3"/>
      <c r="U35" s="3">
        <f t="shared" si="0"/>
        <v>0</v>
      </c>
      <c r="V35" s="3">
        <f t="shared" si="1"/>
        <v>0</v>
      </c>
      <c r="W35" s="3" t="s">
        <v>145</v>
      </c>
      <c r="X35" s="87" t="s">
        <v>145</v>
      </c>
      <c r="Y35" s="73">
        <f>(PLANEJAMENTO[[#This Row],[AGUARDANDO SEPARAÇÃO]]+PLANEJAMENTO[[#This Row],[FINALIZADO]])/(PLANEJAMENTO[[#This Row],[KIT]]+PLANEJAMENTO[[#This Row],[TOTAL LISTA]])</f>
        <v>1</v>
      </c>
    </row>
    <row r="36" spans="1:25" x14ac:dyDescent="0.25">
      <c r="A36" s="71" t="s">
        <v>179</v>
      </c>
      <c r="B36" s="71" t="s">
        <v>158</v>
      </c>
      <c r="C36" s="3">
        <v>32201</v>
      </c>
      <c r="D36" s="3" t="s">
        <v>204</v>
      </c>
      <c r="E36" s="47" t="s">
        <v>138</v>
      </c>
      <c r="F36" s="4" t="s">
        <v>136</v>
      </c>
      <c r="G36" s="4">
        <v>960</v>
      </c>
      <c r="H36" s="3">
        <v>6</v>
      </c>
      <c r="I36" s="15">
        <f>SUMIFS(IN_TRANSITO!E:E,IN_TRANSITO!B:B,PLANEJAMENTO!C36,IN_TRANSITO!H:H,PLANEJAMENTO!$I$2,IN_TRANSITO!W:W,PLANEJAMENTO!A36)</f>
        <v>0</v>
      </c>
      <c r="J36" s="15">
        <f>SUMIFS(IN_TRANSITO!E:E,IN_TRANSITO!B:B,PLANEJAMENTO!C36,IN_TRANSITO!H:H,PLANEJAMENTO!$J$2,IN_TRANSITO!W:W,PLANEJAMENTO!A36)</f>
        <v>0</v>
      </c>
      <c r="K36" s="15">
        <f>SUMIFS(PRODUCAO_SHRINK!E:E,PRODUCAO_SHRINK!B:B,PLANEJAMENTO[[#This Row],[SKU]],PRODUCAO_SHRINK!H:H,PLANEJAMENTO[[#Headers],[SHERINK SOLICITADO]],PRODUCAO_SHRINK!V:V,PLANEJAMENTO[[#This Row],[LISTA]])</f>
        <v>0</v>
      </c>
      <c r="L36" s="15">
        <f>SUMIFS(PRODUCAO_SHRINK!E:E,PRODUCAO_SHRINK!B:B,PLANEJAMENTO[[#This Row],[SKU]],PRODUCAO_SHRINK!H:H,PLANEJAMENTO[[#Headers],[SHERINK ENVIADO]],PRODUCAO_SHRINK!V:V,PLANEJAMENTO[[#This Row],[LISTA]])</f>
        <v>0</v>
      </c>
      <c r="M36" s="15">
        <f>SUMIFS(IN_TRANSITO!E:E,IN_TRANSITO!B:B,PLANEJAMENTO!C36,IN_TRANSITO!H:H,PLANEJAMENTO!$M$2,IN_TRANSITO!W:W,PLANEJAMENTO!A36)</f>
        <v>2442</v>
      </c>
      <c r="N36" s="15">
        <v>0</v>
      </c>
      <c r="O36" s="15">
        <v>2442</v>
      </c>
      <c r="P36" s="15">
        <f>(PLANEJAMENTO[[#This Row],[AGUARDANDO SEPARAÇÃO]]+PLANEJAMENTO[[#This Row],[FINALIZADO]])-(PLANEJAMENTO[[#This Row],[TOTAL LISTA]]+PLANEJAMENTO[[#This Row],[KIT]])</f>
        <v>0</v>
      </c>
      <c r="Q36" s="3">
        <f>IFERROR(VLOOKUP(PLANEJAMENTO[[#This Row],[SKU]],EST_MERCOCAMP!A:E,5,0),0)</f>
        <v>2304</v>
      </c>
      <c r="R36" s="3">
        <f>IFERROR(VLOOKUP(PLANEJAMENTO[[#This Row],[SKU]],EST_LMX!A:C,3,0),0)</f>
        <v>2466</v>
      </c>
      <c r="S36" s="7">
        <f>IFERROR(IF(VLOOKUP(C36,'EST_DEVINTEX X DEMANDA'!A:E,5,0)&lt;0,0,VLOOKUP(C36,'EST_DEVINTEX X DEMANDA'!A:E,5,0)),0)</f>
        <v>960</v>
      </c>
      <c r="T36" s="3"/>
      <c r="U36" s="3">
        <f t="shared" si="0"/>
        <v>0</v>
      </c>
      <c r="V36" s="3">
        <f t="shared" si="1"/>
        <v>0</v>
      </c>
      <c r="W36" s="3" t="s">
        <v>145</v>
      </c>
      <c r="X36" s="87" t="s">
        <v>145</v>
      </c>
      <c r="Y36" s="73">
        <f>(PLANEJAMENTO[[#This Row],[AGUARDANDO SEPARAÇÃO]]+PLANEJAMENTO[[#This Row],[FINALIZADO]])/(PLANEJAMENTO[[#This Row],[KIT]]+PLANEJAMENTO[[#This Row],[TOTAL LISTA]])</f>
        <v>1</v>
      </c>
    </row>
    <row r="37" spans="1:25" x14ac:dyDescent="0.25">
      <c r="A37" s="71" t="s">
        <v>179</v>
      </c>
      <c r="B37" s="71" t="s">
        <v>158</v>
      </c>
      <c r="C37" s="3">
        <v>95243</v>
      </c>
      <c r="D37" s="3" t="s">
        <v>205</v>
      </c>
      <c r="E37" s="47" t="s">
        <v>138</v>
      </c>
      <c r="F37" s="4" t="s">
        <v>136</v>
      </c>
      <c r="G37" s="4">
        <v>1890</v>
      </c>
      <c r="H37" s="3">
        <v>6</v>
      </c>
      <c r="I37" s="15">
        <f>SUMIFS(IN_TRANSITO!E:E,IN_TRANSITO!B:B,PLANEJAMENTO!C37,IN_TRANSITO!H:H,PLANEJAMENTO!$I$2,IN_TRANSITO!W:W,PLANEJAMENTO!A37)</f>
        <v>0</v>
      </c>
      <c r="J37" s="15">
        <f>SUMIFS(IN_TRANSITO!E:E,IN_TRANSITO!B:B,PLANEJAMENTO!C37,IN_TRANSITO!H:H,PLANEJAMENTO!$J$2,IN_TRANSITO!W:W,PLANEJAMENTO!A37)</f>
        <v>0</v>
      </c>
      <c r="K37" s="15">
        <f>SUMIFS(PRODUCAO_SHRINK!E:E,PRODUCAO_SHRINK!B:B,PLANEJAMENTO[[#This Row],[SKU]],PRODUCAO_SHRINK!H:H,PLANEJAMENTO[[#Headers],[SHERINK SOLICITADO]],PRODUCAO_SHRINK!V:V,PLANEJAMENTO[[#This Row],[LISTA]])</f>
        <v>0</v>
      </c>
      <c r="L37" s="15">
        <f>SUMIFS(PRODUCAO_SHRINK!E:E,PRODUCAO_SHRINK!B:B,PLANEJAMENTO[[#This Row],[SKU]],PRODUCAO_SHRINK!H:H,PLANEJAMENTO[[#Headers],[SHERINK ENVIADO]],PRODUCAO_SHRINK!V:V,PLANEJAMENTO[[#This Row],[LISTA]])</f>
        <v>0</v>
      </c>
      <c r="M37" s="15">
        <f>SUMIFS(IN_TRANSITO!E:E,IN_TRANSITO!B:B,PLANEJAMENTO!C37,IN_TRANSITO!H:H,PLANEJAMENTO!$M$2,IN_TRANSITO!W:W,PLANEJAMENTO!A37)</f>
        <v>2880</v>
      </c>
      <c r="N37" s="15">
        <v>0</v>
      </c>
      <c r="O37" s="15">
        <v>2880</v>
      </c>
      <c r="P37" s="15">
        <f>(PLANEJAMENTO[[#This Row],[AGUARDANDO SEPARAÇÃO]]+PLANEJAMENTO[[#This Row],[FINALIZADO]])-(PLANEJAMENTO[[#This Row],[TOTAL LISTA]]+PLANEJAMENTO[[#This Row],[KIT]])</f>
        <v>0</v>
      </c>
      <c r="Q37" s="3">
        <f>IFERROR(VLOOKUP(PLANEJAMENTO[[#This Row],[SKU]],EST_MERCOCAMP!A:E,5,0),0)</f>
        <v>-3276</v>
      </c>
      <c r="R37" s="3">
        <f>IFERROR(VLOOKUP(PLANEJAMENTO[[#This Row],[SKU]],EST_LMX!A:C,3,0),0)</f>
        <v>1566</v>
      </c>
      <c r="S37" s="7">
        <f>IFERROR(IF(VLOOKUP(C37,'EST_DEVINTEX X DEMANDA'!A:E,5,0)&lt;0,0,VLOOKUP(C37,'EST_DEVINTEX X DEMANDA'!A:E,5,0)),0)</f>
        <v>1890</v>
      </c>
      <c r="T37" s="3"/>
      <c r="U37" s="3">
        <f t="shared" si="0"/>
        <v>0</v>
      </c>
      <c r="V37" s="3">
        <f t="shared" si="1"/>
        <v>0</v>
      </c>
      <c r="W37" s="3" t="s">
        <v>145</v>
      </c>
      <c r="X37" s="87" t="s">
        <v>145</v>
      </c>
      <c r="Y37" s="73">
        <f>(PLANEJAMENTO[[#This Row],[AGUARDANDO SEPARAÇÃO]]+PLANEJAMENTO[[#This Row],[FINALIZADO]])/(PLANEJAMENTO[[#This Row],[KIT]]+PLANEJAMENTO[[#This Row],[TOTAL LISTA]])</f>
        <v>1</v>
      </c>
    </row>
    <row r="38" spans="1:25" x14ac:dyDescent="0.25">
      <c r="A38" s="71" t="s">
        <v>179</v>
      </c>
      <c r="B38" s="71" t="s">
        <v>158</v>
      </c>
      <c r="C38" s="3">
        <v>32247</v>
      </c>
      <c r="D38" s="3" t="s">
        <v>24</v>
      </c>
      <c r="E38" s="47" t="s">
        <v>135</v>
      </c>
      <c r="F38" s="4" t="s">
        <v>136</v>
      </c>
      <c r="G38" s="4">
        <v>480</v>
      </c>
      <c r="H38" s="3">
        <v>6</v>
      </c>
      <c r="I38" s="15">
        <f>SUMIFS(IN_TRANSITO!E:E,IN_TRANSITO!B:B,PLANEJAMENTO!C38,IN_TRANSITO!H:H,PLANEJAMENTO!$I$2,IN_TRANSITO!W:W,PLANEJAMENTO!A38)</f>
        <v>0</v>
      </c>
      <c r="J38" s="15">
        <f>SUMIFS(IN_TRANSITO!E:E,IN_TRANSITO!B:B,PLANEJAMENTO!C38,IN_TRANSITO!H:H,PLANEJAMENTO!$J$2,IN_TRANSITO!W:W,PLANEJAMENTO!A38)</f>
        <v>0</v>
      </c>
      <c r="K38" s="15">
        <f>SUMIFS(PRODUCAO_SHRINK!E:E,PRODUCAO_SHRINK!B:B,PLANEJAMENTO[[#This Row],[SKU]],PRODUCAO_SHRINK!H:H,PLANEJAMENTO[[#Headers],[SHERINK SOLICITADO]],PRODUCAO_SHRINK!V:V,PLANEJAMENTO[[#This Row],[LISTA]])</f>
        <v>0</v>
      </c>
      <c r="L38" s="15">
        <f>SUMIFS(PRODUCAO_SHRINK!E:E,PRODUCAO_SHRINK!B:B,PLANEJAMENTO[[#This Row],[SKU]],PRODUCAO_SHRINK!H:H,PLANEJAMENTO[[#Headers],[SHERINK ENVIADO]],PRODUCAO_SHRINK!V:V,PLANEJAMENTO[[#This Row],[LISTA]])</f>
        <v>0</v>
      </c>
      <c r="M38" s="15">
        <f>SUMIFS(IN_TRANSITO!E:E,IN_TRANSITO!B:B,PLANEJAMENTO!C38,IN_TRANSITO!H:H,PLANEJAMENTO!$M$2,IN_TRANSITO!W:W,PLANEJAMENTO!A38)</f>
        <v>2778</v>
      </c>
      <c r="N38" s="15">
        <v>0</v>
      </c>
      <c r="O38" s="15">
        <v>2778</v>
      </c>
      <c r="P38" s="15">
        <f>(PLANEJAMENTO[[#This Row],[AGUARDANDO SEPARAÇÃO]]+PLANEJAMENTO[[#This Row],[FINALIZADO]])-(PLANEJAMENTO[[#This Row],[TOTAL LISTA]]+PLANEJAMENTO[[#This Row],[KIT]])</f>
        <v>0</v>
      </c>
      <c r="Q38" s="3">
        <f>IFERROR(VLOOKUP(PLANEJAMENTO[[#This Row],[SKU]],EST_MERCOCAMP!A:E,5,0),0)</f>
        <v>-1728</v>
      </c>
      <c r="R38" s="3">
        <f>IFERROR(VLOOKUP(PLANEJAMENTO[[#This Row],[SKU]],EST_LMX!A:C,3,0),0)</f>
        <v>3555</v>
      </c>
      <c r="S38" s="7">
        <f>IFERROR(IF(VLOOKUP(C38,'EST_DEVINTEX X DEMANDA'!A:E,5,0)&lt;0,0,VLOOKUP(C38,'EST_DEVINTEX X DEMANDA'!A:E,5,0)),0)</f>
        <v>12048</v>
      </c>
      <c r="T38" s="3"/>
      <c r="U38" s="3">
        <f t="shared" si="0"/>
        <v>0</v>
      </c>
      <c r="V38" s="3">
        <f t="shared" si="1"/>
        <v>0</v>
      </c>
      <c r="W38" s="3" t="s">
        <v>145</v>
      </c>
      <c r="X38" s="87" t="s">
        <v>145</v>
      </c>
      <c r="Y38" s="73">
        <f>(PLANEJAMENTO[[#This Row],[AGUARDANDO SEPARAÇÃO]]+PLANEJAMENTO[[#This Row],[FINALIZADO]])/(PLANEJAMENTO[[#This Row],[KIT]]+PLANEJAMENTO[[#This Row],[TOTAL LISTA]])</f>
        <v>1</v>
      </c>
    </row>
    <row r="39" spans="1:25" x14ac:dyDescent="0.25">
      <c r="A39" s="71" t="s">
        <v>179</v>
      </c>
      <c r="B39" s="71" t="s">
        <v>158</v>
      </c>
      <c r="C39" s="3">
        <v>95326</v>
      </c>
      <c r="D39" s="3" t="s">
        <v>206</v>
      </c>
      <c r="E39" s="47" t="s">
        <v>138</v>
      </c>
      <c r="F39" s="4" t="s">
        <v>136</v>
      </c>
      <c r="G39" s="4">
        <v>1440</v>
      </c>
      <c r="H39" s="3">
        <v>6</v>
      </c>
      <c r="I39" s="15">
        <f>SUMIFS(IN_TRANSITO!E:E,IN_TRANSITO!B:B,PLANEJAMENTO!C39,IN_TRANSITO!H:H,PLANEJAMENTO!$I$2,IN_TRANSITO!W:W,PLANEJAMENTO!A39)</f>
        <v>0</v>
      </c>
      <c r="J39" s="15">
        <f>SUMIFS(IN_TRANSITO!E:E,IN_TRANSITO!B:B,PLANEJAMENTO!C39,IN_TRANSITO!H:H,PLANEJAMENTO!$J$2,IN_TRANSITO!W:W,PLANEJAMENTO!A39)</f>
        <v>0</v>
      </c>
      <c r="K39" s="15">
        <f>SUMIFS(PRODUCAO_SHRINK!E:E,PRODUCAO_SHRINK!B:B,PLANEJAMENTO[[#This Row],[SKU]],PRODUCAO_SHRINK!H:H,PLANEJAMENTO[[#Headers],[SHERINK SOLICITADO]],PRODUCAO_SHRINK!V:V,PLANEJAMENTO[[#This Row],[LISTA]])</f>
        <v>0</v>
      </c>
      <c r="L39" s="15">
        <f>SUMIFS(PRODUCAO_SHRINK!E:E,PRODUCAO_SHRINK!B:B,PLANEJAMENTO[[#This Row],[SKU]],PRODUCAO_SHRINK!H:H,PLANEJAMENTO[[#Headers],[SHERINK ENVIADO]],PRODUCAO_SHRINK!V:V,PLANEJAMENTO[[#This Row],[LISTA]])</f>
        <v>0</v>
      </c>
      <c r="M39" s="15">
        <f>SUMIFS(IN_TRANSITO!E:E,IN_TRANSITO!B:B,PLANEJAMENTO!C39,IN_TRANSITO!H:H,PLANEJAMENTO!$M$2,IN_TRANSITO!W:W,PLANEJAMENTO!A39)</f>
        <v>3078</v>
      </c>
      <c r="N39" s="15">
        <v>0</v>
      </c>
      <c r="O39" s="15">
        <v>3078</v>
      </c>
      <c r="P39" s="15">
        <f>(PLANEJAMENTO[[#This Row],[AGUARDANDO SEPARAÇÃO]]+PLANEJAMENTO[[#This Row],[FINALIZADO]])-(PLANEJAMENTO[[#This Row],[TOTAL LISTA]]+PLANEJAMENTO[[#This Row],[KIT]])</f>
        <v>0</v>
      </c>
      <c r="Q39" s="3">
        <f>IFERROR(VLOOKUP(PLANEJAMENTO[[#This Row],[SKU]],EST_MERCOCAMP!A:E,5,0),0)</f>
        <v>1854</v>
      </c>
      <c r="R39" s="3">
        <f>IFERROR(VLOOKUP(PLANEJAMENTO[[#This Row],[SKU]],EST_LMX!A:C,3,0),0)</f>
        <v>4488</v>
      </c>
      <c r="S39" s="7">
        <f>IFERROR(IF(VLOOKUP(C39,'EST_DEVINTEX X DEMANDA'!A:E,5,0)&lt;0,0,VLOOKUP(C39,'EST_DEVINTEX X DEMANDA'!A:E,5,0)),0)</f>
        <v>0</v>
      </c>
      <c r="T39" s="3"/>
      <c r="U39" s="3">
        <f t="shared" si="0"/>
        <v>0</v>
      </c>
      <c r="V39" s="3">
        <f t="shared" si="1"/>
        <v>0</v>
      </c>
      <c r="W39" s="3" t="s">
        <v>145</v>
      </c>
      <c r="X39" s="87" t="s">
        <v>145</v>
      </c>
      <c r="Y39" s="73">
        <f>(PLANEJAMENTO[[#This Row],[AGUARDANDO SEPARAÇÃO]]+PLANEJAMENTO[[#This Row],[FINALIZADO]])/(PLANEJAMENTO[[#This Row],[KIT]]+PLANEJAMENTO[[#This Row],[TOTAL LISTA]])</f>
        <v>1</v>
      </c>
    </row>
    <row r="40" spans="1:25" x14ac:dyDescent="0.25">
      <c r="A40" s="71" t="s">
        <v>179</v>
      </c>
      <c r="B40" s="71" t="s">
        <v>158</v>
      </c>
      <c r="C40" s="3">
        <v>30851</v>
      </c>
      <c r="D40" s="3" t="s">
        <v>47</v>
      </c>
      <c r="E40" s="47" t="s">
        <v>135</v>
      </c>
      <c r="F40" s="4" t="s">
        <v>136</v>
      </c>
      <c r="G40" s="4">
        <v>960</v>
      </c>
      <c r="H40" s="3">
        <v>6</v>
      </c>
      <c r="I40" s="15">
        <f>SUMIFS(IN_TRANSITO!E:E,IN_TRANSITO!B:B,PLANEJAMENTO!C40,IN_TRANSITO!H:H,PLANEJAMENTO!$I$2,IN_TRANSITO!W:W,PLANEJAMENTO!A40)</f>
        <v>0</v>
      </c>
      <c r="J40" s="15">
        <f>SUMIFS(IN_TRANSITO!E:E,IN_TRANSITO!B:B,PLANEJAMENTO!C40,IN_TRANSITO!H:H,PLANEJAMENTO!$J$2,IN_TRANSITO!W:W,PLANEJAMENTO!A40)</f>
        <v>0</v>
      </c>
      <c r="K40" s="15">
        <f>SUMIFS(PRODUCAO_SHRINK!E:E,PRODUCAO_SHRINK!B:B,PLANEJAMENTO[[#This Row],[SKU]],PRODUCAO_SHRINK!H:H,PLANEJAMENTO[[#Headers],[SHERINK SOLICITADO]],PRODUCAO_SHRINK!V:V,PLANEJAMENTO[[#This Row],[LISTA]])</f>
        <v>0</v>
      </c>
      <c r="L40" s="15">
        <f>SUMIFS(PRODUCAO_SHRINK!E:E,PRODUCAO_SHRINK!B:B,PLANEJAMENTO[[#This Row],[SKU]],PRODUCAO_SHRINK!H:H,PLANEJAMENTO[[#Headers],[SHERINK ENVIADO]],PRODUCAO_SHRINK!V:V,PLANEJAMENTO[[#This Row],[LISTA]])</f>
        <v>0</v>
      </c>
      <c r="M40" s="15">
        <f>SUMIFS(IN_TRANSITO!E:E,IN_TRANSITO!B:B,PLANEJAMENTO!C40,IN_TRANSITO!H:H,PLANEJAMENTO!$M$2,IN_TRANSITO!W:W,PLANEJAMENTO!A40)</f>
        <v>1848</v>
      </c>
      <c r="N40" s="15">
        <v>0</v>
      </c>
      <c r="O40" s="15">
        <v>1848</v>
      </c>
      <c r="P40" s="15">
        <f>(PLANEJAMENTO[[#This Row],[AGUARDANDO SEPARAÇÃO]]+PLANEJAMENTO[[#This Row],[FINALIZADO]])-(PLANEJAMENTO[[#This Row],[TOTAL LISTA]]+PLANEJAMENTO[[#This Row],[KIT]])</f>
        <v>0</v>
      </c>
      <c r="Q40" s="3">
        <f>IFERROR(VLOOKUP(PLANEJAMENTO[[#This Row],[SKU]],EST_MERCOCAMP!A:E,5,0),0)</f>
        <v>-432</v>
      </c>
      <c r="R40" s="3">
        <f>IFERROR(VLOOKUP(PLANEJAMENTO[[#This Row],[SKU]],EST_LMX!A:C,3,0),0)</f>
        <v>1328</v>
      </c>
      <c r="S40" s="7">
        <f>IFERROR(IF(VLOOKUP(C40,'EST_DEVINTEX X DEMANDA'!A:E,5,0)&lt;0,0,VLOOKUP(C40,'EST_DEVINTEX X DEMANDA'!A:E,5,0)),0)</f>
        <v>0</v>
      </c>
      <c r="T40" s="3"/>
      <c r="U40" s="3">
        <f t="shared" si="0"/>
        <v>0</v>
      </c>
      <c r="V40" s="3">
        <f t="shared" si="1"/>
        <v>0</v>
      </c>
      <c r="W40" s="3" t="s">
        <v>145</v>
      </c>
      <c r="X40" s="87" t="s">
        <v>145</v>
      </c>
      <c r="Y40" s="73">
        <f>(PLANEJAMENTO[[#This Row],[AGUARDANDO SEPARAÇÃO]]+PLANEJAMENTO[[#This Row],[FINALIZADO]])/(PLANEJAMENTO[[#This Row],[KIT]]+PLANEJAMENTO[[#This Row],[TOTAL LISTA]])</f>
        <v>1</v>
      </c>
    </row>
    <row r="41" spans="1:25" x14ac:dyDescent="0.25">
      <c r="A41" s="71" t="s">
        <v>179</v>
      </c>
      <c r="B41" s="71" t="s">
        <v>158</v>
      </c>
      <c r="C41" s="3">
        <v>95671</v>
      </c>
      <c r="D41" s="3" t="s">
        <v>207</v>
      </c>
      <c r="E41" s="47" t="s">
        <v>135</v>
      </c>
      <c r="F41" s="4" t="s">
        <v>136</v>
      </c>
      <c r="G41" s="4">
        <v>720</v>
      </c>
      <c r="H41" s="3">
        <v>6</v>
      </c>
      <c r="I41" s="15">
        <f>SUMIFS(IN_TRANSITO!E:E,IN_TRANSITO!B:B,PLANEJAMENTO!C41,IN_TRANSITO!H:H,PLANEJAMENTO!$I$2,IN_TRANSITO!W:W,PLANEJAMENTO!A41)</f>
        <v>0</v>
      </c>
      <c r="J41" s="15">
        <f>SUMIFS(IN_TRANSITO!E:E,IN_TRANSITO!B:B,PLANEJAMENTO!C41,IN_TRANSITO!H:H,PLANEJAMENTO!$J$2,IN_TRANSITO!W:W,PLANEJAMENTO!A41)</f>
        <v>0</v>
      </c>
      <c r="K41" s="15">
        <f>SUMIFS(PRODUCAO_SHRINK!E:E,PRODUCAO_SHRINK!B:B,PLANEJAMENTO[[#This Row],[SKU]],PRODUCAO_SHRINK!H:H,PLANEJAMENTO[[#Headers],[SHERINK SOLICITADO]],PRODUCAO_SHRINK!V:V,PLANEJAMENTO[[#This Row],[LISTA]])</f>
        <v>0</v>
      </c>
      <c r="L41" s="15">
        <f>SUMIFS(PRODUCAO_SHRINK!E:E,PRODUCAO_SHRINK!B:B,PLANEJAMENTO[[#This Row],[SKU]],PRODUCAO_SHRINK!H:H,PLANEJAMENTO[[#Headers],[SHERINK ENVIADO]],PRODUCAO_SHRINK!V:V,PLANEJAMENTO[[#This Row],[LISTA]])</f>
        <v>0</v>
      </c>
      <c r="M41" s="15">
        <f>SUMIFS(IN_TRANSITO!E:E,IN_TRANSITO!B:B,PLANEJAMENTO!C41,IN_TRANSITO!H:H,PLANEJAMENTO!$M$2,IN_TRANSITO!W:W,PLANEJAMENTO!A41)</f>
        <v>1650</v>
      </c>
      <c r="N41" s="15">
        <v>0</v>
      </c>
      <c r="O41" s="15">
        <v>1650</v>
      </c>
      <c r="P41" s="15">
        <f>(PLANEJAMENTO[[#This Row],[AGUARDANDO SEPARAÇÃO]]+PLANEJAMENTO[[#This Row],[FINALIZADO]])-(PLANEJAMENTO[[#This Row],[TOTAL LISTA]]+PLANEJAMENTO[[#This Row],[KIT]])</f>
        <v>0</v>
      </c>
      <c r="Q41" s="3">
        <f>IFERROR(VLOOKUP(PLANEJAMENTO[[#This Row],[SKU]],EST_MERCOCAMP!A:E,5,0),0)</f>
        <v>-3384</v>
      </c>
      <c r="R41" s="3">
        <f>IFERROR(VLOOKUP(PLANEJAMENTO[[#This Row],[SKU]],EST_LMX!A:C,3,0),0)</f>
        <v>828</v>
      </c>
      <c r="S41" s="7">
        <f>IFERROR(IF(VLOOKUP(C41,'EST_DEVINTEX X DEMANDA'!A:E,5,0)&lt;0,0,VLOOKUP(C41,'EST_DEVINTEX X DEMANDA'!A:E,5,0)),0)</f>
        <v>8446</v>
      </c>
      <c r="T41" s="3"/>
      <c r="U41" s="3">
        <f t="shared" si="0"/>
        <v>0</v>
      </c>
      <c r="V41" s="3">
        <f t="shared" si="1"/>
        <v>0</v>
      </c>
      <c r="W41" s="3" t="s">
        <v>145</v>
      </c>
      <c r="X41" s="87" t="s">
        <v>145</v>
      </c>
      <c r="Y41" s="73">
        <f>(PLANEJAMENTO[[#This Row],[AGUARDANDO SEPARAÇÃO]]+PLANEJAMENTO[[#This Row],[FINALIZADO]])/(PLANEJAMENTO[[#This Row],[KIT]]+PLANEJAMENTO[[#This Row],[TOTAL LISTA]])</f>
        <v>1</v>
      </c>
    </row>
    <row r="42" spans="1:25" x14ac:dyDescent="0.25">
      <c r="A42" s="71" t="s">
        <v>179</v>
      </c>
      <c r="B42" s="71" t="s">
        <v>158</v>
      </c>
      <c r="C42" s="3">
        <v>95076</v>
      </c>
      <c r="D42" s="3" t="s">
        <v>26</v>
      </c>
      <c r="E42" s="47" t="s">
        <v>135</v>
      </c>
      <c r="F42" s="4" t="s">
        <v>136</v>
      </c>
      <c r="G42" s="4">
        <v>480</v>
      </c>
      <c r="H42" s="3">
        <v>6</v>
      </c>
      <c r="I42" s="15">
        <f>SUMIFS(IN_TRANSITO!E:E,IN_TRANSITO!B:B,PLANEJAMENTO!C42,IN_TRANSITO!H:H,PLANEJAMENTO!$I$2,IN_TRANSITO!W:W,PLANEJAMENTO!A42)</f>
        <v>0</v>
      </c>
      <c r="J42" s="15">
        <f>SUMIFS(IN_TRANSITO!E:E,IN_TRANSITO!B:B,PLANEJAMENTO!C42,IN_TRANSITO!H:H,PLANEJAMENTO!$J$2,IN_TRANSITO!W:W,PLANEJAMENTO!A42)</f>
        <v>0</v>
      </c>
      <c r="K42" s="15">
        <f>SUMIFS(PRODUCAO_SHRINK!E:E,PRODUCAO_SHRINK!B:B,PLANEJAMENTO[[#This Row],[SKU]],PRODUCAO_SHRINK!H:H,PLANEJAMENTO[[#Headers],[SHERINK SOLICITADO]],PRODUCAO_SHRINK!V:V,PLANEJAMENTO[[#This Row],[LISTA]])</f>
        <v>0</v>
      </c>
      <c r="L42" s="15">
        <f>SUMIFS(PRODUCAO_SHRINK!E:E,PRODUCAO_SHRINK!B:B,PLANEJAMENTO[[#This Row],[SKU]],PRODUCAO_SHRINK!H:H,PLANEJAMENTO[[#Headers],[SHERINK ENVIADO]],PRODUCAO_SHRINK!V:V,PLANEJAMENTO[[#This Row],[LISTA]])</f>
        <v>0</v>
      </c>
      <c r="M42" s="15">
        <f>SUMIFS(IN_TRANSITO!E:E,IN_TRANSITO!B:B,PLANEJAMENTO!C42,IN_TRANSITO!H:H,PLANEJAMENTO!$M$2,IN_TRANSITO!W:W,PLANEJAMENTO!A42)</f>
        <v>3396</v>
      </c>
      <c r="N42" s="15">
        <v>0</v>
      </c>
      <c r="O42" s="15">
        <v>3396</v>
      </c>
      <c r="P42" s="15">
        <f>(PLANEJAMENTO[[#This Row],[AGUARDANDO SEPARAÇÃO]]+PLANEJAMENTO[[#This Row],[FINALIZADO]])-(PLANEJAMENTO[[#This Row],[TOTAL LISTA]]+PLANEJAMENTO[[#This Row],[KIT]])</f>
        <v>0</v>
      </c>
      <c r="Q42" s="3">
        <f>IFERROR(VLOOKUP(PLANEJAMENTO[[#This Row],[SKU]],EST_MERCOCAMP!A:E,5,0),0)</f>
        <v>11256</v>
      </c>
      <c r="R42" s="3">
        <f>IFERROR(VLOOKUP(PLANEJAMENTO[[#This Row],[SKU]],EST_LMX!A:C,3,0),0)</f>
        <v>3966</v>
      </c>
      <c r="S42" s="7">
        <f>IFERROR(IF(VLOOKUP(C42,'EST_DEVINTEX X DEMANDA'!A:E,5,0)&lt;0,0,VLOOKUP(C42,'EST_DEVINTEX X DEMANDA'!A:E,5,0)),0)</f>
        <v>4440</v>
      </c>
      <c r="T42" s="3"/>
      <c r="U42" s="3">
        <f t="shared" si="0"/>
        <v>0</v>
      </c>
      <c r="V42" s="3">
        <f t="shared" si="1"/>
        <v>0</v>
      </c>
      <c r="W42" s="3" t="s">
        <v>145</v>
      </c>
      <c r="X42" s="87" t="s">
        <v>145</v>
      </c>
      <c r="Y42" s="73">
        <f>(PLANEJAMENTO[[#This Row],[AGUARDANDO SEPARAÇÃO]]+PLANEJAMENTO[[#This Row],[FINALIZADO]])/(PLANEJAMENTO[[#This Row],[KIT]]+PLANEJAMENTO[[#This Row],[TOTAL LISTA]])</f>
        <v>1</v>
      </c>
    </row>
    <row r="43" spans="1:25" x14ac:dyDescent="0.25">
      <c r="A43" s="71" t="s">
        <v>179</v>
      </c>
      <c r="B43" s="71" t="s">
        <v>158</v>
      </c>
      <c r="C43" s="3">
        <v>33257</v>
      </c>
      <c r="D43" s="3" t="s">
        <v>208</v>
      </c>
      <c r="E43" s="47" t="s">
        <v>135</v>
      </c>
      <c r="F43" s="4" t="s">
        <v>136</v>
      </c>
      <c r="G43" s="4">
        <v>1980</v>
      </c>
      <c r="H43" s="3">
        <v>6</v>
      </c>
      <c r="I43" s="15">
        <f>SUMIFS(IN_TRANSITO!E:E,IN_TRANSITO!B:B,PLANEJAMENTO!C43,IN_TRANSITO!H:H,PLANEJAMENTO!$I$2,IN_TRANSITO!W:W,PLANEJAMENTO!A43)</f>
        <v>0</v>
      </c>
      <c r="J43" s="15">
        <f>SUMIFS(IN_TRANSITO!E:E,IN_TRANSITO!B:B,PLANEJAMENTO!C43,IN_TRANSITO!H:H,PLANEJAMENTO!$J$2,IN_TRANSITO!W:W,PLANEJAMENTO!A43)</f>
        <v>0</v>
      </c>
      <c r="K43" s="15">
        <f>SUMIFS(PRODUCAO_SHRINK!E:E,PRODUCAO_SHRINK!B:B,PLANEJAMENTO[[#This Row],[SKU]],PRODUCAO_SHRINK!H:H,PLANEJAMENTO[[#Headers],[SHERINK SOLICITADO]],PRODUCAO_SHRINK!V:V,PLANEJAMENTO[[#This Row],[LISTA]])</f>
        <v>0</v>
      </c>
      <c r="L43" s="15">
        <f>SUMIFS(PRODUCAO_SHRINK!E:E,PRODUCAO_SHRINK!B:B,PLANEJAMENTO[[#This Row],[SKU]],PRODUCAO_SHRINK!H:H,PLANEJAMENTO[[#Headers],[SHERINK ENVIADO]],PRODUCAO_SHRINK!V:V,PLANEJAMENTO[[#This Row],[LISTA]])</f>
        <v>0</v>
      </c>
      <c r="M43" s="15">
        <f>SUMIFS(IN_TRANSITO!E:E,IN_TRANSITO!B:B,PLANEJAMENTO!C43,IN_TRANSITO!H:H,PLANEJAMENTO!$M$2,IN_TRANSITO!W:W,PLANEJAMENTO!A43)</f>
        <v>2286</v>
      </c>
      <c r="N43" s="15">
        <v>0</v>
      </c>
      <c r="O43" s="15">
        <v>2286</v>
      </c>
      <c r="P43" s="15">
        <f>(PLANEJAMENTO[[#This Row],[AGUARDANDO SEPARAÇÃO]]+PLANEJAMENTO[[#This Row],[FINALIZADO]])-(PLANEJAMENTO[[#This Row],[TOTAL LISTA]]+PLANEJAMENTO[[#This Row],[KIT]])</f>
        <v>0</v>
      </c>
      <c r="Q43" s="3">
        <f>IFERROR(VLOOKUP(PLANEJAMENTO[[#This Row],[SKU]],EST_MERCOCAMP!A:E,5,0),0)</f>
        <v>46932</v>
      </c>
      <c r="R43" s="3">
        <f>IFERROR(VLOOKUP(PLANEJAMENTO[[#This Row],[SKU]],EST_LMX!A:C,3,0),0)</f>
        <v>1404</v>
      </c>
      <c r="S43" s="7">
        <f>IFERROR(IF(VLOOKUP(C43,'EST_DEVINTEX X DEMANDA'!A:E,5,0)&lt;0,0,VLOOKUP(C43,'EST_DEVINTEX X DEMANDA'!A:E,5,0)),0)</f>
        <v>25848</v>
      </c>
      <c r="T43" s="3"/>
      <c r="U43" s="3">
        <f t="shared" si="0"/>
        <v>0</v>
      </c>
      <c r="V43" s="3">
        <f t="shared" si="1"/>
        <v>0</v>
      </c>
      <c r="W43" s="3" t="s">
        <v>145</v>
      </c>
      <c r="X43" s="87" t="s">
        <v>145</v>
      </c>
      <c r="Y43" s="73">
        <f>(PLANEJAMENTO[[#This Row],[AGUARDANDO SEPARAÇÃO]]+PLANEJAMENTO[[#This Row],[FINALIZADO]])/(PLANEJAMENTO[[#This Row],[KIT]]+PLANEJAMENTO[[#This Row],[TOTAL LISTA]])</f>
        <v>1</v>
      </c>
    </row>
    <row r="44" spans="1:25" x14ac:dyDescent="0.25">
      <c r="A44" s="71" t="s">
        <v>179</v>
      </c>
      <c r="B44" s="71" t="s">
        <v>158</v>
      </c>
      <c r="C44" s="3">
        <v>34871</v>
      </c>
      <c r="D44" s="3" t="s">
        <v>209</v>
      </c>
      <c r="E44" s="47" t="s">
        <v>138</v>
      </c>
      <c r="F44" s="4" t="s">
        <v>136</v>
      </c>
      <c r="G44" s="4">
        <v>1008</v>
      </c>
      <c r="H44" s="3">
        <v>6</v>
      </c>
      <c r="I44" s="15">
        <f>SUMIFS(IN_TRANSITO!E:E,IN_TRANSITO!B:B,PLANEJAMENTO!C44,IN_TRANSITO!H:H,PLANEJAMENTO!$I$2,IN_TRANSITO!W:W,PLANEJAMENTO!A44)</f>
        <v>0</v>
      </c>
      <c r="J44" s="15">
        <f>SUMIFS(IN_TRANSITO!E:E,IN_TRANSITO!B:B,PLANEJAMENTO!C44,IN_TRANSITO!H:H,PLANEJAMENTO!$J$2,IN_TRANSITO!W:W,PLANEJAMENTO!A44)</f>
        <v>0</v>
      </c>
      <c r="K44" s="15">
        <f>SUMIFS(PRODUCAO_SHRINK!E:E,PRODUCAO_SHRINK!B:B,PLANEJAMENTO[[#This Row],[SKU]],PRODUCAO_SHRINK!H:H,PLANEJAMENTO[[#Headers],[SHERINK SOLICITADO]],PRODUCAO_SHRINK!V:V,PLANEJAMENTO[[#This Row],[LISTA]])</f>
        <v>0</v>
      </c>
      <c r="L44" s="15">
        <f>SUMIFS(PRODUCAO_SHRINK!E:E,PRODUCAO_SHRINK!B:B,PLANEJAMENTO[[#This Row],[SKU]],PRODUCAO_SHRINK!H:H,PLANEJAMENTO[[#Headers],[SHERINK ENVIADO]],PRODUCAO_SHRINK!V:V,PLANEJAMENTO[[#This Row],[LISTA]])</f>
        <v>0</v>
      </c>
      <c r="M44" s="15">
        <f>SUMIFS(IN_TRANSITO!E:E,IN_TRANSITO!B:B,PLANEJAMENTO!C44,IN_TRANSITO!H:H,PLANEJAMENTO!$M$2,IN_TRANSITO!W:W,PLANEJAMENTO!A44)</f>
        <v>3252</v>
      </c>
      <c r="N44" s="15">
        <v>0</v>
      </c>
      <c r="O44" s="15">
        <v>3252</v>
      </c>
      <c r="P44" s="15">
        <f>(PLANEJAMENTO[[#This Row],[AGUARDANDO SEPARAÇÃO]]+PLANEJAMENTO[[#This Row],[FINALIZADO]])-(PLANEJAMENTO[[#This Row],[TOTAL LISTA]]+PLANEJAMENTO[[#This Row],[KIT]])</f>
        <v>0</v>
      </c>
      <c r="Q44" s="3">
        <f>IFERROR(VLOOKUP(PLANEJAMENTO[[#This Row],[SKU]],EST_MERCOCAMP!A:E,5,0),0)</f>
        <v>-390</v>
      </c>
      <c r="R44" s="3">
        <f>IFERROR(VLOOKUP(PLANEJAMENTO[[#This Row],[SKU]],EST_LMX!A:C,3,0),0)</f>
        <v>3756</v>
      </c>
      <c r="S44" s="7">
        <f>IFERROR(IF(VLOOKUP(C44,'EST_DEVINTEX X DEMANDA'!A:E,5,0)&lt;0,0,VLOOKUP(C44,'EST_DEVINTEX X DEMANDA'!A:E,5,0)),0)</f>
        <v>0</v>
      </c>
      <c r="T44" s="3"/>
      <c r="U44" s="3">
        <f t="shared" si="0"/>
        <v>0</v>
      </c>
      <c r="V44" s="3">
        <f t="shared" si="1"/>
        <v>0</v>
      </c>
      <c r="W44" s="3" t="s">
        <v>145</v>
      </c>
      <c r="X44" s="87" t="s">
        <v>145</v>
      </c>
      <c r="Y44" s="73">
        <f>(PLANEJAMENTO[[#This Row],[AGUARDANDO SEPARAÇÃO]]+PLANEJAMENTO[[#This Row],[FINALIZADO]])/(PLANEJAMENTO[[#This Row],[KIT]]+PLANEJAMENTO[[#This Row],[TOTAL LISTA]])</f>
        <v>1</v>
      </c>
    </row>
    <row r="45" spans="1:25" x14ac:dyDescent="0.25">
      <c r="A45" s="71" t="s">
        <v>179</v>
      </c>
      <c r="B45" s="71" t="s">
        <v>158</v>
      </c>
      <c r="C45" s="3">
        <v>34451</v>
      </c>
      <c r="D45" s="3" t="s">
        <v>210</v>
      </c>
      <c r="E45" s="47" t="s">
        <v>135</v>
      </c>
      <c r="F45" s="4" t="s">
        <v>136</v>
      </c>
      <c r="G45" s="4">
        <v>720</v>
      </c>
      <c r="H45" s="3">
        <v>6</v>
      </c>
      <c r="I45" s="15">
        <f>SUMIFS(IN_TRANSITO!E:E,IN_TRANSITO!B:B,PLANEJAMENTO!C45,IN_TRANSITO!H:H,PLANEJAMENTO!$I$2,IN_TRANSITO!W:W,PLANEJAMENTO!A45)</f>
        <v>0</v>
      </c>
      <c r="J45" s="15">
        <f>SUMIFS(IN_TRANSITO!E:E,IN_TRANSITO!B:B,PLANEJAMENTO!C45,IN_TRANSITO!H:H,PLANEJAMENTO!$J$2,IN_TRANSITO!W:W,PLANEJAMENTO!A45)</f>
        <v>0</v>
      </c>
      <c r="K45" s="15">
        <f>SUMIFS(PRODUCAO_SHRINK!E:E,PRODUCAO_SHRINK!B:B,PLANEJAMENTO[[#This Row],[SKU]],PRODUCAO_SHRINK!H:H,PLANEJAMENTO[[#Headers],[SHERINK SOLICITADO]],PRODUCAO_SHRINK!V:V,PLANEJAMENTO[[#This Row],[LISTA]])</f>
        <v>0</v>
      </c>
      <c r="L45" s="15">
        <f>SUMIFS(PRODUCAO_SHRINK!E:E,PRODUCAO_SHRINK!B:B,PLANEJAMENTO[[#This Row],[SKU]],PRODUCAO_SHRINK!H:H,PLANEJAMENTO[[#Headers],[SHERINK ENVIADO]],PRODUCAO_SHRINK!V:V,PLANEJAMENTO[[#This Row],[LISTA]])</f>
        <v>0</v>
      </c>
      <c r="M45" s="15">
        <f>SUMIFS(IN_TRANSITO!E:E,IN_TRANSITO!B:B,PLANEJAMENTO!C45,IN_TRANSITO!H:H,PLANEJAMENTO!$M$2,IN_TRANSITO!W:W,PLANEJAMENTO!A45)</f>
        <v>3246</v>
      </c>
      <c r="N45" s="15">
        <v>0</v>
      </c>
      <c r="O45" s="15">
        <v>3246</v>
      </c>
      <c r="P45" s="15">
        <f>(PLANEJAMENTO[[#This Row],[AGUARDANDO SEPARAÇÃO]]+PLANEJAMENTO[[#This Row],[FINALIZADO]])-(PLANEJAMENTO[[#This Row],[TOTAL LISTA]]+PLANEJAMENTO[[#This Row],[KIT]])</f>
        <v>0</v>
      </c>
      <c r="Q45" s="3">
        <f>IFERROR(VLOOKUP(PLANEJAMENTO[[#This Row],[SKU]],EST_MERCOCAMP!A:E,5,0),0)</f>
        <v>-5526</v>
      </c>
      <c r="R45" s="3">
        <f>IFERROR(VLOOKUP(PLANEJAMENTO[[#This Row],[SKU]],EST_LMX!A:C,3,0),0)</f>
        <v>3240</v>
      </c>
      <c r="S45" s="7">
        <f>IFERROR(IF(VLOOKUP(C45,'EST_DEVINTEX X DEMANDA'!A:E,5,0)&lt;0,0,VLOOKUP(C45,'EST_DEVINTEX X DEMANDA'!A:E,5,0)),0)</f>
        <v>0</v>
      </c>
      <c r="T45" s="3"/>
      <c r="U45" s="3">
        <f t="shared" si="0"/>
        <v>0</v>
      </c>
      <c r="V45" s="3">
        <f t="shared" si="1"/>
        <v>0</v>
      </c>
      <c r="W45" s="3" t="s">
        <v>145</v>
      </c>
      <c r="X45" s="87" t="s">
        <v>145</v>
      </c>
      <c r="Y45" s="73">
        <f>(PLANEJAMENTO[[#This Row],[AGUARDANDO SEPARAÇÃO]]+PLANEJAMENTO[[#This Row],[FINALIZADO]])/(PLANEJAMENTO[[#This Row],[KIT]]+PLANEJAMENTO[[#This Row],[TOTAL LISTA]])</f>
        <v>1</v>
      </c>
    </row>
    <row r="46" spans="1:25" x14ac:dyDescent="0.25">
      <c r="A46" s="71" t="s">
        <v>179</v>
      </c>
      <c r="B46" s="71" t="s">
        <v>158</v>
      </c>
      <c r="C46" s="3">
        <v>32035</v>
      </c>
      <c r="D46" s="3" t="s">
        <v>211</v>
      </c>
      <c r="E46" s="47" t="s">
        <v>135</v>
      </c>
      <c r="F46" s="4" t="s">
        <v>136</v>
      </c>
      <c r="G46" s="4">
        <v>1452</v>
      </c>
      <c r="H46" s="3">
        <v>6</v>
      </c>
      <c r="I46" s="15">
        <f>SUMIFS(IN_TRANSITO!E:E,IN_TRANSITO!B:B,PLANEJAMENTO!C46,IN_TRANSITO!H:H,PLANEJAMENTO!$I$2,IN_TRANSITO!W:W,PLANEJAMENTO!A46)</f>
        <v>0</v>
      </c>
      <c r="J46" s="15">
        <f>SUMIFS(IN_TRANSITO!E:E,IN_TRANSITO!B:B,PLANEJAMENTO!C46,IN_TRANSITO!H:H,PLANEJAMENTO!$J$2,IN_TRANSITO!W:W,PLANEJAMENTO!A46)</f>
        <v>0</v>
      </c>
      <c r="K46" s="15">
        <f>SUMIFS(PRODUCAO_SHRINK!E:E,PRODUCAO_SHRINK!B:B,PLANEJAMENTO[[#This Row],[SKU]],PRODUCAO_SHRINK!H:H,PLANEJAMENTO[[#Headers],[SHERINK SOLICITADO]],PRODUCAO_SHRINK!V:V,PLANEJAMENTO[[#This Row],[LISTA]])</f>
        <v>0</v>
      </c>
      <c r="L46" s="15">
        <f>SUMIFS(PRODUCAO_SHRINK!E:E,PRODUCAO_SHRINK!B:B,PLANEJAMENTO[[#This Row],[SKU]],PRODUCAO_SHRINK!H:H,PLANEJAMENTO[[#Headers],[SHERINK ENVIADO]],PRODUCAO_SHRINK!V:V,PLANEJAMENTO[[#This Row],[LISTA]])</f>
        <v>0</v>
      </c>
      <c r="M46" s="15">
        <f>SUMIFS(IN_TRANSITO!E:E,IN_TRANSITO!B:B,PLANEJAMENTO!C46,IN_TRANSITO!H:H,PLANEJAMENTO!$M$2,IN_TRANSITO!W:W,PLANEJAMENTO!A46)</f>
        <v>3228</v>
      </c>
      <c r="N46" s="15">
        <v>0</v>
      </c>
      <c r="O46" s="15">
        <v>3228</v>
      </c>
      <c r="P46" s="15">
        <f>(PLANEJAMENTO[[#This Row],[AGUARDANDO SEPARAÇÃO]]+PLANEJAMENTO[[#This Row],[FINALIZADO]])-(PLANEJAMENTO[[#This Row],[TOTAL LISTA]]+PLANEJAMENTO[[#This Row],[KIT]])</f>
        <v>0</v>
      </c>
      <c r="Q46" s="3">
        <f>IFERROR(VLOOKUP(PLANEJAMENTO[[#This Row],[SKU]],EST_MERCOCAMP!A:E,5,0),0)</f>
        <v>-8586</v>
      </c>
      <c r="R46" s="3">
        <f>IFERROR(VLOOKUP(PLANEJAMENTO[[#This Row],[SKU]],EST_LMX!A:C,3,0),0)</f>
        <v>438</v>
      </c>
      <c r="S46" s="7">
        <f>IFERROR(IF(VLOOKUP(C46,'EST_DEVINTEX X DEMANDA'!A:E,5,0)&lt;0,0,VLOOKUP(C46,'EST_DEVINTEX X DEMANDA'!A:E,5,0)),0)</f>
        <v>13662</v>
      </c>
      <c r="T46" s="3"/>
      <c r="U46" s="3">
        <f t="shared" si="0"/>
        <v>0</v>
      </c>
      <c r="V46" s="3">
        <f t="shared" si="1"/>
        <v>0</v>
      </c>
      <c r="W46" s="3" t="s">
        <v>145</v>
      </c>
      <c r="X46" s="87" t="s">
        <v>145</v>
      </c>
      <c r="Y46" s="73">
        <f>(PLANEJAMENTO[[#This Row],[AGUARDANDO SEPARAÇÃO]]+PLANEJAMENTO[[#This Row],[FINALIZADO]])/(PLANEJAMENTO[[#This Row],[KIT]]+PLANEJAMENTO[[#This Row],[TOTAL LISTA]])</f>
        <v>1</v>
      </c>
    </row>
    <row r="47" spans="1:25" x14ac:dyDescent="0.25">
      <c r="A47" s="71" t="s">
        <v>179</v>
      </c>
      <c r="B47" s="71" t="s">
        <v>158</v>
      </c>
      <c r="C47" s="3">
        <v>33580</v>
      </c>
      <c r="D47" s="3" t="s">
        <v>212</v>
      </c>
      <c r="E47" s="47" t="s">
        <v>138</v>
      </c>
      <c r="F47" s="4" t="s">
        <v>136</v>
      </c>
      <c r="G47" s="4">
        <v>8544</v>
      </c>
      <c r="H47" s="3">
        <v>12</v>
      </c>
      <c r="I47" s="15">
        <f>SUMIFS(IN_TRANSITO!E:E,IN_TRANSITO!B:B,PLANEJAMENTO!C47,IN_TRANSITO!H:H,PLANEJAMENTO!$I$2,IN_TRANSITO!W:W,PLANEJAMENTO!A47)</f>
        <v>0</v>
      </c>
      <c r="J47" s="15">
        <f>SUMIFS(IN_TRANSITO!E:E,IN_TRANSITO!B:B,PLANEJAMENTO!C47,IN_TRANSITO!H:H,PLANEJAMENTO!$J$2,IN_TRANSITO!W:W,PLANEJAMENTO!A47)</f>
        <v>0</v>
      </c>
      <c r="K47" s="15">
        <f>SUMIFS(PRODUCAO_SHRINK!E:E,PRODUCAO_SHRINK!B:B,PLANEJAMENTO[[#This Row],[SKU]],PRODUCAO_SHRINK!H:H,PLANEJAMENTO[[#Headers],[SHERINK SOLICITADO]],PRODUCAO_SHRINK!V:V,PLANEJAMENTO[[#This Row],[LISTA]])</f>
        <v>0</v>
      </c>
      <c r="L47" s="15">
        <f>SUMIFS(PRODUCAO_SHRINK!E:E,PRODUCAO_SHRINK!B:B,PLANEJAMENTO[[#This Row],[SKU]],PRODUCAO_SHRINK!H:H,PLANEJAMENTO[[#Headers],[SHERINK ENVIADO]],PRODUCAO_SHRINK!V:V,PLANEJAMENTO[[#This Row],[LISTA]])</f>
        <v>0</v>
      </c>
      <c r="M47" s="15">
        <f>SUMIFS(IN_TRANSITO!E:E,IN_TRANSITO!B:B,PLANEJAMENTO!C47,IN_TRANSITO!H:H,PLANEJAMENTO!$M$2,IN_TRANSITO!W:W,PLANEJAMENTO!A47)</f>
        <v>3960</v>
      </c>
      <c r="N47" s="15">
        <v>0</v>
      </c>
      <c r="O47" s="15">
        <v>3960</v>
      </c>
      <c r="P47" s="15">
        <f>(PLANEJAMENTO[[#This Row],[AGUARDANDO SEPARAÇÃO]]+PLANEJAMENTO[[#This Row],[FINALIZADO]])-(PLANEJAMENTO[[#This Row],[TOTAL LISTA]]+PLANEJAMENTO[[#This Row],[KIT]])</f>
        <v>0</v>
      </c>
      <c r="Q47" s="3">
        <f>IFERROR(VLOOKUP(PLANEJAMENTO[[#This Row],[SKU]],EST_MERCOCAMP!A:E,5,0),0)</f>
        <v>29640</v>
      </c>
      <c r="R47" s="3">
        <f>IFERROR(VLOOKUP(PLANEJAMENTO[[#This Row],[SKU]],EST_LMX!A:C,3,0),0)</f>
        <v>252</v>
      </c>
      <c r="S47" s="7">
        <f>IFERROR(IF(VLOOKUP(C47,'EST_DEVINTEX X DEMANDA'!A:E,5,0)&lt;0,0,VLOOKUP(C47,'EST_DEVINTEX X DEMANDA'!A:E,5,0)),0)</f>
        <v>10956</v>
      </c>
      <c r="T47" s="3"/>
      <c r="U47" s="3">
        <f t="shared" si="0"/>
        <v>0</v>
      </c>
      <c r="V47" s="3">
        <f t="shared" si="1"/>
        <v>0</v>
      </c>
      <c r="W47" s="3" t="s">
        <v>182</v>
      </c>
      <c r="X47" s="87" t="s">
        <v>145</v>
      </c>
      <c r="Y47" s="73">
        <f>(PLANEJAMENTO[[#This Row],[AGUARDANDO SEPARAÇÃO]]+PLANEJAMENTO[[#This Row],[FINALIZADO]])/(PLANEJAMENTO[[#This Row],[KIT]]+PLANEJAMENTO[[#This Row],[TOTAL LISTA]])</f>
        <v>1</v>
      </c>
    </row>
    <row r="48" spans="1:25" x14ac:dyDescent="0.25">
      <c r="A48" s="71" t="s">
        <v>179</v>
      </c>
      <c r="B48" s="71" t="s">
        <v>158</v>
      </c>
      <c r="C48" s="3">
        <v>33589</v>
      </c>
      <c r="D48" s="3" t="s">
        <v>213</v>
      </c>
      <c r="E48" s="47" t="s">
        <v>138</v>
      </c>
      <c r="F48" s="4" t="s">
        <v>136</v>
      </c>
      <c r="G48" s="4">
        <v>1488</v>
      </c>
      <c r="H48" s="3">
        <v>6</v>
      </c>
      <c r="I48" s="15">
        <f>SUMIFS(IN_TRANSITO!E:E,IN_TRANSITO!B:B,PLANEJAMENTO!C48,IN_TRANSITO!H:H,PLANEJAMENTO!$I$2,IN_TRANSITO!W:W,PLANEJAMENTO!A48)</f>
        <v>0</v>
      </c>
      <c r="J48" s="15">
        <f>SUMIFS(IN_TRANSITO!E:E,IN_TRANSITO!B:B,PLANEJAMENTO!C48,IN_TRANSITO!H:H,PLANEJAMENTO!$J$2,IN_TRANSITO!W:W,PLANEJAMENTO!A48)</f>
        <v>0</v>
      </c>
      <c r="K48" s="15">
        <f>SUMIFS(PRODUCAO_SHRINK!E:E,PRODUCAO_SHRINK!B:B,PLANEJAMENTO[[#This Row],[SKU]],PRODUCAO_SHRINK!H:H,PLANEJAMENTO[[#Headers],[SHERINK SOLICITADO]],PRODUCAO_SHRINK!V:V,PLANEJAMENTO[[#This Row],[LISTA]])</f>
        <v>0</v>
      </c>
      <c r="L48" s="15">
        <f>SUMIFS(PRODUCAO_SHRINK!E:E,PRODUCAO_SHRINK!B:B,PLANEJAMENTO[[#This Row],[SKU]],PRODUCAO_SHRINK!H:H,PLANEJAMENTO[[#Headers],[SHERINK ENVIADO]],PRODUCAO_SHRINK!V:V,PLANEJAMENTO[[#This Row],[LISTA]])</f>
        <v>0</v>
      </c>
      <c r="M48" s="15">
        <f>SUMIFS(IN_TRANSITO!E:E,IN_TRANSITO!B:B,PLANEJAMENTO!C48,IN_TRANSITO!H:H,PLANEJAMENTO!$M$2,IN_TRANSITO!W:W,PLANEJAMENTO!A48)</f>
        <v>4140</v>
      </c>
      <c r="N48" s="15">
        <v>0</v>
      </c>
      <c r="O48" s="15">
        <v>4140</v>
      </c>
      <c r="P48" s="15">
        <f>(PLANEJAMENTO[[#This Row],[AGUARDANDO SEPARAÇÃO]]+PLANEJAMENTO[[#This Row],[FINALIZADO]])-(PLANEJAMENTO[[#This Row],[TOTAL LISTA]]+PLANEJAMENTO[[#This Row],[KIT]])</f>
        <v>0</v>
      </c>
      <c r="Q48" s="3">
        <f>IFERROR(VLOOKUP(PLANEJAMENTO[[#This Row],[SKU]],EST_MERCOCAMP!A:E,5,0),0)</f>
        <v>486</v>
      </c>
      <c r="R48" s="3">
        <f>IFERROR(VLOOKUP(PLANEJAMENTO[[#This Row],[SKU]],EST_LMX!A:C,3,0),0)</f>
        <v>126</v>
      </c>
      <c r="S48" s="7">
        <f>IFERROR(IF(VLOOKUP(C48,'EST_DEVINTEX X DEMANDA'!A:E,5,0)&lt;0,0,VLOOKUP(C48,'EST_DEVINTEX X DEMANDA'!A:E,5,0)),0)</f>
        <v>1488</v>
      </c>
      <c r="T48" s="3"/>
      <c r="U48" s="3">
        <f t="shared" si="0"/>
        <v>0</v>
      </c>
      <c r="V48" s="3">
        <f t="shared" si="1"/>
        <v>0</v>
      </c>
      <c r="W48" s="3" t="s">
        <v>145</v>
      </c>
      <c r="X48" s="87" t="s">
        <v>145</v>
      </c>
      <c r="Y48" s="73">
        <f>(PLANEJAMENTO[[#This Row],[AGUARDANDO SEPARAÇÃO]]+PLANEJAMENTO[[#This Row],[FINALIZADO]])/(PLANEJAMENTO[[#This Row],[KIT]]+PLANEJAMENTO[[#This Row],[TOTAL LISTA]])</f>
        <v>1</v>
      </c>
    </row>
    <row r="49" spans="1:25" x14ac:dyDescent="0.25">
      <c r="A49" s="71" t="s">
        <v>179</v>
      </c>
      <c r="B49" s="71" t="s">
        <v>158</v>
      </c>
      <c r="C49" s="3">
        <v>33379</v>
      </c>
      <c r="D49" s="3" t="s">
        <v>214</v>
      </c>
      <c r="E49" s="47" t="s">
        <v>138</v>
      </c>
      <c r="F49" s="4" t="s">
        <v>136</v>
      </c>
      <c r="G49" s="4">
        <v>0</v>
      </c>
      <c r="H49" s="3">
        <v>6</v>
      </c>
      <c r="I49" s="15">
        <f>SUMIFS(IN_TRANSITO!E:E,IN_TRANSITO!B:B,PLANEJAMENTO!C49,IN_TRANSITO!H:H,PLANEJAMENTO!$I$2,IN_TRANSITO!W:W,PLANEJAMENTO!A49)</f>
        <v>0</v>
      </c>
      <c r="J49" s="15">
        <f>SUMIFS(IN_TRANSITO!E:E,IN_TRANSITO!B:B,PLANEJAMENTO!C49,IN_TRANSITO!H:H,PLANEJAMENTO!$J$2,IN_TRANSITO!W:W,PLANEJAMENTO!A49)</f>
        <v>0</v>
      </c>
      <c r="K49" s="15">
        <f>SUMIFS(PRODUCAO_SHRINK!E:E,PRODUCAO_SHRINK!B:B,PLANEJAMENTO[[#This Row],[SKU]],PRODUCAO_SHRINK!H:H,PLANEJAMENTO[[#Headers],[SHERINK SOLICITADO]],PRODUCAO_SHRINK!V:V,PLANEJAMENTO[[#This Row],[LISTA]])</f>
        <v>0</v>
      </c>
      <c r="L49" s="15">
        <f>SUMIFS(PRODUCAO_SHRINK!E:E,PRODUCAO_SHRINK!B:B,PLANEJAMENTO[[#This Row],[SKU]],PRODUCAO_SHRINK!H:H,PLANEJAMENTO[[#Headers],[SHERINK ENVIADO]],PRODUCAO_SHRINK!V:V,PLANEJAMENTO[[#This Row],[LISTA]])</f>
        <v>0</v>
      </c>
      <c r="M49" s="15">
        <f>SUMIFS(IN_TRANSITO!E:E,IN_TRANSITO!B:B,PLANEJAMENTO!C49,IN_TRANSITO!H:H,PLANEJAMENTO!$M$2,IN_TRANSITO!W:W,PLANEJAMENTO!A49)</f>
        <v>2946</v>
      </c>
      <c r="N49" s="15">
        <v>0</v>
      </c>
      <c r="O49" s="15">
        <v>2946</v>
      </c>
      <c r="P49" s="15">
        <f>(PLANEJAMENTO[[#This Row],[AGUARDANDO SEPARAÇÃO]]+PLANEJAMENTO[[#This Row],[FINALIZADO]])-(PLANEJAMENTO[[#This Row],[TOTAL LISTA]]+PLANEJAMENTO[[#This Row],[KIT]])</f>
        <v>0</v>
      </c>
      <c r="Q49" s="3">
        <f>IFERROR(VLOOKUP(PLANEJAMENTO[[#This Row],[SKU]],EST_MERCOCAMP!A:E,5,0),0)</f>
        <v>0</v>
      </c>
      <c r="R49" s="3">
        <f>IFERROR(VLOOKUP(PLANEJAMENTO[[#This Row],[SKU]],EST_LMX!A:C,3,0),0)</f>
        <v>2946</v>
      </c>
      <c r="S49" s="7">
        <f>IFERROR(IF(VLOOKUP(C49,'EST_DEVINTEX X DEMANDA'!A:E,5,0)&lt;0,0,VLOOKUP(C49,'EST_DEVINTEX X DEMANDA'!A:E,5,0)),0)</f>
        <v>0</v>
      </c>
      <c r="T49" s="3"/>
      <c r="U49" s="3">
        <f t="shared" si="0"/>
        <v>0</v>
      </c>
      <c r="V49" s="3">
        <f t="shared" si="1"/>
        <v>0</v>
      </c>
      <c r="W49" s="3" t="s">
        <v>145</v>
      </c>
      <c r="X49" s="87" t="s">
        <v>145</v>
      </c>
      <c r="Y49" s="73">
        <f>(PLANEJAMENTO[[#This Row],[AGUARDANDO SEPARAÇÃO]]+PLANEJAMENTO[[#This Row],[FINALIZADO]])/(PLANEJAMENTO[[#This Row],[KIT]]+PLANEJAMENTO[[#This Row],[TOTAL LISTA]])</f>
        <v>1</v>
      </c>
    </row>
    <row r="50" spans="1:25" x14ac:dyDescent="0.25">
      <c r="A50" s="71" t="s">
        <v>179</v>
      </c>
      <c r="B50" s="71" t="s">
        <v>158</v>
      </c>
      <c r="C50" s="3">
        <v>31706</v>
      </c>
      <c r="D50" s="3" t="s">
        <v>215</v>
      </c>
      <c r="E50" s="47" t="s">
        <v>135</v>
      </c>
      <c r="F50" s="4" t="s">
        <v>136</v>
      </c>
      <c r="G50" s="4">
        <v>1452</v>
      </c>
      <c r="H50" s="3">
        <v>6</v>
      </c>
      <c r="I50" s="15">
        <f>SUMIFS(IN_TRANSITO!E:E,IN_TRANSITO!B:B,PLANEJAMENTO!C50,IN_TRANSITO!H:H,PLANEJAMENTO!$I$2,IN_TRANSITO!W:W,PLANEJAMENTO!A50)</f>
        <v>0</v>
      </c>
      <c r="J50" s="15">
        <f>SUMIFS(IN_TRANSITO!E:E,IN_TRANSITO!B:B,PLANEJAMENTO!C50,IN_TRANSITO!H:H,PLANEJAMENTO!$J$2,IN_TRANSITO!W:W,PLANEJAMENTO!A50)</f>
        <v>0</v>
      </c>
      <c r="K50" s="15">
        <f>SUMIFS(PRODUCAO_SHRINK!E:E,PRODUCAO_SHRINK!B:B,PLANEJAMENTO[[#This Row],[SKU]],PRODUCAO_SHRINK!H:H,PLANEJAMENTO[[#Headers],[SHERINK SOLICITADO]],PRODUCAO_SHRINK!V:V,PLANEJAMENTO[[#This Row],[LISTA]])</f>
        <v>0</v>
      </c>
      <c r="L50" s="15">
        <f>SUMIFS(PRODUCAO_SHRINK!E:E,PRODUCAO_SHRINK!B:B,PLANEJAMENTO[[#This Row],[SKU]],PRODUCAO_SHRINK!H:H,PLANEJAMENTO[[#Headers],[SHERINK ENVIADO]],PRODUCAO_SHRINK!V:V,PLANEJAMENTO[[#This Row],[LISTA]])</f>
        <v>0</v>
      </c>
      <c r="M50" s="15">
        <f>SUMIFS(IN_TRANSITO!E:E,IN_TRANSITO!B:B,PLANEJAMENTO!C50,IN_TRANSITO!H:H,PLANEJAMENTO!$M$2,IN_TRANSITO!W:W,PLANEJAMENTO!A50)</f>
        <v>3030</v>
      </c>
      <c r="N50" s="15">
        <v>0</v>
      </c>
      <c r="O50" s="15">
        <v>3030</v>
      </c>
      <c r="P50" s="15">
        <f>(PLANEJAMENTO[[#This Row],[AGUARDANDO SEPARAÇÃO]]+PLANEJAMENTO[[#This Row],[FINALIZADO]])-(PLANEJAMENTO[[#This Row],[TOTAL LISTA]]+PLANEJAMENTO[[#This Row],[KIT]])</f>
        <v>0</v>
      </c>
      <c r="Q50" s="3">
        <f>IFERROR(VLOOKUP(PLANEJAMENTO[[#This Row],[SKU]],EST_MERCOCAMP!A:E,5,0),0)</f>
        <v>1540</v>
      </c>
      <c r="R50" s="3">
        <f>IFERROR(VLOOKUP(PLANEJAMENTO[[#This Row],[SKU]],EST_LMX!A:C,3,0),0)</f>
        <v>60</v>
      </c>
      <c r="S50" s="7">
        <f>IFERROR(IF(VLOOKUP(C50,'EST_DEVINTEX X DEMANDA'!A:E,5,0)&lt;0,0,VLOOKUP(C50,'EST_DEVINTEX X DEMANDA'!A:E,5,0)),0)</f>
        <v>1404</v>
      </c>
      <c r="T50" s="3"/>
      <c r="U50" s="3">
        <f t="shared" si="0"/>
        <v>0</v>
      </c>
      <c r="V50" s="3">
        <f t="shared" si="1"/>
        <v>0</v>
      </c>
      <c r="W50" s="3" t="s">
        <v>145</v>
      </c>
      <c r="X50" s="87" t="s">
        <v>145</v>
      </c>
      <c r="Y50" s="73">
        <f>(PLANEJAMENTO[[#This Row],[AGUARDANDO SEPARAÇÃO]]+PLANEJAMENTO[[#This Row],[FINALIZADO]])/(PLANEJAMENTO[[#This Row],[KIT]]+PLANEJAMENTO[[#This Row],[TOTAL LISTA]])</f>
        <v>1</v>
      </c>
    </row>
    <row r="51" spans="1:25" x14ac:dyDescent="0.25">
      <c r="A51" s="71" t="s">
        <v>179</v>
      </c>
      <c r="B51" s="71" t="s">
        <v>158</v>
      </c>
      <c r="C51" s="3">
        <v>32633</v>
      </c>
      <c r="D51" s="3" t="s">
        <v>216</v>
      </c>
      <c r="E51" s="47" t="s">
        <v>138</v>
      </c>
      <c r="F51" s="4" t="s">
        <v>136</v>
      </c>
      <c r="G51" s="4">
        <v>1680</v>
      </c>
      <c r="H51" s="3">
        <v>6</v>
      </c>
      <c r="I51" s="15">
        <f>SUMIFS(IN_TRANSITO!E:E,IN_TRANSITO!B:B,PLANEJAMENTO!C51,IN_TRANSITO!H:H,PLANEJAMENTO!$I$2,IN_TRANSITO!W:W,PLANEJAMENTO!A51)</f>
        <v>0</v>
      </c>
      <c r="J51" s="15">
        <f>SUMIFS(IN_TRANSITO!E:E,IN_TRANSITO!B:B,PLANEJAMENTO!C51,IN_TRANSITO!H:H,PLANEJAMENTO!$J$2,IN_TRANSITO!W:W,PLANEJAMENTO!A51)</f>
        <v>0</v>
      </c>
      <c r="K51" s="15">
        <f>SUMIFS(PRODUCAO_SHRINK!E:E,PRODUCAO_SHRINK!B:B,PLANEJAMENTO[[#This Row],[SKU]],PRODUCAO_SHRINK!H:H,PLANEJAMENTO[[#Headers],[SHERINK SOLICITADO]],PRODUCAO_SHRINK!V:V,PLANEJAMENTO[[#This Row],[LISTA]])</f>
        <v>0</v>
      </c>
      <c r="L51" s="15">
        <f>SUMIFS(PRODUCAO_SHRINK!E:E,PRODUCAO_SHRINK!B:B,PLANEJAMENTO[[#This Row],[SKU]],PRODUCAO_SHRINK!H:H,PLANEJAMENTO[[#Headers],[SHERINK ENVIADO]],PRODUCAO_SHRINK!V:V,PLANEJAMENTO[[#This Row],[LISTA]])</f>
        <v>0</v>
      </c>
      <c r="M51" s="15">
        <f>SUMIFS(IN_TRANSITO!E:E,IN_TRANSITO!B:B,PLANEJAMENTO!C51,IN_TRANSITO!H:H,PLANEJAMENTO!$M$2,IN_TRANSITO!W:W,PLANEJAMENTO!A51)</f>
        <v>2934</v>
      </c>
      <c r="N51" s="15">
        <v>0</v>
      </c>
      <c r="O51" s="15">
        <v>2934</v>
      </c>
      <c r="P51" s="15">
        <f>(PLANEJAMENTO[[#This Row],[AGUARDANDO SEPARAÇÃO]]+PLANEJAMENTO[[#This Row],[FINALIZADO]])-(PLANEJAMENTO[[#This Row],[TOTAL LISTA]]+PLANEJAMENTO[[#This Row],[KIT]])</f>
        <v>0</v>
      </c>
      <c r="Q51" s="3">
        <f>IFERROR(VLOOKUP(PLANEJAMENTO[[#This Row],[SKU]],EST_MERCOCAMP!A:E,5,0),0)</f>
        <v>2124</v>
      </c>
      <c r="R51" s="3">
        <f>IFERROR(VLOOKUP(PLANEJAMENTO[[#This Row],[SKU]],EST_LMX!A:C,3,0),0)</f>
        <v>1536</v>
      </c>
      <c r="S51" s="7">
        <f>IFERROR(IF(VLOOKUP(C51,'EST_DEVINTEX X DEMANDA'!A:E,5,0)&lt;0,0,VLOOKUP(C51,'EST_DEVINTEX X DEMANDA'!A:E,5,0)),0)</f>
        <v>0</v>
      </c>
      <c r="T51" s="3"/>
      <c r="U51" s="3">
        <f t="shared" si="0"/>
        <v>0</v>
      </c>
      <c r="V51" s="3">
        <f t="shared" si="1"/>
        <v>0</v>
      </c>
      <c r="W51" s="3" t="s">
        <v>145</v>
      </c>
      <c r="X51" s="87" t="s">
        <v>145</v>
      </c>
      <c r="Y51" s="73">
        <f>(PLANEJAMENTO[[#This Row],[AGUARDANDO SEPARAÇÃO]]+PLANEJAMENTO[[#This Row],[FINALIZADO]])/(PLANEJAMENTO[[#This Row],[KIT]]+PLANEJAMENTO[[#This Row],[TOTAL LISTA]])</f>
        <v>1</v>
      </c>
    </row>
    <row r="52" spans="1:25" x14ac:dyDescent="0.25">
      <c r="A52" s="71" t="s">
        <v>179</v>
      </c>
      <c r="B52" s="71" t="s">
        <v>158</v>
      </c>
      <c r="C52" s="3">
        <v>95126</v>
      </c>
      <c r="D52" s="3" t="s">
        <v>217</v>
      </c>
      <c r="E52" s="47" t="s">
        <v>138</v>
      </c>
      <c r="F52" s="4" t="s">
        <v>136</v>
      </c>
      <c r="G52" s="4">
        <v>3384</v>
      </c>
      <c r="H52" s="3">
        <v>12</v>
      </c>
      <c r="I52" s="15">
        <f>SUMIFS(IN_TRANSITO!E:E,IN_TRANSITO!B:B,PLANEJAMENTO!C52,IN_TRANSITO!H:H,PLANEJAMENTO!$I$2,IN_TRANSITO!W:W,PLANEJAMENTO!A52)</f>
        <v>0</v>
      </c>
      <c r="J52" s="15">
        <f>SUMIFS(IN_TRANSITO!E:E,IN_TRANSITO!B:B,PLANEJAMENTO!C52,IN_TRANSITO!H:H,PLANEJAMENTO!$J$2,IN_TRANSITO!W:W,PLANEJAMENTO!A52)</f>
        <v>0</v>
      </c>
      <c r="K52" s="15">
        <f>SUMIFS(PRODUCAO_SHRINK!E:E,PRODUCAO_SHRINK!B:B,PLANEJAMENTO[[#This Row],[SKU]],PRODUCAO_SHRINK!H:H,PLANEJAMENTO[[#Headers],[SHERINK SOLICITADO]],PRODUCAO_SHRINK!V:V,PLANEJAMENTO[[#This Row],[LISTA]])</f>
        <v>0</v>
      </c>
      <c r="L52" s="15">
        <f>SUMIFS(PRODUCAO_SHRINK!E:E,PRODUCAO_SHRINK!B:B,PLANEJAMENTO[[#This Row],[SKU]],PRODUCAO_SHRINK!H:H,PLANEJAMENTO[[#Headers],[SHERINK ENVIADO]],PRODUCAO_SHRINK!V:V,PLANEJAMENTO[[#This Row],[LISTA]])</f>
        <v>0</v>
      </c>
      <c r="M52" s="15">
        <f>SUMIFS(IN_TRANSITO!E:E,IN_TRANSITO!B:B,PLANEJAMENTO!C52,IN_TRANSITO!H:H,PLANEJAMENTO!$M$2,IN_TRANSITO!W:W,PLANEJAMENTO!A52)</f>
        <v>2280</v>
      </c>
      <c r="N52" s="15">
        <v>0</v>
      </c>
      <c r="O52" s="15">
        <v>2280</v>
      </c>
      <c r="P52" s="15">
        <f>(PLANEJAMENTO[[#This Row],[AGUARDANDO SEPARAÇÃO]]+PLANEJAMENTO[[#This Row],[FINALIZADO]])-(PLANEJAMENTO[[#This Row],[TOTAL LISTA]]+PLANEJAMENTO[[#This Row],[KIT]])</f>
        <v>0</v>
      </c>
      <c r="Q52" s="3">
        <f>IFERROR(VLOOKUP(PLANEJAMENTO[[#This Row],[SKU]],EST_MERCOCAMP!A:E,5,0),0)</f>
        <v>576</v>
      </c>
      <c r="R52" s="3">
        <f>IFERROR(VLOOKUP(PLANEJAMENTO[[#This Row],[SKU]],EST_LMX!A:C,3,0),0)</f>
        <v>1158</v>
      </c>
      <c r="S52" s="7">
        <f>IFERROR(IF(VLOOKUP(C52,'EST_DEVINTEX X DEMANDA'!A:E,5,0)&lt;0,0,VLOOKUP(C52,'EST_DEVINTEX X DEMANDA'!A:E,5,0)),0)</f>
        <v>4032</v>
      </c>
      <c r="T52" s="3"/>
      <c r="U52" s="3">
        <f t="shared" si="0"/>
        <v>0</v>
      </c>
      <c r="V52" s="3">
        <f t="shared" si="1"/>
        <v>0</v>
      </c>
      <c r="W52" s="3" t="s">
        <v>145</v>
      </c>
      <c r="X52" s="87" t="s">
        <v>145</v>
      </c>
      <c r="Y52" s="73">
        <f>(PLANEJAMENTO[[#This Row],[AGUARDANDO SEPARAÇÃO]]+PLANEJAMENTO[[#This Row],[FINALIZADO]])/(PLANEJAMENTO[[#This Row],[KIT]]+PLANEJAMENTO[[#This Row],[TOTAL LISTA]])</f>
        <v>1</v>
      </c>
    </row>
    <row r="53" spans="1:25" x14ac:dyDescent="0.25">
      <c r="A53" s="71" t="s">
        <v>179</v>
      </c>
      <c r="B53" s="71" t="s">
        <v>158</v>
      </c>
      <c r="C53" s="3">
        <v>33583</v>
      </c>
      <c r="D53" s="3" t="s">
        <v>51</v>
      </c>
      <c r="E53" s="47" t="s">
        <v>138</v>
      </c>
      <c r="F53" s="4" t="s">
        <v>136</v>
      </c>
      <c r="G53" s="4">
        <v>480</v>
      </c>
      <c r="H53" s="3">
        <v>6</v>
      </c>
      <c r="I53" s="15">
        <f>SUMIFS(IN_TRANSITO!E:E,IN_TRANSITO!B:B,PLANEJAMENTO!C53,IN_TRANSITO!H:H,PLANEJAMENTO!$I$2,IN_TRANSITO!W:W,PLANEJAMENTO!A53)</f>
        <v>0</v>
      </c>
      <c r="J53" s="15">
        <f>SUMIFS(IN_TRANSITO!E:E,IN_TRANSITO!B:B,PLANEJAMENTO!C53,IN_TRANSITO!H:H,PLANEJAMENTO!$J$2,IN_TRANSITO!W:W,PLANEJAMENTO!A53)</f>
        <v>0</v>
      </c>
      <c r="K53" s="15">
        <f>SUMIFS(PRODUCAO_SHRINK!E:E,PRODUCAO_SHRINK!B:B,PLANEJAMENTO[[#This Row],[SKU]],PRODUCAO_SHRINK!H:H,PLANEJAMENTO[[#Headers],[SHERINK SOLICITADO]],PRODUCAO_SHRINK!V:V,PLANEJAMENTO[[#This Row],[LISTA]])</f>
        <v>0</v>
      </c>
      <c r="L53" s="15">
        <f>SUMIFS(PRODUCAO_SHRINK!E:E,PRODUCAO_SHRINK!B:B,PLANEJAMENTO[[#This Row],[SKU]],PRODUCAO_SHRINK!H:H,PLANEJAMENTO[[#Headers],[SHERINK ENVIADO]],PRODUCAO_SHRINK!V:V,PLANEJAMENTO[[#This Row],[LISTA]])</f>
        <v>0</v>
      </c>
      <c r="M53" s="15">
        <f>SUMIFS(IN_TRANSITO!E:E,IN_TRANSITO!B:B,PLANEJAMENTO!C53,IN_TRANSITO!H:H,PLANEJAMENTO!$M$2,IN_TRANSITO!W:W,PLANEJAMENTO!A53)</f>
        <v>3492</v>
      </c>
      <c r="N53" s="15">
        <v>0</v>
      </c>
      <c r="O53" s="15">
        <v>3492</v>
      </c>
      <c r="P53" s="15">
        <f>(PLANEJAMENTO[[#This Row],[AGUARDANDO SEPARAÇÃO]]+PLANEJAMENTO[[#This Row],[FINALIZADO]])-(PLANEJAMENTO[[#This Row],[TOTAL LISTA]]+PLANEJAMENTO[[#This Row],[KIT]])</f>
        <v>0</v>
      </c>
      <c r="Q53" s="3">
        <f>IFERROR(VLOOKUP(PLANEJAMENTO[[#This Row],[SKU]],EST_MERCOCAMP!A:E,5,0),0)</f>
        <v>14568</v>
      </c>
      <c r="R53" s="3">
        <f>IFERROR(VLOOKUP(PLANEJAMENTO[[#This Row],[SKU]],EST_LMX!A:C,3,0),0)</f>
        <v>354</v>
      </c>
      <c r="S53" s="7">
        <f>IFERROR(IF(VLOOKUP(C53,'EST_DEVINTEX X DEMANDA'!A:E,5,0)&lt;0,0,VLOOKUP(C53,'EST_DEVINTEX X DEMANDA'!A:E,5,0)),0)</f>
        <v>16320</v>
      </c>
      <c r="T53" s="3"/>
      <c r="U53" s="3">
        <f t="shared" si="0"/>
        <v>0</v>
      </c>
      <c r="V53" s="3">
        <f t="shared" si="1"/>
        <v>0</v>
      </c>
      <c r="W53" s="3" t="s">
        <v>145</v>
      </c>
      <c r="X53" s="87" t="s">
        <v>145</v>
      </c>
      <c r="Y53" s="73">
        <f>(PLANEJAMENTO[[#This Row],[AGUARDANDO SEPARAÇÃO]]+PLANEJAMENTO[[#This Row],[FINALIZADO]])/(PLANEJAMENTO[[#This Row],[KIT]]+PLANEJAMENTO[[#This Row],[TOTAL LISTA]])</f>
        <v>1</v>
      </c>
    </row>
    <row r="54" spans="1:25" x14ac:dyDescent="0.25">
      <c r="A54" s="71" t="s">
        <v>179</v>
      </c>
      <c r="B54" s="71" t="s">
        <v>158</v>
      </c>
      <c r="C54" s="3">
        <v>33314</v>
      </c>
      <c r="D54" s="3" t="s">
        <v>218</v>
      </c>
      <c r="E54" s="47" t="s">
        <v>135</v>
      </c>
      <c r="F54" s="4" t="s">
        <v>136</v>
      </c>
      <c r="G54" s="4">
        <v>8544</v>
      </c>
      <c r="H54" s="3">
        <v>12</v>
      </c>
      <c r="I54" s="15">
        <f>SUMIFS(IN_TRANSITO!E:E,IN_TRANSITO!B:B,PLANEJAMENTO!C54,IN_TRANSITO!H:H,PLANEJAMENTO!$I$2,IN_TRANSITO!W:W,PLANEJAMENTO!A54)</f>
        <v>0</v>
      </c>
      <c r="J54" s="15">
        <f>SUMIFS(IN_TRANSITO!E:E,IN_TRANSITO!B:B,PLANEJAMENTO!C54,IN_TRANSITO!H:H,PLANEJAMENTO!$J$2,IN_TRANSITO!W:W,PLANEJAMENTO!A54)</f>
        <v>0</v>
      </c>
      <c r="K54" s="15">
        <f>SUMIFS(PRODUCAO_SHRINK!E:E,PRODUCAO_SHRINK!B:B,PLANEJAMENTO[[#This Row],[SKU]],PRODUCAO_SHRINK!H:H,PLANEJAMENTO[[#Headers],[SHERINK SOLICITADO]],PRODUCAO_SHRINK!V:V,PLANEJAMENTO[[#This Row],[LISTA]])</f>
        <v>0</v>
      </c>
      <c r="L54" s="15">
        <f>SUMIFS(PRODUCAO_SHRINK!E:E,PRODUCAO_SHRINK!B:B,PLANEJAMENTO[[#This Row],[SKU]],PRODUCAO_SHRINK!H:H,PLANEJAMENTO[[#Headers],[SHERINK ENVIADO]],PRODUCAO_SHRINK!V:V,PLANEJAMENTO[[#This Row],[LISTA]])</f>
        <v>0</v>
      </c>
      <c r="M54" s="15">
        <f>SUMIFS(IN_TRANSITO!E:E,IN_TRANSITO!B:B,PLANEJAMENTO!C54,IN_TRANSITO!H:H,PLANEJAMENTO!$M$2,IN_TRANSITO!W:W,PLANEJAMENTO!A54)</f>
        <v>2376</v>
      </c>
      <c r="N54" s="15">
        <v>0</v>
      </c>
      <c r="O54" s="15">
        <v>2376</v>
      </c>
      <c r="P54" s="15">
        <f>(PLANEJAMENTO[[#This Row],[AGUARDANDO SEPARAÇÃO]]+PLANEJAMENTO[[#This Row],[FINALIZADO]])-(PLANEJAMENTO[[#This Row],[TOTAL LISTA]]+PLANEJAMENTO[[#This Row],[KIT]])</f>
        <v>0</v>
      </c>
      <c r="Q54" s="3">
        <f>IFERROR(VLOOKUP(PLANEJAMENTO[[#This Row],[SKU]],EST_MERCOCAMP!A:E,5,0),0)</f>
        <v>7884</v>
      </c>
      <c r="R54" s="3">
        <f>IFERROR(VLOOKUP(PLANEJAMENTO[[#This Row],[SKU]],EST_LMX!A:C,3,0),0)</f>
        <v>3474</v>
      </c>
      <c r="S54" s="7">
        <f>IFERROR(IF(VLOOKUP(C54,'EST_DEVINTEX X DEMANDA'!A:E,5,0)&lt;0,0,VLOOKUP(C54,'EST_DEVINTEX X DEMANDA'!A:E,5,0)),0)</f>
        <v>38184</v>
      </c>
      <c r="T54" s="3"/>
      <c r="U54" s="3">
        <f t="shared" si="0"/>
        <v>0</v>
      </c>
      <c r="V54" s="3">
        <f t="shared" si="1"/>
        <v>0</v>
      </c>
      <c r="W54" s="3" t="s">
        <v>182</v>
      </c>
      <c r="X54" s="87" t="s">
        <v>145</v>
      </c>
      <c r="Y54" s="73">
        <f>(PLANEJAMENTO[[#This Row],[AGUARDANDO SEPARAÇÃO]]+PLANEJAMENTO[[#This Row],[FINALIZADO]])/(PLANEJAMENTO[[#This Row],[KIT]]+PLANEJAMENTO[[#This Row],[TOTAL LISTA]])</f>
        <v>1</v>
      </c>
    </row>
    <row r="55" spans="1:25" x14ac:dyDescent="0.25">
      <c r="A55" s="71" t="s">
        <v>179</v>
      </c>
      <c r="B55" s="71" t="s">
        <v>158</v>
      </c>
      <c r="C55" s="3">
        <v>34624</v>
      </c>
      <c r="D55" s="3" t="s">
        <v>219</v>
      </c>
      <c r="E55" s="47" t="s">
        <v>135</v>
      </c>
      <c r="F55" s="4" t="s">
        <v>136</v>
      </c>
      <c r="G55" s="4">
        <v>1560</v>
      </c>
      <c r="H55" s="3">
        <v>12</v>
      </c>
      <c r="I55" s="15">
        <f>SUMIFS(IN_TRANSITO!E:E,IN_TRANSITO!B:B,PLANEJAMENTO!C55,IN_TRANSITO!H:H,PLANEJAMENTO!$I$2,IN_TRANSITO!W:W,PLANEJAMENTO!A55)</f>
        <v>0</v>
      </c>
      <c r="J55" s="15">
        <f>SUMIFS(IN_TRANSITO!E:E,IN_TRANSITO!B:B,PLANEJAMENTO!C55,IN_TRANSITO!H:H,PLANEJAMENTO!$J$2,IN_TRANSITO!W:W,PLANEJAMENTO!A55)</f>
        <v>0</v>
      </c>
      <c r="K55" s="15">
        <f>SUMIFS(PRODUCAO_SHRINK!E:E,PRODUCAO_SHRINK!B:B,PLANEJAMENTO[[#This Row],[SKU]],PRODUCAO_SHRINK!H:H,PLANEJAMENTO[[#Headers],[SHERINK SOLICITADO]],PRODUCAO_SHRINK!V:V,PLANEJAMENTO[[#This Row],[LISTA]])</f>
        <v>0</v>
      </c>
      <c r="L55" s="15">
        <f>SUMIFS(PRODUCAO_SHRINK!E:E,PRODUCAO_SHRINK!B:B,PLANEJAMENTO[[#This Row],[SKU]],PRODUCAO_SHRINK!H:H,PLANEJAMENTO[[#Headers],[SHERINK ENVIADO]],PRODUCAO_SHRINK!V:V,PLANEJAMENTO[[#This Row],[LISTA]])</f>
        <v>0</v>
      </c>
      <c r="M55" s="15">
        <f>SUMIFS(IN_TRANSITO!E:E,IN_TRANSITO!B:B,PLANEJAMENTO!C55,IN_TRANSITO!H:H,PLANEJAMENTO!$M$2,IN_TRANSITO!W:W,PLANEJAMENTO!A55)</f>
        <v>2676</v>
      </c>
      <c r="N55" s="15">
        <v>0</v>
      </c>
      <c r="O55" s="15">
        <v>2676</v>
      </c>
      <c r="P55" s="15">
        <f>(PLANEJAMENTO[[#This Row],[AGUARDANDO SEPARAÇÃO]]+PLANEJAMENTO[[#This Row],[FINALIZADO]])-(PLANEJAMENTO[[#This Row],[TOTAL LISTA]]+PLANEJAMENTO[[#This Row],[KIT]])</f>
        <v>0</v>
      </c>
      <c r="Q55" s="3">
        <f>IFERROR(VLOOKUP(PLANEJAMENTO[[#This Row],[SKU]],EST_MERCOCAMP!A:E,5,0),0)</f>
        <v>-6228</v>
      </c>
      <c r="R55" s="3">
        <f>IFERROR(VLOOKUP(PLANEJAMENTO[[#This Row],[SKU]],EST_LMX!A:C,3,0),0)</f>
        <v>3336</v>
      </c>
      <c r="S55" s="7">
        <f>IFERROR(IF(VLOOKUP(C55,'EST_DEVINTEX X DEMANDA'!A:E,5,0)&lt;0,0,VLOOKUP(C55,'EST_DEVINTEX X DEMANDA'!A:E,5,0)),0)</f>
        <v>11208</v>
      </c>
      <c r="T55" s="3"/>
      <c r="U55" s="3">
        <f t="shared" si="0"/>
        <v>0</v>
      </c>
      <c r="V55" s="3">
        <f t="shared" si="1"/>
        <v>0</v>
      </c>
      <c r="W55" s="3" t="s">
        <v>145</v>
      </c>
      <c r="X55" s="87" t="s">
        <v>145</v>
      </c>
      <c r="Y55" s="73">
        <f>(PLANEJAMENTO[[#This Row],[AGUARDANDO SEPARAÇÃO]]+PLANEJAMENTO[[#This Row],[FINALIZADO]])/(PLANEJAMENTO[[#This Row],[KIT]]+PLANEJAMENTO[[#This Row],[TOTAL LISTA]])</f>
        <v>1</v>
      </c>
    </row>
    <row r="56" spans="1:25" x14ac:dyDescent="0.25">
      <c r="A56" s="71" t="s">
        <v>179</v>
      </c>
      <c r="B56" s="71" t="s">
        <v>158</v>
      </c>
      <c r="C56" s="3">
        <v>30514</v>
      </c>
      <c r="D56" s="3" t="s">
        <v>220</v>
      </c>
      <c r="E56" s="47" t="s">
        <v>135</v>
      </c>
      <c r="F56" s="4" t="s">
        <v>136</v>
      </c>
      <c r="G56" s="4">
        <v>960</v>
      </c>
      <c r="H56" s="3">
        <v>6</v>
      </c>
      <c r="I56" s="15">
        <f>SUMIFS(IN_TRANSITO!E:E,IN_TRANSITO!B:B,PLANEJAMENTO!C56,IN_TRANSITO!H:H,PLANEJAMENTO!$I$2,IN_TRANSITO!W:W,PLANEJAMENTO!A56)</f>
        <v>0</v>
      </c>
      <c r="J56" s="15">
        <f>SUMIFS(IN_TRANSITO!E:E,IN_TRANSITO!B:B,PLANEJAMENTO!C56,IN_TRANSITO!H:H,PLANEJAMENTO!$J$2,IN_TRANSITO!W:W,PLANEJAMENTO!A56)</f>
        <v>0</v>
      </c>
      <c r="K56" s="15">
        <f>SUMIFS(PRODUCAO_SHRINK!E:E,PRODUCAO_SHRINK!B:B,PLANEJAMENTO[[#This Row],[SKU]],PRODUCAO_SHRINK!H:H,PLANEJAMENTO[[#Headers],[SHERINK SOLICITADO]],PRODUCAO_SHRINK!V:V,PLANEJAMENTO[[#This Row],[LISTA]])</f>
        <v>0</v>
      </c>
      <c r="L56" s="15">
        <f>SUMIFS(PRODUCAO_SHRINK!E:E,PRODUCAO_SHRINK!B:B,PLANEJAMENTO[[#This Row],[SKU]],PRODUCAO_SHRINK!H:H,PLANEJAMENTO[[#Headers],[SHERINK ENVIADO]],PRODUCAO_SHRINK!V:V,PLANEJAMENTO[[#This Row],[LISTA]])</f>
        <v>0</v>
      </c>
      <c r="M56" s="15">
        <f>SUMIFS(IN_TRANSITO!E:E,IN_TRANSITO!B:B,PLANEJAMENTO!C56,IN_TRANSITO!H:H,PLANEJAMENTO!$M$2,IN_TRANSITO!W:W,PLANEJAMENTO!A56)</f>
        <v>2652</v>
      </c>
      <c r="N56" s="15">
        <v>0</v>
      </c>
      <c r="O56" s="15">
        <v>2652</v>
      </c>
      <c r="P56" s="15">
        <f>(PLANEJAMENTO[[#This Row],[AGUARDANDO SEPARAÇÃO]]+PLANEJAMENTO[[#This Row],[FINALIZADO]])-(PLANEJAMENTO[[#This Row],[TOTAL LISTA]]+PLANEJAMENTO[[#This Row],[KIT]])</f>
        <v>0</v>
      </c>
      <c r="Q56" s="3">
        <f>IFERROR(VLOOKUP(PLANEJAMENTO[[#This Row],[SKU]],EST_MERCOCAMP!A:E,5,0),0)</f>
        <v>-2724</v>
      </c>
      <c r="R56" s="3">
        <f>IFERROR(VLOOKUP(PLANEJAMENTO[[#This Row],[SKU]],EST_LMX!A:C,3,0),0)</f>
        <v>2382</v>
      </c>
      <c r="S56" s="7">
        <f>IFERROR(IF(VLOOKUP(C56,'EST_DEVINTEX X DEMANDA'!A:E,5,0)&lt;0,0,VLOOKUP(C56,'EST_DEVINTEX X DEMANDA'!A:E,5,0)),0)</f>
        <v>13524</v>
      </c>
      <c r="T56" s="3"/>
      <c r="U56" s="3">
        <f t="shared" si="0"/>
        <v>0</v>
      </c>
      <c r="V56" s="3">
        <f t="shared" si="1"/>
        <v>0</v>
      </c>
      <c r="W56" s="3" t="s">
        <v>145</v>
      </c>
      <c r="X56" s="87" t="s">
        <v>145</v>
      </c>
      <c r="Y56" s="73">
        <f>(PLANEJAMENTO[[#This Row],[AGUARDANDO SEPARAÇÃO]]+PLANEJAMENTO[[#This Row],[FINALIZADO]])/(PLANEJAMENTO[[#This Row],[KIT]]+PLANEJAMENTO[[#This Row],[TOTAL LISTA]])</f>
        <v>1</v>
      </c>
    </row>
    <row r="57" spans="1:25" x14ac:dyDescent="0.25">
      <c r="A57" s="71" t="s">
        <v>179</v>
      </c>
      <c r="B57" s="71" t="s">
        <v>158</v>
      </c>
      <c r="C57" s="3">
        <v>33452</v>
      </c>
      <c r="D57" s="3" t="s">
        <v>221</v>
      </c>
      <c r="E57" s="47" t="s">
        <v>135</v>
      </c>
      <c r="F57" s="4" t="s">
        <v>136</v>
      </c>
      <c r="G57" s="4">
        <v>504</v>
      </c>
      <c r="H57" s="3">
        <v>6</v>
      </c>
      <c r="I57" s="15">
        <f>SUMIFS(IN_TRANSITO!E:E,IN_TRANSITO!B:B,PLANEJAMENTO!C57,IN_TRANSITO!H:H,PLANEJAMENTO!$I$2,IN_TRANSITO!W:W,PLANEJAMENTO!A57)</f>
        <v>0</v>
      </c>
      <c r="J57" s="15">
        <f>SUMIFS(IN_TRANSITO!E:E,IN_TRANSITO!B:B,PLANEJAMENTO!C57,IN_TRANSITO!H:H,PLANEJAMENTO!$J$2,IN_TRANSITO!W:W,PLANEJAMENTO!A57)</f>
        <v>0</v>
      </c>
      <c r="K57" s="15">
        <f>SUMIFS(PRODUCAO_SHRINK!E:E,PRODUCAO_SHRINK!B:B,PLANEJAMENTO[[#This Row],[SKU]],PRODUCAO_SHRINK!H:H,PLANEJAMENTO[[#Headers],[SHERINK SOLICITADO]],PRODUCAO_SHRINK!V:V,PLANEJAMENTO[[#This Row],[LISTA]])</f>
        <v>0</v>
      </c>
      <c r="L57" s="15">
        <f>SUMIFS(PRODUCAO_SHRINK!E:E,PRODUCAO_SHRINK!B:B,PLANEJAMENTO[[#This Row],[SKU]],PRODUCAO_SHRINK!H:H,PLANEJAMENTO[[#Headers],[SHERINK ENVIADO]],PRODUCAO_SHRINK!V:V,PLANEJAMENTO[[#This Row],[LISTA]])</f>
        <v>0</v>
      </c>
      <c r="M57" s="15">
        <f>SUMIFS(IN_TRANSITO!E:E,IN_TRANSITO!B:B,PLANEJAMENTO!C57,IN_TRANSITO!H:H,PLANEJAMENTO!$M$2,IN_TRANSITO!W:W,PLANEJAMENTO!A57)</f>
        <v>2064</v>
      </c>
      <c r="N57" s="15">
        <v>0</v>
      </c>
      <c r="O57" s="15">
        <v>2064</v>
      </c>
      <c r="P57" s="15">
        <f>(PLANEJAMENTO[[#This Row],[AGUARDANDO SEPARAÇÃO]]+PLANEJAMENTO[[#This Row],[FINALIZADO]])-(PLANEJAMENTO[[#This Row],[TOTAL LISTA]]+PLANEJAMENTO[[#This Row],[KIT]])</f>
        <v>0</v>
      </c>
      <c r="Q57" s="3">
        <f>IFERROR(VLOOKUP(PLANEJAMENTO[[#This Row],[SKU]],EST_MERCOCAMP!A:E,5,0),0)</f>
        <v>162</v>
      </c>
      <c r="R57" s="3">
        <f>IFERROR(VLOOKUP(PLANEJAMENTO[[#This Row],[SKU]],EST_LMX!A:C,3,0),0)</f>
        <v>118</v>
      </c>
      <c r="S57" s="7">
        <f>IFERROR(IF(VLOOKUP(C57,'EST_DEVINTEX X DEMANDA'!A:E,5,0)&lt;0,0,VLOOKUP(C57,'EST_DEVINTEX X DEMANDA'!A:E,5,0)),0)</f>
        <v>6300</v>
      </c>
      <c r="T57" s="3"/>
      <c r="U57" s="3">
        <f t="shared" si="0"/>
        <v>0</v>
      </c>
      <c r="V57" s="3">
        <f t="shared" si="1"/>
        <v>0</v>
      </c>
      <c r="W57" s="3" t="s">
        <v>145</v>
      </c>
      <c r="X57" s="87" t="s">
        <v>145</v>
      </c>
      <c r="Y57" s="73">
        <f>(PLANEJAMENTO[[#This Row],[AGUARDANDO SEPARAÇÃO]]+PLANEJAMENTO[[#This Row],[FINALIZADO]])/(PLANEJAMENTO[[#This Row],[KIT]]+PLANEJAMENTO[[#This Row],[TOTAL LISTA]])</f>
        <v>1</v>
      </c>
    </row>
    <row r="58" spans="1:25" x14ac:dyDescent="0.25">
      <c r="A58" s="71" t="s">
        <v>179</v>
      </c>
      <c r="B58" s="71" t="s">
        <v>158</v>
      </c>
      <c r="C58" s="3">
        <v>33401</v>
      </c>
      <c r="D58" s="3" t="s">
        <v>222</v>
      </c>
      <c r="E58" s="47" t="s">
        <v>135</v>
      </c>
      <c r="F58" s="4" t="s">
        <v>136</v>
      </c>
      <c r="G58" s="4">
        <v>1260</v>
      </c>
      <c r="H58" s="3">
        <v>6</v>
      </c>
      <c r="I58" s="15">
        <f>SUMIFS(IN_TRANSITO!E:E,IN_TRANSITO!B:B,PLANEJAMENTO!C58,IN_TRANSITO!H:H,PLANEJAMENTO!$I$2,IN_TRANSITO!W:W,PLANEJAMENTO!A58)</f>
        <v>0</v>
      </c>
      <c r="J58" s="15">
        <f>SUMIFS(IN_TRANSITO!E:E,IN_TRANSITO!B:B,PLANEJAMENTO!C58,IN_TRANSITO!H:H,PLANEJAMENTO!$J$2,IN_TRANSITO!W:W,PLANEJAMENTO!A58)</f>
        <v>0</v>
      </c>
      <c r="K58" s="15">
        <f>SUMIFS(PRODUCAO_SHRINK!E:E,PRODUCAO_SHRINK!B:B,PLANEJAMENTO[[#This Row],[SKU]],PRODUCAO_SHRINK!H:H,PLANEJAMENTO[[#Headers],[SHERINK SOLICITADO]],PRODUCAO_SHRINK!V:V,PLANEJAMENTO[[#This Row],[LISTA]])</f>
        <v>0</v>
      </c>
      <c r="L58" s="15">
        <f>SUMIFS(PRODUCAO_SHRINK!E:E,PRODUCAO_SHRINK!B:B,PLANEJAMENTO[[#This Row],[SKU]],PRODUCAO_SHRINK!H:H,PLANEJAMENTO[[#Headers],[SHERINK ENVIADO]],PRODUCAO_SHRINK!V:V,PLANEJAMENTO[[#This Row],[LISTA]])</f>
        <v>0</v>
      </c>
      <c r="M58" s="15">
        <f>SUMIFS(IN_TRANSITO!E:E,IN_TRANSITO!B:B,PLANEJAMENTO!C58,IN_TRANSITO!H:H,PLANEJAMENTO!$M$2,IN_TRANSITO!W:W,PLANEJAMENTO!A58)</f>
        <v>1710</v>
      </c>
      <c r="N58" s="15">
        <v>0</v>
      </c>
      <c r="O58" s="15">
        <v>1710</v>
      </c>
      <c r="P58" s="15">
        <f>(PLANEJAMENTO[[#This Row],[AGUARDANDO SEPARAÇÃO]]+PLANEJAMENTO[[#This Row],[FINALIZADO]])-(PLANEJAMENTO[[#This Row],[TOTAL LISTA]]+PLANEJAMENTO[[#This Row],[KIT]])</f>
        <v>0</v>
      </c>
      <c r="Q58" s="3">
        <f>IFERROR(VLOOKUP(PLANEJAMENTO[[#This Row],[SKU]],EST_MERCOCAMP!A:E,5,0),0)</f>
        <v>2940</v>
      </c>
      <c r="R58" s="3">
        <f>IFERROR(VLOOKUP(PLANEJAMENTO[[#This Row],[SKU]],EST_LMX!A:C,3,0),0)</f>
        <v>2820</v>
      </c>
      <c r="S58" s="7">
        <f>IFERROR(IF(VLOOKUP(C58,'EST_DEVINTEX X DEMANDA'!A:E,5,0)&lt;0,0,VLOOKUP(C58,'EST_DEVINTEX X DEMANDA'!A:E,5,0)),0)</f>
        <v>1260</v>
      </c>
      <c r="T58" s="3"/>
      <c r="U58" s="3">
        <f t="shared" si="0"/>
        <v>0</v>
      </c>
      <c r="V58" s="3">
        <f t="shared" si="1"/>
        <v>0</v>
      </c>
      <c r="W58" s="3" t="s">
        <v>145</v>
      </c>
      <c r="X58" s="87" t="s">
        <v>145</v>
      </c>
      <c r="Y58" s="73">
        <f>(PLANEJAMENTO[[#This Row],[AGUARDANDO SEPARAÇÃO]]+PLANEJAMENTO[[#This Row],[FINALIZADO]])/(PLANEJAMENTO[[#This Row],[KIT]]+PLANEJAMENTO[[#This Row],[TOTAL LISTA]])</f>
        <v>1</v>
      </c>
    </row>
    <row r="59" spans="1:25" x14ac:dyDescent="0.25">
      <c r="A59" s="71" t="s">
        <v>179</v>
      </c>
      <c r="B59" s="71" t="s">
        <v>158</v>
      </c>
      <c r="C59" s="3">
        <v>31716</v>
      </c>
      <c r="D59" s="3" t="s">
        <v>28</v>
      </c>
      <c r="E59" s="47" t="s">
        <v>135</v>
      </c>
      <c r="F59" s="4" t="s">
        <v>136</v>
      </c>
      <c r="G59" s="4">
        <v>480</v>
      </c>
      <c r="H59" s="3">
        <v>6</v>
      </c>
      <c r="I59" s="15">
        <f>SUMIFS(IN_TRANSITO!E:E,IN_TRANSITO!B:B,PLANEJAMENTO!C59,IN_TRANSITO!H:H,PLANEJAMENTO!$I$2,IN_TRANSITO!W:W,PLANEJAMENTO!A59)</f>
        <v>0</v>
      </c>
      <c r="J59" s="15">
        <f>SUMIFS(IN_TRANSITO!E:E,IN_TRANSITO!B:B,PLANEJAMENTO!C59,IN_TRANSITO!H:H,PLANEJAMENTO!$J$2,IN_TRANSITO!W:W,PLANEJAMENTO!A59)</f>
        <v>0</v>
      </c>
      <c r="K59" s="15">
        <f>SUMIFS(PRODUCAO_SHRINK!E:E,PRODUCAO_SHRINK!B:B,PLANEJAMENTO[[#This Row],[SKU]],PRODUCAO_SHRINK!H:H,PLANEJAMENTO[[#Headers],[SHERINK SOLICITADO]],PRODUCAO_SHRINK!V:V,PLANEJAMENTO[[#This Row],[LISTA]])</f>
        <v>0</v>
      </c>
      <c r="L59" s="15">
        <f>SUMIFS(PRODUCAO_SHRINK!E:E,PRODUCAO_SHRINK!B:B,PLANEJAMENTO[[#This Row],[SKU]],PRODUCAO_SHRINK!H:H,PLANEJAMENTO[[#Headers],[SHERINK ENVIADO]],PRODUCAO_SHRINK!V:V,PLANEJAMENTO[[#This Row],[LISTA]])</f>
        <v>0</v>
      </c>
      <c r="M59" s="15">
        <f>SUMIFS(IN_TRANSITO!E:E,IN_TRANSITO!B:B,PLANEJAMENTO!C59,IN_TRANSITO!H:H,PLANEJAMENTO!$M$2,IN_TRANSITO!W:W,PLANEJAMENTO!A59)</f>
        <v>2490</v>
      </c>
      <c r="N59" s="15">
        <v>0</v>
      </c>
      <c r="O59" s="15">
        <v>2490</v>
      </c>
      <c r="P59" s="15">
        <f>(PLANEJAMENTO[[#This Row],[AGUARDANDO SEPARAÇÃO]]+PLANEJAMENTO[[#This Row],[FINALIZADO]])-(PLANEJAMENTO[[#This Row],[TOTAL LISTA]]+PLANEJAMENTO[[#This Row],[KIT]])</f>
        <v>0</v>
      </c>
      <c r="Q59" s="3">
        <f>IFERROR(VLOOKUP(PLANEJAMENTO[[#This Row],[SKU]],EST_MERCOCAMP!A:E,5,0),0)</f>
        <v>2718</v>
      </c>
      <c r="R59" s="3">
        <f>IFERROR(VLOOKUP(PLANEJAMENTO[[#This Row],[SKU]],EST_LMX!A:C,3,0),0)</f>
        <v>4014</v>
      </c>
      <c r="S59" s="7">
        <f>IFERROR(IF(VLOOKUP(C59,'EST_DEVINTEX X DEMANDA'!A:E,5,0)&lt;0,0,VLOOKUP(C59,'EST_DEVINTEX X DEMANDA'!A:E,5,0)),0)</f>
        <v>480</v>
      </c>
      <c r="T59" s="3"/>
      <c r="U59" s="3">
        <f t="shared" si="0"/>
        <v>0</v>
      </c>
      <c r="V59" s="3">
        <f t="shared" si="1"/>
        <v>0</v>
      </c>
      <c r="W59" s="3" t="s">
        <v>145</v>
      </c>
      <c r="X59" s="87" t="s">
        <v>145</v>
      </c>
      <c r="Y59" s="73">
        <f>(PLANEJAMENTO[[#This Row],[AGUARDANDO SEPARAÇÃO]]+PLANEJAMENTO[[#This Row],[FINALIZADO]])/(PLANEJAMENTO[[#This Row],[KIT]]+PLANEJAMENTO[[#This Row],[TOTAL LISTA]])</f>
        <v>1</v>
      </c>
    </row>
    <row r="60" spans="1:25" x14ac:dyDescent="0.25">
      <c r="A60" s="71" t="s">
        <v>179</v>
      </c>
      <c r="B60" s="71" t="s">
        <v>158</v>
      </c>
      <c r="C60" s="3">
        <v>32200</v>
      </c>
      <c r="D60" s="3" t="s">
        <v>50</v>
      </c>
      <c r="E60" s="47" t="s">
        <v>135</v>
      </c>
      <c r="F60" s="4" t="s">
        <v>136</v>
      </c>
      <c r="G60" s="4">
        <v>390</v>
      </c>
      <c r="H60" s="3">
        <v>6</v>
      </c>
      <c r="I60" s="15">
        <f>SUMIFS(IN_TRANSITO!E:E,IN_TRANSITO!B:B,PLANEJAMENTO!C60,IN_TRANSITO!H:H,PLANEJAMENTO!$I$2,IN_TRANSITO!W:W,PLANEJAMENTO!A60)</f>
        <v>0</v>
      </c>
      <c r="J60" s="15">
        <f>SUMIFS(IN_TRANSITO!E:E,IN_TRANSITO!B:B,PLANEJAMENTO!C60,IN_TRANSITO!H:H,PLANEJAMENTO!$J$2,IN_TRANSITO!W:W,PLANEJAMENTO!A60)</f>
        <v>0</v>
      </c>
      <c r="K60" s="15">
        <f>SUMIFS(PRODUCAO_SHRINK!E:E,PRODUCAO_SHRINK!B:B,PLANEJAMENTO[[#This Row],[SKU]],PRODUCAO_SHRINK!H:H,PLANEJAMENTO[[#Headers],[SHERINK SOLICITADO]],PRODUCAO_SHRINK!V:V,PLANEJAMENTO[[#This Row],[LISTA]])</f>
        <v>0</v>
      </c>
      <c r="L60" s="15">
        <f>SUMIFS(PRODUCAO_SHRINK!E:E,PRODUCAO_SHRINK!B:B,PLANEJAMENTO[[#This Row],[SKU]],PRODUCAO_SHRINK!H:H,PLANEJAMENTO[[#Headers],[SHERINK ENVIADO]],PRODUCAO_SHRINK!V:V,PLANEJAMENTO[[#This Row],[LISTA]])</f>
        <v>0</v>
      </c>
      <c r="M60" s="15">
        <f>SUMIFS(IN_TRANSITO!E:E,IN_TRANSITO!B:B,PLANEJAMENTO!C60,IN_TRANSITO!H:H,PLANEJAMENTO!$M$2,IN_TRANSITO!W:W,PLANEJAMENTO!A60)</f>
        <v>1674</v>
      </c>
      <c r="N60" s="15">
        <v>0</v>
      </c>
      <c r="O60" s="15">
        <v>1674</v>
      </c>
      <c r="P60" s="15">
        <f>(PLANEJAMENTO[[#This Row],[AGUARDANDO SEPARAÇÃO]]+PLANEJAMENTO[[#This Row],[FINALIZADO]])-(PLANEJAMENTO[[#This Row],[TOTAL LISTA]]+PLANEJAMENTO[[#This Row],[KIT]])</f>
        <v>0</v>
      </c>
      <c r="Q60" s="3">
        <f>IFERROR(VLOOKUP(PLANEJAMENTO[[#This Row],[SKU]],EST_MERCOCAMP!A:E,5,0),0)</f>
        <v>2364</v>
      </c>
      <c r="R60" s="3">
        <f>IFERROR(VLOOKUP(PLANEJAMENTO[[#This Row],[SKU]],EST_LMX!A:C,3,0),0)</f>
        <v>18</v>
      </c>
      <c r="S60" s="7">
        <f>IFERROR(IF(VLOOKUP(C60,'EST_DEVINTEX X DEMANDA'!A:E,5,0)&lt;0,0,VLOOKUP(C60,'EST_DEVINTEX X DEMANDA'!A:E,5,0)),0)</f>
        <v>1578</v>
      </c>
      <c r="T60" s="3"/>
      <c r="U60" s="3">
        <f t="shared" si="0"/>
        <v>0</v>
      </c>
      <c r="V60" s="3">
        <f t="shared" si="1"/>
        <v>0</v>
      </c>
      <c r="W60" s="3" t="s">
        <v>145</v>
      </c>
      <c r="X60" s="87" t="s">
        <v>145</v>
      </c>
      <c r="Y60" s="73">
        <f>(PLANEJAMENTO[[#This Row],[AGUARDANDO SEPARAÇÃO]]+PLANEJAMENTO[[#This Row],[FINALIZADO]])/(PLANEJAMENTO[[#This Row],[KIT]]+PLANEJAMENTO[[#This Row],[TOTAL LISTA]])</f>
        <v>1</v>
      </c>
    </row>
    <row r="61" spans="1:25" x14ac:dyDescent="0.25">
      <c r="A61" s="71" t="s">
        <v>179</v>
      </c>
      <c r="B61" s="71" t="s">
        <v>158</v>
      </c>
      <c r="C61" s="3">
        <v>32632</v>
      </c>
      <c r="D61" s="3" t="s">
        <v>223</v>
      </c>
      <c r="E61" s="47" t="s">
        <v>135</v>
      </c>
      <c r="F61" s="4" t="s">
        <v>136</v>
      </c>
      <c r="G61" s="4">
        <v>8544</v>
      </c>
      <c r="H61" s="3">
        <v>12</v>
      </c>
      <c r="I61" s="15">
        <f>SUMIFS(IN_TRANSITO!E:E,IN_TRANSITO!B:B,PLANEJAMENTO!C61,IN_TRANSITO!H:H,PLANEJAMENTO!$I$2,IN_TRANSITO!W:W,PLANEJAMENTO!A61)</f>
        <v>0</v>
      </c>
      <c r="J61" s="15">
        <f>SUMIFS(IN_TRANSITO!E:E,IN_TRANSITO!B:B,PLANEJAMENTO!C61,IN_TRANSITO!H:H,PLANEJAMENTO!$J$2,IN_TRANSITO!W:W,PLANEJAMENTO!A61)</f>
        <v>0</v>
      </c>
      <c r="K61" s="15">
        <f>SUMIFS(PRODUCAO_SHRINK!E:E,PRODUCAO_SHRINK!B:B,PLANEJAMENTO[[#This Row],[SKU]],PRODUCAO_SHRINK!H:H,PLANEJAMENTO[[#Headers],[SHERINK SOLICITADO]],PRODUCAO_SHRINK!V:V,PLANEJAMENTO[[#This Row],[LISTA]])</f>
        <v>0</v>
      </c>
      <c r="L61" s="15">
        <f>SUMIFS(PRODUCAO_SHRINK!E:E,PRODUCAO_SHRINK!B:B,PLANEJAMENTO[[#This Row],[SKU]],PRODUCAO_SHRINK!H:H,PLANEJAMENTO[[#Headers],[SHERINK ENVIADO]],PRODUCAO_SHRINK!V:V,PLANEJAMENTO[[#This Row],[LISTA]])</f>
        <v>0</v>
      </c>
      <c r="M61" s="15">
        <f>SUMIFS(IN_TRANSITO!E:E,IN_TRANSITO!B:B,PLANEJAMENTO!C61,IN_TRANSITO!H:H,PLANEJAMENTO!$M$2,IN_TRANSITO!W:W,PLANEJAMENTO!A61)</f>
        <v>2892</v>
      </c>
      <c r="N61" s="15">
        <v>0</v>
      </c>
      <c r="O61" s="15">
        <v>2892</v>
      </c>
      <c r="P61" s="15">
        <f>(PLANEJAMENTO[[#This Row],[AGUARDANDO SEPARAÇÃO]]+PLANEJAMENTO[[#This Row],[FINALIZADO]])-(PLANEJAMENTO[[#This Row],[TOTAL LISTA]]+PLANEJAMENTO[[#This Row],[KIT]])</f>
        <v>0</v>
      </c>
      <c r="Q61" s="3">
        <f>IFERROR(VLOOKUP(PLANEJAMENTO[[#This Row],[SKU]],EST_MERCOCAMP!A:E,5,0),0)</f>
        <v>9864</v>
      </c>
      <c r="R61" s="3">
        <f>IFERROR(VLOOKUP(PLANEJAMENTO[[#This Row],[SKU]],EST_LMX!A:C,3,0),0)</f>
        <v>504</v>
      </c>
      <c r="S61" s="7">
        <f>IFERROR(IF(VLOOKUP(C61,'EST_DEVINTEX X DEMANDA'!A:E,5,0)&lt;0,0,VLOOKUP(C61,'EST_DEVINTEX X DEMANDA'!A:E,5,0)),0)</f>
        <v>22716</v>
      </c>
      <c r="T61" s="3"/>
      <c r="U61" s="3">
        <f t="shared" si="0"/>
        <v>0</v>
      </c>
      <c r="V61" s="3">
        <f t="shared" si="1"/>
        <v>0</v>
      </c>
      <c r="W61" s="3" t="s">
        <v>182</v>
      </c>
      <c r="X61" s="87" t="s">
        <v>145</v>
      </c>
      <c r="Y61" s="73">
        <f>(PLANEJAMENTO[[#This Row],[AGUARDANDO SEPARAÇÃO]]+PLANEJAMENTO[[#This Row],[FINALIZADO]])/(PLANEJAMENTO[[#This Row],[KIT]]+PLANEJAMENTO[[#This Row],[TOTAL LISTA]])</f>
        <v>1</v>
      </c>
    </row>
    <row r="62" spans="1:25" x14ac:dyDescent="0.25">
      <c r="A62" s="71" t="s">
        <v>179</v>
      </c>
      <c r="B62" s="71" t="s">
        <v>158</v>
      </c>
      <c r="C62" s="3">
        <v>95407</v>
      </c>
      <c r="D62" s="3" t="s">
        <v>224</v>
      </c>
      <c r="E62" s="47" t="s">
        <v>135</v>
      </c>
      <c r="F62" s="4" t="s">
        <v>136</v>
      </c>
      <c r="G62" s="4">
        <v>720</v>
      </c>
      <c r="H62" s="3">
        <v>6</v>
      </c>
      <c r="I62" s="15">
        <f>SUMIFS(IN_TRANSITO!E:E,IN_TRANSITO!B:B,PLANEJAMENTO!C62,IN_TRANSITO!H:H,PLANEJAMENTO!$I$2,IN_TRANSITO!W:W,PLANEJAMENTO!A62)</f>
        <v>0</v>
      </c>
      <c r="J62" s="15">
        <f>SUMIFS(IN_TRANSITO!E:E,IN_TRANSITO!B:B,PLANEJAMENTO!C62,IN_TRANSITO!H:H,PLANEJAMENTO!$J$2,IN_TRANSITO!W:W,PLANEJAMENTO!A62)</f>
        <v>0</v>
      </c>
      <c r="K62" s="15">
        <f>SUMIFS(PRODUCAO_SHRINK!E:E,PRODUCAO_SHRINK!B:B,PLANEJAMENTO[[#This Row],[SKU]],PRODUCAO_SHRINK!H:H,PLANEJAMENTO[[#Headers],[SHERINK SOLICITADO]],PRODUCAO_SHRINK!V:V,PLANEJAMENTO[[#This Row],[LISTA]])</f>
        <v>0</v>
      </c>
      <c r="L62" s="15">
        <f>SUMIFS(PRODUCAO_SHRINK!E:E,PRODUCAO_SHRINK!B:B,PLANEJAMENTO[[#This Row],[SKU]],PRODUCAO_SHRINK!H:H,PLANEJAMENTO[[#Headers],[SHERINK ENVIADO]],PRODUCAO_SHRINK!V:V,PLANEJAMENTO[[#This Row],[LISTA]])</f>
        <v>0</v>
      </c>
      <c r="M62" s="15">
        <f>SUMIFS(IN_TRANSITO!E:E,IN_TRANSITO!B:B,PLANEJAMENTO!C62,IN_TRANSITO!H:H,PLANEJAMENTO!$M$2,IN_TRANSITO!W:W,PLANEJAMENTO!A62)</f>
        <v>2136</v>
      </c>
      <c r="N62" s="15">
        <v>0</v>
      </c>
      <c r="O62" s="15">
        <v>2136</v>
      </c>
      <c r="P62" s="15">
        <f>(PLANEJAMENTO[[#This Row],[AGUARDANDO SEPARAÇÃO]]+PLANEJAMENTO[[#This Row],[FINALIZADO]])-(PLANEJAMENTO[[#This Row],[TOTAL LISTA]]+PLANEJAMENTO[[#This Row],[KIT]])</f>
        <v>0</v>
      </c>
      <c r="Q62" s="3">
        <f>IFERROR(VLOOKUP(PLANEJAMENTO[[#This Row],[SKU]],EST_MERCOCAMP!A:E,5,0),0)</f>
        <v>-4500</v>
      </c>
      <c r="R62" s="3">
        <f>IFERROR(VLOOKUP(PLANEJAMENTO[[#This Row],[SKU]],EST_LMX!A:C,3,0),0)</f>
        <v>228</v>
      </c>
      <c r="S62" s="7">
        <f>IFERROR(IF(VLOOKUP(C62,'EST_DEVINTEX X DEMANDA'!A:E,5,0)&lt;0,0,VLOOKUP(C62,'EST_DEVINTEX X DEMANDA'!A:E,5,0)),0)</f>
        <v>0</v>
      </c>
      <c r="T62" s="3"/>
      <c r="U62" s="3">
        <f t="shared" si="0"/>
        <v>0</v>
      </c>
      <c r="V62" s="3">
        <f t="shared" si="1"/>
        <v>0</v>
      </c>
      <c r="W62" s="3" t="s">
        <v>145</v>
      </c>
      <c r="X62" s="87" t="s">
        <v>145</v>
      </c>
      <c r="Y62" s="73">
        <f>(PLANEJAMENTO[[#This Row],[AGUARDANDO SEPARAÇÃO]]+PLANEJAMENTO[[#This Row],[FINALIZADO]])/(PLANEJAMENTO[[#This Row],[KIT]]+PLANEJAMENTO[[#This Row],[TOTAL LISTA]])</f>
        <v>1</v>
      </c>
    </row>
    <row r="63" spans="1:25" x14ac:dyDescent="0.25">
      <c r="A63" s="71" t="s">
        <v>179</v>
      </c>
      <c r="B63" s="71" t="s">
        <v>158</v>
      </c>
      <c r="C63" s="3">
        <v>95294</v>
      </c>
      <c r="D63" s="3" t="s">
        <v>225</v>
      </c>
      <c r="E63" s="47" t="s">
        <v>135</v>
      </c>
      <c r="F63" s="4" t="s">
        <v>136</v>
      </c>
      <c r="G63" s="4">
        <v>720</v>
      </c>
      <c r="H63" s="3">
        <v>6</v>
      </c>
      <c r="I63" s="15">
        <f>SUMIFS(IN_TRANSITO!E:E,IN_TRANSITO!B:B,PLANEJAMENTO!C63,IN_TRANSITO!H:H,PLANEJAMENTO!$I$2,IN_TRANSITO!W:W,PLANEJAMENTO!A63)</f>
        <v>0</v>
      </c>
      <c r="J63" s="15">
        <f>SUMIFS(IN_TRANSITO!E:E,IN_TRANSITO!B:B,PLANEJAMENTO!C63,IN_TRANSITO!H:H,PLANEJAMENTO!$J$2,IN_TRANSITO!W:W,PLANEJAMENTO!A63)</f>
        <v>0</v>
      </c>
      <c r="K63" s="15">
        <f>SUMIFS(PRODUCAO_SHRINK!E:E,PRODUCAO_SHRINK!B:B,PLANEJAMENTO[[#This Row],[SKU]],PRODUCAO_SHRINK!H:H,PLANEJAMENTO[[#Headers],[SHERINK SOLICITADO]],PRODUCAO_SHRINK!V:V,PLANEJAMENTO[[#This Row],[LISTA]])</f>
        <v>0</v>
      </c>
      <c r="L63" s="15">
        <f>SUMIFS(PRODUCAO_SHRINK!E:E,PRODUCAO_SHRINK!B:B,PLANEJAMENTO[[#This Row],[SKU]],PRODUCAO_SHRINK!H:H,PLANEJAMENTO[[#Headers],[SHERINK ENVIADO]],PRODUCAO_SHRINK!V:V,PLANEJAMENTO[[#This Row],[LISTA]])</f>
        <v>0</v>
      </c>
      <c r="M63" s="15">
        <f>SUMIFS(IN_TRANSITO!E:E,IN_TRANSITO!B:B,PLANEJAMENTO!C63,IN_TRANSITO!H:H,PLANEJAMENTO!$M$2,IN_TRANSITO!W:W,PLANEJAMENTO!A63)</f>
        <v>1908</v>
      </c>
      <c r="N63" s="15">
        <v>0</v>
      </c>
      <c r="O63" s="15">
        <v>1908</v>
      </c>
      <c r="P63" s="15">
        <f>(PLANEJAMENTO[[#This Row],[AGUARDANDO SEPARAÇÃO]]+PLANEJAMENTO[[#This Row],[FINALIZADO]])-(PLANEJAMENTO[[#This Row],[TOTAL LISTA]]+PLANEJAMENTO[[#This Row],[KIT]])</f>
        <v>0</v>
      </c>
      <c r="Q63" s="3">
        <f>IFERROR(VLOOKUP(PLANEJAMENTO[[#This Row],[SKU]],EST_MERCOCAMP!A:E,5,0),0)</f>
        <v>-4836</v>
      </c>
      <c r="R63" s="3">
        <f>IFERROR(VLOOKUP(PLANEJAMENTO[[#This Row],[SKU]],EST_LMX!A:C,3,0),0)</f>
        <v>1662</v>
      </c>
      <c r="S63" s="7">
        <f>IFERROR(IF(VLOOKUP(C63,'EST_DEVINTEX X DEMANDA'!A:E,5,0)&lt;0,0,VLOOKUP(C63,'EST_DEVINTEX X DEMANDA'!A:E,5,0)),0)</f>
        <v>13908</v>
      </c>
      <c r="T63" s="3"/>
      <c r="U63" s="3">
        <f t="shared" si="0"/>
        <v>0</v>
      </c>
      <c r="V63" s="3">
        <f t="shared" si="1"/>
        <v>0</v>
      </c>
      <c r="W63" s="3" t="s">
        <v>145</v>
      </c>
      <c r="X63" s="87" t="s">
        <v>145</v>
      </c>
      <c r="Y63" s="73">
        <f>(PLANEJAMENTO[[#This Row],[AGUARDANDO SEPARAÇÃO]]+PLANEJAMENTO[[#This Row],[FINALIZADO]])/(PLANEJAMENTO[[#This Row],[KIT]]+PLANEJAMENTO[[#This Row],[TOTAL LISTA]])</f>
        <v>1</v>
      </c>
    </row>
    <row r="64" spans="1:25" x14ac:dyDescent="0.25">
      <c r="A64" s="71" t="s">
        <v>179</v>
      </c>
      <c r="B64" s="71" t="s">
        <v>158</v>
      </c>
      <c r="C64" s="3">
        <v>95701</v>
      </c>
      <c r="D64" s="3" t="s">
        <v>30</v>
      </c>
      <c r="E64" s="47" t="s">
        <v>135</v>
      </c>
      <c r="F64" s="4" t="s">
        <v>136</v>
      </c>
      <c r="G64" s="4">
        <v>480</v>
      </c>
      <c r="H64" s="3">
        <v>6</v>
      </c>
      <c r="I64" s="15">
        <f>SUMIFS(IN_TRANSITO!E:E,IN_TRANSITO!B:B,PLANEJAMENTO!C64,IN_TRANSITO!H:H,PLANEJAMENTO!$I$2,IN_TRANSITO!W:W,PLANEJAMENTO!A64)</f>
        <v>0</v>
      </c>
      <c r="J64" s="15">
        <f>SUMIFS(IN_TRANSITO!E:E,IN_TRANSITO!B:B,PLANEJAMENTO!C64,IN_TRANSITO!H:H,PLANEJAMENTO!$J$2,IN_TRANSITO!W:W,PLANEJAMENTO!A64)</f>
        <v>0</v>
      </c>
      <c r="K64" s="15">
        <f>SUMIFS(PRODUCAO_SHRINK!E:E,PRODUCAO_SHRINK!B:B,PLANEJAMENTO[[#This Row],[SKU]],PRODUCAO_SHRINK!H:H,PLANEJAMENTO[[#Headers],[SHERINK SOLICITADO]],PRODUCAO_SHRINK!V:V,PLANEJAMENTO[[#This Row],[LISTA]])</f>
        <v>0</v>
      </c>
      <c r="L64" s="15">
        <f>SUMIFS(PRODUCAO_SHRINK!E:E,PRODUCAO_SHRINK!B:B,PLANEJAMENTO[[#This Row],[SKU]],PRODUCAO_SHRINK!H:H,PLANEJAMENTO[[#Headers],[SHERINK ENVIADO]],PRODUCAO_SHRINK!V:V,PLANEJAMENTO[[#This Row],[LISTA]])</f>
        <v>0</v>
      </c>
      <c r="M64" s="15">
        <f>SUMIFS(IN_TRANSITO!E:E,IN_TRANSITO!B:B,PLANEJAMENTO!C64,IN_TRANSITO!H:H,PLANEJAMENTO!$M$2,IN_TRANSITO!W:W,PLANEJAMENTO!A64)</f>
        <v>2118</v>
      </c>
      <c r="N64" s="15">
        <v>0</v>
      </c>
      <c r="O64" s="15">
        <v>2118</v>
      </c>
      <c r="P64" s="15">
        <f>(PLANEJAMENTO[[#This Row],[AGUARDANDO SEPARAÇÃO]]+PLANEJAMENTO[[#This Row],[FINALIZADO]])-(PLANEJAMENTO[[#This Row],[TOTAL LISTA]]+PLANEJAMENTO[[#This Row],[KIT]])</f>
        <v>0</v>
      </c>
      <c r="Q64" s="3">
        <f>IFERROR(VLOOKUP(PLANEJAMENTO[[#This Row],[SKU]],EST_MERCOCAMP!A:E,5,0),0)</f>
        <v>-3960</v>
      </c>
      <c r="R64" s="3">
        <f>IFERROR(VLOOKUP(PLANEJAMENTO[[#This Row],[SKU]],EST_LMX!A:C,3,0),0)</f>
        <v>2148</v>
      </c>
      <c r="S64" s="7">
        <f>IFERROR(IF(VLOOKUP(C64,'EST_DEVINTEX X DEMANDA'!A:E,5,0)&lt;0,0,VLOOKUP(C64,'EST_DEVINTEX X DEMANDA'!A:E,5,0)),0)</f>
        <v>7920</v>
      </c>
      <c r="T64" s="3"/>
      <c r="U64" s="3">
        <f t="shared" si="0"/>
        <v>0</v>
      </c>
      <c r="V64" s="3">
        <f t="shared" si="1"/>
        <v>0</v>
      </c>
      <c r="W64" s="3" t="s">
        <v>145</v>
      </c>
      <c r="X64" s="87" t="s">
        <v>145</v>
      </c>
      <c r="Y64" s="73">
        <f>(PLANEJAMENTO[[#This Row],[AGUARDANDO SEPARAÇÃO]]+PLANEJAMENTO[[#This Row],[FINALIZADO]])/(PLANEJAMENTO[[#This Row],[KIT]]+PLANEJAMENTO[[#This Row],[TOTAL LISTA]])</f>
        <v>1</v>
      </c>
    </row>
    <row r="65" spans="1:25" x14ac:dyDescent="0.25">
      <c r="A65" s="71" t="s">
        <v>179</v>
      </c>
      <c r="B65" s="71" t="s">
        <v>158</v>
      </c>
      <c r="C65" s="3">
        <v>34793</v>
      </c>
      <c r="D65" s="3" t="s">
        <v>226</v>
      </c>
      <c r="E65" s="47" t="s">
        <v>135</v>
      </c>
      <c r="F65" s="4" t="s">
        <v>136</v>
      </c>
      <c r="G65" s="4">
        <v>1560</v>
      </c>
      <c r="H65" s="3">
        <v>12</v>
      </c>
      <c r="I65" s="15">
        <f>SUMIFS(IN_TRANSITO!E:E,IN_TRANSITO!B:B,PLANEJAMENTO!C65,IN_TRANSITO!H:H,PLANEJAMENTO!$I$2,IN_TRANSITO!W:W,PLANEJAMENTO!A65)</f>
        <v>0</v>
      </c>
      <c r="J65" s="15">
        <f>SUMIFS(IN_TRANSITO!E:E,IN_TRANSITO!B:B,PLANEJAMENTO!C65,IN_TRANSITO!H:H,PLANEJAMENTO!$J$2,IN_TRANSITO!W:W,PLANEJAMENTO!A65)</f>
        <v>0</v>
      </c>
      <c r="K65" s="15">
        <f>SUMIFS(PRODUCAO_SHRINK!E:E,PRODUCAO_SHRINK!B:B,PLANEJAMENTO[[#This Row],[SKU]],PRODUCAO_SHRINK!H:H,PLANEJAMENTO[[#Headers],[SHERINK SOLICITADO]],PRODUCAO_SHRINK!V:V,PLANEJAMENTO[[#This Row],[LISTA]])</f>
        <v>0</v>
      </c>
      <c r="L65" s="15">
        <f>SUMIFS(PRODUCAO_SHRINK!E:E,PRODUCAO_SHRINK!B:B,PLANEJAMENTO[[#This Row],[SKU]],PRODUCAO_SHRINK!H:H,PLANEJAMENTO[[#Headers],[SHERINK ENVIADO]],PRODUCAO_SHRINK!V:V,PLANEJAMENTO[[#This Row],[LISTA]])</f>
        <v>0</v>
      </c>
      <c r="M65" s="15">
        <f>SUMIFS(IN_TRANSITO!E:E,IN_TRANSITO!B:B,PLANEJAMENTO!C65,IN_TRANSITO!H:H,PLANEJAMENTO!$M$2,IN_TRANSITO!W:W,PLANEJAMENTO!A65)</f>
        <v>2220</v>
      </c>
      <c r="N65" s="15">
        <v>0</v>
      </c>
      <c r="O65" s="15">
        <v>2220</v>
      </c>
      <c r="P65" s="15">
        <f>(PLANEJAMENTO[[#This Row],[AGUARDANDO SEPARAÇÃO]]+PLANEJAMENTO[[#This Row],[FINALIZADO]])-(PLANEJAMENTO[[#This Row],[TOTAL LISTA]]+PLANEJAMENTO[[#This Row],[KIT]])</f>
        <v>0</v>
      </c>
      <c r="Q65" s="3">
        <f>IFERROR(VLOOKUP(PLANEJAMENTO[[#This Row],[SKU]],EST_MERCOCAMP!A:E,5,0),0)</f>
        <v>480</v>
      </c>
      <c r="R65" s="3">
        <f>IFERROR(VLOOKUP(PLANEJAMENTO[[#This Row],[SKU]],EST_LMX!A:C,3,0),0)</f>
        <v>2208</v>
      </c>
      <c r="S65" s="7">
        <f>IFERROR(IF(VLOOKUP(C65,'EST_DEVINTEX X DEMANDA'!A:E,5,0)&lt;0,0,VLOOKUP(C65,'EST_DEVINTEX X DEMANDA'!A:E,5,0)),0)</f>
        <v>0</v>
      </c>
      <c r="T65" s="3"/>
      <c r="U65" s="3">
        <f t="shared" si="0"/>
        <v>0</v>
      </c>
      <c r="V65" s="3">
        <f t="shared" si="1"/>
        <v>0</v>
      </c>
      <c r="W65" s="3" t="s">
        <v>145</v>
      </c>
      <c r="X65" s="87" t="s">
        <v>145</v>
      </c>
      <c r="Y65" s="73">
        <f>(PLANEJAMENTO[[#This Row],[AGUARDANDO SEPARAÇÃO]]+PLANEJAMENTO[[#This Row],[FINALIZADO]])/(PLANEJAMENTO[[#This Row],[KIT]]+PLANEJAMENTO[[#This Row],[TOTAL LISTA]])</f>
        <v>1</v>
      </c>
    </row>
    <row r="66" spans="1:25" x14ac:dyDescent="0.25">
      <c r="A66" s="71" t="s">
        <v>179</v>
      </c>
      <c r="B66" s="71" t="s">
        <v>158</v>
      </c>
      <c r="C66" s="3">
        <v>30681</v>
      </c>
      <c r="D66" s="3" t="s">
        <v>227</v>
      </c>
      <c r="E66" s="47" t="s">
        <v>138</v>
      </c>
      <c r="F66" s="4" t="s">
        <v>136</v>
      </c>
      <c r="G66" s="4">
        <v>1584</v>
      </c>
      <c r="H66" s="3">
        <v>6</v>
      </c>
      <c r="I66" s="15">
        <f>SUMIFS(IN_TRANSITO!E:E,IN_TRANSITO!B:B,PLANEJAMENTO!C66,IN_TRANSITO!H:H,PLANEJAMENTO!$I$2,IN_TRANSITO!W:W,PLANEJAMENTO!A66)</f>
        <v>0</v>
      </c>
      <c r="J66" s="15">
        <f>SUMIFS(IN_TRANSITO!E:E,IN_TRANSITO!B:B,PLANEJAMENTO!C66,IN_TRANSITO!H:H,PLANEJAMENTO!$J$2,IN_TRANSITO!W:W,PLANEJAMENTO!A66)</f>
        <v>0</v>
      </c>
      <c r="K66" s="15">
        <f>SUMIFS(PRODUCAO_SHRINK!E:E,PRODUCAO_SHRINK!B:B,PLANEJAMENTO[[#This Row],[SKU]],PRODUCAO_SHRINK!H:H,PLANEJAMENTO[[#Headers],[SHERINK SOLICITADO]],PRODUCAO_SHRINK!V:V,PLANEJAMENTO[[#This Row],[LISTA]])</f>
        <v>0</v>
      </c>
      <c r="L66" s="15">
        <f>SUMIFS(PRODUCAO_SHRINK!E:E,PRODUCAO_SHRINK!B:B,PLANEJAMENTO[[#This Row],[SKU]],PRODUCAO_SHRINK!H:H,PLANEJAMENTO[[#Headers],[SHERINK ENVIADO]],PRODUCAO_SHRINK!V:V,PLANEJAMENTO[[#This Row],[LISTA]])</f>
        <v>0</v>
      </c>
      <c r="M66" s="15">
        <f>SUMIFS(IN_TRANSITO!E:E,IN_TRANSITO!B:B,PLANEJAMENTO!C66,IN_TRANSITO!H:H,PLANEJAMENTO!$M$2,IN_TRANSITO!W:W,PLANEJAMENTO!A66)</f>
        <v>2214</v>
      </c>
      <c r="N66" s="15">
        <v>0</v>
      </c>
      <c r="O66" s="15">
        <v>2214</v>
      </c>
      <c r="P66" s="15">
        <f>(PLANEJAMENTO[[#This Row],[AGUARDANDO SEPARAÇÃO]]+PLANEJAMENTO[[#This Row],[FINALIZADO]])-(PLANEJAMENTO[[#This Row],[TOTAL LISTA]]+PLANEJAMENTO[[#This Row],[KIT]])</f>
        <v>0</v>
      </c>
      <c r="Q66" s="3">
        <f>IFERROR(VLOOKUP(PLANEJAMENTO[[#This Row],[SKU]],EST_MERCOCAMP!A:E,5,0),0)</f>
        <v>-750</v>
      </c>
      <c r="R66" s="3">
        <f>IFERROR(VLOOKUP(PLANEJAMENTO[[#This Row],[SKU]],EST_LMX!A:C,3,0),0)</f>
        <v>150</v>
      </c>
      <c r="S66" s="7">
        <f>IFERROR(IF(VLOOKUP(C66,'EST_DEVINTEX X DEMANDA'!A:E,5,0)&lt;0,0,VLOOKUP(C66,'EST_DEVINTEX X DEMANDA'!A:E,5,0)),0)</f>
        <v>9114</v>
      </c>
      <c r="T66" s="3"/>
      <c r="U66" s="3">
        <f t="shared" si="0"/>
        <v>0</v>
      </c>
      <c r="V66" s="3">
        <f t="shared" si="1"/>
        <v>0</v>
      </c>
      <c r="W66" s="3" t="s">
        <v>145</v>
      </c>
      <c r="X66" s="87" t="s">
        <v>145</v>
      </c>
      <c r="Y66" s="73">
        <f>(PLANEJAMENTO[[#This Row],[AGUARDANDO SEPARAÇÃO]]+PLANEJAMENTO[[#This Row],[FINALIZADO]])/(PLANEJAMENTO[[#This Row],[KIT]]+PLANEJAMENTO[[#This Row],[TOTAL LISTA]])</f>
        <v>1</v>
      </c>
    </row>
    <row r="67" spans="1:25" x14ac:dyDescent="0.25">
      <c r="A67" s="71" t="s">
        <v>179</v>
      </c>
      <c r="B67" s="71" t="s">
        <v>158</v>
      </c>
      <c r="C67" s="3">
        <v>34794</v>
      </c>
      <c r="D67" s="3" t="s">
        <v>228</v>
      </c>
      <c r="E67" s="47" t="s">
        <v>137</v>
      </c>
      <c r="F67" s="4" t="s">
        <v>136</v>
      </c>
      <c r="G67" s="4">
        <v>1560</v>
      </c>
      <c r="H67" s="3">
        <v>12</v>
      </c>
      <c r="I67" s="15">
        <f>SUMIFS(IN_TRANSITO!E:E,IN_TRANSITO!B:B,PLANEJAMENTO!C67,IN_TRANSITO!H:H,PLANEJAMENTO!$I$2,IN_TRANSITO!W:W,PLANEJAMENTO!A67)</f>
        <v>0</v>
      </c>
      <c r="J67" s="15">
        <f>SUMIFS(IN_TRANSITO!E:E,IN_TRANSITO!B:B,PLANEJAMENTO!C67,IN_TRANSITO!H:H,PLANEJAMENTO!$J$2,IN_TRANSITO!W:W,PLANEJAMENTO!A67)</f>
        <v>0</v>
      </c>
      <c r="K67" s="15">
        <f>SUMIFS(PRODUCAO_SHRINK!E:E,PRODUCAO_SHRINK!B:B,PLANEJAMENTO[[#This Row],[SKU]],PRODUCAO_SHRINK!H:H,PLANEJAMENTO[[#Headers],[SHERINK SOLICITADO]],PRODUCAO_SHRINK!V:V,PLANEJAMENTO[[#This Row],[LISTA]])</f>
        <v>0</v>
      </c>
      <c r="L67" s="15">
        <f>SUMIFS(PRODUCAO_SHRINK!E:E,PRODUCAO_SHRINK!B:B,PLANEJAMENTO[[#This Row],[SKU]],PRODUCAO_SHRINK!H:H,PLANEJAMENTO[[#Headers],[SHERINK ENVIADO]],PRODUCAO_SHRINK!V:V,PLANEJAMENTO[[#This Row],[LISTA]])</f>
        <v>0</v>
      </c>
      <c r="M67" s="15">
        <f>SUMIFS(IN_TRANSITO!E:E,IN_TRANSITO!B:B,PLANEJAMENTO!C67,IN_TRANSITO!H:H,PLANEJAMENTO!$M$2,IN_TRANSITO!W:W,PLANEJAMENTO!A67)</f>
        <v>2148</v>
      </c>
      <c r="N67" s="15">
        <v>0</v>
      </c>
      <c r="O67" s="15">
        <v>2148</v>
      </c>
      <c r="P67" s="15">
        <f>(PLANEJAMENTO[[#This Row],[AGUARDANDO SEPARAÇÃO]]+PLANEJAMENTO[[#This Row],[FINALIZADO]])-(PLANEJAMENTO[[#This Row],[TOTAL LISTA]]+PLANEJAMENTO[[#This Row],[KIT]])</f>
        <v>0</v>
      </c>
      <c r="Q67" s="3">
        <f>IFERROR(VLOOKUP(PLANEJAMENTO[[#This Row],[SKU]],EST_MERCOCAMP!A:E,5,0),0)</f>
        <v>2040</v>
      </c>
      <c r="R67" s="3">
        <f>IFERROR(VLOOKUP(PLANEJAMENTO[[#This Row],[SKU]],EST_LMX!A:C,3,0),0)</f>
        <v>2028</v>
      </c>
      <c r="S67" s="7">
        <f>IFERROR(IF(VLOOKUP(C67,'EST_DEVINTEX X DEMANDA'!A:E,5,0)&lt;0,0,VLOOKUP(C67,'EST_DEVINTEX X DEMANDA'!A:E,5,0)),0)</f>
        <v>3564</v>
      </c>
      <c r="T67" s="3"/>
      <c r="U67" s="3">
        <f t="shared" ref="U67:U130" si="2">T67*G67</f>
        <v>0</v>
      </c>
      <c r="V67" s="3">
        <f t="shared" ref="V67:V130" si="3">U67/H67</f>
        <v>0</v>
      </c>
      <c r="W67" s="3" t="s">
        <v>145</v>
      </c>
      <c r="X67" s="87" t="s">
        <v>145</v>
      </c>
      <c r="Y67" s="73">
        <f>(PLANEJAMENTO[[#This Row],[AGUARDANDO SEPARAÇÃO]]+PLANEJAMENTO[[#This Row],[FINALIZADO]])/(PLANEJAMENTO[[#This Row],[KIT]]+PLANEJAMENTO[[#This Row],[TOTAL LISTA]])</f>
        <v>1</v>
      </c>
    </row>
    <row r="68" spans="1:25" x14ac:dyDescent="0.25">
      <c r="A68" s="71" t="s">
        <v>179</v>
      </c>
      <c r="B68" s="71" t="s">
        <v>158</v>
      </c>
      <c r="C68" s="3">
        <v>95355</v>
      </c>
      <c r="D68" s="3" t="s">
        <v>48</v>
      </c>
      <c r="E68" s="47" t="s">
        <v>135</v>
      </c>
      <c r="F68" s="4" t="s">
        <v>136</v>
      </c>
      <c r="G68" s="4">
        <v>960</v>
      </c>
      <c r="H68" s="3">
        <v>6</v>
      </c>
      <c r="I68" s="15">
        <f>SUMIFS(IN_TRANSITO!E:E,IN_TRANSITO!B:B,PLANEJAMENTO!C68,IN_TRANSITO!H:H,PLANEJAMENTO!$I$2,IN_TRANSITO!W:W,PLANEJAMENTO!A68)</f>
        <v>0</v>
      </c>
      <c r="J68" s="15">
        <f>SUMIFS(IN_TRANSITO!E:E,IN_TRANSITO!B:B,PLANEJAMENTO!C68,IN_TRANSITO!H:H,PLANEJAMENTO!$J$2,IN_TRANSITO!W:W,PLANEJAMENTO!A68)</f>
        <v>0</v>
      </c>
      <c r="K68" s="15">
        <f>SUMIFS(PRODUCAO_SHRINK!E:E,PRODUCAO_SHRINK!B:B,PLANEJAMENTO[[#This Row],[SKU]],PRODUCAO_SHRINK!H:H,PLANEJAMENTO[[#Headers],[SHERINK SOLICITADO]],PRODUCAO_SHRINK!V:V,PLANEJAMENTO[[#This Row],[LISTA]])</f>
        <v>0</v>
      </c>
      <c r="L68" s="15">
        <f>SUMIFS(PRODUCAO_SHRINK!E:E,PRODUCAO_SHRINK!B:B,PLANEJAMENTO[[#This Row],[SKU]],PRODUCAO_SHRINK!H:H,PLANEJAMENTO[[#Headers],[SHERINK ENVIADO]],PRODUCAO_SHRINK!V:V,PLANEJAMENTO[[#This Row],[LISTA]])</f>
        <v>0</v>
      </c>
      <c r="M68" s="15">
        <f>SUMIFS(IN_TRANSITO!E:E,IN_TRANSITO!B:B,PLANEJAMENTO!C68,IN_TRANSITO!H:H,PLANEJAMENTO!$M$2,IN_TRANSITO!W:W,PLANEJAMENTO!A68)</f>
        <v>1644</v>
      </c>
      <c r="N68" s="15">
        <v>0</v>
      </c>
      <c r="O68" s="15">
        <v>1644</v>
      </c>
      <c r="P68" s="15">
        <f>(PLANEJAMENTO[[#This Row],[AGUARDANDO SEPARAÇÃO]]+PLANEJAMENTO[[#This Row],[FINALIZADO]])-(PLANEJAMENTO[[#This Row],[TOTAL LISTA]]+PLANEJAMENTO[[#This Row],[KIT]])</f>
        <v>0</v>
      </c>
      <c r="Q68" s="3">
        <f>IFERROR(VLOOKUP(PLANEJAMENTO[[#This Row],[SKU]],EST_MERCOCAMP!A:E,5,0),0)</f>
        <v>1644</v>
      </c>
      <c r="R68" s="3">
        <f>IFERROR(VLOOKUP(PLANEJAMENTO[[#This Row],[SKU]],EST_LMX!A:C,3,0),0)</f>
        <v>0</v>
      </c>
      <c r="S68" s="7">
        <f>IFERROR(IF(VLOOKUP(C68,'EST_DEVINTEX X DEMANDA'!A:E,5,0)&lt;0,0,VLOOKUP(C68,'EST_DEVINTEX X DEMANDA'!A:E,5,0)),0)</f>
        <v>8292</v>
      </c>
      <c r="T68" s="3"/>
      <c r="U68" s="3">
        <f t="shared" si="2"/>
        <v>0</v>
      </c>
      <c r="V68" s="3">
        <f t="shared" si="3"/>
        <v>0</v>
      </c>
      <c r="W68" s="3" t="s">
        <v>145</v>
      </c>
      <c r="X68" s="87" t="s">
        <v>145</v>
      </c>
      <c r="Y68" s="73">
        <f>(PLANEJAMENTO[[#This Row],[AGUARDANDO SEPARAÇÃO]]+PLANEJAMENTO[[#This Row],[FINALIZADO]])/(PLANEJAMENTO[[#This Row],[KIT]]+PLANEJAMENTO[[#This Row],[TOTAL LISTA]])</f>
        <v>1</v>
      </c>
    </row>
    <row r="69" spans="1:25" x14ac:dyDescent="0.25">
      <c r="A69" s="71" t="s">
        <v>179</v>
      </c>
      <c r="B69" s="71" t="s">
        <v>158</v>
      </c>
      <c r="C69" s="3">
        <v>32446</v>
      </c>
      <c r="D69" s="3" t="s">
        <v>32</v>
      </c>
      <c r="E69" s="47" t="s">
        <v>135</v>
      </c>
      <c r="F69" s="4" t="s">
        <v>136</v>
      </c>
      <c r="G69" s="4">
        <v>480</v>
      </c>
      <c r="H69" s="3">
        <v>6</v>
      </c>
      <c r="I69" s="15">
        <f>SUMIFS(IN_TRANSITO!E:E,IN_TRANSITO!B:B,PLANEJAMENTO!C69,IN_TRANSITO!H:H,PLANEJAMENTO!$I$2,IN_TRANSITO!W:W,PLANEJAMENTO!A69)</f>
        <v>0</v>
      </c>
      <c r="J69" s="15">
        <f>SUMIFS(IN_TRANSITO!E:E,IN_TRANSITO!B:B,PLANEJAMENTO!C69,IN_TRANSITO!H:H,PLANEJAMENTO!$J$2,IN_TRANSITO!W:W,PLANEJAMENTO!A69)</f>
        <v>0</v>
      </c>
      <c r="K69" s="15">
        <f>SUMIFS(PRODUCAO_SHRINK!E:E,PRODUCAO_SHRINK!B:B,PLANEJAMENTO[[#This Row],[SKU]],PRODUCAO_SHRINK!H:H,PLANEJAMENTO[[#Headers],[SHERINK SOLICITADO]],PRODUCAO_SHRINK!V:V,PLANEJAMENTO[[#This Row],[LISTA]])</f>
        <v>0</v>
      </c>
      <c r="L69" s="15">
        <f>SUMIFS(PRODUCAO_SHRINK!E:E,PRODUCAO_SHRINK!B:B,PLANEJAMENTO[[#This Row],[SKU]],PRODUCAO_SHRINK!H:H,PLANEJAMENTO[[#Headers],[SHERINK ENVIADO]],PRODUCAO_SHRINK!V:V,PLANEJAMENTO[[#This Row],[LISTA]])</f>
        <v>0</v>
      </c>
      <c r="M69" s="15">
        <f>SUMIFS(IN_TRANSITO!E:E,IN_TRANSITO!B:B,PLANEJAMENTO!C69,IN_TRANSITO!H:H,PLANEJAMENTO!$M$2,IN_TRANSITO!W:W,PLANEJAMENTO!A69)</f>
        <v>2082</v>
      </c>
      <c r="N69" s="15">
        <v>0</v>
      </c>
      <c r="O69" s="15">
        <v>2082</v>
      </c>
      <c r="P69" s="15">
        <f>(PLANEJAMENTO[[#This Row],[AGUARDANDO SEPARAÇÃO]]+PLANEJAMENTO[[#This Row],[FINALIZADO]])-(PLANEJAMENTO[[#This Row],[TOTAL LISTA]]+PLANEJAMENTO[[#This Row],[KIT]])</f>
        <v>0</v>
      </c>
      <c r="Q69" s="3">
        <f>IFERROR(VLOOKUP(PLANEJAMENTO[[#This Row],[SKU]],EST_MERCOCAMP!A:E,5,0),0)</f>
        <v>1956</v>
      </c>
      <c r="R69" s="3">
        <f>IFERROR(VLOOKUP(PLANEJAMENTO[[#This Row],[SKU]],EST_LMX!A:C,3,0),0)</f>
        <v>1596</v>
      </c>
      <c r="S69" s="7">
        <f>IFERROR(IF(VLOOKUP(C69,'EST_DEVINTEX X DEMANDA'!A:E,5,0)&lt;0,0,VLOOKUP(C69,'EST_DEVINTEX X DEMANDA'!A:E,5,0)),0)</f>
        <v>12582</v>
      </c>
      <c r="T69" s="3"/>
      <c r="U69" s="3">
        <f t="shared" si="2"/>
        <v>0</v>
      </c>
      <c r="V69" s="3">
        <f t="shared" si="3"/>
        <v>0</v>
      </c>
      <c r="W69" s="3" t="s">
        <v>145</v>
      </c>
      <c r="X69" s="87" t="s">
        <v>145</v>
      </c>
      <c r="Y69" s="73">
        <f>(PLANEJAMENTO[[#This Row],[AGUARDANDO SEPARAÇÃO]]+PLANEJAMENTO[[#This Row],[FINALIZADO]])/(PLANEJAMENTO[[#This Row],[KIT]]+PLANEJAMENTO[[#This Row],[TOTAL LISTA]])</f>
        <v>1</v>
      </c>
    </row>
    <row r="70" spans="1:25" x14ac:dyDescent="0.25">
      <c r="A70" s="71" t="s">
        <v>179</v>
      </c>
      <c r="B70" s="71" t="s">
        <v>158</v>
      </c>
      <c r="C70" s="3">
        <v>95678</v>
      </c>
      <c r="D70" s="3" t="s">
        <v>34</v>
      </c>
      <c r="E70" s="47" t="s">
        <v>135</v>
      </c>
      <c r="F70" s="4" t="s">
        <v>136</v>
      </c>
      <c r="G70" s="4">
        <v>480</v>
      </c>
      <c r="H70" s="3">
        <v>6</v>
      </c>
      <c r="I70" s="15">
        <f>SUMIFS(IN_TRANSITO!E:E,IN_TRANSITO!B:B,PLANEJAMENTO!C70,IN_TRANSITO!H:H,PLANEJAMENTO!$I$2,IN_TRANSITO!W:W,PLANEJAMENTO!A70)</f>
        <v>0</v>
      </c>
      <c r="J70" s="15">
        <f>SUMIFS(IN_TRANSITO!E:E,IN_TRANSITO!B:B,PLANEJAMENTO!C70,IN_TRANSITO!H:H,PLANEJAMENTO!$J$2,IN_TRANSITO!W:W,PLANEJAMENTO!A70)</f>
        <v>0</v>
      </c>
      <c r="K70" s="15">
        <f>SUMIFS(PRODUCAO_SHRINK!E:E,PRODUCAO_SHRINK!B:B,PLANEJAMENTO[[#This Row],[SKU]],PRODUCAO_SHRINK!H:H,PLANEJAMENTO[[#Headers],[SHERINK SOLICITADO]],PRODUCAO_SHRINK!V:V,PLANEJAMENTO[[#This Row],[LISTA]])</f>
        <v>0</v>
      </c>
      <c r="L70" s="15">
        <f>SUMIFS(PRODUCAO_SHRINK!E:E,PRODUCAO_SHRINK!B:B,PLANEJAMENTO[[#This Row],[SKU]],PRODUCAO_SHRINK!H:H,PLANEJAMENTO[[#Headers],[SHERINK ENVIADO]],PRODUCAO_SHRINK!V:V,PLANEJAMENTO[[#This Row],[LISTA]])</f>
        <v>0</v>
      </c>
      <c r="M70" s="15">
        <f>SUMIFS(IN_TRANSITO!E:E,IN_TRANSITO!B:B,PLANEJAMENTO!C70,IN_TRANSITO!H:H,PLANEJAMENTO!$M$2,IN_TRANSITO!W:W,PLANEJAMENTO!A70)</f>
        <v>1938</v>
      </c>
      <c r="N70" s="15">
        <v>0</v>
      </c>
      <c r="O70" s="15">
        <v>1938</v>
      </c>
      <c r="P70" s="15">
        <f>(PLANEJAMENTO[[#This Row],[AGUARDANDO SEPARAÇÃO]]+PLANEJAMENTO[[#This Row],[FINALIZADO]])-(PLANEJAMENTO[[#This Row],[TOTAL LISTA]]+PLANEJAMENTO[[#This Row],[KIT]])</f>
        <v>0</v>
      </c>
      <c r="Q70" s="3">
        <f>IFERROR(VLOOKUP(PLANEJAMENTO[[#This Row],[SKU]],EST_MERCOCAMP!A:E,5,0),0)</f>
        <v>1752</v>
      </c>
      <c r="R70" s="3">
        <f>IFERROR(VLOOKUP(PLANEJAMENTO[[#This Row],[SKU]],EST_LMX!A:C,3,0),0)</f>
        <v>1988</v>
      </c>
      <c r="S70" s="7">
        <f>IFERROR(IF(VLOOKUP(C70,'EST_DEVINTEX X DEMANDA'!A:E,5,0)&lt;0,0,VLOOKUP(C70,'EST_DEVINTEX X DEMANDA'!A:E,5,0)),0)</f>
        <v>36084</v>
      </c>
      <c r="T70" s="3"/>
      <c r="U70" s="3">
        <f t="shared" si="2"/>
        <v>0</v>
      </c>
      <c r="V70" s="3">
        <f t="shared" si="3"/>
        <v>0</v>
      </c>
      <c r="W70" s="3" t="s">
        <v>145</v>
      </c>
      <c r="X70" s="87" t="s">
        <v>145</v>
      </c>
      <c r="Y70" s="73">
        <f>(PLANEJAMENTO[[#This Row],[AGUARDANDO SEPARAÇÃO]]+PLANEJAMENTO[[#This Row],[FINALIZADO]])/(PLANEJAMENTO[[#This Row],[KIT]]+PLANEJAMENTO[[#This Row],[TOTAL LISTA]])</f>
        <v>1</v>
      </c>
    </row>
    <row r="71" spans="1:25" x14ac:dyDescent="0.25">
      <c r="A71" s="71" t="s">
        <v>179</v>
      </c>
      <c r="B71" s="71" t="s">
        <v>158</v>
      </c>
      <c r="C71" s="3">
        <v>34768</v>
      </c>
      <c r="D71" s="3" t="s">
        <v>36</v>
      </c>
      <c r="E71" s="47" t="s">
        <v>138</v>
      </c>
      <c r="F71" s="4" t="s">
        <v>136</v>
      </c>
      <c r="G71" s="4">
        <v>480</v>
      </c>
      <c r="H71" s="3">
        <v>6</v>
      </c>
      <c r="I71" s="15">
        <f>SUMIFS(IN_TRANSITO!E:E,IN_TRANSITO!B:B,PLANEJAMENTO!C71,IN_TRANSITO!H:H,PLANEJAMENTO!$I$2,IN_TRANSITO!W:W,PLANEJAMENTO!A71)</f>
        <v>0</v>
      </c>
      <c r="J71" s="15">
        <f>SUMIFS(IN_TRANSITO!E:E,IN_TRANSITO!B:B,PLANEJAMENTO!C71,IN_TRANSITO!H:H,PLANEJAMENTO!$J$2,IN_TRANSITO!W:W,PLANEJAMENTO!A71)</f>
        <v>0</v>
      </c>
      <c r="K71" s="15">
        <f>SUMIFS(PRODUCAO_SHRINK!E:E,PRODUCAO_SHRINK!B:B,PLANEJAMENTO[[#This Row],[SKU]],PRODUCAO_SHRINK!H:H,PLANEJAMENTO[[#Headers],[SHERINK SOLICITADO]],PRODUCAO_SHRINK!V:V,PLANEJAMENTO[[#This Row],[LISTA]])</f>
        <v>0</v>
      </c>
      <c r="L71" s="15">
        <f>SUMIFS(PRODUCAO_SHRINK!E:E,PRODUCAO_SHRINK!B:B,PLANEJAMENTO[[#This Row],[SKU]],PRODUCAO_SHRINK!H:H,PLANEJAMENTO[[#Headers],[SHERINK ENVIADO]],PRODUCAO_SHRINK!V:V,PLANEJAMENTO[[#This Row],[LISTA]])</f>
        <v>0</v>
      </c>
      <c r="M71" s="15">
        <f>SUMIFS(IN_TRANSITO!E:E,IN_TRANSITO!B:B,PLANEJAMENTO!C71,IN_TRANSITO!H:H,PLANEJAMENTO!$M$2,IN_TRANSITO!W:W,PLANEJAMENTO!A71)</f>
        <v>1992</v>
      </c>
      <c r="N71" s="15">
        <v>0</v>
      </c>
      <c r="O71" s="15">
        <v>1992</v>
      </c>
      <c r="P71" s="15">
        <f>(PLANEJAMENTO[[#This Row],[AGUARDANDO SEPARAÇÃO]]+PLANEJAMENTO[[#This Row],[FINALIZADO]])-(PLANEJAMENTO[[#This Row],[TOTAL LISTA]]+PLANEJAMENTO[[#This Row],[KIT]])</f>
        <v>0</v>
      </c>
      <c r="Q71" s="3">
        <f>IFERROR(VLOOKUP(PLANEJAMENTO[[#This Row],[SKU]],EST_MERCOCAMP!A:E,5,0),0)</f>
        <v>10068</v>
      </c>
      <c r="R71" s="3">
        <f>IFERROR(VLOOKUP(PLANEJAMENTO[[#This Row],[SKU]],EST_LMX!A:C,3,0),0)</f>
        <v>3852</v>
      </c>
      <c r="S71" s="7">
        <f>IFERROR(IF(VLOOKUP(C71,'EST_DEVINTEX X DEMANDA'!A:E,5,0)&lt;0,0,VLOOKUP(C71,'EST_DEVINTEX X DEMANDA'!A:E,5,0)),0)</f>
        <v>0</v>
      </c>
      <c r="T71" s="3"/>
      <c r="U71" s="3">
        <f t="shared" si="2"/>
        <v>0</v>
      </c>
      <c r="V71" s="3">
        <f t="shared" si="3"/>
        <v>0</v>
      </c>
      <c r="W71" s="3" t="s">
        <v>145</v>
      </c>
      <c r="X71" s="87" t="s">
        <v>145</v>
      </c>
      <c r="Y71" s="73">
        <f>(PLANEJAMENTO[[#This Row],[AGUARDANDO SEPARAÇÃO]]+PLANEJAMENTO[[#This Row],[FINALIZADO]])/(PLANEJAMENTO[[#This Row],[KIT]]+PLANEJAMENTO[[#This Row],[TOTAL LISTA]])</f>
        <v>1</v>
      </c>
    </row>
    <row r="72" spans="1:25" x14ac:dyDescent="0.25">
      <c r="A72" s="71" t="s">
        <v>179</v>
      </c>
      <c r="B72" s="71" t="s">
        <v>158</v>
      </c>
      <c r="C72" s="3">
        <v>32193</v>
      </c>
      <c r="D72" s="3" t="s">
        <v>229</v>
      </c>
      <c r="E72" s="47" t="s">
        <v>138</v>
      </c>
      <c r="F72" s="4" t="s">
        <v>136</v>
      </c>
      <c r="G72" s="4">
        <v>4032</v>
      </c>
      <c r="H72" s="3">
        <v>12</v>
      </c>
      <c r="I72" s="15">
        <f>SUMIFS(IN_TRANSITO!E:E,IN_TRANSITO!B:B,PLANEJAMENTO!C72,IN_TRANSITO!H:H,PLANEJAMENTO!$I$2,IN_TRANSITO!W:W,PLANEJAMENTO!A72)</f>
        <v>0</v>
      </c>
      <c r="J72" s="15">
        <f>SUMIFS(IN_TRANSITO!E:E,IN_TRANSITO!B:B,PLANEJAMENTO!C72,IN_TRANSITO!H:H,PLANEJAMENTO!$J$2,IN_TRANSITO!W:W,PLANEJAMENTO!A72)</f>
        <v>0</v>
      </c>
      <c r="K72" s="15">
        <f>SUMIFS(PRODUCAO_SHRINK!E:E,PRODUCAO_SHRINK!B:B,PLANEJAMENTO[[#This Row],[SKU]],PRODUCAO_SHRINK!H:H,PLANEJAMENTO[[#Headers],[SHERINK SOLICITADO]],PRODUCAO_SHRINK!V:V,PLANEJAMENTO[[#This Row],[LISTA]])</f>
        <v>0</v>
      </c>
      <c r="L72" s="15">
        <f>SUMIFS(PRODUCAO_SHRINK!E:E,PRODUCAO_SHRINK!B:B,PLANEJAMENTO[[#This Row],[SKU]],PRODUCAO_SHRINK!H:H,PLANEJAMENTO[[#Headers],[SHERINK ENVIADO]],PRODUCAO_SHRINK!V:V,PLANEJAMENTO[[#This Row],[LISTA]])</f>
        <v>0</v>
      </c>
      <c r="M72" s="15">
        <f>SUMIFS(IN_TRANSITO!E:E,IN_TRANSITO!B:B,PLANEJAMENTO!C72,IN_TRANSITO!H:H,PLANEJAMENTO!$M$2,IN_TRANSITO!W:W,PLANEJAMENTO!A72)</f>
        <v>2016</v>
      </c>
      <c r="N72" s="15">
        <v>0</v>
      </c>
      <c r="O72" s="15">
        <v>2016</v>
      </c>
      <c r="P72" s="15">
        <f>(PLANEJAMENTO[[#This Row],[AGUARDANDO SEPARAÇÃO]]+PLANEJAMENTO[[#This Row],[FINALIZADO]])-(PLANEJAMENTO[[#This Row],[TOTAL LISTA]]+PLANEJAMENTO[[#This Row],[KIT]])</f>
        <v>0</v>
      </c>
      <c r="Q72" s="3">
        <f>IFERROR(VLOOKUP(PLANEJAMENTO[[#This Row],[SKU]],EST_MERCOCAMP!A:E,5,0),0)</f>
        <v>3036</v>
      </c>
      <c r="R72" s="3">
        <f>IFERROR(VLOOKUP(PLANEJAMENTO[[#This Row],[SKU]],EST_LMX!A:C,3,0),0)</f>
        <v>1860</v>
      </c>
      <c r="S72" s="7">
        <f>IFERROR(IF(VLOOKUP(C72,'EST_DEVINTEX X DEMANDA'!A:E,5,0)&lt;0,0,VLOOKUP(C72,'EST_DEVINTEX X DEMANDA'!A:E,5,0)),0)</f>
        <v>0</v>
      </c>
      <c r="T72" s="3"/>
      <c r="U72" s="3">
        <f t="shared" si="2"/>
        <v>0</v>
      </c>
      <c r="V72" s="3">
        <f t="shared" si="3"/>
        <v>0</v>
      </c>
      <c r="W72" s="3" t="s">
        <v>145</v>
      </c>
      <c r="X72" s="87" t="s">
        <v>145</v>
      </c>
      <c r="Y72" s="73">
        <f>(PLANEJAMENTO[[#This Row],[AGUARDANDO SEPARAÇÃO]]+PLANEJAMENTO[[#This Row],[FINALIZADO]])/(PLANEJAMENTO[[#This Row],[KIT]]+PLANEJAMENTO[[#This Row],[TOTAL LISTA]])</f>
        <v>1</v>
      </c>
    </row>
    <row r="73" spans="1:25" x14ac:dyDescent="0.25">
      <c r="A73" s="71" t="s">
        <v>179</v>
      </c>
      <c r="B73" s="71" t="s">
        <v>158</v>
      </c>
      <c r="C73" s="3">
        <v>33318</v>
      </c>
      <c r="D73" s="3" t="s">
        <v>230</v>
      </c>
      <c r="E73" s="47" t="s">
        <v>135</v>
      </c>
      <c r="F73" s="4" t="s">
        <v>136</v>
      </c>
      <c r="G73" s="4">
        <v>504</v>
      </c>
      <c r="H73" s="3">
        <v>6</v>
      </c>
      <c r="I73" s="15">
        <f>SUMIFS(IN_TRANSITO!E:E,IN_TRANSITO!B:B,PLANEJAMENTO!C73,IN_TRANSITO!H:H,PLANEJAMENTO!$I$2,IN_TRANSITO!W:W,PLANEJAMENTO!A73)</f>
        <v>0</v>
      </c>
      <c r="J73" s="15">
        <f>SUMIFS(IN_TRANSITO!E:E,IN_TRANSITO!B:B,PLANEJAMENTO!C73,IN_TRANSITO!H:H,PLANEJAMENTO!$J$2,IN_TRANSITO!W:W,PLANEJAMENTO!A73)</f>
        <v>0</v>
      </c>
      <c r="K73" s="15">
        <f>SUMIFS(PRODUCAO_SHRINK!E:E,PRODUCAO_SHRINK!B:B,PLANEJAMENTO[[#This Row],[SKU]],PRODUCAO_SHRINK!H:H,PLANEJAMENTO[[#Headers],[SHERINK SOLICITADO]],PRODUCAO_SHRINK!V:V,PLANEJAMENTO[[#This Row],[LISTA]])</f>
        <v>0</v>
      </c>
      <c r="L73" s="15">
        <f>SUMIFS(PRODUCAO_SHRINK!E:E,PRODUCAO_SHRINK!B:B,PLANEJAMENTO[[#This Row],[SKU]],PRODUCAO_SHRINK!H:H,PLANEJAMENTO[[#Headers],[SHERINK ENVIADO]],PRODUCAO_SHRINK!V:V,PLANEJAMENTO[[#This Row],[LISTA]])</f>
        <v>0</v>
      </c>
      <c r="M73" s="15">
        <f>SUMIFS(IN_TRANSITO!E:E,IN_TRANSITO!B:B,PLANEJAMENTO!C73,IN_TRANSITO!H:H,PLANEJAMENTO!$M$2,IN_TRANSITO!W:W,PLANEJAMENTO!A73)</f>
        <v>2958</v>
      </c>
      <c r="N73" s="15">
        <v>0</v>
      </c>
      <c r="O73" s="15">
        <v>2958</v>
      </c>
      <c r="P73" s="15">
        <f>(PLANEJAMENTO[[#This Row],[AGUARDANDO SEPARAÇÃO]]+PLANEJAMENTO[[#This Row],[FINALIZADO]])-(PLANEJAMENTO[[#This Row],[TOTAL LISTA]]+PLANEJAMENTO[[#This Row],[KIT]])</f>
        <v>0</v>
      </c>
      <c r="Q73" s="3">
        <f>IFERROR(VLOOKUP(PLANEJAMENTO[[#This Row],[SKU]],EST_MERCOCAMP!A:E,5,0),0)</f>
        <v>462</v>
      </c>
      <c r="R73" s="3">
        <f>IFERROR(VLOOKUP(PLANEJAMENTO[[#This Row],[SKU]],EST_LMX!A:C,3,0),0)</f>
        <v>540</v>
      </c>
      <c r="S73" s="7">
        <f>IFERROR(IF(VLOOKUP(C73,'EST_DEVINTEX X DEMANDA'!A:E,5,0)&lt;0,0,VLOOKUP(C73,'EST_DEVINTEX X DEMANDA'!A:E,5,0)),0)</f>
        <v>528</v>
      </c>
      <c r="T73" s="3"/>
      <c r="U73" s="3">
        <f t="shared" si="2"/>
        <v>0</v>
      </c>
      <c r="V73" s="3">
        <f t="shared" si="3"/>
        <v>0</v>
      </c>
      <c r="W73" s="3" t="s">
        <v>145</v>
      </c>
      <c r="X73" s="87" t="s">
        <v>145</v>
      </c>
      <c r="Y73" s="73">
        <f>(PLANEJAMENTO[[#This Row],[AGUARDANDO SEPARAÇÃO]]+PLANEJAMENTO[[#This Row],[FINALIZADO]])/(PLANEJAMENTO[[#This Row],[KIT]]+PLANEJAMENTO[[#This Row],[TOTAL LISTA]])</f>
        <v>1</v>
      </c>
    </row>
    <row r="74" spans="1:25" x14ac:dyDescent="0.25">
      <c r="A74" s="71" t="s">
        <v>179</v>
      </c>
      <c r="B74" s="71" t="s">
        <v>158</v>
      </c>
      <c r="C74" s="3">
        <v>32432</v>
      </c>
      <c r="D74" s="3" t="s">
        <v>231</v>
      </c>
      <c r="E74" s="47" t="s">
        <v>135</v>
      </c>
      <c r="F74" s="4" t="s">
        <v>136</v>
      </c>
      <c r="G74" s="4">
        <v>720</v>
      </c>
      <c r="H74" s="3">
        <v>6</v>
      </c>
      <c r="I74" s="15">
        <f>SUMIFS(IN_TRANSITO!E:E,IN_TRANSITO!B:B,PLANEJAMENTO!C74,IN_TRANSITO!H:H,PLANEJAMENTO!$I$2,IN_TRANSITO!W:W,PLANEJAMENTO!A74)</f>
        <v>0</v>
      </c>
      <c r="J74" s="15">
        <f>SUMIFS(IN_TRANSITO!E:E,IN_TRANSITO!B:B,PLANEJAMENTO!C74,IN_TRANSITO!H:H,PLANEJAMENTO!$J$2,IN_TRANSITO!W:W,PLANEJAMENTO!A74)</f>
        <v>0</v>
      </c>
      <c r="K74" s="15">
        <f>SUMIFS(PRODUCAO_SHRINK!E:E,PRODUCAO_SHRINK!B:B,PLANEJAMENTO[[#This Row],[SKU]],PRODUCAO_SHRINK!H:H,PLANEJAMENTO[[#Headers],[SHERINK SOLICITADO]],PRODUCAO_SHRINK!V:V,PLANEJAMENTO[[#This Row],[LISTA]])</f>
        <v>0</v>
      </c>
      <c r="L74" s="15">
        <f>SUMIFS(PRODUCAO_SHRINK!E:E,PRODUCAO_SHRINK!B:B,PLANEJAMENTO[[#This Row],[SKU]],PRODUCAO_SHRINK!H:H,PLANEJAMENTO[[#Headers],[SHERINK ENVIADO]],PRODUCAO_SHRINK!V:V,PLANEJAMENTO[[#This Row],[LISTA]])</f>
        <v>0</v>
      </c>
      <c r="M74" s="15">
        <f>SUMIFS(IN_TRANSITO!E:E,IN_TRANSITO!B:B,PLANEJAMENTO!C74,IN_TRANSITO!H:H,PLANEJAMENTO!$M$2,IN_TRANSITO!W:W,PLANEJAMENTO!A74)</f>
        <v>1902</v>
      </c>
      <c r="N74" s="15">
        <v>0</v>
      </c>
      <c r="O74" s="15">
        <v>1902</v>
      </c>
      <c r="P74" s="15">
        <f>(PLANEJAMENTO[[#This Row],[AGUARDANDO SEPARAÇÃO]]+PLANEJAMENTO[[#This Row],[FINALIZADO]])-(PLANEJAMENTO[[#This Row],[TOTAL LISTA]]+PLANEJAMENTO[[#This Row],[KIT]])</f>
        <v>0</v>
      </c>
      <c r="Q74" s="3">
        <f>IFERROR(VLOOKUP(PLANEJAMENTO[[#This Row],[SKU]],EST_MERCOCAMP!A:E,5,0),0)</f>
        <v>1626</v>
      </c>
      <c r="R74" s="3">
        <f>IFERROR(VLOOKUP(PLANEJAMENTO[[#This Row],[SKU]],EST_LMX!A:C,3,0),0)</f>
        <v>840</v>
      </c>
      <c r="S74" s="7">
        <f>IFERROR(IF(VLOOKUP(C74,'EST_DEVINTEX X DEMANDA'!A:E,5,0)&lt;0,0,VLOOKUP(C74,'EST_DEVINTEX X DEMANDA'!A:E,5,0)),0)</f>
        <v>2514</v>
      </c>
      <c r="T74" s="3"/>
      <c r="U74" s="3">
        <f t="shared" si="2"/>
        <v>0</v>
      </c>
      <c r="V74" s="3">
        <f t="shared" si="3"/>
        <v>0</v>
      </c>
      <c r="W74" s="3" t="s">
        <v>145</v>
      </c>
      <c r="X74" s="87" t="s">
        <v>145</v>
      </c>
      <c r="Y74" s="73">
        <f>(PLANEJAMENTO[[#This Row],[AGUARDANDO SEPARAÇÃO]]+PLANEJAMENTO[[#This Row],[FINALIZADO]])/(PLANEJAMENTO[[#This Row],[KIT]]+PLANEJAMENTO[[#This Row],[TOTAL LISTA]])</f>
        <v>1</v>
      </c>
    </row>
    <row r="75" spans="1:25" x14ac:dyDescent="0.25">
      <c r="A75" s="71" t="s">
        <v>179</v>
      </c>
      <c r="B75" s="71" t="s">
        <v>158</v>
      </c>
      <c r="C75" s="3">
        <v>33644</v>
      </c>
      <c r="D75" s="3" t="s">
        <v>232</v>
      </c>
      <c r="E75" s="47" t="s">
        <v>138</v>
      </c>
      <c r="F75" s="4" t="s">
        <v>136</v>
      </c>
      <c r="G75" s="4">
        <v>8352</v>
      </c>
      <c r="H75" s="3">
        <v>12</v>
      </c>
      <c r="I75" s="15">
        <f>SUMIFS(IN_TRANSITO!E:E,IN_TRANSITO!B:B,PLANEJAMENTO!C75,IN_TRANSITO!H:H,PLANEJAMENTO!$I$2,IN_TRANSITO!W:W,PLANEJAMENTO!A75)</f>
        <v>0</v>
      </c>
      <c r="J75" s="15">
        <f>SUMIFS(IN_TRANSITO!E:E,IN_TRANSITO!B:B,PLANEJAMENTO!C75,IN_TRANSITO!H:H,PLANEJAMENTO!$J$2,IN_TRANSITO!W:W,PLANEJAMENTO!A75)</f>
        <v>0</v>
      </c>
      <c r="K75" s="15">
        <f>SUMIFS(PRODUCAO_SHRINK!E:E,PRODUCAO_SHRINK!B:B,PLANEJAMENTO[[#This Row],[SKU]],PRODUCAO_SHRINK!H:H,PLANEJAMENTO[[#Headers],[SHERINK SOLICITADO]],PRODUCAO_SHRINK!V:V,PLANEJAMENTO[[#This Row],[LISTA]])</f>
        <v>0</v>
      </c>
      <c r="L75" s="15">
        <f>SUMIFS(PRODUCAO_SHRINK!E:E,PRODUCAO_SHRINK!B:B,PLANEJAMENTO[[#This Row],[SKU]],PRODUCAO_SHRINK!H:H,PLANEJAMENTO[[#Headers],[SHERINK ENVIADO]],PRODUCAO_SHRINK!V:V,PLANEJAMENTO[[#This Row],[LISTA]])</f>
        <v>0</v>
      </c>
      <c r="M75" s="15">
        <f>SUMIFS(IN_TRANSITO!E:E,IN_TRANSITO!B:B,PLANEJAMENTO!C75,IN_TRANSITO!H:H,PLANEJAMENTO!$M$2,IN_TRANSITO!W:W,PLANEJAMENTO!A75)</f>
        <v>2640</v>
      </c>
      <c r="N75" s="15">
        <v>0</v>
      </c>
      <c r="O75" s="15">
        <v>2640</v>
      </c>
      <c r="P75" s="15">
        <f>(PLANEJAMENTO[[#This Row],[AGUARDANDO SEPARAÇÃO]]+PLANEJAMENTO[[#This Row],[FINALIZADO]])-(PLANEJAMENTO[[#This Row],[TOTAL LISTA]]+PLANEJAMENTO[[#This Row],[KIT]])</f>
        <v>0</v>
      </c>
      <c r="Q75" s="3">
        <f>IFERROR(VLOOKUP(PLANEJAMENTO[[#This Row],[SKU]],EST_MERCOCAMP!A:E,5,0),0)</f>
        <v>4584</v>
      </c>
      <c r="R75" s="3">
        <f>IFERROR(VLOOKUP(PLANEJAMENTO[[#This Row],[SKU]],EST_LMX!A:C,3,0),0)</f>
        <v>216</v>
      </c>
      <c r="S75" s="7">
        <f>IFERROR(IF(VLOOKUP(C75,'EST_DEVINTEX X DEMANDA'!A:E,5,0)&lt;0,0,VLOOKUP(C75,'EST_DEVINTEX X DEMANDA'!A:E,5,0)),0)</f>
        <v>13680</v>
      </c>
      <c r="T75" s="3"/>
      <c r="U75" s="3">
        <f t="shared" si="2"/>
        <v>0</v>
      </c>
      <c r="V75" s="3">
        <f t="shared" si="3"/>
        <v>0</v>
      </c>
      <c r="W75" s="3" t="s">
        <v>182</v>
      </c>
      <c r="X75" s="87" t="s">
        <v>145</v>
      </c>
      <c r="Y75" s="73">
        <f>(PLANEJAMENTO[[#This Row],[AGUARDANDO SEPARAÇÃO]]+PLANEJAMENTO[[#This Row],[FINALIZADO]])/(PLANEJAMENTO[[#This Row],[KIT]]+PLANEJAMENTO[[#This Row],[TOTAL LISTA]])</f>
        <v>1</v>
      </c>
    </row>
    <row r="76" spans="1:25" x14ac:dyDescent="0.25">
      <c r="A76" s="71" t="s">
        <v>179</v>
      </c>
      <c r="B76" s="71" t="s">
        <v>158</v>
      </c>
      <c r="C76" s="3">
        <v>33244</v>
      </c>
      <c r="D76" s="3" t="s">
        <v>233</v>
      </c>
      <c r="E76" s="47" t="s">
        <v>135</v>
      </c>
      <c r="F76" s="4" t="s">
        <v>136</v>
      </c>
      <c r="G76" s="4">
        <v>1980</v>
      </c>
      <c r="H76" s="3">
        <v>6</v>
      </c>
      <c r="I76" s="15">
        <f>SUMIFS(IN_TRANSITO!E:E,IN_TRANSITO!B:B,PLANEJAMENTO!C76,IN_TRANSITO!H:H,PLANEJAMENTO!$I$2,IN_TRANSITO!W:W,PLANEJAMENTO!A76)</f>
        <v>0</v>
      </c>
      <c r="J76" s="15">
        <f>SUMIFS(IN_TRANSITO!E:E,IN_TRANSITO!B:B,PLANEJAMENTO!C76,IN_TRANSITO!H:H,PLANEJAMENTO!$J$2,IN_TRANSITO!W:W,PLANEJAMENTO!A76)</f>
        <v>0</v>
      </c>
      <c r="K76" s="15">
        <f>SUMIFS(PRODUCAO_SHRINK!E:E,PRODUCAO_SHRINK!B:B,PLANEJAMENTO[[#This Row],[SKU]],PRODUCAO_SHRINK!H:H,PLANEJAMENTO[[#Headers],[SHERINK SOLICITADO]],PRODUCAO_SHRINK!V:V,PLANEJAMENTO[[#This Row],[LISTA]])</f>
        <v>0</v>
      </c>
      <c r="L76" s="15">
        <f>SUMIFS(PRODUCAO_SHRINK!E:E,PRODUCAO_SHRINK!B:B,PLANEJAMENTO[[#This Row],[SKU]],PRODUCAO_SHRINK!H:H,PLANEJAMENTO[[#Headers],[SHERINK ENVIADO]],PRODUCAO_SHRINK!V:V,PLANEJAMENTO[[#This Row],[LISTA]])</f>
        <v>0</v>
      </c>
      <c r="M76" s="15">
        <f>SUMIFS(IN_TRANSITO!E:E,IN_TRANSITO!B:B,PLANEJAMENTO!C76,IN_TRANSITO!H:H,PLANEJAMENTO!$M$2,IN_TRANSITO!W:W,PLANEJAMENTO!A76)</f>
        <v>2328</v>
      </c>
      <c r="N76" s="15">
        <v>0</v>
      </c>
      <c r="O76" s="15">
        <v>2328</v>
      </c>
      <c r="P76" s="15">
        <f>(PLANEJAMENTO[[#This Row],[AGUARDANDO SEPARAÇÃO]]+PLANEJAMENTO[[#This Row],[FINALIZADO]])-(PLANEJAMENTO[[#This Row],[TOTAL LISTA]]+PLANEJAMENTO[[#This Row],[KIT]])</f>
        <v>0</v>
      </c>
      <c r="Q76" s="3">
        <f>IFERROR(VLOOKUP(PLANEJAMENTO[[#This Row],[SKU]],EST_MERCOCAMP!A:E,5,0),0)</f>
        <v>36546</v>
      </c>
      <c r="R76" s="3">
        <f>IFERROR(VLOOKUP(PLANEJAMENTO[[#This Row],[SKU]],EST_LMX!A:C,3,0),0)</f>
        <v>7968</v>
      </c>
      <c r="S76" s="7">
        <f>IFERROR(IF(VLOOKUP(C76,'EST_DEVINTEX X DEMANDA'!A:E,5,0)&lt;0,0,VLOOKUP(C76,'EST_DEVINTEX X DEMANDA'!A:E,5,0)),0)</f>
        <v>13680</v>
      </c>
      <c r="T76" s="3"/>
      <c r="U76" s="3">
        <f t="shared" si="2"/>
        <v>0</v>
      </c>
      <c r="V76" s="3">
        <f t="shared" si="3"/>
        <v>0</v>
      </c>
      <c r="W76" s="3" t="s">
        <v>145</v>
      </c>
      <c r="X76" s="87" t="s">
        <v>145</v>
      </c>
      <c r="Y76" s="73">
        <f>(PLANEJAMENTO[[#This Row],[AGUARDANDO SEPARAÇÃO]]+PLANEJAMENTO[[#This Row],[FINALIZADO]])/(PLANEJAMENTO[[#This Row],[KIT]]+PLANEJAMENTO[[#This Row],[TOTAL LISTA]])</f>
        <v>1</v>
      </c>
    </row>
    <row r="77" spans="1:25" x14ac:dyDescent="0.25">
      <c r="A77" s="71" t="s">
        <v>179</v>
      </c>
      <c r="B77" s="71" t="s">
        <v>158</v>
      </c>
      <c r="C77" s="3">
        <v>95275</v>
      </c>
      <c r="D77" s="3" t="s">
        <v>38</v>
      </c>
      <c r="E77" s="47" t="s">
        <v>135</v>
      </c>
      <c r="F77" s="4" t="s">
        <v>136</v>
      </c>
      <c r="G77" s="4">
        <v>390</v>
      </c>
      <c r="H77" s="3">
        <v>6</v>
      </c>
      <c r="I77" s="15">
        <f>SUMIFS(IN_TRANSITO!E:E,IN_TRANSITO!B:B,PLANEJAMENTO!C77,IN_TRANSITO!H:H,PLANEJAMENTO!$I$2,IN_TRANSITO!W:W,PLANEJAMENTO!A77)</f>
        <v>0</v>
      </c>
      <c r="J77" s="15">
        <f>SUMIFS(IN_TRANSITO!E:E,IN_TRANSITO!B:B,PLANEJAMENTO!C77,IN_TRANSITO!H:H,PLANEJAMENTO!$J$2,IN_TRANSITO!W:W,PLANEJAMENTO!A77)</f>
        <v>0</v>
      </c>
      <c r="K77" s="15">
        <f>SUMIFS(PRODUCAO_SHRINK!E:E,PRODUCAO_SHRINK!B:B,PLANEJAMENTO[[#This Row],[SKU]],PRODUCAO_SHRINK!H:H,PLANEJAMENTO[[#Headers],[SHERINK SOLICITADO]],PRODUCAO_SHRINK!V:V,PLANEJAMENTO[[#This Row],[LISTA]])</f>
        <v>0</v>
      </c>
      <c r="L77" s="15">
        <f>SUMIFS(PRODUCAO_SHRINK!E:E,PRODUCAO_SHRINK!B:B,PLANEJAMENTO[[#This Row],[SKU]],PRODUCAO_SHRINK!H:H,PLANEJAMENTO[[#Headers],[SHERINK ENVIADO]],PRODUCAO_SHRINK!V:V,PLANEJAMENTO[[#This Row],[LISTA]])</f>
        <v>0</v>
      </c>
      <c r="M77" s="15">
        <f>SUMIFS(IN_TRANSITO!E:E,IN_TRANSITO!B:B,PLANEJAMENTO!C77,IN_TRANSITO!H:H,PLANEJAMENTO!$M$2,IN_TRANSITO!W:W,PLANEJAMENTO!A77)</f>
        <v>1806</v>
      </c>
      <c r="N77" s="15">
        <v>0</v>
      </c>
      <c r="O77" s="15">
        <v>1806</v>
      </c>
      <c r="P77" s="15">
        <f>(PLANEJAMENTO[[#This Row],[AGUARDANDO SEPARAÇÃO]]+PLANEJAMENTO[[#This Row],[FINALIZADO]])-(PLANEJAMENTO[[#This Row],[TOTAL LISTA]]+PLANEJAMENTO[[#This Row],[KIT]])</f>
        <v>0</v>
      </c>
      <c r="Q77" s="3">
        <f>IFERROR(VLOOKUP(PLANEJAMENTO[[#This Row],[SKU]],EST_MERCOCAMP!A:E,5,0),0)</f>
        <v>-276</v>
      </c>
      <c r="R77" s="3">
        <f>IFERROR(VLOOKUP(PLANEJAMENTO[[#This Row],[SKU]],EST_LMX!A:C,3,0),0)</f>
        <v>2190</v>
      </c>
      <c r="S77" s="7">
        <f>IFERROR(IF(VLOOKUP(C77,'EST_DEVINTEX X DEMANDA'!A:E,5,0)&lt;0,0,VLOOKUP(C77,'EST_DEVINTEX X DEMANDA'!A:E,5,0)),0)</f>
        <v>6240</v>
      </c>
      <c r="T77" s="3"/>
      <c r="U77" s="3">
        <f t="shared" si="2"/>
        <v>0</v>
      </c>
      <c r="V77" s="3">
        <f t="shared" si="3"/>
        <v>0</v>
      </c>
      <c r="W77" s="3" t="s">
        <v>145</v>
      </c>
      <c r="X77" s="87" t="s">
        <v>145</v>
      </c>
      <c r="Y77" s="73">
        <f>(PLANEJAMENTO[[#This Row],[AGUARDANDO SEPARAÇÃO]]+PLANEJAMENTO[[#This Row],[FINALIZADO]])/(PLANEJAMENTO[[#This Row],[KIT]]+PLANEJAMENTO[[#This Row],[TOTAL LISTA]])</f>
        <v>1</v>
      </c>
    </row>
    <row r="78" spans="1:25" x14ac:dyDescent="0.25">
      <c r="A78" s="71" t="s">
        <v>179</v>
      </c>
      <c r="B78" s="71" t="s">
        <v>158</v>
      </c>
      <c r="C78" s="3">
        <v>32036</v>
      </c>
      <c r="D78" s="3" t="s">
        <v>234</v>
      </c>
      <c r="E78" s="47" t="s">
        <v>137</v>
      </c>
      <c r="F78" s="4" t="s">
        <v>136</v>
      </c>
      <c r="G78" s="4">
        <v>1452</v>
      </c>
      <c r="H78" s="3">
        <v>6</v>
      </c>
      <c r="I78" s="15">
        <f>SUMIFS(IN_TRANSITO!E:E,IN_TRANSITO!B:B,PLANEJAMENTO!C78,IN_TRANSITO!H:H,PLANEJAMENTO!$I$2,IN_TRANSITO!W:W,PLANEJAMENTO!A78)</f>
        <v>0</v>
      </c>
      <c r="J78" s="15">
        <f>SUMIFS(IN_TRANSITO!E:E,IN_TRANSITO!B:B,PLANEJAMENTO!C78,IN_TRANSITO!H:H,PLANEJAMENTO!$J$2,IN_TRANSITO!W:W,PLANEJAMENTO!A78)</f>
        <v>0</v>
      </c>
      <c r="K78" s="15">
        <f>SUMIFS(PRODUCAO_SHRINK!E:E,PRODUCAO_SHRINK!B:B,PLANEJAMENTO[[#This Row],[SKU]],PRODUCAO_SHRINK!H:H,PLANEJAMENTO[[#Headers],[SHERINK SOLICITADO]],PRODUCAO_SHRINK!V:V,PLANEJAMENTO[[#This Row],[LISTA]])</f>
        <v>0</v>
      </c>
      <c r="L78" s="15">
        <f>SUMIFS(PRODUCAO_SHRINK!E:E,PRODUCAO_SHRINK!B:B,PLANEJAMENTO[[#This Row],[SKU]],PRODUCAO_SHRINK!H:H,PLANEJAMENTO[[#Headers],[SHERINK ENVIADO]],PRODUCAO_SHRINK!V:V,PLANEJAMENTO[[#This Row],[LISTA]])</f>
        <v>0</v>
      </c>
      <c r="M78" s="15">
        <f>SUMIFS(IN_TRANSITO!E:E,IN_TRANSITO!B:B,PLANEJAMENTO!C78,IN_TRANSITO!H:H,PLANEJAMENTO!$M$2,IN_TRANSITO!W:W,PLANEJAMENTO!A78)</f>
        <v>2442</v>
      </c>
      <c r="N78" s="15">
        <v>0</v>
      </c>
      <c r="O78" s="15">
        <v>2442</v>
      </c>
      <c r="P78" s="15">
        <f>(PLANEJAMENTO[[#This Row],[AGUARDANDO SEPARAÇÃO]]+PLANEJAMENTO[[#This Row],[FINALIZADO]])-(PLANEJAMENTO[[#This Row],[TOTAL LISTA]]+PLANEJAMENTO[[#This Row],[KIT]])</f>
        <v>0</v>
      </c>
      <c r="Q78" s="3">
        <f>IFERROR(VLOOKUP(PLANEJAMENTO[[#This Row],[SKU]],EST_MERCOCAMP!A:E,5,0),0)</f>
        <v>-4710</v>
      </c>
      <c r="R78" s="3">
        <f>IFERROR(VLOOKUP(PLANEJAMENTO[[#This Row],[SKU]],EST_LMX!A:C,3,0),0)</f>
        <v>3120</v>
      </c>
      <c r="S78" s="7">
        <f>IFERROR(IF(VLOOKUP(C78,'EST_DEVINTEX X DEMANDA'!A:E,5,0)&lt;0,0,VLOOKUP(C78,'EST_DEVINTEX X DEMANDA'!A:E,5,0)),0)</f>
        <v>7056</v>
      </c>
      <c r="T78" s="3"/>
      <c r="U78" s="3">
        <f t="shared" si="2"/>
        <v>0</v>
      </c>
      <c r="V78" s="3">
        <f t="shared" si="3"/>
        <v>0</v>
      </c>
      <c r="W78" s="3" t="s">
        <v>145</v>
      </c>
      <c r="X78" s="87" t="s">
        <v>145</v>
      </c>
      <c r="Y78" s="73">
        <f>(PLANEJAMENTO[[#This Row],[AGUARDANDO SEPARAÇÃO]]+PLANEJAMENTO[[#This Row],[FINALIZADO]])/(PLANEJAMENTO[[#This Row],[KIT]]+PLANEJAMENTO[[#This Row],[TOTAL LISTA]])</f>
        <v>1</v>
      </c>
    </row>
    <row r="79" spans="1:25" x14ac:dyDescent="0.25">
      <c r="A79" s="71" t="s">
        <v>179</v>
      </c>
      <c r="B79" s="71" t="s">
        <v>158</v>
      </c>
      <c r="C79" s="3">
        <v>33584</v>
      </c>
      <c r="D79" s="3" t="s">
        <v>49</v>
      </c>
      <c r="E79" s="47" t="s">
        <v>138</v>
      </c>
      <c r="F79" s="4" t="s">
        <v>136</v>
      </c>
      <c r="G79" s="4">
        <v>480</v>
      </c>
      <c r="H79" s="3">
        <v>6</v>
      </c>
      <c r="I79" s="15">
        <f>SUMIFS(IN_TRANSITO!E:E,IN_TRANSITO!B:B,PLANEJAMENTO!C79,IN_TRANSITO!H:H,PLANEJAMENTO!$I$2,IN_TRANSITO!W:W,PLANEJAMENTO!A79)</f>
        <v>0</v>
      </c>
      <c r="J79" s="15">
        <f>SUMIFS(IN_TRANSITO!E:E,IN_TRANSITO!B:B,PLANEJAMENTO!C79,IN_TRANSITO!H:H,PLANEJAMENTO!$J$2,IN_TRANSITO!W:W,PLANEJAMENTO!A79)</f>
        <v>0</v>
      </c>
      <c r="K79" s="15">
        <f>SUMIFS(PRODUCAO_SHRINK!E:E,PRODUCAO_SHRINK!B:B,PLANEJAMENTO[[#This Row],[SKU]],PRODUCAO_SHRINK!H:H,PLANEJAMENTO[[#Headers],[SHERINK SOLICITADO]],PRODUCAO_SHRINK!V:V,PLANEJAMENTO[[#This Row],[LISTA]])</f>
        <v>0</v>
      </c>
      <c r="L79" s="15">
        <f>SUMIFS(PRODUCAO_SHRINK!E:E,PRODUCAO_SHRINK!B:B,PLANEJAMENTO[[#This Row],[SKU]],PRODUCAO_SHRINK!H:H,PLANEJAMENTO[[#Headers],[SHERINK ENVIADO]],PRODUCAO_SHRINK!V:V,PLANEJAMENTO[[#This Row],[LISTA]])</f>
        <v>0</v>
      </c>
      <c r="M79" s="15">
        <f>SUMIFS(IN_TRANSITO!E:E,IN_TRANSITO!B:B,PLANEJAMENTO!C79,IN_TRANSITO!H:H,PLANEJAMENTO!$M$2,IN_TRANSITO!W:W,PLANEJAMENTO!A79)</f>
        <v>2748</v>
      </c>
      <c r="N79" s="15">
        <v>0</v>
      </c>
      <c r="O79" s="15">
        <v>2748</v>
      </c>
      <c r="P79" s="15">
        <f>(PLANEJAMENTO[[#This Row],[AGUARDANDO SEPARAÇÃO]]+PLANEJAMENTO[[#This Row],[FINALIZADO]])-(PLANEJAMENTO[[#This Row],[TOTAL LISTA]]+PLANEJAMENTO[[#This Row],[KIT]])</f>
        <v>0</v>
      </c>
      <c r="Q79" s="3">
        <f>IFERROR(VLOOKUP(PLANEJAMENTO[[#This Row],[SKU]],EST_MERCOCAMP!A:E,5,0),0)</f>
        <v>32940</v>
      </c>
      <c r="R79" s="3">
        <f>IFERROR(VLOOKUP(PLANEJAMENTO[[#This Row],[SKU]],EST_LMX!A:C,3,0),0)</f>
        <v>42</v>
      </c>
      <c r="S79" s="7">
        <f>IFERROR(IF(VLOOKUP(C79,'EST_DEVINTEX X DEMANDA'!A:E,5,0)&lt;0,0,VLOOKUP(C79,'EST_DEVINTEX X DEMANDA'!A:E,5,0)),0)</f>
        <v>552</v>
      </c>
      <c r="T79" s="3"/>
      <c r="U79" s="3">
        <f t="shared" si="2"/>
        <v>0</v>
      </c>
      <c r="V79" s="3">
        <f t="shared" si="3"/>
        <v>0</v>
      </c>
      <c r="W79" s="3" t="s">
        <v>145</v>
      </c>
      <c r="X79" s="87" t="s">
        <v>145</v>
      </c>
      <c r="Y79" s="73">
        <f>(PLANEJAMENTO[[#This Row],[AGUARDANDO SEPARAÇÃO]]+PLANEJAMENTO[[#This Row],[FINALIZADO]])/(PLANEJAMENTO[[#This Row],[KIT]]+PLANEJAMENTO[[#This Row],[TOTAL LISTA]])</f>
        <v>1</v>
      </c>
    </row>
    <row r="80" spans="1:25" x14ac:dyDescent="0.25">
      <c r="A80" s="71" t="s">
        <v>179</v>
      </c>
      <c r="B80" s="71" t="s">
        <v>158</v>
      </c>
      <c r="C80" s="3">
        <v>32199</v>
      </c>
      <c r="D80" s="3" t="s">
        <v>54</v>
      </c>
      <c r="E80" s="47" t="s">
        <v>135</v>
      </c>
      <c r="F80" s="4" t="s">
        <v>136</v>
      </c>
      <c r="G80" s="4">
        <v>720</v>
      </c>
      <c r="H80" s="3">
        <v>6</v>
      </c>
      <c r="I80" s="15">
        <f>SUMIFS(IN_TRANSITO!E:E,IN_TRANSITO!B:B,PLANEJAMENTO!C80,IN_TRANSITO!H:H,PLANEJAMENTO!$I$2,IN_TRANSITO!W:W,PLANEJAMENTO!A80)</f>
        <v>0</v>
      </c>
      <c r="J80" s="15">
        <f>SUMIFS(IN_TRANSITO!E:E,IN_TRANSITO!B:B,PLANEJAMENTO!C80,IN_TRANSITO!H:H,PLANEJAMENTO!$J$2,IN_TRANSITO!W:W,PLANEJAMENTO!A80)</f>
        <v>0</v>
      </c>
      <c r="K80" s="15">
        <f>SUMIFS(PRODUCAO_SHRINK!E:E,PRODUCAO_SHRINK!B:B,PLANEJAMENTO[[#This Row],[SKU]],PRODUCAO_SHRINK!H:H,PLANEJAMENTO[[#Headers],[SHERINK SOLICITADO]],PRODUCAO_SHRINK!V:V,PLANEJAMENTO[[#This Row],[LISTA]])</f>
        <v>0</v>
      </c>
      <c r="L80" s="15">
        <f>SUMIFS(PRODUCAO_SHRINK!E:E,PRODUCAO_SHRINK!B:B,PLANEJAMENTO[[#This Row],[SKU]],PRODUCAO_SHRINK!H:H,PLANEJAMENTO[[#Headers],[SHERINK ENVIADO]],PRODUCAO_SHRINK!V:V,PLANEJAMENTO[[#This Row],[LISTA]])</f>
        <v>0</v>
      </c>
      <c r="M80" s="15">
        <f>SUMIFS(IN_TRANSITO!E:E,IN_TRANSITO!B:B,PLANEJAMENTO!C80,IN_TRANSITO!H:H,PLANEJAMENTO!$M$2,IN_TRANSITO!W:W,PLANEJAMENTO!A80)</f>
        <v>2658</v>
      </c>
      <c r="N80" s="15">
        <v>0</v>
      </c>
      <c r="O80" s="15">
        <v>2658</v>
      </c>
      <c r="P80" s="15">
        <f>(PLANEJAMENTO[[#This Row],[AGUARDANDO SEPARAÇÃO]]+PLANEJAMENTO[[#This Row],[FINALIZADO]])-(PLANEJAMENTO[[#This Row],[TOTAL LISTA]]+PLANEJAMENTO[[#This Row],[KIT]])</f>
        <v>0</v>
      </c>
      <c r="Q80" s="3">
        <f>IFERROR(VLOOKUP(PLANEJAMENTO[[#This Row],[SKU]],EST_MERCOCAMP!A:E,5,0),0)</f>
        <v>3330</v>
      </c>
      <c r="R80" s="3">
        <f>IFERROR(VLOOKUP(PLANEJAMENTO[[#This Row],[SKU]],EST_LMX!A:C,3,0),0)</f>
        <v>2878</v>
      </c>
      <c r="S80" s="7">
        <f>IFERROR(IF(VLOOKUP(C80,'EST_DEVINTEX X DEMANDA'!A:E,5,0)&lt;0,0,VLOOKUP(C80,'EST_DEVINTEX X DEMANDA'!A:E,5,0)),0)</f>
        <v>960</v>
      </c>
      <c r="T80" s="3"/>
      <c r="U80" s="3">
        <f t="shared" si="2"/>
        <v>0</v>
      </c>
      <c r="V80" s="3">
        <f t="shared" si="3"/>
        <v>0</v>
      </c>
      <c r="W80" s="3" t="s">
        <v>145</v>
      </c>
      <c r="X80" s="87" t="s">
        <v>145</v>
      </c>
      <c r="Y80" s="73">
        <f>(PLANEJAMENTO[[#This Row],[AGUARDANDO SEPARAÇÃO]]+PLANEJAMENTO[[#This Row],[FINALIZADO]])/(PLANEJAMENTO[[#This Row],[KIT]]+PLANEJAMENTO[[#This Row],[TOTAL LISTA]])</f>
        <v>1</v>
      </c>
    </row>
    <row r="81" spans="1:25" x14ac:dyDescent="0.25">
      <c r="A81" s="71" t="s">
        <v>179</v>
      </c>
      <c r="B81" s="71" t="s">
        <v>158</v>
      </c>
      <c r="C81" s="3">
        <v>34682</v>
      </c>
      <c r="D81" s="3" t="s">
        <v>79</v>
      </c>
      <c r="E81" s="47" t="s">
        <v>135</v>
      </c>
      <c r="F81" s="4" t="s">
        <v>136</v>
      </c>
      <c r="G81" s="4">
        <v>390</v>
      </c>
      <c r="H81" s="3">
        <v>6</v>
      </c>
      <c r="I81" s="15">
        <f>SUMIFS(IN_TRANSITO!E:E,IN_TRANSITO!B:B,PLANEJAMENTO!C81,IN_TRANSITO!H:H,PLANEJAMENTO!$I$2,IN_TRANSITO!W:W,PLANEJAMENTO!A81)</f>
        <v>0</v>
      </c>
      <c r="J81" s="15">
        <f>SUMIFS(IN_TRANSITO!E:E,IN_TRANSITO!B:B,PLANEJAMENTO!C81,IN_TRANSITO!H:H,PLANEJAMENTO!$J$2,IN_TRANSITO!W:W,PLANEJAMENTO!A81)</f>
        <v>0</v>
      </c>
      <c r="K81" s="15">
        <f>SUMIFS(PRODUCAO_SHRINK!E:E,PRODUCAO_SHRINK!B:B,PLANEJAMENTO[[#This Row],[SKU]],PRODUCAO_SHRINK!H:H,PLANEJAMENTO[[#Headers],[SHERINK SOLICITADO]],PRODUCAO_SHRINK!V:V,PLANEJAMENTO[[#This Row],[LISTA]])</f>
        <v>0</v>
      </c>
      <c r="L81" s="15">
        <f>SUMIFS(PRODUCAO_SHRINK!E:E,PRODUCAO_SHRINK!B:B,PLANEJAMENTO[[#This Row],[SKU]],PRODUCAO_SHRINK!H:H,PLANEJAMENTO[[#Headers],[SHERINK ENVIADO]],PRODUCAO_SHRINK!V:V,PLANEJAMENTO[[#This Row],[LISTA]])</f>
        <v>0</v>
      </c>
      <c r="M81" s="15">
        <f>SUMIFS(IN_TRANSITO!E:E,IN_TRANSITO!B:B,PLANEJAMENTO!C81,IN_TRANSITO!H:H,PLANEJAMENTO!$M$2,IN_TRANSITO!W:W,PLANEJAMENTO!A81)</f>
        <v>2604</v>
      </c>
      <c r="N81" s="15">
        <v>0</v>
      </c>
      <c r="O81" s="15">
        <v>2604</v>
      </c>
      <c r="P81" s="15">
        <f>(PLANEJAMENTO[[#This Row],[AGUARDANDO SEPARAÇÃO]]+PLANEJAMENTO[[#This Row],[FINALIZADO]])-(PLANEJAMENTO[[#This Row],[TOTAL LISTA]]+PLANEJAMENTO[[#This Row],[KIT]])</f>
        <v>0</v>
      </c>
      <c r="Q81" s="3">
        <f>IFERROR(VLOOKUP(PLANEJAMENTO[[#This Row],[SKU]],EST_MERCOCAMP!A:E,5,0),0)</f>
        <v>762</v>
      </c>
      <c r="R81" s="3">
        <f>IFERROR(VLOOKUP(PLANEJAMENTO[[#This Row],[SKU]],EST_LMX!A:C,3,0),0)</f>
        <v>1467</v>
      </c>
      <c r="S81" s="7">
        <f>IFERROR(IF(VLOOKUP(C81,'EST_DEVINTEX X DEMANDA'!A:E,5,0)&lt;0,0,VLOOKUP(C81,'EST_DEVINTEX X DEMANDA'!A:E,5,0)),0)</f>
        <v>390</v>
      </c>
      <c r="T81" s="3"/>
      <c r="U81" s="3">
        <f t="shared" si="2"/>
        <v>0</v>
      </c>
      <c r="V81" s="3">
        <f t="shared" si="3"/>
        <v>0</v>
      </c>
      <c r="W81" s="3" t="s">
        <v>145</v>
      </c>
      <c r="X81" s="87" t="s">
        <v>145</v>
      </c>
      <c r="Y81" s="73">
        <f>(PLANEJAMENTO[[#This Row],[AGUARDANDO SEPARAÇÃO]]+PLANEJAMENTO[[#This Row],[FINALIZADO]])/(PLANEJAMENTO[[#This Row],[KIT]]+PLANEJAMENTO[[#This Row],[TOTAL LISTA]])</f>
        <v>1</v>
      </c>
    </row>
    <row r="82" spans="1:25" x14ac:dyDescent="0.25">
      <c r="A82" s="71" t="s">
        <v>179</v>
      </c>
      <c r="B82" s="71" t="s">
        <v>158</v>
      </c>
      <c r="C82" s="3">
        <v>33360</v>
      </c>
      <c r="D82" s="3" t="s">
        <v>235</v>
      </c>
      <c r="E82" s="47" t="s">
        <v>138</v>
      </c>
      <c r="F82" s="4" t="s">
        <v>136</v>
      </c>
      <c r="G82" s="4">
        <v>0</v>
      </c>
      <c r="H82" s="3">
        <v>6</v>
      </c>
      <c r="I82" s="15">
        <f>SUMIFS(IN_TRANSITO!E:E,IN_TRANSITO!B:B,PLANEJAMENTO!C82,IN_TRANSITO!H:H,PLANEJAMENTO!$I$2,IN_TRANSITO!W:W,PLANEJAMENTO!A82)</f>
        <v>0</v>
      </c>
      <c r="J82" s="15">
        <f>SUMIFS(IN_TRANSITO!E:E,IN_TRANSITO!B:B,PLANEJAMENTO!C82,IN_TRANSITO!H:H,PLANEJAMENTO!$J$2,IN_TRANSITO!W:W,PLANEJAMENTO!A82)</f>
        <v>0</v>
      </c>
      <c r="K82" s="15">
        <f>SUMIFS(PRODUCAO_SHRINK!E:E,PRODUCAO_SHRINK!B:B,PLANEJAMENTO[[#This Row],[SKU]],PRODUCAO_SHRINK!H:H,PLANEJAMENTO[[#Headers],[SHERINK SOLICITADO]],PRODUCAO_SHRINK!V:V,PLANEJAMENTO[[#This Row],[LISTA]])</f>
        <v>0</v>
      </c>
      <c r="L82" s="15">
        <f>SUMIFS(PRODUCAO_SHRINK!E:E,PRODUCAO_SHRINK!B:B,PLANEJAMENTO[[#This Row],[SKU]],PRODUCAO_SHRINK!H:H,PLANEJAMENTO[[#Headers],[SHERINK ENVIADO]],PRODUCAO_SHRINK!V:V,PLANEJAMENTO[[#This Row],[LISTA]])</f>
        <v>0</v>
      </c>
      <c r="M82" s="15">
        <f>SUMIFS(IN_TRANSITO!E:E,IN_TRANSITO!B:B,PLANEJAMENTO!C82,IN_TRANSITO!H:H,PLANEJAMENTO!$M$2,IN_TRANSITO!W:W,PLANEJAMENTO!A82)</f>
        <v>1644</v>
      </c>
      <c r="N82" s="15">
        <v>0</v>
      </c>
      <c r="O82" s="15">
        <v>1644</v>
      </c>
      <c r="P82" s="15">
        <f>(PLANEJAMENTO[[#This Row],[AGUARDANDO SEPARAÇÃO]]+PLANEJAMENTO[[#This Row],[FINALIZADO]])-(PLANEJAMENTO[[#This Row],[TOTAL LISTA]]+PLANEJAMENTO[[#This Row],[KIT]])</f>
        <v>0</v>
      </c>
      <c r="Q82" s="3">
        <f>IFERROR(VLOOKUP(PLANEJAMENTO[[#This Row],[SKU]],EST_MERCOCAMP!A:E,5,0),0)</f>
        <v>0</v>
      </c>
      <c r="R82" s="3">
        <f>IFERROR(VLOOKUP(PLANEJAMENTO[[#This Row],[SKU]],EST_LMX!A:C,3,0),0)</f>
        <v>1956</v>
      </c>
      <c r="S82" s="7">
        <f>IFERROR(IF(VLOOKUP(C82,'EST_DEVINTEX X DEMANDA'!A:E,5,0)&lt;0,0,VLOOKUP(C82,'EST_DEVINTEX X DEMANDA'!A:E,5,0)),0)</f>
        <v>0</v>
      </c>
      <c r="T82" s="3"/>
      <c r="U82" s="3">
        <f t="shared" si="2"/>
        <v>0</v>
      </c>
      <c r="V82" s="3">
        <f t="shared" si="3"/>
        <v>0</v>
      </c>
      <c r="W82" s="3" t="s">
        <v>145</v>
      </c>
      <c r="X82" s="87" t="s">
        <v>145</v>
      </c>
      <c r="Y82" s="73">
        <f>(PLANEJAMENTO[[#This Row],[AGUARDANDO SEPARAÇÃO]]+PLANEJAMENTO[[#This Row],[FINALIZADO]])/(PLANEJAMENTO[[#This Row],[KIT]]+PLANEJAMENTO[[#This Row],[TOTAL LISTA]])</f>
        <v>1</v>
      </c>
    </row>
    <row r="83" spans="1:25" x14ac:dyDescent="0.25">
      <c r="A83" s="71" t="s">
        <v>179</v>
      </c>
      <c r="B83" s="71" t="s">
        <v>158</v>
      </c>
      <c r="C83" s="3">
        <v>95108</v>
      </c>
      <c r="D83" s="3" t="s">
        <v>40</v>
      </c>
      <c r="E83" s="47" t="s">
        <v>135</v>
      </c>
      <c r="F83" s="4" t="s">
        <v>136</v>
      </c>
      <c r="G83" s="4">
        <v>768</v>
      </c>
      <c r="H83" s="3">
        <v>6</v>
      </c>
      <c r="I83" s="15">
        <f>SUMIFS(IN_TRANSITO!E:E,IN_TRANSITO!B:B,PLANEJAMENTO!C83,IN_TRANSITO!H:H,PLANEJAMENTO!$I$2,IN_TRANSITO!W:W,PLANEJAMENTO!A83)</f>
        <v>0</v>
      </c>
      <c r="J83" s="15">
        <f>SUMIFS(IN_TRANSITO!E:E,IN_TRANSITO!B:B,PLANEJAMENTO!C83,IN_TRANSITO!H:H,PLANEJAMENTO!$J$2,IN_TRANSITO!W:W,PLANEJAMENTO!A83)</f>
        <v>0</v>
      </c>
      <c r="K83" s="15">
        <f>SUMIFS(PRODUCAO_SHRINK!E:E,PRODUCAO_SHRINK!B:B,PLANEJAMENTO[[#This Row],[SKU]],PRODUCAO_SHRINK!H:H,PLANEJAMENTO[[#Headers],[SHERINK SOLICITADO]],PRODUCAO_SHRINK!V:V,PLANEJAMENTO[[#This Row],[LISTA]])</f>
        <v>0</v>
      </c>
      <c r="L83" s="15">
        <f>SUMIFS(PRODUCAO_SHRINK!E:E,PRODUCAO_SHRINK!B:B,PLANEJAMENTO[[#This Row],[SKU]],PRODUCAO_SHRINK!H:H,PLANEJAMENTO[[#Headers],[SHERINK ENVIADO]],PRODUCAO_SHRINK!V:V,PLANEJAMENTO[[#This Row],[LISTA]])</f>
        <v>0</v>
      </c>
      <c r="M83" s="15">
        <f>SUMIFS(IN_TRANSITO!E:E,IN_TRANSITO!B:B,PLANEJAMENTO!C83,IN_TRANSITO!H:H,PLANEJAMENTO!$M$2,IN_TRANSITO!W:W,PLANEJAMENTO!A83)</f>
        <v>1620</v>
      </c>
      <c r="N83" s="15">
        <v>0</v>
      </c>
      <c r="O83" s="15">
        <v>1620</v>
      </c>
      <c r="P83" s="15">
        <f>(PLANEJAMENTO[[#This Row],[AGUARDANDO SEPARAÇÃO]]+PLANEJAMENTO[[#This Row],[FINALIZADO]])-(PLANEJAMENTO[[#This Row],[TOTAL LISTA]]+PLANEJAMENTO[[#This Row],[KIT]])</f>
        <v>0</v>
      </c>
      <c r="Q83" s="3">
        <f>IFERROR(VLOOKUP(PLANEJAMENTO[[#This Row],[SKU]],EST_MERCOCAMP!A:E,5,0),0)</f>
        <v>288</v>
      </c>
      <c r="R83" s="3">
        <f>IFERROR(VLOOKUP(PLANEJAMENTO[[#This Row],[SKU]],EST_LMX!A:C,3,0),0)</f>
        <v>312</v>
      </c>
      <c r="S83" s="7">
        <f>IFERROR(IF(VLOOKUP(C83,'EST_DEVINTEX X DEMANDA'!A:E,5,0)&lt;0,0,VLOOKUP(C83,'EST_DEVINTEX X DEMANDA'!A:E,5,0)),0)</f>
        <v>14130</v>
      </c>
      <c r="T83" s="3"/>
      <c r="U83" s="3">
        <f t="shared" si="2"/>
        <v>0</v>
      </c>
      <c r="V83" s="3">
        <f t="shared" si="3"/>
        <v>0</v>
      </c>
      <c r="W83" s="3" t="s">
        <v>145</v>
      </c>
      <c r="X83" s="87" t="s">
        <v>145</v>
      </c>
      <c r="Y83" s="73">
        <f>(PLANEJAMENTO[[#This Row],[AGUARDANDO SEPARAÇÃO]]+PLANEJAMENTO[[#This Row],[FINALIZADO]])/(PLANEJAMENTO[[#This Row],[KIT]]+PLANEJAMENTO[[#This Row],[TOTAL LISTA]])</f>
        <v>1</v>
      </c>
    </row>
    <row r="84" spans="1:25" x14ac:dyDescent="0.25">
      <c r="A84" s="71" t="s">
        <v>179</v>
      </c>
      <c r="B84" s="71" t="s">
        <v>158</v>
      </c>
      <c r="C84" s="3">
        <v>43772</v>
      </c>
      <c r="D84" s="3" t="s">
        <v>236</v>
      </c>
      <c r="E84" s="47" t="s">
        <v>137</v>
      </c>
      <c r="F84" s="4" t="s">
        <v>136</v>
      </c>
      <c r="G84" s="4">
        <v>720</v>
      </c>
      <c r="H84" s="3">
        <v>6</v>
      </c>
      <c r="I84" s="15">
        <f>SUMIFS(IN_TRANSITO!E:E,IN_TRANSITO!B:B,PLANEJAMENTO!C84,IN_TRANSITO!H:H,PLANEJAMENTO!$I$2,IN_TRANSITO!W:W,PLANEJAMENTO!A84)</f>
        <v>0</v>
      </c>
      <c r="J84" s="15">
        <f>SUMIFS(IN_TRANSITO!E:E,IN_TRANSITO!B:B,PLANEJAMENTO!C84,IN_TRANSITO!H:H,PLANEJAMENTO!$J$2,IN_TRANSITO!W:W,PLANEJAMENTO!A84)</f>
        <v>0</v>
      </c>
      <c r="K84" s="15">
        <f>SUMIFS(PRODUCAO_SHRINK!E:E,PRODUCAO_SHRINK!B:B,PLANEJAMENTO[[#This Row],[SKU]],PRODUCAO_SHRINK!H:H,PLANEJAMENTO[[#Headers],[SHERINK SOLICITADO]],PRODUCAO_SHRINK!V:V,PLANEJAMENTO[[#This Row],[LISTA]])</f>
        <v>0</v>
      </c>
      <c r="L84" s="15">
        <f>SUMIFS(PRODUCAO_SHRINK!E:E,PRODUCAO_SHRINK!B:B,PLANEJAMENTO[[#This Row],[SKU]],PRODUCAO_SHRINK!H:H,PLANEJAMENTO[[#Headers],[SHERINK ENVIADO]],PRODUCAO_SHRINK!V:V,PLANEJAMENTO[[#This Row],[LISTA]])</f>
        <v>0</v>
      </c>
      <c r="M84" s="15">
        <f>SUMIFS(IN_TRANSITO!E:E,IN_TRANSITO!B:B,PLANEJAMENTO!C84,IN_TRANSITO!H:H,PLANEJAMENTO!$M$2,IN_TRANSITO!W:W,PLANEJAMENTO!A84)</f>
        <v>1776</v>
      </c>
      <c r="N84" s="15">
        <v>0</v>
      </c>
      <c r="O84" s="15">
        <v>1776</v>
      </c>
      <c r="P84" s="15">
        <f>(PLANEJAMENTO[[#This Row],[AGUARDANDO SEPARAÇÃO]]+PLANEJAMENTO[[#This Row],[FINALIZADO]])-(PLANEJAMENTO[[#This Row],[TOTAL LISTA]]+PLANEJAMENTO[[#This Row],[KIT]])</f>
        <v>0</v>
      </c>
      <c r="Q84" s="3">
        <f>IFERROR(VLOOKUP(PLANEJAMENTO[[#This Row],[SKU]],EST_MERCOCAMP!A:E,5,0),0)</f>
        <v>-4824</v>
      </c>
      <c r="R84" s="3">
        <f>IFERROR(VLOOKUP(PLANEJAMENTO[[#This Row],[SKU]],EST_LMX!A:C,3,0),0)</f>
        <v>396</v>
      </c>
      <c r="S84" s="7">
        <f>IFERROR(IF(VLOOKUP(C84,'EST_DEVINTEX X DEMANDA'!A:E,5,0)&lt;0,0,VLOOKUP(C84,'EST_DEVINTEX X DEMANDA'!A:E,5,0)),0)</f>
        <v>11412</v>
      </c>
      <c r="T84" s="3"/>
      <c r="U84" s="3">
        <f t="shared" si="2"/>
        <v>0</v>
      </c>
      <c r="V84" s="3">
        <f t="shared" si="3"/>
        <v>0</v>
      </c>
      <c r="W84" s="3" t="s">
        <v>145</v>
      </c>
      <c r="X84" s="87" t="s">
        <v>145</v>
      </c>
      <c r="Y84" s="73">
        <f>(PLANEJAMENTO[[#This Row],[AGUARDANDO SEPARAÇÃO]]+PLANEJAMENTO[[#This Row],[FINALIZADO]])/(PLANEJAMENTO[[#This Row],[KIT]]+PLANEJAMENTO[[#This Row],[TOTAL LISTA]])</f>
        <v>1</v>
      </c>
    </row>
    <row r="85" spans="1:25" x14ac:dyDescent="0.25">
      <c r="A85" s="71" t="s">
        <v>179</v>
      </c>
      <c r="B85" s="71" t="s">
        <v>158</v>
      </c>
      <c r="C85" s="3">
        <v>32448</v>
      </c>
      <c r="D85" s="3" t="s">
        <v>69</v>
      </c>
      <c r="E85" s="47" t="s">
        <v>135</v>
      </c>
      <c r="F85" s="4" t="s">
        <v>136</v>
      </c>
      <c r="G85" s="4">
        <v>960</v>
      </c>
      <c r="H85" s="3">
        <v>6</v>
      </c>
      <c r="I85" s="15">
        <f>SUMIFS(IN_TRANSITO!E:E,IN_TRANSITO!B:B,PLANEJAMENTO!C85,IN_TRANSITO!H:H,PLANEJAMENTO!$I$2,IN_TRANSITO!W:W,PLANEJAMENTO!A85)</f>
        <v>0</v>
      </c>
      <c r="J85" s="15">
        <f>SUMIFS(IN_TRANSITO!E:E,IN_TRANSITO!B:B,PLANEJAMENTO!C85,IN_TRANSITO!H:H,PLANEJAMENTO!$J$2,IN_TRANSITO!W:W,PLANEJAMENTO!A85)</f>
        <v>0</v>
      </c>
      <c r="K85" s="15">
        <f>SUMIFS(PRODUCAO_SHRINK!E:E,PRODUCAO_SHRINK!B:B,PLANEJAMENTO[[#This Row],[SKU]],PRODUCAO_SHRINK!H:H,PLANEJAMENTO[[#Headers],[SHERINK SOLICITADO]],PRODUCAO_SHRINK!V:V,PLANEJAMENTO[[#This Row],[LISTA]])</f>
        <v>0</v>
      </c>
      <c r="L85" s="15">
        <f>SUMIFS(PRODUCAO_SHRINK!E:E,PRODUCAO_SHRINK!B:B,PLANEJAMENTO[[#This Row],[SKU]],PRODUCAO_SHRINK!H:H,PLANEJAMENTO[[#Headers],[SHERINK ENVIADO]],PRODUCAO_SHRINK!V:V,PLANEJAMENTO[[#This Row],[LISTA]])</f>
        <v>0</v>
      </c>
      <c r="M85" s="15">
        <f>SUMIFS(IN_TRANSITO!E:E,IN_TRANSITO!B:B,PLANEJAMENTO!C85,IN_TRANSITO!H:H,PLANEJAMENTO!$M$2,IN_TRANSITO!W:W,PLANEJAMENTO!A85)</f>
        <v>1584</v>
      </c>
      <c r="N85" s="15">
        <v>0</v>
      </c>
      <c r="O85" s="15">
        <v>1584</v>
      </c>
      <c r="P85" s="15">
        <f>(PLANEJAMENTO[[#This Row],[AGUARDANDO SEPARAÇÃO]]+PLANEJAMENTO[[#This Row],[FINALIZADO]])-(PLANEJAMENTO[[#This Row],[TOTAL LISTA]]+PLANEJAMENTO[[#This Row],[KIT]])</f>
        <v>0</v>
      </c>
      <c r="Q85" s="3">
        <f>IFERROR(VLOOKUP(PLANEJAMENTO[[#This Row],[SKU]],EST_MERCOCAMP!A:E,5,0),0)</f>
        <v>41134</v>
      </c>
      <c r="R85" s="3">
        <f>IFERROR(VLOOKUP(PLANEJAMENTO[[#This Row],[SKU]],EST_LMX!A:C,3,0),0)</f>
        <v>834</v>
      </c>
      <c r="S85" s="7">
        <f>IFERROR(IF(VLOOKUP(C85,'EST_DEVINTEX X DEMANDA'!A:E,5,0)&lt;0,0,VLOOKUP(C85,'EST_DEVINTEX X DEMANDA'!A:E,5,0)),0)</f>
        <v>3234</v>
      </c>
      <c r="T85" s="3"/>
      <c r="U85" s="3">
        <f t="shared" si="2"/>
        <v>0</v>
      </c>
      <c r="V85" s="3">
        <f t="shared" si="3"/>
        <v>0</v>
      </c>
      <c r="W85" s="3" t="s">
        <v>145</v>
      </c>
      <c r="X85" s="87" t="s">
        <v>145</v>
      </c>
      <c r="Y85" s="73">
        <f>(PLANEJAMENTO[[#This Row],[AGUARDANDO SEPARAÇÃO]]+PLANEJAMENTO[[#This Row],[FINALIZADO]])/(PLANEJAMENTO[[#This Row],[KIT]]+PLANEJAMENTO[[#This Row],[TOTAL LISTA]])</f>
        <v>1</v>
      </c>
    </row>
    <row r="86" spans="1:25" x14ac:dyDescent="0.25">
      <c r="A86" s="71" t="s">
        <v>179</v>
      </c>
      <c r="B86" s="71" t="s">
        <v>158</v>
      </c>
      <c r="C86" s="3">
        <v>32257</v>
      </c>
      <c r="D86" s="3" t="s">
        <v>237</v>
      </c>
      <c r="E86" s="47" t="s">
        <v>138</v>
      </c>
      <c r="F86" s="4" t="s">
        <v>136</v>
      </c>
      <c r="G86" s="4">
        <v>1440</v>
      </c>
      <c r="H86" s="3">
        <v>6</v>
      </c>
      <c r="I86" s="15">
        <f>SUMIFS(IN_TRANSITO!E:E,IN_TRANSITO!B:B,PLANEJAMENTO!C86,IN_TRANSITO!H:H,PLANEJAMENTO!$I$2,IN_TRANSITO!W:W,PLANEJAMENTO!A86)</f>
        <v>0</v>
      </c>
      <c r="J86" s="15">
        <f>SUMIFS(IN_TRANSITO!E:E,IN_TRANSITO!B:B,PLANEJAMENTO!C86,IN_TRANSITO!H:H,PLANEJAMENTO!$J$2,IN_TRANSITO!W:W,PLANEJAMENTO!A86)</f>
        <v>0</v>
      </c>
      <c r="K86" s="15">
        <f>SUMIFS(PRODUCAO_SHRINK!E:E,PRODUCAO_SHRINK!B:B,PLANEJAMENTO[[#This Row],[SKU]],PRODUCAO_SHRINK!H:H,PLANEJAMENTO[[#Headers],[SHERINK SOLICITADO]],PRODUCAO_SHRINK!V:V,PLANEJAMENTO[[#This Row],[LISTA]])</f>
        <v>0</v>
      </c>
      <c r="L86" s="15">
        <f>SUMIFS(PRODUCAO_SHRINK!E:E,PRODUCAO_SHRINK!B:B,PLANEJAMENTO[[#This Row],[SKU]],PRODUCAO_SHRINK!H:H,PLANEJAMENTO[[#Headers],[SHERINK ENVIADO]],PRODUCAO_SHRINK!V:V,PLANEJAMENTO[[#This Row],[LISTA]])</f>
        <v>0</v>
      </c>
      <c r="M86" s="15">
        <f>SUMIFS(IN_TRANSITO!E:E,IN_TRANSITO!B:B,PLANEJAMENTO!C86,IN_TRANSITO!H:H,PLANEJAMENTO!$M$2,IN_TRANSITO!W:W,PLANEJAMENTO!A86)</f>
        <v>1578</v>
      </c>
      <c r="N86" s="15">
        <v>0</v>
      </c>
      <c r="O86" s="15">
        <v>1578</v>
      </c>
      <c r="P86" s="15">
        <f>(PLANEJAMENTO[[#This Row],[AGUARDANDO SEPARAÇÃO]]+PLANEJAMENTO[[#This Row],[FINALIZADO]])-(PLANEJAMENTO[[#This Row],[TOTAL LISTA]]+PLANEJAMENTO[[#This Row],[KIT]])</f>
        <v>0</v>
      </c>
      <c r="Q86" s="3">
        <f>IFERROR(VLOOKUP(PLANEJAMENTO[[#This Row],[SKU]],EST_MERCOCAMP!A:E,5,0),0)</f>
        <v>2940</v>
      </c>
      <c r="R86" s="3">
        <f>IFERROR(VLOOKUP(PLANEJAMENTO[[#This Row],[SKU]],EST_LMX!A:C,3,0),0)</f>
        <v>1764</v>
      </c>
      <c r="S86" s="7">
        <f>IFERROR(IF(VLOOKUP(C86,'EST_DEVINTEX X DEMANDA'!A:E,5,0)&lt;0,0,VLOOKUP(C86,'EST_DEVINTEX X DEMANDA'!A:E,5,0)),0)</f>
        <v>0</v>
      </c>
      <c r="T86" s="3"/>
      <c r="U86" s="3">
        <f t="shared" si="2"/>
        <v>0</v>
      </c>
      <c r="V86" s="3">
        <f t="shared" si="3"/>
        <v>0</v>
      </c>
      <c r="W86" s="3" t="s">
        <v>145</v>
      </c>
      <c r="X86" s="87" t="s">
        <v>145</v>
      </c>
      <c r="Y86" s="73">
        <f>(PLANEJAMENTO[[#This Row],[AGUARDANDO SEPARAÇÃO]]+PLANEJAMENTO[[#This Row],[FINALIZADO]])/(PLANEJAMENTO[[#This Row],[KIT]]+PLANEJAMENTO[[#This Row],[TOTAL LISTA]])</f>
        <v>1</v>
      </c>
    </row>
    <row r="87" spans="1:25" x14ac:dyDescent="0.25">
      <c r="A87" s="71" t="s">
        <v>179</v>
      </c>
      <c r="B87" s="71" t="s">
        <v>158</v>
      </c>
      <c r="C87" s="3">
        <v>31709</v>
      </c>
      <c r="D87" s="3" t="s">
        <v>238</v>
      </c>
      <c r="E87" s="47" t="s">
        <v>138</v>
      </c>
      <c r="F87" s="4" t="s">
        <v>136</v>
      </c>
      <c r="G87" s="4">
        <v>3384</v>
      </c>
      <c r="H87" s="3">
        <v>12</v>
      </c>
      <c r="I87" s="15">
        <f>SUMIFS(IN_TRANSITO!E:E,IN_TRANSITO!B:B,PLANEJAMENTO!C87,IN_TRANSITO!H:H,PLANEJAMENTO!$I$2,IN_TRANSITO!W:W,PLANEJAMENTO!A87)</f>
        <v>0</v>
      </c>
      <c r="J87" s="15">
        <f>SUMIFS(IN_TRANSITO!E:E,IN_TRANSITO!B:B,PLANEJAMENTO!C87,IN_TRANSITO!H:H,PLANEJAMENTO!$J$2,IN_TRANSITO!W:W,PLANEJAMENTO!A87)</f>
        <v>0</v>
      </c>
      <c r="K87" s="15">
        <f>SUMIFS(PRODUCAO_SHRINK!E:E,PRODUCAO_SHRINK!B:B,PLANEJAMENTO[[#This Row],[SKU]],PRODUCAO_SHRINK!H:H,PLANEJAMENTO[[#Headers],[SHERINK SOLICITADO]],PRODUCAO_SHRINK!V:V,PLANEJAMENTO[[#This Row],[LISTA]])</f>
        <v>0</v>
      </c>
      <c r="L87" s="15">
        <f>SUMIFS(PRODUCAO_SHRINK!E:E,PRODUCAO_SHRINK!B:B,PLANEJAMENTO[[#This Row],[SKU]],PRODUCAO_SHRINK!H:H,PLANEJAMENTO[[#Headers],[SHERINK ENVIADO]],PRODUCAO_SHRINK!V:V,PLANEJAMENTO[[#This Row],[LISTA]])</f>
        <v>0</v>
      </c>
      <c r="M87" s="15">
        <f>SUMIFS(IN_TRANSITO!E:E,IN_TRANSITO!B:B,PLANEJAMENTO!C87,IN_TRANSITO!H:H,PLANEJAMENTO!$M$2,IN_TRANSITO!W:W,PLANEJAMENTO!A87)</f>
        <v>2676</v>
      </c>
      <c r="N87" s="15">
        <v>0</v>
      </c>
      <c r="O87" s="15">
        <v>2676</v>
      </c>
      <c r="P87" s="15">
        <f>(PLANEJAMENTO[[#This Row],[AGUARDANDO SEPARAÇÃO]]+PLANEJAMENTO[[#This Row],[FINALIZADO]])-(PLANEJAMENTO[[#This Row],[TOTAL LISTA]]+PLANEJAMENTO[[#This Row],[KIT]])</f>
        <v>0</v>
      </c>
      <c r="Q87" s="3">
        <f>IFERROR(VLOOKUP(PLANEJAMENTO[[#This Row],[SKU]],EST_MERCOCAMP!A:E,5,0),0)</f>
        <v>7608</v>
      </c>
      <c r="R87" s="3">
        <f>IFERROR(VLOOKUP(PLANEJAMENTO[[#This Row],[SKU]],EST_LMX!A:C,3,0),0)</f>
        <v>4920</v>
      </c>
      <c r="S87" s="7">
        <f>IFERROR(IF(VLOOKUP(C87,'EST_DEVINTEX X DEMANDA'!A:E,5,0)&lt;0,0,VLOOKUP(C87,'EST_DEVINTEX X DEMANDA'!A:E,5,0)),0)</f>
        <v>9792</v>
      </c>
      <c r="T87" s="3"/>
      <c r="U87" s="3">
        <f t="shared" si="2"/>
        <v>0</v>
      </c>
      <c r="V87" s="3">
        <f t="shared" si="3"/>
        <v>0</v>
      </c>
      <c r="W87" s="3" t="s">
        <v>145</v>
      </c>
      <c r="X87" s="87" t="s">
        <v>145</v>
      </c>
      <c r="Y87" s="73">
        <f>(PLANEJAMENTO[[#This Row],[AGUARDANDO SEPARAÇÃO]]+PLANEJAMENTO[[#This Row],[FINALIZADO]])/(PLANEJAMENTO[[#This Row],[KIT]]+PLANEJAMENTO[[#This Row],[TOTAL LISTA]])</f>
        <v>1</v>
      </c>
    </row>
    <row r="88" spans="1:25" x14ac:dyDescent="0.25">
      <c r="A88" s="71" t="s">
        <v>179</v>
      </c>
      <c r="B88" s="71" t="s">
        <v>158</v>
      </c>
      <c r="C88" s="3">
        <v>32208</v>
      </c>
      <c r="D88" s="3" t="s">
        <v>61</v>
      </c>
      <c r="E88" s="47" t="s">
        <v>137</v>
      </c>
      <c r="F88" s="4" t="s">
        <v>136</v>
      </c>
      <c r="G88" s="4">
        <v>390</v>
      </c>
      <c r="H88" s="3">
        <v>6</v>
      </c>
      <c r="I88" s="15">
        <f>SUMIFS(IN_TRANSITO!E:E,IN_TRANSITO!B:B,PLANEJAMENTO!C88,IN_TRANSITO!H:H,PLANEJAMENTO!$I$2,IN_TRANSITO!W:W,PLANEJAMENTO!A88)</f>
        <v>0</v>
      </c>
      <c r="J88" s="15">
        <f>SUMIFS(IN_TRANSITO!E:E,IN_TRANSITO!B:B,PLANEJAMENTO!C88,IN_TRANSITO!H:H,PLANEJAMENTO!$J$2,IN_TRANSITO!W:W,PLANEJAMENTO!A88)</f>
        <v>0</v>
      </c>
      <c r="K88" s="15">
        <f>SUMIFS(PRODUCAO_SHRINK!E:E,PRODUCAO_SHRINK!B:B,PLANEJAMENTO[[#This Row],[SKU]],PRODUCAO_SHRINK!H:H,PLANEJAMENTO[[#Headers],[SHERINK SOLICITADO]],PRODUCAO_SHRINK!V:V,PLANEJAMENTO[[#This Row],[LISTA]])</f>
        <v>0</v>
      </c>
      <c r="L88" s="15">
        <f>SUMIFS(PRODUCAO_SHRINK!E:E,PRODUCAO_SHRINK!B:B,PLANEJAMENTO[[#This Row],[SKU]],PRODUCAO_SHRINK!H:H,PLANEJAMENTO[[#Headers],[SHERINK ENVIADO]],PRODUCAO_SHRINK!V:V,PLANEJAMENTO[[#This Row],[LISTA]])</f>
        <v>0</v>
      </c>
      <c r="M88" s="15">
        <f>SUMIFS(IN_TRANSITO!E:E,IN_TRANSITO!B:B,PLANEJAMENTO!C88,IN_TRANSITO!H:H,PLANEJAMENTO!$M$2,IN_TRANSITO!W:W,PLANEJAMENTO!A88)</f>
        <v>1944</v>
      </c>
      <c r="N88" s="15">
        <v>0</v>
      </c>
      <c r="O88" s="15">
        <v>1944</v>
      </c>
      <c r="P88" s="15">
        <f>(PLANEJAMENTO[[#This Row],[AGUARDANDO SEPARAÇÃO]]+PLANEJAMENTO[[#This Row],[FINALIZADO]])-(PLANEJAMENTO[[#This Row],[TOTAL LISTA]]+PLANEJAMENTO[[#This Row],[KIT]])</f>
        <v>0</v>
      </c>
      <c r="Q88" s="3">
        <f>IFERROR(VLOOKUP(PLANEJAMENTO[[#This Row],[SKU]],EST_MERCOCAMP!A:E,5,0),0)</f>
        <v>-2232</v>
      </c>
      <c r="R88" s="3">
        <f>IFERROR(VLOOKUP(PLANEJAMENTO[[#This Row],[SKU]],EST_LMX!A:C,3,0),0)</f>
        <v>1692</v>
      </c>
      <c r="S88" s="7">
        <f>IFERROR(IF(VLOOKUP(C88,'EST_DEVINTEX X DEMANDA'!A:E,5,0)&lt;0,0,VLOOKUP(C88,'EST_DEVINTEX X DEMANDA'!A:E,5,0)),0)</f>
        <v>906</v>
      </c>
      <c r="T88" s="3"/>
      <c r="U88" s="3">
        <f t="shared" si="2"/>
        <v>0</v>
      </c>
      <c r="V88" s="3">
        <f t="shared" si="3"/>
        <v>0</v>
      </c>
      <c r="W88" s="3" t="s">
        <v>145</v>
      </c>
      <c r="X88" s="87" t="s">
        <v>145</v>
      </c>
      <c r="Y88" s="73">
        <f>(PLANEJAMENTO[[#This Row],[AGUARDANDO SEPARAÇÃO]]+PLANEJAMENTO[[#This Row],[FINALIZADO]])/(PLANEJAMENTO[[#This Row],[KIT]]+PLANEJAMENTO[[#This Row],[TOTAL LISTA]])</f>
        <v>1</v>
      </c>
    </row>
    <row r="89" spans="1:25" x14ac:dyDescent="0.25">
      <c r="A89" s="71" t="s">
        <v>179</v>
      </c>
      <c r="B89" s="71" t="s">
        <v>158</v>
      </c>
      <c r="C89" s="3">
        <v>32624</v>
      </c>
      <c r="D89" s="3" t="s">
        <v>239</v>
      </c>
      <c r="E89" s="47" t="s">
        <v>135</v>
      </c>
      <c r="F89" s="4" t="s">
        <v>136</v>
      </c>
      <c r="G89" s="4">
        <v>8352</v>
      </c>
      <c r="H89" s="3">
        <v>12</v>
      </c>
      <c r="I89" s="15">
        <f>SUMIFS(IN_TRANSITO!E:E,IN_TRANSITO!B:B,PLANEJAMENTO!C89,IN_TRANSITO!H:H,PLANEJAMENTO!$I$2,IN_TRANSITO!W:W,PLANEJAMENTO!A89)</f>
        <v>0</v>
      </c>
      <c r="J89" s="15">
        <f>SUMIFS(IN_TRANSITO!E:E,IN_TRANSITO!B:B,PLANEJAMENTO!C89,IN_TRANSITO!H:H,PLANEJAMENTO!$J$2,IN_TRANSITO!W:W,PLANEJAMENTO!A89)</f>
        <v>0</v>
      </c>
      <c r="K89" s="15">
        <f>SUMIFS(PRODUCAO_SHRINK!E:E,PRODUCAO_SHRINK!B:B,PLANEJAMENTO[[#This Row],[SKU]],PRODUCAO_SHRINK!H:H,PLANEJAMENTO[[#Headers],[SHERINK SOLICITADO]],PRODUCAO_SHRINK!V:V,PLANEJAMENTO[[#This Row],[LISTA]])</f>
        <v>0</v>
      </c>
      <c r="L89" s="15">
        <f>SUMIFS(PRODUCAO_SHRINK!E:E,PRODUCAO_SHRINK!B:B,PLANEJAMENTO[[#This Row],[SKU]],PRODUCAO_SHRINK!H:H,PLANEJAMENTO[[#Headers],[SHERINK ENVIADO]],PRODUCAO_SHRINK!V:V,PLANEJAMENTO[[#This Row],[LISTA]])</f>
        <v>0</v>
      </c>
      <c r="M89" s="15">
        <f>SUMIFS(IN_TRANSITO!E:E,IN_TRANSITO!B:B,PLANEJAMENTO!C89,IN_TRANSITO!H:H,PLANEJAMENTO!$M$2,IN_TRANSITO!W:W,PLANEJAMENTO!A89)</f>
        <v>2016</v>
      </c>
      <c r="N89" s="15">
        <v>0</v>
      </c>
      <c r="O89" s="15">
        <v>2016</v>
      </c>
      <c r="P89" s="15">
        <f>(PLANEJAMENTO[[#This Row],[AGUARDANDO SEPARAÇÃO]]+PLANEJAMENTO[[#This Row],[FINALIZADO]])-(PLANEJAMENTO[[#This Row],[TOTAL LISTA]]+PLANEJAMENTO[[#This Row],[KIT]])</f>
        <v>0</v>
      </c>
      <c r="Q89" s="3">
        <f>IFERROR(VLOOKUP(PLANEJAMENTO[[#This Row],[SKU]],EST_MERCOCAMP!A:E,5,0),0)</f>
        <v>41100</v>
      </c>
      <c r="R89" s="3">
        <f>IFERROR(VLOOKUP(PLANEJAMENTO[[#This Row],[SKU]],EST_LMX!A:C,3,0),0)</f>
        <v>300</v>
      </c>
      <c r="S89" s="7">
        <f>IFERROR(IF(VLOOKUP(C89,'EST_DEVINTEX X DEMANDA'!A:E,5,0)&lt;0,0,VLOOKUP(C89,'EST_DEVINTEX X DEMANDA'!A:E,5,0)),0)</f>
        <v>14088</v>
      </c>
      <c r="T89" s="3"/>
      <c r="U89" s="3">
        <f t="shared" si="2"/>
        <v>0</v>
      </c>
      <c r="V89" s="3">
        <f t="shared" si="3"/>
        <v>0</v>
      </c>
      <c r="W89" s="3" t="s">
        <v>182</v>
      </c>
      <c r="X89" s="87" t="s">
        <v>145</v>
      </c>
      <c r="Y89" s="73">
        <f>(PLANEJAMENTO[[#This Row],[AGUARDANDO SEPARAÇÃO]]+PLANEJAMENTO[[#This Row],[FINALIZADO]])/(PLANEJAMENTO[[#This Row],[KIT]]+PLANEJAMENTO[[#This Row],[TOTAL LISTA]])</f>
        <v>1</v>
      </c>
    </row>
    <row r="90" spans="1:25" x14ac:dyDescent="0.25">
      <c r="A90" s="71" t="s">
        <v>179</v>
      </c>
      <c r="B90" s="71" t="s">
        <v>158</v>
      </c>
      <c r="C90" s="3">
        <v>33264</v>
      </c>
      <c r="D90" s="3" t="s">
        <v>240</v>
      </c>
      <c r="E90" s="47" t="s">
        <v>135</v>
      </c>
      <c r="F90" s="4" t="s">
        <v>136</v>
      </c>
      <c r="G90" s="4">
        <v>1980</v>
      </c>
      <c r="H90" s="3">
        <v>6</v>
      </c>
      <c r="I90" s="15">
        <f>SUMIFS(IN_TRANSITO!E:E,IN_TRANSITO!B:B,PLANEJAMENTO!C90,IN_TRANSITO!H:H,PLANEJAMENTO!$I$2,IN_TRANSITO!W:W,PLANEJAMENTO!A90)</f>
        <v>0</v>
      </c>
      <c r="J90" s="15">
        <f>SUMIFS(IN_TRANSITO!E:E,IN_TRANSITO!B:B,PLANEJAMENTO!C90,IN_TRANSITO!H:H,PLANEJAMENTO!$J$2,IN_TRANSITO!W:W,PLANEJAMENTO!A90)</f>
        <v>0</v>
      </c>
      <c r="K90" s="15">
        <f>SUMIFS(PRODUCAO_SHRINK!E:E,PRODUCAO_SHRINK!B:B,PLANEJAMENTO[[#This Row],[SKU]],PRODUCAO_SHRINK!H:H,PLANEJAMENTO[[#Headers],[SHERINK SOLICITADO]],PRODUCAO_SHRINK!V:V,PLANEJAMENTO[[#This Row],[LISTA]])</f>
        <v>0</v>
      </c>
      <c r="L90" s="15">
        <f>SUMIFS(PRODUCAO_SHRINK!E:E,PRODUCAO_SHRINK!B:B,PLANEJAMENTO[[#This Row],[SKU]],PRODUCAO_SHRINK!H:H,PLANEJAMENTO[[#Headers],[SHERINK ENVIADO]],PRODUCAO_SHRINK!V:V,PLANEJAMENTO[[#This Row],[LISTA]])</f>
        <v>0</v>
      </c>
      <c r="M90" s="15">
        <f>SUMIFS(IN_TRANSITO!E:E,IN_TRANSITO!B:B,PLANEJAMENTO!C90,IN_TRANSITO!H:H,PLANEJAMENTO!$M$2,IN_TRANSITO!W:W,PLANEJAMENTO!A90)</f>
        <v>2844</v>
      </c>
      <c r="N90" s="15">
        <v>0</v>
      </c>
      <c r="O90" s="15">
        <v>2844</v>
      </c>
      <c r="P90" s="15">
        <f>(PLANEJAMENTO[[#This Row],[AGUARDANDO SEPARAÇÃO]]+PLANEJAMENTO[[#This Row],[FINALIZADO]])-(PLANEJAMENTO[[#This Row],[TOTAL LISTA]]+PLANEJAMENTO[[#This Row],[KIT]])</f>
        <v>0</v>
      </c>
      <c r="Q90" s="3">
        <f>IFERROR(VLOOKUP(PLANEJAMENTO[[#This Row],[SKU]],EST_MERCOCAMP!A:E,5,0),0)</f>
        <v>32616</v>
      </c>
      <c r="R90" s="3">
        <f>IFERROR(VLOOKUP(PLANEJAMENTO[[#This Row],[SKU]],EST_LMX!A:C,3,0),0)</f>
        <v>300</v>
      </c>
      <c r="S90" s="7">
        <f>IFERROR(IF(VLOOKUP(C90,'EST_DEVINTEX X DEMANDA'!A:E,5,0)&lt;0,0,VLOOKUP(C90,'EST_DEVINTEX X DEMANDA'!A:E,5,0)),0)</f>
        <v>27964</v>
      </c>
      <c r="T90" s="3"/>
      <c r="U90" s="3">
        <f t="shared" si="2"/>
        <v>0</v>
      </c>
      <c r="V90" s="3">
        <f t="shared" si="3"/>
        <v>0</v>
      </c>
      <c r="W90" s="3" t="s">
        <v>145</v>
      </c>
      <c r="X90" s="87" t="s">
        <v>145</v>
      </c>
      <c r="Y90" s="73">
        <f>(PLANEJAMENTO[[#This Row],[AGUARDANDO SEPARAÇÃO]]+PLANEJAMENTO[[#This Row],[FINALIZADO]])/(PLANEJAMENTO[[#This Row],[KIT]]+PLANEJAMENTO[[#This Row],[TOTAL LISTA]])</f>
        <v>1</v>
      </c>
    </row>
    <row r="91" spans="1:25" x14ac:dyDescent="0.25">
      <c r="A91" s="71" t="s">
        <v>179</v>
      </c>
      <c r="B91" s="71" t="s">
        <v>158</v>
      </c>
      <c r="C91" s="3">
        <v>95166</v>
      </c>
      <c r="D91" s="3" t="s">
        <v>241</v>
      </c>
      <c r="E91" s="47" t="s">
        <v>137</v>
      </c>
      <c r="F91" s="4" t="s">
        <v>136</v>
      </c>
      <c r="G91" s="4">
        <v>768</v>
      </c>
      <c r="H91" s="3">
        <v>6</v>
      </c>
      <c r="I91" s="15">
        <f>SUMIFS(IN_TRANSITO!E:E,IN_TRANSITO!B:B,PLANEJAMENTO!C91,IN_TRANSITO!H:H,PLANEJAMENTO!$I$2,IN_TRANSITO!W:W,PLANEJAMENTO!A91)</f>
        <v>0</v>
      </c>
      <c r="J91" s="15">
        <f>SUMIFS(IN_TRANSITO!E:E,IN_TRANSITO!B:B,PLANEJAMENTO!C91,IN_TRANSITO!H:H,PLANEJAMENTO!$J$2,IN_TRANSITO!W:W,PLANEJAMENTO!A91)</f>
        <v>0</v>
      </c>
      <c r="K91" s="15">
        <f>SUMIFS(PRODUCAO_SHRINK!E:E,PRODUCAO_SHRINK!B:B,PLANEJAMENTO[[#This Row],[SKU]],PRODUCAO_SHRINK!H:H,PLANEJAMENTO[[#Headers],[SHERINK SOLICITADO]],PRODUCAO_SHRINK!V:V,PLANEJAMENTO[[#This Row],[LISTA]])</f>
        <v>0</v>
      </c>
      <c r="L91" s="15">
        <f>SUMIFS(PRODUCAO_SHRINK!E:E,PRODUCAO_SHRINK!B:B,PLANEJAMENTO[[#This Row],[SKU]],PRODUCAO_SHRINK!H:H,PLANEJAMENTO[[#Headers],[SHERINK ENVIADO]],PRODUCAO_SHRINK!V:V,PLANEJAMENTO[[#This Row],[LISTA]])</f>
        <v>0</v>
      </c>
      <c r="M91" s="15">
        <f>SUMIFS(IN_TRANSITO!E:E,IN_TRANSITO!B:B,PLANEJAMENTO!C91,IN_TRANSITO!H:H,PLANEJAMENTO!$M$2,IN_TRANSITO!W:W,PLANEJAMENTO!A91)</f>
        <v>2628</v>
      </c>
      <c r="N91" s="15">
        <v>0</v>
      </c>
      <c r="O91" s="15">
        <v>2628</v>
      </c>
      <c r="P91" s="15">
        <f>(PLANEJAMENTO[[#This Row],[AGUARDANDO SEPARAÇÃO]]+PLANEJAMENTO[[#This Row],[FINALIZADO]])-(PLANEJAMENTO[[#This Row],[TOTAL LISTA]]+PLANEJAMENTO[[#This Row],[KIT]])</f>
        <v>0</v>
      </c>
      <c r="Q91" s="3">
        <f>IFERROR(VLOOKUP(PLANEJAMENTO[[#This Row],[SKU]],EST_MERCOCAMP!A:E,5,0),0)</f>
        <v>7074</v>
      </c>
      <c r="R91" s="3">
        <f>IFERROR(VLOOKUP(PLANEJAMENTO[[#This Row],[SKU]],EST_LMX!A:C,3,0),0)</f>
        <v>198</v>
      </c>
      <c r="S91" s="7">
        <f>IFERROR(IF(VLOOKUP(C91,'EST_DEVINTEX X DEMANDA'!A:E,5,0)&lt;0,0,VLOOKUP(C91,'EST_DEVINTEX X DEMANDA'!A:E,5,0)),0)</f>
        <v>4062</v>
      </c>
      <c r="T91" s="3"/>
      <c r="U91" s="3">
        <f t="shared" si="2"/>
        <v>0</v>
      </c>
      <c r="V91" s="3">
        <f t="shared" si="3"/>
        <v>0</v>
      </c>
      <c r="W91" s="3" t="s">
        <v>145</v>
      </c>
      <c r="X91" s="87" t="s">
        <v>145</v>
      </c>
      <c r="Y91" s="73">
        <f>(PLANEJAMENTO[[#This Row],[AGUARDANDO SEPARAÇÃO]]+PLANEJAMENTO[[#This Row],[FINALIZADO]])/(PLANEJAMENTO[[#This Row],[KIT]]+PLANEJAMENTO[[#This Row],[TOTAL LISTA]])</f>
        <v>1</v>
      </c>
    </row>
    <row r="92" spans="1:25" x14ac:dyDescent="0.25">
      <c r="A92" s="71" t="s">
        <v>179</v>
      </c>
      <c r="B92" s="71" t="s">
        <v>158</v>
      </c>
      <c r="C92" s="3">
        <v>33251</v>
      </c>
      <c r="D92" s="3" t="s">
        <v>242</v>
      </c>
      <c r="E92" s="47" t="s">
        <v>135</v>
      </c>
      <c r="F92" s="4" t="s">
        <v>136</v>
      </c>
      <c r="G92" s="4">
        <v>5280</v>
      </c>
      <c r="H92" s="3">
        <v>12</v>
      </c>
      <c r="I92" s="15">
        <f>SUMIFS(IN_TRANSITO!E:E,IN_TRANSITO!B:B,PLANEJAMENTO!C92,IN_TRANSITO!H:H,PLANEJAMENTO!$I$2,IN_TRANSITO!W:W,PLANEJAMENTO!A92)</f>
        <v>0</v>
      </c>
      <c r="J92" s="15">
        <f>SUMIFS(IN_TRANSITO!E:E,IN_TRANSITO!B:B,PLANEJAMENTO!C92,IN_TRANSITO!H:H,PLANEJAMENTO!$J$2,IN_TRANSITO!W:W,PLANEJAMENTO!A92)</f>
        <v>0</v>
      </c>
      <c r="K92" s="15">
        <f>SUMIFS(PRODUCAO_SHRINK!E:E,PRODUCAO_SHRINK!B:B,PLANEJAMENTO[[#This Row],[SKU]],PRODUCAO_SHRINK!H:H,PLANEJAMENTO[[#Headers],[SHERINK SOLICITADO]],PRODUCAO_SHRINK!V:V,PLANEJAMENTO[[#This Row],[LISTA]])</f>
        <v>0</v>
      </c>
      <c r="L92" s="15">
        <f>SUMIFS(PRODUCAO_SHRINK!E:E,PRODUCAO_SHRINK!B:B,PLANEJAMENTO[[#This Row],[SKU]],PRODUCAO_SHRINK!H:H,PLANEJAMENTO[[#Headers],[SHERINK ENVIADO]],PRODUCAO_SHRINK!V:V,PLANEJAMENTO[[#This Row],[LISTA]])</f>
        <v>0</v>
      </c>
      <c r="M92" s="15">
        <f>SUMIFS(IN_TRANSITO!E:E,IN_TRANSITO!B:B,PLANEJAMENTO!C92,IN_TRANSITO!H:H,PLANEJAMENTO!$M$2,IN_TRANSITO!W:W,PLANEJAMENTO!A92)</f>
        <v>1956</v>
      </c>
      <c r="N92" s="15">
        <v>0</v>
      </c>
      <c r="O92" s="15">
        <v>1956</v>
      </c>
      <c r="P92" s="15">
        <f>(PLANEJAMENTO[[#This Row],[AGUARDANDO SEPARAÇÃO]]+PLANEJAMENTO[[#This Row],[FINALIZADO]])-(PLANEJAMENTO[[#This Row],[TOTAL LISTA]]+PLANEJAMENTO[[#This Row],[KIT]])</f>
        <v>0</v>
      </c>
      <c r="Q92" s="3">
        <f>IFERROR(VLOOKUP(PLANEJAMENTO[[#This Row],[SKU]],EST_MERCOCAMP!A:E,5,0),0)</f>
        <v>15564</v>
      </c>
      <c r="R92" s="3">
        <f>IFERROR(VLOOKUP(PLANEJAMENTO[[#This Row],[SKU]],EST_LMX!A:C,3,0),0)</f>
        <v>744</v>
      </c>
      <c r="S92" s="7">
        <f>IFERROR(IF(VLOOKUP(C92,'EST_DEVINTEX X DEMANDA'!A:E,5,0)&lt;0,0,VLOOKUP(C92,'EST_DEVINTEX X DEMANDA'!A:E,5,0)),0)</f>
        <v>15228</v>
      </c>
      <c r="T92" s="3"/>
      <c r="U92" s="3">
        <f t="shared" si="2"/>
        <v>0</v>
      </c>
      <c r="V92" s="3">
        <f t="shared" si="3"/>
        <v>0</v>
      </c>
      <c r="W92" s="3" t="s">
        <v>182</v>
      </c>
      <c r="X92" s="87" t="s">
        <v>145</v>
      </c>
      <c r="Y92" s="73">
        <f>(PLANEJAMENTO[[#This Row],[AGUARDANDO SEPARAÇÃO]]+PLANEJAMENTO[[#This Row],[FINALIZADO]])/(PLANEJAMENTO[[#This Row],[KIT]]+PLANEJAMENTO[[#This Row],[TOTAL LISTA]])</f>
        <v>1</v>
      </c>
    </row>
    <row r="93" spans="1:25" x14ac:dyDescent="0.25">
      <c r="A93" s="71" t="s">
        <v>179</v>
      </c>
      <c r="B93" s="71" t="s">
        <v>158</v>
      </c>
      <c r="C93" s="3">
        <v>32034</v>
      </c>
      <c r="D93" s="3" t="s">
        <v>243</v>
      </c>
      <c r="E93" s="47" t="s">
        <v>135</v>
      </c>
      <c r="F93" s="4" t="s">
        <v>136</v>
      </c>
      <c r="G93" s="4">
        <v>1452</v>
      </c>
      <c r="H93" s="3">
        <v>6</v>
      </c>
      <c r="I93" s="15">
        <f>SUMIFS(IN_TRANSITO!E:E,IN_TRANSITO!B:B,PLANEJAMENTO!C93,IN_TRANSITO!H:H,PLANEJAMENTO!$I$2,IN_TRANSITO!W:W,PLANEJAMENTO!A93)</f>
        <v>0</v>
      </c>
      <c r="J93" s="15">
        <f>SUMIFS(IN_TRANSITO!E:E,IN_TRANSITO!B:B,PLANEJAMENTO!C93,IN_TRANSITO!H:H,PLANEJAMENTO!$J$2,IN_TRANSITO!W:W,PLANEJAMENTO!A93)</f>
        <v>0</v>
      </c>
      <c r="K93" s="15">
        <f>SUMIFS(PRODUCAO_SHRINK!E:E,PRODUCAO_SHRINK!B:B,PLANEJAMENTO[[#This Row],[SKU]],PRODUCAO_SHRINK!H:H,PLANEJAMENTO[[#Headers],[SHERINK SOLICITADO]],PRODUCAO_SHRINK!V:V,PLANEJAMENTO[[#This Row],[LISTA]])</f>
        <v>0</v>
      </c>
      <c r="L93" s="15">
        <f>SUMIFS(PRODUCAO_SHRINK!E:E,PRODUCAO_SHRINK!B:B,PLANEJAMENTO[[#This Row],[SKU]],PRODUCAO_SHRINK!H:H,PLANEJAMENTO[[#Headers],[SHERINK ENVIADO]],PRODUCAO_SHRINK!V:V,PLANEJAMENTO[[#This Row],[LISTA]])</f>
        <v>0</v>
      </c>
      <c r="M93" s="15">
        <f>SUMIFS(IN_TRANSITO!E:E,IN_TRANSITO!B:B,PLANEJAMENTO!C93,IN_TRANSITO!H:H,PLANEJAMENTO!$M$2,IN_TRANSITO!W:W,PLANEJAMENTO!A93)</f>
        <v>1326</v>
      </c>
      <c r="N93" s="15">
        <v>0</v>
      </c>
      <c r="O93" s="15">
        <v>1326</v>
      </c>
      <c r="P93" s="15">
        <f>(PLANEJAMENTO[[#This Row],[AGUARDANDO SEPARAÇÃO]]+PLANEJAMENTO[[#This Row],[FINALIZADO]])-(PLANEJAMENTO[[#This Row],[TOTAL LISTA]]+PLANEJAMENTO[[#This Row],[KIT]])</f>
        <v>0</v>
      </c>
      <c r="Q93" s="3">
        <f>IFERROR(VLOOKUP(PLANEJAMENTO[[#This Row],[SKU]],EST_MERCOCAMP!A:E,5,0),0)</f>
        <v>414</v>
      </c>
      <c r="R93" s="3">
        <f>IFERROR(VLOOKUP(PLANEJAMENTO[[#This Row],[SKU]],EST_LMX!A:C,3,0),0)</f>
        <v>222</v>
      </c>
      <c r="S93" s="7">
        <f>IFERROR(IF(VLOOKUP(C93,'EST_DEVINTEX X DEMANDA'!A:E,5,0)&lt;0,0,VLOOKUP(C93,'EST_DEVINTEX X DEMANDA'!A:E,5,0)),0)</f>
        <v>0</v>
      </c>
      <c r="T93" s="3"/>
      <c r="U93" s="3">
        <f t="shared" si="2"/>
        <v>0</v>
      </c>
      <c r="V93" s="3">
        <f t="shared" si="3"/>
        <v>0</v>
      </c>
      <c r="W93" s="3" t="s">
        <v>145</v>
      </c>
      <c r="X93" s="87" t="s">
        <v>145</v>
      </c>
      <c r="Y93" s="73">
        <f>(PLANEJAMENTO[[#This Row],[AGUARDANDO SEPARAÇÃO]]+PLANEJAMENTO[[#This Row],[FINALIZADO]])/(PLANEJAMENTO[[#This Row],[KIT]]+PLANEJAMENTO[[#This Row],[TOTAL LISTA]])</f>
        <v>1</v>
      </c>
    </row>
    <row r="94" spans="1:25" x14ac:dyDescent="0.25">
      <c r="A94" s="71" t="s">
        <v>179</v>
      </c>
      <c r="B94" s="71" t="s">
        <v>158</v>
      </c>
      <c r="C94" s="3">
        <v>95195</v>
      </c>
      <c r="D94" s="3" t="s">
        <v>244</v>
      </c>
      <c r="E94" s="47" t="s">
        <v>138</v>
      </c>
      <c r="F94" s="4" t="s">
        <v>136</v>
      </c>
      <c r="G94" s="4">
        <v>960</v>
      </c>
      <c r="H94" s="3">
        <v>6</v>
      </c>
      <c r="I94" s="15">
        <f>SUMIFS(IN_TRANSITO!E:E,IN_TRANSITO!B:B,PLANEJAMENTO!C94,IN_TRANSITO!H:H,PLANEJAMENTO!$I$2,IN_TRANSITO!W:W,PLANEJAMENTO!A94)</f>
        <v>0</v>
      </c>
      <c r="J94" s="15">
        <f>SUMIFS(IN_TRANSITO!E:E,IN_TRANSITO!B:B,PLANEJAMENTO!C94,IN_TRANSITO!H:H,PLANEJAMENTO!$J$2,IN_TRANSITO!W:W,PLANEJAMENTO!A94)</f>
        <v>0</v>
      </c>
      <c r="K94" s="15">
        <f>SUMIFS(PRODUCAO_SHRINK!E:E,PRODUCAO_SHRINK!B:B,PLANEJAMENTO[[#This Row],[SKU]],PRODUCAO_SHRINK!H:H,PLANEJAMENTO[[#Headers],[SHERINK SOLICITADO]],PRODUCAO_SHRINK!V:V,PLANEJAMENTO[[#This Row],[LISTA]])</f>
        <v>0</v>
      </c>
      <c r="L94" s="15">
        <f>SUMIFS(PRODUCAO_SHRINK!E:E,PRODUCAO_SHRINK!B:B,PLANEJAMENTO[[#This Row],[SKU]],PRODUCAO_SHRINK!H:H,PLANEJAMENTO[[#Headers],[SHERINK ENVIADO]],PRODUCAO_SHRINK!V:V,PLANEJAMENTO[[#This Row],[LISTA]])</f>
        <v>0</v>
      </c>
      <c r="M94" s="15">
        <f>SUMIFS(IN_TRANSITO!E:E,IN_TRANSITO!B:B,PLANEJAMENTO!C94,IN_TRANSITO!H:H,PLANEJAMENTO!$M$2,IN_TRANSITO!W:W,PLANEJAMENTO!A94)</f>
        <v>1944</v>
      </c>
      <c r="N94" s="15">
        <v>0</v>
      </c>
      <c r="O94" s="15">
        <v>1944</v>
      </c>
      <c r="P94" s="15">
        <f>(PLANEJAMENTO[[#This Row],[AGUARDANDO SEPARAÇÃO]]+PLANEJAMENTO[[#This Row],[FINALIZADO]])-(PLANEJAMENTO[[#This Row],[TOTAL LISTA]]+PLANEJAMENTO[[#This Row],[KIT]])</f>
        <v>0</v>
      </c>
      <c r="Q94" s="3">
        <f>IFERROR(VLOOKUP(PLANEJAMENTO[[#This Row],[SKU]],EST_MERCOCAMP!A:E,5,0),0)</f>
        <v>4896</v>
      </c>
      <c r="R94" s="3">
        <f>IFERROR(VLOOKUP(PLANEJAMENTO[[#This Row],[SKU]],EST_LMX!A:C,3,0),0)</f>
        <v>882</v>
      </c>
      <c r="S94" s="7">
        <f>IFERROR(IF(VLOOKUP(C94,'EST_DEVINTEX X DEMANDA'!A:E,5,0)&lt;0,0,VLOOKUP(C94,'EST_DEVINTEX X DEMANDA'!A:E,5,0)),0)</f>
        <v>10878</v>
      </c>
      <c r="T94" s="3"/>
      <c r="U94" s="3">
        <f t="shared" si="2"/>
        <v>0</v>
      </c>
      <c r="V94" s="3">
        <f t="shared" si="3"/>
        <v>0</v>
      </c>
      <c r="W94" s="3" t="s">
        <v>145</v>
      </c>
      <c r="X94" s="87" t="s">
        <v>145</v>
      </c>
      <c r="Y94" s="73">
        <f>(PLANEJAMENTO[[#This Row],[AGUARDANDO SEPARAÇÃO]]+PLANEJAMENTO[[#This Row],[FINALIZADO]])/(PLANEJAMENTO[[#This Row],[KIT]]+PLANEJAMENTO[[#This Row],[TOTAL LISTA]])</f>
        <v>1</v>
      </c>
    </row>
    <row r="95" spans="1:25" x14ac:dyDescent="0.25">
      <c r="A95" s="71" t="s">
        <v>179</v>
      </c>
      <c r="B95" s="71" t="s">
        <v>158</v>
      </c>
      <c r="C95" s="3">
        <v>31801</v>
      </c>
      <c r="D95" s="3" t="s">
        <v>245</v>
      </c>
      <c r="E95" s="47" t="s">
        <v>135</v>
      </c>
      <c r="F95" s="4" t="s">
        <v>136</v>
      </c>
      <c r="G95" s="4">
        <v>1452</v>
      </c>
      <c r="H95" s="3">
        <v>6</v>
      </c>
      <c r="I95" s="15">
        <f>SUMIFS(IN_TRANSITO!E:E,IN_TRANSITO!B:B,PLANEJAMENTO!C95,IN_TRANSITO!H:H,PLANEJAMENTO!$I$2,IN_TRANSITO!W:W,PLANEJAMENTO!A95)</f>
        <v>0</v>
      </c>
      <c r="J95" s="15">
        <f>SUMIFS(IN_TRANSITO!E:E,IN_TRANSITO!B:B,PLANEJAMENTO!C95,IN_TRANSITO!H:H,PLANEJAMENTO!$J$2,IN_TRANSITO!W:W,PLANEJAMENTO!A95)</f>
        <v>0</v>
      </c>
      <c r="K95" s="15">
        <f>SUMIFS(PRODUCAO_SHRINK!E:E,PRODUCAO_SHRINK!B:B,PLANEJAMENTO[[#This Row],[SKU]],PRODUCAO_SHRINK!H:H,PLANEJAMENTO[[#Headers],[SHERINK SOLICITADO]],PRODUCAO_SHRINK!V:V,PLANEJAMENTO[[#This Row],[LISTA]])</f>
        <v>0</v>
      </c>
      <c r="L95" s="15">
        <f>SUMIFS(PRODUCAO_SHRINK!E:E,PRODUCAO_SHRINK!B:B,PLANEJAMENTO[[#This Row],[SKU]],PRODUCAO_SHRINK!H:H,PLANEJAMENTO[[#Headers],[SHERINK ENVIADO]],PRODUCAO_SHRINK!V:V,PLANEJAMENTO[[#This Row],[LISTA]])</f>
        <v>0</v>
      </c>
      <c r="M95" s="15">
        <f>SUMIFS(IN_TRANSITO!E:E,IN_TRANSITO!B:B,PLANEJAMENTO!C95,IN_TRANSITO!H:H,PLANEJAMENTO!$M$2,IN_TRANSITO!W:W,PLANEJAMENTO!A95)</f>
        <v>1584</v>
      </c>
      <c r="N95" s="15">
        <v>0</v>
      </c>
      <c r="O95" s="15">
        <v>1584</v>
      </c>
      <c r="P95" s="15">
        <f>(PLANEJAMENTO[[#This Row],[AGUARDANDO SEPARAÇÃO]]+PLANEJAMENTO[[#This Row],[FINALIZADO]])-(PLANEJAMENTO[[#This Row],[TOTAL LISTA]]+PLANEJAMENTO[[#This Row],[KIT]])</f>
        <v>0</v>
      </c>
      <c r="Q95" s="3">
        <f>IFERROR(VLOOKUP(PLANEJAMENTO[[#This Row],[SKU]],EST_MERCOCAMP!A:E,5,0),0)</f>
        <v>4482</v>
      </c>
      <c r="R95" s="3">
        <f>IFERROR(VLOOKUP(PLANEJAMENTO[[#This Row],[SKU]],EST_LMX!A:C,3,0),0)</f>
        <v>450</v>
      </c>
      <c r="S95" s="7">
        <f>IFERROR(IF(VLOOKUP(C95,'EST_DEVINTEX X DEMANDA'!A:E,5,0)&lt;0,0,VLOOKUP(C95,'EST_DEVINTEX X DEMANDA'!A:E,5,0)),0)</f>
        <v>6774</v>
      </c>
      <c r="T95" s="3"/>
      <c r="U95" s="3">
        <f t="shared" si="2"/>
        <v>0</v>
      </c>
      <c r="V95" s="3">
        <f t="shared" si="3"/>
        <v>0</v>
      </c>
      <c r="W95" s="3" t="s">
        <v>145</v>
      </c>
      <c r="X95" s="87" t="s">
        <v>145</v>
      </c>
      <c r="Y95" s="73">
        <f>(PLANEJAMENTO[[#This Row],[AGUARDANDO SEPARAÇÃO]]+PLANEJAMENTO[[#This Row],[FINALIZADO]])/(PLANEJAMENTO[[#This Row],[KIT]]+PLANEJAMENTO[[#This Row],[TOTAL LISTA]])</f>
        <v>1</v>
      </c>
    </row>
    <row r="96" spans="1:25" x14ac:dyDescent="0.25">
      <c r="A96" s="71" t="s">
        <v>179</v>
      </c>
      <c r="B96" s="71" t="s">
        <v>158</v>
      </c>
      <c r="C96" s="3">
        <v>32442</v>
      </c>
      <c r="D96" s="3" t="s">
        <v>246</v>
      </c>
      <c r="E96" s="47" t="s">
        <v>137</v>
      </c>
      <c r="F96" s="4" t="s">
        <v>136</v>
      </c>
      <c r="G96" s="4">
        <v>888</v>
      </c>
      <c r="H96" s="3">
        <v>6</v>
      </c>
      <c r="I96" s="15">
        <f>SUMIFS(IN_TRANSITO!E:E,IN_TRANSITO!B:B,PLANEJAMENTO!C96,IN_TRANSITO!H:H,PLANEJAMENTO!$I$2,IN_TRANSITO!W:W,PLANEJAMENTO!A96)</f>
        <v>0</v>
      </c>
      <c r="J96" s="15">
        <f>SUMIFS(IN_TRANSITO!E:E,IN_TRANSITO!B:B,PLANEJAMENTO!C96,IN_TRANSITO!H:H,PLANEJAMENTO!$J$2,IN_TRANSITO!W:W,PLANEJAMENTO!A96)</f>
        <v>0</v>
      </c>
      <c r="K96" s="15">
        <f>SUMIFS(PRODUCAO_SHRINK!E:E,PRODUCAO_SHRINK!B:B,PLANEJAMENTO[[#This Row],[SKU]],PRODUCAO_SHRINK!H:H,PLANEJAMENTO[[#Headers],[SHERINK SOLICITADO]],PRODUCAO_SHRINK!V:V,PLANEJAMENTO[[#This Row],[LISTA]])</f>
        <v>0</v>
      </c>
      <c r="L96" s="15">
        <f>SUMIFS(PRODUCAO_SHRINK!E:E,PRODUCAO_SHRINK!B:B,PLANEJAMENTO[[#This Row],[SKU]],PRODUCAO_SHRINK!H:H,PLANEJAMENTO[[#Headers],[SHERINK ENVIADO]],PRODUCAO_SHRINK!V:V,PLANEJAMENTO[[#This Row],[LISTA]])</f>
        <v>0</v>
      </c>
      <c r="M96" s="15">
        <f>SUMIFS(IN_TRANSITO!E:E,IN_TRANSITO!B:B,PLANEJAMENTO!C96,IN_TRANSITO!H:H,PLANEJAMENTO!$M$2,IN_TRANSITO!W:W,PLANEJAMENTO!A96)</f>
        <v>1338</v>
      </c>
      <c r="N96" s="15">
        <v>0</v>
      </c>
      <c r="O96" s="15">
        <v>1338</v>
      </c>
      <c r="P96" s="15">
        <f>(PLANEJAMENTO[[#This Row],[AGUARDANDO SEPARAÇÃO]]+PLANEJAMENTO[[#This Row],[FINALIZADO]])-(PLANEJAMENTO[[#This Row],[TOTAL LISTA]]+PLANEJAMENTO[[#This Row],[KIT]])</f>
        <v>0</v>
      </c>
      <c r="Q96" s="3">
        <f>IFERROR(VLOOKUP(PLANEJAMENTO[[#This Row],[SKU]],EST_MERCOCAMP!A:E,5,0),0)</f>
        <v>-60</v>
      </c>
      <c r="R96" s="3">
        <f>IFERROR(VLOOKUP(PLANEJAMENTO[[#This Row],[SKU]],EST_LMX!A:C,3,0),0)</f>
        <v>756</v>
      </c>
      <c r="S96" s="7">
        <f>IFERROR(IF(VLOOKUP(C96,'EST_DEVINTEX X DEMANDA'!A:E,5,0)&lt;0,0,VLOOKUP(C96,'EST_DEVINTEX X DEMANDA'!A:E,5,0)),0)</f>
        <v>0</v>
      </c>
      <c r="T96" s="3"/>
      <c r="U96" s="3">
        <f t="shared" si="2"/>
        <v>0</v>
      </c>
      <c r="V96" s="3">
        <f t="shared" si="3"/>
        <v>0</v>
      </c>
      <c r="W96" s="3" t="s">
        <v>145</v>
      </c>
      <c r="X96" s="87" t="s">
        <v>145</v>
      </c>
      <c r="Y96" s="73">
        <f>(PLANEJAMENTO[[#This Row],[AGUARDANDO SEPARAÇÃO]]+PLANEJAMENTO[[#This Row],[FINALIZADO]])/(PLANEJAMENTO[[#This Row],[KIT]]+PLANEJAMENTO[[#This Row],[TOTAL LISTA]])</f>
        <v>1</v>
      </c>
    </row>
    <row r="97" spans="1:25" x14ac:dyDescent="0.25">
      <c r="A97" s="71" t="s">
        <v>179</v>
      </c>
      <c r="B97" s="71" t="s">
        <v>158</v>
      </c>
      <c r="C97" s="3">
        <v>30362</v>
      </c>
      <c r="D97" s="3" t="s">
        <v>247</v>
      </c>
      <c r="E97" s="47" t="s">
        <v>138</v>
      </c>
      <c r="F97" s="4" t="s">
        <v>136</v>
      </c>
      <c r="G97" s="4">
        <v>1584</v>
      </c>
      <c r="H97" s="3">
        <v>6</v>
      </c>
      <c r="I97" s="15">
        <f>SUMIFS(IN_TRANSITO!E:E,IN_TRANSITO!B:B,PLANEJAMENTO!C97,IN_TRANSITO!H:H,PLANEJAMENTO!$I$2,IN_TRANSITO!W:W,PLANEJAMENTO!A97)</f>
        <v>0</v>
      </c>
      <c r="J97" s="15">
        <f>SUMIFS(IN_TRANSITO!E:E,IN_TRANSITO!B:B,PLANEJAMENTO!C97,IN_TRANSITO!H:H,PLANEJAMENTO!$J$2,IN_TRANSITO!W:W,PLANEJAMENTO!A97)</f>
        <v>0</v>
      </c>
      <c r="K97" s="15">
        <f>SUMIFS(PRODUCAO_SHRINK!E:E,PRODUCAO_SHRINK!B:B,PLANEJAMENTO[[#This Row],[SKU]],PRODUCAO_SHRINK!H:H,PLANEJAMENTO[[#Headers],[SHERINK SOLICITADO]],PRODUCAO_SHRINK!V:V,PLANEJAMENTO[[#This Row],[LISTA]])</f>
        <v>0</v>
      </c>
      <c r="L97" s="15">
        <f>SUMIFS(PRODUCAO_SHRINK!E:E,PRODUCAO_SHRINK!B:B,PLANEJAMENTO[[#This Row],[SKU]],PRODUCAO_SHRINK!H:H,PLANEJAMENTO[[#Headers],[SHERINK ENVIADO]],PRODUCAO_SHRINK!V:V,PLANEJAMENTO[[#This Row],[LISTA]])</f>
        <v>0</v>
      </c>
      <c r="M97" s="15">
        <f>SUMIFS(IN_TRANSITO!E:E,IN_TRANSITO!B:B,PLANEJAMENTO!C97,IN_TRANSITO!H:H,PLANEJAMENTO!$M$2,IN_TRANSITO!W:W,PLANEJAMENTO!A97)</f>
        <v>2448</v>
      </c>
      <c r="N97" s="15">
        <v>0</v>
      </c>
      <c r="O97" s="15">
        <v>2448</v>
      </c>
      <c r="P97" s="15">
        <f>(PLANEJAMENTO[[#This Row],[AGUARDANDO SEPARAÇÃO]]+PLANEJAMENTO[[#This Row],[FINALIZADO]])-(PLANEJAMENTO[[#This Row],[TOTAL LISTA]]+PLANEJAMENTO[[#This Row],[KIT]])</f>
        <v>0</v>
      </c>
      <c r="Q97" s="3">
        <f>IFERROR(VLOOKUP(PLANEJAMENTO[[#This Row],[SKU]],EST_MERCOCAMP!A:E,5,0),0)</f>
        <v>2508</v>
      </c>
      <c r="R97" s="3">
        <f>IFERROR(VLOOKUP(PLANEJAMENTO[[#This Row],[SKU]],EST_LMX!A:C,3,0),0)</f>
        <v>870</v>
      </c>
      <c r="S97" s="7">
        <f>IFERROR(IF(VLOOKUP(C97,'EST_DEVINTEX X DEMANDA'!A:E,5,0)&lt;0,0,VLOOKUP(C97,'EST_DEVINTEX X DEMANDA'!A:E,5,0)),0)</f>
        <v>0</v>
      </c>
      <c r="T97" s="3"/>
      <c r="U97" s="3">
        <f t="shared" si="2"/>
        <v>0</v>
      </c>
      <c r="V97" s="3">
        <f t="shared" si="3"/>
        <v>0</v>
      </c>
      <c r="W97" s="3" t="s">
        <v>145</v>
      </c>
      <c r="X97" s="87" t="s">
        <v>145</v>
      </c>
      <c r="Y97" s="73">
        <f>(PLANEJAMENTO[[#This Row],[AGUARDANDO SEPARAÇÃO]]+PLANEJAMENTO[[#This Row],[FINALIZADO]])/(PLANEJAMENTO[[#This Row],[KIT]]+PLANEJAMENTO[[#This Row],[TOTAL LISTA]])</f>
        <v>1</v>
      </c>
    </row>
    <row r="98" spans="1:25" x14ac:dyDescent="0.25">
      <c r="A98" s="71" t="s">
        <v>179</v>
      </c>
      <c r="B98" s="71" t="s">
        <v>158</v>
      </c>
      <c r="C98" s="3">
        <v>95603</v>
      </c>
      <c r="D98" s="3" t="s">
        <v>248</v>
      </c>
      <c r="E98" s="47" t="s">
        <v>138</v>
      </c>
      <c r="F98" s="4" t="s">
        <v>136</v>
      </c>
      <c r="G98" s="4">
        <v>414</v>
      </c>
      <c r="H98" s="3">
        <v>6</v>
      </c>
      <c r="I98" s="15">
        <f>SUMIFS(IN_TRANSITO!E:E,IN_TRANSITO!B:B,PLANEJAMENTO!C98,IN_TRANSITO!H:H,PLANEJAMENTO!$I$2,IN_TRANSITO!W:W,PLANEJAMENTO!A98)</f>
        <v>0</v>
      </c>
      <c r="J98" s="15">
        <f>SUMIFS(IN_TRANSITO!E:E,IN_TRANSITO!B:B,PLANEJAMENTO!C98,IN_TRANSITO!H:H,PLANEJAMENTO!$J$2,IN_TRANSITO!W:W,PLANEJAMENTO!A98)</f>
        <v>0</v>
      </c>
      <c r="K98" s="15">
        <f>SUMIFS(PRODUCAO_SHRINK!E:E,PRODUCAO_SHRINK!B:B,PLANEJAMENTO[[#This Row],[SKU]],PRODUCAO_SHRINK!H:H,PLANEJAMENTO[[#Headers],[SHERINK SOLICITADO]],PRODUCAO_SHRINK!V:V,PLANEJAMENTO[[#This Row],[LISTA]])</f>
        <v>0</v>
      </c>
      <c r="L98" s="15">
        <f>SUMIFS(PRODUCAO_SHRINK!E:E,PRODUCAO_SHRINK!B:B,PLANEJAMENTO[[#This Row],[SKU]],PRODUCAO_SHRINK!H:H,PLANEJAMENTO[[#Headers],[SHERINK ENVIADO]],PRODUCAO_SHRINK!V:V,PLANEJAMENTO[[#This Row],[LISTA]])</f>
        <v>0</v>
      </c>
      <c r="M98" s="15">
        <f>SUMIFS(IN_TRANSITO!E:E,IN_TRANSITO!B:B,PLANEJAMENTO!C98,IN_TRANSITO!H:H,PLANEJAMENTO!$M$2,IN_TRANSITO!W:W,PLANEJAMENTO!A98)</f>
        <v>1614</v>
      </c>
      <c r="N98" s="15">
        <v>0</v>
      </c>
      <c r="O98" s="15">
        <v>1614</v>
      </c>
      <c r="P98" s="15">
        <f>(PLANEJAMENTO[[#This Row],[AGUARDANDO SEPARAÇÃO]]+PLANEJAMENTO[[#This Row],[FINALIZADO]])-(PLANEJAMENTO[[#This Row],[TOTAL LISTA]]+PLANEJAMENTO[[#This Row],[KIT]])</f>
        <v>0</v>
      </c>
      <c r="Q98" s="3">
        <f>IFERROR(VLOOKUP(PLANEJAMENTO[[#This Row],[SKU]],EST_MERCOCAMP!A:E,5,0),0)</f>
        <v>900</v>
      </c>
      <c r="R98" s="3">
        <f>IFERROR(VLOOKUP(PLANEJAMENTO[[#This Row],[SKU]],EST_LMX!A:C,3,0),0)</f>
        <v>444</v>
      </c>
      <c r="S98" s="7">
        <f>IFERROR(IF(VLOOKUP(C98,'EST_DEVINTEX X DEMANDA'!A:E,5,0)&lt;0,0,VLOOKUP(C98,'EST_DEVINTEX X DEMANDA'!A:E,5,0)),0)</f>
        <v>414</v>
      </c>
      <c r="T98" s="3"/>
      <c r="U98" s="3">
        <f t="shared" si="2"/>
        <v>0</v>
      </c>
      <c r="V98" s="3">
        <f t="shared" si="3"/>
        <v>0</v>
      </c>
      <c r="W98" s="3" t="s">
        <v>145</v>
      </c>
      <c r="X98" s="87" t="s">
        <v>145</v>
      </c>
      <c r="Y98" s="73">
        <f>(PLANEJAMENTO[[#This Row],[AGUARDANDO SEPARAÇÃO]]+PLANEJAMENTO[[#This Row],[FINALIZADO]])/(PLANEJAMENTO[[#This Row],[KIT]]+PLANEJAMENTO[[#This Row],[TOTAL LISTA]])</f>
        <v>1</v>
      </c>
    </row>
    <row r="99" spans="1:25" x14ac:dyDescent="0.25">
      <c r="A99" s="71" t="s">
        <v>179</v>
      </c>
      <c r="B99" s="71" t="s">
        <v>158</v>
      </c>
      <c r="C99" s="3">
        <v>33313</v>
      </c>
      <c r="D99" s="3" t="s">
        <v>72</v>
      </c>
      <c r="E99" s="47" t="s">
        <v>135</v>
      </c>
      <c r="F99" s="4" t="s">
        <v>136</v>
      </c>
      <c r="G99" s="4">
        <v>720</v>
      </c>
      <c r="H99" s="3">
        <v>6</v>
      </c>
      <c r="I99" s="15">
        <f>SUMIFS(IN_TRANSITO!E:E,IN_TRANSITO!B:B,PLANEJAMENTO!C99,IN_TRANSITO!H:H,PLANEJAMENTO!$I$2,IN_TRANSITO!W:W,PLANEJAMENTO!A99)</f>
        <v>0</v>
      </c>
      <c r="J99" s="15">
        <f>SUMIFS(IN_TRANSITO!E:E,IN_TRANSITO!B:B,PLANEJAMENTO!C99,IN_TRANSITO!H:H,PLANEJAMENTO!$J$2,IN_TRANSITO!W:W,PLANEJAMENTO!A99)</f>
        <v>0</v>
      </c>
      <c r="K99" s="15">
        <f>SUMIFS(PRODUCAO_SHRINK!E:E,PRODUCAO_SHRINK!B:B,PLANEJAMENTO[[#This Row],[SKU]],PRODUCAO_SHRINK!H:H,PLANEJAMENTO[[#Headers],[SHERINK SOLICITADO]],PRODUCAO_SHRINK!V:V,PLANEJAMENTO[[#This Row],[LISTA]])</f>
        <v>0</v>
      </c>
      <c r="L99" s="15">
        <f>SUMIFS(PRODUCAO_SHRINK!E:E,PRODUCAO_SHRINK!B:B,PLANEJAMENTO[[#This Row],[SKU]],PRODUCAO_SHRINK!H:H,PLANEJAMENTO[[#Headers],[SHERINK ENVIADO]],PRODUCAO_SHRINK!V:V,PLANEJAMENTO[[#This Row],[LISTA]])</f>
        <v>0</v>
      </c>
      <c r="M99" s="15">
        <f>SUMIFS(IN_TRANSITO!E:E,IN_TRANSITO!B:B,PLANEJAMENTO!C99,IN_TRANSITO!H:H,PLANEJAMENTO!$M$2,IN_TRANSITO!W:W,PLANEJAMENTO!A99)</f>
        <v>2826</v>
      </c>
      <c r="N99" s="15">
        <v>0</v>
      </c>
      <c r="O99" s="15">
        <v>2826</v>
      </c>
      <c r="P99" s="15">
        <f>(PLANEJAMENTO[[#This Row],[AGUARDANDO SEPARAÇÃO]]+PLANEJAMENTO[[#This Row],[FINALIZADO]])-(PLANEJAMENTO[[#This Row],[TOTAL LISTA]]+PLANEJAMENTO[[#This Row],[KIT]])</f>
        <v>0</v>
      </c>
      <c r="Q99" s="3">
        <f>IFERROR(VLOOKUP(PLANEJAMENTO[[#This Row],[SKU]],EST_MERCOCAMP!A:E,5,0),0)</f>
        <v>9234</v>
      </c>
      <c r="R99" s="3">
        <f>IFERROR(VLOOKUP(PLANEJAMENTO[[#This Row],[SKU]],EST_LMX!A:C,3,0),0)</f>
        <v>3888</v>
      </c>
      <c r="S99" s="7">
        <f>IFERROR(IF(VLOOKUP(C99,'EST_DEVINTEX X DEMANDA'!A:E,5,0)&lt;0,0,VLOOKUP(C99,'EST_DEVINTEX X DEMANDA'!A:E,5,0)),0)</f>
        <v>6240</v>
      </c>
      <c r="T99" s="3"/>
      <c r="U99" s="3">
        <f t="shared" si="2"/>
        <v>0</v>
      </c>
      <c r="V99" s="3">
        <f t="shared" si="3"/>
        <v>0</v>
      </c>
      <c r="W99" s="3" t="s">
        <v>145</v>
      </c>
      <c r="X99" s="87" t="s">
        <v>145</v>
      </c>
      <c r="Y99" s="73">
        <f>(PLANEJAMENTO[[#This Row],[AGUARDANDO SEPARAÇÃO]]+PLANEJAMENTO[[#This Row],[FINALIZADO]])/(PLANEJAMENTO[[#This Row],[KIT]]+PLANEJAMENTO[[#This Row],[TOTAL LISTA]])</f>
        <v>1</v>
      </c>
    </row>
    <row r="100" spans="1:25" x14ac:dyDescent="0.25">
      <c r="A100" s="71" t="s">
        <v>179</v>
      </c>
      <c r="B100" s="71" t="s">
        <v>158</v>
      </c>
      <c r="C100" s="3">
        <v>33252</v>
      </c>
      <c r="D100" s="3" t="s">
        <v>249</v>
      </c>
      <c r="E100" s="47" t="s">
        <v>135</v>
      </c>
      <c r="F100" s="4" t="s">
        <v>136</v>
      </c>
      <c r="G100" s="4">
        <v>672</v>
      </c>
      <c r="H100" s="3">
        <v>6</v>
      </c>
      <c r="I100" s="15">
        <f>SUMIFS(IN_TRANSITO!E:E,IN_TRANSITO!B:B,PLANEJAMENTO!C100,IN_TRANSITO!H:H,PLANEJAMENTO!$I$2,IN_TRANSITO!W:W,PLANEJAMENTO!A100)</f>
        <v>0</v>
      </c>
      <c r="J100" s="15">
        <f>SUMIFS(IN_TRANSITO!E:E,IN_TRANSITO!B:B,PLANEJAMENTO!C100,IN_TRANSITO!H:H,PLANEJAMENTO!$J$2,IN_TRANSITO!W:W,PLANEJAMENTO!A100)</f>
        <v>0</v>
      </c>
      <c r="K100" s="15">
        <f>SUMIFS(PRODUCAO_SHRINK!E:E,PRODUCAO_SHRINK!B:B,PLANEJAMENTO[[#This Row],[SKU]],PRODUCAO_SHRINK!H:H,PLANEJAMENTO[[#Headers],[SHERINK SOLICITADO]],PRODUCAO_SHRINK!V:V,PLANEJAMENTO[[#This Row],[LISTA]])</f>
        <v>0</v>
      </c>
      <c r="L100" s="15">
        <f>SUMIFS(PRODUCAO_SHRINK!E:E,PRODUCAO_SHRINK!B:B,PLANEJAMENTO[[#This Row],[SKU]],PRODUCAO_SHRINK!H:H,PLANEJAMENTO[[#Headers],[SHERINK ENVIADO]],PRODUCAO_SHRINK!V:V,PLANEJAMENTO[[#This Row],[LISTA]])</f>
        <v>0</v>
      </c>
      <c r="M100" s="15">
        <f>SUMIFS(IN_TRANSITO!E:E,IN_TRANSITO!B:B,PLANEJAMENTO!C100,IN_TRANSITO!H:H,PLANEJAMENTO!$M$2,IN_TRANSITO!W:W,PLANEJAMENTO!A100)</f>
        <v>2346</v>
      </c>
      <c r="N100" s="15">
        <v>0</v>
      </c>
      <c r="O100" s="15">
        <v>2346</v>
      </c>
      <c r="P100" s="15">
        <f>(PLANEJAMENTO[[#This Row],[AGUARDANDO SEPARAÇÃO]]+PLANEJAMENTO[[#This Row],[FINALIZADO]])-(PLANEJAMENTO[[#This Row],[TOTAL LISTA]]+PLANEJAMENTO[[#This Row],[KIT]])</f>
        <v>0</v>
      </c>
      <c r="Q100" s="3">
        <f>IFERROR(VLOOKUP(PLANEJAMENTO[[#This Row],[SKU]],EST_MERCOCAMP!A:E,5,0),0)</f>
        <v>-3042</v>
      </c>
      <c r="R100" s="3">
        <f>IFERROR(VLOOKUP(PLANEJAMENTO[[#This Row],[SKU]],EST_LMX!A:C,3,0),0)</f>
        <v>1104</v>
      </c>
      <c r="S100" s="7">
        <f>IFERROR(IF(VLOOKUP(C100,'EST_DEVINTEX X DEMANDA'!A:E,5,0)&lt;0,0,VLOOKUP(C100,'EST_DEVINTEX X DEMANDA'!A:E,5,0)),0)</f>
        <v>4458</v>
      </c>
      <c r="T100" s="3"/>
      <c r="U100" s="3">
        <f t="shared" si="2"/>
        <v>0</v>
      </c>
      <c r="V100" s="3">
        <f t="shared" si="3"/>
        <v>0</v>
      </c>
      <c r="W100" s="3" t="s">
        <v>145</v>
      </c>
      <c r="X100" s="87" t="s">
        <v>145</v>
      </c>
      <c r="Y100" s="73">
        <f>(PLANEJAMENTO[[#This Row],[AGUARDANDO SEPARAÇÃO]]+PLANEJAMENTO[[#This Row],[FINALIZADO]])/(PLANEJAMENTO[[#This Row],[KIT]]+PLANEJAMENTO[[#This Row],[TOTAL LISTA]])</f>
        <v>1</v>
      </c>
    </row>
    <row r="101" spans="1:25" x14ac:dyDescent="0.25">
      <c r="A101" s="71" t="s">
        <v>179</v>
      </c>
      <c r="B101" s="71" t="s">
        <v>158</v>
      </c>
      <c r="C101" s="3">
        <v>33597</v>
      </c>
      <c r="D101" s="3" t="s">
        <v>250</v>
      </c>
      <c r="E101" s="47" t="s">
        <v>138</v>
      </c>
      <c r="F101" s="4" t="s">
        <v>136</v>
      </c>
      <c r="G101" s="4">
        <v>1860</v>
      </c>
      <c r="H101" s="3">
        <v>6</v>
      </c>
      <c r="I101" s="15">
        <f>SUMIFS(IN_TRANSITO!E:E,IN_TRANSITO!B:B,PLANEJAMENTO!C101,IN_TRANSITO!H:H,PLANEJAMENTO!$I$2,IN_TRANSITO!W:W,PLANEJAMENTO!A101)</f>
        <v>0</v>
      </c>
      <c r="J101" s="15">
        <f>SUMIFS(IN_TRANSITO!E:E,IN_TRANSITO!B:B,PLANEJAMENTO!C101,IN_TRANSITO!H:H,PLANEJAMENTO!$J$2,IN_TRANSITO!W:W,PLANEJAMENTO!A101)</f>
        <v>0</v>
      </c>
      <c r="K101" s="15">
        <f>SUMIFS(PRODUCAO_SHRINK!E:E,PRODUCAO_SHRINK!B:B,PLANEJAMENTO[[#This Row],[SKU]],PRODUCAO_SHRINK!H:H,PLANEJAMENTO[[#Headers],[SHERINK SOLICITADO]],PRODUCAO_SHRINK!V:V,PLANEJAMENTO[[#This Row],[LISTA]])</f>
        <v>0</v>
      </c>
      <c r="L101" s="15">
        <f>SUMIFS(PRODUCAO_SHRINK!E:E,PRODUCAO_SHRINK!B:B,PLANEJAMENTO[[#This Row],[SKU]],PRODUCAO_SHRINK!H:H,PLANEJAMENTO[[#Headers],[SHERINK ENVIADO]],PRODUCAO_SHRINK!V:V,PLANEJAMENTO[[#This Row],[LISTA]])</f>
        <v>0</v>
      </c>
      <c r="M101" s="15">
        <f>SUMIFS(IN_TRANSITO!E:E,IN_TRANSITO!B:B,PLANEJAMENTO!C101,IN_TRANSITO!H:H,PLANEJAMENTO!$M$2,IN_TRANSITO!W:W,PLANEJAMENTO!A101)</f>
        <v>1854</v>
      </c>
      <c r="N101" s="15">
        <v>0</v>
      </c>
      <c r="O101" s="15">
        <v>1854</v>
      </c>
      <c r="P101" s="15">
        <f>(PLANEJAMENTO[[#This Row],[AGUARDANDO SEPARAÇÃO]]+PLANEJAMENTO[[#This Row],[FINALIZADO]])-(PLANEJAMENTO[[#This Row],[TOTAL LISTA]]+PLANEJAMENTO[[#This Row],[KIT]])</f>
        <v>0</v>
      </c>
      <c r="Q101" s="3">
        <f>IFERROR(VLOOKUP(PLANEJAMENTO[[#This Row],[SKU]],EST_MERCOCAMP!A:E,5,0),0)</f>
        <v>636</v>
      </c>
      <c r="R101" s="3">
        <f>IFERROR(VLOOKUP(PLANEJAMENTO[[#This Row],[SKU]],EST_LMX!A:C,3,0),0)</f>
        <v>498</v>
      </c>
      <c r="S101" s="7">
        <f>IFERROR(IF(VLOOKUP(C101,'EST_DEVINTEX X DEMANDA'!A:E,5,0)&lt;0,0,VLOOKUP(C101,'EST_DEVINTEX X DEMANDA'!A:E,5,0)),0)</f>
        <v>10260</v>
      </c>
      <c r="T101" s="3"/>
      <c r="U101" s="3">
        <f t="shared" si="2"/>
        <v>0</v>
      </c>
      <c r="V101" s="3">
        <f t="shared" si="3"/>
        <v>0</v>
      </c>
      <c r="W101" s="3" t="s">
        <v>145</v>
      </c>
      <c r="X101" s="87" t="s">
        <v>145</v>
      </c>
      <c r="Y101" s="73">
        <f>(PLANEJAMENTO[[#This Row],[AGUARDANDO SEPARAÇÃO]]+PLANEJAMENTO[[#This Row],[FINALIZADO]])/(PLANEJAMENTO[[#This Row],[KIT]]+PLANEJAMENTO[[#This Row],[TOTAL LISTA]])</f>
        <v>1</v>
      </c>
    </row>
    <row r="102" spans="1:25" x14ac:dyDescent="0.25">
      <c r="A102" s="71" t="s">
        <v>179</v>
      </c>
      <c r="B102" s="71" t="s">
        <v>158</v>
      </c>
      <c r="C102" s="3">
        <v>32920</v>
      </c>
      <c r="D102" s="3" t="s">
        <v>76</v>
      </c>
      <c r="E102" s="47" t="s">
        <v>135</v>
      </c>
      <c r="F102" s="4" t="s">
        <v>136</v>
      </c>
      <c r="G102" s="4">
        <v>480</v>
      </c>
      <c r="H102" s="3">
        <v>6</v>
      </c>
      <c r="I102" s="15">
        <f>SUMIFS(IN_TRANSITO!E:E,IN_TRANSITO!B:B,PLANEJAMENTO!C102,IN_TRANSITO!H:H,PLANEJAMENTO!$I$2,IN_TRANSITO!W:W,PLANEJAMENTO!A102)</f>
        <v>0</v>
      </c>
      <c r="J102" s="15">
        <f>SUMIFS(IN_TRANSITO!E:E,IN_TRANSITO!B:B,PLANEJAMENTO!C102,IN_TRANSITO!H:H,PLANEJAMENTO!$J$2,IN_TRANSITO!W:W,PLANEJAMENTO!A102)</f>
        <v>0</v>
      </c>
      <c r="K102" s="15">
        <f>SUMIFS(PRODUCAO_SHRINK!E:E,PRODUCAO_SHRINK!B:B,PLANEJAMENTO[[#This Row],[SKU]],PRODUCAO_SHRINK!H:H,PLANEJAMENTO[[#Headers],[SHERINK SOLICITADO]],PRODUCAO_SHRINK!V:V,PLANEJAMENTO[[#This Row],[LISTA]])</f>
        <v>0</v>
      </c>
      <c r="L102" s="15">
        <f>SUMIFS(PRODUCAO_SHRINK!E:E,PRODUCAO_SHRINK!B:B,PLANEJAMENTO[[#This Row],[SKU]],PRODUCAO_SHRINK!H:H,PLANEJAMENTO[[#Headers],[SHERINK ENVIADO]],PRODUCAO_SHRINK!V:V,PLANEJAMENTO[[#This Row],[LISTA]])</f>
        <v>0</v>
      </c>
      <c r="M102" s="15">
        <f>SUMIFS(IN_TRANSITO!E:E,IN_TRANSITO!B:B,PLANEJAMENTO!C102,IN_TRANSITO!H:H,PLANEJAMENTO!$M$2,IN_TRANSITO!W:W,PLANEJAMENTO!A102)</f>
        <v>2634</v>
      </c>
      <c r="N102" s="15">
        <v>0</v>
      </c>
      <c r="O102" s="15">
        <v>2634</v>
      </c>
      <c r="P102" s="15">
        <f>(PLANEJAMENTO[[#This Row],[AGUARDANDO SEPARAÇÃO]]+PLANEJAMENTO[[#This Row],[FINALIZADO]])-(PLANEJAMENTO[[#This Row],[TOTAL LISTA]]+PLANEJAMENTO[[#This Row],[KIT]])</f>
        <v>0</v>
      </c>
      <c r="Q102" s="3">
        <f>IFERROR(VLOOKUP(PLANEJAMENTO[[#This Row],[SKU]],EST_MERCOCAMP!A:E,5,0),0)</f>
        <v>4158</v>
      </c>
      <c r="R102" s="3">
        <f>IFERROR(VLOOKUP(PLANEJAMENTO[[#This Row],[SKU]],EST_LMX!A:C,3,0),0)</f>
        <v>384</v>
      </c>
      <c r="S102" s="7">
        <f>IFERROR(IF(VLOOKUP(C102,'EST_DEVINTEX X DEMANDA'!A:E,5,0)&lt;0,0,VLOOKUP(C102,'EST_DEVINTEX X DEMANDA'!A:E,5,0)),0)</f>
        <v>4800</v>
      </c>
      <c r="T102" s="3"/>
      <c r="U102" s="3">
        <f t="shared" si="2"/>
        <v>0</v>
      </c>
      <c r="V102" s="3">
        <f t="shared" si="3"/>
        <v>0</v>
      </c>
      <c r="W102" s="3" t="s">
        <v>145</v>
      </c>
      <c r="X102" s="87" t="s">
        <v>145</v>
      </c>
      <c r="Y102" s="73">
        <f>(PLANEJAMENTO[[#This Row],[AGUARDANDO SEPARAÇÃO]]+PLANEJAMENTO[[#This Row],[FINALIZADO]])/(PLANEJAMENTO[[#This Row],[KIT]]+PLANEJAMENTO[[#This Row],[TOTAL LISTA]])</f>
        <v>1</v>
      </c>
    </row>
    <row r="103" spans="1:25" x14ac:dyDescent="0.25">
      <c r="A103" s="71" t="s">
        <v>179</v>
      </c>
      <c r="B103" s="71" t="s">
        <v>158</v>
      </c>
      <c r="C103" s="3">
        <v>95119</v>
      </c>
      <c r="D103" s="3" t="s">
        <v>53</v>
      </c>
      <c r="E103" s="47" t="s">
        <v>135</v>
      </c>
      <c r="F103" s="4" t="s">
        <v>136</v>
      </c>
      <c r="G103" s="4">
        <v>960</v>
      </c>
      <c r="H103" s="3">
        <v>6</v>
      </c>
      <c r="I103" s="15">
        <f>SUMIFS(IN_TRANSITO!E:E,IN_TRANSITO!B:B,PLANEJAMENTO!C103,IN_TRANSITO!H:H,PLANEJAMENTO!$I$2,IN_TRANSITO!W:W,PLANEJAMENTO!A103)</f>
        <v>0</v>
      </c>
      <c r="J103" s="15">
        <f>SUMIFS(IN_TRANSITO!E:E,IN_TRANSITO!B:B,PLANEJAMENTO!C103,IN_TRANSITO!H:H,PLANEJAMENTO!$J$2,IN_TRANSITO!W:W,PLANEJAMENTO!A103)</f>
        <v>0</v>
      </c>
      <c r="K103" s="15">
        <f>SUMIFS(PRODUCAO_SHRINK!E:E,PRODUCAO_SHRINK!B:B,PLANEJAMENTO[[#This Row],[SKU]],PRODUCAO_SHRINK!H:H,PLANEJAMENTO[[#Headers],[SHERINK SOLICITADO]],PRODUCAO_SHRINK!V:V,PLANEJAMENTO[[#This Row],[LISTA]])</f>
        <v>0</v>
      </c>
      <c r="L103" s="15">
        <f>SUMIFS(PRODUCAO_SHRINK!E:E,PRODUCAO_SHRINK!B:B,PLANEJAMENTO[[#This Row],[SKU]],PRODUCAO_SHRINK!H:H,PLANEJAMENTO[[#Headers],[SHERINK ENVIADO]],PRODUCAO_SHRINK!V:V,PLANEJAMENTO[[#This Row],[LISTA]])</f>
        <v>0</v>
      </c>
      <c r="M103" s="15">
        <f>SUMIFS(IN_TRANSITO!E:E,IN_TRANSITO!B:B,PLANEJAMENTO!C103,IN_TRANSITO!H:H,PLANEJAMENTO!$M$2,IN_TRANSITO!W:W,PLANEJAMENTO!A103)</f>
        <v>2682</v>
      </c>
      <c r="N103" s="15">
        <v>0</v>
      </c>
      <c r="O103" s="15">
        <v>2682</v>
      </c>
      <c r="P103" s="15">
        <f>(PLANEJAMENTO[[#This Row],[AGUARDANDO SEPARAÇÃO]]+PLANEJAMENTO[[#This Row],[FINALIZADO]])-(PLANEJAMENTO[[#This Row],[TOTAL LISTA]]+PLANEJAMENTO[[#This Row],[KIT]])</f>
        <v>0</v>
      </c>
      <c r="Q103" s="3">
        <f>IFERROR(VLOOKUP(PLANEJAMENTO[[#This Row],[SKU]],EST_MERCOCAMP!A:E,5,0),0)</f>
        <v>19428</v>
      </c>
      <c r="R103" s="3">
        <f>IFERROR(VLOOKUP(PLANEJAMENTO[[#This Row],[SKU]],EST_LMX!A:C,3,0),0)</f>
        <v>2340</v>
      </c>
      <c r="S103" s="7">
        <f>IFERROR(IF(VLOOKUP(C103,'EST_DEVINTEX X DEMANDA'!A:E,5,0)&lt;0,0,VLOOKUP(C103,'EST_DEVINTEX X DEMANDA'!A:E,5,0)),0)</f>
        <v>15576</v>
      </c>
      <c r="T103" s="3"/>
      <c r="U103" s="3">
        <f t="shared" si="2"/>
        <v>0</v>
      </c>
      <c r="V103" s="3">
        <f t="shared" si="3"/>
        <v>0</v>
      </c>
      <c r="W103" s="3" t="s">
        <v>145</v>
      </c>
      <c r="X103" s="87" t="s">
        <v>145</v>
      </c>
      <c r="Y103" s="73">
        <f>(PLANEJAMENTO[[#This Row],[AGUARDANDO SEPARAÇÃO]]+PLANEJAMENTO[[#This Row],[FINALIZADO]])/(PLANEJAMENTO[[#This Row],[KIT]]+PLANEJAMENTO[[#This Row],[TOTAL LISTA]])</f>
        <v>1</v>
      </c>
    </row>
    <row r="104" spans="1:25" x14ac:dyDescent="0.25">
      <c r="A104" s="71" t="s">
        <v>179</v>
      </c>
      <c r="B104" s="71" t="s">
        <v>158</v>
      </c>
      <c r="C104" s="3">
        <v>33343</v>
      </c>
      <c r="D104" s="3" t="s">
        <v>251</v>
      </c>
      <c r="E104" s="47" t="s">
        <v>137</v>
      </c>
      <c r="F104" s="4" t="s">
        <v>136</v>
      </c>
      <c r="G104" s="4">
        <v>8352</v>
      </c>
      <c r="H104" s="3">
        <v>12</v>
      </c>
      <c r="I104" s="15">
        <f>SUMIFS(IN_TRANSITO!E:E,IN_TRANSITO!B:B,PLANEJAMENTO!C104,IN_TRANSITO!H:H,PLANEJAMENTO!$I$2,IN_TRANSITO!W:W,PLANEJAMENTO!A104)</f>
        <v>0</v>
      </c>
      <c r="J104" s="15">
        <f>SUMIFS(IN_TRANSITO!E:E,IN_TRANSITO!B:B,PLANEJAMENTO!C104,IN_TRANSITO!H:H,PLANEJAMENTO!$J$2,IN_TRANSITO!W:W,PLANEJAMENTO!A104)</f>
        <v>0</v>
      </c>
      <c r="K104" s="15">
        <f>SUMIFS(PRODUCAO_SHRINK!E:E,PRODUCAO_SHRINK!B:B,PLANEJAMENTO[[#This Row],[SKU]],PRODUCAO_SHRINK!H:H,PLANEJAMENTO[[#Headers],[SHERINK SOLICITADO]],PRODUCAO_SHRINK!V:V,PLANEJAMENTO[[#This Row],[LISTA]])</f>
        <v>0</v>
      </c>
      <c r="L104" s="15">
        <f>SUMIFS(PRODUCAO_SHRINK!E:E,PRODUCAO_SHRINK!B:B,PLANEJAMENTO[[#This Row],[SKU]],PRODUCAO_SHRINK!H:H,PLANEJAMENTO[[#Headers],[SHERINK ENVIADO]],PRODUCAO_SHRINK!V:V,PLANEJAMENTO[[#This Row],[LISTA]])</f>
        <v>0</v>
      </c>
      <c r="M104" s="15">
        <f>SUMIFS(IN_TRANSITO!E:E,IN_TRANSITO!B:B,PLANEJAMENTO!C104,IN_TRANSITO!H:H,PLANEJAMENTO!$M$2,IN_TRANSITO!W:W,PLANEJAMENTO!A104)</f>
        <v>1932</v>
      </c>
      <c r="N104" s="15">
        <v>0</v>
      </c>
      <c r="O104" s="15">
        <v>1932</v>
      </c>
      <c r="P104" s="15">
        <f>(PLANEJAMENTO[[#This Row],[AGUARDANDO SEPARAÇÃO]]+PLANEJAMENTO[[#This Row],[FINALIZADO]])-(PLANEJAMENTO[[#This Row],[TOTAL LISTA]]+PLANEJAMENTO[[#This Row],[KIT]])</f>
        <v>0</v>
      </c>
      <c r="Q104" s="3">
        <f>IFERROR(VLOOKUP(PLANEJAMENTO[[#This Row],[SKU]],EST_MERCOCAMP!A:E,5,0),0)</f>
        <v>23844</v>
      </c>
      <c r="R104" s="3">
        <f>IFERROR(VLOOKUP(PLANEJAMENTO[[#This Row],[SKU]],EST_LMX!A:C,3,0),0)</f>
        <v>1212</v>
      </c>
      <c r="S104" s="7">
        <f>IFERROR(IF(VLOOKUP(C104,'EST_DEVINTEX X DEMANDA'!A:E,5,0)&lt;0,0,VLOOKUP(C104,'EST_DEVINTEX X DEMANDA'!A:E,5,0)),0)</f>
        <v>4176</v>
      </c>
      <c r="T104" s="3"/>
      <c r="U104" s="3">
        <f t="shared" si="2"/>
        <v>0</v>
      </c>
      <c r="V104" s="3">
        <f t="shared" si="3"/>
        <v>0</v>
      </c>
      <c r="W104" s="3" t="s">
        <v>182</v>
      </c>
      <c r="X104" s="87" t="s">
        <v>145</v>
      </c>
      <c r="Y104" s="73">
        <f>(PLANEJAMENTO[[#This Row],[AGUARDANDO SEPARAÇÃO]]+PLANEJAMENTO[[#This Row],[FINALIZADO]])/(PLANEJAMENTO[[#This Row],[KIT]]+PLANEJAMENTO[[#This Row],[TOTAL LISTA]])</f>
        <v>1</v>
      </c>
    </row>
    <row r="105" spans="1:25" x14ac:dyDescent="0.25">
      <c r="A105" s="71" t="s">
        <v>179</v>
      </c>
      <c r="B105" s="71" t="s">
        <v>158</v>
      </c>
      <c r="C105" s="3">
        <v>30513</v>
      </c>
      <c r="D105" s="3" t="s">
        <v>252</v>
      </c>
      <c r="E105" s="47" t="s">
        <v>137</v>
      </c>
      <c r="F105" s="4" t="s">
        <v>136</v>
      </c>
      <c r="G105" s="4">
        <v>960</v>
      </c>
      <c r="H105" s="3">
        <v>6</v>
      </c>
      <c r="I105" s="15">
        <f>SUMIFS(IN_TRANSITO!E:E,IN_TRANSITO!B:B,PLANEJAMENTO!C105,IN_TRANSITO!H:H,PLANEJAMENTO!$I$2,IN_TRANSITO!W:W,PLANEJAMENTO!A105)</f>
        <v>0</v>
      </c>
      <c r="J105" s="15">
        <f>SUMIFS(IN_TRANSITO!E:E,IN_TRANSITO!B:B,PLANEJAMENTO!C105,IN_TRANSITO!H:H,PLANEJAMENTO!$J$2,IN_TRANSITO!W:W,PLANEJAMENTO!A105)</f>
        <v>0</v>
      </c>
      <c r="K105" s="15">
        <f>SUMIFS(PRODUCAO_SHRINK!E:E,PRODUCAO_SHRINK!B:B,PLANEJAMENTO[[#This Row],[SKU]],PRODUCAO_SHRINK!H:H,PLANEJAMENTO[[#Headers],[SHERINK SOLICITADO]],PRODUCAO_SHRINK!V:V,PLANEJAMENTO[[#This Row],[LISTA]])</f>
        <v>0</v>
      </c>
      <c r="L105" s="15">
        <f>SUMIFS(PRODUCAO_SHRINK!E:E,PRODUCAO_SHRINK!B:B,PLANEJAMENTO[[#This Row],[SKU]],PRODUCAO_SHRINK!H:H,PLANEJAMENTO[[#Headers],[SHERINK ENVIADO]],PRODUCAO_SHRINK!V:V,PLANEJAMENTO[[#This Row],[LISTA]])</f>
        <v>0</v>
      </c>
      <c r="M105" s="15">
        <f>SUMIFS(IN_TRANSITO!E:E,IN_TRANSITO!B:B,PLANEJAMENTO!C105,IN_TRANSITO!H:H,PLANEJAMENTO!$M$2,IN_TRANSITO!W:W,PLANEJAMENTO!A105)</f>
        <v>1404</v>
      </c>
      <c r="N105" s="15">
        <v>0</v>
      </c>
      <c r="O105" s="15">
        <v>1404</v>
      </c>
      <c r="P105" s="15">
        <f>(PLANEJAMENTO[[#This Row],[AGUARDANDO SEPARAÇÃO]]+PLANEJAMENTO[[#This Row],[FINALIZADO]])-(PLANEJAMENTO[[#This Row],[TOTAL LISTA]]+PLANEJAMENTO[[#This Row],[KIT]])</f>
        <v>0</v>
      </c>
      <c r="Q105" s="3">
        <f>IFERROR(VLOOKUP(PLANEJAMENTO[[#This Row],[SKU]],EST_MERCOCAMP!A:E,5,0),0)</f>
        <v>18732</v>
      </c>
      <c r="R105" s="3">
        <f>IFERROR(VLOOKUP(PLANEJAMENTO[[#This Row],[SKU]],EST_LMX!A:C,3,0),0)</f>
        <v>540</v>
      </c>
      <c r="S105" s="7">
        <f>IFERROR(IF(VLOOKUP(C105,'EST_DEVINTEX X DEMANDA'!A:E,5,0)&lt;0,0,VLOOKUP(C105,'EST_DEVINTEX X DEMANDA'!A:E,5,0)),0)</f>
        <v>4818</v>
      </c>
      <c r="T105" s="3"/>
      <c r="U105" s="3">
        <f t="shared" si="2"/>
        <v>0</v>
      </c>
      <c r="V105" s="3">
        <f t="shared" si="3"/>
        <v>0</v>
      </c>
      <c r="W105" s="3" t="s">
        <v>145</v>
      </c>
      <c r="X105" s="87" t="s">
        <v>145</v>
      </c>
      <c r="Y105" s="73">
        <f>(PLANEJAMENTO[[#This Row],[AGUARDANDO SEPARAÇÃO]]+PLANEJAMENTO[[#This Row],[FINALIZADO]])/(PLANEJAMENTO[[#This Row],[KIT]]+PLANEJAMENTO[[#This Row],[TOTAL LISTA]])</f>
        <v>1</v>
      </c>
    </row>
    <row r="106" spans="1:25" x14ac:dyDescent="0.25">
      <c r="A106" s="71" t="s">
        <v>179</v>
      </c>
      <c r="B106" s="71" t="s">
        <v>158</v>
      </c>
      <c r="C106" s="3">
        <v>95430</v>
      </c>
      <c r="D106" s="3" t="s">
        <v>253</v>
      </c>
      <c r="E106" s="47" t="s">
        <v>135</v>
      </c>
      <c r="F106" s="4" t="s">
        <v>136</v>
      </c>
      <c r="G106" s="4">
        <v>720</v>
      </c>
      <c r="H106" s="3">
        <v>6</v>
      </c>
      <c r="I106" s="15">
        <f>SUMIFS(IN_TRANSITO!E:E,IN_TRANSITO!B:B,PLANEJAMENTO!C106,IN_TRANSITO!H:H,PLANEJAMENTO!$I$2,IN_TRANSITO!W:W,PLANEJAMENTO!A106)</f>
        <v>0</v>
      </c>
      <c r="J106" s="15">
        <f>SUMIFS(IN_TRANSITO!E:E,IN_TRANSITO!B:B,PLANEJAMENTO!C106,IN_TRANSITO!H:H,PLANEJAMENTO!$J$2,IN_TRANSITO!W:W,PLANEJAMENTO!A106)</f>
        <v>0</v>
      </c>
      <c r="K106" s="15">
        <f>SUMIFS(PRODUCAO_SHRINK!E:E,PRODUCAO_SHRINK!B:B,PLANEJAMENTO[[#This Row],[SKU]],PRODUCAO_SHRINK!H:H,PLANEJAMENTO[[#Headers],[SHERINK SOLICITADO]],PRODUCAO_SHRINK!V:V,PLANEJAMENTO[[#This Row],[LISTA]])</f>
        <v>0</v>
      </c>
      <c r="L106" s="15">
        <f>SUMIFS(PRODUCAO_SHRINK!E:E,PRODUCAO_SHRINK!B:B,PLANEJAMENTO[[#This Row],[SKU]],PRODUCAO_SHRINK!H:H,PLANEJAMENTO[[#Headers],[SHERINK ENVIADO]],PRODUCAO_SHRINK!V:V,PLANEJAMENTO[[#This Row],[LISTA]])</f>
        <v>0</v>
      </c>
      <c r="M106" s="15">
        <f>SUMIFS(IN_TRANSITO!E:E,IN_TRANSITO!B:B,PLANEJAMENTO!C106,IN_TRANSITO!H:H,PLANEJAMENTO!$M$2,IN_TRANSITO!W:W,PLANEJAMENTO!A106)</f>
        <v>2502</v>
      </c>
      <c r="N106" s="15">
        <v>0</v>
      </c>
      <c r="O106" s="15">
        <v>2502</v>
      </c>
      <c r="P106" s="15">
        <f>(PLANEJAMENTO[[#This Row],[AGUARDANDO SEPARAÇÃO]]+PLANEJAMENTO[[#This Row],[FINALIZADO]])-(PLANEJAMENTO[[#This Row],[TOTAL LISTA]]+PLANEJAMENTO[[#This Row],[KIT]])</f>
        <v>0</v>
      </c>
      <c r="Q106" s="3">
        <f>IFERROR(VLOOKUP(PLANEJAMENTO[[#This Row],[SKU]],EST_MERCOCAMP!A:E,5,0),0)</f>
        <v>1710</v>
      </c>
      <c r="R106" s="3">
        <f>IFERROR(VLOOKUP(PLANEJAMENTO[[#This Row],[SKU]],EST_LMX!A:C,3,0),0)</f>
        <v>486</v>
      </c>
      <c r="S106" s="7">
        <f>IFERROR(IF(VLOOKUP(C106,'EST_DEVINTEX X DEMANDA'!A:E,5,0)&lt;0,0,VLOOKUP(C106,'EST_DEVINTEX X DEMANDA'!A:E,5,0)),0)</f>
        <v>1428</v>
      </c>
      <c r="T106" s="3"/>
      <c r="U106" s="3">
        <f t="shared" si="2"/>
        <v>0</v>
      </c>
      <c r="V106" s="3">
        <f t="shared" si="3"/>
        <v>0</v>
      </c>
      <c r="W106" s="3" t="s">
        <v>145</v>
      </c>
      <c r="X106" s="87" t="s">
        <v>145</v>
      </c>
      <c r="Y106" s="73">
        <f>(PLANEJAMENTO[[#This Row],[AGUARDANDO SEPARAÇÃO]]+PLANEJAMENTO[[#This Row],[FINALIZADO]])/(PLANEJAMENTO[[#This Row],[KIT]]+PLANEJAMENTO[[#This Row],[TOTAL LISTA]])</f>
        <v>1</v>
      </c>
    </row>
    <row r="107" spans="1:25" x14ac:dyDescent="0.25">
      <c r="A107" s="71" t="s">
        <v>179</v>
      </c>
      <c r="B107" s="71" t="s">
        <v>158</v>
      </c>
      <c r="C107" s="3">
        <v>95003</v>
      </c>
      <c r="D107" s="3" t="s">
        <v>64</v>
      </c>
      <c r="E107" s="47" t="s">
        <v>137</v>
      </c>
      <c r="F107" s="4" t="s">
        <v>136</v>
      </c>
      <c r="G107" s="4">
        <v>960</v>
      </c>
      <c r="H107" s="3">
        <v>6</v>
      </c>
      <c r="I107" s="15">
        <f>SUMIFS(IN_TRANSITO!E:E,IN_TRANSITO!B:B,PLANEJAMENTO!C107,IN_TRANSITO!H:H,PLANEJAMENTO!$I$2,IN_TRANSITO!W:W,PLANEJAMENTO!A107)</f>
        <v>0</v>
      </c>
      <c r="J107" s="15">
        <f>SUMIFS(IN_TRANSITO!E:E,IN_TRANSITO!B:B,PLANEJAMENTO!C107,IN_TRANSITO!H:H,PLANEJAMENTO!$J$2,IN_TRANSITO!W:W,PLANEJAMENTO!A107)</f>
        <v>0</v>
      </c>
      <c r="K107" s="15">
        <f>SUMIFS(PRODUCAO_SHRINK!E:E,PRODUCAO_SHRINK!B:B,PLANEJAMENTO[[#This Row],[SKU]],PRODUCAO_SHRINK!H:H,PLANEJAMENTO[[#Headers],[SHERINK SOLICITADO]],PRODUCAO_SHRINK!V:V,PLANEJAMENTO[[#This Row],[LISTA]])</f>
        <v>0</v>
      </c>
      <c r="L107" s="15">
        <f>SUMIFS(PRODUCAO_SHRINK!E:E,PRODUCAO_SHRINK!B:B,PLANEJAMENTO[[#This Row],[SKU]],PRODUCAO_SHRINK!H:H,PLANEJAMENTO[[#Headers],[SHERINK ENVIADO]],PRODUCAO_SHRINK!V:V,PLANEJAMENTO[[#This Row],[LISTA]])</f>
        <v>0</v>
      </c>
      <c r="M107" s="15">
        <f>SUMIFS(IN_TRANSITO!E:E,IN_TRANSITO!B:B,PLANEJAMENTO!C107,IN_TRANSITO!H:H,PLANEJAMENTO!$M$2,IN_TRANSITO!W:W,PLANEJAMENTO!A107)</f>
        <v>1344</v>
      </c>
      <c r="N107" s="15">
        <v>0</v>
      </c>
      <c r="O107" s="15">
        <v>1344</v>
      </c>
      <c r="P107" s="15">
        <f>(PLANEJAMENTO[[#This Row],[AGUARDANDO SEPARAÇÃO]]+PLANEJAMENTO[[#This Row],[FINALIZADO]])-(PLANEJAMENTO[[#This Row],[TOTAL LISTA]]+PLANEJAMENTO[[#This Row],[KIT]])</f>
        <v>0</v>
      </c>
      <c r="Q107" s="3">
        <f>IFERROR(VLOOKUP(PLANEJAMENTO[[#This Row],[SKU]],EST_MERCOCAMP!A:E,5,0),0)</f>
        <v>42978</v>
      </c>
      <c r="R107" s="3">
        <f>IFERROR(VLOOKUP(PLANEJAMENTO[[#This Row],[SKU]],EST_LMX!A:C,3,0),0)</f>
        <v>654</v>
      </c>
      <c r="S107" s="7">
        <f>IFERROR(IF(VLOOKUP(C107,'EST_DEVINTEX X DEMANDA'!A:E,5,0)&lt;0,0,VLOOKUP(C107,'EST_DEVINTEX X DEMANDA'!A:E,5,0)),0)</f>
        <v>960</v>
      </c>
      <c r="T107" s="3"/>
      <c r="U107" s="3">
        <f t="shared" si="2"/>
        <v>0</v>
      </c>
      <c r="V107" s="3">
        <f t="shared" si="3"/>
        <v>0</v>
      </c>
      <c r="W107" s="3" t="s">
        <v>145</v>
      </c>
      <c r="X107" s="87" t="s">
        <v>145</v>
      </c>
      <c r="Y107" s="73">
        <f>(PLANEJAMENTO[[#This Row],[AGUARDANDO SEPARAÇÃO]]+PLANEJAMENTO[[#This Row],[FINALIZADO]])/(PLANEJAMENTO[[#This Row],[KIT]]+PLANEJAMENTO[[#This Row],[TOTAL LISTA]])</f>
        <v>1</v>
      </c>
    </row>
    <row r="108" spans="1:25" x14ac:dyDescent="0.25">
      <c r="A108" s="71" t="s">
        <v>179</v>
      </c>
      <c r="B108" s="71" t="s">
        <v>158</v>
      </c>
      <c r="C108" s="3">
        <v>95620</v>
      </c>
      <c r="D108" s="3" t="s">
        <v>254</v>
      </c>
      <c r="E108" s="47" t="s">
        <v>138</v>
      </c>
      <c r="F108" s="4" t="s">
        <v>136</v>
      </c>
      <c r="G108" s="4">
        <v>1440</v>
      </c>
      <c r="H108" s="3">
        <v>6</v>
      </c>
      <c r="I108" s="15">
        <f>SUMIFS(IN_TRANSITO!E:E,IN_TRANSITO!B:B,PLANEJAMENTO!C108,IN_TRANSITO!H:H,PLANEJAMENTO!$I$2,IN_TRANSITO!W:W,PLANEJAMENTO!A108)</f>
        <v>0</v>
      </c>
      <c r="J108" s="15">
        <f>SUMIFS(IN_TRANSITO!E:E,IN_TRANSITO!B:B,PLANEJAMENTO!C108,IN_TRANSITO!H:H,PLANEJAMENTO!$J$2,IN_TRANSITO!W:W,PLANEJAMENTO!A108)</f>
        <v>0</v>
      </c>
      <c r="K108" s="15">
        <f>SUMIFS(PRODUCAO_SHRINK!E:E,PRODUCAO_SHRINK!B:B,PLANEJAMENTO[[#This Row],[SKU]],PRODUCAO_SHRINK!H:H,PLANEJAMENTO[[#Headers],[SHERINK SOLICITADO]],PRODUCAO_SHRINK!V:V,PLANEJAMENTO[[#This Row],[LISTA]])</f>
        <v>0</v>
      </c>
      <c r="L108" s="15">
        <f>SUMIFS(PRODUCAO_SHRINK!E:E,PRODUCAO_SHRINK!B:B,PLANEJAMENTO[[#This Row],[SKU]],PRODUCAO_SHRINK!H:H,PLANEJAMENTO[[#Headers],[SHERINK ENVIADO]],PRODUCAO_SHRINK!V:V,PLANEJAMENTO[[#This Row],[LISTA]])</f>
        <v>0</v>
      </c>
      <c r="M108" s="15">
        <f>SUMIFS(IN_TRANSITO!E:E,IN_TRANSITO!B:B,PLANEJAMENTO!C108,IN_TRANSITO!H:H,PLANEJAMENTO!$M$2,IN_TRANSITO!W:W,PLANEJAMENTO!A108)</f>
        <v>2532</v>
      </c>
      <c r="N108" s="15">
        <v>0</v>
      </c>
      <c r="O108" s="15">
        <v>2532</v>
      </c>
      <c r="P108" s="15">
        <f>(PLANEJAMENTO[[#This Row],[AGUARDANDO SEPARAÇÃO]]+PLANEJAMENTO[[#This Row],[FINALIZADO]])-(PLANEJAMENTO[[#This Row],[TOTAL LISTA]]+PLANEJAMENTO[[#This Row],[KIT]])</f>
        <v>0</v>
      </c>
      <c r="Q108" s="3">
        <f>IFERROR(VLOOKUP(PLANEJAMENTO[[#This Row],[SKU]],EST_MERCOCAMP!A:E,5,0),0)</f>
        <v>2340</v>
      </c>
      <c r="R108" s="3">
        <f>IFERROR(VLOOKUP(PLANEJAMENTO[[#This Row],[SKU]],EST_LMX!A:C,3,0),0)</f>
        <v>1062</v>
      </c>
      <c r="S108" s="7">
        <f>IFERROR(IF(VLOOKUP(C108,'EST_DEVINTEX X DEMANDA'!A:E,5,0)&lt;0,0,VLOOKUP(C108,'EST_DEVINTEX X DEMANDA'!A:E,5,0)),0)</f>
        <v>4320</v>
      </c>
      <c r="T108" s="3"/>
      <c r="U108" s="3">
        <f t="shared" si="2"/>
        <v>0</v>
      </c>
      <c r="V108" s="3">
        <f t="shared" si="3"/>
        <v>0</v>
      </c>
      <c r="W108" s="3" t="s">
        <v>145</v>
      </c>
      <c r="X108" s="87" t="s">
        <v>145</v>
      </c>
      <c r="Y108" s="73">
        <f>(PLANEJAMENTO[[#This Row],[AGUARDANDO SEPARAÇÃO]]+PLANEJAMENTO[[#This Row],[FINALIZADO]])/(PLANEJAMENTO[[#This Row],[KIT]]+PLANEJAMENTO[[#This Row],[TOTAL LISTA]])</f>
        <v>1</v>
      </c>
    </row>
    <row r="109" spans="1:25" x14ac:dyDescent="0.25">
      <c r="A109" s="71" t="s">
        <v>179</v>
      </c>
      <c r="B109" s="71" t="s">
        <v>158</v>
      </c>
      <c r="C109" s="3">
        <v>34480</v>
      </c>
      <c r="D109" s="3" t="s">
        <v>255</v>
      </c>
      <c r="E109" s="47" t="s">
        <v>138</v>
      </c>
      <c r="F109" s="4" t="s">
        <v>136</v>
      </c>
      <c r="G109" s="4">
        <v>1224</v>
      </c>
      <c r="H109" s="3">
        <v>6</v>
      </c>
      <c r="I109" s="15">
        <f>SUMIFS(IN_TRANSITO!E:E,IN_TRANSITO!B:B,PLANEJAMENTO!C109,IN_TRANSITO!H:H,PLANEJAMENTO!$I$2,IN_TRANSITO!W:W,PLANEJAMENTO!A109)</f>
        <v>0</v>
      </c>
      <c r="J109" s="15">
        <f>SUMIFS(IN_TRANSITO!E:E,IN_TRANSITO!B:B,PLANEJAMENTO!C109,IN_TRANSITO!H:H,PLANEJAMENTO!$J$2,IN_TRANSITO!W:W,PLANEJAMENTO!A109)</f>
        <v>0</v>
      </c>
      <c r="K109" s="15">
        <f>SUMIFS(PRODUCAO_SHRINK!E:E,PRODUCAO_SHRINK!B:B,PLANEJAMENTO[[#This Row],[SKU]],PRODUCAO_SHRINK!H:H,PLANEJAMENTO[[#Headers],[SHERINK SOLICITADO]],PRODUCAO_SHRINK!V:V,PLANEJAMENTO[[#This Row],[LISTA]])</f>
        <v>0</v>
      </c>
      <c r="L109" s="15">
        <f>SUMIFS(PRODUCAO_SHRINK!E:E,PRODUCAO_SHRINK!B:B,PLANEJAMENTO[[#This Row],[SKU]],PRODUCAO_SHRINK!H:H,PLANEJAMENTO[[#Headers],[SHERINK ENVIADO]],PRODUCAO_SHRINK!V:V,PLANEJAMENTO[[#This Row],[LISTA]])</f>
        <v>0</v>
      </c>
      <c r="M109" s="15">
        <f>SUMIFS(IN_TRANSITO!E:E,IN_TRANSITO!B:B,PLANEJAMENTO!C109,IN_TRANSITO!H:H,PLANEJAMENTO!$M$2,IN_TRANSITO!W:W,PLANEJAMENTO!A109)</f>
        <v>1188</v>
      </c>
      <c r="N109" s="15">
        <v>0</v>
      </c>
      <c r="O109" s="15">
        <v>1188</v>
      </c>
      <c r="P109" s="15">
        <f>(PLANEJAMENTO[[#This Row],[AGUARDANDO SEPARAÇÃO]]+PLANEJAMENTO[[#This Row],[FINALIZADO]])-(PLANEJAMENTO[[#This Row],[TOTAL LISTA]]+PLANEJAMENTO[[#This Row],[KIT]])</f>
        <v>0</v>
      </c>
      <c r="Q109" s="3">
        <f>IFERROR(VLOOKUP(PLANEJAMENTO[[#This Row],[SKU]],EST_MERCOCAMP!A:E,5,0),0)</f>
        <v>-1284</v>
      </c>
      <c r="R109" s="3">
        <f>IFERROR(VLOOKUP(PLANEJAMENTO[[#This Row],[SKU]],EST_LMX!A:C,3,0),0)</f>
        <v>1572</v>
      </c>
      <c r="S109" s="7">
        <f>IFERROR(IF(VLOOKUP(C109,'EST_DEVINTEX X DEMANDA'!A:E,5,0)&lt;0,0,VLOOKUP(C109,'EST_DEVINTEX X DEMANDA'!A:E,5,0)),0)</f>
        <v>0</v>
      </c>
      <c r="T109" s="3"/>
      <c r="U109" s="3">
        <f t="shared" si="2"/>
        <v>0</v>
      </c>
      <c r="V109" s="3">
        <f t="shared" si="3"/>
        <v>0</v>
      </c>
      <c r="W109" s="3" t="s">
        <v>145</v>
      </c>
      <c r="X109" s="87" t="s">
        <v>145</v>
      </c>
      <c r="Y109" s="73">
        <f>(PLANEJAMENTO[[#This Row],[AGUARDANDO SEPARAÇÃO]]+PLANEJAMENTO[[#This Row],[FINALIZADO]])/(PLANEJAMENTO[[#This Row],[KIT]]+PLANEJAMENTO[[#This Row],[TOTAL LISTA]])</f>
        <v>1</v>
      </c>
    </row>
    <row r="110" spans="1:25" x14ac:dyDescent="0.25">
      <c r="A110" s="71" t="s">
        <v>179</v>
      </c>
      <c r="B110" s="71" t="s">
        <v>158</v>
      </c>
      <c r="C110" s="3">
        <v>95238</v>
      </c>
      <c r="D110" s="3" t="s">
        <v>256</v>
      </c>
      <c r="E110" s="47" t="s">
        <v>137</v>
      </c>
      <c r="F110" s="4" t="s">
        <v>136</v>
      </c>
      <c r="G110" s="4">
        <v>1440</v>
      </c>
      <c r="H110" s="3">
        <v>6</v>
      </c>
      <c r="I110" s="15">
        <f>SUMIFS(IN_TRANSITO!E:E,IN_TRANSITO!B:B,PLANEJAMENTO!C110,IN_TRANSITO!H:H,PLANEJAMENTO!$I$2,IN_TRANSITO!W:W,PLANEJAMENTO!A110)</f>
        <v>0</v>
      </c>
      <c r="J110" s="15">
        <f>SUMIFS(IN_TRANSITO!E:E,IN_TRANSITO!B:B,PLANEJAMENTO!C110,IN_TRANSITO!H:H,PLANEJAMENTO!$J$2,IN_TRANSITO!W:W,PLANEJAMENTO!A110)</f>
        <v>0</v>
      </c>
      <c r="K110" s="15">
        <f>SUMIFS(PRODUCAO_SHRINK!E:E,PRODUCAO_SHRINK!B:B,PLANEJAMENTO[[#This Row],[SKU]],PRODUCAO_SHRINK!H:H,PLANEJAMENTO[[#Headers],[SHERINK SOLICITADO]],PRODUCAO_SHRINK!V:V,PLANEJAMENTO[[#This Row],[LISTA]])</f>
        <v>0</v>
      </c>
      <c r="L110" s="15">
        <f>SUMIFS(PRODUCAO_SHRINK!E:E,PRODUCAO_SHRINK!B:B,PLANEJAMENTO[[#This Row],[SKU]],PRODUCAO_SHRINK!H:H,PLANEJAMENTO[[#Headers],[SHERINK ENVIADO]],PRODUCAO_SHRINK!V:V,PLANEJAMENTO[[#This Row],[LISTA]])</f>
        <v>0</v>
      </c>
      <c r="M110" s="15">
        <f>SUMIFS(IN_TRANSITO!E:E,IN_TRANSITO!B:B,PLANEJAMENTO!C110,IN_TRANSITO!H:H,PLANEJAMENTO!$M$2,IN_TRANSITO!W:W,PLANEJAMENTO!A110)</f>
        <v>2502</v>
      </c>
      <c r="N110" s="15">
        <v>0</v>
      </c>
      <c r="O110" s="15">
        <v>2502</v>
      </c>
      <c r="P110" s="15">
        <f>(PLANEJAMENTO[[#This Row],[AGUARDANDO SEPARAÇÃO]]+PLANEJAMENTO[[#This Row],[FINALIZADO]])-(PLANEJAMENTO[[#This Row],[TOTAL LISTA]]+PLANEJAMENTO[[#This Row],[KIT]])</f>
        <v>0</v>
      </c>
      <c r="Q110" s="3">
        <f>IFERROR(VLOOKUP(PLANEJAMENTO[[#This Row],[SKU]],EST_MERCOCAMP!A:E,5,0),0)</f>
        <v>792</v>
      </c>
      <c r="R110" s="3">
        <f>IFERROR(VLOOKUP(PLANEJAMENTO[[#This Row],[SKU]],EST_LMX!A:C,3,0),0)</f>
        <v>3060</v>
      </c>
      <c r="S110" s="7">
        <f>IFERROR(IF(VLOOKUP(C110,'EST_DEVINTEX X DEMANDA'!A:E,5,0)&lt;0,0,VLOOKUP(C110,'EST_DEVINTEX X DEMANDA'!A:E,5,0)),0)</f>
        <v>0</v>
      </c>
      <c r="T110" s="3"/>
      <c r="U110" s="3">
        <f t="shared" si="2"/>
        <v>0</v>
      </c>
      <c r="V110" s="3">
        <f t="shared" si="3"/>
        <v>0</v>
      </c>
      <c r="W110" s="3" t="s">
        <v>145</v>
      </c>
      <c r="X110" s="87" t="s">
        <v>145</v>
      </c>
      <c r="Y110" s="73">
        <f>(PLANEJAMENTO[[#This Row],[AGUARDANDO SEPARAÇÃO]]+PLANEJAMENTO[[#This Row],[FINALIZADO]])/(PLANEJAMENTO[[#This Row],[KIT]]+PLANEJAMENTO[[#This Row],[TOTAL LISTA]])</f>
        <v>1</v>
      </c>
    </row>
    <row r="111" spans="1:25" x14ac:dyDescent="0.25">
      <c r="A111" s="71" t="s">
        <v>179</v>
      </c>
      <c r="B111" s="71" t="s">
        <v>158</v>
      </c>
      <c r="C111" s="3">
        <v>31733</v>
      </c>
      <c r="D111" s="3" t="s">
        <v>257</v>
      </c>
      <c r="E111" s="47" t="s">
        <v>137</v>
      </c>
      <c r="F111" s="4" t="s">
        <v>136</v>
      </c>
      <c r="G111" s="4">
        <v>1260</v>
      </c>
      <c r="H111" s="3">
        <v>6</v>
      </c>
      <c r="I111" s="15">
        <f>SUMIFS(IN_TRANSITO!E:E,IN_TRANSITO!B:B,PLANEJAMENTO!C111,IN_TRANSITO!H:H,PLANEJAMENTO!$I$2,IN_TRANSITO!W:W,PLANEJAMENTO!A111)</f>
        <v>0</v>
      </c>
      <c r="J111" s="15">
        <f>SUMIFS(IN_TRANSITO!E:E,IN_TRANSITO!B:B,PLANEJAMENTO!C111,IN_TRANSITO!H:H,PLANEJAMENTO!$J$2,IN_TRANSITO!W:W,PLANEJAMENTO!A111)</f>
        <v>0</v>
      </c>
      <c r="K111" s="15">
        <f>SUMIFS(PRODUCAO_SHRINK!E:E,PRODUCAO_SHRINK!B:B,PLANEJAMENTO[[#This Row],[SKU]],PRODUCAO_SHRINK!H:H,PLANEJAMENTO[[#Headers],[SHERINK SOLICITADO]],PRODUCAO_SHRINK!V:V,PLANEJAMENTO[[#This Row],[LISTA]])</f>
        <v>0</v>
      </c>
      <c r="L111" s="15">
        <f>SUMIFS(PRODUCAO_SHRINK!E:E,PRODUCAO_SHRINK!B:B,PLANEJAMENTO[[#This Row],[SKU]],PRODUCAO_SHRINK!H:H,PLANEJAMENTO[[#Headers],[SHERINK ENVIADO]],PRODUCAO_SHRINK!V:V,PLANEJAMENTO[[#This Row],[LISTA]])</f>
        <v>0</v>
      </c>
      <c r="M111" s="15">
        <f>SUMIFS(IN_TRANSITO!E:E,IN_TRANSITO!B:B,PLANEJAMENTO!C111,IN_TRANSITO!H:H,PLANEJAMENTO!$M$2,IN_TRANSITO!W:W,PLANEJAMENTO!A111)</f>
        <v>906</v>
      </c>
      <c r="N111" s="15">
        <v>0</v>
      </c>
      <c r="O111" s="15">
        <v>906</v>
      </c>
      <c r="P111" s="15">
        <f>(PLANEJAMENTO[[#This Row],[AGUARDANDO SEPARAÇÃO]]+PLANEJAMENTO[[#This Row],[FINALIZADO]])-(PLANEJAMENTO[[#This Row],[TOTAL LISTA]]+PLANEJAMENTO[[#This Row],[KIT]])</f>
        <v>0</v>
      </c>
      <c r="Q111" s="3">
        <f>IFERROR(VLOOKUP(PLANEJAMENTO[[#This Row],[SKU]],EST_MERCOCAMP!A:E,5,0),0)</f>
        <v>-330</v>
      </c>
      <c r="R111" s="3">
        <f>IFERROR(VLOOKUP(PLANEJAMENTO[[#This Row],[SKU]],EST_LMX!A:C,3,0),0)</f>
        <v>1056</v>
      </c>
      <c r="S111" s="7">
        <f>IFERROR(IF(VLOOKUP(C111,'EST_DEVINTEX X DEMANDA'!A:E,5,0)&lt;0,0,VLOOKUP(C111,'EST_DEVINTEX X DEMANDA'!A:E,5,0)),0)</f>
        <v>1260</v>
      </c>
      <c r="T111" s="3"/>
      <c r="U111" s="3">
        <f t="shared" si="2"/>
        <v>0</v>
      </c>
      <c r="V111" s="3">
        <f t="shared" si="3"/>
        <v>0</v>
      </c>
      <c r="W111" s="3" t="s">
        <v>145</v>
      </c>
      <c r="X111" s="87" t="s">
        <v>145</v>
      </c>
      <c r="Y111" s="73">
        <f>(PLANEJAMENTO[[#This Row],[AGUARDANDO SEPARAÇÃO]]+PLANEJAMENTO[[#This Row],[FINALIZADO]])/(PLANEJAMENTO[[#This Row],[KIT]]+PLANEJAMENTO[[#This Row],[TOTAL LISTA]])</f>
        <v>1</v>
      </c>
    </row>
    <row r="112" spans="1:25" x14ac:dyDescent="0.25">
      <c r="A112" s="71" t="s">
        <v>179</v>
      </c>
      <c r="B112" s="71" t="s">
        <v>158</v>
      </c>
      <c r="C112" s="3">
        <v>33275</v>
      </c>
      <c r="D112" s="3" t="s">
        <v>63</v>
      </c>
      <c r="E112" s="47" t="s">
        <v>135</v>
      </c>
      <c r="F112" s="4" t="s">
        <v>136</v>
      </c>
      <c r="G112" s="4">
        <v>960</v>
      </c>
      <c r="H112" s="3">
        <v>6</v>
      </c>
      <c r="I112" s="15">
        <f>SUMIFS(IN_TRANSITO!E:E,IN_TRANSITO!B:B,PLANEJAMENTO!C112,IN_TRANSITO!H:H,PLANEJAMENTO!$I$2,IN_TRANSITO!W:W,PLANEJAMENTO!A112)</f>
        <v>0</v>
      </c>
      <c r="J112" s="15">
        <f>SUMIFS(IN_TRANSITO!E:E,IN_TRANSITO!B:B,PLANEJAMENTO!C112,IN_TRANSITO!H:H,PLANEJAMENTO!$J$2,IN_TRANSITO!W:W,PLANEJAMENTO!A112)</f>
        <v>0</v>
      </c>
      <c r="K112" s="15">
        <f>SUMIFS(PRODUCAO_SHRINK!E:E,PRODUCAO_SHRINK!B:B,PLANEJAMENTO[[#This Row],[SKU]],PRODUCAO_SHRINK!H:H,PLANEJAMENTO[[#Headers],[SHERINK SOLICITADO]],PRODUCAO_SHRINK!V:V,PLANEJAMENTO[[#This Row],[LISTA]])</f>
        <v>0</v>
      </c>
      <c r="L112" s="15">
        <f>SUMIFS(PRODUCAO_SHRINK!E:E,PRODUCAO_SHRINK!B:B,PLANEJAMENTO[[#This Row],[SKU]],PRODUCAO_SHRINK!H:H,PLANEJAMENTO[[#Headers],[SHERINK ENVIADO]],PRODUCAO_SHRINK!V:V,PLANEJAMENTO[[#This Row],[LISTA]])</f>
        <v>0</v>
      </c>
      <c r="M112" s="15">
        <f>SUMIFS(IN_TRANSITO!E:E,IN_TRANSITO!B:B,PLANEJAMENTO!C112,IN_TRANSITO!H:H,PLANEJAMENTO!$M$2,IN_TRANSITO!W:W,PLANEJAMENTO!A112)</f>
        <v>1302</v>
      </c>
      <c r="N112" s="15">
        <v>0</v>
      </c>
      <c r="O112" s="15">
        <v>1302</v>
      </c>
      <c r="P112" s="15">
        <f>(PLANEJAMENTO[[#This Row],[AGUARDANDO SEPARAÇÃO]]+PLANEJAMENTO[[#This Row],[FINALIZADO]])-(PLANEJAMENTO[[#This Row],[TOTAL LISTA]]+PLANEJAMENTO[[#This Row],[KIT]])</f>
        <v>0</v>
      </c>
      <c r="Q112" s="3">
        <f>IFERROR(VLOOKUP(PLANEJAMENTO[[#This Row],[SKU]],EST_MERCOCAMP!A:E,5,0),0)</f>
        <v>7890</v>
      </c>
      <c r="R112" s="3">
        <f>IFERROR(VLOOKUP(PLANEJAMENTO[[#This Row],[SKU]],EST_LMX!A:C,3,0),0)</f>
        <v>84</v>
      </c>
      <c r="S112" s="7">
        <f>IFERROR(IF(VLOOKUP(C112,'EST_DEVINTEX X DEMANDA'!A:E,5,0)&lt;0,0,VLOOKUP(C112,'EST_DEVINTEX X DEMANDA'!A:E,5,0)),0)</f>
        <v>6588</v>
      </c>
      <c r="T112" s="3"/>
      <c r="U112" s="3">
        <f t="shared" si="2"/>
        <v>0</v>
      </c>
      <c r="V112" s="3">
        <f t="shared" si="3"/>
        <v>0</v>
      </c>
      <c r="W112" s="3" t="s">
        <v>145</v>
      </c>
      <c r="X112" s="87" t="s">
        <v>145</v>
      </c>
      <c r="Y112" s="73">
        <f>(PLANEJAMENTO[[#This Row],[AGUARDANDO SEPARAÇÃO]]+PLANEJAMENTO[[#This Row],[FINALIZADO]])/(PLANEJAMENTO[[#This Row],[KIT]]+PLANEJAMENTO[[#This Row],[TOTAL LISTA]])</f>
        <v>1</v>
      </c>
    </row>
    <row r="113" spans="1:25" x14ac:dyDescent="0.25">
      <c r="A113" s="71" t="s">
        <v>179</v>
      </c>
      <c r="B113" s="71" t="s">
        <v>158</v>
      </c>
      <c r="C113" s="3">
        <v>32196</v>
      </c>
      <c r="D113" s="3" t="s">
        <v>57</v>
      </c>
      <c r="E113" s="47" t="s">
        <v>137</v>
      </c>
      <c r="F113" s="4" t="s">
        <v>136</v>
      </c>
      <c r="G113" s="4">
        <v>390</v>
      </c>
      <c r="H113" s="3">
        <v>6</v>
      </c>
      <c r="I113" s="15">
        <f>SUMIFS(IN_TRANSITO!E:E,IN_TRANSITO!B:B,PLANEJAMENTO!C113,IN_TRANSITO!H:H,PLANEJAMENTO!$I$2,IN_TRANSITO!W:W,PLANEJAMENTO!A113)</f>
        <v>0</v>
      </c>
      <c r="J113" s="15">
        <f>SUMIFS(IN_TRANSITO!E:E,IN_TRANSITO!B:B,PLANEJAMENTO!C113,IN_TRANSITO!H:H,PLANEJAMENTO!$J$2,IN_TRANSITO!W:W,PLANEJAMENTO!A113)</f>
        <v>0</v>
      </c>
      <c r="K113" s="15">
        <f>SUMIFS(PRODUCAO_SHRINK!E:E,PRODUCAO_SHRINK!B:B,PLANEJAMENTO[[#This Row],[SKU]],PRODUCAO_SHRINK!H:H,PLANEJAMENTO[[#Headers],[SHERINK SOLICITADO]],PRODUCAO_SHRINK!V:V,PLANEJAMENTO[[#This Row],[LISTA]])</f>
        <v>0</v>
      </c>
      <c r="L113" s="15">
        <f>SUMIFS(PRODUCAO_SHRINK!E:E,PRODUCAO_SHRINK!B:B,PLANEJAMENTO[[#This Row],[SKU]],PRODUCAO_SHRINK!H:H,PLANEJAMENTO[[#Headers],[SHERINK ENVIADO]],PRODUCAO_SHRINK!V:V,PLANEJAMENTO[[#This Row],[LISTA]])</f>
        <v>0</v>
      </c>
      <c r="M113" s="15">
        <f>SUMIFS(IN_TRANSITO!E:E,IN_TRANSITO!B:B,PLANEJAMENTO!C113,IN_TRANSITO!H:H,PLANEJAMENTO!$M$2,IN_TRANSITO!W:W,PLANEJAMENTO!A113)</f>
        <v>1266</v>
      </c>
      <c r="N113" s="15">
        <v>0</v>
      </c>
      <c r="O113" s="15">
        <v>1266</v>
      </c>
      <c r="P113" s="15">
        <f>(PLANEJAMENTO[[#This Row],[AGUARDANDO SEPARAÇÃO]]+PLANEJAMENTO[[#This Row],[FINALIZADO]])-(PLANEJAMENTO[[#This Row],[TOTAL LISTA]]+PLANEJAMENTO[[#This Row],[KIT]])</f>
        <v>0</v>
      </c>
      <c r="Q113" s="3">
        <f>IFERROR(VLOOKUP(PLANEJAMENTO[[#This Row],[SKU]],EST_MERCOCAMP!A:E,5,0),0)</f>
        <v>1356</v>
      </c>
      <c r="R113" s="3">
        <f>IFERROR(VLOOKUP(PLANEJAMENTO[[#This Row],[SKU]],EST_LMX!A:C,3,0),0)</f>
        <v>486</v>
      </c>
      <c r="S113" s="7">
        <f>IFERROR(IF(VLOOKUP(C113,'EST_DEVINTEX X DEMANDA'!A:E,5,0)&lt;0,0,VLOOKUP(C113,'EST_DEVINTEX X DEMANDA'!A:E,5,0)),0)</f>
        <v>1474</v>
      </c>
      <c r="T113" s="3"/>
      <c r="U113" s="3">
        <f t="shared" si="2"/>
        <v>0</v>
      </c>
      <c r="V113" s="3">
        <f t="shared" si="3"/>
        <v>0</v>
      </c>
      <c r="W113" s="3" t="s">
        <v>145</v>
      </c>
      <c r="X113" s="87" t="s">
        <v>145</v>
      </c>
      <c r="Y113" s="73">
        <f>(PLANEJAMENTO[[#This Row],[AGUARDANDO SEPARAÇÃO]]+PLANEJAMENTO[[#This Row],[FINALIZADO]])/(PLANEJAMENTO[[#This Row],[KIT]]+PLANEJAMENTO[[#This Row],[TOTAL LISTA]])</f>
        <v>1</v>
      </c>
    </row>
    <row r="114" spans="1:25" x14ac:dyDescent="0.25">
      <c r="A114" s="71" t="s">
        <v>179</v>
      </c>
      <c r="B114" s="71" t="s">
        <v>158</v>
      </c>
      <c r="C114" s="3">
        <v>95269</v>
      </c>
      <c r="D114" s="3" t="s">
        <v>258</v>
      </c>
      <c r="E114" s="47" t="s">
        <v>135</v>
      </c>
      <c r="F114" s="4" t="s">
        <v>136</v>
      </c>
      <c r="G114" s="4">
        <v>1620</v>
      </c>
      <c r="H114" s="3">
        <v>6</v>
      </c>
      <c r="I114" s="15">
        <f>SUMIFS(IN_TRANSITO!E:E,IN_TRANSITO!B:B,PLANEJAMENTO!C114,IN_TRANSITO!H:H,PLANEJAMENTO!$I$2,IN_TRANSITO!W:W,PLANEJAMENTO!A114)</f>
        <v>0</v>
      </c>
      <c r="J114" s="15">
        <f>SUMIFS(IN_TRANSITO!E:E,IN_TRANSITO!B:B,PLANEJAMENTO!C114,IN_TRANSITO!H:H,PLANEJAMENTO!$J$2,IN_TRANSITO!W:W,PLANEJAMENTO!A114)</f>
        <v>0</v>
      </c>
      <c r="K114" s="15">
        <f>SUMIFS(PRODUCAO_SHRINK!E:E,PRODUCAO_SHRINK!B:B,PLANEJAMENTO[[#This Row],[SKU]],PRODUCAO_SHRINK!H:H,PLANEJAMENTO[[#Headers],[SHERINK SOLICITADO]],PRODUCAO_SHRINK!V:V,PLANEJAMENTO[[#This Row],[LISTA]])</f>
        <v>0</v>
      </c>
      <c r="L114" s="15">
        <f>SUMIFS(PRODUCAO_SHRINK!E:E,PRODUCAO_SHRINK!B:B,PLANEJAMENTO[[#This Row],[SKU]],PRODUCAO_SHRINK!H:H,PLANEJAMENTO[[#Headers],[SHERINK ENVIADO]],PRODUCAO_SHRINK!V:V,PLANEJAMENTO[[#This Row],[LISTA]])</f>
        <v>0</v>
      </c>
      <c r="M114" s="15">
        <f>SUMIFS(IN_TRANSITO!E:E,IN_TRANSITO!B:B,PLANEJAMENTO!C114,IN_TRANSITO!H:H,PLANEJAMENTO!$M$2,IN_TRANSITO!W:W,PLANEJAMENTO!A114)</f>
        <v>2340</v>
      </c>
      <c r="N114" s="15">
        <v>0</v>
      </c>
      <c r="O114" s="15">
        <v>2340</v>
      </c>
      <c r="P114" s="15">
        <f>(PLANEJAMENTO[[#This Row],[AGUARDANDO SEPARAÇÃO]]+PLANEJAMENTO[[#This Row],[FINALIZADO]])-(PLANEJAMENTO[[#This Row],[TOTAL LISTA]]+PLANEJAMENTO[[#This Row],[KIT]])</f>
        <v>0</v>
      </c>
      <c r="Q114" s="3">
        <f>IFERROR(VLOOKUP(PLANEJAMENTO[[#This Row],[SKU]],EST_MERCOCAMP!A:E,5,0),0)</f>
        <v>1428</v>
      </c>
      <c r="R114" s="3">
        <f>IFERROR(VLOOKUP(PLANEJAMENTO[[#This Row],[SKU]],EST_LMX!A:C,3,0),0)</f>
        <v>2076</v>
      </c>
      <c r="S114" s="7">
        <f>IFERROR(IF(VLOOKUP(C114,'EST_DEVINTEX X DEMANDA'!A:E,5,0)&lt;0,0,VLOOKUP(C114,'EST_DEVINTEX X DEMANDA'!A:E,5,0)),0)</f>
        <v>3462</v>
      </c>
      <c r="T114" s="3"/>
      <c r="U114" s="3">
        <f t="shared" si="2"/>
        <v>0</v>
      </c>
      <c r="V114" s="3">
        <f t="shared" si="3"/>
        <v>0</v>
      </c>
      <c r="W114" s="3" t="s">
        <v>145</v>
      </c>
      <c r="X114" s="87" t="s">
        <v>145</v>
      </c>
      <c r="Y114" s="73">
        <f>(PLANEJAMENTO[[#This Row],[AGUARDANDO SEPARAÇÃO]]+PLANEJAMENTO[[#This Row],[FINALIZADO]])/(PLANEJAMENTO[[#This Row],[KIT]]+PLANEJAMENTO[[#This Row],[TOTAL LISTA]])</f>
        <v>1</v>
      </c>
    </row>
    <row r="115" spans="1:25" x14ac:dyDescent="0.25">
      <c r="A115" s="71" t="s">
        <v>179</v>
      </c>
      <c r="B115" s="71" t="s">
        <v>158</v>
      </c>
      <c r="C115" s="3">
        <v>33631</v>
      </c>
      <c r="D115" s="3" t="s">
        <v>52</v>
      </c>
      <c r="E115" s="47" t="s">
        <v>138</v>
      </c>
      <c r="F115" s="4" t="s">
        <v>136</v>
      </c>
      <c r="G115" s="4">
        <v>480</v>
      </c>
      <c r="H115" s="3">
        <v>6</v>
      </c>
      <c r="I115" s="15">
        <f>SUMIFS(IN_TRANSITO!E:E,IN_TRANSITO!B:B,PLANEJAMENTO!C115,IN_TRANSITO!H:H,PLANEJAMENTO!$I$2,IN_TRANSITO!W:W,PLANEJAMENTO!A115)</f>
        <v>0</v>
      </c>
      <c r="J115" s="15">
        <f>SUMIFS(IN_TRANSITO!E:E,IN_TRANSITO!B:B,PLANEJAMENTO!C115,IN_TRANSITO!H:H,PLANEJAMENTO!$J$2,IN_TRANSITO!W:W,PLANEJAMENTO!A115)</f>
        <v>0</v>
      </c>
      <c r="K115" s="15">
        <f>SUMIFS(PRODUCAO_SHRINK!E:E,PRODUCAO_SHRINK!B:B,PLANEJAMENTO[[#This Row],[SKU]],PRODUCAO_SHRINK!H:H,PLANEJAMENTO[[#Headers],[SHERINK SOLICITADO]],PRODUCAO_SHRINK!V:V,PLANEJAMENTO[[#This Row],[LISTA]])</f>
        <v>0</v>
      </c>
      <c r="L115" s="15">
        <f>SUMIFS(PRODUCAO_SHRINK!E:E,PRODUCAO_SHRINK!B:B,PLANEJAMENTO[[#This Row],[SKU]],PRODUCAO_SHRINK!H:H,PLANEJAMENTO[[#Headers],[SHERINK ENVIADO]],PRODUCAO_SHRINK!V:V,PLANEJAMENTO[[#This Row],[LISTA]])</f>
        <v>0</v>
      </c>
      <c r="M115" s="15">
        <f>SUMIFS(IN_TRANSITO!E:E,IN_TRANSITO!B:B,PLANEJAMENTO!C115,IN_TRANSITO!H:H,PLANEJAMENTO!$M$2,IN_TRANSITO!W:W,PLANEJAMENTO!A115)</f>
        <v>1794</v>
      </c>
      <c r="N115" s="15">
        <v>0</v>
      </c>
      <c r="O115" s="15">
        <v>1794</v>
      </c>
      <c r="P115" s="15">
        <f>(PLANEJAMENTO[[#This Row],[AGUARDANDO SEPARAÇÃO]]+PLANEJAMENTO[[#This Row],[FINALIZADO]])-(PLANEJAMENTO[[#This Row],[TOTAL LISTA]]+PLANEJAMENTO[[#This Row],[KIT]])</f>
        <v>0</v>
      </c>
      <c r="Q115" s="3">
        <f>IFERROR(VLOOKUP(PLANEJAMENTO[[#This Row],[SKU]],EST_MERCOCAMP!A:E,5,0),0)</f>
        <v>11460</v>
      </c>
      <c r="R115" s="3">
        <f>IFERROR(VLOOKUP(PLANEJAMENTO[[#This Row],[SKU]],EST_LMX!A:C,3,0),0)</f>
        <v>0</v>
      </c>
      <c r="S115" s="7">
        <f>IFERROR(IF(VLOOKUP(C115,'EST_DEVINTEX X DEMANDA'!A:E,5,0)&lt;0,0,VLOOKUP(C115,'EST_DEVINTEX X DEMANDA'!A:E,5,0)),0)</f>
        <v>0</v>
      </c>
      <c r="T115" s="3"/>
      <c r="U115" s="3">
        <f t="shared" si="2"/>
        <v>0</v>
      </c>
      <c r="V115" s="3">
        <f t="shared" si="3"/>
        <v>0</v>
      </c>
      <c r="W115" s="3" t="s">
        <v>145</v>
      </c>
      <c r="X115" s="87" t="s">
        <v>145</v>
      </c>
      <c r="Y115" s="73">
        <f>(PLANEJAMENTO[[#This Row],[AGUARDANDO SEPARAÇÃO]]+PLANEJAMENTO[[#This Row],[FINALIZADO]])/(PLANEJAMENTO[[#This Row],[KIT]]+PLANEJAMENTO[[#This Row],[TOTAL LISTA]])</f>
        <v>1</v>
      </c>
    </row>
    <row r="116" spans="1:25" x14ac:dyDescent="0.25">
      <c r="A116" s="71" t="s">
        <v>179</v>
      </c>
      <c r="B116" s="71" t="s">
        <v>158</v>
      </c>
      <c r="C116" s="3">
        <v>32447</v>
      </c>
      <c r="D116" s="3" t="s">
        <v>75</v>
      </c>
      <c r="E116" s="47" t="s">
        <v>135</v>
      </c>
      <c r="F116" s="4" t="s">
        <v>136</v>
      </c>
      <c r="G116" s="4">
        <v>960</v>
      </c>
      <c r="H116" s="3">
        <v>6</v>
      </c>
      <c r="I116" s="15">
        <f>SUMIFS(IN_TRANSITO!E:E,IN_TRANSITO!B:B,PLANEJAMENTO!C116,IN_TRANSITO!H:H,PLANEJAMENTO!$I$2,IN_TRANSITO!W:W,PLANEJAMENTO!A116)</f>
        <v>0</v>
      </c>
      <c r="J116" s="15">
        <f>SUMIFS(IN_TRANSITO!E:E,IN_TRANSITO!B:B,PLANEJAMENTO!C116,IN_TRANSITO!H:H,PLANEJAMENTO!$J$2,IN_TRANSITO!W:W,PLANEJAMENTO!A116)</f>
        <v>0</v>
      </c>
      <c r="K116" s="15">
        <f>SUMIFS(PRODUCAO_SHRINK!E:E,PRODUCAO_SHRINK!B:B,PLANEJAMENTO[[#This Row],[SKU]],PRODUCAO_SHRINK!H:H,PLANEJAMENTO[[#Headers],[SHERINK SOLICITADO]],PRODUCAO_SHRINK!V:V,PLANEJAMENTO[[#This Row],[LISTA]])</f>
        <v>0</v>
      </c>
      <c r="L116" s="15">
        <f>SUMIFS(PRODUCAO_SHRINK!E:E,PRODUCAO_SHRINK!B:B,PLANEJAMENTO[[#This Row],[SKU]],PRODUCAO_SHRINK!H:H,PLANEJAMENTO[[#Headers],[SHERINK ENVIADO]],PRODUCAO_SHRINK!V:V,PLANEJAMENTO[[#This Row],[LISTA]])</f>
        <v>0</v>
      </c>
      <c r="M116" s="15">
        <f>SUMIFS(IN_TRANSITO!E:E,IN_TRANSITO!B:B,PLANEJAMENTO!C116,IN_TRANSITO!H:H,PLANEJAMENTO!$M$2,IN_TRANSITO!W:W,PLANEJAMENTO!A116)</f>
        <v>2376</v>
      </c>
      <c r="N116" s="15">
        <v>0</v>
      </c>
      <c r="O116" s="15">
        <v>2376</v>
      </c>
      <c r="P116" s="15">
        <f>(PLANEJAMENTO[[#This Row],[AGUARDANDO SEPARAÇÃO]]+PLANEJAMENTO[[#This Row],[FINALIZADO]])-(PLANEJAMENTO[[#This Row],[TOTAL LISTA]]+PLANEJAMENTO[[#This Row],[KIT]])</f>
        <v>0</v>
      </c>
      <c r="Q116" s="3">
        <f>IFERROR(VLOOKUP(PLANEJAMENTO[[#This Row],[SKU]],EST_MERCOCAMP!A:E,5,0),0)</f>
        <v>32526</v>
      </c>
      <c r="R116" s="3">
        <f>IFERROR(VLOOKUP(PLANEJAMENTO[[#This Row],[SKU]],EST_LMX!A:C,3,0),0)</f>
        <v>2934</v>
      </c>
      <c r="S116" s="7">
        <f>IFERROR(IF(VLOOKUP(C116,'EST_DEVINTEX X DEMANDA'!A:E,5,0)&lt;0,0,VLOOKUP(C116,'EST_DEVINTEX X DEMANDA'!A:E,5,0)),0)</f>
        <v>6906</v>
      </c>
      <c r="T116" s="3"/>
      <c r="U116" s="3">
        <f t="shared" si="2"/>
        <v>0</v>
      </c>
      <c r="V116" s="3">
        <f t="shared" si="3"/>
        <v>0</v>
      </c>
      <c r="W116" s="3" t="s">
        <v>145</v>
      </c>
      <c r="X116" s="87" t="s">
        <v>145</v>
      </c>
      <c r="Y116" s="73">
        <f>(PLANEJAMENTO[[#This Row],[AGUARDANDO SEPARAÇÃO]]+PLANEJAMENTO[[#This Row],[FINALIZADO]])/(PLANEJAMENTO[[#This Row],[KIT]]+PLANEJAMENTO[[#This Row],[TOTAL LISTA]])</f>
        <v>1</v>
      </c>
    </row>
    <row r="117" spans="1:25" x14ac:dyDescent="0.25">
      <c r="A117" s="71" t="s">
        <v>179</v>
      </c>
      <c r="B117" s="71" t="s">
        <v>158</v>
      </c>
      <c r="C117" s="3">
        <v>32892</v>
      </c>
      <c r="D117" s="3" t="s">
        <v>259</v>
      </c>
      <c r="E117" s="47" t="s">
        <v>135</v>
      </c>
      <c r="F117" s="4" t="s">
        <v>136</v>
      </c>
      <c r="G117" s="4">
        <v>8352</v>
      </c>
      <c r="H117" s="3">
        <v>12</v>
      </c>
      <c r="I117" s="15">
        <f>SUMIFS(IN_TRANSITO!E:E,IN_TRANSITO!B:B,PLANEJAMENTO!C117,IN_TRANSITO!H:H,PLANEJAMENTO!$I$2,IN_TRANSITO!W:W,PLANEJAMENTO!A117)</f>
        <v>0</v>
      </c>
      <c r="J117" s="15">
        <f>SUMIFS(IN_TRANSITO!E:E,IN_TRANSITO!B:B,PLANEJAMENTO!C117,IN_TRANSITO!H:H,PLANEJAMENTO!$J$2,IN_TRANSITO!W:W,PLANEJAMENTO!A117)</f>
        <v>0</v>
      </c>
      <c r="K117" s="15">
        <f>SUMIFS(PRODUCAO_SHRINK!E:E,PRODUCAO_SHRINK!B:B,PLANEJAMENTO[[#This Row],[SKU]],PRODUCAO_SHRINK!H:H,PLANEJAMENTO[[#Headers],[SHERINK SOLICITADO]],PRODUCAO_SHRINK!V:V,PLANEJAMENTO[[#This Row],[LISTA]])</f>
        <v>0</v>
      </c>
      <c r="L117" s="15">
        <f>SUMIFS(PRODUCAO_SHRINK!E:E,PRODUCAO_SHRINK!B:B,PLANEJAMENTO[[#This Row],[SKU]],PRODUCAO_SHRINK!H:H,PLANEJAMENTO[[#Headers],[SHERINK ENVIADO]],PRODUCAO_SHRINK!V:V,PLANEJAMENTO[[#This Row],[LISTA]])</f>
        <v>0</v>
      </c>
      <c r="M117" s="15">
        <f>SUMIFS(IN_TRANSITO!E:E,IN_TRANSITO!B:B,PLANEJAMENTO!C117,IN_TRANSITO!H:H,PLANEJAMENTO!$M$2,IN_TRANSITO!W:W,PLANEJAMENTO!A117)</f>
        <v>1200</v>
      </c>
      <c r="N117" s="15">
        <v>0</v>
      </c>
      <c r="O117" s="15">
        <v>1200</v>
      </c>
      <c r="P117" s="15">
        <f>(PLANEJAMENTO[[#This Row],[AGUARDANDO SEPARAÇÃO]]+PLANEJAMENTO[[#This Row],[FINALIZADO]])-(PLANEJAMENTO[[#This Row],[TOTAL LISTA]]+PLANEJAMENTO[[#This Row],[KIT]])</f>
        <v>0</v>
      </c>
      <c r="Q117" s="3">
        <f>IFERROR(VLOOKUP(PLANEJAMENTO[[#This Row],[SKU]],EST_MERCOCAMP!A:E,5,0),0)</f>
        <v>-3504</v>
      </c>
      <c r="R117" s="3">
        <f>IFERROR(VLOOKUP(PLANEJAMENTO[[#This Row],[SKU]],EST_LMX!A:C,3,0),0)</f>
        <v>744</v>
      </c>
      <c r="S117" s="7">
        <f>IFERROR(IF(VLOOKUP(C117,'EST_DEVINTEX X DEMANDA'!A:E,5,0)&lt;0,0,VLOOKUP(C117,'EST_DEVINTEX X DEMANDA'!A:E,5,0)),0)</f>
        <v>0</v>
      </c>
      <c r="T117" s="3"/>
      <c r="U117" s="3">
        <f t="shared" si="2"/>
        <v>0</v>
      </c>
      <c r="V117" s="3">
        <f t="shared" si="3"/>
        <v>0</v>
      </c>
      <c r="W117" s="3" t="s">
        <v>182</v>
      </c>
      <c r="X117" s="87" t="s">
        <v>145</v>
      </c>
      <c r="Y117" s="73">
        <f>(PLANEJAMENTO[[#This Row],[AGUARDANDO SEPARAÇÃO]]+PLANEJAMENTO[[#This Row],[FINALIZADO]])/(PLANEJAMENTO[[#This Row],[KIT]]+PLANEJAMENTO[[#This Row],[TOTAL LISTA]])</f>
        <v>1</v>
      </c>
    </row>
    <row r="118" spans="1:25" x14ac:dyDescent="0.25">
      <c r="A118" s="71" t="s">
        <v>179</v>
      </c>
      <c r="B118" s="71" t="s">
        <v>158</v>
      </c>
      <c r="C118" s="3">
        <v>95239</v>
      </c>
      <c r="D118" s="3" t="s">
        <v>260</v>
      </c>
      <c r="E118" s="47" t="s">
        <v>137</v>
      </c>
      <c r="F118" s="4" t="s">
        <v>136</v>
      </c>
      <c r="G118" s="4">
        <v>1440</v>
      </c>
      <c r="H118" s="3">
        <v>6</v>
      </c>
      <c r="I118" s="15">
        <f>SUMIFS(IN_TRANSITO!E:E,IN_TRANSITO!B:B,PLANEJAMENTO!C118,IN_TRANSITO!H:H,PLANEJAMENTO!$I$2,IN_TRANSITO!W:W,PLANEJAMENTO!A118)</f>
        <v>0</v>
      </c>
      <c r="J118" s="15">
        <f>SUMIFS(IN_TRANSITO!E:E,IN_TRANSITO!B:B,PLANEJAMENTO!C118,IN_TRANSITO!H:H,PLANEJAMENTO!$J$2,IN_TRANSITO!W:W,PLANEJAMENTO!A118)</f>
        <v>0</v>
      </c>
      <c r="K118" s="15">
        <f>SUMIFS(PRODUCAO_SHRINK!E:E,PRODUCAO_SHRINK!B:B,PLANEJAMENTO[[#This Row],[SKU]],PRODUCAO_SHRINK!H:H,PLANEJAMENTO[[#Headers],[SHERINK SOLICITADO]],PRODUCAO_SHRINK!V:V,PLANEJAMENTO[[#This Row],[LISTA]])</f>
        <v>0</v>
      </c>
      <c r="L118" s="15">
        <f>SUMIFS(PRODUCAO_SHRINK!E:E,PRODUCAO_SHRINK!B:B,PLANEJAMENTO[[#This Row],[SKU]],PRODUCAO_SHRINK!H:H,PLANEJAMENTO[[#Headers],[SHERINK ENVIADO]],PRODUCAO_SHRINK!V:V,PLANEJAMENTO[[#This Row],[LISTA]])</f>
        <v>0</v>
      </c>
      <c r="M118" s="15">
        <f>SUMIFS(IN_TRANSITO!E:E,IN_TRANSITO!B:B,PLANEJAMENTO!C118,IN_TRANSITO!H:H,PLANEJAMENTO!$M$2,IN_TRANSITO!W:W,PLANEJAMENTO!A118)</f>
        <v>2316</v>
      </c>
      <c r="N118" s="15">
        <v>0</v>
      </c>
      <c r="O118" s="15">
        <v>2316</v>
      </c>
      <c r="P118" s="15">
        <f>(PLANEJAMENTO[[#This Row],[AGUARDANDO SEPARAÇÃO]]+PLANEJAMENTO[[#This Row],[FINALIZADO]])-(PLANEJAMENTO[[#This Row],[TOTAL LISTA]]+PLANEJAMENTO[[#This Row],[KIT]])</f>
        <v>0</v>
      </c>
      <c r="Q118" s="3">
        <f>IFERROR(VLOOKUP(PLANEJAMENTO[[#This Row],[SKU]],EST_MERCOCAMP!A:E,5,0),0)</f>
        <v>2280</v>
      </c>
      <c r="R118" s="3">
        <f>IFERROR(VLOOKUP(PLANEJAMENTO[[#This Row],[SKU]],EST_LMX!A:C,3,0),0)</f>
        <v>6</v>
      </c>
      <c r="S118" s="7">
        <f>IFERROR(IF(VLOOKUP(C118,'EST_DEVINTEX X DEMANDA'!A:E,5,0)&lt;0,0,VLOOKUP(C118,'EST_DEVINTEX X DEMANDA'!A:E,5,0)),0)</f>
        <v>1440</v>
      </c>
      <c r="T118" s="3"/>
      <c r="U118" s="3">
        <f t="shared" si="2"/>
        <v>0</v>
      </c>
      <c r="V118" s="3">
        <f t="shared" si="3"/>
        <v>0</v>
      </c>
      <c r="W118" s="3" t="s">
        <v>145</v>
      </c>
      <c r="X118" s="87" t="s">
        <v>145</v>
      </c>
      <c r="Y118" s="73">
        <f>(PLANEJAMENTO[[#This Row],[AGUARDANDO SEPARAÇÃO]]+PLANEJAMENTO[[#This Row],[FINALIZADO]])/(PLANEJAMENTO[[#This Row],[KIT]]+PLANEJAMENTO[[#This Row],[TOTAL LISTA]])</f>
        <v>1</v>
      </c>
    </row>
    <row r="119" spans="1:25" x14ac:dyDescent="0.25">
      <c r="A119" s="71" t="s">
        <v>179</v>
      </c>
      <c r="B119" s="71" t="s">
        <v>158</v>
      </c>
      <c r="C119" s="3">
        <v>33258</v>
      </c>
      <c r="D119" s="3" t="s">
        <v>261</v>
      </c>
      <c r="E119" s="47" t="s">
        <v>135</v>
      </c>
      <c r="F119" s="4" t="s">
        <v>136</v>
      </c>
      <c r="G119" s="4">
        <v>5280</v>
      </c>
      <c r="H119" s="3">
        <v>12</v>
      </c>
      <c r="I119" s="15">
        <f>SUMIFS(IN_TRANSITO!E:E,IN_TRANSITO!B:B,PLANEJAMENTO!C119,IN_TRANSITO!H:H,PLANEJAMENTO!$I$2,IN_TRANSITO!W:W,PLANEJAMENTO!A119)</f>
        <v>0</v>
      </c>
      <c r="J119" s="15">
        <f>SUMIFS(IN_TRANSITO!E:E,IN_TRANSITO!B:B,PLANEJAMENTO!C119,IN_TRANSITO!H:H,PLANEJAMENTO!$J$2,IN_TRANSITO!W:W,PLANEJAMENTO!A119)</f>
        <v>0</v>
      </c>
      <c r="K119" s="15">
        <f>SUMIFS(PRODUCAO_SHRINK!E:E,PRODUCAO_SHRINK!B:B,PLANEJAMENTO[[#This Row],[SKU]],PRODUCAO_SHRINK!H:H,PLANEJAMENTO[[#Headers],[SHERINK SOLICITADO]],PRODUCAO_SHRINK!V:V,PLANEJAMENTO[[#This Row],[LISTA]])</f>
        <v>0</v>
      </c>
      <c r="L119" s="15">
        <f>SUMIFS(PRODUCAO_SHRINK!E:E,PRODUCAO_SHRINK!B:B,PLANEJAMENTO[[#This Row],[SKU]],PRODUCAO_SHRINK!H:H,PLANEJAMENTO[[#Headers],[SHERINK ENVIADO]],PRODUCAO_SHRINK!V:V,PLANEJAMENTO[[#This Row],[LISTA]])</f>
        <v>0</v>
      </c>
      <c r="M119" s="15">
        <f>SUMIFS(IN_TRANSITO!E:E,IN_TRANSITO!B:B,PLANEJAMENTO!C119,IN_TRANSITO!H:H,PLANEJAMENTO!$M$2,IN_TRANSITO!W:W,PLANEJAMENTO!A119)</f>
        <v>1800</v>
      </c>
      <c r="N119" s="15">
        <v>0</v>
      </c>
      <c r="O119" s="15">
        <v>1800</v>
      </c>
      <c r="P119" s="15">
        <f>(PLANEJAMENTO[[#This Row],[AGUARDANDO SEPARAÇÃO]]+PLANEJAMENTO[[#This Row],[FINALIZADO]])-(PLANEJAMENTO[[#This Row],[TOTAL LISTA]]+PLANEJAMENTO[[#This Row],[KIT]])</f>
        <v>0</v>
      </c>
      <c r="Q119" s="3">
        <f>IFERROR(VLOOKUP(PLANEJAMENTO[[#This Row],[SKU]],EST_MERCOCAMP!A:E,5,0),0)</f>
        <v>5424</v>
      </c>
      <c r="R119" s="3">
        <f>IFERROR(VLOOKUP(PLANEJAMENTO[[#This Row],[SKU]],EST_LMX!A:C,3,0),0)</f>
        <v>3766</v>
      </c>
      <c r="S119" s="7">
        <f>IFERROR(IF(VLOOKUP(C119,'EST_DEVINTEX X DEMANDA'!A:E,5,0)&lt;0,0,VLOOKUP(C119,'EST_DEVINTEX X DEMANDA'!A:E,5,0)),0)</f>
        <v>12360</v>
      </c>
      <c r="T119" s="3"/>
      <c r="U119" s="3">
        <f t="shared" si="2"/>
        <v>0</v>
      </c>
      <c r="V119" s="3">
        <f t="shared" si="3"/>
        <v>0</v>
      </c>
      <c r="W119" s="3" t="s">
        <v>182</v>
      </c>
      <c r="X119" s="87" t="s">
        <v>145</v>
      </c>
      <c r="Y119" s="73">
        <f>(PLANEJAMENTO[[#This Row],[AGUARDANDO SEPARAÇÃO]]+PLANEJAMENTO[[#This Row],[FINALIZADO]])/(PLANEJAMENTO[[#This Row],[KIT]]+PLANEJAMENTO[[#This Row],[TOTAL LISTA]])</f>
        <v>1</v>
      </c>
    </row>
    <row r="120" spans="1:25" x14ac:dyDescent="0.25">
      <c r="A120" s="71" t="s">
        <v>179</v>
      </c>
      <c r="B120" s="71" t="s">
        <v>158</v>
      </c>
      <c r="C120" s="3">
        <v>95706</v>
      </c>
      <c r="D120" s="3" t="s">
        <v>73</v>
      </c>
      <c r="E120" s="47" t="s">
        <v>137</v>
      </c>
      <c r="F120" s="4" t="s">
        <v>136</v>
      </c>
      <c r="G120" s="4">
        <v>960</v>
      </c>
      <c r="H120" s="3">
        <v>6</v>
      </c>
      <c r="I120" s="15">
        <f>SUMIFS(IN_TRANSITO!E:E,IN_TRANSITO!B:B,PLANEJAMENTO!C120,IN_TRANSITO!H:H,PLANEJAMENTO!$I$2,IN_TRANSITO!W:W,PLANEJAMENTO!A120)</f>
        <v>0</v>
      </c>
      <c r="J120" s="15">
        <f>SUMIFS(IN_TRANSITO!E:E,IN_TRANSITO!B:B,PLANEJAMENTO!C120,IN_TRANSITO!H:H,PLANEJAMENTO!$J$2,IN_TRANSITO!W:W,PLANEJAMENTO!A120)</f>
        <v>0</v>
      </c>
      <c r="K120" s="15">
        <f>SUMIFS(PRODUCAO_SHRINK!E:E,PRODUCAO_SHRINK!B:B,PLANEJAMENTO[[#This Row],[SKU]],PRODUCAO_SHRINK!H:H,PLANEJAMENTO[[#Headers],[SHERINK SOLICITADO]],PRODUCAO_SHRINK!V:V,PLANEJAMENTO[[#This Row],[LISTA]])</f>
        <v>0</v>
      </c>
      <c r="L120" s="15">
        <f>SUMIFS(PRODUCAO_SHRINK!E:E,PRODUCAO_SHRINK!B:B,PLANEJAMENTO[[#This Row],[SKU]],PRODUCAO_SHRINK!H:H,PLANEJAMENTO[[#Headers],[SHERINK ENVIADO]],PRODUCAO_SHRINK!V:V,PLANEJAMENTO[[#This Row],[LISTA]])</f>
        <v>0</v>
      </c>
      <c r="M120" s="15">
        <f>SUMIFS(IN_TRANSITO!E:E,IN_TRANSITO!B:B,PLANEJAMENTO!C120,IN_TRANSITO!H:H,PLANEJAMENTO!$M$2,IN_TRANSITO!W:W,PLANEJAMENTO!A120)</f>
        <v>2136</v>
      </c>
      <c r="N120" s="15">
        <v>0</v>
      </c>
      <c r="O120" s="15">
        <v>2136</v>
      </c>
      <c r="P120" s="15">
        <f>(PLANEJAMENTO[[#This Row],[AGUARDANDO SEPARAÇÃO]]+PLANEJAMENTO[[#This Row],[FINALIZADO]])-(PLANEJAMENTO[[#This Row],[TOTAL LISTA]]+PLANEJAMENTO[[#This Row],[KIT]])</f>
        <v>0</v>
      </c>
      <c r="Q120" s="3">
        <f>IFERROR(VLOOKUP(PLANEJAMENTO[[#This Row],[SKU]],EST_MERCOCAMP!A:E,5,0),0)</f>
        <v>1128</v>
      </c>
      <c r="R120" s="3">
        <f>IFERROR(VLOOKUP(PLANEJAMENTO[[#This Row],[SKU]],EST_LMX!A:C,3,0),0)</f>
        <v>36</v>
      </c>
      <c r="S120" s="7">
        <f>IFERROR(IF(VLOOKUP(C120,'EST_DEVINTEX X DEMANDA'!A:E,5,0)&lt;0,0,VLOOKUP(C120,'EST_DEVINTEX X DEMANDA'!A:E,5,0)),0)</f>
        <v>2502</v>
      </c>
      <c r="T120" s="3"/>
      <c r="U120" s="3">
        <f t="shared" si="2"/>
        <v>0</v>
      </c>
      <c r="V120" s="3">
        <f t="shared" si="3"/>
        <v>0</v>
      </c>
      <c r="W120" s="3" t="s">
        <v>145</v>
      </c>
      <c r="X120" s="87" t="s">
        <v>145</v>
      </c>
      <c r="Y120" s="73">
        <f>(PLANEJAMENTO[[#This Row],[AGUARDANDO SEPARAÇÃO]]+PLANEJAMENTO[[#This Row],[FINALIZADO]])/(PLANEJAMENTO[[#This Row],[KIT]]+PLANEJAMENTO[[#This Row],[TOTAL LISTA]])</f>
        <v>1</v>
      </c>
    </row>
    <row r="121" spans="1:25" x14ac:dyDescent="0.25">
      <c r="A121" s="71" t="s">
        <v>179</v>
      </c>
      <c r="B121" s="71" t="s">
        <v>158</v>
      </c>
      <c r="C121" s="3">
        <v>34847</v>
      </c>
      <c r="D121" s="3" t="s">
        <v>87</v>
      </c>
      <c r="E121" s="47" t="s">
        <v>137</v>
      </c>
      <c r="F121" s="4" t="s">
        <v>136</v>
      </c>
      <c r="G121" s="4">
        <v>390</v>
      </c>
      <c r="H121" s="3">
        <v>6</v>
      </c>
      <c r="I121" s="15">
        <f>SUMIFS(IN_TRANSITO!E:E,IN_TRANSITO!B:B,PLANEJAMENTO!C121,IN_TRANSITO!H:H,PLANEJAMENTO!$I$2,IN_TRANSITO!W:W,PLANEJAMENTO!A121)</f>
        <v>0</v>
      </c>
      <c r="J121" s="15">
        <f>SUMIFS(IN_TRANSITO!E:E,IN_TRANSITO!B:B,PLANEJAMENTO!C121,IN_TRANSITO!H:H,PLANEJAMENTO!$J$2,IN_TRANSITO!W:W,PLANEJAMENTO!A121)</f>
        <v>0</v>
      </c>
      <c r="K121" s="15">
        <f>SUMIFS(PRODUCAO_SHRINK!E:E,PRODUCAO_SHRINK!B:B,PLANEJAMENTO[[#This Row],[SKU]],PRODUCAO_SHRINK!H:H,PLANEJAMENTO[[#Headers],[SHERINK SOLICITADO]],PRODUCAO_SHRINK!V:V,PLANEJAMENTO[[#This Row],[LISTA]])</f>
        <v>0</v>
      </c>
      <c r="L121" s="15">
        <f>SUMIFS(PRODUCAO_SHRINK!E:E,PRODUCAO_SHRINK!B:B,PLANEJAMENTO[[#This Row],[SKU]],PRODUCAO_SHRINK!H:H,PLANEJAMENTO[[#Headers],[SHERINK ENVIADO]],PRODUCAO_SHRINK!V:V,PLANEJAMENTO[[#This Row],[LISTA]])</f>
        <v>0</v>
      </c>
      <c r="M121" s="15">
        <f>SUMIFS(IN_TRANSITO!E:E,IN_TRANSITO!B:B,PLANEJAMENTO!C121,IN_TRANSITO!H:H,PLANEJAMENTO!$M$2,IN_TRANSITO!W:W,PLANEJAMENTO!A121)</f>
        <v>2232</v>
      </c>
      <c r="N121" s="15">
        <v>0</v>
      </c>
      <c r="O121" s="15">
        <v>2232</v>
      </c>
      <c r="P121" s="15">
        <f>(PLANEJAMENTO[[#This Row],[AGUARDANDO SEPARAÇÃO]]+PLANEJAMENTO[[#This Row],[FINALIZADO]])-(PLANEJAMENTO[[#This Row],[TOTAL LISTA]]+PLANEJAMENTO[[#This Row],[KIT]])</f>
        <v>0</v>
      </c>
      <c r="Q121" s="3">
        <f>IFERROR(VLOOKUP(PLANEJAMENTO[[#This Row],[SKU]],EST_MERCOCAMP!A:E,5,0),0)</f>
        <v>-60</v>
      </c>
      <c r="R121" s="3">
        <f>IFERROR(VLOOKUP(PLANEJAMENTO[[#This Row],[SKU]],EST_LMX!A:C,3,0),0)</f>
        <v>396</v>
      </c>
      <c r="S121" s="7">
        <f>IFERROR(IF(VLOOKUP(C121,'EST_DEVINTEX X DEMANDA'!A:E,5,0)&lt;0,0,VLOOKUP(C121,'EST_DEVINTEX X DEMANDA'!A:E,5,0)),0)</f>
        <v>0</v>
      </c>
      <c r="T121" s="3"/>
      <c r="U121" s="3">
        <f t="shared" si="2"/>
        <v>0</v>
      </c>
      <c r="V121" s="3">
        <f t="shared" si="3"/>
        <v>0</v>
      </c>
      <c r="W121" s="3" t="s">
        <v>145</v>
      </c>
      <c r="X121" s="87" t="s">
        <v>145</v>
      </c>
      <c r="Y121" s="73">
        <f>(PLANEJAMENTO[[#This Row],[AGUARDANDO SEPARAÇÃO]]+PLANEJAMENTO[[#This Row],[FINALIZADO]])/(PLANEJAMENTO[[#This Row],[KIT]]+PLANEJAMENTO[[#This Row],[TOTAL LISTA]])</f>
        <v>1</v>
      </c>
    </row>
    <row r="122" spans="1:25" x14ac:dyDescent="0.25">
      <c r="A122" s="71" t="s">
        <v>179</v>
      </c>
      <c r="B122" s="71" t="s">
        <v>158</v>
      </c>
      <c r="C122" s="3">
        <v>33312</v>
      </c>
      <c r="D122" s="3" t="s">
        <v>78</v>
      </c>
      <c r="E122" s="47" t="s">
        <v>135</v>
      </c>
      <c r="F122" s="4" t="s">
        <v>136</v>
      </c>
      <c r="G122" s="4">
        <v>462</v>
      </c>
      <c r="H122" s="3">
        <v>6</v>
      </c>
      <c r="I122" s="15">
        <f>SUMIFS(IN_TRANSITO!E:E,IN_TRANSITO!B:B,PLANEJAMENTO!C122,IN_TRANSITO!H:H,PLANEJAMENTO!$I$2,IN_TRANSITO!W:W,PLANEJAMENTO!A122)</f>
        <v>0</v>
      </c>
      <c r="J122" s="15">
        <f>SUMIFS(IN_TRANSITO!E:E,IN_TRANSITO!B:B,PLANEJAMENTO!C122,IN_TRANSITO!H:H,PLANEJAMENTO!$J$2,IN_TRANSITO!W:W,PLANEJAMENTO!A122)</f>
        <v>0</v>
      </c>
      <c r="K122" s="15">
        <f>SUMIFS(PRODUCAO_SHRINK!E:E,PRODUCAO_SHRINK!B:B,PLANEJAMENTO[[#This Row],[SKU]],PRODUCAO_SHRINK!H:H,PLANEJAMENTO[[#Headers],[SHERINK SOLICITADO]],PRODUCAO_SHRINK!V:V,PLANEJAMENTO[[#This Row],[LISTA]])</f>
        <v>0</v>
      </c>
      <c r="L122" s="15">
        <f>SUMIFS(PRODUCAO_SHRINK!E:E,PRODUCAO_SHRINK!B:B,PLANEJAMENTO[[#This Row],[SKU]],PRODUCAO_SHRINK!H:H,PLANEJAMENTO[[#Headers],[SHERINK ENVIADO]],PRODUCAO_SHRINK!V:V,PLANEJAMENTO[[#This Row],[LISTA]])</f>
        <v>0</v>
      </c>
      <c r="M122" s="15">
        <f>SUMIFS(IN_TRANSITO!E:E,IN_TRANSITO!B:B,PLANEJAMENTO!C122,IN_TRANSITO!H:H,PLANEJAMENTO!$M$2,IN_TRANSITO!W:W,PLANEJAMENTO!A122)</f>
        <v>2220</v>
      </c>
      <c r="N122" s="15">
        <v>0</v>
      </c>
      <c r="O122" s="15">
        <v>2220</v>
      </c>
      <c r="P122" s="15">
        <f>(PLANEJAMENTO[[#This Row],[AGUARDANDO SEPARAÇÃO]]+PLANEJAMENTO[[#This Row],[FINALIZADO]])-(PLANEJAMENTO[[#This Row],[TOTAL LISTA]]+PLANEJAMENTO[[#This Row],[KIT]])</f>
        <v>0</v>
      </c>
      <c r="Q122" s="3">
        <f>IFERROR(VLOOKUP(PLANEJAMENTO[[#This Row],[SKU]],EST_MERCOCAMP!A:E,5,0),0)</f>
        <v>8148</v>
      </c>
      <c r="R122" s="3">
        <f>IFERROR(VLOOKUP(PLANEJAMENTO[[#This Row],[SKU]],EST_LMX!A:C,3,0),0)</f>
        <v>2238</v>
      </c>
      <c r="S122" s="7">
        <f>IFERROR(IF(VLOOKUP(C122,'EST_DEVINTEX X DEMANDA'!A:E,5,0)&lt;0,0,VLOOKUP(C122,'EST_DEVINTEX X DEMANDA'!A:E,5,0)),0)</f>
        <v>342</v>
      </c>
      <c r="T122" s="3"/>
      <c r="U122" s="3">
        <f t="shared" si="2"/>
        <v>0</v>
      </c>
      <c r="V122" s="3">
        <f t="shared" si="3"/>
        <v>0</v>
      </c>
      <c r="W122" s="3" t="s">
        <v>145</v>
      </c>
      <c r="X122" s="87" t="s">
        <v>145</v>
      </c>
      <c r="Y122" s="73">
        <f>(PLANEJAMENTO[[#This Row],[AGUARDANDO SEPARAÇÃO]]+PLANEJAMENTO[[#This Row],[FINALIZADO]])/(PLANEJAMENTO[[#This Row],[KIT]]+PLANEJAMENTO[[#This Row],[TOTAL LISTA]])</f>
        <v>1</v>
      </c>
    </row>
    <row r="123" spans="1:25" x14ac:dyDescent="0.25">
      <c r="A123" s="71" t="s">
        <v>179</v>
      </c>
      <c r="B123" s="71" t="s">
        <v>158</v>
      </c>
      <c r="C123" s="3">
        <v>95619</v>
      </c>
      <c r="D123" s="3" t="s">
        <v>262</v>
      </c>
      <c r="E123" s="47" t="s">
        <v>138</v>
      </c>
      <c r="F123" s="4" t="s">
        <v>136</v>
      </c>
      <c r="G123" s="4">
        <v>1440</v>
      </c>
      <c r="H123" s="3">
        <v>6</v>
      </c>
      <c r="I123" s="15">
        <f>SUMIFS(IN_TRANSITO!E:E,IN_TRANSITO!B:B,PLANEJAMENTO!C123,IN_TRANSITO!H:H,PLANEJAMENTO!$I$2,IN_TRANSITO!W:W,PLANEJAMENTO!A123)</f>
        <v>0</v>
      </c>
      <c r="J123" s="15">
        <f>SUMIFS(IN_TRANSITO!E:E,IN_TRANSITO!B:B,PLANEJAMENTO!C123,IN_TRANSITO!H:H,PLANEJAMENTO!$J$2,IN_TRANSITO!W:W,PLANEJAMENTO!A123)</f>
        <v>0</v>
      </c>
      <c r="K123" s="15">
        <f>SUMIFS(PRODUCAO_SHRINK!E:E,PRODUCAO_SHRINK!B:B,PLANEJAMENTO[[#This Row],[SKU]],PRODUCAO_SHRINK!H:H,PLANEJAMENTO[[#Headers],[SHERINK SOLICITADO]],PRODUCAO_SHRINK!V:V,PLANEJAMENTO[[#This Row],[LISTA]])</f>
        <v>0</v>
      </c>
      <c r="L123" s="15">
        <f>SUMIFS(PRODUCAO_SHRINK!E:E,PRODUCAO_SHRINK!B:B,PLANEJAMENTO[[#This Row],[SKU]],PRODUCAO_SHRINK!H:H,PLANEJAMENTO[[#Headers],[SHERINK ENVIADO]],PRODUCAO_SHRINK!V:V,PLANEJAMENTO[[#This Row],[LISTA]])</f>
        <v>0</v>
      </c>
      <c r="M123" s="15">
        <f>SUMIFS(IN_TRANSITO!E:E,IN_TRANSITO!B:B,PLANEJAMENTO!C123,IN_TRANSITO!H:H,PLANEJAMENTO!$M$2,IN_TRANSITO!W:W,PLANEJAMENTO!A123)</f>
        <v>2220</v>
      </c>
      <c r="N123" s="15">
        <v>0</v>
      </c>
      <c r="O123" s="15">
        <v>2220</v>
      </c>
      <c r="P123" s="15">
        <f>(PLANEJAMENTO[[#This Row],[AGUARDANDO SEPARAÇÃO]]+PLANEJAMENTO[[#This Row],[FINALIZADO]])-(PLANEJAMENTO[[#This Row],[TOTAL LISTA]]+PLANEJAMENTO[[#This Row],[KIT]])</f>
        <v>0</v>
      </c>
      <c r="Q123" s="3">
        <f>IFERROR(VLOOKUP(PLANEJAMENTO[[#This Row],[SKU]],EST_MERCOCAMP!A:E,5,0),0)</f>
        <v>684</v>
      </c>
      <c r="R123" s="3">
        <f>IFERROR(VLOOKUP(PLANEJAMENTO[[#This Row],[SKU]],EST_LMX!A:C,3,0),0)</f>
        <v>564</v>
      </c>
      <c r="S123" s="7">
        <f>IFERROR(IF(VLOOKUP(C123,'EST_DEVINTEX X DEMANDA'!A:E,5,0)&lt;0,0,VLOOKUP(C123,'EST_DEVINTEX X DEMANDA'!A:E,5,0)),0)</f>
        <v>1440</v>
      </c>
      <c r="T123" s="3"/>
      <c r="U123" s="3">
        <f t="shared" si="2"/>
        <v>0</v>
      </c>
      <c r="V123" s="3">
        <f t="shared" si="3"/>
        <v>0</v>
      </c>
      <c r="W123" s="3" t="s">
        <v>145</v>
      </c>
      <c r="X123" s="87" t="s">
        <v>145</v>
      </c>
      <c r="Y123" s="73">
        <f>(PLANEJAMENTO[[#This Row],[AGUARDANDO SEPARAÇÃO]]+PLANEJAMENTO[[#This Row],[FINALIZADO]])/(PLANEJAMENTO[[#This Row],[KIT]]+PLANEJAMENTO[[#This Row],[TOTAL LISTA]])</f>
        <v>1</v>
      </c>
    </row>
    <row r="124" spans="1:25" x14ac:dyDescent="0.25">
      <c r="A124" s="71" t="s">
        <v>179</v>
      </c>
      <c r="B124" s="71" t="s">
        <v>158</v>
      </c>
      <c r="C124" s="3">
        <v>32194</v>
      </c>
      <c r="D124" s="3" t="s">
        <v>263</v>
      </c>
      <c r="E124" s="47" t="s">
        <v>138</v>
      </c>
      <c r="F124" s="4" t="s">
        <v>136</v>
      </c>
      <c r="G124" s="4">
        <v>1980</v>
      </c>
      <c r="H124" s="3">
        <v>6</v>
      </c>
      <c r="I124" s="15">
        <f>SUMIFS(IN_TRANSITO!E:E,IN_TRANSITO!B:B,PLANEJAMENTO!C124,IN_TRANSITO!H:H,PLANEJAMENTO!$I$2,IN_TRANSITO!W:W,PLANEJAMENTO!A124)</f>
        <v>0</v>
      </c>
      <c r="J124" s="15">
        <f>SUMIFS(IN_TRANSITO!E:E,IN_TRANSITO!B:B,PLANEJAMENTO!C124,IN_TRANSITO!H:H,PLANEJAMENTO!$J$2,IN_TRANSITO!W:W,PLANEJAMENTO!A124)</f>
        <v>0</v>
      </c>
      <c r="K124" s="15">
        <f>SUMIFS(PRODUCAO_SHRINK!E:E,PRODUCAO_SHRINK!B:B,PLANEJAMENTO[[#This Row],[SKU]],PRODUCAO_SHRINK!H:H,PLANEJAMENTO[[#Headers],[SHERINK SOLICITADO]],PRODUCAO_SHRINK!V:V,PLANEJAMENTO[[#This Row],[LISTA]])</f>
        <v>0</v>
      </c>
      <c r="L124" s="15">
        <f>SUMIFS(PRODUCAO_SHRINK!E:E,PRODUCAO_SHRINK!B:B,PLANEJAMENTO[[#This Row],[SKU]],PRODUCAO_SHRINK!H:H,PLANEJAMENTO[[#Headers],[SHERINK ENVIADO]],PRODUCAO_SHRINK!V:V,PLANEJAMENTO[[#This Row],[LISTA]])</f>
        <v>0</v>
      </c>
      <c r="M124" s="15">
        <f>SUMIFS(IN_TRANSITO!E:E,IN_TRANSITO!B:B,PLANEJAMENTO!C124,IN_TRANSITO!H:H,PLANEJAMENTO!$M$2,IN_TRANSITO!W:W,PLANEJAMENTO!A124)</f>
        <v>930</v>
      </c>
      <c r="N124" s="15">
        <v>0</v>
      </c>
      <c r="O124" s="15">
        <v>930</v>
      </c>
      <c r="P124" s="15">
        <f>(PLANEJAMENTO[[#This Row],[AGUARDANDO SEPARAÇÃO]]+PLANEJAMENTO[[#This Row],[FINALIZADO]])-(PLANEJAMENTO[[#This Row],[TOTAL LISTA]]+PLANEJAMENTO[[#This Row],[KIT]])</f>
        <v>0</v>
      </c>
      <c r="Q124" s="3">
        <f>IFERROR(VLOOKUP(PLANEJAMENTO[[#This Row],[SKU]],EST_MERCOCAMP!A:E,5,0),0)</f>
        <v>6312</v>
      </c>
      <c r="R124" s="3">
        <f>IFERROR(VLOOKUP(PLANEJAMENTO[[#This Row],[SKU]],EST_LMX!A:C,3,0),0)</f>
        <v>558</v>
      </c>
      <c r="S124" s="7">
        <f>IFERROR(IF(VLOOKUP(C124,'EST_DEVINTEX X DEMANDA'!A:E,5,0)&lt;0,0,VLOOKUP(C124,'EST_DEVINTEX X DEMANDA'!A:E,5,0)),0)</f>
        <v>4296</v>
      </c>
      <c r="T124" s="3"/>
      <c r="U124" s="3">
        <f t="shared" si="2"/>
        <v>0</v>
      </c>
      <c r="V124" s="3">
        <f t="shared" si="3"/>
        <v>0</v>
      </c>
      <c r="W124" s="3" t="s">
        <v>145</v>
      </c>
      <c r="X124" s="87" t="s">
        <v>145</v>
      </c>
      <c r="Y124" s="73">
        <f>(PLANEJAMENTO[[#This Row],[AGUARDANDO SEPARAÇÃO]]+PLANEJAMENTO[[#This Row],[FINALIZADO]])/(PLANEJAMENTO[[#This Row],[KIT]]+PLANEJAMENTO[[#This Row],[TOTAL LISTA]])</f>
        <v>1</v>
      </c>
    </row>
    <row r="125" spans="1:25" x14ac:dyDescent="0.25">
      <c r="A125" s="71" t="s">
        <v>179</v>
      </c>
      <c r="B125" s="71" t="s">
        <v>158</v>
      </c>
      <c r="C125" s="3">
        <v>95677</v>
      </c>
      <c r="D125" s="3" t="s">
        <v>264</v>
      </c>
      <c r="E125" s="47" t="s">
        <v>137</v>
      </c>
      <c r="F125" s="4" t="s">
        <v>136</v>
      </c>
      <c r="G125" s="4">
        <v>1680</v>
      </c>
      <c r="H125" s="3">
        <v>6</v>
      </c>
      <c r="I125" s="15">
        <f>SUMIFS(IN_TRANSITO!E:E,IN_TRANSITO!B:B,PLANEJAMENTO!C125,IN_TRANSITO!H:H,PLANEJAMENTO!$I$2,IN_TRANSITO!W:W,PLANEJAMENTO!A125)</f>
        <v>0</v>
      </c>
      <c r="J125" s="15">
        <f>SUMIFS(IN_TRANSITO!E:E,IN_TRANSITO!B:B,PLANEJAMENTO!C125,IN_TRANSITO!H:H,PLANEJAMENTO!$J$2,IN_TRANSITO!W:W,PLANEJAMENTO!A125)</f>
        <v>0</v>
      </c>
      <c r="K125" s="15">
        <f>SUMIFS(PRODUCAO_SHRINK!E:E,PRODUCAO_SHRINK!B:B,PLANEJAMENTO[[#This Row],[SKU]],PRODUCAO_SHRINK!H:H,PLANEJAMENTO[[#Headers],[SHERINK SOLICITADO]],PRODUCAO_SHRINK!V:V,PLANEJAMENTO[[#This Row],[LISTA]])</f>
        <v>0</v>
      </c>
      <c r="L125" s="15">
        <f>SUMIFS(PRODUCAO_SHRINK!E:E,PRODUCAO_SHRINK!B:B,PLANEJAMENTO[[#This Row],[SKU]],PRODUCAO_SHRINK!H:H,PLANEJAMENTO[[#Headers],[SHERINK ENVIADO]],PRODUCAO_SHRINK!V:V,PLANEJAMENTO[[#This Row],[LISTA]])</f>
        <v>0</v>
      </c>
      <c r="M125" s="15">
        <f>SUMIFS(IN_TRANSITO!E:E,IN_TRANSITO!B:B,PLANEJAMENTO!C125,IN_TRANSITO!H:H,PLANEJAMENTO!$M$2,IN_TRANSITO!W:W,PLANEJAMENTO!A125)</f>
        <v>2094</v>
      </c>
      <c r="N125" s="15">
        <v>0</v>
      </c>
      <c r="O125" s="15">
        <v>2094</v>
      </c>
      <c r="P125" s="15">
        <f>(PLANEJAMENTO[[#This Row],[AGUARDANDO SEPARAÇÃO]]+PLANEJAMENTO[[#This Row],[FINALIZADO]])-(PLANEJAMENTO[[#This Row],[TOTAL LISTA]]+PLANEJAMENTO[[#This Row],[KIT]])</f>
        <v>0</v>
      </c>
      <c r="Q125" s="3">
        <f>IFERROR(VLOOKUP(PLANEJAMENTO[[#This Row],[SKU]],EST_MERCOCAMP!A:E,5,0),0)</f>
        <v>1350</v>
      </c>
      <c r="R125" s="3">
        <f>IFERROR(VLOOKUP(PLANEJAMENTO[[#This Row],[SKU]],EST_LMX!A:C,3,0),0)</f>
        <v>6</v>
      </c>
      <c r="S125" s="7">
        <f>IFERROR(IF(VLOOKUP(C125,'EST_DEVINTEX X DEMANDA'!A:E,5,0)&lt;0,0,VLOOKUP(C125,'EST_DEVINTEX X DEMANDA'!A:E,5,0)),0)</f>
        <v>1332</v>
      </c>
      <c r="T125" s="3"/>
      <c r="U125" s="3">
        <f t="shared" si="2"/>
        <v>0</v>
      </c>
      <c r="V125" s="3">
        <f t="shared" si="3"/>
        <v>0</v>
      </c>
      <c r="W125" s="3" t="s">
        <v>145</v>
      </c>
      <c r="X125" s="87" t="s">
        <v>145</v>
      </c>
      <c r="Y125" s="73">
        <f>(PLANEJAMENTO[[#This Row],[AGUARDANDO SEPARAÇÃO]]+PLANEJAMENTO[[#This Row],[FINALIZADO]])/(PLANEJAMENTO[[#This Row],[KIT]]+PLANEJAMENTO[[#This Row],[TOTAL LISTA]])</f>
        <v>1</v>
      </c>
    </row>
    <row r="126" spans="1:25" x14ac:dyDescent="0.25">
      <c r="A126" s="71" t="s">
        <v>179</v>
      </c>
      <c r="B126" s="71" t="s">
        <v>158</v>
      </c>
      <c r="C126" s="3">
        <v>33297</v>
      </c>
      <c r="D126" s="3" t="s">
        <v>265</v>
      </c>
      <c r="E126" s="47" t="s">
        <v>137</v>
      </c>
      <c r="F126" s="4" t="s">
        <v>136</v>
      </c>
      <c r="G126" s="4">
        <v>3528</v>
      </c>
      <c r="H126" s="3">
        <v>6</v>
      </c>
      <c r="I126" s="15">
        <f>SUMIFS(IN_TRANSITO!E:E,IN_TRANSITO!B:B,PLANEJAMENTO!C126,IN_TRANSITO!H:H,PLANEJAMENTO!$I$2,IN_TRANSITO!W:W,PLANEJAMENTO!A126)</f>
        <v>0</v>
      </c>
      <c r="J126" s="15">
        <f>SUMIFS(IN_TRANSITO!E:E,IN_TRANSITO!B:B,PLANEJAMENTO!C126,IN_TRANSITO!H:H,PLANEJAMENTO!$J$2,IN_TRANSITO!W:W,PLANEJAMENTO!A126)</f>
        <v>0</v>
      </c>
      <c r="K126" s="15">
        <f>SUMIFS(PRODUCAO_SHRINK!E:E,PRODUCAO_SHRINK!B:B,PLANEJAMENTO[[#This Row],[SKU]],PRODUCAO_SHRINK!H:H,PLANEJAMENTO[[#Headers],[SHERINK SOLICITADO]],PRODUCAO_SHRINK!V:V,PLANEJAMENTO[[#This Row],[LISTA]])</f>
        <v>0</v>
      </c>
      <c r="L126" s="15">
        <f>SUMIFS(PRODUCAO_SHRINK!E:E,PRODUCAO_SHRINK!B:B,PLANEJAMENTO[[#This Row],[SKU]],PRODUCAO_SHRINK!H:H,PLANEJAMENTO[[#Headers],[SHERINK ENVIADO]],PRODUCAO_SHRINK!V:V,PLANEJAMENTO[[#This Row],[LISTA]])</f>
        <v>0</v>
      </c>
      <c r="M126" s="15">
        <f>SUMIFS(IN_TRANSITO!E:E,IN_TRANSITO!B:B,PLANEJAMENTO!C126,IN_TRANSITO!H:H,PLANEJAMENTO!$M$2,IN_TRANSITO!W:W,PLANEJAMENTO!A126)</f>
        <v>990</v>
      </c>
      <c r="N126" s="15">
        <v>0</v>
      </c>
      <c r="O126" s="15">
        <v>990</v>
      </c>
      <c r="P126" s="15">
        <f>(PLANEJAMENTO[[#This Row],[AGUARDANDO SEPARAÇÃO]]+PLANEJAMENTO[[#This Row],[FINALIZADO]])-(PLANEJAMENTO[[#This Row],[TOTAL LISTA]]+PLANEJAMENTO[[#This Row],[KIT]])</f>
        <v>0</v>
      </c>
      <c r="Q126" s="3">
        <f>IFERROR(VLOOKUP(PLANEJAMENTO[[#This Row],[SKU]],EST_MERCOCAMP!A:E,5,0),0)</f>
        <v>1548</v>
      </c>
      <c r="R126" s="3">
        <f>IFERROR(VLOOKUP(PLANEJAMENTO[[#This Row],[SKU]],EST_LMX!A:C,3,0),0)</f>
        <v>1260</v>
      </c>
      <c r="S126" s="7">
        <f>IFERROR(IF(VLOOKUP(C126,'EST_DEVINTEX X DEMANDA'!A:E,5,0)&lt;0,0,VLOOKUP(C126,'EST_DEVINTEX X DEMANDA'!A:E,5,0)),0)</f>
        <v>0</v>
      </c>
      <c r="T126" s="3"/>
      <c r="U126" s="3">
        <f t="shared" si="2"/>
        <v>0</v>
      </c>
      <c r="V126" s="3">
        <f t="shared" si="3"/>
        <v>0</v>
      </c>
      <c r="W126" s="3" t="s">
        <v>145</v>
      </c>
      <c r="X126" s="87" t="s">
        <v>145</v>
      </c>
      <c r="Y126" s="73">
        <f>(PLANEJAMENTO[[#This Row],[AGUARDANDO SEPARAÇÃO]]+PLANEJAMENTO[[#This Row],[FINALIZADO]])/(PLANEJAMENTO[[#This Row],[KIT]]+PLANEJAMENTO[[#This Row],[TOTAL LISTA]])</f>
        <v>1</v>
      </c>
    </row>
    <row r="127" spans="1:25" x14ac:dyDescent="0.25">
      <c r="A127" s="71" t="s">
        <v>179</v>
      </c>
      <c r="B127" s="71" t="s">
        <v>158</v>
      </c>
      <c r="C127" s="3">
        <v>32630</v>
      </c>
      <c r="D127" s="3" t="s">
        <v>68</v>
      </c>
      <c r="E127" s="47" t="s">
        <v>137</v>
      </c>
      <c r="F127" s="4" t="s">
        <v>136</v>
      </c>
      <c r="G127" s="4">
        <v>960</v>
      </c>
      <c r="H127" s="3">
        <v>6</v>
      </c>
      <c r="I127" s="15">
        <f>SUMIFS(IN_TRANSITO!E:E,IN_TRANSITO!B:B,PLANEJAMENTO!C127,IN_TRANSITO!H:H,PLANEJAMENTO!$I$2,IN_TRANSITO!W:W,PLANEJAMENTO!A127)</f>
        <v>0</v>
      </c>
      <c r="J127" s="15">
        <f>SUMIFS(IN_TRANSITO!E:E,IN_TRANSITO!B:B,PLANEJAMENTO!C127,IN_TRANSITO!H:H,PLANEJAMENTO!$J$2,IN_TRANSITO!W:W,PLANEJAMENTO!A127)</f>
        <v>0</v>
      </c>
      <c r="K127" s="15">
        <f>SUMIFS(PRODUCAO_SHRINK!E:E,PRODUCAO_SHRINK!B:B,PLANEJAMENTO[[#This Row],[SKU]],PRODUCAO_SHRINK!H:H,PLANEJAMENTO[[#Headers],[SHERINK SOLICITADO]],PRODUCAO_SHRINK!V:V,PLANEJAMENTO[[#This Row],[LISTA]])</f>
        <v>0</v>
      </c>
      <c r="L127" s="15">
        <f>SUMIFS(PRODUCAO_SHRINK!E:E,PRODUCAO_SHRINK!B:B,PLANEJAMENTO[[#This Row],[SKU]],PRODUCAO_SHRINK!H:H,PLANEJAMENTO[[#Headers],[SHERINK ENVIADO]],PRODUCAO_SHRINK!V:V,PLANEJAMENTO[[#This Row],[LISTA]])</f>
        <v>0</v>
      </c>
      <c r="M127" s="15">
        <f>SUMIFS(IN_TRANSITO!E:E,IN_TRANSITO!B:B,PLANEJAMENTO!C127,IN_TRANSITO!H:H,PLANEJAMENTO!$M$2,IN_TRANSITO!W:W,PLANEJAMENTO!A127)</f>
        <v>1056</v>
      </c>
      <c r="N127" s="15">
        <v>0</v>
      </c>
      <c r="O127" s="15">
        <v>1056</v>
      </c>
      <c r="P127" s="15">
        <f>(PLANEJAMENTO[[#This Row],[AGUARDANDO SEPARAÇÃO]]+PLANEJAMENTO[[#This Row],[FINALIZADO]])-(PLANEJAMENTO[[#This Row],[TOTAL LISTA]]+PLANEJAMENTO[[#This Row],[KIT]])</f>
        <v>0</v>
      </c>
      <c r="Q127" s="3">
        <f>IFERROR(VLOOKUP(PLANEJAMENTO[[#This Row],[SKU]],EST_MERCOCAMP!A:E,5,0),0)</f>
        <v>8160</v>
      </c>
      <c r="R127" s="3">
        <f>IFERROR(VLOOKUP(PLANEJAMENTO[[#This Row],[SKU]],EST_LMX!A:C,3,0),0)</f>
        <v>6</v>
      </c>
      <c r="S127" s="7">
        <f>IFERROR(IF(VLOOKUP(C127,'EST_DEVINTEX X DEMANDA'!A:E,5,0)&lt;0,0,VLOOKUP(C127,'EST_DEVINTEX X DEMANDA'!A:E,5,0)),0)</f>
        <v>5040</v>
      </c>
      <c r="T127" s="3"/>
      <c r="U127" s="3">
        <f t="shared" si="2"/>
        <v>0</v>
      </c>
      <c r="V127" s="3">
        <f t="shared" si="3"/>
        <v>0</v>
      </c>
      <c r="W127" s="3" t="s">
        <v>145</v>
      </c>
      <c r="X127" s="87" t="s">
        <v>145</v>
      </c>
      <c r="Y127" s="73">
        <f>(PLANEJAMENTO[[#This Row],[AGUARDANDO SEPARAÇÃO]]+PLANEJAMENTO[[#This Row],[FINALIZADO]])/(PLANEJAMENTO[[#This Row],[KIT]]+PLANEJAMENTO[[#This Row],[TOTAL LISTA]])</f>
        <v>1</v>
      </c>
    </row>
    <row r="128" spans="1:25" x14ac:dyDescent="0.25">
      <c r="A128" s="71" t="s">
        <v>179</v>
      </c>
      <c r="B128" s="71" t="s">
        <v>158</v>
      </c>
      <c r="C128" s="3">
        <v>33600</v>
      </c>
      <c r="D128" s="3" t="s">
        <v>266</v>
      </c>
      <c r="E128" s="47" t="s">
        <v>138</v>
      </c>
      <c r="F128" s="4" t="s">
        <v>136</v>
      </c>
      <c r="G128" s="4">
        <v>1800</v>
      </c>
      <c r="H128" s="3">
        <v>6</v>
      </c>
      <c r="I128" s="15">
        <f>SUMIFS(IN_TRANSITO!E:E,IN_TRANSITO!B:B,PLANEJAMENTO!C128,IN_TRANSITO!H:H,PLANEJAMENTO!$I$2,IN_TRANSITO!W:W,PLANEJAMENTO!A128)</f>
        <v>0</v>
      </c>
      <c r="J128" s="15">
        <f>SUMIFS(IN_TRANSITO!E:E,IN_TRANSITO!B:B,PLANEJAMENTO!C128,IN_TRANSITO!H:H,PLANEJAMENTO!$J$2,IN_TRANSITO!W:W,PLANEJAMENTO!A128)</f>
        <v>0</v>
      </c>
      <c r="K128" s="15">
        <f>SUMIFS(PRODUCAO_SHRINK!E:E,PRODUCAO_SHRINK!B:B,PLANEJAMENTO[[#This Row],[SKU]],PRODUCAO_SHRINK!H:H,PLANEJAMENTO[[#Headers],[SHERINK SOLICITADO]],PRODUCAO_SHRINK!V:V,PLANEJAMENTO[[#This Row],[LISTA]])</f>
        <v>0</v>
      </c>
      <c r="L128" s="15">
        <f>SUMIFS(PRODUCAO_SHRINK!E:E,PRODUCAO_SHRINK!B:B,PLANEJAMENTO[[#This Row],[SKU]],PRODUCAO_SHRINK!H:H,PLANEJAMENTO[[#Headers],[SHERINK ENVIADO]],PRODUCAO_SHRINK!V:V,PLANEJAMENTO[[#This Row],[LISTA]])</f>
        <v>0</v>
      </c>
      <c r="M128" s="15">
        <f>SUMIFS(IN_TRANSITO!E:E,IN_TRANSITO!B:B,PLANEJAMENTO!C128,IN_TRANSITO!H:H,PLANEJAMENTO!$M$2,IN_TRANSITO!W:W,PLANEJAMENTO!A128)</f>
        <v>1356</v>
      </c>
      <c r="N128" s="15">
        <v>0</v>
      </c>
      <c r="O128" s="15">
        <v>1356</v>
      </c>
      <c r="P128" s="15">
        <f>(PLANEJAMENTO[[#This Row],[AGUARDANDO SEPARAÇÃO]]+PLANEJAMENTO[[#This Row],[FINALIZADO]])-(PLANEJAMENTO[[#This Row],[TOTAL LISTA]]+PLANEJAMENTO[[#This Row],[KIT]])</f>
        <v>0</v>
      </c>
      <c r="Q128" s="3">
        <f>IFERROR(VLOOKUP(PLANEJAMENTO[[#This Row],[SKU]],EST_MERCOCAMP!A:E,5,0),0)</f>
        <v>54096</v>
      </c>
      <c r="R128" s="3">
        <f>IFERROR(VLOOKUP(PLANEJAMENTO[[#This Row],[SKU]],EST_LMX!A:C,3,0),0)</f>
        <v>408</v>
      </c>
      <c r="S128" s="7">
        <f>IFERROR(IF(VLOOKUP(C128,'EST_DEVINTEX X DEMANDA'!A:E,5,0)&lt;0,0,VLOOKUP(C128,'EST_DEVINTEX X DEMANDA'!A:E,5,0)),0)</f>
        <v>19422</v>
      </c>
      <c r="T128" s="3"/>
      <c r="U128" s="3">
        <f t="shared" si="2"/>
        <v>0</v>
      </c>
      <c r="V128" s="3">
        <f t="shared" si="3"/>
        <v>0</v>
      </c>
      <c r="W128" s="3" t="s">
        <v>145</v>
      </c>
      <c r="X128" s="87" t="s">
        <v>145</v>
      </c>
      <c r="Y128" s="73">
        <f>(PLANEJAMENTO[[#This Row],[AGUARDANDO SEPARAÇÃO]]+PLANEJAMENTO[[#This Row],[FINALIZADO]])/(PLANEJAMENTO[[#This Row],[KIT]]+PLANEJAMENTO[[#This Row],[TOTAL LISTA]])</f>
        <v>1</v>
      </c>
    </row>
    <row r="129" spans="1:25" x14ac:dyDescent="0.25">
      <c r="A129" s="71" t="s">
        <v>179</v>
      </c>
      <c r="B129" s="71" t="s">
        <v>158</v>
      </c>
      <c r="C129" s="3">
        <v>31791</v>
      </c>
      <c r="D129" s="3" t="s">
        <v>106</v>
      </c>
      <c r="E129" s="47" t="s">
        <v>135</v>
      </c>
      <c r="F129" s="4" t="s">
        <v>136</v>
      </c>
      <c r="G129" s="4">
        <v>480</v>
      </c>
      <c r="H129" s="3">
        <v>6</v>
      </c>
      <c r="I129" s="15">
        <f>SUMIFS(IN_TRANSITO!E:E,IN_TRANSITO!B:B,PLANEJAMENTO!C129,IN_TRANSITO!H:H,PLANEJAMENTO!$I$2,IN_TRANSITO!W:W,PLANEJAMENTO!A129)</f>
        <v>0</v>
      </c>
      <c r="J129" s="15">
        <f>SUMIFS(IN_TRANSITO!E:E,IN_TRANSITO!B:B,PLANEJAMENTO!C129,IN_TRANSITO!H:H,PLANEJAMENTO!$J$2,IN_TRANSITO!W:W,PLANEJAMENTO!A129)</f>
        <v>0</v>
      </c>
      <c r="K129" s="15">
        <f>SUMIFS(PRODUCAO_SHRINK!E:E,PRODUCAO_SHRINK!B:B,PLANEJAMENTO[[#This Row],[SKU]],PRODUCAO_SHRINK!H:H,PLANEJAMENTO[[#Headers],[SHERINK SOLICITADO]],PRODUCAO_SHRINK!V:V,PLANEJAMENTO[[#This Row],[LISTA]])</f>
        <v>0</v>
      </c>
      <c r="L129" s="15">
        <f>SUMIFS(PRODUCAO_SHRINK!E:E,PRODUCAO_SHRINK!B:B,PLANEJAMENTO[[#This Row],[SKU]],PRODUCAO_SHRINK!H:H,PLANEJAMENTO[[#Headers],[SHERINK ENVIADO]],PRODUCAO_SHRINK!V:V,PLANEJAMENTO[[#This Row],[LISTA]])</f>
        <v>0</v>
      </c>
      <c r="M129" s="15">
        <f>SUMIFS(IN_TRANSITO!E:E,IN_TRANSITO!B:B,PLANEJAMENTO!C129,IN_TRANSITO!H:H,PLANEJAMENTO!$M$2,IN_TRANSITO!W:W,PLANEJAMENTO!A129)</f>
        <v>1932</v>
      </c>
      <c r="N129" s="15">
        <v>0</v>
      </c>
      <c r="O129" s="15">
        <v>1932</v>
      </c>
      <c r="P129" s="15">
        <f>(PLANEJAMENTO[[#This Row],[AGUARDANDO SEPARAÇÃO]]+PLANEJAMENTO[[#This Row],[FINALIZADO]])-(PLANEJAMENTO[[#This Row],[TOTAL LISTA]]+PLANEJAMENTO[[#This Row],[KIT]])</f>
        <v>0</v>
      </c>
      <c r="Q129" s="3">
        <f>IFERROR(VLOOKUP(PLANEJAMENTO[[#This Row],[SKU]],EST_MERCOCAMP!A:E,5,0),0)</f>
        <v>642</v>
      </c>
      <c r="R129" s="3">
        <f>IFERROR(VLOOKUP(PLANEJAMENTO[[#This Row],[SKU]],EST_LMX!A:C,3,0),0)</f>
        <v>12</v>
      </c>
      <c r="S129" s="7">
        <f>IFERROR(IF(VLOOKUP(C129,'EST_DEVINTEX X DEMANDA'!A:E,5,0)&lt;0,0,VLOOKUP(C129,'EST_DEVINTEX X DEMANDA'!A:E,5,0)),0)</f>
        <v>1440</v>
      </c>
      <c r="T129" s="3"/>
      <c r="U129" s="3">
        <f t="shared" si="2"/>
        <v>0</v>
      </c>
      <c r="V129" s="3">
        <f t="shared" si="3"/>
        <v>0</v>
      </c>
      <c r="W129" s="3" t="s">
        <v>145</v>
      </c>
      <c r="X129" s="87" t="s">
        <v>145</v>
      </c>
      <c r="Y129" s="73">
        <f>(PLANEJAMENTO[[#This Row],[AGUARDANDO SEPARAÇÃO]]+PLANEJAMENTO[[#This Row],[FINALIZADO]])/(PLANEJAMENTO[[#This Row],[KIT]]+PLANEJAMENTO[[#This Row],[TOTAL LISTA]])</f>
        <v>1</v>
      </c>
    </row>
    <row r="130" spans="1:25" x14ac:dyDescent="0.25">
      <c r="A130" s="71" t="s">
        <v>179</v>
      </c>
      <c r="B130" s="71" t="s">
        <v>158</v>
      </c>
      <c r="C130" s="3">
        <v>32203</v>
      </c>
      <c r="D130" s="3" t="s">
        <v>74</v>
      </c>
      <c r="E130" s="47" t="s">
        <v>137</v>
      </c>
      <c r="F130" s="4" t="s">
        <v>136</v>
      </c>
      <c r="G130" s="4">
        <v>390</v>
      </c>
      <c r="H130" s="3">
        <v>6</v>
      </c>
      <c r="I130" s="15">
        <f>SUMIFS(IN_TRANSITO!E:E,IN_TRANSITO!B:B,PLANEJAMENTO!C130,IN_TRANSITO!H:H,PLANEJAMENTO!$I$2,IN_TRANSITO!W:W,PLANEJAMENTO!A130)</f>
        <v>0</v>
      </c>
      <c r="J130" s="15">
        <f>SUMIFS(IN_TRANSITO!E:E,IN_TRANSITO!B:B,PLANEJAMENTO!C130,IN_TRANSITO!H:H,PLANEJAMENTO!$J$2,IN_TRANSITO!W:W,PLANEJAMENTO!A130)</f>
        <v>0</v>
      </c>
      <c r="K130" s="15">
        <f>SUMIFS(PRODUCAO_SHRINK!E:E,PRODUCAO_SHRINK!B:B,PLANEJAMENTO[[#This Row],[SKU]],PRODUCAO_SHRINK!H:H,PLANEJAMENTO[[#Headers],[SHERINK SOLICITADO]],PRODUCAO_SHRINK!V:V,PLANEJAMENTO[[#This Row],[LISTA]])</f>
        <v>0</v>
      </c>
      <c r="L130" s="15">
        <f>SUMIFS(PRODUCAO_SHRINK!E:E,PRODUCAO_SHRINK!B:B,PLANEJAMENTO[[#This Row],[SKU]],PRODUCAO_SHRINK!H:H,PLANEJAMENTO[[#Headers],[SHERINK ENVIADO]],PRODUCAO_SHRINK!V:V,PLANEJAMENTO[[#This Row],[LISTA]])</f>
        <v>0</v>
      </c>
      <c r="M130" s="15">
        <f>SUMIFS(IN_TRANSITO!E:E,IN_TRANSITO!B:B,PLANEJAMENTO!C130,IN_TRANSITO!H:H,PLANEJAMENTO!$M$2,IN_TRANSITO!W:W,PLANEJAMENTO!A130)</f>
        <v>1872</v>
      </c>
      <c r="N130" s="15">
        <v>0</v>
      </c>
      <c r="O130" s="15">
        <v>1872</v>
      </c>
      <c r="P130" s="15">
        <f>(PLANEJAMENTO[[#This Row],[AGUARDANDO SEPARAÇÃO]]+PLANEJAMENTO[[#This Row],[FINALIZADO]])-(PLANEJAMENTO[[#This Row],[TOTAL LISTA]]+PLANEJAMENTO[[#This Row],[KIT]])</f>
        <v>0</v>
      </c>
      <c r="Q130" s="3">
        <f>IFERROR(VLOOKUP(PLANEJAMENTO[[#This Row],[SKU]],EST_MERCOCAMP!A:E,5,0),0)</f>
        <v>1476</v>
      </c>
      <c r="R130" s="3">
        <f>IFERROR(VLOOKUP(PLANEJAMENTO[[#This Row],[SKU]],EST_LMX!A:C,3,0),0)</f>
        <v>246</v>
      </c>
      <c r="S130" s="7">
        <f>IFERROR(IF(VLOOKUP(C130,'EST_DEVINTEX X DEMANDA'!A:E,5,0)&lt;0,0,VLOOKUP(C130,'EST_DEVINTEX X DEMANDA'!A:E,5,0)),0)</f>
        <v>0</v>
      </c>
      <c r="T130" s="3"/>
      <c r="U130" s="3">
        <f t="shared" si="2"/>
        <v>0</v>
      </c>
      <c r="V130" s="3">
        <f t="shared" si="3"/>
        <v>0</v>
      </c>
      <c r="W130" s="3" t="s">
        <v>145</v>
      </c>
      <c r="X130" s="87" t="s">
        <v>145</v>
      </c>
      <c r="Y130" s="73">
        <f>(PLANEJAMENTO[[#This Row],[AGUARDANDO SEPARAÇÃO]]+PLANEJAMENTO[[#This Row],[FINALIZADO]])/(PLANEJAMENTO[[#This Row],[KIT]]+PLANEJAMENTO[[#This Row],[TOTAL LISTA]])</f>
        <v>1</v>
      </c>
    </row>
    <row r="131" spans="1:25" x14ac:dyDescent="0.25">
      <c r="A131" s="71" t="s">
        <v>179</v>
      </c>
      <c r="B131" s="71" t="s">
        <v>158</v>
      </c>
      <c r="C131" s="3">
        <v>32620</v>
      </c>
      <c r="D131" s="3" t="s">
        <v>71</v>
      </c>
      <c r="E131" s="47" t="s">
        <v>135</v>
      </c>
      <c r="F131" s="4" t="s">
        <v>136</v>
      </c>
      <c r="G131" s="4">
        <v>462</v>
      </c>
      <c r="H131" s="3">
        <v>6</v>
      </c>
      <c r="I131" s="15">
        <f>SUMIFS(IN_TRANSITO!E:E,IN_TRANSITO!B:B,PLANEJAMENTO!C131,IN_TRANSITO!H:H,PLANEJAMENTO!$I$2,IN_TRANSITO!W:W,PLANEJAMENTO!A131)</f>
        <v>0</v>
      </c>
      <c r="J131" s="15">
        <f>SUMIFS(IN_TRANSITO!E:E,IN_TRANSITO!B:B,PLANEJAMENTO!C131,IN_TRANSITO!H:H,PLANEJAMENTO!$J$2,IN_TRANSITO!W:W,PLANEJAMENTO!A131)</f>
        <v>0</v>
      </c>
      <c r="K131" s="15">
        <f>SUMIFS(PRODUCAO_SHRINK!E:E,PRODUCAO_SHRINK!B:B,PLANEJAMENTO[[#This Row],[SKU]],PRODUCAO_SHRINK!H:H,PLANEJAMENTO[[#Headers],[SHERINK SOLICITADO]],PRODUCAO_SHRINK!V:V,PLANEJAMENTO[[#This Row],[LISTA]])</f>
        <v>0</v>
      </c>
      <c r="L131" s="15">
        <f>SUMIFS(PRODUCAO_SHRINK!E:E,PRODUCAO_SHRINK!B:B,PLANEJAMENTO[[#This Row],[SKU]],PRODUCAO_SHRINK!H:H,PLANEJAMENTO[[#Headers],[SHERINK ENVIADO]],PRODUCAO_SHRINK!V:V,PLANEJAMENTO[[#This Row],[LISTA]])</f>
        <v>0</v>
      </c>
      <c r="M131" s="15">
        <f>SUMIFS(IN_TRANSITO!E:E,IN_TRANSITO!B:B,PLANEJAMENTO!C131,IN_TRANSITO!H:H,PLANEJAMENTO!$M$2,IN_TRANSITO!W:W,PLANEJAMENTO!A131)</f>
        <v>1212</v>
      </c>
      <c r="N131" s="15">
        <v>0</v>
      </c>
      <c r="O131" s="15">
        <v>1212</v>
      </c>
      <c r="P131" s="15">
        <f>(PLANEJAMENTO[[#This Row],[AGUARDANDO SEPARAÇÃO]]+PLANEJAMENTO[[#This Row],[FINALIZADO]])-(PLANEJAMENTO[[#This Row],[TOTAL LISTA]]+PLANEJAMENTO[[#This Row],[KIT]])</f>
        <v>0</v>
      </c>
      <c r="Q131" s="3">
        <f>IFERROR(VLOOKUP(PLANEJAMENTO[[#This Row],[SKU]],EST_MERCOCAMP!A:E,5,0),0)</f>
        <v>-1128</v>
      </c>
      <c r="R131" s="3">
        <f>IFERROR(VLOOKUP(PLANEJAMENTO[[#This Row],[SKU]],EST_LMX!A:C,3,0),0)</f>
        <v>1716</v>
      </c>
      <c r="S131" s="7">
        <f>IFERROR(IF(VLOOKUP(C131,'EST_DEVINTEX X DEMANDA'!A:E,5,0)&lt;0,0,VLOOKUP(C131,'EST_DEVINTEX X DEMANDA'!A:E,5,0)),0)</f>
        <v>3942</v>
      </c>
      <c r="T131" s="3"/>
      <c r="U131" s="3">
        <f t="shared" ref="U131:U194" si="4">T131*G131</f>
        <v>0</v>
      </c>
      <c r="V131" s="3">
        <f t="shared" ref="V131:V194" si="5">U131/H131</f>
        <v>0</v>
      </c>
      <c r="W131" s="3" t="s">
        <v>145</v>
      </c>
      <c r="X131" s="87" t="s">
        <v>145</v>
      </c>
      <c r="Y131" s="73">
        <f>(PLANEJAMENTO[[#This Row],[AGUARDANDO SEPARAÇÃO]]+PLANEJAMENTO[[#This Row],[FINALIZADO]])/(PLANEJAMENTO[[#This Row],[KIT]]+PLANEJAMENTO[[#This Row],[TOTAL LISTA]])</f>
        <v>1</v>
      </c>
    </row>
    <row r="132" spans="1:25" x14ac:dyDescent="0.25">
      <c r="A132" s="71" t="s">
        <v>179</v>
      </c>
      <c r="B132" s="71" t="s">
        <v>158</v>
      </c>
      <c r="C132" s="3">
        <v>33642</v>
      </c>
      <c r="D132" s="3" t="s">
        <v>267</v>
      </c>
      <c r="E132" s="47" t="s">
        <v>138</v>
      </c>
      <c r="F132" s="4" t="s">
        <v>136</v>
      </c>
      <c r="G132" s="4">
        <v>1260</v>
      </c>
      <c r="H132" s="3">
        <v>6</v>
      </c>
      <c r="I132" s="15">
        <f>SUMIFS(IN_TRANSITO!E:E,IN_TRANSITO!B:B,PLANEJAMENTO!C132,IN_TRANSITO!H:H,PLANEJAMENTO!$I$2,IN_TRANSITO!W:W,PLANEJAMENTO!A132)</f>
        <v>0</v>
      </c>
      <c r="J132" s="15">
        <f>SUMIFS(IN_TRANSITO!E:E,IN_TRANSITO!B:B,PLANEJAMENTO!C132,IN_TRANSITO!H:H,PLANEJAMENTO!$J$2,IN_TRANSITO!W:W,PLANEJAMENTO!A132)</f>
        <v>0</v>
      </c>
      <c r="K132" s="15">
        <f>SUMIFS(PRODUCAO_SHRINK!E:E,PRODUCAO_SHRINK!B:B,PLANEJAMENTO[[#This Row],[SKU]],PRODUCAO_SHRINK!H:H,PLANEJAMENTO[[#Headers],[SHERINK SOLICITADO]],PRODUCAO_SHRINK!V:V,PLANEJAMENTO[[#This Row],[LISTA]])</f>
        <v>0</v>
      </c>
      <c r="L132" s="15">
        <f>SUMIFS(PRODUCAO_SHRINK!E:E,PRODUCAO_SHRINK!B:B,PLANEJAMENTO[[#This Row],[SKU]],PRODUCAO_SHRINK!H:H,PLANEJAMENTO[[#Headers],[SHERINK ENVIADO]],PRODUCAO_SHRINK!V:V,PLANEJAMENTO[[#This Row],[LISTA]])</f>
        <v>0</v>
      </c>
      <c r="M132" s="15">
        <f>SUMIFS(IN_TRANSITO!E:E,IN_TRANSITO!B:B,PLANEJAMENTO!C132,IN_TRANSITO!H:H,PLANEJAMENTO!$M$2,IN_TRANSITO!W:W,PLANEJAMENTO!A132)</f>
        <v>1092</v>
      </c>
      <c r="N132" s="15">
        <v>0</v>
      </c>
      <c r="O132" s="15">
        <v>1092</v>
      </c>
      <c r="P132" s="15">
        <f>(PLANEJAMENTO[[#This Row],[AGUARDANDO SEPARAÇÃO]]+PLANEJAMENTO[[#This Row],[FINALIZADO]])-(PLANEJAMENTO[[#This Row],[TOTAL LISTA]]+PLANEJAMENTO[[#This Row],[KIT]])</f>
        <v>0</v>
      </c>
      <c r="Q132" s="3">
        <f>IFERROR(VLOOKUP(PLANEJAMENTO[[#This Row],[SKU]],EST_MERCOCAMP!A:E,5,0),0)</f>
        <v>-1878</v>
      </c>
      <c r="R132" s="3">
        <f>IFERROR(VLOOKUP(PLANEJAMENTO[[#This Row],[SKU]],EST_LMX!A:C,3,0),0)</f>
        <v>0</v>
      </c>
      <c r="S132" s="7">
        <f>IFERROR(IF(VLOOKUP(C132,'EST_DEVINTEX X DEMANDA'!A:E,5,0)&lt;0,0,VLOOKUP(C132,'EST_DEVINTEX X DEMANDA'!A:E,5,0)),0)</f>
        <v>0</v>
      </c>
      <c r="T132" s="3"/>
      <c r="U132" s="3">
        <f t="shared" si="4"/>
        <v>0</v>
      </c>
      <c r="V132" s="3">
        <f t="shared" si="5"/>
        <v>0</v>
      </c>
      <c r="W132" s="3" t="s">
        <v>145</v>
      </c>
      <c r="X132" s="87" t="s">
        <v>145</v>
      </c>
      <c r="Y132" s="73">
        <f>(PLANEJAMENTO[[#This Row],[AGUARDANDO SEPARAÇÃO]]+PLANEJAMENTO[[#This Row],[FINALIZADO]])/(PLANEJAMENTO[[#This Row],[KIT]]+PLANEJAMENTO[[#This Row],[TOTAL LISTA]])</f>
        <v>1</v>
      </c>
    </row>
    <row r="133" spans="1:25" x14ac:dyDescent="0.25">
      <c r="A133" s="71" t="s">
        <v>179</v>
      </c>
      <c r="B133" s="71" t="s">
        <v>158</v>
      </c>
      <c r="C133" s="3">
        <v>32647</v>
      </c>
      <c r="D133" s="3" t="s">
        <v>268</v>
      </c>
      <c r="E133" s="47" t="s">
        <v>135</v>
      </c>
      <c r="F133" s="4" t="s">
        <v>136</v>
      </c>
      <c r="G133" s="4">
        <v>840</v>
      </c>
      <c r="H133" s="3">
        <v>6</v>
      </c>
      <c r="I133" s="15">
        <f>SUMIFS(IN_TRANSITO!E:E,IN_TRANSITO!B:B,PLANEJAMENTO!C133,IN_TRANSITO!H:H,PLANEJAMENTO!$I$2,IN_TRANSITO!W:W,PLANEJAMENTO!A133)</f>
        <v>0</v>
      </c>
      <c r="J133" s="15">
        <f>SUMIFS(IN_TRANSITO!E:E,IN_TRANSITO!B:B,PLANEJAMENTO!C133,IN_TRANSITO!H:H,PLANEJAMENTO!$J$2,IN_TRANSITO!W:W,PLANEJAMENTO!A133)</f>
        <v>0</v>
      </c>
      <c r="K133" s="15">
        <f>SUMIFS(PRODUCAO_SHRINK!E:E,PRODUCAO_SHRINK!B:B,PLANEJAMENTO[[#This Row],[SKU]],PRODUCAO_SHRINK!H:H,PLANEJAMENTO[[#Headers],[SHERINK SOLICITADO]],PRODUCAO_SHRINK!V:V,PLANEJAMENTO[[#This Row],[LISTA]])</f>
        <v>0</v>
      </c>
      <c r="L133" s="15">
        <f>SUMIFS(PRODUCAO_SHRINK!E:E,PRODUCAO_SHRINK!B:B,PLANEJAMENTO[[#This Row],[SKU]],PRODUCAO_SHRINK!H:H,PLANEJAMENTO[[#Headers],[SHERINK ENVIADO]],PRODUCAO_SHRINK!V:V,PLANEJAMENTO[[#This Row],[LISTA]])</f>
        <v>0</v>
      </c>
      <c r="M133" s="15">
        <f>SUMIFS(IN_TRANSITO!E:E,IN_TRANSITO!B:B,PLANEJAMENTO!C133,IN_TRANSITO!H:H,PLANEJAMENTO!$M$2,IN_TRANSITO!W:W,PLANEJAMENTO!A133)</f>
        <v>1602</v>
      </c>
      <c r="N133" s="15">
        <v>0</v>
      </c>
      <c r="O133" s="15">
        <v>1602</v>
      </c>
      <c r="P133" s="15">
        <f>(PLANEJAMENTO[[#This Row],[AGUARDANDO SEPARAÇÃO]]+PLANEJAMENTO[[#This Row],[FINALIZADO]])-(PLANEJAMENTO[[#This Row],[TOTAL LISTA]]+PLANEJAMENTO[[#This Row],[KIT]])</f>
        <v>0</v>
      </c>
      <c r="Q133" s="3">
        <f>IFERROR(VLOOKUP(PLANEJAMENTO[[#This Row],[SKU]],EST_MERCOCAMP!A:E,5,0),0)</f>
        <v>3570</v>
      </c>
      <c r="R133" s="3">
        <f>IFERROR(VLOOKUP(PLANEJAMENTO[[#This Row],[SKU]],EST_LMX!A:C,3,0),0)</f>
        <v>228</v>
      </c>
      <c r="S133" s="7">
        <f>IFERROR(IF(VLOOKUP(C133,'EST_DEVINTEX X DEMANDA'!A:E,5,0)&lt;0,0,VLOOKUP(C133,'EST_DEVINTEX X DEMANDA'!A:E,5,0)),0)</f>
        <v>2586</v>
      </c>
      <c r="T133" s="3"/>
      <c r="U133" s="3">
        <f t="shared" si="4"/>
        <v>0</v>
      </c>
      <c r="V133" s="3">
        <f t="shared" si="5"/>
        <v>0</v>
      </c>
      <c r="W133" s="3" t="s">
        <v>145</v>
      </c>
      <c r="X133" s="87" t="s">
        <v>145</v>
      </c>
      <c r="Y133" s="73">
        <f>(PLANEJAMENTO[[#This Row],[AGUARDANDO SEPARAÇÃO]]+PLANEJAMENTO[[#This Row],[FINALIZADO]])/(PLANEJAMENTO[[#This Row],[KIT]]+PLANEJAMENTO[[#This Row],[TOTAL LISTA]])</f>
        <v>1</v>
      </c>
    </row>
    <row r="134" spans="1:25" x14ac:dyDescent="0.25">
      <c r="A134" s="71" t="s">
        <v>179</v>
      </c>
      <c r="B134" s="71" t="s">
        <v>158</v>
      </c>
      <c r="C134" s="3">
        <v>32444</v>
      </c>
      <c r="D134" s="3" t="s">
        <v>269</v>
      </c>
      <c r="E134" s="47" t="s">
        <v>137</v>
      </c>
      <c r="F134" s="4" t="s">
        <v>136</v>
      </c>
      <c r="G134" s="4">
        <v>5760</v>
      </c>
      <c r="H134" s="3">
        <v>12</v>
      </c>
      <c r="I134" s="15">
        <f>SUMIFS(IN_TRANSITO!E:E,IN_TRANSITO!B:B,PLANEJAMENTO!C134,IN_TRANSITO!H:H,PLANEJAMENTO!$I$2,IN_TRANSITO!W:W,PLANEJAMENTO!A134)</f>
        <v>0</v>
      </c>
      <c r="J134" s="15">
        <f>SUMIFS(IN_TRANSITO!E:E,IN_TRANSITO!B:B,PLANEJAMENTO!C134,IN_TRANSITO!H:H,PLANEJAMENTO!$J$2,IN_TRANSITO!W:W,PLANEJAMENTO!A134)</f>
        <v>0</v>
      </c>
      <c r="K134" s="15">
        <f>SUMIFS(PRODUCAO_SHRINK!E:E,PRODUCAO_SHRINK!B:B,PLANEJAMENTO[[#This Row],[SKU]],PRODUCAO_SHRINK!H:H,PLANEJAMENTO[[#Headers],[SHERINK SOLICITADO]],PRODUCAO_SHRINK!V:V,PLANEJAMENTO[[#This Row],[LISTA]])</f>
        <v>0</v>
      </c>
      <c r="L134" s="15">
        <f>SUMIFS(PRODUCAO_SHRINK!E:E,PRODUCAO_SHRINK!B:B,PLANEJAMENTO[[#This Row],[SKU]],PRODUCAO_SHRINK!H:H,PLANEJAMENTO[[#Headers],[SHERINK ENVIADO]],PRODUCAO_SHRINK!V:V,PLANEJAMENTO[[#This Row],[LISTA]])</f>
        <v>0</v>
      </c>
      <c r="M134" s="15">
        <f>SUMIFS(IN_TRANSITO!E:E,IN_TRANSITO!B:B,PLANEJAMENTO!C134,IN_TRANSITO!H:H,PLANEJAMENTO!$M$2,IN_TRANSITO!W:W,PLANEJAMENTO!A134)</f>
        <v>912</v>
      </c>
      <c r="N134" s="15">
        <v>0</v>
      </c>
      <c r="O134" s="15">
        <v>912</v>
      </c>
      <c r="P134" s="15">
        <f>(PLANEJAMENTO[[#This Row],[AGUARDANDO SEPARAÇÃO]]+PLANEJAMENTO[[#This Row],[FINALIZADO]])-(PLANEJAMENTO[[#This Row],[TOTAL LISTA]]+PLANEJAMENTO[[#This Row],[KIT]])</f>
        <v>0</v>
      </c>
      <c r="Q134" s="3">
        <f>IFERROR(VLOOKUP(PLANEJAMENTO[[#This Row],[SKU]],EST_MERCOCAMP!A:E,5,0),0)</f>
        <v>-1080</v>
      </c>
      <c r="R134" s="3">
        <f>IFERROR(VLOOKUP(PLANEJAMENTO[[#This Row],[SKU]],EST_LMX!A:C,3,0),0)</f>
        <v>570</v>
      </c>
      <c r="S134" s="7">
        <f>IFERROR(IF(VLOOKUP(C134,'EST_DEVINTEX X DEMANDA'!A:E,5,0)&lt;0,0,VLOOKUP(C134,'EST_DEVINTEX X DEMANDA'!A:E,5,0)),0)</f>
        <v>2400</v>
      </c>
      <c r="T134" s="3"/>
      <c r="U134" s="3">
        <f t="shared" si="4"/>
        <v>0</v>
      </c>
      <c r="V134" s="3">
        <f t="shared" si="5"/>
        <v>0</v>
      </c>
      <c r="W134" s="3" t="s">
        <v>182</v>
      </c>
      <c r="X134" s="87" t="s">
        <v>145</v>
      </c>
      <c r="Y134" s="73">
        <f>(PLANEJAMENTO[[#This Row],[AGUARDANDO SEPARAÇÃO]]+PLANEJAMENTO[[#This Row],[FINALIZADO]])/(PLANEJAMENTO[[#This Row],[KIT]]+PLANEJAMENTO[[#This Row],[TOTAL LISTA]])</f>
        <v>1</v>
      </c>
    </row>
    <row r="135" spans="1:25" x14ac:dyDescent="0.25">
      <c r="A135" s="71" t="s">
        <v>179</v>
      </c>
      <c r="B135" s="71" t="s">
        <v>158</v>
      </c>
      <c r="C135" s="3">
        <v>31783</v>
      </c>
      <c r="D135" s="3" t="s">
        <v>270</v>
      </c>
      <c r="E135" s="47" t="s">
        <v>135</v>
      </c>
      <c r="F135" s="4" t="s">
        <v>136</v>
      </c>
      <c r="G135" s="4">
        <v>1452</v>
      </c>
      <c r="H135" s="3">
        <v>6</v>
      </c>
      <c r="I135" s="15">
        <f>SUMIFS(IN_TRANSITO!E:E,IN_TRANSITO!B:B,PLANEJAMENTO!C135,IN_TRANSITO!H:H,PLANEJAMENTO!$I$2,IN_TRANSITO!W:W,PLANEJAMENTO!A135)</f>
        <v>0</v>
      </c>
      <c r="J135" s="15">
        <f>SUMIFS(IN_TRANSITO!E:E,IN_TRANSITO!B:B,PLANEJAMENTO!C135,IN_TRANSITO!H:H,PLANEJAMENTO!$J$2,IN_TRANSITO!W:W,PLANEJAMENTO!A135)</f>
        <v>0</v>
      </c>
      <c r="K135" s="15">
        <f>SUMIFS(PRODUCAO_SHRINK!E:E,PRODUCAO_SHRINK!B:B,PLANEJAMENTO[[#This Row],[SKU]],PRODUCAO_SHRINK!H:H,PLANEJAMENTO[[#Headers],[SHERINK SOLICITADO]],PRODUCAO_SHRINK!V:V,PLANEJAMENTO[[#This Row],[LISTA]])</f>
        <v>0</v>
      </c>
      <c r="L135" s="15">
        <f>SUMIFS(PRODUCAO_SHRINK!E:E,PRODUCAO_SHRINK!B:B,PLANEJAMENTO[[#This Row],[SKU]],PRODUCAO_SHRINK!H:H,PLANEJAMENTO[[#Headers],[SHERINK ENVIADO]],PRODUCAO_SHRINK!V:V,PLANEJAMENTO[[#This Row],[LISTA]])</f>
        <v>0</v>
      </c>
      <c r="M135" s="15">
        <f>SUMIFS(IN_TRANSITO!E:E,IN_TRANSITO!B:B,PLANEJAMENTO!C135,IN_TRANSITO!H:H,PLANEJAMENTO!$M$2,IN_TRANSITO!W:W,PLANEJAMENTO!A135)</f>
        <v>750</v>
      </c>
      <c r="N135" s="15">
        <v>0</v>
      </c>
      <c r="O135" s="15">
        <v>750</v>
      </c>
      <c r="P135" s="15">
        <f>(PLANEJAMENTO[[#This Row],[AGUARDANDO SEPARAÇÃO]]+PLANEJAMENTO[[#This Row],[FINALIZADO]])-(PLANEJAMENTO[[#This Row],[TOTAL LISTA]]+PLANEJAMENTO[[#This Row],[KIT]])</f>
        <v>0</v>
      </c>
      <c r="Q135" s="3">
        <f>IFERROR(VLOOKUP(PLANEJAMENTO[[#This Row],[SKU]],EST_MERCOCAMP!A:E,5,0),0)</f>
        <v>654</v>
      </c>
      <c r="R135" s="3">
        <f>IFERROR(VLOOKUP(PLANEJAMENTO[[#This Row],[SKU]],EST_LMX!A:C,3,0),0)</f>
        <v>792</v>
      </c>
      <c r="S135" s="7">
        <f>IFERROR(IF(VLOOKUP(C135,'EST_DEVINTEX X DEMANDA'!A:E,5,0)&lt;0,0,VLOOKUP(C135,'EST_DEVINTEX X DEMANDA'!A:E,5,0)),0)</f>
        <v>7590</v>
      </c>
      <c r="T135" s="3"/>
      <c r="U135" s="3">
        <f t="shared" si="4"/>
        <v>0</v>
      </c>
      <c r="V135" s="3">
        <f t="shared" si="5"/>
        <v>0</v>
      </c>
      <c r="W135" s="3" t="s">
        <v>145</v>
      </c>
      <c r="X135" s="87" t="s">
        <v>145</v>
      </c>
      <c r="Y135" s="73">
        <f>(PLANEJAMENTO[[#This Row],[AGUARDANDO SEPARAÇÃO]]+PLANEJAMENTO[[#This Row],[FINALIZADO]])/(PLANEJAMENTO[[#This Row],[KIT]]+PLANEJAMENTO[[#This Row],[TOTAL LISTA]])</f>
        <v>1</v>
      </c>
    </row>
    <row r="136" spans="1:25" x14ac:dyDescent="0.25">
      <c r="A136" s="71" t="s">
        <v>179</v>
      </c>
      <c r="B136" s="71" t="s">
        <v>158</v>
      </c>
      <c r="C136" s="3">
        <v>32629</v>
      </c>
      <c r="D136" s="3" t="s">
        <v>62</v>
      </c>
      <c r="E136" s="47" t="s">
        <v>138</v>
      </c>
      <c r="F136" s="4" t="s">
        <v>136</v>
      </c>
      <c r="G136" s="4">
        <v>960</v>
      </c>
      <c r="H136" s="3">
        <v>6</v>
      </c>
      <c r="I136" s="15">
        <f>SUMIFS(IN_TRANSITO!E:E,IN_TRANSITO!B:B,PLANEJAMENTO!C136,IN_TRANSITO!H:H,PLANEJAMENTO!$I$2,IN_TRANSITO!W:W,PLANEJAMENTO!A136)</f>
        <v>0</v>
      </c>
      <c r="J136" s="15">
        <f>SUMIFS(IN_TRANSITO!E:E,IN_TRANSITO!B:B,PLANEJAMENTO!C136,IN_TRANSITO!H:H,PLANEJAMENTO!$J$2,IN_TRANSITO!W:W,PLANEJAMENTO!A136)</f>
        <v>0</v>
      </c>
      <c r="K136" s="15">
        <f>SUMIFS(PRODUCAO_SHRINK!E:E,PRODUCAO_SHRINK!B:B,PLANEJAMENTO[[#This Row],[SKU]],PRODUCAO_SHRINK!H:H,PLANEJAMENTO[[#Headers],[SHERINK SOLICITADO]],PRODUCAO_SHRINK!V:V,PLANEJAMENTO[[#This Row],[LISTA]])</f>
        <v>0</v>
      </c>
      <c r="L136" s="15">
        <f>SUMIFS(PRODUCAO_SHRINK!E:E,PRODUCAO_SHRINK!B:B,PLANEJAMENTO[[#This Row],[SKU]],PRODUCAO_SHRINK!H:H,PLANEJAMENTO[[#Headers],[SHERINK ENVIADO]],PRODUCAO_SHRINK!V:V,PLANEJAMENTO[[#This Row],[LISTA]])</f>
        <v>0</v>
      </c>
      <c r="M136" s="15">
        <f>SUMIFS(IN_TRANSITO!E:E,IN_TRANSITO!B:B,PLANEJAMENTO!C136,IN_TRANSITO!H:H,PLANEJAMENTO!$M$2,IN_TRANSITO!W:W,PLANEJAMENTO!A136)</f>
        <v>1380</v>
      </c>
      <c r="N136" s="15">
        <v>0</v>
      </c>
      <c r="O136" s="15">
        <v>1380</v>
      </c>
      <c r="P136" s="15">
        <f>(PLANEJAMENTO[[#This Row],[AGUARDANDO SEPARAÇÃO]]+PLANEJAMENTO[[#This Row],[FINALIZADO]])-(PLANEJAMENTO[[#This Row],[TOTAL LISTA]]+PLANEJAMENTO[[#This Row],[KIT]])</f>
        <v>0</v>
      </c>
      <c r="Q136" s="3">
        <f>IFERROR(VLOOKUP(PLANEJAMENTO[[#This Row],[SKU]],EST_MERCOCAMP!A:E,5,0),0)</f>
        <v>906</v>
      </c>
      <c r="R136" s="3">
        <f>IFERROR(VLOOKUP(PLANEJAMENTO[[#This Row],[SKU]],EST_LMX!A:C,3,0),0)</f>
        <v>300</v>
      </c>
      <c r="S136" s="7">
        <f>IFERROR(IF(VLOOKUP(C136,'EST_DEVINTEX X DEMANDA'!A:E,5,0)&lt;0,0,VLOOKUP(C136,'EST_DEVINTEX X DEMANDA'!A:E,5,0)),0)</f>
        <v>1896</v>
      </c>
      <c r="T136" s="3"/>
      <c r="U136" s="3">
        <f t="shared" si="4"/>
        <v>0</v>
      </c>
      <c r="V136" s="3">
        <f t="shared" si="5"/>
        <v>0</v>
      </c>
      <c r="W136" s="3" t="s">
        <v>145</v>
      </c>
      <c r="X136" s="87" t="s">
        <v>145</v>
      </c>
      <c r="Y136" s="73">
        <f>(PLANEJAMENTO[[#This Row],[AGUARDANDO SEPARAÇÃO]]+PLANEJAMENTO[[#This Row],[FINALIZADO]])/(PLANEJAMENTO[[#This Row],[KIT]]+PLANEJAMENTO[[#This Row],[TOTAL LISTA]])</f>
        <v>1</v>
      </c>
    </row>
    <row r="137" spans="1:25" x14ac:dyDescent="0.25">
      <c r="A137" s="71" t="s">
        <v>179</v>
      </c>
      <c r="B137" s="71" t="s">
        <v>158</v>
      </c>
      <c r="C137" s="3">
        <v>32913</v>
      </c>
      <c r="D137" s="3" t="s">
        <v>271</v>
      </c>
      <c r="E137" s="47" t="s">
        <v>137</v>
      </c>
      <c r="F137" s="4" t="s">
        <v>136</v>
      </c>
      <c r="G137" s="4">
        <v>930</v>
      </c>
      <c r="H137" s="3">
        <v>6</v>
      </c>
      <c r="I137" s="15">
        <f>SUMIFS(IN_TRANSITO!E:E,IN_TRANSITO!B:B,PLANEJAMENTO!C137,IN_TRANSITO!H:H,PLANEJAMENTO!$I$2,IN_TRANSITO!W:W,PLANEJAMENTO!A137)</f>
        <v>0</v>
      </c>
      <c r="J137" s="15">
        <f>SUMIFS(IN_TRANSITO!E:E,IN_TRANSITO!B:B,PLANEJAMENTO!C137,IN_TRANSITO!H:H,PLANEJAMENTO!$J$2,IN_TRANSITO!W:W,PLANEJAMENTO!A137)</f>
        <v>0</v>
      </c>
      <c r="K137" s="15">
        <f>SUMIFS(PRODUCAO_SHRINK!E:E,PRODUCAO_SHRINK!B:B,PLANEJAMENTO[[#This Row],[SKU]],PRODUCAO_SHRINK!H:H,PLANEJAMENTO[[#Headers],[SHERINK SOLICITADO]],PRODUCAO_SHRINK!V:V,PLANEJAMENTO[[#This Row],[LISTA]])</f>
        <v>0</v>
      </c>
      <c r="L137" s="15">
        <f>SUMIFS(PRODUCAO_SHRINK!E:E,PRODUCAO_SHRINK!B:B,PLANEJAMENTO[[#This Row],[SKU]],PRODUCAO_SHRINK!H:H,PLANEJAMENTO[[#Headers],[SHERINK ENVIADO]],PRODUCAO_SHRINK!V:V,PLANEJAMENTO[[#This Row],[LISTA]])</f>
        <v>0</v>
      </c>
      <c r="M137" s="15">
        <f>SUMIFS(IN_TRANSITO!E:E,IN_TRANSITO!B:B,PLANEJAMENTO!C137,IN_TRANSITO!H:H,PLANEJAMENTO!$M$2,IN_TRANSITO!W:W,PLANEJAMENTO!A137)</f>
        <v>1482</v>
      </c>
      <c r="N137" s="15">
        <v>0</v>
      </c>
      <c r="O137" s="15">
        <v>1482</v>
      </c>
      <c r="P137" s="15">
        <f>(PLANEJAMENTO[[#This Row],[AGUARDANDO SEPARAÇÃO]]+PLANEJAMENTO[[#This Row],[FINALIZADO]])-(PLANEJAMENTO[[#This Row],[TOTAL LISTA]]+PLANEJAMENTO[[#This Row],[KIT]])</f>
        <v>0</v>
      </c>
      <c r="Q137" s="3">
        <f>IFERROR(VLOOKUP(PLANEJAMENTO[[#This Row],[SKU]],EST_MERCOCAMP!A:E,5,0),0)</f>
        <v>1572</v>
      </c>
      <c r="R137" s="3">
        <f>IFERROR(VLOOKUP(PLANEJAMENTO[[#This Row],[SKU]],EST_LMX!A:C,3,0),0)</f>
        <v>6</v>
      </c>
      <c r="S137" s="7">
        <f>IFERROR(IF(VLOOKUP(C137,'EST_DEVINTEX X DEMANDA'!A:E,5,0)&lt;0,0,VLOOKUP(C137,'EST_DEVINTEX X DEMANDA'!A:E,5,0)),0)</f>
        <v>858</v>
      </c>
      <c r="T137" s="3"/>
      <c r="U137" s="3">
        <f t="shared" si="4"/>
        <v>0</v>
      </c>
      <c r="V137" s="3">
        <f t="shared" si="5"/>
        <v>0</v>
      </c>
      <c r="W137" s="3" t="s">
        <v>145</v>
      </c>
      <c r="X137" s="87" t="s">
        <v>145</v>
      </c>
      <c r="Y137" s="73">
        <f>(PLANEJAMENTO[[#This Row],[AGUARDANDO SEPARAÇÃO]]+PLANEJAMENTO[[#This Row],[FINALIZADO]])/(PLANEJAMENTO[[#This Row],[KIT]]+PLANEJAMENTO[[#This Row],[TOTAL LISTA]])</f>
        <v>1</v>
      </c>
    </row>
    <row r="138" spans="1:25" x14ac:dyDescent="0.25">
      <c r="A138" s="71" t="s">
        <v>179</v>
      </c>
      <c r="B138" s="71" t="s">
        <v>158</v>
      </c>
      <c r="C138" s="3">
        <v>32198</v>
      </c>
      <c r="D138" s="3" t="s">
        <v>70</v>
      </c>
      <c r="E138" s="47" t="s">
        <v>137</v>
      </c>
      <c r="F138" s="4" t="s">
        <v>136</v>
      </c>
      <c r="G138" s="4">
        <v>720</v>
      </c>
      <c r="H138" s="3">
        <v>6</v>
      </c>
      <c r="I138" s="15">
        <f>SUMIFS(IN_TRANSITO!E:E,IN_TRANSITO!B:B,PLANEJAMENTO!C138,IN_TRANSITO!H:H,PLANEJAMENTO!$I$2,IN_TRANSITO!W:W,PLANEJAMENTO!A138)</f>
        <v>0</v>
      </c>
      <c r="J138" s="15">
        <f>SUMIFS(IN_TRANSITO!E:E,IN_TRANSITO!B:B,PLANEJAMENTO!C138,IN_TRANSITO!H:H,PLANEJAMENTO!$J$2,IN_TRANSITO!W:W,PLANEJAMENTO!A138)</f>
        <v>0</v>
      </c>
      <c r="K138" s="15">
        <f>SUMIFS(PRODUCAO_SHRINK!E:E,PRODUCAO_SHRINK!B:B,PLANEJAMENTO[[#This Row],[SKU]],PRODUCAO_SHRINK!H:H,PLANEJAMENTO[[#Headers],[SHERINK SOLICITADO]],PRODUCAO_SHRINK!V:V,PLANEJAMENTO[[#This Row],[LISTA]])</f>
        <v>0</v>
      </c>
      <c r="L138" s="15">
        <f>SUMIFS(PRODUCAO_SHRINK!E:E,PRODUCAO_SHRINK!B:B,PLANEJAMENTO[[#This Row],[SKU]],PRODUCAO_SHRINK!H:H,PLANEJAMENTO[[#Headers],[SHERINK ENVIADO]],PRODUCAO_SHRINK!V:V,PLANEJAMENTO[[#This Row],[LISTA]])</f>
        <v>0</v>
      </c>
      <c r="M138" s="15">
        <f>SUMIFS(IN_TRANSITO!E:E,IN_TRANSITO!B:B,PLANEJAMENTO!C138,IN_TRANSITO!H:H,PLANEJAMENTO!$M$2,IN_TRANSITO!W:W,PLANEJAMENTO!A138)</f>
        <v>1290</v>
      </c>
      <c r="N138" s="15">
        <v>0</v>
      </c>
      <c r="O138" s="15">
        <v>1290</v>
      </c>
      <c r="P138" s="15">
        <f>(PLANEJAMENTO[[#This Row],[AGUARDANDO SEPARAÇÃO]]+PLANEJAMENTO[[#This Row],[FINALIZADO]])-(PLANEJAMENTO[[#This Row],[TOTAL LISTA]]+PLANEJAMENTO[[#This Row],[KIT]])</f>
        <v>0</v>
      </c>
      <c r="Q138" s="3">
        <f>IFERROR(VLOOKUP(PLANEJAMENTO[[#This Row],[SKU]],EST_MERCOCAMP!A:E,5,0),0)</f>
        <v>7290</v>
      </c>
      <c r="R138" s="3">
        <f>IFERROR(VLOOKUP(PLANEJAMENTO[[#This Row],[SKU]],EST_LMX!A:C,3,0),0)</f>
        <v>630</v>
      </c>
      <c r="S138" s="7">
        <f>IFERROR(IF(VLOOKUP(C138,'EST_DEVINTEX X DEMANDA'!A:E,5,0)&lt;0,0,VLOOKUP(C138,'EST_DEVINTEX X DEMANDA'!A:E,5,0)),0)</f>
        <v>7284</v>
      </c>
      <c r="T138" s="3"/>
      <c r="U138" s="3">
        <f t="shared" si="4"/>
        <v>0</v>
      </c>
      <c r="V138" s="3">
        <f t="shared" si="5"/>
        <v>0</v>
      </c>
      <c r="W138" s="3" t="s">
        <v>145</v>
      </c>
      <c r="X138" s="87" t="s">
        <v>145</v>
      </c>
      <c r="Y138" s="73">
        <f>(PLANEJAMENTO[[#This Row],[AGUARDANDO SEPARAÇÃO]]+PLANEJAMENTO[[#This Row],[FINALIZADO]])/(PLANEJAMENTO[[#This Row],[KIT]]+PLANEJAMENTO[[#This Row],[TOTAL LISTA]])</f>
        <v>1</v>
      </c>
    </row>
    <row r="139" spans="1:25" x14ac:dyDescent="0.25">
      <c r="A139" s="71" t="s">
        <v>179</v>
      </c>
      <c r="B139" s="71" t="s">
        <v>158</v>
      </c>
      <c r="C139" s="3">
        <v>33361</v>
      </c>
      <c r="D139" s="3" t="s">
        <v>272</v>
      </c>
      <c r="E139" s="47" t="s">
        <v>138</v>
      </c>
      <c r="F139" s="4" t="s">
        <v>136</v>
      </c>
      <c r="G139" s="4">
        <v>0</v>
      </c>
      <c r="H139" s="3">
        <v>6</v>
      </c>
      <c r="I139" s="15">
        <f>SUMIFS(IN_TRANSITO!E:E,IN_TRANSITO!B:B,PLANEJAMENTO!C139,IN_TRANSITO!H:H,PLANEJAMENTO!$I$2,IN_TRANSITO!W:W,PLANEJAMENTO!A139)</f>
        <v>0</v>
      </c>
      <c r="J139" s="15">
        <f>SUMIFS(IN_TRANSITO!E:E,IN_TRANSITO!B:B,PLANEJAMENTO!C139,IN_TRANSITO!H:H,PLANEJAMENTO!$J$2,IN_TRANSITO!W:W,PLANEJAMENTO!A139)</f>
        <v>0</v>
      </c>
      <c r="K139" s="15">
        <f>SUMIFS(PRODUCAO_SHRINK!E:E,PRODUCAO_SHRINK!B:B,PLANEJAMENTO[[#This Row],[SKU]],PRODUCAO_SHRINK!H:H,PLANEJAMENTO[[#Headers],[SHERINK SOLICITADO]],PRODUCAO_SHRINK!V:V,PLANEJAMENTO[[#This Row],[LISTA]])</f>
        <v>0</v>
      </c>
      <c r="L139" s="15">
        <f>SUMIFS(PRODUCAO_SHRINK!E:E,PRODUCAO_SHRINK!B:B,PLANEJAMENTO[[#This Row],[SKU]],PRODUCAO_SHRINK!H:H,PLANEJAMENTO[[#Headers],[SHERINK ENVIADO]],PRODUCAO_SHRINK!V:V,PLANEJAMENTO[[#This Row],[LISTA]])</f>
        <v>0</v>
      </c>
      <c r="M139" s="15">
        <f>SUMIFS(IN_TRANSITO!E:E,IN_TRANSITO!B:B,PLANEJAMENTO!C139,IN_TRANSITO!H:H,PLANEJAMENTO!$M$2,IN_TRANSITO!W:W,PLANEJAMENTO!A139)</f>
        <v>1278</v>
      </c>
      <c r="N139" s="15">
        <v>0</v>
      </c>
      <c r="O139" s="15">
        <v>1278</v>
      </c>
      <c r="P139" s="15">
        <f>(PLANEJAMENTO[[#This Row],[AGUARDANDO SEPARAÇÃO]]+PLANEJAMENTO[[#This Row],[FINALIZADO]])-(PLANEJAMENTO[[#This Row],[TOTAL LISTA]]+PLANEJAMENTO[[#This Row],[KIT]])</f>
        <v>0</v>
      </c>
      <c r="Q139" s="3">
        <f>IFERROR(VLOOKUP(PLANEJAMENTO[[#This Row],[SKU]],EST_MERCOCAMP!A:E,5,0),0)</f>
        <v>0</v>
      </c>
      <c r="R139" s="3">
        <f>IFERROR(VLOOKUP(PLANEJAMENTO[[#This Row],[SKU]],EST_LMX!A:C,3,0),0)</f>
        <v>0</v>
      </c>
      <c r="S139" s="7">
        <f>IFERROR(IF(VLOOKUP(C139,'EST_DEVINTEX X DEMANDA'!A:E,5,0)&lt;0,0,VLOOKUP(C139,'EST_DEVINTEX X DEMANDA'!A:E,5,0)),0)</f>
        <v>0</v>
      </c>
      <c r="T139" s="3"/>
      <c r="U139" s="3">
        <f t="shared" si="4"/>
        <v>0</v>
      </c>
      <c r="V139" s="3">
        <f t="shared" si="5"/>
        <v>0</v>
      </c>
      <c r="W139" s="3" t="s">
        <v>145</v>
      </c>
      <c r="X139" s="87" t="s">
        <v>145</v>
      </c>
      <c r="Y139" s="73">
        <f>(PLANEJAMENTO[[#This Row],[AGUARDANDO SEPARAÇÃO]]+PLANEJAMENTO[[#This Row],[FINALIZADO]])/(PLANEJAMENTO[[#This Row],[KIT]]+PLANEJAMENTO[[#This Row],[TOTAL LISTA]])</f>
        <v>1</v>
      </c>
    </row>
    <row r="140" spans="1:25" x14ac:dyDescent="0.25">
      <c r="A140" s="71" t="s">
        <v>179</v>
      </c>
      <c r="B140" s="71" t="s">
        <v>158</v>
      </c>
      <c r="C140" s="3">
        <v>34943</v>
      </c>
      <c r="D140" s="3" t="s">
        <v>273</v>
      </c>
      <c r="E140" s="47" t="s">
        <v>137</v>
      </c>
      <c r="F140" s="4" t="s">
        <v>136</v>
      </c>
      <c r="G140" s="4">
        <v>1440</v>
      </c>
      <c r="H140" s="3">
        <v>6</v>
      </c>
      <c r="I140" s="15">
        <f>SUMIFS(IN_TRANSITO!E:E,IN_TRANSITO!B:B,PLANEJAMENTO!C140,IN_TRANSITO!H:H,PLANEJAMENTO!$I$2,IN_TRANSITO!W:W,PLANEJAMENTO!A140)</f>
        <v>0</v>
      </c>
      <c r="J140" s="15">
        <f>SUMIFS(IN_TRANSITO!E:E,IN_TRANSITO!B:B,PLANEJAMENTO!C140,IN_TRANSITO!H:H,PLANEJAMENTO!$J$2,IN_TRANSITO!W:W,PLANEJAMENTO!A140)</f>
        <v>0</v>
      </c>
      <c r="K140" s="15">
        <f>SUMIFS(PRODUCAO_SHRINK!E:E,PRODUCAO_SHRINK!B:B,PLANEJAMENTO[[#This Row],[SKU]],PRODUCAO_SHRINK!H:H,PLANEJAMENTO[[#Headers],[SHERINK SOLICITADO]],PRODUCAO_SHRINK!V:V,PLANEJAMENTO[[#This Row],[LISTA]])</f>
        <v>0</v>
      </c>
      <c r="L140" s="15">
        <f>SUMIFS(PRODUCAO_SHRINK!E:E,PRODUCAO_SHRINK!B:B,PLANEJAMENTO[[#This Row],[SKU]],PRODUCAO_SHRINK!H:H,PLANEJAMENTO[[#Headers],[SHERINK ENVIADO]],PRODUCAO_SHRINK!V:V,PLANEJAMENTO[[#This Row],[LISTA]])</f>
        <v>0</v>
      </c>
      <c r="M140" s="15">
        <f>SUMIFS(IN_TRANSITO!E:E,IN_TRANSITO!B:B,PLANEJAMENTO!C140,IN_TRANSITO!H:H,PLANEJAMENTO!$M$2,IN_TRANSITO!W:W,PLANEJAMENTO!A140)</f>
        <v>1410</v>
      </c>
      <c r="N140" s="15">
        <v>0</v>
      </c>
      <c r="O140" s="15">
        <v>1410</v>
      </c>
      <c r="P140" s="15">
        <f>(PLANEJAMENTO[[#This Row],[AGUARDANDO SEPARAÇÃO]]+PLANEJAMENTO[[#This Row],[FINALIZADO]])-(PLANEJAMENTO[[#This Row],[TOTAL LISTA]]+PLANEJAMENTO[[#This Row],[KIT]])</f>
        <v>0</v>
      </c>
      <c r="Q140" s="3">
        <f>IFERROR(VLOOKUP(PLANEJAMENTO[[#This Row],[SKU]],EST_MERCOCAMP!A:E,5,0),0)</f>
        <v>1728</v>
      </c>
      <c r="R140" s="3">
        <f>IFERROR(VLOOKUP(PLANEJAMENTO[[#This Row],[SKU]],EST_LMX!A:C,3,0),0)</f>
        <v>24</v>
      </c>
      <c r="S140" s="7">
        <f>IFERROR(IF(VLOOKUP(C140,'EST_DEVINTEX X DEMANDA'!A:E,5,0)&lt;0,0,VLOOKUP(C140,'EST_DEVINTEX X DEMANDA'!A:E,5,0)),0)</f>
        <v>786</v>
      </c>
      <c r="T140" s="3"/>
      <c r="U140" s="3">
        <f t="shared" si="4"/>
        <v>0</v>
      </c>
      <c r="V140" s="3">
        <f t="shared" si="5"/>
        <v>0</v>
      </c>
      <c r="W140" s="3" t="s">
        <v>145</v>
      </c>
      <c r="X140" s="87" t="s">
        <v>145</v>
      </c>
      <c r="Y140" s="73">
        <f>(PLANEJAMENTO[[#This Row],[AGUARDANDO SEPARAÇÃO]]+PLANEJAMENTO[[#This Row],[FINALIZADO]])/(PLANEJAMENTO[[#This Row],[KIT]]+PLANEJAMENTO[[#This Row],[TOTAL LISTA]])</f>
        <v>1</v>
      </c>
    </row>
    <row r="141" spans="1:25" x14ac:dyDescent="0.25">
      <c r="A141" s="71" t="s">
        <v>179</v>
      </c>
      <c r="B141" s="71" t="s">
        <v>158</v>
      </c>
      <c r="C141" s="3">
        <v>95007</v>
      </c>
      <c r="D141" s="3" t="s">
        <v>274</v>
      </c>
      <c r="E141" s="47" t="s">
        <v>135</v>
      </c>
      <c r="F141" s="4" t="s">
        <v>136</v>
      </c>
      <c r="G141" s="4">
        <v>1512</v>
      </c>
      <c r="H141" s="3">
        <v>6</v>
      </c>
      <c r="I141" s="15">
        <f>SUMIFS(IN_TRANSITO!E:E,IN_TRANSITO!B:B,PLANEJAMENTO!C141,IN_TRANSITO!H:H,PLANEJAMENTO!$I$2,IN_TRANSITO!W:W,PLANEJAMENTO!A141)</f>
        <v>0</v>
      </c>
      <c r="J141" s="15">
        <f>SUMIFS(IN_TRANSITO!E:E,IN_TRANSITO!B:B,PLANEJAMENTO!C141,IN_TRANSITO!H:H,PLANEJAMENTO!$J$2,IN_TRANSITO!W:W,PLANEJAMENTO!A141)</f>
        <v>0</v>
      </c>
      <c r="K141" s="15">
        <f>SUMIFS(PRODUCAO_SHRINK!E:E,PRODUCAO_SHRINK!B:B,PLANEJAMENTO[[#This Row],[SKU]],PRODUCAO_SHRINK!H:H,PLANEJAMENTO[[#Headers],[SHERINK SOLICITADO]],PRODUCAO_SHRINK!V:V,PLANEJAMENTO[[#This Row],[LISTA]])</f>
        <v>0</v>
      </c>
      <c r="L141" s="15">
        <f>SUMIFS(PRODUCAO_SHRINK!E:E,PRODUCAO_SHRINK!B:B,PLANEJAMENTO[[#This Row],[SKU]],PRODUCAO_SHRINK!H:H,PLANEJAMENTO[[#Headers],[SHERINK ENVIADO]],PRODUCAO_SHRINK!V:V,PLANEJAMENTO[[#This Row],[LISTA]])</f>
        <v>0</v>
      </c>
      <c r="M141" s="15">
        <f>SUMIFS(IN_TRANSITO!E:E,IN_TRANSITO!B:B,PLANEJAMENTO!C141,IN_TRANSITO!H:H,PLANEJAMENTO!$M$2,IN_TRANSITO!W:W,PLANEJAMENTO!A141)</f>
        <v>1392</v>
      </c>
      <c r="N141" s="15">
        <v>0</v>
      </c>
      <c r="O141" s="15">
        <v>1392</v>
      </c>
      <c r="P141" s="15">
        <f>(PLANEJAMENTO[[#This Row],[AGUARDANDO SEPARAÇÃO]]+PLANEJAMENTO[[#This Row],[FINALIZADO]])-(PLANEJAMENTO[[#This Row],[TOTAL LISTA]]+PLANEJAMENTO[[#This Row],[KIT]])</f>
        <v>0</v>
      </c>
      <c r="Q141" s="3">
        <f>IFERROR(VLOOKUP(PLANEJAMENTO[[#This Row],[SKU]],EST_MERCOCAMP!A:E,5,0),0)</f>
        <v>-9006</v>
      </c>
      <c r="R141" s="3">
        <f>IFERROR(VLOOKUP(PLANEJAMENTO[[#This Row],[SKU]],EST_LMX!A:C,3,0),0)</f>
        <v>168</v>
      </c>
      <c r="S141" s="7">
        <f>IFERROR(IF(VLOOKUP(C141,'EST_DEVINTEX X DEMANDA'!A:E,5,0)&lt;0,0,VLOOKUP(C141,'EST_DEVINTEX X DEMANDA'!A:E,5,0)),0)</f>
        <v>0</v>
      </c>
      <c r="T141" s="3"/>
      <c r="U141" s="3">
        <f t="shared" si="4"/>
        <v>0</v>
      </c>
      <c r="V141" s="3">
        <f t="shared" si="5"/>
        <v>0</v>
      </c>
      <c r="W141" s="3" t="s">
        <v>145</v>
      </c>
      <c r="X141" s="87" t="s">
        <v>145</v>
      </c>
      <c r="Y141" s="73">
        <f>(PLANEJAMENTO[[#This Row],[AGUARDANDO SEPARAÇÃO]]+PLANEJAMENTO[[#This Row],[FINALIZADO]])/(PLANEJAMENTO[[#This Row],[KIT]]+PLANEJAMENTO[[#This Row],[TOTAL LISTA]])</f>
        <v>1</v>
      </c>
    </row>
    <row r="142" spans="1:25" x14ac:dyDescent="0.25">
      <c r="A142" s="71" t="s">
        <v>179</v>
      </c>
      <c r="B142" s="71" t="s">
        <v>158</v>
      </c>
      <c r="C142" s="3">
        <v>33259</v>
      </c>
      <c r="D142" s="3" t="s">
        <v>275</v>
      </c>
      <c r="E142" s="47" t="s">
        <v>135</v>
      </c>
      <c r="F142" s="4" t="s">
        <v>136</v>
      </c>
      <c r="G142" s="4">
        <v>672</v>
      </c>
      <c r="H142" s="3">
        <v>6</v>
      </c>
      <c r="I142" s="15">
        <f>SUMIFS(IN_TRANSITO!E:E,IN_TRANSITO!B:B,PLANEJAMENTO!C142,IN_TRANSITO!H:H,PLANEJAMENTO!$I$2,IN_TRANSITO!W:W,PLANEJAMENTO!A142)</f>
        <v>0</v>
      </c>
      <c r="J142" s="15">
        <f>SUMIFS(IN_TRANSITO!E:E,IN_TRANSITO!B:B,PLANEJAMENTO!C142,IN_TRANSITO!H:H,PLANEJAMENTO!$J$2,IN_TRANSITO!W:W,PLANEJAMENTO!A142)</f>
        <v>0</v>
      </c>
      <c r="K142" s="15">
        <f>SUMIFS(PRODUCAO_SHRINK!E:E,PRODUCAO_SHRINK!B:B,PLANEJAMENTO[[#This Row],[SKU]],PRODUCAO_SHRINK!H:H,PLANEJAMENTO[[#Headers],[SHERINK SOLICITADO]],PRODUCAO_SHRINK!V:V,PLANEJAMENTO[[#This Row],[LISTA]])</f>
        <v>0</v>
      </c>
      <c r="L142" s="15">
        <f>SUMIFS(PRODUCAO_SHRINK!E:E,PRODUCAO_SHRINK!B:B,PLANEJAMENTO[[#This Row],[SKU]],PRODUCAO_SHRINK!H:H,PLANEJAMENTO[[#Headers],[SHERINK ENVIADO]],PRODUCAO_SHRINK!V:V,PLANEJAMENTO[[#This Row],[LISTA]])</f>
        <v>0</v>
      </c>
      <c r="M142" s="15">
        <f>SUMIFS(IN_TRANSITO!E:E,IN_TRANSITO!B:B,PLANEJAMENTO!C142,IN_TRANSITO!H:H,PLANEJAMENTO!$M$2,IN_TRANSITO!W:W,PLANEJAMENTO!A142)</f>
        <v>1224</v>
      </c>
      <c r="N142" s="15">
        <v>0</v>
      </c>
      <c r="O142" s="15">
        <v>1224</v>
      </c>
      <c r="P142" s="15">
        <f>(PLANEJAMENTO[[#This Row],[AGUARDANDO SEPARAÇÃO]]+PLANEJAMENTO[[#This Row],[FINALIZADO]])-(PLANEJAMENTO[[#This Row],[TOTAL LISTA]]+PLANEJAMENTO[[#This Row],[KIT]])</f>
        <v>0</v>
      </c>
      <c r="Q142" s="3">
        <f>IFERROR(VLOOKUP(PLANEJAMENTO[[#This Row],[SKU]],EST_MERCOCAMP!A:E,5,0),0)</f>
        <v>-738</v>
      </c>
      <c r="R142" s="3">
        <f>IFERROR(VLOOKUP(PLANEJAMENTO[[#This Row],[SKU]],EST_LMX!A:C,3,0),0)</f>
        <v>6</v>
      </c>
      <c r="S142" s="7">
        <f>IFERROR(IF(VLOOKUP(C142,'EST_DEVINTEX X DEMANDA'!A:E,5,0)&lt;0,0,VLOOKUP(C142,'EST_DEVINTEX X DEMANDA'!A:E,5,0)),0)</f>
        <v>4008</v>
      </c>
      <c r="T142" s="3"/>
      <c r="U142" s="3">
        <f t="shared" si="4"/>
        <v>0</v>
      </c>
      <c r="V142" s="3">
        <f t="shared" si="5"/>
        <v>0</v>
      </c>
      <c r="W142" s="3" t="s">
        <v>145</v>
      </c>
      <c r="X142" s="87" t="s">
        <v>145</v>
      </c>
      <c r="Y142" s="73">
        <f>(PLANEJAMENTO[[#This Row],[AGUARDANDO SEPARAÇÃO]]+PLANEJAMENTO[[#This Row],[FINALIZADO]])/(PLANEJAMENTO[[#This Row],[KIT]]+PLANEJAMENTO[[#This Row],[TOTAL LISTA]])</f>
        <v>1</v>
      </c>
    </row>
    <row r="143" spans="1:25" x14ac:dyDescent="0.25">
      <c r="A143" s="71" t="s">
        <v>179</v>
      </c>
      <c r="B143" s="71" t="s">
        <v>158</v>
      </c>
      <c r="C143" s="3">
        <v>34944</v>
      </c>
      <c r="D143" s="3" t="s">
        <v>276</v>
      </c>
      <c r="E143" s="47" t="s">
        <v>137</v>
      </c>
      <c r="F143" s="4" t="s">
        <v>136</v>
      </c>
      <c r="G143" s="4">
        <v>1440</v>
      </c>
      <c r="H143" s="3">
        <v>6</v>
      </c>
      <c r="I143" s="15">
        <f>SUMIFS(IN_TRANSITO!E:E,IN_TRANSITO!B:B,PLANEJAMENTO!C143,IN_TRANSITO!H:H,PLANEJAMENTO!$I$2,IN_TRANSITO!W:W,PLANEJAMENTO!A143)</f>
        <v>0</v>
      </c>
      <c r="J143" s="15">
        <f>SUMIFS(IN_TRANSITO!E:E,IN_TRANSITO!B:B,PLANEJAMENTO!C143,IN_TRANSITO!H:H,PLANEJAMENTO!$J$2,IN_TRANSITO!W:W,PLANEJAMENTO!A143)</f>
        <v>0</v>
      </c>
      <c r="K143" s="15">
        <f>SUMIFS(PRODUCAO_SHRINK!E:E,PRODUCAO_SHRINK!B:B,PLANEJAMENTO[[#This Row],[SKU]],PRODUCAO_SHRINK!H:H,PLANEJAMENTO[[#Headers],[SHERINK SOLICITADO]],PRODUCAO_SHRINK!V:V,PLANEJAMENTO[[#This Row],[LISTA]])</f>
        <v>0</v>
      </c>
      <c r="L143" s="15">
        <f>SUMIFS(PRODUCAO_SHRINK!E:E,PRODUCAO_SHRINK!B:B,PLANEJAMENTO[[#This Row],[SKU]],PRODUCAO_SHRINK!H:H,PLANEJAMENTO[[#Headers],[SHERINK ENVIADO]],PRODUCAO_SHRINK!V:V,PLANEJAMENTO[[#This Row],[LISTA]])</f>
        <v>0</v>
      </c>
      <c r="M143" s="15">
        <f>SUMIFS(IN_TRANSITO!E:E,IN_TRANSITO!B:B,PLANEJAMENTO!C143,IN_TRANSITO!H:H,PLANEJAMENTO!$M$2,IN_TRANSITO!W:W,PLANEJAMENTO!A143)</f>
        <v>1356</v>
      </c>
      <c r="N143" s="15">
        <v>0</v>
      </c>
      <c r="O143" s="15">
        <v>1356</v>
      </c>
      <c r="P143" s="15">
        <f>(PLANEJAMENTO[[#This Row],[AGUARDANDO SEPARAÇÃO]]+PLANEJAMENTO[[#This Row],[FINALIZADO]])-(PLANEJAMENTO[[#This Row],[TOTAL LISTA]]+PLANEJAMENTO[[#This Row],[KIT]])</f>
        <v>0</v>
      </c>
      <c r="Q143" s="3">
        <f>IFERROR(VLOOKUP(PLANEJAMENTO[[#This Row],[SKU]],EST_MERCOCAMP!A:E,5,0),0)</f>
        <v>2808</v>
      </c>
      <c r="R143" s="3">
        <f>IFERROR(VLOOKUP(PLANEJAMENTO[[#This Row],[SKU]],EST_LMX!A:C,3,0),0)</f>
        <v>1104</v>
      </c>
      <c r="S143" s="7">
        <f>IFERROR(IF(VLOOKUP(C143,'EST_DEVINTEX X DEMANDA'!A:E,5,0)&lt;0,0,VLOOKUP(C143,'EST_DEVINTEX X DEMANDA'!A:E,5,0)),0)</f>
        <v>4710</v>
      </c>
      <c r="T143" s="3"/>
      <c r="U143" s="3">
        <f t="shared" si="4"/>
        <v>0</v>
      </c>
      <c r="V143" s="3">
        <f t="shared" si="5"/>
        <v>0</v>
      </c>
      <c r="W143" s="3" t="s">
        <v>145</v>
      </c>
      <c r="X143" s="87" t="s">
        <v>145</v>
      </c>
      <c r="Y143" s="73">
        <f>(PLANEJAMENTO[[#This Row],[AGUARDANDO SEPARAÇÃO]]+PLANEJAMENTO[[#This Row],[FINALIZADO]])/(PLANEJAMENTO[[#This Row],[KIT]]+PLANEJAMENTO[[#This Row],[TOTAL LISTA]])</f>
        <v>1</v>
      </c>
    </row>
    <row r="144" spans="1:25" x14ac:dyDescent="0.25">
      <c r="A144" s="71" t="s">
        <v>179</v>
      </c>
      <c r="B144" s="71" t="s">
        <v>158</v>
      </c>
      <c r="C144" s="3">
        <v>32891</v>
      </c>
      <c r="D144" s="3" t="s">
        <v>277</v>
      </c>
      <c r="E144" s="47" t="s">
        <v>137</v>
      </c>
      <c r="F144" s="4" t="s">
        <v>136</v>
      </c>
      <c r="G144" s="4">
        <v>840</v>
      </c>
      <c r="H144" s="3">
        <v>6</v>
      </c>
      <c r="I144" s="15">
        <f>SUMIFS(IN_TRANSITO!E:E,IN_TRANSITO!B:B,PLANEJAMENTO!C144,IN_TRANSITO!H:H,PLANEJAMENTO!$I$2,IN_TRANSITO!W:W,PLANEJAMENTO!A144)</f>
        <v>0</v>
      </c>
      <c r="J144" s="15">
        <f>SUMIFS(IN_TRANSITO!E:E,IN_TRANSITO!B:B,PLANEJAMENTO!C144,IN_TRANSITO!H:H,PLANEJAMENTO!$J$2,IN_TRANSITO!W:W,PLANEJAMENTO!A144)</f>
        <v>0</v>
      </c>
      <c r="K144" s="15">
        <f>SUMIFS(PRODUCAO_SHRINK!E:E,PRODUCAO_SHRINK!B:B,PLANEJAMENTO[[#This Row],[SKU]],PRODUCAO_SHRINK!H:H,PLANEJAMENTO[[#Headers],[SHERINK SOLICITADO]],PRODUCAO_SHRINK!V:V,PLANEJAMENTO[[#This Row],[LISTA]])</f>
        <v>0</v>
      </c>
      <c r="L144" s="15">
        <f>SUMIFS(PRODUCAO_SHRINK!E:E,PRODUCAO_SHRINK!B:B,PLANEJAMENTO[[#This Row],[SKU]],PRODUCAO_SHRINK!H:H,PLANEJAMENTO[[#Headers],[SHERINK ENVIADO]],PRODUCAO_SHRINK!V:V,PLANEJAMENTO[[#This Row],[LISTA]])</f>
        <v>0</v>
      </c>
      <c r="M144" s="15">
        <f>SUMIFS(IN_TRANSITO!E:E,IN_TRANSITO!B:B,PLANEJAMENTO!C144,IN_TRANSITO!H:H,PLANEJAMENTO!$M$2,IN_TRANSITO!W:W,PLANEJAMENTO!A144)</f>
        <v>1266</v>
      </c>
      <c r="N144" s="15">
        <v>0</v>
      </c>
      <c r="O144" s="15">
        <v>1266</v>
      </c>
      <c r="P144" s="15">
        <f>(PLANEJAMENTO[[#This Row],[AGUARDANDO SEPARAÇÃO]]+PLANEJAMENTO[[#This Row],[FINALIZADO]])-(PLANEJAMENTO[[#This Row],[TOTAL LISTA]]+PLANEJAMENTO[[#This Row],[KIT]])</f>
        <v>0</v>
      </c>
      <c r="Q144" s="3">
        <f>IFERROR(VLOOKUP(PLANEJAMENTO[[#This Row],[SKU]],EST_MERCOCAMP!A:E,5,0),0)</f>
        <v>-426</v>
      </c>
      <c r="R144" s="3">
        <f>IFERROR(VLOOKUP(PLANEJAMENTO[[#This Row],[SKU]],EST_LMX!A:C,3,0),0)</f>
        <v>0</v>
      </c>
      <c r="S144" s="7">
        <f>IFERROR(IF(VLOOKUP(C144,'EST_DEVINTEX X DEMANDA'!A:E,5,0)&lt;0,0,VLOOKUP(C144,'EST_DEVINTEX X DEMANDA'!A:E,5,0)),0)</f>
        <v>0</v>
      </c>
      <c r="T144" s="3"/>
      <c r="U144" s="3">
        <f t="shared" si="4"/>
        <v>0</v>
      </c>
      <c r="V144" s="3">
        <f t="shared" si="5"/>
        <v>0</v>
      </c>
      <c r="W144" s="3" t="s">
        <v>145</v>
      </c>
      <c r="X144" s="87" t="s">
        <v>145</v>
      </c>
      <c r="Y144" s="73">
        <f>(PLANEJAMENTO[[#This Row],[AGUARDANDO SEPARAÇÃO]]+PLANEJAMENTO[[#This Row],[FINALIZADO]])/(PLANEJAMENTO[[#This Row],[KIT]]+PLANEJAMENTO[[#This Row],[TOTAL LISTA]])</f>
        <v>1</v>
      </c>
    </row>
    <row r="145" spans="1:25" x14ac:dyDescent="0.25">
      <c r="A145" s="71" t="s">
        <v>179</v>
      </c>
      <c r="B145" s="71" t="s">
        <v>158</v>
      </c>
      <c r="C145" s="3">
        <v>33253</v>
      </c>
      <c r="D145" s="3" t="s">
        <v>58</v>
      </c>
      <c r="E145" s="47" t="s">
        <v>135</v>
      </c>
      <c r="F145" s="4" t="s">
        <v>136</v>
      </c>
      <c r="G145" s="4">
        <v>960</v>
      </c>
      <c r="H145" s="3">
        <v>6</v>
      </c>
      <c r="I145" s="15">
        <f>SUMIFS(IN_TRANSITO!E:E,IN_TRANSITO!B:B,PLANEJAMENTO!C145,IN_TRANSITO!H:H,PLANEJAMENTO!$I$2,IN_TRANSITO!W:W,PLANEJAMENTO!A145)</f>
        <v>0</v>
      </c>
      <c r="J145" s="15">
        <f>SUMIFS(IN_TRANSITO!E:E,IN_TRANSITO!B:B,PLANEJAMENTO!C145,IN_TRANSITO!H:H,PLANEJAMENTO!$J$2,IN_TRANSITO!W:W,PLANEJAMENTO!A145)</f>
        <v>0</v>
      </c>
      <c r="K145" s="15">
        <f>SUMIFS(PRODUCAO_SHRINK!E:E,PRODUCAO_SHRINK!B:B,PLANEJAMENTO[[#This Row],[SKU]],PRODUCAO_SHRINK!H:H,PLANEJAMENTO[[#Headers],[SHERINK SOLICITADO]],PRODUCAO_SHRINK!V:V,PLANEJAMENTO[[#This Row],[LISTA]])</f>
        <v>0</v>
      </c>
      <c r="L145" s="15">
        <f>SUMIFS(PRODUCAO_SHRINK!E:E,PRODUCAO_SHRINK!B:B,PLANEJAMENTO[[#This Row],[SKU]],PRODUCAO_SHRINK!H:H,PLANEJAMENTO[[#Headers],[SHERINK ENVIADO]],PRODUCAO_SHRINK!V:V,PLANEJAMENTO[[#This Row],[LISTA]])</f>
        <v>0</v>
      </c>
      <c r="M145" s="15">
        <f>SUMIFS(IN_TRANSITO!E:E,IN_TRANSITO!B:B,PLANEJAMENTO!C145,IN_TRANSITO!H:H,PLANEJAMENTO!$M$2,IN_TRANSITO!W:W,PLANEJAMENTO!A145)</f>
        <v>846</v>
      </c>
      <c r="N145" s="15">
        <v>0</v>
      </c>
      <c r="O145" s="15">
        <v>846</v>
      </c>
      <c r="P145" s="15">
        <f>(PLANEJAMENTO[[#This Row],[AGUARDANDO SEPARAÇÃO]]+PLANEJAMENTO[[#This Row],[FINALIZADO]])-(PLANEJAMENTO[[#This Row],[TOTAL LISTA]]+PLANEJAMENTO[[#This Row],[KIT]])</f>
        <v>0</v>
      </c>
      <c r="Q145" s="3">
        <f>IFERROR(VLOOKUP(PLANEJAMENTO[[#This Row],[SKU]],EST_MERCOCAMP!A:E,5,0),0)</f>
        <v>17538</v>
      </c>
      <c r="R145" s="3">
        <f>IFERROR(VLOOKUP(PLANEJAMENTO[[#This Row],[SKU]],EST_LMX!A:C,3,0),0)</f>
        <v>21</v>
      </c>
      <c r="S145" s="7">
        <f>IFERROR(IF(VLOOKUP(C145,'EST_DEVINTEX X DEMANDA'!A:E,5,0)&lt;0,0,VLOOKUP(C145,'EST_DEVINTEX X DEMANDA'!A:E,5,0)),0)</f>
        <v>7098</v>
      </c>
      <c r="T145" s="3"/>
      <c r="U145" s="3">
        <f t="shared" si="4"/>
        <v>0</v>
      </c>
      <c r="V145" s="3">
        <f t="shared" si="5"/>
        <v>0</v>
      </c>
      <c r="W145" s="3" t="s">
        <v>145</v>
      </c>
      <c r="X145" s="87" t="s">
        <v>145</v>
      </c>
      <c r="Y145" s="73">
        <f>(PLANEJAMENTO[[#This Row],[AGUARDANDO SEPARAÇÃO]]+PLANEJAMENTO[[#This Row],[FINALIZADO]])/(PLANEJAMENTO[[#This Row],[KIT]]+PLANEJAMENTO[[#This Row],[TOTAL LISTA]])</f>
        <v>1</v>
      </c>
    </row>
    <row r="146" spans="1:25" x14ac:dyDescent="0.25">
      <c r="A146" s="71" t="s">
        <v>179</v>
      </c>
      <c r="B146" s="71" t="s">
        <v>158</v>
      </c>
      <c r="C146" s="3">
        <v>95552</v>
      </c>
      <c r="D146" s="3" t="s">
        <v>278</v>
      </c>
      <c r="E146" s="47" t="s">
        <v>137</v>
      </c>
      <c r="F146" s="4" t="s">
        <v>136</v>
      </c>
      <c r="G146" s="4">
        <v>480</v>
      </c>
      <c r="H146" s="3">
        <v>6</v>
      </c>
      <c r="I146" s="15">
        <f>SUMIFS(IN_TRANSITO!E:E,IN_TRANSITO!B:B,PLANEJAMENTO!C146,IN_TRANSITO!H:H,PLANEJAMENTO!$I$2,IN_TRANSITO!W:W,PLANEJAMENTO!A146)</f>
        <v>0</v>
      </c>
      <c r="J146" s="15">
        <f>SUMIFS(IN_TRANSITO!E:E,IN_TRANSITO!B:B,PLANEJAMENTO!C146,IN_TRANSITO!H:H,PLANEJAMENTO!$J$2,IN_TRANSITO!W:W,PLANEJAMENTO!A146)</f>
        <v>0</v>
      </c>
      <c r="K146" s="15">
        <f>SUMIFS(PRODUCAO_SHRINK!E:E,PRODUCAO_SHRINK!B:B,PLANEJAMENTO[[#This Row],[SKU]],PRODUCAO_SHRINK!H:H,PLANEJAMENTO[[#Headers],[SHERINK SOLICITADO]],PRODUCAO_SHRINK!V:V,PLANEJAMENTO[[#This Row],[LISTA]])</f>
        <v>0</v>
      </c>
      <c r="L146" s="15">
        <f>SUMIFS(PRODUCAO_SHRINK!E:E,PRODUCAO_SHRINK!B:B,PLANEJAMENTO[[#This Row],[SKU]],PRODUCAO_SHRINK!H:H,PLANEJAMENTO[[#Headers],[SHERINK ENVIADO]],PRODUCAO_SHRINK!V:V,PLANEJAMENTO[[#This Row],[LISTA]])</f>
        <v>0</v>
      </c>
      <c r="M146" s="15">
        <f>SUMIFS(IN_TRANSITO!E:E,IN_TRANSITO!B:B,PLANEJAMENTO!C146,IN_TRANSITO!H:H,PLANEJAMENTO!$M$2,IN_TRANSITO!W:W,PLANEJAMENTO!A146)</f>
        <v>1308</v>
      </c>
      <c r="N146" s="15">
        <v>0</v>
      </c>
      <c r="O146" s="15">
        <v>1308</v>
      </c>
      <c r="P146" s="15">
        <f>(PLANEJAMENTO[[#This Row],[AGUARDANDO SEPARAÇÃO]]+PLANEJAMENTO[[#This Row],[FINALIZADO]])-(PLANEJAMENTO[[#This Row],[TOTAL LISTA]]+PLANEJAMENTO[[#This Row],[KIT]])</f>
        <v>0</v>
      </c>
      <c r="Q146" s="3">
        <f>IFERROR(VLOOKUP(PLANEJAMENTO[[#This Row],[SKU]],EST_MERCOCAMP!A:E,5,0),0)</f>
        <v>996</v>
      </c>
      <c r="R146" s="3">
        <f>IFERROR(VLOOKUP(PLANEJAMENTO[[#This Row],[SKU]],EST_LMX!A:C,3,0),0)</f>
        <v>0</v>
      </c>
      <c r="S146" s="7">
        <f>IFERROR(IF(VLOOKUP(C146,'EST_DEVINTEX X DEMANDA'!A:E,5,0)&lt;0,0,VLOOKUP(C146,'EST_DEVINTEX X DEMANDA'!A:E,5,0)),0)</f>
        <v>1920</v>
      </c>
      <c r="T146" s="3"/>
      <c r="U146" s="3">
        <f t="shared" si="4"/>
        <v>0</v>
      </c>
      <c r="V146" s="3">
        <f t="shared" si="5"/>
        <v>0</v>
      </c>
      <c r="W146" s="3" t="s">
        <v>145</v>
      </c>
      <c r="X146" s="87" t="s">
        <v>145</v>
      </c>
      <c r="Y146" s="73">
        <f>(PLANEJAMENTO[[#This Row],[AGUARDANDO SEPARAÇÃO]]+PLANEJAMENTO[[#This Row],[FINALIZADO]])/(PLANEJAMENTO[[#This Row],[KIT]]+PLANEJAMENTO[[#This Row],[TOTAL LISTA]])</f>
        <v>1</v>
      </c>
    </row>
    <row r="147" spans="1:25" x14ac:dyDescent="0.25">
      <c r="A147" s="71" t="s">
        <v>179</v>
      </c>
      <c r="B147" s="71" t="s">
        <v>158</v>
      </c>
      <c r="C147" s="3">
        <v>34852</v>
      </c>
      <c r="D147" s="3" t="s">
        <v>67</v>
      </c>
      <c r="E147" s="47" t="s">
        <v>137</v>
      </c>
      <c r="F147" s="4" t="s">
        <v>136</v>
      </c>
      <c r="G147" s="4">
        <v>960</v>
      </c>
      <c r="H147" s="3">
        <v>6</v>
      </c>
      <c r="I147" s="15">
        <f>SUMIFS(IN_TRANSITO!E:E,IN_TRANSITO!B:B,PLANEJAMENTO!C147,IN_TRANSITO!H:H,PLANEJAMENTO!$I$2,IN_TRANSITO!W:W,PLANEJAMENTO!A147)</f>
        <v>0</v>
      </c>
      <c r="J147" s="15">
        <f>SUMIFS(IN_TRANSITO!E:E,IN_TRANSITO!B:B,PLANEJAMENTO!C147,IN_TRANSITO!H:H,PLANEJAMENTO!$J$2,IN_TRANSITO!W:W,PLANEJAMENTO!A147)</f>
        <v>0</v>
      </c>
      <c r="K147" s="15">
        <f>SUMIFS(PRODUCAO_SHRINK!E:E,PRODUCAO_SHRINK!B:B,PLANEJAMENTO[[#This Row],[SKU]],PRODUCAO_SHRINK!H:H,PLANEJAMENTO[[#Headers],[SHERINK SOLICITADO]],PRODUCAO_SHRINK!V:V,PLANEJAMENTO[[#This Row],[LISTA]])</f>
        <v>0</v>
      </c>
      <c r="L147" s="15">
        <f>SUMIFS(PRODUCAO_SHRINK!E:E,PRODUCAO_SHRINK!B:B,PLANEJAMENTO[[#This Row],[SKU]],PRODUCAO_SHRINK!H:H,PLANEJAMENTO[[#Headers],[SHERINK ENVIADO]],PRODUCAO_SHRINK!V:V,PLANEJAMENTO[[#This Row],[LISTA]])</f>
        <v>0</v>
      </c>
      <c r="M147" s="15">
        <f>SUMIFS(IN_TRANSITO!E:E,IN_TRANSITO!B:B,PLANEJAMENTO!C147,IN_TRANSITO!H:H,PLANEJAMENTO!$M$2,IN_TRANSITO!W:W,PLANEJAMENTO!A147)</f>
        <v>1278</v>
      </c>
      <c r="N147" s="15">
        <v>0</v>
      </c>
      <c r="O147" s="15">
        <v>1278</v>
      </c>
      <c r="P147" s="15">
        <f>(PLANEJAMENTO[[#This Row],[AGUARDANDO SEPARAÇÃO]]+PLANEJAMENTO[[#This Row],[FINALIZADO]])-(PLANEJAMENTO[[#This Row],[TOTAL LISTA]]+PLANEJAMENTO[[#This Row],[KIT]])</f>
        <v>0</v>
      </c>
      <c r="Q147" s="3">
        <f>IFERROR(VLOOKUP(PLANEJAMENTO[[#This Row],[SKU]],EST_MERCOCAMP!A:E,5,0),0)</f>
        <v>-1392</v>
      </c>
      <c r="R147" s="3">
        <f>IFERROR(VLOOKUP(PLANEJAMENTO[[#This Row],[SKU]],EST_LMX!A:C,3,0),0)</f>
        <v>402</v>
      </c>
      <c r="S147" s="7">
        <f>IFERROR(IF(VLOOKUP(C147,'EST_DEVINTEX X DEMANDA'!A:E,5,0)&lt;0,0,VLOOKUP(C147,'EST_DEVINTEX X DEMANDA'!A:E,5,0)),0)</f>
        <v>6180</v>
      </c>
      <c r="T147" s="3"/>
      <c r="U147" s="3">
        <f t="shared" si="4"/>
        <v>0</v>
      </c>
      <c r="V147" s="3">
        <f t="shared" si="5"/>
        <v>0</v>
      </c>
      <c r="W147" s="3" t="s">
        <v>145</v>
      </c>
      <c r="X147" s="87" t="s">
        <v>145</v>
      </c>
      <c r="Y147" s="73">
        <f>(PLANEJAMENTO[[#This Row],[AGUARDANDO SEPARAÇÃO]]+PLANEJAMENTO[[#This Row],[FINALIZADO]])/(PLANEJAMENTO[[#This Row],[KIT]]+PLANEJAMENTO[[#This Row],[TOTAL LISTA]])</f>
        <v>1</v>
      </c>
    </row>
    <row r="148" spans="1:25" x14ac:dyDescent="0.25">
      <c r="A148" s="71" t="s">
        <v>179</v>
      </c>
      <c r="B148" s="71" t="s">
        <v>158</v>
      </c>
      <c r="C148" s="3">
        <v>95192</v>
      </c>
      <c r="D148" s="3" t="s">
        <v>279</v>
      </c>
      <c r="E148" s="47" t="s">
        <v>135</v>
      </c>
      <c r="F148" s="4" t="s">
        <v>136</v>
      </c>
      <c r="G148" s="4">
        <v>960</v>
      </c>
      <c r="H148" s="3">
        <v>6</v>
      </c>
      <c r="I148" s="15">
        <f>SUMIFS(IN_TRANSITO!E:E,IN_TRANSITO!B:B,PLANEJAMENTO!C148,IN_TRANSITO!H:H,PLANEJAMENTO!$I$2,IN_TRANSITO!W:W,PLANEJAMENTO!A148)</f>
        <v>0</v>
      </c>
      <c r="J148" s="15">
        <f>SUMIFS(IN_TRANSITO!E:E,IN_TRANSITO!B:B,PLANEJAMENTO!C148,IN_TRANSITO!H:H,PLANEJAMENTO!$J$2,IN_TRANSITO!W:W,PLANEJAMENTO!A148)</f>
        <v>0</v>
      </c>
      <c r="K148" s="15">
        <f>SUMIFS(PRODUCAO_SHRINK!E:E,PRODUCAO_SHRINK!B:B,PLANEJAMENTO[[#This Row],[SKU]],PRODUCAO_SHRINK!H:H,PLANEJAMENTO[[#Headers],[SHERINK SOLICITADO]],PRODUCAO_SHRINK!V:V,PLANEJAMENTO[[#This Row],[LISTA]])</f>
        <v>0</v>
      </c>
      <c r="L148" s="15">
        <f>SUMIFS(PRODUCAO_SHRINK!E:E,PRODUCAO_SHRINK!B:B,PLANEJAMENTO[[#This Row],[SKU]],PRODUCAO_SHRINK!H:H,PLANEJAMENTO[[#Headers],[SHERINK ENVIADO]],PRODUCAO_SHRINK!V:V,PLANEJAMENTO[[#This Row],[LISTA]])</f>
        <v>0</v>
      </c>
      <c r="M148" s="15">
        <f>SUMIFS(IN_TRANSITO!E:E,IN_TRANSITO!B:B,PLANEJAMENTO!C148,IN_TRANSITO!H:H,PLANEJAMENTO!$M$2,IN_TRANSITO!W:W,PLANEJAMENTO!A148)</f>
        <v>660</v>
      </c>
      <c r="N148" s="15">
        <v>0</v>
      </c>
      <c r="O148" s="15">
        <v>660</v>
      </c>
      <c r="P148" s="15">
        <f>(PLANEJAMENTO[[#This Row],[AGUARDANDO SEPARAÇÃO]]+PLANEJAMENTO[[#This Row],[FINALIZADO]])-(PLANEJAMENTO[[#This Row],[TOTAL LISTA]]+PLANEJAMENTO[[#This Row],[KIT]])</f>
        <v>0</v>
      </c>
      <c r="Q148" s="3">
        <f>IFERROR(VLOOKUP(PLANEJAMENTO[[#This Row],[SKU]],EST_MERCOCAMP!A:E,5,0),0)</f>
        <v>2346</v>
      </c>
      <c r="R148" s="3">
        <f>IFERROR(VLOOKUP(PLANEJAMENTO[[#This Row],[SKU]],EST_LMX!A:C,3,0),0)</f>
        <v>2730</v>
      </c>
      <c r="S148" s="7">
        <f>IFERROR(IF(VLOOKUP(C148,'EST_DEVINTEX X DEMANDA'!A:E,5,0)&lt;0,0,VLOOKUP(C148,'EST_DEVINTEX X DEMANDA'!A:E,5,0)),0)</f>
        <v>11010</v>
      </c>
      <c r="T148" s="3"/>
      <c r="U148" s="3">
        <f t="shared" si="4"/>
        <v>0</v>
      </c>
      <c r="V148" s="3">
        <f t="shared" si="5"/>
        <v>0</v>
      </c>
      <c r="W148" s="3" t="s">
        <v>145</v>
      </c>
      <c r="X148" s="87" t="s">
        <v>145</v>
      </c>
      <c r="Y148" s="73">
        <f>(PLANEJAMENTO[[#This Row],[AGUARDANDO SEPARAÇÃO]]+PLANEJAMENTO[[#This Row],[FINALIZADO]])/(PLANEJAMENTO[[#This Row],[KIT]]+PLANEJAMENTO[[#This Row],[TOTAL LISTA]])</f>
        <v>1</v>
      </c>
    </row>
    <row r="149" spans="1:25" x14ac:dyDescent="0.25">
      <c r="A149" s="71" t="s">
        <v>179</v>
      </c>
      <c r="B149" s="71" t="s">
        <v>158</v>
      </c>
      <c r="C149" s="3">
        <v>32895</v>
      </c>
      <c r="D149" s="3" t="s">
        <v>280</v>
      </c>
      <c r="E149" s="47" t="s">
        <v>137</v>
      </c>
      <c r="F149" s="4" t="s">
        <v>136</v>
      </c>
      <c r="G149" s="4">
        <v>3528</v>
      </c>
      <c r="H149" s="3">
        <v>6</v>
      </c>
      <c r="I149" s="15">
        <f>SUMIFS(IN_TRANSITO!E:E,IN_TRANSITO!B:B,PLANEJAMENTO!C149,IN_TRANSITO!H:H,PLANEJAMENTO!$I$2,IN_TRANSITO!W:W,PLANEJAMENTO!A149)</f>
        <v>0</v>
      </c>
      <c r="J149" s="15">
        <f>SUMIFS(IN_TRANSITO!E:E,IN_TRANSITO!B:B,PLANEJAMENTO!C149,IN_TRANSITO!H:H,PLANEJAMENTO!$J$2,IN_TRANSITO!W:W,PLANEJAMENTO!A149)</f>
        <v>0</v>
      </c>
      <c r="K149" s="15">
        <f>SUMIFS(PRODUCAO_SHRINK!E:E,PRODUCAO_SHRINK!B:B,PLANEJAMENTO[[#This Row],[SKU]],PRODUCAO_SHRINK!H:H,PLANEJAMENTO[[#Headers],[SHERINK SOLICITADO]],PRODUCAO_SHRINK!V:V,PLANEJAMENTO[[#This Row],[LISTA]])</f>
        <v>0</v>
      </c>
      <c r="L149" s="15">
        <f>SUMIFS(PRODUCAO_SHRINK!E:E,PRODUCAO_SHRINK!B:B,PLANEJAMENTO[[#This Row],[SKU]],PRODUCAO_SHRINK!H:H,PLANEJAMENTO[[#Headers],[SHERINK ENVIADO]],PRODUCAO_SHRINK!V:V,PLANEJAMENTO[[#This Row],[LISTA]])</f>
        <v>0</v>
      </c>
      <c r="M149" s="15">
        <f>SUMIFS(IN_TRANSITO!E:E,IN_TRANSITO!B:B,PLANEJAMENTO!C149,IN_TRANSITO!H:H,PLANEJAMENTO!$M$2,IN_TRANSITO!W:W,PLANEJAMENTO!A149)</f>
        <v>576</v>
      </c>
      <c r="N149" s="15">
        <v>0</v>
      </c>
      <c r="O149" s="15">
        <v>576</v>
      </c>
      <c r="P149" s="15">
        <f>(PLANEJAMENTO[[#This Row],[AGUARDANDO SEPARAÇÃO]]+PLANEJAMENTO[[#This Row],[FINALIZADO]])-(PLANEJAMENTO[[#This Row],[TOTAL LISTA]]+PLANEJAMENTO[[#This Row],[KIT]])</f>
        <v>0</v>
      </c>
      <c r="Q149" s="3">
        <f>IFERROR(VLOOKUP(PLANEJAMENTO[[#This Row],[SKU]],EST_MERCOCAMP!A:E,5,0),0)</f>
        <v>17496</v>
      </c>
      <c r="R149" s="3">
        <f>IFERROR(VLOOKUP(PLANEJAMENTO[[#This Row],[SKU]],EST_LMX!A:C,3,0),0)</f>
        <v>1488</v>
      </c>
      <c r="S149" s="7">
        <f>IFERROR(IF(VLOOKUP(C149,'EST_DEVINTEX X DEMANDA'!A:E,5,0)&lt;0,0,VLOOKUP(C149,'EST_DEVINTEX X DEMANDA'!A:E,5,0)),0)</f>
        <v>3882</v>
      </c>
      <c r="T149" s="3"/>
      <c r="U149" s="3">
        <f t="shared" si="4"/>
        <v>0</v>
      </c>
      <c r="V149" s="3">
        <f t="shared" si="5"/>
        <v>0</v>
      </c>
      <c r="W149" s="3" t="s">
        <v>145</v>
      </c>
      <c r="X149" s="87" t="s">
        <v>145</v>
      </c>
      <c r="Y149" s="73">
        <f>(PLANEJAMENTO[[#This Row],[AGUARDANDO SEPARAÇÃO]]+PLANEJAMENTO[[#This Row],[FINALIZADO]])/(PLANEJAMENTO[[#This Row],[KIT]]+PLANEJAMENTO[[#This Row],[TOTAL LISTA]])</f>
        <v>1</v>
      </c>
    </row>
    <row r="150" spans="1:25" x14ac:dyDescent="0.25">
      <c r="A150" s="71" t="s">
        <v>179</v>
      </c>
      <c r="B150" s="71" t="s">
        <v>158</v>
      </c>
      <c r="C150" s="3">
        <v>32834</v>
      </c>
      <c r="D150" s="3" t="s">
        <v>281</v>
      </c>
      <c r="E150" s="47" t="s">
        <v>138</v>
      </c>
      <c r="F150" s="4" t="s">
        <v>136</v>
      </c>
      <c r="G150" s="4">
        <v>0</v>
      </c>
      <c r="H150" s="3">
        <v>3</v>
      </c>
      <c r="I150" s="15">
        <f>SUMIFS(IN_TRANSITO!E:E,IN_TRANSITO!B:B,PLANEJAMENTO!C150,IN_TRANSITO!H:H,PLANEJAMENTO!$I$2,IN_TRANSITO!W:W,PLANEJAMENTO!A150)</f>
        <v>0</v>
      </c>
      <c r="J150" s="15">
        <f>SUMIFS(IN_TRANSITO!E:E,IN_TRANSITO!B:B,PLANEJAMENTO!C150,IN_TRANSITO!H:H,PLANEJAMENTO!$J$2,IN_TRANSITO!W:W,PLANEJAMENTO!A150)</f>
        <v>0</v>
      </c>
      <c r="K150" s="15">
        <f>SUMIFS(PRODUCAO_SHRINK!E:E,PRODUCAO_SHRINK!B:B,PLANEJAMENTO[[#This Row],[SKU]],PRODUCAO_SHRINK!H:H,PLANEJAMENTO[[#Headers],[SHERINK SOLICITADO]],PRODUCAO_SHRINK!V:V,PLANEJAMENTO[[#This Row],[LISTA]])</f>
        <v>0</v>
      </c>
      <c r="L150" s="15">
        <f>SUMIFS(PRODUCAO_SHRINK!E:E,PRODUCAO_SHRINK!B:B,PLANEJAMENTO[[#This Row],[SKU]],PRODUCAO_SHRINK!H:H,PLANEJAMENTO[[#Headers],[SHERINK ENVIADO]],PRODUCAO_SHRINK!V:V,PLANEJAMENTO[[#This Row],[LISTA]])</f>
        <v>0</v>
      </c>
      <c r="M150" s="15">
        <f>SUMIFS(IN_TRANSITO!E:E,IN_TRANSITO!B:B,PLANEJAMENTO!C150,IN_TRANSITO!H:H,PLANEJAMENTO!$M$2,IN_TRANSITO!W:W,PLANEJAMENTO!A150)</f>
        <v>1056</v>
      </c>
      <c r="N150" s="15">
        <v>0</v>
      </c>
      <c r="O150" s="15">
        <v>1056</v>
      </c>
      <c r="P150" s="15">
        <f>(PLANEJAMENTO[[#This Row],[AGUARDANDO SEPARAÇÃO]]+PLANEJAMENTO[[#This Row],[FINALIZADO]])-(PLANEJAMENTO[[#This Row],[TOTAL LISTA]]+PLANEJAMENTO[[#This Row],[KIT]])</f>
        <v>0</v>
      </c>
      <c r="Q150" s="3">
        <f>IFERROR(VLOOKUP(PLANEJAMENTO[[#This Row],[SKU]],EST_MERCOCAMP!A:E,5,0),0)</f>
        <v>-1218</v>
      </c>
      <c r="R150" s="3">
        <f>IFERROR(VLOOKUP(PLANEJAMENTO[[#This Row],[SKU]],EST_LMX!A:C,3,0),0)</f>
        <v>2466</v>
      </c>
      <c r="S150" s="7">
        <f>IFERROR(IF(VLOOKUP(C150,'EST_DEVINTEX X DEMANDA'!A:E,5,0)&lt;0,0,VLOOKUP(C150,'EST_DEVINTEX X DEMANDA'!A:E,5,0)),0)</f>
        <v>0</v>
      </c>
      <c r="T150" s="3"/>
      <c r="U150" s="3">
        <f t="shared" si="4"/>
        <v>0</v>
      </c>
      <c r="V150" s="3">
        <f t="shared" si="5"/>
        <v>0</v>
      </c>
      <c r="W150" s="3" t="s">
        <v>145</v>
      </c>
      <c r="X150" s="87" t="s">
        <v>145</v>
      </c>
      <c r="Y150" s="73">
        <f>(PLANEJAMENTO[[#This Row],[AGUARDANDO SEPARAÇÃO]]+PLANEJAMENTO[[#This Row],[FINALIZADO]])/(PLANEJAMENTO[[#This Row],[KIT]]+PLANEJAMENTO[[#This Row],[TOTAL LISTA]])</f>
        <v>1</v>
      </c>
    </row>
    <row r="151" spans="1:25" x14ac:dyDescent="0.25">
      <c r="A151" s="71" t="s">
        <v>179</v>
      </c>
      <c r="B151" s="71" t="s">
        <v>158</v>
      </c>
      <c r="C151" s="3">
        <v>32443</v>
      </c>
      <c r="D151" s="3" t="s">
        <v>282</v>
      </c>
      <c r="E151" s="47" t="s">
        <v>137</v>
      </c>
      <c r="F151" s="4" t="s">
        <v>136</v>
      </c>
      <c r="G151" s="4">
        <v>5760</v>
      </c>
      <c r="H151" s="3">
        <v>12</v>
      </c>
      <c r="I151" s="15">
        <f>SUMIFS(IN_TRANSITO!E:E,IN_TRANSITO!B:B,PLANEJAMENTO!C151,IN_TRANSITO!H:H,PLANEJAMENTO!$I$2,IN_TRANSITO!W:W,PLANEJAMENTO!A151)</f>
        <v>0</v>
      </c>
      <c r="J151" s="15">
        <f>SUMIFS(IN_TRANSITO!E:E,IN_TRANSITO!B:B,PLANEJAMENTO!C151,IN_TRANSITO!H:H,PLANEJAMENTO!$J$2,IN_TRANSITO!W:W,PLANEJAMENTO!A151)</f>
        <v>0</v>
      </c>
      <c r="K151" s="15">
        <f>SUMIFS(PRODUCAO_SHRINK!E:E,PRODUCAO_SHRINK!B:B,PLANEJAMENTO[[#This Row],[SKU]],PRODUCAO_SHRINK!H:H,PLANEJAMENTO[[#Headers],[SHERINK SOLICITADO]],PRODUCAO_SHRINK!V:V,PLANEJAMENTO[[#This Row],[LISTA]])</f>
        <v>0</v>
      </c>
      <c r="L151" s="15">
        <f>SUMIFS(PRODUCAO_SHRINK!E:E,PRODUCAO_SHRINK!B:B,PLANEJAMENTO[[#This Row],[SKU]],PRODUCAO_SHRINK!H:H,PLANEJAMENTO[[#Headers],[SHERINK ENVIADO]],PRODUCAO_SHRINK!V:V,PLANEJAMENTO[[#This Row],[LISTA]])</f>
        <v>0</v>
      </c>
      <c r="M151" s="15">
        <f>SUMIFS(IN_TRANSITO!E:E,IN_TRANSITO!B:B,PLANEJAMENTO!C151,IN_TRANSITO!H:H,PLANEJAMENTO!$M$2,IN_TRANSITO!W:W,PLANEJAMENTO!A151)</f>
        <v>648</v>
      </c>
      <c r="N151" s="15">
        <v>0</v>
      </c>
      <c r="O151" s="15">
        <v>648</v>
      </c>
      <c r="P151" s="15">
        <f>(PLANEJAMENTO[[#This Row],[AGUARDANDO SEPARAÇÃO]]+PLANEJAMENTO[[#This Row],[FINALIZADO]])-(PLANEJAMENTO[[#This Row],[TOTAL LISTA]]+PLANEJAMENTO[[#This Row],[KIT]])</f>
        <v>0</v>
      </c>
      <c r="Q151" s="3">
        <f>IFERROR(VLOOKUP(PLANEJAMENTO[[#This Row],[SKU]],EST_MERCOCAMP!A:E,5,0),0)</f>
        <v>15288</v>
      </c>
      <c r="R151" s="3">
        <f>IFERROR(VLOOKUP(PLANEJAMENTO[[#This Row],[SKU]],EST_LMX!A:C,3,0),0)</f>
        <v>5760</v>
      </c>
      <c r="S151" s="7">
        <f>IFERROR(IF(VLOOKUP(C151,'EST_DEVINTEX X DEMANDA'!A:E,5,0)&lt;0,0,VLOOKUP(C151,'EST_DEVINTEX X DEMANDA'!A:E,5,0)),0)</f>
        <v>5760</v>
      </c>
      <c r="T151" s="3"/>
      <c r="U151" s="3">
        <f t="shared" si="4"/>
        <v>0</v>
      </c>
      <c r="V151" s="3">
        <f t="shared" si="5"/>
        <v>0</v>
      </c>
      <c r="W151" s="3" t="s">
        <v>182</v>
      </c>
      <c r="X151" s="87" t="s">
        <v>145</v>
      </c>
      <c r="Y151" s="73">
        <f>(PLANEJAMENTO[[#This Row],[AGUARDANDO SEPARAÇÃO]]+PLANEJAMENTO[[#This Row],[FINALIZADO]])/(PLANEJAMENTO[[#This Row],[KIT]]+PLANEJAMENTO[[#This Row],[TOTAL LISTA]])</f>
        <v>1</v>
      </c>
    </row>
    <row r="152" spans="1:25" x14ac:dyDescent="0.25">
      <c r="A152" s="71" t="s">
        <v>179</v>
      </c>
      <c r="B152" s="71" t="s">
        <v>158</v>
      </c>
      <c r="C152" s="3">
        <v>33558</v>
      </c>
      <c r="D152" s="3" t="s">
        <v>283</v>
      </c>
      <c r="E152" s="47" t="s">
        <v>138</v>
      </c>
      <c r="F152" s="4" t="s">
        <v>136</v>
      </c>
      <c r="G152" s="4">
        <v>1830</v>
      </c>
      <c r="H152" s="3">
        <v>6</v>
      </c>
      <c r="I152" s="15">
        <f>SUMIFS(IN_TRANSITO!E:E,IN_TRANSITO!B:B,PLANEJAMENTO!C152,IN_TRANSITO!H:H,PLANEJAMENTO!$I$2,IN_TRANSITO!W:W,PLANEJAMENTO!A152)</f>
        <v>0</v>
      </c>
      <c r="J152" s="15">
        <f>SUMIFS(IN_TRANSITO!E:E,IN_TRANSITO!B:B,PLANEJAMENTO!C152,IN_TRANSITO!H:H,PLANEJAMENTO!$J$2,IN_TRANSITO!W:W,PLANEJAMENTO!A152)</f>
        <v>0</v>
      </c>
      <c r="K152" s="15">
        <f>SUMIFS(PRODUCAO_SHRINK!E:E,PRODUCAO_SHRINK!B:B,PLANEJAMENTO[[#This Row],[SKU]],PRODUCAO_SHRINK!H:H,PLANEJAMENTO[[#Headers],[SHERINK SOLICITADO]],PRODUCAO_SHRINK!V:V,PLANEJAMENTO[[#This Row],[LISTA]])</f>
        <v>0</v>
      </c>
      <c r="L152" s="15">
        <f>SUMIFS(PRODUCAO_SHRINK!E:E,PRODUCAO_SHRINK!B:B,PLANEJAMENTO[[#This Row],[SKU]],PRODUCAO_SHRINK!H:H,PLANEJAMENTO[[#Headers],[SHERINK ENVIADO]],PRODUCAO_SHRINK!V:V,PLANEJAMENTO[[#This Row],[LISTA]])</f>
        <v>0</v>
      </c>
      <c r="M152" s="15">
        <f>SUMIFS(IN_TRANSITO!E:E,IN_TRANSITO!B:B,PLANEJAMENTO!C152,IN_TRANSITO!H:H,PLANEJAMENTO!$M$2,IN_TRANSITO!W:W,PLANEJAMENTO!A152)</f>
        <v>744</v>
      </c>
      <c r="N152" s="15">
        <v>0</v>
      </c>
      <c r="O152" s="15">
        <v>744</v>
      </c>
      <c r="P152" s="15">
        <f>(PLANEJAMENTO[[#This Row],[AGUARDANDO SEPARAÇÃO]]+PLANEJAMENTO[[#This Row],[FINALIZADO]])-(PLANEJAMENTO[[#This Row],[TOTAL LISTA]]+PLANEJAMENTO[[#This Row],[KIT]])</f>
        <v>0</v>
      </c>
      <c r="Q152" s="3">
        <f>IFERROR(VLOOKUP(PLANEJAMENTO[[#This Row],[SKU]],EST_MERCOCAMP!A:E,5,0),0)</f>
        <v>10242</v>
      </c>
      <c r="R152" s="3">
        <f>IFERROR(VLOOKUP(PLANEJAMENTO[[#This Row],[SKU]],EST_LMX!A:C,3,0),0)</f>
        <v>450</v>
      </c>
      <c r="S152" s="7">
        <f>IFERROR(IF(VLOOKUP(C152,'EST_DEVINTEX X DEMANDA'!A:E,5,0)&lt;0,0,VLOOKUP(C152,'EST_DEVINTEX X DEMANDA'!A:E,5,0)),0)</f>
        <v>4134</v>
      </c>
      <c r="T152" s="3"/>
      <c r="U152" s="3">
        <f t="shared" si="4"/>
        <v>0</v>
      </c>
      <c r="V152" s="3">
        <f t="shared" si="5"/>
        <v>0</v>
      </c>
      <c r="W152" s="3" t="s">
        <v>145</v>
      </c>
      <c r="X152" s="87" t="s">
        <v>145</v>
      </c>
      <c r="Y152" s="73">
        <f>(PLANEJAMENTO[[#This Row],[AGUARDANDO SEPARAÇÃO]]+PLANEJAMENTO[[#This Row],[FINALIZADO]])/(PLANEJAMENTO[[#This Row],[KIT]]+PLANEJAMENTO[[#This Row],[TOTAL LISTA]])</f>
        <v>1</v>
      </c>
    </row>
    <row r="153" spans="1:25" x14ac:dyDescent="0.25">
      <c r="A153" s="71" t="s">
        <v>179</v>
      </c>
      <c r="B153" s="71" t="s">
        <v>158</v>
      </c>
      <c r="C153" s="3">
        <v>34693</v>
      </c>
      <c r="D153" s="3" t="s">
        <v>284</v>
      </c>
      <c r="E153" s="47" t="s">
        <v>135</v>
      </c>
      <c r="F153" s="4" t="s">
        <v>136</v>
      </c>
      <c r="G153" s="4">
        <v>396</v>
      </c>
      <c r="H153" s="3">
        <v>6</v>
      </c>
      <c r="I153" s="15">
        <f>SUMIFS(IN_TRANSITO!E:E,IN_TRANSITO!B:B,PLANEJAMENTO!C153,IN_TRANSITO!H:H,PLANEJAMENTO!$I$2,IN_TRANSITO!W:W,PLANEJAMENTO!A153)</f>
        <v>0</v>
      </c>
      <c r="J153" s="15">
        <f>SUMIFS(IN_TRANSITO!E:E,IN_TRANSITO!B:B,PLANEJAMENTO!C153,IN_TRANSITO!H:H,PLANEJAMENTO!$J$2,IN_TRANSITO!W:W,PLANEJAMENTO!A153)</f>
        <v>0</v>
      </c>
      <c r="K153" s="15">
        <f>SUMIFS(PRODUCAO_SHRINK!E:E,PRODUCAO_SHRINK!B:B,PLANEJAMENTO[[#This Row],[SKU]],PRODUCAO_SHRINK!H:H,PLANEJAMENTO[[#Headers],[SHERINK SOLICITADO]],PRODUCAO_SHRINK!V:V,PLANEJAMENTO[[#This Row],[LISTA]])</f>
        <v>0</v>
      </c>
      <c r="L153" s="15">
        <f>SUMIFS(PRODUCAO_SHRINK!E:E,PRODUCAO_SHRINK!B:B,PLANEJAMENTO[[#This Row],[SKU]],PRODUCAO_SHRINK!H:H,PLANEJAMENTO[[#Headers],[SHERINK ENVIADO]],PRODUCAO_SHRINK!V:V,PLANEJAMENTO[[#This Row],[LISTA]])</f>
        <v>0</v>
      </c>
      <c r="M153" s="15">
        <f>SUMIFS(IN_TRANSITO!E:E,IN_TRANSITO!B:B,PLANEJAMENTO!C153,IN_TRANSITO!H:H,PLANEJAMENTO!$M$2,IN_TRANSITO!W:W,PLANEJAMENTO!A153)</f>
        <v>1170</v>
      </c>
      <c r="N153" s="15">
        <v>0</v>
      </c>
      <c r="O153" s="15">
        <v>1170</v>
      </c>
      <c r="P153" s="15">
        <f>(PLANEJAMENTO[[#This Row],[AGUARDANDO SEPARAÇÃO]]+PLANEJAMENTO[[#This Row],[FINALIZADO]])-(PLANEJAMENTO[[#This Row],[TOTAL LISTA]]+PLANEJAMENTO[[#This Row],[KIT]])</f>
        <v>0</v>
      </c>
      <c r="Q153" s="3">
        <f>IFERROR(VLOOKUP(PLANEJAMENTO[[#This Row],[SKU]],EST_MERCOCAMP!A:E,5,0),0)</f>
        <v>34662</v>
      </c>
      <c r="R153" s="3">
        <f>IFERROR(VLOOKUP(PLANEJAMENTO[[#This Row],[SKU]],EST_LMX!A:C,3,0),0)</f>
        <v>564</v>
      </c>
      <c r="S153" s="7">
        <f>IFERROR(IF(VLOOKUP(C153,'EST_DEVINTEX X DEMANDA'!A:E,5,0)&lt;0,0,VLOOKUP(C153,'EST_DEVINTEX X DEMANDA'!A:E,5,0)),0)</f>
        <v>3658</v>
      </c>
      <c r="T153" s="3"/>
      <c r="U153" s="3">
        <f t="shared" si="4"/>
        <v>0</v>
      </c>
      <c r="V153" s="3">
        <f t="shared" si="5"/>
        <v>0</v>
      </c>
      <c r="W153" s="3" t="s">
        <v>145</v>
      </c>
      <c r="X153" s="87" t="s">
        <v>145</v>
      </c>
      <c r="Y153" s="73">
        <f>(PLANEJAMENTO[[#This Row],[AGUARDANDO SEPARAÇÃO]]+PLANEJAMENTO[[#This Row],[FINALIZADO]])/(PLANEJAMENTO[[#This Row],[KIT]]+PLANEJAMENTO[[#This Row],[TOTAL LISTA]])</f>
        <v>1</v>
      </c>
    </row>
    <row r="154" spans="1:25" x14ac:dyDescent="0.25">
      <c r="A154" s="71" t="s">
        <v>179</v>
      </c>
      <c r="B154" s="71" t="s">
        <v>158</v>
      </c>
      <c r="C154" s="3">
        <v>33587</v>
      </c>
      <c r="D154" s="3" t="s">
        <v>285</v>
      </c>
      <c r="E154" s="47" t="s">
        <v>138</v>
      </c>
      <c r="F154" s="4" t="s">
        <v>136</v>
      </c>
      <c r="G154" s="4">
        <v>960</v>
      </c>
      <c r="H154" s="3">
        <v>6</v>
      </c>
      <c r="I154" s="15">
        <f>SUMIFS(IN_TRANSITO!E:E,IN_TRANSITO!B:B,PLANEJAMENTO!C154,IN_TRANSITO!H:H,PLANEJAMENTO!$I$2,IN_TRANSITO!W:W,PLANEJAMENTO!A154)</f>
        <v>0</v>
      </c>
      <c r="J154" s="15">
        <f>SUMIFS(IN_TRANSITO!E:E,IN_TRANSITO!B:B,PLANEJAMENTO!C154,IN_TRANSITO!H:H,PLANEJAMENTO!$J$2,IN_TRANSITO!W:W,PLANEJAMENTO!A154)</f>
        <v>0</v>
      </c>
      <c r="K154" s="15">
        <f>SUMIFS(PRODUCAO_SHRINK!E:E,PRODUCAO_SHRINK!B:B,PLANEJAMENTO[[#This Row],[SKU]],PRODUCAO_SHRINK!H:H,PLANEJAMENTO[[#Headers],[SHERINK SOLICITADO]],PRODUCAO_SHRINK!V:V,PLANEJAMENTO[[#This Row],[LISTA]])</f>
        <v>0</v>
      </c>
      <c r="L154" s="15">
        <f>SUMIFS(PRODUCAO_SHRINK!E:E,PRODUCAO_SHRINK!B:B,PLANEJAMENTO[[#This Row],[SKU]],PRODUCAO_SHRINK!H:H,PLANEJAMENTO[[#Headers],[SHERINK ENVIADO]],PRODUCAO_SHRINK!V:V,PLANEJAMENTO[[#This Row],[LISTA]])</f>
        <v>0</v>
      </c>
      <c r="M154" s="15">
        <f>SUMIFS(IN_TRANSITO!E:E,IN_TRANSITO!B:B,PLANEJAMENTO!C154,IN_TRANSITO!H:H,PLANEJAMENTO!$M$2,IN_TRANSITO!W:W,PLANEJAMENTO!A154)</f>
        <v>648</v>
      </c>
      <c r="N154" s="15">
        <v>0</v>
      </c>
      <c r="O154" s="15">
        <v>648</v>
      </c>
      <c r="P154" s="15">
        <f>(PLANEJAMENTO[[#This Row],[AGUARDANDO SEPARAÇÃO]]+PLANEJAMENTO[[#This Row],[FINALIZADO]])-(PLANEJAMENTO[[#This Row],[TOTAL LISTA]]+PLANEJAMENTO[[#This Row],[KIT]])</f>
        <v>0</v>
      </c>
      <c r="Q154" s="3">
        <f>IFERROR(VLOOKUP(PLANEJAMENTO[[#This Row],[SKU]],EST_MERCOCAMP!A:E,5,0),0)</f>
        <v>4320</v>
      </c>
      <c r="R154" s="3">
        <f>IFERROR(VLOOKUP(PLANEJAMENTO[[#This Row],[SKU]],EST_LMX!A:C,3,0),0)</f>
        <v>384</v>
      </c>
      <c r="S154" s="7">
        <f>IFERROR(IF(VLOOKUP(C154,'EST_DEVINTEX X DEMANDA'!A:E,5,0)&lt;0,0,VLOOKUP(C154,'EST_DEVINTEX X DEMANDA'!A:E,5,0)),0)</f>
        <v>0</v>
      </c>
      <c r="T154" s="3"/>
      <c r="U154" s="3">
        <f t="shared" si="4"/>
        <v>0</v>
      </c>
      <c r="V154" s="3">
        <f t="shared" si="5"/>
        <v>0</v>
      </c>
      <c r="W154" s="3" t="s">
        <v>145</v>
      </c>
      <c r="X154" s="87" t="s">
        <v>145</v>
      </c>
      <c r="Y154" s="73">
        <f>(PLANEJAMENTO[[#This Row],[AGUARDANDO SEPARAÇÃO]]+PLANEJAMENTO[[#This Row],[FINALIZADO]])/(PLANEJAMENTO[[#This Row],[KIT]]+PLANEJAMENTO[[#This Row],[TOTAL LISTA]])</f>
        <v>1</v>
      </c>
    </row>
    <row r="155" spans="1:25" x14ac:dyDescent="0.25">
      <c r="A155" s="71" t="s">
        <v>179</v>
      </c>
      <c r="B155" s="71" t="s">
        <v>158</v>
      </c>
      <c r="C155" s="3">
        <v>32616</v>
      </c>
      <c r="D155" s="3" t="s">
        <v>56</v>
      </c>
      <c r="E155" s="47" t="s">
        <v>135</v>
      </c>
      <c r="F155" s="4" t="s">
        <v>136</v>
      </c>
      <c r="G155" s="4">
        <v>480</v>
      </c>
      <c r="H155" s="3">
        <v>6</v>
      </c>
      <c r="I155" s="15">
        <f>SUMIFS(IN_TRANSITO!E:E,IN_TRANSITO!B:B,PLANEJAMENTO!C155,IN_TRANSITO!H:H,PLANEJAMENTO!$I$2,IN_TRANSITO!W:W,PLANEJAMENTO!A155)</f>
        <v>0</v>
      </c>
      <c r="J155" s="15">
        <f>SUMIFS(IN_TRANSITO!E:E,IN_TRANSITO!B:B,PLANEJAMENTO!C155,IN_TRANSITO!H:H,PLANEJAMENTO!$J$2,IN_TRANSITO!W:W,PLANEJAMENTO!A155)</f>
        <v>0</v>
      </c>
      <c r="K155" s="15">
        <f>SUMIFS(PRODUCAO_SHRINK!E:E,PRODUCAO_SHRINK!B:B,PLANEJAMENTO[[#This Row],[SKU]],PRODUCAO_SHRINK!H:H,PLANEJAMENTO[[#Headers],[SHERINK SOLICITADO]],PRODUCAO_SHRINK!V:V,PLANEJAMENTO[[#This Row],[LISTA]])</f>
        <v>0</v>
      </c>
      <c r="L155" s="15">
        <f>SUMIFS(PRODUCAO_SHRINK!E:E,PRODUCAO_SHRINK!B:B,PLANEJAMENTO[[#This Row],[SKU]],PRODUCAO_SHRINK!H:H,PLANEJAMENTO[[#Headers],[SHERINK ENVIADO]],PRODUCAO_SHRINK!V:V,PLANEJAMENTO[[#This Row],[LISTA]])</f>
        <v>0</v>
      </c>
      <c r="M155" s="15">
        <f>SUMIFS(IN_TRANSITO!E:E,IN_TRANSITO!B:B,PLANEJAMENTO!C155,IN_TRANSITO!H:H,PLANEJAMENTO!$M$2,IN_TRANSITO!W:W,PLANEJAMENTO!A155)</f>
        <v>504</v>
      </c>
      <c r="N155" s="15">
        <v>0</v>
      </c>
      <c r="O155" s="15">
        <v>504</v>
      </c>
      <c r="P155" s="15">
        <f>(PLANEJAMENTO[[#This Row],[AGUARDANDO SEPARAÇÃO]]+PLANEJAMENTO[[#This Row],[FINALIZADO]])-(PLANEJAMENTO[[#This Row],[TOTAL LISTA]]+PLANEJAMENTO[[#This Row],[KIT]])</f>
        <v>0</v>
      </c>
      <c r="Q155" s="3">
        <f>IFERROR(VLOOKUP(PLANEJAMENTO[[#This Row],[SKU]],EST_MERCOCAMP!A:E,5,0),0)</f>
        <v>4368</v>
      </c>
      <c r="R155" s="3">
        <f>IFERROR(VLOOKUP(PLANEJAMENTO[[#This Row],[SKU]],EST_LMX!A:C,3,0),0)</f>
        <v>30</v>
      </c>
      <c r="S155" s="7">
        <f>IFERROR(IF(VLOOKUP(C155,'EST_DEVINTEX X DEMANDA'!A:E,5,0)&lt;0,0,VLOOKUP(C155,'EST_DEVINTEX X DEMANDA'!A:E,5,0)),0)</f>
        <v>3840</v>
      </c>
      <c r="T155" s="3"/>
      <c r="U155" s="3">
        <f t="shared" si="4"/>
        <v>0</v>
      </c>
      <c r="V155" s="3">
        <f t="shared" si="5"/>
        <v>0</v>
      </c>
      <c r="W155" s="3" t="s">
        <v>145</v>
      </c>
      <c r="X155" s="87" t="s">
        <v>145</v>
      </c>
      <c r="Y155" s="73">
        <f>(PLANEJAMENTO[[#This Row],[AGUARDANDO SEPARAÇÃO]]+PLANEJAMENTO[[#This Row],[FINALIZADO]])/(PLANEJAMENTO[[#This Row],[KIT]]+PLANEJAMENTO[[#This Row],[TOTAL LISTA]])</f>
        <v>1</v>
      </c>
    </row>
    <row r="156" spans="1:25" x14ac:dyDescent="0.25">
      <c r="A156" s="71" t="s">
        <v>179</v>
      </c>
      <c r="B156" s="71" t="s">
        <v>158</v>
      </c>
      <c r="C156" s="3">
        <v>33596</v>
      </c>
      <c r="D156" s="3" t="s">
        <v>286</v>
      </c>
      <c r="E156" s="47" t="s">
        <v>138</v>
      </c>
      <c r="F156" s="4" t="s">
        <v>136</v>
      </c>
      <c r="G156" s="4">
        <v>8352</v>
      </c>
      <c r="H156" s="3">
        <v>12</v>
      </c>
      <c r="I156" s="15">
        <f>SUMIFS(IN_TRANSITO!E:E,IN_TRANSITO!B:B,PLANEJAMENTO!C156,IN_TRANSITO!H:H,PLANEJAMENTO!$I$2,IN_TRANSITO!W:W,PLANEJAMENTO!A156)</f>
        <v>0</v>
      </c>
      <c r="J156" s="15">
        <f>SUMIFS(IN_TRANSITO!E:E,IN_TRANSITO!B:B,PLANEJAMENTO!C156,IN_TRANSITO!H:H,PLANEJAMENTO!$J$2,IN_TRANSITO!W:W,PLANEJAMENTO!A156)</f>
        <v>0</v>
      </c>
      <c r="K156" s="15">
        <f>SUMIFS(PRODUCAO_SHRINK!E:E,PRODUCAO_SHRINK!B:B,PLANEJAMENTO[[#This Row],[SKU]],PRODUCAO_SHRINK!H:H,PLANEJAMENTO[[#Headers],[SHERINK SOLICITADO]],PRODUCAO_SHRINK!V:V,PLANEJAMENTO[[#This Row],[LISTA]])</f>
        <v>0</v>
      </c>
      <c r="L156" s="15">
        <f>SUMIFS(PRODUCAO_SHRINK!E:E,PRODUCAO_SHRINK!B:B,PLANEJAMENTO[[#This Row],[SKU]],PRODUCAO_SHRINK!H:H,PLANEJAMENTO[[#Headers],[SHERINK ENVIADO]],PRODUCAO_SHRINK!V:V,PLANEJAMENTO[[#This Row],[LISTA]])</f>
        <v>0</v>
      </c>
      <c r="M156" s="15">
        <f>SUMIFS(IN_TRANSITO!E:E,IN_TRANSITO!B:B,PLANEJAMENTO!C156,IN_TRANSITO!H:H,PLANEJAMENTO!$M$2,IN_TRANSITO!W:W,PLANEJAMENTO!A156)</f>
        <v>624</v>
      </c>
      <c r="N156" s="15">
        <v>0</v>
      </c>
      <c r="O156" s="15">
        <v>624</v>
      </c>
      <c r="P156" s="15">
        <f>(PLANEJAMENTO[[#This Row],[AGUARDANDO SEPARAÇÃO]]+PLANEJAMENTO[[#This Row],[FINALIZADO]])-(PLANEJAMENTO[[#This Row],[TOTAL LISTA]]+PLANEJAMENTO[[#This Row],[KIT]])</f>
        <v>0</v>
      </c>
      <c r="Q156" s="3">
        <f>IFERROR(VLOOKUP(PLANEJAMENTO[[#This Row],[SKU]],EST_MERCOCAMP!A:E,5,0),0)</f>
        <v>49488</v>
      </c>
      <c r="R156" s="3">
        <f>IFERROR(VLOOKUP(PLANEJAMENTO[[#This Row],[SKU]],EST_LMX!A:C,3,0),0)</f>
        <v>492</v>
      </c>
      <c r="S156" s="7">
        <f>IFERROR(IF(VLOOKUP(C156,'EST_DEVINTEX X DEMANDA'!A:E,5,0)&lt;0,0,VLOOKUP(C156,'EST_DEVINTEX X DEMANDA'!A:E,5,0)),0)</f>
        <v>16704</v>
      </c>
      <c r="T156" s="3"/>
      <c r="U156" s="3">
        <f t="shared" si="4"/>
        <v>0</v>
      </c>
      <c r="V156" s="3">
        <f t="shared" si="5"/>
        <v>0</v>
      </c>
      <c r="W156" s="3" t="s">
        <v>182</v>
      </c>
      <c r="X156" s="87" t="s">
        <v>145</v>
      </c>
      <c r="Y156" s="73">
        <f>(PLANEJAMENTO[[#This Row],[AGUARDANDO SEPARAÇÃO]]+PLANEJAMENTO[[#This Row],[FINALIZADO]])/(PLANEJAMENTO[[#This Row],[KIT]]+PLANEJAMENTO[[#This Row],[TOTAL LISTA]])</f>
        <v>1</v>
      </c>
    </row>
    <row r="157" spans="1:25" x14ac:dyDescent="0.25">
      <c r="A157" s="71" t="s">
        <v>179</v>
      </c>
      <c r="B157" s="71" t="s">
        <v>158</v>
      </c>
      <c r="C157" s="3">
        <v>34665</v>
      </c>
      <c r="D157" s="3" t="s">
        <v>287</v>
      </c>
      <c r="E157" s="47" t="s">
        <v>135</v>
      </c>
      <c r="F157" s="4" t="s">
        <v>136</v>
      </c>
      <c r="G157" s="4">
        <v>936</v>
      </c>
      <c r="H157" s="3">
        <v>6</v>
      </c>
      <c r="I157" s="15">
        <f>SUMIFS(IN_TRANSITO!E:E,IN_TRANSITO!B:B,PLANEJAMENTO!C157,IN_TRANSITO!H:H,PLANEJAMENTO!$I$2,IN_TRANSITO!W:W,PLANEJAMENTO!A157)</f>
        <v>0</v>
      </c>
      <c r="J157" s="15">
        <f>SUMIFS(IN_TRANSITO!E:E,IN_TRANSITO!B:B,PLANEJAMENTO!C157,IN_TRANSITO!H:H,PLANEJAMENTO!$J$2,IN_TRANSITO!W:W,PLANEJAMENTO!A157)</f>
        <v>0</v>
      </c>
      <c r="K157" s="15">
        <f>SUMIFS(PRODUCAO_SHRINK!E:E,PRODUCAO_SHRINK!B:B,PLANEJAMENTO[[#This Row],[SKU]],PRODUCAO_SHRINK!H:H,PLANEJAMENTO[[#Headers],[SHERINK SOLICITADO]],PRODUCAO_SHRINK!V:V,PLANEJAMENTO[[#This Row],[LISTA]])</f>
        <v>0</v>
      </c>
      <c r="L157" s="15">
        <f>SUMIFS(PRODUCAO_SHRINK!E:E,PRODUCAO_SHRINK!B:B,PLANEJAMENTO[[#This Row],[SKU]],PRODUCAO_SHRINK!H:H,PLANEJAMENTO[[#Headers],[SHERINK ENVIADO]],PRODUCAO_SHRINK!V:V,PLANEJAMENTO[[#This Row],[LISTA]])</f>
        <v>0</v>
      </c>
      <c r="M157" s="15">
        <f>SUMIFS(IN_TRANSITO!E:E,IN_TRANSITO!B:B,PLANEJAMENTO!C157,IN_TRANSITO!H:H,PLANEJAMENTO!$M$2,IN_TRANSITO!W:W,PLANEJAMENTO!A157)</f>
        <v>1086</v>
      </c>
      <c r="N157" s="15">
        <v>0</v>
      </c>
      <c r="O157" s="15">
        <v>1086</v>
      </c>
      <c r="P157" s="15">
        <f>(PLANEJAMENTO[[#This Row],[AGUARDANDO SEPARAÇÃO]]+PLANEJAMENTO[[#This Row],[FINALIZADO]])-(PLANEJAMENTO[[#This Row],[TOTAL LISTA]]+PLANEJAMENTO[[#This Row],[KIT]])</f>
        <v>0</v>
      </c>
      <c r="Q157" s="3">
        <f>IFERROR(VLOOKUP(PLANEJAMENTO[[#This Row],[SKU]],EST_MERCOCAMP!A:E,5,0),0)</f>
        <v>-1728</v>
      </c>
      <c r="R157" s="3">
        <f>IFERROR(VLOOKUP(PLANEJAMENTO[[#This Row],[SKU]],EST_LMX!A:C,3,0),0)</f>
        <v>144</v>
      </c>
      <c r="S157" s="7">
        <f>IFERROR(IF(VLOOKUP(C157,'EST_DEVINTEX X DEMANDA'!A:E,5,0)&lt;0,0,VLOOKUP(C157,'EST_DEVINTEX X DEMANDA'!A:E,5,0)),0)</f>
        <v>9426</v>
      </c>
      <c r="T157" s="3"/>
      <c r="U157" s="3">
        <f t="shared" si="4"/>
        <v>0</v>
      </c>
      <c r="V157" s="3">
        <f t="shared" si="5"/>
        <v>0</v>
      </c>
      <c r="W157" s="3" t="s">
        <v>145</v>
      </c>
      <c r="X157" s="87" t="s">
        <v>145</v>
      </c>
      <c r="Y157" s="73">
        <f>(PLANEJAMENTO[[#This Row],[AGUARDANDO SEPARAÇÃO]]+PLANEJAMENTO[[#This Row],[FINALIZADO]])/(PLANEJAMENTO[[#This Row],[KIT]]+PLANEJAMENTO[[#This Row],[TOTAL LISTA]])</f>
        <v>1</v>
      </c>
    </row>
    <row r="158" spans="1:25" x14ac:dyDescent="0.25">
      <c r="A158" s="71" t="s">
        <v>179</v>
      </c>
      <c r="B158" s="71" t="s">
        <v>158</v>
      </c>
      <c r="C158" s="3">
        <v>34945</v>
      </c>
      <c r="D158" s="3" t="s">
        <v>288</v>
      </c>
      <c r="E158" s="47" t="s">
        <v>137</v>
      </c>
      <c r="F158" s="4" t="s">
        <v>136</v>
      </c>
      <c r="G158" s="4">
        <v>960</v>
      </c>
      <c r="H158" s="3">
        <v>6</v>
      </c>
      <c r="I158" s="15">
        <f>SUMIFS(IN_TRANSITO!E:E,IN_TRANSITO!B:B,PLANEJAMENTO!C158,IN_TRANSITO!H:H,PLANEJAMENTO!$I$2,IN_TRANSITO!W:W,PLANEJAMENTO!A158)</f>
        <v>0</v>
      </c>
      <c r="J158" s="15">
        <f>SUMIFS(IN_TRANSITO!E:E,IN_TRANSITO!B:B,PLANEJAMENTO!C158,IN_TRANSITO!H:H,PLANEJAMENTO!$J$2,IN_TRANSITO!W:W,PLANEJAMENTO!A158)</f>
        <v>0</v>
      </c>
      <c r="K158" s="15">
        <f>SUMIFS(PRODUCAO_SHRINK!E:E,PRODUCAO_SHRINK!B:B,PLANEJAMENTO[[#This Row],[SKU]],PRODUCAO_SHRINK!H:H,PLANEJAMENTO[[#Headers],[SHERINK SOLICITADO]],PRODUCAO_SHRINK!V:V,PLANEJAMENTO[[#This Row],[LISTA]])</f>
        <v>0</v>
      </c>
      <c r="L158" s="15">
        <f>SUMIFS(PRODUCAO_SHRINK!E:E,PRODUCAO_SHRINK!B:B,PLANEJAMENTO[[#This Row],[SKU]],PRODUCAO_SHRINK!H:H,PLANEJAMENTO[[#Headers],[SHERINK ENVIADO]],PRODUCAO_SHRINK!V:V,PLANEJAMENTO[[#This Row],[LISTA]])</f>
        <v>0</v>
      </c>
      <c r="M158" s="15">
        <f>SUMIFS(IN_TRANSITO!E:E,IN_TRANSITO!B:B,PLANEJAMENTO!C158,IN_TRANSITO!H:H,PLANEJAMENTO!$M$2,IN_TRANSITO!W:W,PLANEJAMENTO!A158)</f>
        <v>1050</v>
      </c>
      <c r="N158" s="15">
        <v>0</v>
      </c>
      <c r="O158" s="15">
        <v>1050</v>
      </c>
      <c r="P158" s="15">
        <f>(PLANEJAMENTO[[#This Row],[AGUARDANDO SEPARAÇÃO]]+PLANEJAMENTO[[#This Row],[FINALIZADO]])-(PLANEJAMENTO[[#This Row],[TOTAL LISTA]]+PLANEJAMENTO[[#This Row],[KIT]])</f>
        <v>0</v>
      </c>
      <c r="Q158" s="3">
        <f>IFERROR(VLOOKUP(PLANEJAMENTO[[#This Row],[SKU]],EST_MERCOCAMP!A:E,5,0),0)</f>
        <v>2718</v>
      </c>
      <c r="R158" s="3">
        <f>IFERROR(VLOOKUP(PLANEJAMENTO[[#This Row],[SKU]],EST_LMX!A:C,3,0),0)</f>
        <v>582</v>
      </c>
      <c r="S158" s="7">
        <f>IFERROR(IF(VLOOKUP(C158,'EST_DEVINTEX X DEMANDA'!A:E,5,0)&lt;0,0,VLOOKUP(C158,'EST_DEVINTEX X DEMANDA'!A:E,5,0)),0)</f>
        <v>6720</v>
      </c>
      <c r="T158" s="3"/>
      <c r="U158" s="3">
        <f t="shared" si="4"/>
        <v>0</v>
      </c>
      <c r="V158" s="3">
        <f t="shared" si="5"/>
        <v>0</v>
      </c>
      <c r="W158" s="3" t="s">
        <v>145</v>
      </c>
      <c r="X158" s="87" t="s">
        <v>145</v>
      </c>
      <c r="Y158" s="73">
        <f>(PLANEJAMENTO[[#This Row],[AGUARDANDO SEPARAÇÃO]]+PLANEJAMENTO[[#This Row],[FINALIZADO]])/(PLANEJAMENTO[[#This Row],[KIT]]+PLANEJAMENTO[[#This Row],[TOTAL LISTA]])</f>
        <v>1</v>
      </c>
    </row>
    <row r="159" spans="1:25" x14ac:dyDescent="0.25">
      <c r="A159" s="71" t="s">
        <v>179</v>
      </c>
      <c r="B159" s="71" t="s">
        <v>158</v>
      </c>
      <c r="C159" s="3">
        <v>33265</v>
      </c>
      <c r="D159" s="3" t="s">
        <v>289</v>
      </c>
      <c r="E159" s="47" t="s">
        <v>135</v>
      </c>
      <c r="F159" s="4" t="s">
        <v>136</v>
      </c>
      <c r="G159" s="4">
        <v>5280</v>
      </c>
      <c r="H159" s="3">
        <v>12</v>
      </c>
      <c r="I159" s="15">
        <f>SUMIFS(IN_TRANSITO!E:E,IN_TRANSITO!B:B,PLANEJAMENTO!C159,IN_TRANSITO!H:H,PLANEJAMENTO!$I$2,IN_TRANSITO!W:W,PLANEJAMENTO!A159)</f>
        <v>0</v>
      </c>
      <c r="J159" s="15">
        <f>SUMIFS(IN_TRANSITO!E:E,IN_TRANSITO!B:B,PLANEJAMENTO!C159,IN_TRANSITO!H:H,PLANEJAMENTO!$J$2,IN_TRANSITO!W:W,PLANEJAMENTO!A159)</f>
        <v>0</v>
      </c>
      <c r="K159" s="15">
        <f>SUMIFS(PRODUCAO_SHRINK!E:E,PRODUCAO_SHRINK!B:B,PLANEJAMENTO[[#This Row],[SKU]],PRODUCAO_SHRINK!H:H,PLANEJAMENTO[[#Headers],[SHERINK SOLICITADO]],PRODUCAO_SHRINK!V:V,PLANEJAMENTO[[#This Row],[LISTA]])</f>
        <v>0</v>
      </c>
      <c r="L159" s="15">
        <f>SUMIFS(PRODUCAO_SHRINK!E:E,PRODUCAO_SHRINK!B:B,PLANEJAMENTO[[#This Row],[SKU]],PRODUCAO_SHRINK!H:H,PLANEJAMENTO[[#Headers],[SHERINK ENVIADO]],PRODUCAO_SHRINK!V:V,PLANEJAMENTO[[#This Row],[LISTA]])</f>
        <v>0</v>
      </c>
      <c r="M159" s="15">
        <f>SUMIFS(IN_TRANSITO!E:E,IN_TRANSITO!B:B,PLANEJAMENTO!C159,IN_TRANSITO!H:H,PLANEJAMENTO!$M$2,IN_TRANSITO!W:W,PLANEJAMENTO!A159)</f>
        <v>1032</v>
      </c>
      <c r="N159" s="15">
        <v>0</v>
      </c>
      <c r="O159" s="15">
        <v>1032</v>
      </c>
      <c r="P159" s="15">
        <f>(PLANEJAMENTO[[#This Row],[AGUARDANDO SEPARAÇÃO]]+PLANEJAMENTO[[#This Row],[FINALIZADO]])-(PLANEJAMENTO[[#This Row],[TOTAL LISTA]]+PLANEJAMENTO[[#This Row],[KIT]])</f>
        <v>0</v>
      </c>
      <c r="Q159" s="3">
        <f>IFERROR(VLOOKUP(PLANEJAMENTO[[#This Row],[SKU]],EST_MERCOCAMP!A:E,5,0),0)</f>
        <v>6048</v>
      </c>
      <c r="R159" s="3">
        <f>IFERROR(VLOOKUP(PLANEJAMENTO[[#This Row],[SKU]],EST_LMX!A:C,3,0),0)</f>
        <v>1632</v>
      </c>
      <c r="S159" s="7">
        <f>IFERROR(IF(VLOOKUP(C159,'EST_DEVINTEX X DEMANDA'!A:E,5,0)&lt;0,0,VLOOKUP(C159,'EST_DEVINTEX X DEMANDA'!A:E,5,0)),0)</f>
        <v>5760</v>
      </c>
      <c r="T159" s="3"/>
      <c r="U159" s="3">
        <f t="shared" si="4"/>
        <v>0</v>
      </c>
      <c r="V159" s="3">
        <f t="shared" si="5"/>
        <v>0</v>
      </c>
      <c r="W159" s="3" t="s">
        <v>182</v>
      </c>
      <c r="X159" s="87" t="s">
        <v>145</v>
      </c>
      <c r="Y159" s="73">
        <f>(PLANEJAMENTO[[#This Row],[AGUARDANDO SEPARAÇÃO]]+PLANEJAMENTO[[#This Row],[FINALIZADO]])/(PLANEJAMENTO[[#This Row],[KIT]]+PLANEJAMENTO[[#This Row],[TOTAL LISTA]])</f>
        <v>1</v>
      </c>
    </row>
    <row r="160" spans="1:25" x14ac:dyDescent="0.25">
      <c r="A160" s="71" t="s">
        <v>179</v>
      </c>
      <c r="B160" s="71" t="s">
        <v>158</v>
      </c>
      <c r="C160" s="3">
        <v>33266</v>
      </c>
      <c r="D160" s="3" t="s">
        <v>290</v>
      </c>
      <c r="E160" s="47" t="s">
        <v>135</v>
      </c>
      <c r="F160" s="4" t="s">
        <v>136</v>
      </c>
      <c r="G160" s="4">
        <v>672</v>
      </c>
      <c r="H160" s="3">
        <v>6</v>
      </c>
      <c r="I160" s="15">
        <f>SUMIFS(IN_TRANSITO!E:E,IN_TRANSITO!B:B,PLANEJAMENTO!C160,IN_TRANSITO!H:H,PLANEJAMENTO!$I$2,IN_TRANSITO!W:W,PLANEJAMENTO!A160)</f>
        <v>0</v>
      </c>
      <c r="J160" s="15">
        <f>SUMIFS(IN_TRANSITO!E:E,IN_TRANSITO!B:B,PLANEJAMENTO!C160,IN_TRANSITO!H:H,PLANEJAMENTO!$J$2,IN_TRANSITO!W:W,PLANEJAMENTO!A160)</f>
        <v>0</v>
      </c>
      <c r="K160" s="15">
        <f>SUMIFS(PRODUCAO_SHRINK!E:E,PRODUCAO_SHRINK!B:B,PLANEJAMENTO[[#This Row],[SKU]],PRODUCAO_SHRINK!H:H,PLANEJAMENTO[[#Headers],[SHERINK SOLICITADO]],PRODUCAO_SHRINK!V:V,PLANEJAMENTO[[#This Row],[LISTA]])</f>
        <v>0</v>
      </c>
      <c r="L160" s="15">
        <f>SUMIFS(PRODUCAO_SHRINK!E:E,PRODUCAO_SHRINK!B:B,PLANEJAMENTO[[#This Row],[SKU]],PRODUCAO_SHRINK!H:H,PLANEJAMENTO[[#Headers],[SHERINK ENVIADO]],PRODUCAO_SHRINK!V:V,PLANEJAMENTO[[#This Row],[LISTA]])</f>
        <v>0</v>
      </c>
      <c r="M160" s="15">
        <f>SUMIFS(IN_TRANSITO!E:E,IN_TRANSITO!B:B,PLANEJAMENTO!C160,IN_TRANSITO!H:H,PLANEJAMENTO!$M$2,IN_TRANSITO!W:W,PLANEJAMENTO!A160)</f>
        <v>1020</v>
      </c>
      <c r="N160" s="15">
        <v>0</v>
      </c>
      <c r="O160" s="15">
        <v>1020</v>
      </c>
      <c r="P160" s="15">
        <f>(PLANEJAMENTO[[#This Row],[AGUARDANDO SEPARAÇÃO]]+PLANEJAMENTO[[#This Row],[FINALIZADO]])-(PLANEJAMENTO[[#This Row],[TOTAL LISTA]]+PLANEJAMENTO[[#This Row],[KIT]])</f>
        <v>0</v>
      </c>
      <c r="Q160" s="3">
        <f>IFERROR(VLOOKUP(PLANEJAMENTO[[#This Row],[SKU]],EST_MERCOCAMP!A:E,5,0),0)</f>
        <v>2124</v>
      </c>
      <c r="R160" s="3">
        <f>IFERROR(VLOOKUP(PLANEJAMENTO[[#This Row],[SKU]],EST_LMX!A:C,3,0),0)</f>
        <v>798</v>
      </c>
      <c r="S160" s="7">
        <f>IFERROR(IF(VLOOKUP(C160,'EST_DEVINTEX X DEMANDA'!A:E,5,0)&lt;0,0,VLOOKUP(C160,'EST_DEVINTEX X DEMANDA'!A:E,5,0)),0)</f>
        <v>4722</v>
      </c>
      <c r="T160" s="3"/>
      <c r="U160" s="3">
        <f t="shared" si="4"/>
        <v>0</v>
      </c>
      <c r="V160" s="3">
        <f t="shared" si="5"/>
        <v>0</v>
      </c>
      <c r="W160" s="3" t="s">
        <v>145</v>
      </c>
      <c r="X160" s="87" t="s">
        <v>145</v>
      </c>
      <c r="Y160" s="73">
        <f>(PLANEJAMENTO[[#This Row],[AGUARDANDO SEPARAÇÃO]]+PLANEJAMENTO[[#This Row],[FINALIZADO]])/(PLANEJAMENTO[[#This Row],[KIT]]+PLANEJAMENTO[[#This Row],[TOTAL LISTA]])</f>
        <v>1</v>
      </c>
    </row>
    <row r="161" spans="1:25" x14ac:dyDescent="0.25">
      <c r="A161" s="71" t="s">
        <v>179</v>
      </c>
      <c r="B161" s="71" t="s">
        <v>158</v>
      </c>
      <c r="C161" s="3">
        <v>34491</v>
      </c>
      <c r="D161" s="3" t="s">
        <v>60</v>
      </c>
      <c r="E161" s="47" t="s">
        <v>135</v>
      </c>
      <c r="F161" s="4" t="s">
        <v>136</v>
      </c>
      <c r="G161" s="4">
        <v>480</v>
      </c>
      <c r="H161" s="3">
        <v>6</v>
      </c>
      <c r="I161" s="15">
        <f>SUMIFS(IN_TRANSITO!E:E,IN_TRANSITO!B:B,PLANEJAMENTO!C161,IN_TRANSITO!H:H,PLANEJAMENTO!$I$2,IN_TRANSITO!W:W,PLANEJAMENTO!A161)</f>
        <v>0</v>
      </c>
      <c r="J161" s="15">
        <f>SUMIFS(IN_TRANSITO!E:E,IN_TRANSITO!B:B,PLANEJAMENTO!C161,IN_TRANSITO!H:H,PLANEJAMENTO!$J$2,IN_TRANSITO!W:W,PLANEJAMENTO!A161)</f>
        <v>0</v>
      </c>
      <c r="K161" s="15">
        <f>SUMIFS(PRODUCAO_SHRINK!E:E,PRODUCAO_SHRINK!B:B,PLANEJAMENTO[[#This Row],[SKU]],PRODUCAO_SHRINK!H:H,PLANEJAMENTO[[#Headers],[SHERINK SOLICITADO]],PRODUCAO_SHRINK!V:V,PLANEJAMENTO[[#This Row],[LISTA]])</f>
        <v>0</v>
      </c>
      <c r="L161" s="15">
        <f>SUMIFS(PRODUCAO_SHRINK!E:E,PRODUCAO_SHRINK!B:B,PLANEJAMENTO[[#This Row],[SKU]],PRODUCAO_SHRINK!H:H,PLANEJAMENTO[[#Headers],[SHERINK ENVIADO]],PRODUCAO_SHRINK!V:V,PLANEJAMENTO[[#This Row],[LISTA]])</f>
        <v>0</v>
      </c>
      <c r="M161" s="15">
        <f>SUMIFS(IN_TRANSITO!E:E,IN_TRANSITO!B:B,PLANEJAMENTO!C161,IN_TRANSITO!H:H,PLANEJAMENTO!$M$2,IN_TRANSITO!W:W,PLANEJAMENTO!A161)</f>
        <v>1002</v>
      </c>
      <c r="N161" s="15">
        <v>0</v>
      </c>
      <c r="O161" s="15">
        <v>1002</v>
      </c>
      <c r="P161" s="15">
        <f>(PLANEJAMENTO[[#This Row],[AGUARDANDO SEPARAÇÃO]]+PLANEJAMENTO[[#This Row],[FINALIZADO]])-(PLANEJAMENTO[[#This Row],[TOTAL LISTA]]+PLANEJAMENTO[[#This Row],[KIT]])</f>
        <v>0</v>
      </c>
      <c r="Q161" s="3">
        <f>IFERROR(VLOOKUP(PLANEJAMENTO[[#This Row],[SKU]],EST_MERCOCAMP!A:E,5,0),0)</f>
        <v>-11016</v>
      </c>
      <c r="R161" s="3">
        <f>IFERROR(VLOOKUP(PLANEJAMENTO[[#This Row],[SKU]],EST_LMX!A:C,3,0),0)</f>
        <v>246</v>
      </c>
      <c r="S161" s="7">
        <f>IFERROR(IF(VLOOKUP(C161,'EST_DEVINTEX X DEMANDA'!A:E,5,0)&lt;0,0,VLOOKUP(C161,'EST_DEVINTEX X DEMANDA'!A:E,5,0)),0)</f>
        <v>8556</v>
      </c>
      <c r="T161" s="3"/>
      <c r="U161" s="3">
        <f t="shared" si="4"/>
        <v>0</v>
      </c>
      <c r="V161" s="3">
        <f t="shared" si="5"/>
        <v>0</v>
      </c>
      <c r="W161" s="3" t="s">
        <v>145</v>
      </c>
      <c r="X161" s="87" t="s">
        <v>145</v>
      </c>
      <c r="Y161" s="73">
        <f>(PLANEJAMENTO[[#This Row],[AGUARDANDO SEPARAÇÃO]]+PLANEJAMENTO[[#This Row],[FINALIZADO]])/(PLANEJAMENTO[[#This Row],[KIT]]+PLANEJAMENTO[[#This Row],[TOTAL LISTA]])</f>
        <v>1</v>
      </c>
    </row>
    <row r="162" spans="1:25" x14ac:dyDescent="0.25">
      <c r="A162" s="71" t="s">
        <v>179</v>
      </c>
      <c r="B162" s="71" t="s">
        <v>158</v>
      </c>
      <c r="C162" s="3">
        <v>33245</v>
      </c>
      <c r="D162" s="3" t="s">
        <v>291</v>
      </c>
      <c r="E162" s="47" t="s">
        <v>135</v>
      </c>
      <c r="F162" s="4" t="s">
        <v>136</v>
      </c>
      <c r="G162" s="4">
        <v>1980</v>
      </c>
      <c r="H162" s="3">
        <v>6</v>
      </c>
      <c r="I162" s="15">
        <f>SUMIFS(IN_TRANSITO!E:E,IN_TRANSITO!B:B,PLANEJAMENTO!C162,IN_TRANSITO!H:H,PLANEJAMENTO!$I$2,IN_TRANSITO!W:W,PLANEJAMENTO!A162)</f>
        <v>0</v>
      </c>
      <c r="J162" s="15">
        <f>SUMIFS(IN_TRANSITO!E:E,IN_TRANSITO!B:B,PLANEJAMENTO!C162,IN_TRANSITO!H:H,PLANEJAMENTO!$J$2,IN_TRANSITO!W:W,PLANEJAMENTO!A162)</f>
        <v>0</v>
      </c>
      <c r="K162" s="15">
        <f>SUMIFS(PRODUCAO_SHRINK!E:E,PRODUCAO_SHRINK!B:B,PLANEJAMENTO[[#This Row],[SKU]],PRODUCAO_SHRINK!H:H,PLANEJAMENTO[[#Headers],[SHERINK SOLICITADO]],PRODUCAO_SHRINK!V:V,PLANEJAMENTO[[#This Row],[LISTA]])</f>
        <v>0</v>
      </c>
      <c r="L162" s="15">
        <f>SUMIFS(PRODUCAO_SHRINK!E:E,PRODUCAO_SHRINK!B:B,PLANEJAMENTO[[#This Row],[SKU]],PRODUCAO_SHRINK!H:H,PLANEJAMENTO[[#Headers],[SHERINK ENVIADO]],PRODUCAO_SHRINK!V:V,PLANEJAMENTO[[#This Row],[LISTA]])</f>
        <v>0</v>
      </c>
      <c r="M162" s="15">
        <f>SUMIFS(IN_TRANSITO!E:E,IN_TRANSITO!B:B,PLANEJAMENTO!C162,IN_TRANSITO!H:H,PLANEJAMENTO!$M$2,IN_TRANSITO!W:W,PLANEJAMENTO!A162)</f>
        <v>972</v>
      </c>
      <c r="N162" s="15">
        <v>0</v>
      </c>
      <c r="O162" s="15">
        <v>972</v>
      </c>
      <c r="P162" s="15">
        <f>(PLANEJAMENTO[[#This Row],[AGUARDANDO SEPARAÇÃO]]+PLANEJAMENTO[[#This Row],[FINALIZADO]])-(PLANEJAMENTO[[#This Row],[TOTAL LISTA]]+PLANEJAMENTO[[#This Row],[KIT]])</f>
        <v>0</v>
      </c>
      <c r="Q162" s="3">
        <f>IFERROR(VLOOKUP(PLANEJAMENTO[[#This Row],[SKU]],EST_MERCOCAMP!A:E,5,0),0)</f>
        <v>17484</v>
      </c>
      <c r="R162" s="3">
        <f>IFERROR(VLOOKUP(PLANEJAMENTO[[#This Row],[SKU]],EST_LMX!A:C,3,0),0)</f>
        <v>3378</v>
      </c>
      <c r="S162" s="7">
        <f>IFERROR(IF(VLOOKUP(C162,'EST_DEVINTEX X DEMANDA'!A:E,5,0)&lt;0,0,VLOOKUP(C162,'EST_DEVINTEX X DEMANDA'!A:E,5,0)),0)</f>
        <v>10188</v>
      </c>
      <c r="T162" s="3"/>
      <c r="U162" s="3">
        <f t="shared" si="4"/>
        <v>0</v>
      </c>
      <c r="V162" s="3">
        <f t="shared" si="5"/>
        <v>0</v>
      </c>
      <c r="W162" s="3" t="s">
        <v>145</v>
      </c>
      <c r="X162" s="87" t="s">
        <v>145</v>
      </c>
      <c r="Y162" s="73">
        <f>(PLANEJAMENTO[[#This Row],[AGUARDANDO SEPARAÇÃO]]+PLANEJAMENTO[[#This Row],[FINALIZADO]])/(PLANEJAMENTO[[#This Row],[KIT]]+PLANEJAMENTO[[#This Row],[TOTAL LISTA]])</f>
        <v>1</v>
      </c>
    </row>
    <row r="163" spans="1:25" x14ac:dyDescent="0.25">
      <c r="A163" s="71" t="s">
        <v>179</v>
      </c>
      <c r="B163" s="71" t="s">
        <v>158</v>
      </c>
      <c r="C163" s="3">
        <v>33599</v>
      </c>
      <c r="D163" s="3" t="s">
        <v>292</v>
      </c>
      <c r="E163" s="47" t="s">
        <v>138</v>
      </c>
      <c r="F163" s="4" t="s">
        <v>136</v>
      </c>
      <c r="G163" s="4">
        <v>1800</v>
      </c>
      <c r="H163" s="3">
        <v>6</v>
      </c>
      <c r="I163" s="15">
        <f>SUMIFS(IN_TRANSITO!E:E,IN_TRANSITO!B:B,PLANEJAMENTO!C163,IN_TRANSITO!H:H,PLANEJAMENTO!$I$2,IN_TRANSITO!W:W,PLANEJAMENTO!A163)</f>
        <v>0</v>
      </c>
      <c r="J163" s="15">
        <f>SUMIFS(IN_TRANSITO!E:E,IN_TRANSITO!B:B,PLANEJAMENTO!C163,IN_TRANSITO!H:H,PLANEJAMENTO!$J$2,IN_TRANSITO!W:W,PLANEJAMENTO!A163)</f>
        <v>0</v>
      </c>
      <c r="K163" s="15">
        <f>SUMIFS(PRODUCAO_SHRINK!E:E,PRODUCAO_SHRINK!B:B,PLANEJAMENTO[[#This Row],[SKU]],PRODUCAO_SHRINK!H:H,PLANEJAMENTO[[#Headers],[SHERINK SOLICITADO]],PRODUCAO_SHRINK!V:V,PLANEJAMENTO[[#This Row],[LISTA]])</f>
        <v>0</v>
      </c>
      <c r="L163" s="15">
        <f>SUMIFS(PRODUCAO_SHRINK!E:E,PRODUCAO_SHRINK!B:B,PLANEJAMENTO[[#This Row],[SKU]],PRODUCAO_SHRINK!H:H,PLANEJAMENTO[[#Headers],[SHERINK ENVIADO]],PRODUCAO_SHRINK!V:V,PLANEJAMENTO[[#This Row],[LISTA]])</f>
        <v>0</v>
      </c>
      <c r="M163" s="15">
        <f>SUMIFS(IN_TRANSITO!E:E,IN_TRANSITO!B:B,PLANEJAMENTO!C163,IN_TRANSITO!H:H,PLANEJAMENTO!$M$2,IN_TRANSITO!W:W,PLANEJAMENTO!A163)</f>
        <v>612</v>
      </c>
      <c r="N163" s="15">
        <v>0</v>
      </c>
      <c r="O163" s="15">
        <v>612</v>
      </c>
      <c r="P163" s="15">
        <f>(PLANEJAMENTO[[#This Row],[AGUARDANDO SEPARAÇÃO]]+PLANEJAMENTO[[#This Row],[FINALIZADO]])-(PLANEJAMENTO[[#This Row],[TOTAL LISTA]]+PLANEJAMENTO[[#This Row],[KIT]])</f>
        <v>0</v>
      </c>
      <c r="Q163" s="3">
        <f>IFERROR(VLOOKUP(PLANEJAMENTO[[#This Row],[SKU]],EST_MERCOCAMP!A:E,5,0),0)</f>
        <v>37464</v>
      </c>
      <c r="R163" s="3">
        <f>IFERROR(VLOOKUP(PLANEJAMENTO[[#This Row],[SKU]],EST_LMX!A:C,3,0),0)</f>
        <v>96</v>
      </c>
      <c r="S163" s="7">
        <f>IFERROR(IF(VLOOKUP(C163,'EST_DEVINTEX X DEMANDA'!A:E,5,0)&lt;0,0,VLOOKUP(C163,'EST_DEVINTEX X DEMANDA'!A:E,5,0)),0)</f>
        <v>18822</v>
      </c>
      <c r="T163" s="3"/>
      <c r="U163" s="3">
        <f t="shared" si="4"/>
        <v>0</v>
      </c>
      <c r="V163" s="3">
        <f t="shared" si="5"/>
        <v>0</v>
      </c>
      <c r="W163" s="3" t="s">
        <v>145</v>
      </c>
      <c r="X163" s="87" t="s">
        <v>145</v>
      </c>
      <c r="Y163" s="73">
        <f>(PLANEJAMENTO[[#This Row],[AGUARDANDO SEPARAÇÃO]]+PLANEJAMENTO[[#This Row],[FINALIZADO]])/(PLANEJAMENTO[[#This Row],[KIT]]+PLANEJAMENTO[[#This Row],[TOTAL LISTA]])</f>
        <v>1</v>
      </c>
    </row>
    <row r="164" spans="1:25" x14ac:dyDescent="0.25">
      <c r="A164" s="71" t="s">
        <v>179</v>
      </c>
      <c r="B164" s="71" t="s">
        <v>158</v>
      </c>
      <c r="C164" s="3">
        <v>32547</v>
      </c>
      <c r="D164" s="3" t="s">
        <v>66</v>
      </c>
      <c r="E164" s="47" t="s">
        <v>135</v>
      </c>
      <c r="F164" s="4" t="s">
        <v>136</v>
      </c>
      <c r="G164" s="4">
        <v>480</v>
      </c>
      <c r="H164" s="3">
        <v>6</v>
      </c>
      <c r="I164" s="15">
        <f>SUMIFS(IN_TRANSITO!E:E,IN_TRANSITO!B:B,PLANEJAMENTO!C164,IN_TRANSITO!H:H,PLANEJAMENTO!$I$2,IN_TRANSITO!W:W,PLANEJAMENTO!A164)</f>
        <v>0</v>
      </c>
      <c r="J164" s="15">
        <f>SUMIFS(IN_TRANSITO!E:E,IN_TRANSITO!B:B,PLANEJAMENTO!C164,IN_TRANSITO!H:H,PLANEJAMENTO!$J$2,IN_TRANSITO!W:W,PLANEJAMENTO!A164)</f>
        <v>0</v>
      </c>
      <c r="K164" s="15">
        <f>SUMIFS(PRODUCAO_SHRINK!E:E,PRODUCAO_SHRINK!B:B,PLANEJAMENTO[[#This Row],[SKU]],PRODUCAO_SHRINK!H:H,PLANEJAMENTO[[#Headers],[SHERINK SOLICITADO]],PRODUCAO_SHRINK!V:V,PLANEJAMENTO[[#This Row],[LISTA]])</f>
        <v>0</v>
      </c>
      <c r="L164" s="15">
        <f>SUMIFS(PRODUCAO_SHRINK!E:E,PRODUCAO_SHRINK!B:B,PLANEJAMENTO[[#This Row],[SKU]],PRODUCAO_SHRINK!H:H,PLANEJAMENTO[[#Headers],[SHERINK ENVIADO]],PRODUCAO_SHRINK!V:V,PLANEJAMENTO[[#This Row],[LISTA]])</f>
        <v>0</v>
      </c>
      <c r="M164" s="15">
        <f>SUMIFS(IN_TRANSITO!E:E,IN_TRANSITO!B:B,PLANEJAMENTO!C164,IN_TRANSITO!H:H,PLANEJAMENTO!$M$2,IN_TRANSITO!W:W,PLANEJAMENTO!A164)</f>
        <v>936</v>
      </c>
      <c r="N164" s="15">
        <v>0</v>
      </c>
      <c r="O164" s="15">
        <v>936</v>
      </c>
      <c r="P164" s="15">
        <f>(PLANEJAMENTO[[#This Row],[AGUARDANDO SEPARAÇÃO]]+PLANEJAMENTO[[#This Row],[FINALIZADO]])-(PLANEJAMENTO[[#This Row],[TOTAL LISTA]]+PLANEJAMENTO[[#This Row],[KIT]])</f>
        <v>0</v>
      </c>
      <c r="Q164" s="3">
        <f>IFERROR(VLOOKUP(PLANEJAMENTO[[#This Row],[SKU]],EST_MERCOCAMP!A:E,5,0),0)</f>
        <v>-1440</v>
      </c>
      <c r="R164" s="3">
        <f>IFERROR(VLOOKUP(PLANEJAMENTO[[#This Row],[SKU]],EST_LMX!A:C,3,0),0)</f>
        <v>522</v>
      </c>
      <c r="S164" s="7">
        <f>IFERROR(IF(VLOOKUP(C164,'EST_DEVINTEX X DEMANDA'!A:E,5,0)&lt;0,0,VLOOKUP(C164,'EST_DEVINTEX X DEMANDA'!A:E,5,0)),0)</f>
        <v>0</v>
      </c>
      <c r="T164" s="3"/>
      <c r="U164" s="3">
        <f t="shared" si="4"/>
        <v>0</v>
      </c>
      <c r="V164" s="3">
        <f t="shared" si="5"/>
        <v>0</v>
      </c>
      <c r="W164" s="3" t="s">
        <v>145</v>
      </c>
      <c r="X164" s="87" t="s">
        <v>145</v>
      </c>
      <c r="Y164" s="73">
        <f>(PLANEJAMENTO[[#This Row],[AGUARDANDO SEPARAÇÃO]]+PLANEJAMENTO[[#This Row],[FINALIZADO]])/(PLANEJAMENTO[[#This Row],[KIT]]+PLANEJAMENTO[[#This Row],[TOTAL LISTA]])</f>
        <v>1</v>
      </c>
    </row>
    <row r="165" spans="1:25" x14ac:dyDescent="0.25">
      <c r="A165" s="71" t="s">
        <v>179</v>
      </c>
      <c r="B165" s="71" t="s">
        <v>158</v>
      </c>
      <c r="C165" s="3">
        <v>33371</v>
      </c>
      <c r="D165" s="3" t="s">
        <v>293</v>
      </c>
      <c r="E165" s="47" t="s">
        <v>137</v>
      </c>
      <c r="F165" s="4" t="s">
        <v>136</v>
      </c>
      <c r="G165" s="4">
        <v>1260</v>
      </c>
      <c r="H165" s="3">
        <v>6</v>
      </c>
      <c r="I165" s="15">
        <f>SUMIFS(IN_TRANSITO!E:E,IN_TRANSITO!B:B,PLANEJAMENTO!C165,IN_TRANSITO!H:H,PLANEJAMENTO!$I$2,IN_TRANSITO!W:W,PLANEJAMENTO!A165)</f>
        <v>0</v>
      </c>
      <c r="J165" s="15">
        <f>SUMIFS(IN_TRANSITO!E:E,IN_TRANSITO!B:B,PLANEJAMENTO!C165,IN_TRANSITO!H:H,PLANEJAMENTO!$J$2,IN_TRANSITO!W:W,PLANEJAMENTO!A165)</f>
        <v>0</v>
      </c>
      <c r="K165" s="15">
        <f>SUMIFS(PRODUCAO_SHRINK!E:E,PRODUCAO_SHRINK!B:B,PLANEJAMENTO[[#This Row],[SKU]],PRODUCAO_SHRINK!H:H,PLANEJAMENTO[[#Headers],[SHERINK SOLICITADO]],PRODUCAO_SHRINK!V:V,PLANEJAMENTO[[#This Row],[LISTA]])</f>
        <v>0</v>
      </c>
      <c r="L165" s="15">
        <f>SUMIFS(PRODUCAO_SHRINK!E:E,PRODUCAO_SHRINK!B:B,PLANEJAMENTO[[#This Row],[SKU]],PRODUCAO_SHRINK!H:H,PLANEJAMENTO[[#Headers],[SHERINK ENVIADO]],PRODUCAO_SHRINK!V:V,PLANEJAMENTO[[#This Row],[LISTA]])</f>
        <v>0</v>
      </c>
      <c r="M165" s="15">
        <f>SUMIFS(IN_TRANSITO!E:E,IN_TRANSITO!B:B,PLANEJAMENTO!C165,IN_TRANSITO!H:H,PLANEJAMENTO!$M$2,IN_TRANSITO!W:W,PLANEJAMENTO!A165)</f>
        <v>696</v>
      </c>
      <c r="N165" s="15">
        <v>0</v>
      </c>
      <c r="O165" s="15">
        <v>696</v>
      </c>
      <c r="P165" s="15">
        <f>(PLANEJAMENTO[[#This Row],[AGUARDANDO SEPARAÇÃO]]+PLANEJAMENTO[[#This Row],[FINALIZADO]])-(PLANEJAMENTO[[#This Row],[TOTAL LISTA]]+PLANEJAMENTO[[#This Row],[KIT]])</f>
        <v>0</v>
      </c>
      <c r="Q165" s="3">
        <f>IFERROR(VLOOKUP(PLANEJAMENTO[[#This Row],[SKU]],EST_MERCOCAMP!A:E,5,0),0)</f>
        <v>38808</v>
      </c>
      <c r="R165" s="3">
        <f>IFERROR(VLOOKUP(PLANEJAMENTO[[#This Row],[SKU]],EST_LMX!A:C,3,0),0)</f>
        <v>828</v>
      </c>
      <c r="S165" s="7">
        <f>IFERROR(IF(VLOOKUP(C165,'EST_DEVINTEX X DEMANDA'!A:E,5,0)&lt;0,0,VLOOKUP(C165,'EST_DEVINTEX X DEMANDA'!A:E,5,0)),0)</f>
        <v>1260</v>
      </c>
      <c r="T165" s="3"/>
      <c r="U165" s="3">
        <f t="shared" si="4"/>
        <v>0</v>
      </c>
      <c r="V165" s="3">
        <f t="shared" si="5"/>
        <v>0</v>
      </c>
      <c r="W165" s="3" t="s">
        <v>145</v>
      </c>
      <c r="X165" s="87" t="s">
        <v>145</v>
      </c>
      <c r="Y165" s="73">
        <f>(PLANEJAMENTO[[#This Row],[AGUARDANDO SEPARAÇÃO]]+PLANEJAMENTO[[#This Row],[FINALIZADO]])/(PLANEJAMENTO[[#This Row],[KIT]]+PLANEJAMENTO[[#This Row],[TOTAL LISTA]])</f>
        <v>1</v>
      </c>
    </row>
    <row r="166" spans="1:25" x14ac:dyDescent="0.25">
      <c r="A166" s="71" t="s">
        <v>179</v>
      </c>
      <c r="B166" s="71" t="s">
        <v>158</v>
      </c>
      <c r="C166" s="3">
        <v>32626</v>
      </c>
      <c r="D166" s="3" t="s">
        <v>294</v>
      </c>
      <c r="E166" s="47" t="s">
        <v>135</v>
      </c>
      <c r="F166" s="4" t="s">
        <v>136</v>
      </c>
      <c r="G166" s="4">
        <v>8352</v>
      </c>
      <c r="H166" s="3">
        <v>12</v>
      </c>
      <c r="I166" s="15">
        <f>SUMIFS(IN_TRANSITO!E:E,IN_TRANSITO!B:B,PLANEJAMENTO!C166,IN_TRANSITO!H:H,PLANEJAMENTO!$I$2,IN_TRANSITO!W:W,PLANEJAMENTO!A166)</f>
        <v>0</v>
      </c>
      <c r="J166" s="15">
        <f>SUMIFS(IN_TRANSITO!E:E,IN_TRANSITO!B:B,PLANEJAMENTO!C166,IN_TRANSITO!H:H,PLANEJAMENTO!$J$2,IN_TRANSITO!W:W,PLANEJAMENTO!A166)</f>
        <v>0</v>
      </c>
      <c r="K166" s="15">
        <f>SUMIFS(PRODUCAO_SHRINK!E:E,PRODUCAO_SHRINK!B:B,PLANEJAMENTO[[#This Row],[SKU]],PRODUCAO_SHRINK!H:H,PLANEJAMENTO[[#Headers],[SHERINK SOLICITADO]],PRODUCAO_SHRINK!V:V,PLANEJAMENTO[[#This Row],[LISTA]])</f>
        <v>0</v>
      </c>
      <c r="L166" s="15">
        <f>SUMIFS(PRODUCAO_SHRINK!E:E,PRODUCAO_SHRINK!B:B,PLANEJAMENTO[[#This Row],[SKU]],PRODUCAO_SHRINK!H:H,PLANEJAMENTO[[#Headers],[SHERINK ENVIADO]],PRODUCAO_SHRINK!V:V,PLANEJAMENTO[[#This Row],[LISTA]])</f>
        <v>0</v>
      </c>
      <c r="M166" s="15">
        <f>SUMIFS(IN_TRANSITO!E:E,IN_TRANSITO!B:B,PLANEJAMENTO!C166,IN_TRANSITO!H:H,PLANEJAMENTO!$M$2,IN_TRANSITO!W:W,PLANEJAMENTO!A166)</f>
        <v>564</v>
      </c>
      <c r="N166" s="15">
        <v>0</v>
      </c>
      <c r="O166" s="15">
        <v>564</v>
      </c>
      <c r="P166" s="15">
        <f>(PLANEJAMENTO[[#This Row],[AGUARDANDO SEPARAÇÃO]]+PLANEJAMENTO[[#This Row],[FINALIZADO]])-(PLANEJAMENTO[[#This Row],[TOTAL LISTA]]+PLANEJAMENTO[[#This Row],[KIT]])</f>
        <v>0</v>
      </c>
      <c r="Q166" s="3">
        <f>IFERROR(VLOOKUP(PLANEJAMENTO[[#This Row],[SKU]],EST_MERCOCAMP!A:E,5,0),0)</f>
        <v>12168</v>
      </c>
      <c r="R166" s="3">
        <f>IFERROR(VLOOKUP(PLANEJAMENTO[[#This Row],[SKU]],EST_LMX!A:C,3,0),0)</f>
        <v>948</v>
      </c>
      <c r="S166" s="7">
        <f>IFERROR(IF(VLOOKUP(C166,'EST_DEVINTEX X DEMANDA'!A:E,5,0)&lt;0,0,VLOOKUP(C166,'EST_DEVINTEX X DEMANDA'!A:E,5,0)),0)</f>
        <v>0</v>
      </c>
      <c r="T166" s="3"/>
      <c r="U166" s="3">
        <f t="shared" si="4"/>
        <v>0</v>
      </c>
      <c r="V166" s="3">
        <f t="shared" si="5"/>
        <v>0</v>
      </c>
      <c r="W166" s="3" t="s">
        <v>182</v>
      </c>
      <c r="X166" s="87" t="s">
        <v>145</v>
      </c>
      <c r="Y166" s="73">
        <f>(PLANEJAMENTO[[#This Row],[AGUARDANDO SEPARAÇÃO]]+PLANEJAMENTO[[#This Row],[FINALIZADO]])/(PLANEJAMENTO[[#This Row],[KIT]]+PLANEJAMENTO[[#This Row],[TOTAL LISTA]])</f>
        <v>1</v>
      </c>
    </row>
    <row r="167" spans="1:25" x14ac:dyDescent="0.25">
      <c r="A167" s="71" t="s">
        <v>179</v>
      </c>
      <c r="B167" s="71" t="s">
        <v>158</v>
      </c>
      <c r="C167" s="3">
        <v>32237</v>
      </c>
      <c r="D167" s="3" t="s">
        <v>295</v>
      </c>
      <c r="E167" s="47" t="s">
        <v>138</v>
      </c>
      <c r="F167" s="4" t="s">
        <v>136</v>
      </c>
      <c r="G167" s="4">
        <v>3108</v>
      </c>
      <c r="H167" s="3">
        <v>12</v>
      </c>
      <c r="I167" s="15">
        <f>SUMIFS(IN_TRANSITO!E:E,IN_TRANSITO!B:B,PLANEJAMENTO!C167,IN_TRANSITO!H:H,PLANEJAMENTO!$I$2,IN_TRANSITO!W:W,PLANEJAMENTO!A167)</f>
        <v>0</v>
      </c>
      <c r="J167" s="15">
        <f>SUMIFS(IN_TRANSITO!E:E,IN_TRANSITO!B:B,PLANEJAMENTO!C167,IN_TRANSITO!H:H,PLANEJAMENTO!$J$2,IN_TRANSITO!W:W,PLANEJAMENTO!A167)</f>
        <v>0</v>
      </c>
      <c r="K167" s="15">
        <f>SUMIFS(PRODUCAO_SHRINK!E:E,PRODUCAO_SHRINK!B:B,PLANEJAMENTO[[#This Row],[SKU]],PRODUCAO_SHRINK!H:H,PLANEJAMENTO[[#Headers],[SHERINK SOLICITADO]],PRODUCAO_SHRINK!V:V,PLANEJAMENTO[[#This Row],[LISTA]])</f>
        <v>0</v>
      </c>
      <c r="L167" s="15">
        <f>SUMIFS(PRODUCAO_SHRINK!E:E,PRODUCAO_SHRINK!B:B,PLANEJAMENTO[[#This Row],[SKU]],PRODUCAO_SHRINK!H:H,PLANEJAMENTO[[#Headers],[SHERINK ENVIADO]],PRODUCAO_SHRINK!V:V,PLANEJAMENTO[[#This Row],[LISTA]])</f>
        <v>0</v>
      </c>
      <c r="M167" s="15">
        <f>SUMIFS(IN_TRANSITO!E:E,IN_TRANSITO!B:B,PLANEJAMENTO!C167,IN_TRANSITO!H:H,PLANEJAMENTO!$M$2,IN_TRANSITO!W:W,PLANEJAMENTO!A167)</f>
        <v>900</v>
      </c>
      <c r="N167" s="15">
        <v>0</v>
      </c>
      <c r="O167" s="15">
        <v>900</v>
      </c>
      <c r="P167" s="15">
        <f>(PLANEJAMENTO[[#This Row],[AGUARDANDO SEPARAÇÃO]]+PLANEJAMENTO[[#This Row],[FINALIZADO]])-(PLANEJAMENTO[[#This Row],[TOTAL LISTA]]+PLANEJAMENTO[[#This Row],[KIT]])</f>
        <v>0</v>
      </c>
      <c r="Q167" s="3">
        <f>IFERROR(VLOOKUP(PLANEJAMENTO[[#This Row],[SKU]],EST_MERCOCAMP!A:E,5,0),0)</f>
        <v>996</v>
      </c>
      <c r="R167" s="3">
        <f>IFERROR(VLOOKUP(PLANEJAMENTO[[#This Row],[SKU]],EST_LMX!A:C,3,0),0)</f>
        <v>54</v>
      </c>
      <c r="S167" s="7">
        <f>IFERROR(IF(VLOOKUP(C167,'EST_DEVINTEX X DEMANDA'!A:E,5,0)&lt;0,0,VLOOKUP(C167,'EST_DEVINTEX X DEMANDA'!A:E,5,0)),0)</f>
        <v>5472</v>
      </c>
      <c r="T167" s="3"/>
      <c r="U167" s="3">
        <f t="shared" si="4"/>
        <v>0</v>
      </c>
      <c r="V167" s="3">
        <f t="shared" si="5"/>
        <v>0</v>
      </c>
      <c r="W167" s="3" t="s">
        <v>145</v>
      </c>
      <c r="X167" s="87" t="s">
        <v>145</v>
      </c>
      <c r="Y167" s="73">
        <f>(PLANEJAMENTO[[#This Row],[AGUARDANDO SEPARAÇÃO]]+PLANEJAMENTO[[#This Row],[FINALIZADO]])/(PLANEJAMENTO[[#This Row],[KIT]]+PLANEJAMENTO[[#This Row],[TOTAL LISTA]])</f>
        <v>1</v>
      </c>
    </row>
    <row r="168" spans="1:25" x14ac:dyDescent="0.25">
      <c r="A168" s="71" t="s">
        <v>179</v>
      </c>
      <c r="B168" s="71" t="s">
        <v>158</v>
      </c>
      <c r="C168" s="3">
        <v>34849</v>
      </c>
      <c r="D168" s="3" t="s">
        <v>296</v>
      </c>
      <c r="E168" s="47" t="s">
        <v>137</v>
      </c>
      <c r="F168" s="4" t="s">
        <v>136</v>
      </c>
      <c r="G168" s="4">
        <v>1560</v>
      </c>
      <c r="H168" s="3">
        <v>12</v>
      </c>
      <c r="I168" s="15">
        <f>SUMIFS(IN_TRANSITO!E:E,IN_TRANSITO!B:B,PLANEJAMENTO!C168,IN_TRANSITO!H:H,PLANEJAMENTO!$I$2,IN_TRANSITO!W:W,PLANEJAMENTO!A168)</f>
        <v>0</v>
      </c>
      <c r="J168" s="15">
        <f>SUMIFS(IN_TRANSITO!E:E,IN_TRANSITO!B:B,PLANEJAMENTO!C168,IN_TRANSITO!H:H,PLANEJAMENTO!$J$2,IN_TRANSITO!W:W,PLANEJAMENTO!A168)</f>
        <v>0</v>
      </c>
      <c r="K168" s="15">
        <f>SUMIFS(PRODUCAO_SHRINK!E:E,PRODUCAO_SHRINK!B:B,PLANEJAMENTO[[#This Row],[SKU]],PRODUCAO_SHRINK!H:H,PLANEJAMENTO[[#Headers],[SHERINK SOLICITADO]],PRODUCAO_SHRINK!V:V,PLANEJAMENTO[[#This Row],[LISTA]])</f>
        <v>0</v>
      </c>
      <c r="L168" s="15">
        <f>SUMIFS(PRODUCAO_SHRINK!E:E,PRODUCAO_SHRINK!B:B,PLANEJAMENTO[[#This Row],[SKU]],PRODUCAO_SHRINK!H:H,PLANEJAMENTO[[#Headers],[SHERINK ENVIADO]],PRODUCAO_SHRINK!V:V,PLANEJAMENTO[[#This Row],[LISTA]])</f>
        <v>0</v>
      </c>
      <c r="M168" s="15">
        <f>SUMIFS(IN_TRANSITO!E:E,IN_TRANSITO!B:B,PLANEJAMENTO!C168,IN_TRANSITO!H:H,PLANEJAMENTO!$M$2,IN_TRANSITO!W:W,PLANEJAMENTO!A168)</f>
        <v>624</v>
      </c>
      <c r="N168" s="15">
        <v>0</v>
      </c>
      <c r="O168" s="15">
        <v>624</v>
      </c>
      <c r="P168" s="15">
        <f>(PLANEJAMENTO[[#This Row],[AGUARDANDO SEPARAÇÃO]]+PLANEJAMENTO[[#This Row],[FINALIZADO]])-(PLANEJAMENTO[[#This Row],[TOTAL LISTA]]+PLANEJAMENTO[[#This Row],[KIT]])</f>
        <v>0</v>
      </c>
      <c r="Q168" s="3">
        <f>IFERROR(VLOOKUP(PLANEJAMENTO[[#This Row],[SKU]],EST_MERCOCAMP!A:E,5,0),0)</f>
        <v>156</v>
      </c>
      <c r="R168" s="3">
        <f>IFERROR(VLOOKUP(PLANEJAMENTO[[#This Row],[SKU]],EST_LMX!A:C,3,0),0)</f>
        <v>540</v>
      </c>
      <c r="S168" s="7">
        <f>IFERROR(IF(VLOOKUP(C168,'EST_DEVINTEX X DEMANDA'!A:E,5,0)&lt;0,0,VLOOKUP(C168,'EST_DEVINTEX X DEMANDA'!A:E,5,0)),0)</f>
        <v>624</v>
      </c>
      <c r="T168" s="3"/>
      <c r="U168" s="3">
        <f t="shared" si="4"/>
        <v>0</v>
      </c>
      <c r="V168" s="3">
        <f t="shared" si="5"/>
        <v>0</v>
      </c>
      <c r="W168" s="3" t="s">
        <v>145</v>
      </c>
      <c r="X168" s="87" t="s">
        <v>145</v>
      </c>
      <c r="Y168" s="73">
        <f>(PLANEJAMENTO[[#This Row],[AGUARDANDO SEPARAÇÃO]]+PLANEJAMENTO[[#This Row],[FINALIZADO]])/(PLANEJAMENTO[[#This Row],[KIT]]+PLANEJAMENTO[[#This Row],[TOTAL LISTA]])</f>
        <v>1</v>
      </c>
    </row>
    <row r="169" spans="1:25" x14ac:dyDescent="0.25">
      <c r="A169" s="71" t="s">
        <v>179</v>
      </c>
      <c r="B169" s="71" t="s">
        <v>158</v>
      </c>
      <c r="C169" s="3">
        <v>34850</v>
      </c>
      <c r="D169" s="3" t="s">
        <v>297</v>
      </c>
      <c r="E169" s="47" t="s">
        <v>137</v>
      </c>
      <c r="F169" s="4" t="s">
        <v>136</v>
      </c>
      <c r="G169" s="4">
        <v>1560</v>
      </c>
      <c r="H169" s="3">
        <v>12</v>
      </c>
      <c r="I169" s="15">
        <f>SUMIFS(IN_TRANSITO!E:E,IN_TRANSITO!B:B,PLANEJAMENTO!C169,IN_TRANSITO!H:H,PLANEJAMENTO!$I$2,IN_TRANSITO!W:W,PLANEJAMENTO!A169)</f>
        <v>0</v>
      </c>
      <c r="J169" s="15">
        <f>SUMIFS(IN_TRANSITO!E:E,IN_TRANSITO!B:B,PLANEJAMENTO!C169,IN_TRANSITO!H:H,PLANEJAMENTO!$J$2,IN_TRANSITO!W:W,PLANEJAMENTO!A169)</f>
        <v>0</v>
      </c>
      <c r="K169" s="15">
        <f>SUMIFS(PRODUCAO_SHRINK!E:E,PRODUCAO_SHRINK!B:B,PLANEJAMENTO[[#This Row],[SKU]],PRODUCAO_SHRINK!H:H,PLANEJAMENTO[[#Headers],[SHERINK SOLICITADO]],PRODUCAO_SHRINK!V:V,PLANEJAMENTO[[#This Row],[LISTA]])</f>
        <v>0</v>
      </c>
      <c r="L169" s="15">
        <f>SUMIFS(PRODUCAO_SHRINK!E:E,PRODUCAO_SHRINK!B:B,PLANEJAMENTO[[#This Row],[SKU]],PRODUCAO_SHRINK!H:H,PLANEJAMENTO[[#Headers],[SHERINK ENVIADO]],PRODUCAO_SHRINK!V:V,PLANEJAMENTO[[#This Row],[LISTA]])</f>
        <v>0</v>
      </c>
      <c r="M169" s="15">
        <f>SUMIFS(IN_TRANSITO!E:E,IN_TRANSITO!B:B,PLANEJAMENTO!C169,IN_TRANSITO!H:H,PLANEJAMENTO!$M$2,IN_TRANSITO!W:W,PLANEJAMENTO!A169)</f>
        <v>624</v>
      </c>
      <c r="N169" s="15">
        <v>0</v>
      </c>
      <c r="O169" s="15">
        <v>624</v>
      </c>
      <c r="P169" s="15">
        <f>(PLANEJAMENTO[[#This Row],[AGUARDANDO SEPARAÇÃO]]+PLANEJAMENTO[[#This Row],[FINALIZADO]])-(PLANEJAMENTO[[#This Row],[TOTAL LISTA]]+PLANEJAMENTO[[#This Row],[KIT]])</f>
        <v>0</v>
      </c>
      <c r="Q169" s="3">
        <f>IFERROR(VLOOKUP(PLANEJAMENTO[[#This Row],[SKU]],EST_MERCOCAMP!A:E,5,0),0)</f>
        <v>1260</v>
      </c>
      <c r="R169" s="3">
        <f>IFERROR(VLOOKUP(PLANEJAMENTO[[#This Row],[SKU]],EST_LMX!A:C,3,0),0)</f>
        <v>1764</v>
      </c>
      <c r="S169" s="7">
        <f>IFERROR(IF(VLOOKUP(C169,'EST_DEVINTEX X DEMANDA'!A:E,5,0)&lt;0,0,VLOOKUP(C169,'EST_DEVINTEX X DEMANDA'!A:E,5,0)),0)</f>
        <v>0</v>
      </c>
      <c r="T169" s="3"/>
      <c r="U169" s="3">
        <f t="shared" si="4"/>
        <v>0</v>
      </c>
      <c r="V169" s="3">
        <f t="shared" si="5"/>
        <v>0</v>
      </c>
      <c r="W169" s="3" t="s">
        <v>145</v>
      </c>
      <c r="X169" s="87" t="s">
        <v>145</v>
      </c>
      <c r="Y169" s="73">
        <f>(PLANEJAMENTO[[#This Row],[AGUARDANDO SEPARAÇÃO]]+PLANEJAMENTO[[#This Row],[FINALIZADO]])/(PLANEJAMENTO[[#This Row],[KIT]]+PLANEJAMENTO[[#This Row],[TOTAL LISTA]])</f>
        <v>1</v>
      </c>
    </row>
    <row r="170" spans="1:25" x14ac:dyDescent="0.25">
      <c r="A170" s="71" t="s">
        <v>179</v>
      </c>
      <c r="B170" s="71" t="s">
        <v>158</v>
      </c>
      <c r="C170" s="3">
        <v>33260</v>
      </c>
      <c r="D170" s="3" t="s">
        <v>101</v>
      </c>
      <c r="E170" s="47" t="s">
        <v>135</v>
      </c>
      <c r="F170" s="4" t="s">
        <v>136</v>
      </c>
      <c r="G170" s="4">
        <v>960</v>
      </c>
      <c r="H170" s="3">
        <v>6</v>
      </c>
      <c r="I170" s="15">
        <f>SUMIFS(IN_TRANSITO!E:E,IN_TRANSITO!B:B,PLANEJAMENTO!C170,IN_TRANSITO!H:H,PLANEJAMENTO!$I$2,IN_TRANSITO!W:W,PLANEJAMENTO!A170)</f>
        <v>0</v>
      </c>
      <c r="J170" s="15">
        <f>SUMIFS(IN_TRANSITO!E:E,IN_TRANSITO!B:B,PLANEJAMENTO!C170,IN_TRANSITO!H:H,PLANEJAMENTO!$J$2,IN_TRANSITO!W:W,PLANEJAMENTO!A170)</f>
        <v>0</v>
      </c>
      <c r="K170" s="15">
        <f>SUMIFS(PRODUCAO_SHRINK!E:E,PRODUCAO_SHRINK!B:B,PLANEJAMENTO[[#This Row],[SKU]],PRODUCAO_SHRINK!H:H,PLANEJAMENTO[[#Headers],[SHERINK SOLICITADO]],PRODUCAO_SHRINK!V:V,PLANEJAMENTO[[#This Row],[LISTA]])</f>
        <v>0</v>
      </c>
      <c r="L170" s="15">
        <f>SUMIFS(PRODUCAO_SHRINK!E:E,PRODUCAO_SHRINK!B:B,PLANEJAMENTO[[#This Row],[SKU]],PRODUCAO_SHRINK!H:H,PLANEJAMENTO[[#Headers],[SHERINK ENVIADO]],PRODUCAO_SHRINK!V:V,PLANEJAMENTO[[#This Row],[LISTA]])</f>
        <v>0</v>
      </c>
      <c r="M170" s="15">
        <f>SUMIFS(IN_TRANSITO!E:E,IN_TRANSITO!B:B,PLANEJAMENTO!C170,IN_TRANSITO!H:H,PLANEJAMENTO!$M$2,IN_TRANSITO!W:W,PLANEJAMENTO!A170)</f>
        <v>840</v>
      </c>
      <c r="N170" s="15">
        <v>0</v>
      </c>
      <c r="O170" s="15">
        <v>840</v>
      </c>
      <c r="P170" s="15">
        <f>(PLANEJAMENTO[[#This Row],[AGUARDANDO SEPARAÇÃO]]+PLANEJAMENTO[[#This Row],[FINALIZADO]])-(PLANEJAMENTO[[#This Row],[TOTAL LISTA]]+PLANEJAMENTO[[#This Row],[KIT]])</f>
        <v>0</v>
      </c>
      <c r="Q170" s="3">
        <f>IFERROR(VLOOKUP(PLANEJAMENTO[[#This Row],[SKU]],EST_MERCOCAMP!A:E,5,0),0)</f>
        <v>1506</v>
      </c>
      <c r="R170" s="3">
        <f>IFERROR(VLOOKUP(PLANEJAMENTO[[#This Row],[SKU]],EST_LMX!A:C,3,0),0)</f>
        <v>840</v>
      </c>
      <c r="S170" s="7">
        <f>IFERROR(IF(VLOOKUP(C170,'EST_DEVINTEX X DEMANDA'!A:E,5,0)&lt;0,0,VLOOKUP(C170,'EST_DEVINTEX X DEMANDA'!A:E,5,0)),0)</f>
        <v>4560</v>
      </c>
      <c r="T170" s="3"/>
      <c r="U170" s="3">
        <f t="shared" si="4"/>
        <v>0</v>
      </c>
      <c r="V170" s="3">
        <f t="shared" si="5"/>
        <v>0</v>
      </c>
      <c r="W170" s="3" t="s">
        <v>145</v>
      </c>
      <c r="X170" s="87" t="s">
        <v>145</v>
      </c>
      <c r="Y170" s="73">
        <f>(PLANEJAMENTO[[#This Row],[AGUARDANDO SEPARAÇÃO]]+PLANEJAMENTO[[#This Row],[FINALIZADO]])/(PLANEJAMENTO[[#This Row],[KIT]]+PLANEJAMENTO[[#This Row],[TOTAL LISTA]])</f>
        <v>1</v>
      </c>
    </row>
    <row r="171" spans="1:25" x14ac:dyDescent="0.25">
      <c r="A171" s="71" t="s">
        <v>179</v>
      </c>
      <c r="B171" s="71" t="s">
        <v>158</v>
      </c>
      <c r="C171" s="3">
        <v>31186</v>
      </c>
      <c r="D171" s="3" t="s">
        <v>298</v>
      </c>
      <c r="E171" s="47" t="s">
        <v>137</v>
      </c>
      <c r="F171" s="4" t="s">
        <v>136</v>
      </c>
      <c r="G171" s="4">
        <v>480</v>
      </c>
      <c r="H171" s="3">
        <v>6</v>
      </c>
      <c r="I171" s="15">
        <f>SUMIFS(IN_TRANSITO!E:E,IN_TRANSITO!B:B,PLANEJAMENTO!C171,IN_TRANSITO!H:H,PLANEJAMENTO!$I$2,IN_TRANSITO!W:W,PLANEJAMENTO!A171)</f>
        <v>0</v>
      </c>
      <c r="J171" s="15">
        <f>SUMIFS(IN_TRANSITO!E:E,IN_TRANSITO!B:B,PLANEJAMENTO!C171,IN_TRANSITO!H:H,PLANEJAMENTO!$J$2,IN_TRANSITO!W:W,PLANEJAMENTO!A171)</f>
        <v>0</v>
      </c>
      <c r="K171" s="15">
        <f>SUMIFS(PRODUCAO_SHRINK!E:E,PRODUCAO_SHRINK!B:B,PLANEJAMENTO[[#This Row],[SKU]],PRODUCAO_SHRINK!H:H,PLANEJAMENTO[[#Headers],[SHERINK SOLICITADO]],PRODUCAO_SHRINK!V:V,PLANEJAMENTO[[#This Row],[LISTA]])</f>
        <v>0</v>
      </c>
      <c r="L171" s="15">
        <f>SUMIFS(PRODUCAO_SHRINK!E:E,PRODUCAO_SHRINK!B:B,PLANEJAMENTO[[#This Row],[SKU]],PRODUCAO_SHRINK!H:H,PLANEJAMENTO[[#Headers],[SHERINK ENVIADO]],PRODUCAO_SHRINK!V:V,PLANEJAMENTO[[#This Row],[LISTA]])</f>
        <v>0</v>
      </c>
      <c r="M171" s="15">
        <f>SUMIFS(IN_TRANSITO!E:E,IN_TRANSITO!B:B,PLANEJAMENTO!C171,IN_TRANSITO!H:H,PLANEJAMENTO!$M$2,IN_TRANSITO!W:W,PLANEJAMENTO!A171)</f>
        <v>642</v>
      </c>
      <c r="N171" s="15">
        <v>0</v>
      </c>
      <c r="O171" s="15">
        <v>642</v>
      </c>
      <c r="P171" s="15">
        <f>(PLANEJAMENTO[[#This Row],[AGUARDANDO SEPARAÇÃO]]+PLANEJAMENTO[[#This Row],[FINALIZADO]])-(PLANEJAMENTO[[#This Row],[TOTAL LISTA]]+PLANEJAMENTO[[#This Row],[KIT]])</f>
        <v>0</v>
      </c>
      <c r="Q171" s="3">
        <f>IFERROR(VLOOKUP(PLANEJAMENTO[[#This Row],[SKU]],EST_MERCOCAMP!A:E,5,0),0)</f>
        <v>-1644</v>
      </c>
      <c r="R171" s="3">
        <f>IFERROR(VLOOKUP(PLANEJAMENTO[[#This Row],[SKU]],EST_LMX!A:C,3,0),0)</f>
        <v>180</v>
      </c>
      <c r="S171" s="7">
        <f>IFERROR(IF(VLOOKUP(C171,'EST_DEVINTEX X DEMANDA'!A:E,5,0)&lt;0,0,VLOOKUP(C171,'EST_DEVINTEX X DEMANDA'!A:E,5,0)),0)</f>
        <v>3360</v>
      </c>
      <c r="T171" s="3"/>
      <c r="U171" s="3">
        <f t="shared" si="4"/>
        <v>0</v>
      </c>
      <c r="V171" s="3">
        <f t="shared" si="5"/>
        <v>0</v>
      </c>
      <c r="W171" s="3" t="s">
        <v>145</v>
      </c>
      <c r="X171" s="87" t="s">
        <v>145</v>
      </c>
      <c r="Y171" s="73">
        <f>(PLANEJAMENTO[[#This Row],[AGUARDANDO SEPARAÇÃO]]+PLANEJAMENTO[[#This Row],[FINALIZADO]])/(PLANEJAMENTO[[#This Row],[KIT]]+PLANEJAMENTO[[#This Row],[TOTAL LISTA]])</f>
        <v>1</v>
      </c>
    </row>
    <row r="172" spans="1:25" x14ac:dyDescent="0.25">
      <c r="A172" s="71" t="s">
        <v>179</v>
      </c>
      <c r="B172" s="71" t="s">
        <v>158</v>
      </c>
      <c r="C172" s="3">
        <v>31765</v>
      </c>
      <c r="D172" s="3" t="s">
        <v>299</v>
      </c>
      <c r="E172" s="47" t="s">
        <v>137</v>
      </c>
      <c r="F172" s="4" t="s">
        <v>136</v>
      </c>
      <c r="G172" s="4">
        <v>1620</v>
      </c>
      <c r="H172" s="3">
        <v>6</v>
      </c>
      <c r="I172" s="15">
        <f>SUMIFS(IN_TRANSITO!E:E,IN_TRANSITO!B:B,PLANEJAMENTO!C172,IN_TRANSITO!H:H,PLANEJAMENTO!$I$2,IN_TRANSITO!W:W,PLANEJAMENTO!A172)</f>
        <v>0</v>
      </c>
      <c r="J172" s="15">
        <f>SUMIFS(IN_TRANSITO!E:E,IN_TRANSITO!B:B,PLANEJAMENTO!C172,IN_TRANSITO!H:H,PLANEJAMENTO!$J$2,IN_TRANSITO!W:W,PLANEJAMENTO!A172)</f>
        <v>0</v>
      </c>
      <c r="K172" s="15">
        <f>SUMIFS(PRODUCAO_SHRINK!E:E,PRODUCAO_SHRINK!B:B,PLANEJAMENTO[[#This Row],[SKU]],PRODUCAO_SHRINK!H:H,PLANEJAMENTO[[#Headers],[SHERINK SOLICITADO]],PRODUCAO_SHRINK!V:V,PLANEJAMENTO[[#This Row],[LISTA]])</f>
        <v>0</v>
      </c>
      <c r="L172" s="15">
        <f>SUMIFS(PRODUCAO_SHRINK!E:E,PRODUCAO_SHRINK!B:B,PLANEJAMENTO[[#This Row],[SKU]],PRODUCAO_SHRINK!H:H,PLANEJAMENTO[[#Headers],[SHERINK ENVIADO]],PRODUCAO_SHRINK!V:V,PLANEJAMENTO[[#This Row],[LISTA]])</f>
        <v>0</v>
      </c>
      <c r="M172" s="15">
        <f>SUMIFS(IN_TRANSITO!E:E,IN_TRANSITO!B:B,PLANEJAMENTO!C172,IN_TRANSITO!H:H,PLANEJAMENTO!$M$2,IN_TRANSITO!W:W,PLANEJAMENTO!A172)</f>
        <v>804</v>
      </c>
      <c r="N172" s="15">
        <v>0</v>
      </c>
      <c r="O172" s="15">
        <v>804</v>
      </c>
      <c r="P172" s="15">
        <f>(PLANEJAMENTO[[#This Row],[AGUARDANDO SEPARAÇÃO]]+PLANEJAMENTO[[#This Row],[FINALIZADO]])-(PLANEJAMENTO[[#This Row],[TOTAL LISTA]]+PLANEJAMENTO[[#This Row],[KIT]])</f>
        <v>0</v>
      </c>
      <c r="Q172" s="3">
        <f>IFERROR(VLOOKUP(PLANEJAMENTO[[#This Row],[SKU]],EST_MERCOCAMP!A:E,5,0),0)</f>
        <v>1602</v>
      </c>
      <c r="R172" s="3">
        <f>IFERROR(VLOOKUP(PLANEJAMENTO[[#This Row],[SKU]],EST_LMX!A:C,3,0),0)</f>
        <v>774</v>
      </c>
      <c r="S172" s="7">
        <f>IFERROR(IF(VLOOKUP(C172,'EST_DEVINTEX X DEMANDA'!A:E,5,0)&lt;0,0,VLOOKUP(C172,'EST_DEVINTEX X DEMANDA'!A:E,5,0)),0)</f>
        <v>552</v>
      </c>
      <c r="T172" s="3"/>
      <c r="U172" s="3">
        <f t="shared" si="4"/>
        <v>0</v>
      </c>
      <c r="V172" s="3">
        <f t="shared" si="5"/>
        <v>0</v>
      </c>
      <c r="W172" s="3" t="s">
        <v>145</v>
      </c>
      <c r="X172" s="87" t="s">
        <v>145</v>
      </c>
      <c r="Y172" s="73">
        <f>(PLANEJAMENTO[[#This Row],[AGUARDANDO SEPARAÇÃO]]+PLANEJAMENTO[[#This Row],[FINALIZADO]])/(PLANEJAMENTO[[#This Row],[KIT]]+PLANEJAMENTO[[#This Row],[TOTAL LISTA]])</f>
        <v>1</v>
      </c>
    </row>
    <row r="173" spans="1:25" x14ac:dyDescent="0.25">
      <c r="A173" s="71" t="s">
        <v>179</v>
      </c>
      <c r="B173" s="71" t="s">
        <v>158</v>
      </c>
      <c r="C173" s="3">
        <v>30359</v>
      </c>
      <c r="D173" s="3" t="s">
        <v>300</v>
      </c>
      <c r="E173" s="47" t="s">
        <v>138</v>
      </c>
      <c r="F173" s="4" t="s">
        <v>136</v>
      </c>
      <c r="G173" s="4">
        <v>1590</v>
      </c>
      <c r="H173" s="3">
        <v>6</v>
      </c>
      <c r="I173" s="15">
        <f>SUMIFS(IN_TRANSITO!E:E,IN_TRANSITO!B:B,PLANEJAMENTO!C173,IN_TRANSITO!H:H,PLANEJAMENTO!$I$2,IN_TRANSITO!W:W,PLANEJAMENTO!A173)</f>
        <v>0</v>
      </c>
      <c r="J173" s="15">
        <f>SUMIFS(IN_TRANSITO!E:E,IN_TRANSITO!B:B,PLANEJAMENTO!C173,IN_TRANSITO!H:H,PLANEJAMENTO!$J$2,IN_TRANSITO!W:W,PLANEJAMENTO!A173)</f>
        <v>0</v>
      </c>
      <c r="K173" s="15">
        <f>SUMIFS(PRODUCAO_SHRINK!E:E,PRODUCAO_SHRINK!B:B,PLANEJAMENTO[[#This Row],[SKU]],PRODUCAO_SHRINK!H:H,PLANEJAMENTO[[#Headers],[SHERINK SOLICITADO]],PRODUCAO_SHRINK!V:V,PLANEJAMENTO[[#This Row],[LISTA]])</f>
        <v>0</v>
      </c>
      <c r="L173" s="15">
        <f>SUMIFS(PRODUCAO_SHRINK!E:E,PRODUCAO_SHRINK!B:B,PLANEJAMENTO[[#This Row],[SKU]],PRODUCAO_SHRINK!H:H,PLANEJAMENTO[[#Headers],[SHERINK ENVIADO]],PRODUCAO_SHRINK!V:V,PLANEJAMENTO[[#This Row],[LISTA]])</f>
        <v>0</v>
      </c>
      <c r="M173" s="15">
        <f>SUMIFS(IN_TRANSITO!E:E,IN_TRANSITO!B:B,PLANEJAMENTO!C173,IN_TRANSITO!H:H,PLANEJAMENTO!$M$2,IN_TRANSITO!W:W,PLANEJAMENTO!A173)</f>
        <v>576</v>
      </c>
      <c r="N173" s="15">
        <v>0</v>
      </c>
      <c r="O173" s="15">
        <v>576</v>
      </c>
      <c r="P173" s="15">
        <f>(PLANEJAMENTO[[#This Row],[AGUARDANDO SEPARAÇÃO]]+PLANEJAMENTO[[#This Row],[FINALIZADO]])-(PLANEJAMENTO[[#This Row],[TOTAL LISTA]]+PLANEJAMENTO[[#This Row],[KIT]])</f>
        <v>0</v>
      </c>
      <c r="Q173" s="3">
        <f>IFERROR(VLOOKUP(PLANEJAMENTO[[#This Row],[SKU]],EST_MERCOCAMP!A:E,5,0),0)</f>
        <v>1830</v>
      </c>
      <c r="R173" s="3">
        <f>IFERROR(VLOOKUP(PLANEJAMENTO[[#This Row],[SKU]],EST_LMX!A:C,3,0),0)</f>
        <v>336</v>
      </c>
      <c r="S173" s="7">
        <f>IFERROR(IF(VLOOKUP(C173,'EST_DEVINTEX X DEMANDA'!A:E,5,0)&lt;0,0,VLOOKUP(C173,'EST_DEVINTEX X DEMANDA'!A:E,5,0)),0)</f>
        <v>1620</v>
      </c>
      <c r="T173" s="3"/>
      <c r="U173" s="3">
        <f t="shared" si="4"/>
        <v>0</v>
      </c>
      <c r="V173" s="3">
        <f t="shared" si="5"/>
        <v>0</v>
      </c>
      <c r="W173" s="3" t="s">
        <v>145</v>
      </c>
      <c r="X173" s="87" t="s">
        <v>145</v>
      </c>
      <c r="Y173" s="73">
        <f>(PLANEJAMENTO[[#This Row],[AGUARDANDO SEPARAÇÃO]]+PLANEJAMENTO[[#This Row],[FINALIZADO]])/(PLANEJAMENTO[[#This Row],[KIT]]+PLANEJAMENTO[[#This Row],[TOTAL LISTA]])</f>
        <v>1</v>
      </c>
    </row>
    <row r="174" spans="1:25" x14ac:dyDescent="0.25">
      <c r="A174" s="71" t="s">
        <v>179</v>
      </c>
      <c r="B174" s="71" t="s">
        <v>158</v>
      </c>
      <c r="C174" s="3">
        <v>32631</v>
      </c>
      <c r="D174" s="3" t="s">
        <v>301</v>
      </c>
      <c r="E174" s="47" t="s">
        <v>137</v>
      </c>
      <c r="F174" s="4" t="s">
        <v>136</v>
      </c>
      <c r="G174" s="4">
        <v>1320</v>
      </c>
      <c r="H174" s="3">
        <v>6</v>
      </c>
      <c r="I174" s="15">
        <f>SUMIFS(IN_TRANSITO!E:E,IN_TRANSITO!B:B,PLANEJAMENTO!C174,IN_TRANSITO!H:H,PLANEJAMENTO!$I$2,IN_TRANSITO!W:W,PLANEJAMENTO!A174)</f>
        <v>0</v>
      </c>
      <c r="J174" s="15">
        <f>SUMIFS(IN_TRANSITO!E:E,IN_TRANSITO!B:B,PLANEJAMENTO!C174,IN_TRANSITO!H:H,PLANEJAMENTO!$J$2,IN_TRANSITO!W:W,PLANEJAMENTO!A174)</f>
        <v>0</v>
      </c>
      <c r="K174" s="15">
        <f>SUMIFS(PRODUCAO_SHRINK!E:E,PRODUCAO_SHRINK!B:B,PLANEJAMENTO[[#This Row],[SKU]],PRODUCAO_SHRINK!H:H,PLANEJAMENTO[[#Headers],[SHERINK SOLICITADO]],PRODUCAO_SHRINK!V:V,PLANEJAMENTO[[#This Row],[LISTA]])</f>
        <v>0</v>
      </c>
      <c r="L174" s="15">
        <f>SUMIFS(PRODUCAO_SHRINK!E:E,PRODUCAO_SHRINK!B:B,PLANEJAMENTO[[#This Row],[SKU]],PRODUCAO_SHRINK!H:H,PLANEJAMENTO[[#Headers],[SHERINK ENVIADO]],PRODUCAO_SHRINK!V:V,PLANEJAMENTO[[#This Row],[LISTA]])</f>
        <v>0</v>
      </c>
      <c r="M174" s="15">
        <f>SUMIFS(IN_TRANSITO!E:E,IN_TRANSITO!B:B,PLANEJAMENTO!C174,IN_TRANSITO!H:H,PLANEJAMENTO!$M$2,IN_TRANSITO!W:W,PLANEJAMENTO!A174)</f>
        <v>744</v>
      </c>
      <c r="N174" s="15">
        <v>0</v>
      </c>
      <c r="O174" s="15">
        <v>744</v>
      </c>
      <c r="P174" s="15">
        <f>(PLANEJAMENTO[[#This Row],[AGUARDANDO SEPARAÇÃO]]+PLANEJAMENTO[[#This Row],[FINALIZADO]])-(PLANEJAMENTO[[#This Row],[TOTAL LISTA]]+PLANEJAMENTO[[#This Row],[KIT]])</f>
        <v>0</v>
      </c>
      <c r="Q174" s="3">
        <f>IFERROR(VLOOKUP(PLANEJAMENTO[[#This Row],[SKU]],EST_MERCOCAMP!A:E,5,0),0)</f>
        <v>3546</v>
      </c>
      <c r="R174" s="3">
        <f>IFERROR(VLOOKUP(PLANEJAMENTO[[#This Row],[SKU]],EST_LMX!A:C,3,0),0)</f>
        <v>349</v>
      </c>
      <c r="S174" s="7">
        <f>IFERROR(IF(VLOOKUP(C174,'EST_DEVINTEX X DEMANDA'!A:E,5,0)&lt;0,0,VLOOKUP(C174,'EST_DEVINTEX X DEMANDA'!A:E,5,0)),0)</f>
        <v>5298</v>
      </c>
      <c r="T174" s="3"/>
      <c r="U174" s="3">
        <f t="shared" si="4"/>
        <v>0</v>
      </c>
      <c r="V174" s="3">
        <f t="shared" si="5"/>
        <v>0</v>
      </c>
      <c r="W174" s="3" t="s">
        <v>145</v>
      </c>
      <c r="X174" s="87" t="s">
        <v>145</v>
      </c>
      <c r="Y174" s="73">
        <f>(PLANEJAMENTO[[#This Row],[AGUARDANDO SEPARAÇÃO]]+PLANEJAMENTO[[#This Row],[FINALIZADO]])/(PLANEJAMENTO[[#This Row],[KIT]]+PLANEJAMENTO[[#This Row],[TOTAL LISTA]])</f>
        <v>1</v>
      </c>
    </row>
    <row r="175" spans="1:25" x14ac:dyDescent="0.25">
      <c r="A175" s="71" t="s">
        <v>179</v>
      </c>
      <c r="B175" s="71" t="s">
        <v>158</v>
      </c>
      <c r="C175" s="3">
        <v>34490</v>
      </c>
      <c r="D175" s="3" t="s">
        <v>116</v>
      </c>
      <c r="E175" s="47" t="s">
        <v>135</v>
      </c>
      <c r="F175" s="4" t="s">
        <v>136</v>
      </c>
      <c r="G175" s="4">
        <v>480</v>
      </c>
      <c r="H175" s="3">
        <v>6</v>
      </c>
      <c r="I175" s="15">
        <f>SUMIFS(IN_TRANSITO!E:E,IN_TRANSITO!B:B,PLANEJAMENTO!C175,IN_TRANSITO!H:H,PLANEJAMENTO!$I$2,IN_TRANSITO!W:W,PLANEJAMENTO!A175)</f>
        <v>0</v>
      </c>
      <c r="J175" s="15">
        <f>SUMIFS(IN_TRANSITO!E:E,IN_TRANSITO!B:B,PLANEJAMENTO!C175,IN_TRANSITO!H:H,PLANEJAMENTO!$J$2,IN_TRANSITO!W:W,PLANEJAMENTO!A175)</f>
        <v>0</v>
      </c>
      <c r="K175" s="15">
        <f>SUMIFS(PRODUCAO_SHRINK!E:E,PRODUCAO_SHRINK!B:B,PLANEJAMENTO[[#This Row],[SKU]],PRODUCAO_SHRINK!H:H,PLANEJAMENTO[[#Headers],[SHERINK SOLICITADO]],PRODUCAO_SHRINK!V:V,PLANEJAMENTO[[#This Row],[LISTA]])</f>
        <v>0</v>
      </c>
      <c r="L175" s="15">
        <f>SUMIFS(PRODUCAO_SHRINK!E:E,PRODUCAO_SHRINK!B:B,PLANEJAMENTO[[#This Row],[SKU]],PRODUCAO_SHRINK!H:H,PLANEJAMENTO[[#Headers],[SHERINK ENVIADO]],PRODUCAO_SHRINK!V:V,PLANEJAMENTO[[#This Row],[LISTA]])</f>
        <v>0</v>
      </c>
      <c r="M175" s="15">
        <f>SUMIFS(IN_TRANSITO!E:E,IN_TRANSITO!B:B,PLANEJAMENTO!C175,IN_TRANSITO!H:H,PLANEJAMENTO!$M$2,IN_TRANSITO!W:W,PLANEJAMENTO!A175)</f>
        <v>708</v>
      </c>
      <c r="N175" s="15">
        <v>0</v>
      </c>
      <c r="O175" s="15">
        <v>708</v>
      </c>
      <c r="P175" s="15">
        <f>(PLANEJAMENTO[[#This Row],[AGUARDANDO SEPARAÇÃO]]+PLANEJAMENTO[[#This Row],[FINALIZADO]])-(PLANEJAMENTO[[#This Row],[TOTAL LISTA]]+PLANEJAMENTO[[#This Row],[KIT]])</f>
        <v>0</v>
      </c>
      <c r="Q175" s="3">
        <f>IFERROR(VLOOKUP(PLANEJAMENTO[[#This Row],[SKU]],EST_MERCOCAMP!A:E,5,0),0)</f>
        <v>-102</v>
      </c>
      <c r="R175" s="3">
        <f>IFERROR(VLOOKUP(PLANEJAMENTO[[#This Row],[SKU]],EST_LMX!A:C,3,0),0)</f>
        <v>0</v>
      </c>
      <c r="S175" s="7">
        <f>IFERROR(IF(VLOOKUP(C175,'EST_DEVINTEX X DEMANDA'!A:E,5,0)&lt;0,0,VLOOKUP(C175,'EST_DEVINTEX X DEMANDA'!A:E,5,0)),0)</f>
        <v>0</v>
      </c>
      <c r="T175" s="3"/>
      <c r="U175" s="3">
        <f t="shared" si="4"/>
        <v>0</v>
      </c>
      <c r="V175" s="3">
        <f t="shared" si="5"/>
        <v>0</v>
      </c>
      <c r="W175" s="3" t="s">
        <v>145</v>
      </c>
      <c r="X175" s="87" t="s">
        <v>145</v>
      </c>
      <c r="Y175" s="73">
        <f>(PLANEJAMENTO[[#This Row],[AGUARDANDO SEPARAÇÃO]]+PLANEJAMENTO[[#This Row],[FINALIZADO]])/(PLANEJAMENTO[[#This Row],[KIT]]+PLANEJAMENTO[[#This Row],[TOTAL LISTA]])</f>
        <v>1</v>
      </c>
    </row>
    <row r="176" spans="1:25" x14ac:dyDescent="0.25">
      <c r="A176" s="71" t="s">
        <v>179</v>
      </c>
      <c r="B176" s="71" t="s">
        <v>158</v>
      </c>
      <c r="C176" s="3">
        <v>32551</v>
      </c>
      <c r="D176" s="3" t="s">
        <v>94</v>
      </c>
      <c r="E176" s="47" t="s">
        <v>135</v>
      </c>
      <c r="F176" s="4" t="s">
        <v>136</v>
      </c>
      <c r="G176" s="4">
        <v>480</v>
      </c>
      <c r="H176" s="3">
        <v>6</v>
      </c>
      <c r="I176" s="15">
        <f>SUMIFS(IN_TRANSITO!E:E,IN_TRANSITO!B:B,PLANEJAMENTO!C176,IN_TRANSITO!H:H,PLANEJAMENTO!$I$2,IN_TRANSITO!W:W,PLANEJAMENTO!A176)</f>
        <v>0</v>
      </c>
      <c r="J176" s="15">
        <f>SUMIFS(IN_TRANSITO!E:E,IN_TRANSITO!B:B,PLANEJAMENTO!C176,IN_TRANSITO!H:H,PLANEJAMENTO!$J$2,IN_TRANSITO!W:W,PLANEJAMENTO!A176)</f>
        <v>0</v>
      </c>
      <c r="K176" s="15">
        <f>SUMIFS(PRODUCAO_SHRINK!E:E,PRODUCAO_SHRINK!B:B,PLANEJAMENTO[[#This Row],[SKU]],PRODUCAO_SHRINK!H:H,PLANEJAMENTO[[#Headers],[SHERINK SOLICITADO]],PRODUCAO_SHRINK!V:V,PLANEJAMENTO[[#This Row],[LISTA]])</f>
        <v>0</v>
      </c>
      <c r="L176" s="15">
        <f>SUMIFS(PRODUCAO_SHRINK!E:E,PRODUCAO_SHRINK!B:B,PLANEJAMENTO[[#This Row],[SKU]],PRODUCAO_SHRINK!H:H,PLANEJAMENTO[[#Headers],[SHERINK ENVIADO]],PRODUCAO_SHRINK!V:V,PLANEJAMENTO[[#This Row],[LISTA]])</f>
        <v>0</v>
      </c>
      <c r="M176" s="15">
        <f>SUMIFS(IN_TRANSITO!E:E,IN_TRANSITO!B:B,PLANEJAMENTO!C176,IN_TRANSITO!H:H,PLANEJAMENTO!$M$2,IN_TRANSITO!W:W,PLANEJAMENTO!A176)</f>
        <v>708</v>
      </c>
      <c r="N176" s="15">
        <v>0</v>
      </c>
      <c r="O176" s="15">
        <v>708</v>
      </c>
      <c r="P176" s="15">
        <f>(PLANEJAMENTO[[#This Row],[AGUARDANDO SEPARAÇÃO]]+PLANEJAMENTO[[#This Row],[FINALIZADO]])-(PLANEJAMENTO[[#This Row],[TOTAL LISTA]]+PLANEJAMENTO[[#This Row],[KIT]])</f>
        <v>0</v>
      </c>
      <c r="Q176" s="3">
        <f>IFERROR(VLOOKUP(PLANEJAMENTO[[#This Row],[SKU]],EST_MERCOCAMP!A:E,5,0),0)</f>
        <v>4896</v>
      </c>
      <c r="R176" s="3">
        <f>IFERROR(VLOOKUP(PLANEJAMENTO[[#This Row],[SKU]],EST_LMX!A:C,3,0),0)</f>
        <v>606</v>
      </c>
      <c r="S176" s="7">
        <f>IFERROR(IF(VLOOKUP(C176,'EST_DEVINTEX X DEMANDA'!A:E,5,0)&lt;0,0,VLOOKUP(C176,'EST_DEVINTEX X DEMANDA'!A:E,5,0)),0)</f>
        <v>1032</v>
      </c>
      <c r="T176" s="3"/>
      <c r="U176" s="3">
        <f t="shared" si="4"/>
        <v>0</v>
      </c>
      <c r="V176" s="3">
        <f t="shared" si="5"/>
        <v>0</v>
      </c>
      <c r="W176" s="3" t="s">
        <v>145</v>
      </c>
      <c r="X176" s="87" t="s">
        <v>145</v>
      </c>
      <c r="Y176" s="73">
        <f>(PLANEJAMENTO[[#This Row],[AGUARDANDO SEPARAÇÃO]]+PLANEJAMENTO[[#This Row],[FINALIZADO]])/(PLANEJAMENTO[[#This Row],[KIT]]+PLANEJAMENTO[[#This Row],[TOTAL LISTA]])</f>
        <v>1</v>
      </c>
    </row>
    <row r="177" spans="1:25" x14ac:dyDescent="0.25">
      <c r="A177" s="71" t="s">
        <v>179</v>
      </c>
      <c r="B177" s="71" t="s">
        <v>158</v>
      </c>
      <c r="C177" s="3">
        <v>95085</v>
      </c>
      <c r="D177" s="3" t="s">
        <v>302</v>
      </c>
      <c r="E177" s="47" t="s">
        <v>135</v>
      </c>
      <c r="F177" s="4" t="s">
        <v>136</v>
      </c>
      <c r="G177" s="4">
        <v>1512</v>
      </c>
      <c r="H177" s="3">
        <v>6</v>
      </c>
      <c r="I177" s="15">
        <f>SUMIFS(IN_TRANSITO!E:E,IN_TRANSITO!B:B,PLANEJAMENTO!C177,IN_TRANSITO!H:H,PLANEJAMENTO!$I$2,IN_TRANSITO!W:W,PLANEJAMENTO!A177)</f>
        <v>0</v>
      </c>
      <c r="J177" s="15">
        <f>SUMIFS(IN_TRANSITO!E:E,IN_TRANSITO!B:B,PLANEJAMENTO!C177,IN_TRANSITO!H:H,PLANEJAMENTO!$J$2,IN_TRANSITO!W:W,PLANEJAMENTO!A177)</f>
        <v>0</v>
      </c>
      <c r="K177" s="15">
        <f>SUMIFS(PRODUCAO_SHRINK!E:E,PRODUCAO_SHRINK!B:B,PLANEJAMENTO[[#This Row],[SKU]],PRODUCAO_SHRINK!H:H,PLANEJAMENTO[[#Headers],[SHERINK SOLICITADO]],PRODUCAO_SHRINK!V:V,PLANEJAMENTO[[#This Row],[LISTA]])</f>
        <v>0</v>
      </c>
      <c r="L177" s="15">
        <f>SUMIFS(PRODUCAO_SHRINK!E:E,PRODUCAO_SHRINK!B:B,PLANEJAMENTO[[#This Row],[SKU]],PRODUCAO_SHRINK!H:H,PLANEJAMENTO[[#Headers],[SHERINK ENVIADO]],PRODUCAO_SHRINK!V:V,PLANEJAMENTO[[#This Row],[LISTA]])</f>
        <v>0</v>
      </c>
      <c r="M177" s="15">
        <f>SUMIFS(IN_TRANSITO!E:E,IN_TRANSITO!B:B,PLANEJAMENTO!C177,IN_TRANSITO!H:H,PLANEJAMENTO!$M$2,IN_TRANSITO!W:W,PLANEJAMENTO!A177)</f>
        <v>732</v>
      </c>
      <c r="N177" s="15">
        <v>0</v>
      </c>
      <c r="O177" s="15">
        <v>732</v>
      </c>
      <c r="P177" s="15">
        <f>(PLANEJAMENTO[[#This Row],[AGUARDANDO SEPARAÇÃO]]+PLANEJAMENTO[[#This Row],[FINALIZADO]])-(PLANEJAMENTO[[#This Row],[TOTAL LISTA]]+PLANEJAMENTO[[#This Row],[KIT]])</f>
        <v>0</v>
      </c>
      <c r="Q177" s="3">
        <f>IFERROR(VLOOKUP(PLANEJAMENTO[[#This Row],[SKU]],EST_MERCOCAMP!A:E,5,0),0)</f>
        <v>2574</v>
      </c>
      <c r="R177" s="3">
        <f>IFERROR(VLOOKUP(PLANEJAMENTO[[#This Row],[SKU]],EST_LMX!A:C,3,0),0)</f>
        <v>1554</v>
      </c>
      <c r="S177" s="7">
        <f>IFERROR(IF(VLOOKUP(C177,'EST_DEVINTEX X DEMANDA'!A:E,5,0)&lt;0,0,VLOOKUP(C177,'EST_DEVINTEX X DEMANDA'!A:E,5,0)),0)</f>
        <v>0</v>
      </c>
      <c r="T177" s="3"/>
      <c r="U177" s="3">
        <f t="shared" si="4"/>
        <v>0</v>
      </c>
      <c r="V177" s="3">
        <f t="shared" si="5"/>
        <v>0</v>
      </c>
      <c r="W177" s="3" t="s">
        <v>145</v>
      </c>
      <c r="X177" s="87" t="s">
        <v>145</v>
      </c>
      <c r="Y177" s="73">
        <f>(PLANEJAMENTO[[#This Row],[AGUARDANDO SEPARAÇÃO]]+PLANEJAMENTO[[#This Row],[FINALIZADO]])/(PLANEJAMENTO[[#This Row],[KIT]]+PLANEJAMENTO[[#This Row],[TOTAL LISTA]])</f>
        <v>1</v>
      </c>
    </row>
    <row r="178" spans="1:25" x14ac:dyDescent="0.25">
      <c r="A178" s="71" t="s">
        <v>179</v>
      </c>
      <c r="B178" s="71" t="s">
        <v>158</v>
      </c>
      <c r="C178" s="3">
        <v>32210</v>
      </c>
      <c r="D178" s="3" t="s">
        <v>303</v>
      </c>
      <c r="E178" s="47" t="s">
        <v>138</v>
      </c>
      <c r="F178" s="4" t="s">
        <v>136</v>
      </c>
      <c r="G178" s="4">
        <v>1584</v>
      </c>
      <c r="H178" s="3">
        <v>6</v>
      </c>
      <c r="I178" s="15">
        <f>SUMIFS(IN_TRANSITO!E:E,IN_TRANSITO!B:B,PLANEJAMENTO!C178,IN_TRANSITO!H:H,PLANEJAMENTO!$I$2,IN_TRANSITO!W:W,PLANEJAMENTO!A178)</f>
        <v>0</v>
      </c>
      <c r="J178" s="15">
        <f>SUMIFS(IN_TRANSITO!E:E,IN_TRANSITO!B:B,PLANEJAMENTO!C178,IN_TRANSITO!H:H,PLANEJAMENTO!$J$2,IN_TRANSITO!W:W,PLANEJAMENTO!A178)</f>
        <v>0</v>
      </c>
      <c r="K178" s="15">
        <f>SUMIFS(PRODUCAO_SHRINK!E:E,PRODUCAO_SHRINK!B:B,PLANEJAMENTO[[#This Row],[SKU]],PRODUCAO_SHRINK!H:H,PLANEJAMENTO[[#Headers],[SHERINK SOLICITADO]],PRODUCAO_SHRINK!V:V,PLANEJAMENTO[[#This Row],[LISTA]])</f>
        <v>0</v>
      </c>
      <c r="L178" s="15">
        <f>SUMIFS(PRODUCAO_SHRINK!E:E,PRODUCAO_SHRINK!B:B,PLANEJAMENTO[[#This Row],[SKU]],PRODUCAO_SHRINK!H:H,PLANEJAMENTO[[#Headers],[SHERINK ENVIADO]],PRODUCAO_SHRINK!V:V,PLANEJAMENTO[[#This Row],[LISTA]])</f>
        <v>0</v>
      </c>
      <c r="M178" s="15">
        <f>SUMIFS(IN_TRANSITO!E:E,IN_TRANSITO!B:B,PLANEJAMENTO!C178,IN_TRANSITO!H:H,PLANEJAMENTO!$M$2,IN_TRANSITO!W:W,PLANEJAMENTO!A178)</f>
        <v>582</v>
      </c>
      <c r="N178" s="15">
        <v>0</v>
      </c>
      <c r="O178" s="15">
        <v>582</v>
      </c>
      <c r="P178" s="15">
        <f>(PLANEJAMENTO[[#This Row],[AGUARDANDO SEPARAÇÃO]]+PLANEJAMENTO[[#This Row],[FINALIZADO]])-(PLANEJAMENTO[[#This Row],[TOTAL LISTA]]+PLANEJAMENTO[[#This Row],[KIT]])</f>
        <v>0</v>
      </c>
      <c r="Q178" s="3">
        <f>IFERROR(VLOOKUP(PLANEJAMENTO[[#This Row],[SKU]],EST_MERCOCAMP!A:E,5,0),0)</f>
        <v>7038</v>
      </c>
      <c r="R178" s="3">
        <f>IFERROR(VLOOKUP(PLANEJAMENTO[[#This Row],[SKU]],EST_LMX!A:C,3,0),0)</f>
        <v>630</v>
      </c>
      <c r="S178" s="7">
        <f>IFERROR(IF(VLOOKUP(C178,'EST_DEVINTEX X DEMANDA'!A:E,5,0)&lt;0,0,VLOOKUP(C178,'EST_DEVINTEX X DEMANDA'!A:E,5,0)),0)</f>
        <v>5550</v>
      </c>
      <c r="T178" s="3"/>
      <c r="U178" s="3">
        <f t="shared" si="4"/>
        <v>0</v>
      </c>
      <c r="V178" s="3">
        <f t="shared" si="5"/>
        <v>0</v>
      </c>
      <c r="W178" s="3" t="s">
        <v>145</v>
      </c>
      <c r="X178" s="87" t="s">
        <v>145</v>
      </c>
      <c r="Y178" s="73">
        <f>(PLANEJAMENTO[[#This Row],[AGUARDANDO SEPARAÇÃO]]+PLANEJAMENTO[[#This Row],[FINALIZADO]])/(PLANEJAMENTO[[#This Row],[KIT]]+PLANEJAMENTO[[#This Row],[TOTAL LISTA]])</f>
        <v>1</v>
      </c>
    </row>
    <row r="179" spans="1:25" x14ac:dyDescent="0.25">
      <c r="A179" s="71" t="s">
        <v>179</v>
      </c>
      <c r="B179" s="71" t="s">
        <v>158</v>
      </c>
      <c r="C179" s="3">
        <v>33267</v>
      </c>
      <c r="D179" s="3" t="s">
        <v>99</v>
      </c>
      <c r="E179" s="47" t="s">
        <v>135</v>
      </c>
      <c r="F179" s="4" t="s">
        <v>136</v>
      </c>
      <c r="G179" s="4">
        <v>960</v>
      </c>
      <c r="H179" s="3">
        <v>6</v>
      </c>
      <c r="I179" s="15">
        <f>SUMIFS(IN_TRANSITO!E:E,IN_TRANSITO!B:B,PLANEJAMENTO!C179,IN_TRANSITO!H:H,PLANEJAMENTO!$I$2,IN_TRANSITO!W:W,PLANEJAMENTO!A179)</f>
        <v>0</v>
      </c>
      <c r="J179" s="15">
        <f>SUMIFS(IN_TRANSITO!E:E,IN_TRANSITO!B:B,PLANEJAMENTO!C179,IN_TRANSITO!H:H,PLANEJAMENTO!$J$2,IN_TRANSITO!W:W,PLANEJAMENTO!A179)</f>
        <v>0</v>
      </c>
      <c r="K179" s="15">
        <f>SUMIFS(PRODUCAO_SHRINK!E:E,PRODUCAO_SHRINK!B:B,PLANEJAMENTO[[#This Row],[SKU]],PRODUCAO_SHRINK!H:H,PLANEJAMENTO[[#Headers],[SHERINK SOLICITADO]],PRODUCAO_SHRINK!V:V,PLANEJAMENTO[[#This Row],[LISTA]])</f>
        <v>0</v>
      </c>
      <c r="L179" s="15">
        <f>SUMIFS(PRODUCAO_SHRINK!E:E,PRODUCAO_SHRINK!B:B,PLANEJAMENTO[[#This Row],[SKU]],PRODUCAO_SHRINK!H:H,PLANEJAMENTO[[#Headers],[SHERINK ENVIADO]],PRODUCAO_SHRINK!V:V,PLANEJAMENTO[[#This Row],[LISTA]])</f>
        <v>0</v>
      </c>
      <c r="M179" s="15">
        <f>SUMIFS(IN_TRANSITO!E:E,IN_TRANSITO!B:B,PLANEJAMENTO!C179,IN_TRANSITO!H:H,PLANEJAMENTO!$M$2,IN_TRANSITO!W:W,PLANEJAMENTO!A179)</f>
        <v>492</v>
      </c>
      <c r="N179" s="15">
        <v>0</v>
      </c>
      <c r="O179" s="15">
        <v>492</v>
      </c>
      <c r="P179" s="15">
        <f>(PLANEJAMENTO[[#This Row],[AGUARDANDO SEPARAÇÃO]]+PLANEJAMENTO[[#This Row],[FINALIZADO]])-(PLANEJAMENTO[[#This Row],[TOTAL LISTA]]+PLANEJAMENTO[[#This Row],[KIT]])</f>
        <v>0</v>
      </c>
      <c r="Q179" s="3">
        <f>IFERROR(VLOOKUP(PLANEJAMENTO[[#This Row],[SKU]],EST_MERCOCAMP!A:E,5,0),0)</f>
        <v>9504</v>
      </c>
      <c r="R179" s="3">
        <f>IFERROR(VLOOKUP(PLANEJAMENTO[[#This Row],[SKU]],EST_LMX!A:C,3,0),0)</f>
        <v>1860</v>
      </c>
      <c r="S179" s="7">
        <f>IFERROR(IF(VLOOKUP(C179,'EST_DEVINTEX X DEMANDA'!A:E,5,0)&lt;0,0,VLOOKUP(C179,'EST_DEVINTEX X DEMANDA'!A:E,5,0)),0)</f>
        <v>3948</v>
      </c>
      <c r="T179" s="3"/>
      <c r="U179" s="3">
        <f t="shared" si="4"/>
        <v>0</v>
      </c>
      <c r="V179" s="3">
        <f t="shared" si="5"/>
        <v>0</v>
      </c>
      <c r="W179" s="3" t="s">
        <v>145</v>
      </c>
      <c r="X179" s="87" t="s">
        <v>145</v>
      </c>
      <c r="Y179" s="73">
        <f>(PLANEJAMENTO[[#This Row],[AGUARDANDO SEPARAÇÃO]]+PLANEJAMENTO[[#This Row],[FINALIZADO]])/(PLANEJAMENTO[[#This Row],[KIT]]+PLANEJAMENTO[[#This Row],[TOTAL LISTA]])</f>
        <v>1</v>
      </c>
    </row>
    <row r="180" spans="1:25" x14ac:dyDescent="0.25">
      <c r="A180" s="71" t="s">
        <v>179</v>
      </c>
      <c r="B180" s="71" t="s">
        <v>158</v>
      </c>
      <c r="C180" s="3">
        <v>32202</v>
      </c>
      <c r="D180" s="3" t="s">
        <v>304</v>
      </c>
      <c r="E180" s="47" t="s">
        <v>137</v>
      </c>
      <c r="F180" s="4" t="s">
        <v>136</v>
      </c>
      <c r="G180" s="4">
        <v>3744</v>
      </c>
      <c r="H180" s="3">
        <v>12</v>
      </c>
      <c r="I180" s="15">
        <f>SUMIFS(IN_TRANSITO!E:E,IN_TRANSITO!B:B,PLANEJAMENTO!C180,IN_TRANSITO!H:H,PLANEJAMENTO!$I$2,IN_TRANSITO!W:W,PLANEJAMENTO!A180)</f>
        <v>0</v>
      </c>
      <c r="J180" s="15">
        <f>SUMIFS(IN_TRANSITO!E:E,IN_TRANSITO!B:B,PLANEJAMENTO!C180,IN_TRANSITO!H:H,PLANEJAMENTO!$J$2,IN_TRANSITO!W:W,PLANEJAMENTO!A180)</f>
        <v>0</v>
      </c>
      <c r="K180" s="15">
        <f>SUMIFS(PRODUCAO_SHRINK!E:E,PRODUCAO_SHRINK!B:B,PLANEJAMENTO[[#This Row],[SKU]],PRODUCAO_SHRINK!H:H,PLANEJAMENTO[[#Headers],[SHERINK SOLICITADO]],PRODUCAO_SHRINK!V:V,PLANEJAMENTO[[#This Row],[LISTA]])</f>
        <v>0</v>
      </c>
      <c r="L180" s="15">
        <f>SUMIFS(PRODUCAO_SHRINK!E:E,PRODUCAO_SHRINK!B:B,PLANEJAMENTO[[#This Row],[SKU]],PRODUCAO_SHRINK!H:H,PLANEJAMENTO[[#Headers],[SHERINK ENVIADO]],PRODUCAO_SHRINK!V:V,PLANEJAMENTO[[#This Row],[LISTA]])</f>
        <v>0</v>
      </c>
      <c r="M180" s="15">
        <f>SUMIFS(IN_TRANSITO!E:E,IN_TRANSITO!B:B,PLANEJAMENTO!C180,IN_TRANSITO!H:H,PLANEJAMENTO!$M$2,IN_TRANSITO!W:W,PLANEJAMENTO!A180)</f>
        <v>648</v>
      </c>
      <c r="N180" s="15">
        <v>0</v>
      </c>
      <c r="O180" s="15">
        <v>648</v>
      </c>
      <c r="P180" s="15">
        <f>(PLANEJAMENTO[[#This Row],[AGUARDANDO SEPARAÇÃO]]+PLANEJAMENTO[[#This Row],[FINALIZADO]])-(PLANEJAMENTO[[#This Row],[TOTAL LISTA]]+PLANEJAMENTO[[#This Row],[KIT]])</f>
        <v>0</v>
      </c>
      <c r="Q180" s="3">
        <f>IFERROR(VLOOKUP(PLANEJAMENTO[[#This Row],[SKU]],EST_MERCOCAMP!A:E,5,0),0)</f>
        <v>2896</v>
      </c>
      <c r="R180" s="3">
        <f>IFERROR(VLOOKUP(PLANEJAMENTO[[#This Row],[SKU]],EST_LMX!A:C,3,0),0)</f>
        <v>696</v>
      </c>
      <c r="S180" s="7">
        <f>IFERROR(IF(VLOOKUP(C180,'EST_DEVINTEX X DEMANDA'!A:E,5,0)&lt;0,0,VLOOKUP(C180,'EST_DEVINTEX X DEMANDA'!A:E,5,0)),0)</f>
        <v>8364</v>
      </c>
      <c r="T180" s="3"/>
      <c r="U180" s="3">
        <f t="shared" si="4"/>
        <v>0</v>
      </c>
      <c r="V180" s="3">
        <f t="shared" si="5"/>
        <v>0</v>
      </c>
      <c r="W180" s="3" t="s">
        <v>182</v>
      </c>
      <c r="X180" s="87" t="s">
        <v>145</v>
      </c>
      <c r="Y180" s="73">
        <f>(PLANEJAMENTO[[#This Row],[AGUARDANDO SEPARAÇÃO]]+PLANEJAMENTO[[#This Row],[FINALIZADO]])/(PLANEJAMENTO[[#This Row],[KIT]]+PLANEJAMENTO[[#This Row],[TOTAL LISTA]])</f>
        <v>1</v>
      </c>
    </row>
    <row r="181" spans="1:25" x14ac:dyDescent="0.25">
      <c r="A181" s="71" t="s">
        <v>179</v>
      </c>
      <c r="B181" s="71" t="s">
        <v>158</v>
      </c>
      <c r="C181" s="3">
        <v>30360</v>
      </c>
      <c r="D181" s="3" t="s">
        <v>305</v>
      </c>
      <c r="E181" s="47" t="s">
        <v>137</v>
      </c>
      <c r="F181" s="4" t="s">
        <v>136</v>
      </c>
      <c r="G181" s="4">
        <v>1680</v>
      </c>
      <c r="H181" s="3">
        <v>6</v>
      </c>
      <c r="I181" s="15">
        <f>SUMIFS(IN_TRANSITO!E:E,IN_TRANSITO!B:B,PLANEJAMENTO!C181,IN_TRANSITO!H:H,PLANEJAMENTO!$I$2,IN_TRANSITO!W:W,PLANEJAMENTO!A181)</f>
        <v>0</v>
      </c>
      <c r="J181" s="15">
        <f>SUMIFS(IN_TRANSITO!E:E,IN_TRANSITO!B:B,PLANEJAMENTO!C181,IN_TRANSITO!H:H,PLANEJAMENTO!$J$2,IN_TRANSITO!W:W,PLANEJAMENTO!A181)</f>
        <v>0</v>
      </c>
      <c r="K181" s="15">
        <f>SUMIFS(PRODUCAO_SHRINK!E:E,PRODUCAO_SHRINK!B:B,PLANEJAMENTO[[#This Row],[SKU]],PRODUCAO_SHRINK!H:H,PLANEJAMENTO[[#Headers],[SHERINK SOLICITADO]],PRODUCAO_SHRINK!V:V,PLANEJAMENTO[[#This Row],[LISTA]])</f>
        <v>0</v>
      </c>
      <c r="L181" s="15">
        <f>SUMIFS(PRODUCAO_SHRINK!E:E,PRODUCAO_SHRINK!B:B,PLANEJAMENTO[[#This Row],[SKU]],PRODUCAO_SHRINK!H:H,PLANEJAMENTO[[#Headers],[SHERINK ENVIADO]],PRODUCAO_SHRINK!V:V,PLANEJAMENTO[[#This Row],[LISTA]])</f>
        <v>0</v>
      </c>
      <c r="M181" s="15">
        <f>SUMIFS(IN_TRANSITO!E:E,IN_TRANSITO!B:B,PLANEJAMENTO!C181,IN_TRANSITO!H:H,PLANEJAMENTO!$M$2,IN_TRANSITO!W:W,PLANEJAMENTO!A181)</f>
        <v>618</v>
      </c>
      <c r="N181" s="15">
        <v>0</v>
      </c>
      <c r="O181" s="15">
        <v>618</v>
      </c>
      <c r="P181" s="15">
        <f>(PLANEJAMENTO[[#This Row],[AGUARDANDO SEPARAÇÃO]]+PLANEJAMENTO[[#This Row],[FINALIZADO]])-(PLANEJAMENTO[[#This Row],[TOTAL LISTA]]+PLANEJAMENTO[[#This Row],[KIT]])</f>
        <v>0</v>
      </c>
      <c r="Q181" s="3">
        <f>IFERROR(VLOOKUP(PLANEJAMENTO[[#This Row],[SKU]],EST_MERCOCAMP!A:E,5,0),0)</f>
        <v>1800</v>
      </c>
      <c r="R181" s="3">
        <f>IFERROR(VLOOKUP(PLANEJAMENTO[[#This Row],[SKU]],EST_LMX!A:C,3,0),0)</f>
        <v>2028</v>
      </c>
      <c r="S181" s="7">
        <f>IFERROR(IF(VLOOKUP(C181,'EST_DEVINTEX X DEMANDA'!A:E,5,0)&lt;0,0,VLOOKUP(C181,'EST_DEVINTEX X DEMANDA'!A:E,5,0)),0)</f>
        <v>4188</v>
      </c>
      <c r="T181" s="3"/>
      <c r="U181" s="3">
        <f t="shared" si="4"/>
        <v>0</v>
      </c>
      <c r="V181" s="3">
        <f t="shared" si="5"/>
        <v>0</v>
      </c>
      <c r="W181" s="3" t="s">
        <v>145</v>
      </c>
      <c r="X181" s="87" t="s">
        <v>145</v>
      </c>
      <c r="Y181" s="73">
        <f>(PLANEJAMENTO[[#This Row],[AGUARDANDO SEPARAÇÃO]]+PLANEJAMENTO[[#This Row],[FINALIZADO]])/(PLANEJAMENTO[[#This Row],[KIT]]+PLANEJAMENTO[[#This Row],[TOTAL LISTA]])</f>
        <v>1</v>
      </c>
    </row>
    <row r="182" spans="1:25" x14ac:dyDescent="0.25">
      <c r="A182" s="71" t="s">
        <v>179</v>
      </c>
      <c r="B182" s="71" t="s">
        <v>158</v>
      </c>
      <c r="C182" s="3">
        <v>32249</v>
      </c>
      <c r="D182" s="3" t="s">
        <v>306</v>
      </c>
      <c r="E182" s="47" t="s">
        <v>135</v>
      </c>
      <c r="F182" s="4" t="s">
        <v>136</v>
      </c>
      <c r="G182" s="4">
        <v>3744</v>
      </c>
      <c r="H182" s="3">
        <v>12</v>
      </c>
      <c r="I182" s="15">
        <f>SUMIFS(IN_TRANSITO!E:E,IN_TRANSITO!B:B,PLANEJAMENTO!C182,IN_TRANSITO!H:H,PLANEJAMENTO!$I$2,IN_TRANSITO!W:W,PLANEJAMENTO!A182)</f>
        <v>0</v>
      </c>
      <c r="J182" s="15">
        <f>SUMIFS(IN_TRANSITO!E:E,IN_TRANSITO!B:B,PLANEJAMENTO!C182,IN_TRANSITO!H:H,PLANEJAMENTO!$J$2,IN_TRANSITO!W:W,PLANEJAMENTO!A182)</f>
        <v>0</v>
      </c>
      <c r="K182" s="15">
        <f>SUMIFS(PRODUCAO_SHRINK!E:E,PRODUCAO_SHRINK!B:B,PLANEJAMENTO[[#This Row],[SKU]],PRODUCAO_SHRINK!H:H,PLANEJAMENTO[[#Headers],[SHERINK SOLICITADO]],PRODUCAO_SHRINK!V:V,PLANEJAMENTO[[#This Row],[LISTA]])</f>
        <v>0</v>
      </c>
      <c r="L182" s="15">
        <f>SUMIFS(PRODUCAO_SHRINK!E:E,PRODUCAO_SHRINK!B:B,PLANEJAMENTO[[#This Row],[SKU]],PRODUCAO_SHRINK!H:H,PLANEJAMENTO[[#Headers],[SHERINK ENVIADO]],PRODUCAO_SHRINK!V:V,PLANEJAMENTO[[#This Row],[LISTA]])</f>
        <v>0</v>
      </c>
      <c r="M182" s="15">
        <f>SUMIFS(IN_TRANSITO!E:E,IN_TRANSITO!B:B,PLANEJAMENTO!C182,IN_TRANSITO!H:H,PLANEJAMENTO!$M$2,IN_TRANSITO!W:W,PLANEJAMENTO!A182)</f>
        <v>672</v>
      </c>
      <c r="N182" s="15">
        <v>0</v>
      </c>
      <c r="O182" s="15">
        <v>672</v>
      </c>
      <c r="P182" s="15">
        <f>(PLANEJAMENTO[[#This Row],[AGUARDANDO SEPARAÇÃO]]+PLANEJAMENTO[[#This Row],[FINALIZADO]])-(PLANEJAMENTO[[#This Row],[TOTAL LISTA]]+PLANEJAMENTO[[#This Row],[KIT]])</f>
        <v>0</v>
      </c>
      <c r="Q182" s="3">
        <f>IFERROR(VLOOKUP(PLANEJAMENTO[[#This Row],[SKU]],EST_MERCOCAMP!A:E,5,0),0)</f>
        <v>1584</v>
      </c>
      <c r="R182" s="3">
        <f>IFERROR(VLOOKUP(PLANEJAMENTO[[#This Row],[SKU]],EST_LMX!A:C,3,0),0)</f>
        <v>180</v>
      </c>
      <c r="S182" s="7">
        <f>IFERROR(IF(VLOOKUP(C182,'EST_DEVINTEX X DEMANDA'!A:E,5,0)&lt;0,0,VLOOKUP(C182,'EST_DEVINTEX X DEMANDA'!A:E,5,0)),0)</f>
        <v>0</v>
      </c>
      <c r="T182" s="3"/>
      <c r="U182" s="3">
        <f t="shared" si="4"/>
        <v>0</v>
      </c>
      <c r="V182" s="3">
        <f t="shared" si="5"/>
        <v>0</v>
      </c>
      <c r="W182" s="3" t="s">
        <v>182</v>
      </c>
      <c r="X182" s="87" t="s">
        <v>145</v>
      </c>
      <c r="Y182" s="73">
        <f>(PLANEJAMENTO[[#This Row],[AGUARDANDO SEPARAÇÃO]]+PLANEJAMENTO[[#This Row],[FINALIZADO]])/(PLANEJAMENTO[[#This Row],[KIT]]+PLANEJAMENTO[[#This Row],[TOTAL LISTA]])</f>
        <v>1</v>
      </c>
    </row>
    <row r="183" spans="1:25" x14ac:dyDescent="0.25">
      <c r="A183" s="71" t="s">
        <v>179</v>
      </c>
      <c r="B183" s="71" t="s">
        <v>158</v>
      </c>
      <c r="C183" s="3">
        <v>30562</v>
      </c>
      <c r="D183" s="3" t="s">
        <v>307</v>
      </c>
      <c r="E183" s="47" t="s">
        <v>135</v>
      </c>
      <c r="F183" s="4" t="s">
        <v>136</v>
      </c>
      <c r="G183" s="4">
        <v>720</v>
      </c>
      <c r="H183" s="3">
        <v>6</v>
      </c>
      <c r="I183" s="15">
        <f>SUMIFS(IN_TRANSITO!E:E,IN_TRANSITO!B:B,PLANEJAMENTO!C183,IN_TRANSITO!H:H,PLANEJAMENTO!$I$2,IN_TRANSITO!W:W,PLANEJAMENTO!A183)</f>
        <v>0</v>
      </c>
      <c r="J183" s="15">
        <f>SUMIFS(IN_TRANSITO!E:E,IN_TRANSITO!B:B,PLANEJAMENTO!C183,IN_TRANSITO!H:H,PLANEJAMENTO!$J$2,IN_TRANSITO!W:W,PLANEJAMENTO!A183)</f>
        <v>0</v>
      </c>
      <c r="K183" s="15">
        <f>SUMIFS(PRODUCAO_SHRINK!E:E,PRODUCAO_SHRINK!B:B,PLANEJAMENTO[[#This Row],[SKU]],PRODUCAO_SHRINK!H:H,PLANEJAMENTO[[#Headers],[SHERINK SOLICITADO]],PRODUCAO_SHRINK!V:V,PLANEJAMENTO[[#This Row],[LISTA]])</f>
        <v>0</v>
      </c>
      <c r="L183" s="15">
        <f>SUMIFS(PRODUCAO_SHRINK!E:E,PRODUCAO_SHRINK!B:B,PLANEJAMENTO[[#This Row],[SKU]],PRODUCAO_SHRINK!H:H,PLANEJAMENTO[[#Headers],[SHERINK ENVIADO]],PRODUCAO_SHRINK!V:V,PLANEJAMENTO[[#This Row],[LISTA]])</f>
        <v>0</v>
      </c>
      <c r="M183" s="15">
        <f>SUMIFS(IN_TRANSITO!E:E,IN_TRANSITO!B:B,PLANEJAMENTO!C183,IN_TRANSITO!H:H,PLANEJAMENTO!$M$2,IN_TRANSITO!W:W,PLANEJAMENTO!A183)</f>
        <v>462</v>
      </c>
      <c r="N183" s="15">
        <v>0</v>
      </c>
      <c r="O183" s="15">
        <v>462</v>
      </c>
      <c r="P183" s="15">
        <f>(PLANEJAMENTO[[#This Row],[AGUARDANDO SEPARAÇÃO]]+PLANEJAMENTO[[#This Row],[FINALIZADO]])-(PLANEJAMENTO[[#This Row],[TOTAL LISTA]]+PLANEJAMENTO[[#This Row],[KIT]])</f>
        <v>0</v>
      </c>
      <c r="Q183" s="3">
        <f>IFERROR(VLOOKUP(PLANEJAMENTO[[#This Row],[SKU]],EST_MERCOCAMP!A:E,5,0),0)</f>
        <v>522</v>
      </c>
      <c r="R183" s="3">
        <f>IFERROR(VLOOKUP(PLANEJAMENTO[[#This Row],[SKU]],EST_LMX!A:C,3,0),0)</f>
        <v>618</v>
      </c>
      <c r="S183" s="7">
        <f>IFERROR(IF(VLOOKUP(C183,'EST_DEVINTEX X DEMANDA'!A:E,5,0)&lt;0,0,VLOOKUP(C183,'EST_DEVINTEX X DEMANDA'!A:E,5,0)),0)</f>
        <v>984</v>
      </c>
      <c r="T183" s="3"/>
      <c r="U183" s="3">
        <f t="shared" si="4"/>
        <v>0</v>
      </c>
      <c r="V183" s="3">
        <f t="shared" si="5"/>
        <v>0</v>
      </c>
      <c r="W183" s="3" t="s">
        <v>145</v>
      </c>
      <c r="X183" s="87" t="s">
        <v>145</v>
      </c>
      <c r="Y183" s="73">
        <f>(PLANEJAMENTO[[#This Row],[AGUARDANDO SEPARAÇÃO]]+PLANEJAMENTO[[#This Row],[FINALIZADO]])/(PLANEJAMENTO[[#This Row],[KIT]]+PLANEJAMENTO[[#This Row],[TOTAL LISTA]])</f>
        <v>1</v>
      </c>
    </row>
    <row r="184" spans="1:25" x14ac:dyDescent="0.25">
      <c r="A184" s="71" t="s">
        <v>179</v>
      </c>
      <c r="B184" s="71" t="s">
        <v>158</v>
      </c>
      <c r="C184" s="3">
        <v>31185</v>
      </c>
      <c r="D184" s="3" t="s">
        <v>308</v>
      </c>
      <c r="E184" s="47" t="s">
        <v>137</v>
      </c>
      <c r="F184" s="4" t="s">
        <v>136</v>
      </c>
      <c r="G184" s="4">
        <v>480</v>
      </c>
      <c r="H184" s="3">
        <v>6</v>
      </c>
      <c r="I184" s="15">
        <f>SUMIFS(IN_TRANSITO!E:E,IN_TRANSITO!B:B,PLANEJAMENTO!C184,IN_TRANSITO!H:H,PLANEJAMENTO!$I$2,IN_TRANSITO!W:W,PLANEJAMENTO!A184)</f>
        <v>0</v>
      </c>
      <c r="J184" s="15">
        <f>SUMIFS(IN_TRANSITO!E:E,IN_TRANSITO!B:B,PLANEJAMENTO!C184,IN_TRANSITO!H:H,PLANEJAMENTO!$J$2,IN_TRANSITO!W:W,PLANEJAMENTO!A184)</f>
        <v>0</v>
      </c>
      <c r="K184" s="15">
        <f>SUMIFS(PRODUCAO_SHRINK!E:E,PRODUCAO_SHRINK!B:B,PLANEJAMENTO[[#This Row],[SKU]],PRODUCAO_SHRINK!H:H,PLANEJAMENTO[[#Headers],[SHERINK SOLICITADO]],PRODUCAO_SHRINK!V:V,PLANEJAMENTO[[#This Row],[LISTA]])</f>
        <v>0</v>
      </c>
      <c r="L184" s="15">
        <f>SUMIFS(PRODUCAO_SHRINK!E:E,PRODUCAO_SHRINK!B:B,PLANEJAMENTO[[#This Row],[SKU]],PRODUCAO_SHRINK!H:H,PLANEJAMENTO[[#Headers],[SHERINK ENVIADO]],PRODUCAO_SHRINK!V:V,PLANEJAMENTO[[#This Row],[LISTA]])</f>
        <v>0</v>
      </c>
      <c r="M184" s="15">
        <f>SUMIFS(IN_TRANSITO!E:E,IN_TRANSITO!B:B,PLANEJAMENTO!C184,IN_TRANSITO!H:H,PLANEJAMENTO!$M$2,IN_TRANSITO!W:W,PLANEJAMENTO!A184)</f>
        <v>618</v>
      </c>
      <c r="N184" s="15">
        <v>0</v>
      </c>
      <c r="O184" s="15">
        <v>618</v>
      </c>
      <c r="P184" s="15">
        <f>(PLANEJAMENTO[[#This Row],[AGUARDANDO SEPARAÇÃO]]+PLANEJAMENTO[[#This Row],[FINALIZADO]])-(PLANEJAMENTO[[#This Row],[TOTAL LISTA]]+PLANEJAMENTO[[#This Row],[KIT]])</f>
        <v>0</v>
      </c>
      <c r="Q184" s="3">
        <f>IFERROR(VLOOKUP(PLANEJAMENTO[[#This Row],[SKU]],EST_MERCOCAMP!A:E,5,0),0)</f>
        <v>582</v>
      </c>
      <c r="R184" s="3">
        <f>IFERROR(VLOOKUP(PLANEJAMENTO[[#This Row],[SKU]],EST_LMX!A:C,3,0),0)</f>
        <v>312</v>
      </c>
      <c r="S184" s="7">
        <f>IFERROR(IF(VLOOKUP(C184,'EST_DEVINTEX X DEMANDA'!A:E,5,0)&lt;0,0,VLOOKUP(C184,'EST_DEVINTEX X DEMANDA'!A:E,5,0)),0)</f>
        <v>960</v>
      </c>
      <c r="T184" s="3"/>
      <c r="U184" s="3">
        <f t="shared" si="4"/>
        <v>0</v>
      </c>
      <c r="V184" s="3">
        <f t="shared" si="5"/>
        <v>0</v>
      </c>
      <c r="W184" s="3" t="s">
        <v>145</v>
      </c>
      <c r="X184" s="87" t="s">
        <v>145</v>
      </c>
      <c r="Y184" s="73">
        <f>(PLANEJAMENTO[[#This Row],[AGUARDANDO SEPARAÇÃO]]+PLANEJAMENTO[[#This Row],[FINALIZADO]])/(PLANEJAMENTO[[#This Row],[KIT]]+PLANEJAMENTO[[#This Row],[TOTAL LISTA]])</f>
        <v>1</v>
      </c>
    </row>
    <row r="185" spans="1:25" x14ac:dyDescent="0.25">
      <c r="A185" s="71" t="s">
        <v>179</v>
      </c>
      <c r="B185" s="71" t="s">
        <v>158</v>
      </c>
      <c r="C185" s="3">
        <v>32550</v>
      </c>
      <c r="D185" s="3" t="s">
        <v>105</v>
      </c>
      <c r="E185" s="47" t="s">
        <v>137</v>
      </c>
      <c r="F185" s="4" t="s">
        <v>136</v>
      </c>
      <c r="G185" s="4">
        <v>480</v>
      </c>
      <c r="H185" s="3">
        <v>6</v>
      </c>
      <c r="I185" s="15">
        <f>SUMIFS(IN_TRANSITO!E:E,IN_TRANSITO!B:B,PLANEJAMENTO!C185,IN_TRANSITO!H:H,PLANEJAMENTO!$I$2,IN_TRANSITO!W:W,PLANEJAMENTO!A185)</f>
        <v>0</v>
      </c>
      <c r="J185" s="15">
        <f>SUMIFS(IN_TRANSITO!E:E,IN_TRANSITO!B:B,PLANEJAMENTO!C185,IN_TRANSITO!H:H,PLANEJAMENTO!$J$2,IN_TRANSITO!W:W,PLANEJAMENTO!A185)</f>
        <v>0</v>
      </c>
      <c r="K185" s="15">
        <f>SUMIFS(PRODUCAO_SHRINK!E:E,PRODUCAO_SHRINK!B:B,PLANEJAMENTO[[#This Row],[SKU]],PRODUCAO_SHRINK!H:H,PLANEJAMENTO[[#Headers],[SHERINK SOLICITADO]],PRODUCAO_SHRINK!V:V,PLANEJAMENTO[[#This Row],[LISTA]])</f>
        <v>0</v>
      </c>
      <c r="L185" s="15">
        <f>SUMIFS(PRODUCAO_SHRINK!E:E,PRODUCAO_SHRINK!B:B,PLANEJAMENTO[[#This Row],[SKU]],PRODUCAO_SHRINK!H:H,PLANEJAMENTO[[#Headers],[SHERINK ENVIADO]],PRODUCAO_SHRINK!V:V,PLANEJAMENTO[[#This Row],[LISTA]])</f>
        <v>0</v>
      </c>
      <c r="M185" s="15">
        <f>SUMIFS(IN_TRANSITO!E:E,IN_TRANSITO!B:B,PLANEJAMENTO!C185,IN_TRANSITO!H:H,PLANEJAMENTO!$M$2,IN_TRANSITO!W:W,PLANEJAMENTO!A185)</f>
        <v>522</v>
      </c>
      <c r="N185" s="15">
        <v>0</v>
      </c>
      <c r="O185" s="15">
        <v>522</v>
      </c>
      <c r="P185" s="15">
        <f>(PLANEJAMENTO[[#This Row],[AGUARDANDO SEPARAÇÃO]]+PLANEJAMENTO[[#This Row],[FINALIZADO]])-(PLANEJAMENTO[[#This Row],[TOTAL LISTA]]+PLANEJAMENTO[[#This Row],[KIT]])</f>
        <v>0</v>
      </c>
      <c r="Q185" s="3">
        <f>IFERROR(VLOOKUP(PLANEJAMENTO[[#This Row],[SKU]],EST_MERCOCAMP!A:E,5,0),0)</f>
        <v>2382</v>
      </c>
      <c r="R185" s="3">
        <f>IFERROR(VLOOKUP(PLANEJAMENTO[[#This Row],[SKU]],EST_LMX!A:C,3,0),0)</f>
        <v>120</v>
      </c>
      <c r="S185" s="7">
        <f>IFERROR(IF(VLOOKUP(C185,'EST_DEVINTEX X DEMANDA'!A:E,5,0)&lt;0,0,VLOOKUP(C185,'EST_DEVINTEX X DEMANDA'!A:E,5,0)),0)</f>
        <v>480</v>
      </c>
      <c r="T185" s="3"/>
      <c r="U185" s="3">
        <f t="shared" si="4"/>
        <v>0</v>
      </c>
      <c r="V185" s="3">
        <f t="shared" si="5"/>
        <v>0</v>
      </c>
      <c r="W185" s="3" t="s">
        <v>145</v>
      </c>
      <c r="X185" s="87" t="s">
        <v>145</v>
      </c>
      <c r="Y185" s="73">
        <f>(PLANEJAMENTO[[#This Row],[AGUARDANDO SEPARAÇÃO]]+PLANEJAMENTO[[#This Row],[FINALIZADO]])/(PLANEJAMENTO[[#This Row],[KIT]]+PLANEJAMENTO[[#This Row],[TOTAL LISTA]])</f>
        <v>1</v>
      </c>
    </row>
    <row r="186" spans="1:25" x14ac:dyDescent="0.25">
      <c r="A186" s="71" t="s">
        <v>179</v>
      </c>
      <c r="B186" s="71" t="s">
        <v>158</v>
      </c>
      <c r="C186" s="3">
        <v>95491</v>
      </c>
      <c r="D186" s="3" t="s">
        <v>98</v>
      </c>
      <c r="E186" s="47" t="s">
        <v>135</v>
      </c>
      <c r="F186" s="4" t="s">
        <v>136</v>
      </c>
      <c r="G186" s="4">
        <v>480</v>
      </c>
      <c r="H186" s="3">
        <v>6</v>
      </c>
      <c r="I186" s="15">
        <f>SUMIFS(IN_TRANSITO!E:E,IN_TRANSITO!B:B,PLANEJAMENTO!C186,IN_TRANSITO!H:H,PLANEJAMENTO!$I$2,IN_TRANSITO!W:W,PLANEJAMENTO!A186)</f>
        <v>0</v>
      </c>
      <c r="J186" s="15">
        <f>SUMIFS(IN_TRANSITO!E:E,IN_TRANSITO!B:B,PLANEJAMENTO!C186,IN_TRANSITO!H:H,PLANEJAMENTO!$J$2,IN_TRANSITO!W:W,PLANEJAMENTO!A186)</f>
        <v>0</v>
      </c>
      <c r="K186" s="15">
        <f>SUMIFS(PRODUCAO_SHRINK!E:E,PRODUCAO_SHRINK!B:B,PLANEJAMENTO[[#This Row],[SKU]],PRODUCAO_SHRINK!H:H,PLANEJAMENTO[[#Headers],[SHERINK SOLICITADO]],PRODUCAO_SHRINK!V:V,PLANEJAMENTO[[#This Row],[LISTA]])</f>
        <v>0</v>
      </c>
      <c r="L186" s="15">
        <f>SUMIFS(PRODUCAO_SHRINK!E:E,PRODUCAO_SHRINK!B:B,PLANEJAMENTO[[#This Row],[SKU]],PRODUCAO_SHRINK!H:H,PLANEJAMENTO[[#Headers],[SHERINK ENVIADO]],PRODUCAO_SHRINK!V:V,PLANEJAMENTO[[#This Row],[LISTA]])</f>
        <v>0</v>
      </c>
      <c r="M186" s="15">
        <f>SUMIFS(IN_TRANSITO!E:E,IN_TRANSITO!B:B,PLANEJAMENTO!C186,IN_TRANSITO!H:H,PLANEJAMENTO!$M$2,IN_TRANSITO!W:W,PLANEJAMENTO!A186)</f>
        <v>438</v>
      </c>
      <c r="N186" s="15">
        <v>0</v>
      </c>
      <c r="O186" s="15">
        <v>438</v>
      </c>
      <c r="P186" s="15">
        <f>(PLANEJAMENTO[[#This Row],[AGUARDANDO SEPARAÇÃO]]+PLANEJAMENTO[[#This Row],[FINALIZADO]])-(PLANEJAMENTO[[#This Row],[TOTAL LISTA]]+PLANEJAMENTO[[#This Row],[KIT]])</f>
        <v>0</v>
      </c>
      <c r="Q186" s="3">
        <f>IFERROR(VLOOKUP(PLANEJAMENTO[[#This Row],[SKU]],EST_MERCOCAMP!A:E,5,0),0)</f>
        <v>4722</v>
      </c>
      <c r="R186" s="3">
        <f>IFERROR(VLOOKUP(PLANEJAMENTO[[#This Row],[SKU]],EST_LMX!A:C,3,0),0)</f>
        <v>498</v>
      </c>
      <c r="S186" s="7">
        <f>IFERROR(IF(VLOOKUP(C186,'EST_DEVINTEX X DEMANDA'!A:E,5,0)&lt;0,0,VLOOKUP(C186,'EST_DEVINTEX X DEMANDA'!A:E,5,0)),0)</f>
        <v>2880</v>
      </c>
      <c r="T186" s="3"/>
      <c r="U186" s="3">
        <f t="shared" si="4"/>
        <v>0</v>
      </c>
      <c r="V186" s="3">
        <f t="shared" si="5"/>
        <v>0</v>
      </c>
      <c r="W186" s="3" t="s">
        <v>145</v>
      </c>
      <c r="X186" s="87" t="s">
        <v>145</v>
      </c>
      <c r="Y186" s="73">
        <f>(PLANEJAMENTO[[#This Row],[AGUARDANDO SEPARAÇÃO]]+PLANEJAMENTO[[#This Row],[FINALIZADO]])/(PLANEJAMENTO[[#This Row],[KIT]]+PLANEJAMENTO[[#This Row],[TOTAL LISTA]])</f>
        <v>1</v>
      </c>
    </row>
    <row r="187" spans="1:25" x14ac:dyDescent="0.25">
      <c r="A187" s="71" t="s">
        <v>179</v>
      </c>
      <c r="B187" s="71" t="s">
        <v>158</v>
      </c>
      <c r="C187" s="3">
        <v>32573</v>
      </c>
      <c r="D187" s="3" t="s">
        <v>115</v>
      </c>
      <c r="E187" s="47" t="s">
        <v>137</v>
      </c>
      <c r="F187" s="4" t="s">
        <v>136</v>
      </c>
      <c r="G187" s="4">
        <v>960</v>
      </c>
      <c r="H187" s="3">
        <v>6</v>
      </c>
      <c r="I187" s="15">
        <f>SUMIFS(IN_TRANSITO!E:E,IN_TRANSITO!B:B,PLANEJAMENTO!C187,IN_TRANSITO!H:H,PLANEJAMENTO!$I$2,IN_TRANSITO!W:W,PLANEJAMENTO!A187)</f>
        <v>0</v>
      </c>
      <c r="J187" s="15">
        <f>SUMIFS(IN_TRANSITO!E:E,IN_TRANSITO!B:B,PLANEJAMENTO!C187,IN_TRANSITO!H:H,PLANEJAMENTO!$J$2,IN_TRANSITO!W:W,PLANEJAMENTO!A187)</f>
        <v>0</v>
      </c>
      <c r="K187" s="15">
        <f>SUMIFS(PRODUCAO_SHRINK!E:E,PRODUCAO_SHRINK!B:B,PLANEJAMENTO[[#This Row],[SKU]],PRODUCAO_SHRINK!H:H,PLANEJAMENTO[[#Headers],[SHERINK SOLICITADO]],PRODUCAO_SHRINK!V:V,PLANEJAMENTO[[#This Row],[LISTA]])</f>
        <v>0</v>
      </c>
      <c r="L187" s="15">
        <f>SUMIFS(PRODUCAO_SHRINK!E:E,PRODUCAO_SHRINK!B:B,PLANEJAMENTO[[#This Row],[SKU]],PRODUCAO_SHRINK!H:H,PLANEJAMENTO[[#Headers],[SHERINK ENVIADO]],PRODUCAO_SHRINK!V:V,PLANEJAMENTO[[#This Row],[LISTA]])</f>
        <v>0</v>
      </c>
      <c r="M187" s="15">
        <f>SUMIFS(IN_TRANSITO!E:E,IN_TRANSITO!B:B,PLANEJAMENTO!C187,IN_TRANSITO!H:H,PLANEJAMENTO!$M$2,IN_TRANSITO!W:W,PLANEJAMENTO!A187)</f>
        <v>558</v>
      </c>
      <c r="N187" s="15">
        <v>0</v>
      </c>
      <c r="O187" s="15">
        <v>558</v>
      </c>
      <c r="P187" s="15">
        <f>(PLANEJAMENTO[[#This Row],[AGUARDANDO SEPARAÇÃO]]+PLANEJAMENTO[[#This Row],[FINALIZADO]])-(PLANEJAMENTO[[#This Row],[TOTAL LISTA]]+PLANEJAMENTO[[#This Row],[KIT]])</f>
        <v>0</v>
      </c>
      <c r="Q187" s="3">
        <f>IFERROR(VLOOKUP(PLANEJAMENTO[[#This Row],[SKU]],EST_MERCOCAMP!A:E,5,0),0)</f>
        <v>6900</v>
      </c>
      <c r="R187" s="3">
        <f>IFERROR(VLOOKUP(PLANEJAMENTO[[#This Row],[SKU]],EST_LMX!A:C,3,0),0)</f>
        <v>1692</v>
      </c>
      <c r="S187" s="7">
        <f>IFERROR(IF(VLOOKUP(C187,'EST_DEVINTEX X DEMANDA'!A:E,5,0)&lt;0,0,VLOOKUP(C187,'EST_DEVINTEX X DEMANDA'!A:E,5,0)),0)</f>
        <v>4692</v>
      </c>
      <c r="T187" s="3"/>
      <c r="U187" s="3">
        <f t="shared" si="4"/>
        <v>0</v>
      </c>
      <c r="V187" s="3">
        <f t="shared" si="5"/>
        <v>0</v>
      </c>
      <c r="W187" s="3" t="s">
        <v>145</v>
      </c>
      <c r="X187" s="87" t="s">
        <v>145</v>
      </c>
      <c r="Y187" s="73">
        <f>(PLANEJAMENTO[[#This Row],[AGUARDANDO SEPARAÇÃO]]+PLANEJAMENTO[[#This Row],[FINALIZADO]])/(PLANEJAMENTO[[#This Row],[KIT]]+PLANEJAMENTO[[#This Row],[TOTAL LISTA]])</f>
        <v>1</v>
      </c>
    </row>
    <row r="188" spans="1:25" x14ac:dyDescent="0.25">
      <c r="A188" s="71" t="s">
        <v>179</v>
      </c>
      <c r="B188" s="71" t="s">
        <v>158</v>
      </c>
      <c r="C188" s="3">
        <v>34509</v>
      </c>
      <c r="D188" s="3" t="s">
        <v>309</v>
      </c>
      <c r="E188" s="47" t="s">
        <v>135</v>
      </c>
      <c r="F188" s="4" t="s">
        <v>136</v>
      </c>
      <c r="G188" s="4">
        <v>1560</v>
      </c>
      <c r="H188" s="3">
        <v>12</v>
      </c>
      <c r="I188" s="15">
        <f>SUMIFS(IN_TRANSITO!E:E,IN_TRANSITO!B:B,PLANEJAMENTO!C188,IN_TRANSITO!H:H,PLANEJAMENTO!$I$2,IN_TRANSITO!W:W,PLANEJAMENTO!A188)</f>
        <v>0</v>
      </c>
      <c r="J188" s="15">
        <f>SUMIFS(IN_TRANSITO!E:E,IN_TRANSITO!B:B,PLANEJAMENTO!C188,IN_TRANSITO!H:H,PLANEJAMENTO!$J$2,IN_TRANSITO!W:W,PLANEJAMENTO!A188)</f>
        <v>0</v>
      </c>
      <c r="K188" s="15">
        <f>SUMIFS(PRODUCAO_SHRINK!E:E,PRODUCAO_SHRINK!B:B,PLANEJAMENTO[[#This Row],[SKU]],PRODUCAO_SHRINK!H:H,PLANEJAMENTO[[#Headers],[SHERINK SOLICITADO]],PRODUCAO_SHRINK!V:V,PLANEJAMENTO[[#This Row],[LISTA]])</f>
        <v>0</v>
      </c>
      <c r="L188" s="15">
        <f>SUMIFS(PRODUCAO_SHRINK!E:E,PRODUCAO_SHRINK!B:B,PLANEJAMENTO[[#This Row],[SKU]],PRODUCAO_SHRINK!H:H,PLANEJAMENTO[[#Headers],[SHERINK ENVIADO]],PRODUCAO_SHRINK!V:V,PLANEJAMENTO[[#This Row],[LISTA]])</f>
        <v>0</v>
      </c>
      <c r="M188" s="15">
        <f>SUMIFS(IN_TRANSITO!E:E,IN_TRANSITO!B:B,PLANEJAMENTO!C188,IN_TRANSITO!H:H,PLANEJAMENTO!$M$2,IN_TRANSITO!W:W,PLANEJAMENTO!A188)</f>
        <v>396</v>
      </c>
      <c r="N188" s="15">
        <v>0</v>
      </c>
      <c r="O188" s="15">
        <v>396</v>
      </c>
      <c r="P188" s="15">
        <f>(PLANEJAMENTO[[#This Row],[AGUARDANDO SEPARAÇÃO]]+PLANEJAMENTO[[#This Row],[FINALIZADO]])-(PLANEJAMENTO[[#This Row],[TOTAL LISTA]]+PLANEJAMENTO[[#This Row],[KIT]])</f>
        <v>0</v>
      </c>
      <c r="Q188" s="3">
        <f>IFERROR(VLOOKUP(PLANEJAMENTO[[#This Row],[SKU]],EST_MERCOCAMP!A:E,5,0),0)</f>
        <v>-7032</v>
      </c>
      <c r="R188" s="3">
        <f>IFERROR(VLOOKUP(PLANEJAMENTO[[#This Row],[SKU]],EST_LMX!A:C,3,0),0)</f>
        <v>348</v>
      </c>
      <c r="S188" s="7">
        <f>IFERROR(IF(VLOOKUP(C188,'EST_DEVINTEX X DEMANDA'!A:E,5,0)&lt;0,0,VLOOKUP(C188,'EST_DEVINTEX X DEMANDA'!A:E,5,0)),0)</f>
        <v>12480</v>
      </c>
      <c r="T188" s="3"/>
      <c r="U188" s="3">
        <f t="shared" si="4"/>
        <v>0</v>
      </c>
      <c r="V188" s="3">
        <f t="shared" si="5"/>
        <v>0</v>
      </c>
      <c r="W188" s="3" t="s">
        <v>145</v>
      </c>
      <c r="X188" s="87" t="s">
        <v>145</v>
      </c>
      <c r="Y188" s="73">
        <f>(PLANEJAMENTO[[#This Row],[AGUARDANDO SEPARAÇÃO]]+PLANEJAMENTO[[#This Row],[FINALIZADO]])/(PLANEJAMENTO[[#This Row],[KIT]]+PLANEJAMENTO[[#This Row],[TOTAL LISTA]])</f>
        <v>1</v>
      </c>
    </row>
    <row r="189" spans="1:25" x14ac:dyDescent="0.25">
      <c r="A189" s="71" t="s">
        <v>179</v>
      </c>
      <c r="B189" s="71" t="s">
        <v>158</v>
      </c>
      <c r="C189" s="3">
        <v>32625</v>
      </c>
      <c r="D189" s="3" t="s">
        <v>310</v>
      </c>
      <c r="E189" s="47" t="s">
        <v>137</v>
      </c>
      <c r="F189" s="4" t="s">
        <v>136</v>
      </c>
      <c r="G189" s="4">
        <v>8352</v>
      </c>
      <c r="H189" s="3">
        <v>12</v>
      </c>
      <c r="I189" s="15">
        <f>SUMIFS(IN_TRANSITO!E:E,IN_TRANSITO!B:B,PLANEJAMENTO!C189,IN_TRANSITO!H:H,PLANEJAMENTO!$I$2,IN_TRANSITO!W:W,PLANEJAMENTO!A189)</f>
        <v>0</v>
      </c>
      <c r="J189" s="15">
        <f>SUMIFS(IN_TRANSITO!E:E,IN_TRANSITO!B:B,PLANEJAMENTO!C189,IN_TRANSITO!H:H,PLANEJAMENTO!$J$2,IN_TRANSITO!W:W,PLANEJAMENTO!A189)</f>
        <v>0</v>
      </c>
      <c r="K189" s="15">
        <f>SUMIFS(PRODUCAO_SHRINK!E:E,PRODUCAO_SHRINK!B:B,PLANEJAMENTO[[#This Row],[SKU]],PRODUCAO_SHRINK!H:H,PLANEJAMENTO[[#Headers],[SHERINK SOLICITADO]],PRODUCAO_SHRINK!V:V,PLANEJAMENTO[[#This Row],[LISTA]])</f>
        <v>0</v>
      </c>
      <c r="L189" s="15">
        <f>SUMIFS(PRODUCAO_SHRINK!E:E,PRODUCAO_SHRINK!B:B,PLANEJAMENTO[[#This Row],[SKU]],PRODUCAO_SHRINK!H:H,PLANEJAMENTO[[#Headers],[SHERINK ENVIADO]],PRODUCAO_SHRINK!V:V,PLANEJAMENTO[[#This Row],[LISTA]])</f>
        <v>0</v>
      </c>
      <c r="M189" s="15">
        <f>SUMIFS(IN_TRANSITO!E:E,IN_TRANSITO!B:B,PLANEJAMENTO!C189,IN_TRANSITO!H:H,PLANEJAMENTO!$M$2,IN_TRANSITO!W:W,PLANEJAMENTO!A189)</f>
        <v>420</v>
      </c>
      <c r="N189" s="15">
        <v>0</v>
      </c>
      <c r="O189" s="15">
        <v>420</v>
      </c>
      <c r="P189" s="15">
        <f>(PLANEJAMENTO[[#This Row],[AGUARDANDO SEPARAÇÃO]]+PLANEJAMENTO[[#This Row],[FINALIZADO]])-(PLANEJAMENTO[[#This Row],[TOTAL LISTA]]+PLANEJAMENTO[[#This Row],[KIT]])</f>
        <v>0</v>
      </c>
      <c r="Q189" s="3">
        <f>IFERROR(VLOOKUP(PLANEJAMENTO[[#This Row],[SKU]],EST_MERCOCAMP!A:E,5,0),0)</f>
        <v>7440</v>
      </c>
      <c r="R189" s="3">
        <f>IFERROR(VLOOKUP(PLANEJAMENTO[[#This Row],[SKU]],EST_LMX!A:C,3,0),0)</f>
        <v>1452</v>
      </c>
      <c r="S189" s="7">
        <f>IFERROR(IF(VLOOKUP(C189,'EST_DEVINTEX X DEMANDA'!A:E,5,0)&lt;0,0,VLOOKUP(C189,'EST_DEVINTEX X DEMANDA'!A:E,5,0)),0)</f>
        <v>14736</v>
      </c>
      <c r="T189" s="3"/>
      <c r="U189" s="3">
        <f t="shared" si="4"/>
        <v>0</v>
      </c>
      <c r="V189" s="3">
        <f t="shared" si="5"/>
        <v>0</v>
      </c>
      <c r="W189" s="3" t="s">
        <v>182</v>
      </c>
      <c r="X189" s="87" t="s">
        <v>145</v>
      </c>
      <c r="Y189" s="73">
        <f>(PLANEJAMENTO[[#This Row],[AGUARDANDO SEPARAÇÃO]]+PLANEJAMENTO[[#This Row],[FINALIZADO]])/(PLANEJAMENTO[[#This Row],[KIT]]+PLANEJAMENTO[[#This Row],[TOTAL LISTA]])</f>
        <v>1</v>
      </c>
    </row>
    <row r="190" spans="1:25" x14ac:dyDescent="0.25">
      <c r="A190" s="71" t="s">
        <v>179</v>
      </c>
      <c r="B190" s="71" t="s">
        <v>158</v>
      </c>
      <c r="C190" s="3">
        <v>32628</v>
      </c>
      <c r="D190" s="3" t="s">
        <v>311</v>
      </c>
      <c r="E190" s="47" t="s">
        <v>138</v>
      </c>
      <c r="F190" s="4" t="s">
        <v>136</v>
      </c>
      <c r="G190" s="4">
        <v>936</v>
      </c>
      <c r="H190" s="3">
        <v>6</v>
      </c>
      <c r="I190" s="15">
        <f>SUMIFS(IN_TRANSITO!E:E,IN_TRANSITO!B:B,PLANEJAMENTO!C190,IN_TRANSITO!H:H,PLANEJAMENTO!$I$2,IN_TRANSITO!W:W,PLANEJAMENTO!A190)</f>
        <v>0</v>
      </c>
      <c r="J190" s="15">
        <f>SUMIFS(IN_TRANSITO!E:E,IN_TRANSITO!B:B,PLANEJAMENTO!C190,IN_TRANSITO!H:H,PLANEJAMENTO!$J$2,IN_TRANSITO!W:W,PLANEJAMENTO!A190)</f>
        <v>0</v>
      </c>
      <c r="K190" s="15">
        <f>SUMIFS(PRODUCAO_SHRINK!E:E,PRODUCAO_SHRINK!B:B,PLANEJAMENTO[[#This Row],[SKU]],PRODUCAO_SHRINK!H:H,PLANEJAMENTO[[#Headers],[SHERINK SOLICITADO]],PRODUCAO_SHRINK!V:V,PLANEJAMENTO[[#This Row],[LISTA]])</f>
        <v>0</v>
      </c>
      <c r="L190" s="15">
        <f>SUMIFS(PRODUCAO_SHRINK!E:E,PRODUCAO_SHRINK!B:B,PLANEJAMENTO[[#This Row],[SKU]],PRODUCAO_SHRINK!H:H,PLANEJAMENTO[[#Headers],[SHERINK ENVIADO]],PRODUCAO_SHRINK!V:V,PLANEJAMENTO[[#This Row],[LISTA]])</f>
        <v>0</v>
      </c>
      <c r="M190" s="15">
        <f>SUMIFS(IN_TRANSITO!E:E,IN_TRANSITO!B:B,PLANEJAMENTO!C190,IN_TRANSITO!H:H,PLANEJAMENTO!$M$2,IN_TRANSITO!W:W,PLANEJAMENTO!A190)</f>
        <v>528</v>
      </c>
      <c r="N190" s="15">
        <v>0</v>
      </c>
      <c r="O190" s="15">
        <v>528</v>
      </c>
      <c r="P190" s="15">
        <f>(PLANEJAMENTO[[#This Row],[AGUARDANDO SEPARAÇÃO]]+PLANEJAMENTO[[#This Row],[FINALIZADO]])-(PLANEJAMENTO[[#This Row],[TOTAL LISTA]]+PLANEJAMENTO[[#This Row],[KIT]])</f>
        <v>0</v>
      </c>
      <c r="Q190" s="3">
        <f>IFERROR(VLOOKUP(PLANEJAMENTO[[#This Row],[SKU]],EST_MERCOCAMP!A:E,5,0),0)</f>
        <v>612</v>
      </c>
      <c r="R190" s="3">
        <f>IFERROR(VLOOKUP(PLANEJAMENTO[[#This Row],[SKU]],EST_LMX!A:C,3,0),0)</f>
        <v>1806</v>
      </c>
      <c r="S190" s="7">
        <f>IFERROR(IF(VLOOKUP(C190,'EST_DEVINTEX X DEMANDA'!A:E,5,0)&lt;0,0,VLOOKUP(C190,'EST_DEVINTEX X DEMANDA'!A:E,5,0)),0)</f>
        <v>936</v>
      </c>
      <c r="T190" s="3"/>
      <c r="U190" s="3">
        <f t="shared" si="4"/>
        <v>0</v>
      </c>
      <c r="V190" s="3">
        <f t="shared" si="5"/>
        <v>0</v>
      </c>
      <c r="W190" s="3" t="s">
        <v>145</v>
      </c>
      <c r="X190" s="87" t="s">
        <v>145</v>
      </c>
      <c r="Y190" s="73">
        <f>(PLANEJAMENTO[[#This Row],[AGUARDANDO SEPARAÇÃO]]+PLANEJAMENTO[[#This Row],[FINALIZADO]])/(PLANEJAMENTO[[#This Row],[KIT]]+PLANEJAMENTO[[#This Row],[TOTAL LISTA]])</f>
        <v>1</v>
      </c>
    </row>
    <row r="191" spans="1:25" x14ac:dyDescent="0.25">
      <c r="A191" s="71" t="s">
        <v>179</v>
      </c>
      <c r="B191" s="71" t="s">
        <v>158</v>
      </c>
      <c r="C191" s="3">
        <v>43317</v>
      </c>
      <c r="D191" s="3" t="s">
        <v>312</v>
      </c>
      <c r="E191" s="47" t="s">
        <v>135</v>
      </c>
      <c r="F191" s="4" t="s">
        <v>136</v>
      </c>
      <c r="G191" s="4">
        <v>1080</v>
      </c>
      <c r="H191" s="3">
        <v>12</v>
      </c>
      <c r="I191" s="15">
        <f>SUMIFS(IN_TRANSITO!E:E,IN_TRANSITO!B:B,PLANEJAMENTO!C191,IN_TRANSITO!H:H,PLANEJAMENTO!$I$2,IN_TRANSITO!W:W,PLANEJAMENTO!A191)</f>
        <v>0</v>
      </c>
      <c r="J191" s="15">
        <f>SUMIFS(IN_TRANSITO!E:E,IN_TRANSITO!B:B,PLANEJAMENTO!C191,IN_TRANSITO!H:H,PLANEJAMENTO!$J$2,IN_TRANSITO!W:W,PLANEJAMENTO!A191)</f>
        <v>0</v>
      </c>
      <c r="K191" s="15">
        <f>SUMIFS(PRODUCAO_SHRINK!E:E,PRODUCAO_SHRINK!B:B,PLANEJAMENTO[[#This Row],[SKU]],PRODUCAO_SHRINK!H:H,PLANEJAMENTO[[#Headers],[SHERINK SOLICITADO]],PRODUCAO_SHRINK!V:V,PLANEJAMENTO[[#This Row],[LISTA]])</f>
        <v>0</v>
      </c>
      <c r="L191" s="15">
        <f>SUMIFS(PRODUCAO_SHRINK!E:E,PRODUCAO_SHRINK!B:B,PLANEJAMENTO[[#This Row],[SKU]],PRODUCAO_SHRINK!H:H,PLANEJAMENTO[[#Headers],[SHERINK ENVIADO]],PRODUCAO_SHRINK!V:V,PLANEJAMENTO[[#This Row],[LISTA]])</f>
        <v>0</v>
      </c>
      <c r="M191" s="15">
        <f>SUMIFS(IN_TRANSITO!E:E,IN_TRANSITO!B:B,PLANEJAMENTO!C191,IN_TRANSITO!H:H,PLANEJAMENTO!$M$2,IN_TRANSITO!W:W,PLANEJAMENTO!A191)</f>
        <v>528</v>
      </c>
      <c r="N191" s="15">
        <v>0</v>
      </c>
      <c r="O191" s="15">
        <v>528</v>
      </c>
      <c r="P191" s="15">
        <f>(PLANEJAMENTO[[#This Row],[AGUARDANDO SEPARAÇÃO]]+PLANEJAMENTO[[#This Row],[FINALIZADO]])-(PLANEJAMENTO[[#This Row],[TOTAL LISTA]]+PLANEJAMENTO[[#This Row],[KIT]])</f>
        <v>0</v>
      </c>
      <c r="Q191" s="3">
        <f>IFERROR(VLOOKUP(PLANEJAMENTO[[#This Row],[SKU]],EST_MERCOCAMP!A:E,5,0),0)</f>
        <v>2016</v>
      </c>
      <c r="R191" s="3">
        <f>IFERROR(VLOOKUP(PLANEJAMENTO[[#This Row],[SKU]],EST_LMX!A:C,3,0),0)</f>
        <v>3504</v>
      </c>
      <c r="S191" s="7">
        <f>IFERROR(IF(VLOOKUP(C191,'EST_DEVINTEX X DEMANDA'!A:E,5,0)&lt;0,0,VLOOKUP(C191,'EST_DEVINTEX X DEMANDA'!A:E,5,0)),0)</f>
        <v>5280</v>
      </c>
      <c r="T191" s="3"/>
      <c r="U191" s="3">
        <f t="shared" si="4"/>
        <v>0</v>
      </c>
      <c r="V191" s="3">
        <f t="shared" si="5"/>
        <v>0</v>
      </c>
      <c r="W191" s="3" t="s">
        <v>145</v>
      </c>
      <c r="X191" s="87" t="s">
        <v>145</v>
      </c>
      <c r="Y191" s="73">
        <f>(PLANEJAMENTO[[#This Row],[AGUARDANDO SEPARAÇÃO]]+PLANEJAMENTO[[#This Row],[FINALIZADO]])/(PLANEJAMENTO[[#This Row],[KIT]]+PLANEJAMENTO[[#This Row],[TOTAL LISTA]])</f>
        <v>1</v>
      </c>
    </row>
    <row r="192" spans="1:25" x14ac:dyDescent="0.25">
      <c r="A192" s="71" t="s">
        <v>179</v>
      </c>
      <c r="B192" s="71" t="s">
        <v>158</v>
      </c>
      <c r="C192" s="3">
        <v>30358</v>
      </c>
      <c r="D192" s="3" t="s">
        <v>313</v>
      </c>
      <c r="E192" s="47" t="s">
        <v>138</v>
      </c>
      <c r="F192" s="4" t="s">
        <v>136</v>
      </c>
      <c r="G192" s="4">
        <v>1590</v>
      </c>
      <c r="H192" s="3">
        <v>6</v>
      </c>
      <c r="I192" s="15">
        <f>SUMIFS(IN_TRANSITO!E:E,IN_TRANSITO!B:B,PLANEJAMENTO!C192,IN_TRANSITO!H:H,PLANEJAMENTO!$I$2,IN_TRANSITO!W:W,PLANEJAMENTO!A192)</f>
        <v>0</v>
      </c>
      <c r="J192" s="15">
        <f>SUMIFS(IN_TRANSITO!E:E,IN_TRANSITO!B:B,PLANEJAMENTO!C192,IN_TRANSITO!H:H,PLANEJAMENTO!$J$2,IN_TRANSITO!W:W,PLANEJAMENTO!A192)</f>
        <v>0</v>
      </c>
      <c r="K192" s="15">
        <f>SUMIFS(PRODUCAO_SHRINK!E:E,PRODUCAO_SHRINK!B:B,PLANEJAMENTO[[#This Row],[SKU]],PRODUCAO_SHRINK!H:H,PLANEJAMENTO[[#Headers],[SHERINK SOLICITADO]],PRODUCAO_SHRINK!V:V,PLANEJAMENTO[[#This Row],[LISTA]])</f>
        <v>0</v>
      </c>
      <c r="L192" s="15">
        <f>SUMIFS(PRODUCAO_SHRINK!E:E,PRODUCAO_SHRINK!B:B,PLANEJAMENTO[[#This Row],[SKU]],PRODUCAO_SHRINK!H:H,PLANEJAMENTO[[#Headers],[SHERINK ENVIADO]],PRODUCAO_SHRINK!V:V,PLANEJAMENTO[[#This Row],[LISTA]])</f>
        <v>0</v>
      </c>
      <c r="M192" s="15">
        <f>SUMIFS(IN_TRANSITO!E:E,IN_TRANSITO!B:B,PLANEJAMENTO!C192,IN_TRANSITO!H:H,PLANEJAMENTO!$M$2,IN_TRANSITO!W:W,PLANEJAMENTO!A192)</f>
        <v>528</v>
      </c>
      <c r="N192" s="15">
        <v>0</v>
      </c>
      <c r="O192" s="15">
        <v>528</v>
      </c>
      <c r="P192" s="15">
        <f>(PLANEJAMENTO[[#This Row],[AGUARDANDO SEPARAÇÃO]]+PLANEJAMENTO[[#This Row],[FINALIZADO]])-(PLANEJAMENTO[[#This Row],[TOTAL LISTA]]+PLANEJAMENTO[[#This Row],[KIT]])</f>
        <v>0</v>
      </c>
      <c r="Q192" s="3">
        <f>IFERROR(VLOOKUP(PLANEJAMENTO[[#This Row],[SKU]],EST_MERCOCAMP!A:E,5,0),0)</f>
        <v>6324</v>
      </c>
      <c r="R192" s="3">
        <f>IFERROR(VLOOKUP(PLANEJAMENTO[[#This Row],[SKU]],EST_LMX!A:C,3,0),0)</f>
        <v>6</v>
      </c>
      <c r="S192" s="7">
        <f>IFERROR(IF(VLOOKUP(C192,'EST_DEVINTEX X DEMANDA'!A:E,5,0)&lt;0,0,VLOOKUP(C192,'EST_DEVINTEX X DEMANDA'!A:E,5,0)),0)</f>
        <v>0</v>
      </c>
      <c r="T192" s="3"/>
      <c r="U192" s="3">
        <f t="shared" si="4"/>
        <v>0</v>
      </c>
      <c r="V192" s="3">
        <f t="shared" si="5"/>
        <v>0</v>
      </c>
      <c r="W192" s="3" t="s">
        <v>145</v>
      </c>
      <c r="X192" s="87" t="s">
        <v>145</v>
      </c>
      <c r="Y192" s="73">
        <f>(PLANEJAMENTO[[#This Row],[AGUARDANDO SEPARAÇÃO]]+PLANEJAMENTO[[#This Row],[FINALIZADO]])/(PLANEJAMENTO[[#This Row],[KIT]]+PLANEJAMENTO[[#This Row],[TOTAL LISTA]])</f>
        <v>1</v>
      </c>
    </row>
    <row r="193" spans="1:25" x14ac:dyDescent="0.25">
      <c r="A193" s="71" t="s">
        <v>179</v>
      </c>
      <c r="B193" s="71" t="s">
        <v>158</v>
      </c>
      <c r="C193" s="3">
        <v>32572</v>
      </c>
      <c r="D193" s="3" t="s">
        <v>114</v>
      </c>
      <c r="E193" s="47" t="s">
        <v>137</v>
      </c>
      <c r="F193" s="4" t="s">
        <v>136</v>
      </c>
      <c r="G193" s="4">
        <v>960</v>
      </c>
      <c r="H193" s="3">
        <v>6</v>
      </c>
      <c r="I193" s="15">
        <f>SUMIFS(IN_TRANSITO!E:E,IN_TRANSITO!B:B,PLANEJAMENTO!C193,IN_TRANSITO!H:H,PLANEJAMENTO!$I$2,IN_TRANSITO!W:W,PLANEJAMENTO!A193)</f>
        <v>0</v>
      </c>
      <c r="J193" s="15">
        <f>SUMIFS(IN_TRANSITO!E:E,IN_TRANSITO!B:B,PLANEJAMENTO!C193,IN_TRANSITO!H:H,PLANEJAMENTO!$J$2,IN_TRANSITO!W:W,PLANEJAMENTO!A193)</f>
        <v>0</v>
      </c>
      <c r="K193" s="15">
        <f>SUMIFS(PRODUCAO_SHRINK!E:E,PRODUCAO_SHRINK!B:B,PLANEJAMENTO[[#This Row],[SKU]],PRODUCAO_SHRINK!H:H,PLANEJAMENTO[[#Headers],[SHERINK SOLICITADO]],PRODUCAO_SHRINK!V:V,PLANEJAMENTO[[#This Row],[LISTA]])</f>
        <v>0</v>
      </c>
      <c r="L193" s="15">
        <f>SUMIFS(PRODUCAO_SHRINK!E:E,PRODUCAO_SHRINK!B:B,PLANEJAMENTO[[#This Row],[SKU]],PRODUCAO_SHRINK!H:H,PLANEJAMENTO[[#Headers],[SHERINK ENVIADO]],PRODUCAO_SHRINK!V:V,PLANEJAMENTO[[#This Row],[LISTA]])</f>
        <v>0</v>
      </c>
      <c r="M193" s="15">
        <f>SUMIFS(IN_TRANSITO!E:E,IN_TRANSITO!B:B,PLANEJAMENTO!C193,IN_TRANSITO!H:H,PLANEJAMENTO!$M$2,IN_TRANSITO!W:W,PLANEJAMENTO!A193)</f>
        <v>462</v>
      </c>
      <c r="N193" s="15">
        <v>0</v>
      </c>
      <c r="O193" s="15">
        <v>462</v>
      </c>
      <c r="P193" s="15">
        <f>(PLANEJAMENTO[[#This Row],[AGUARDANDO SEPARAÇÃO]]+PLANEJAMENTO[[#This Row],[FINALIZADO]])-(PLANEJAMENTO[[#This Row],[TOTAL LISTA]]+PLANEJAMENTO[[#This Row],[KIT]])</f>
        <v>0</v>
      </c>
      <c r="Q193" s="3">
        <f>IFERROR(VLOOKUP(PLANEJAMENTO[[#This Row],[SKU]],EST_MERCOCAMP!A:E,5,0),0)</f>
        <v>18228</v>
      </c>
      <c r="R193" s="3">
        <f>IFERROR(VLOOKUP(PLANEJAMENTO[[#This Row],[SKU]],EST_LMX!A:C,3,0),0)</f>
        <v>450</v>
      </c>
      <c r="S193" s="7">
        <f>IFERROR(IF(VLOOKUP(C193,'EST_DEVINTEX X DEMANDA'!A:E,5,0)&lt;0,0,VLOOKUP(C193,'EST_DEVINTEX X DEMANDA'!A:E,5,0)),0)</f>
        <v>5382</v>
      </c>
      <c r="T193" s="3"/>
      <c r="U193" s="3">
        <f t="shared" si="4"/>
        <v>0</v>
      </c>
      <c r="V193" s="3">
        <f t="shared" si="5"/>
        <v>0</v>
      </c>
      <c r="W193" s="3" t="s">
        <v>145</v>
      </c>
      <c r="X193" s="87" t="s">
        <v>145</v>
      </c>
      <c r="Y193" s="73">
        <f>(PLANEJAMENTO[[#This Row],[AGUARDANDO SEPARAÇÃO]]+PLANEJAMENTO[[#This Row],[FINALIZADO]])/(PLANEJAMENTO[[#This Row],[KIT]]+PLANEJAMENTO[[#This Row],[TOTAL LISTA]])</f>
        <v>1</v>
      </c>
    </row>
    <row r="194" spans="1:25" x14ac:dyDescent="0.25">
      <c r="A194" s="71" t="s">
        <v>179</v>
      </c>
      <c r="B194" s="71" t="s">
        <v>158</v>
      </c>
      <c r="C194" s="3">
        <v>32429</v>
      </c>
      <c r="D194" s="3" t="s">
        <v>314</v>
      </c>
      <c r="E194" s="47" t="s">
        <v>137</v>
      </c>
      <c r="F194" s="4" t="s">
        <v>136</v>
      </c>
      <c r="G194" s="4">
        <v>720</v>
      </c>
      <c r="H194" s="3">
        <v>6</v>
      </c>
      <c r="I194" s="15">
        <f>SUMIFS(IN_TRANSITO!E:E,IN_TRANSITO!B:B,PLANEJAMENTO!C194,IN_TRANSITO!H:H,PLANEJAMENTO!$I$2,IN_TRANSITO!W:W,PLANEJAMENTO!A194)</f>
        <v>0</v>
      </c>
      <c r="J194" s="15">
        <f>SUMIFS(IN_TRANSITO!E:E,IN_TRANSITO!B:B,PLANEJAMENTO!C194,IN_TRANSITO!H:H,PLANEJAMENTO!$J$2,IN_TRANSITO!W:W,PLANEJAMENTO!A194)</f>
        <v>0</v>
      </c>
      <c r="K194" s="15">
        <f>SUMIFS(PRODUCAO_SHRINK!E:E,PRODUCAO_SHRINK!B:B,PLANEJAMENTO[[#This Row],[SKU]],PRODUCAO_SHRINK!H:H,PLANEJAMENTO[[#Headers],[SHERINK SOLICITADO]],PRODUCAO_SHRINK!V:V,PLANEJAMENTO[[#This Row],[LISTA]])</f>
        <v>0</v>
      </c>
      <c r="L194" s="15">
        <f>SUMIFS(PRODUCAO_SHRINK!E:E,PRODUCAO_SHRINK!B:B,PLANEJAMENTO[[#This Row],[SKU]],PRODUCAO_SHRINK!H:H,PLANEJAMENTO[[#Headers],[SHERINK ENVIADO]],PRODUCAO_SHRINK!V:V,PLANEJAMENTO[[#This Row],[LISTA]])</f>
        <v>0</v>
      </c>
      <c r="M194" s="15">
        <f>SUMIFS(IN_TRANSITO!E:E,IN_TRANSITO!B:B,PLANEJAMENTO!C194,IN_TRANSITO!H:H,PLANEJAMENTO!$M$2,IN_TRANSITO!W:W,PLANEJAMENTO!A194)</f>
        <v>510</v>
      </c>
      <c r="N194" s="15">
        <v>0</v>
      </c>
      <c r="O194" s="15">
        <v>510</v>
      </c>
      <c r="P194" s="15">
        <f>(PLANEJAMENTO[[#This Row],[AGUARDANDO SEPARAÇÃO]]+PLANEJAMENTO[[#This Row],[FINALIZADO]])-(PLANEJAMENTO[[#This Row],[TOTAL LISTA]]+PLANEJAMENTO[[#This Row],[KIT]])</f>
        <v>0</v>
      </c>
      <c r="Q194" s="3">
        <f>IFERROR(VLOOKUP(PLANEJAMENTO[[#This Row],[SKU]],EST_MERCOCAMP!A:E,5,0),0)</f>
        <v>2886</v>
      </c>
      <c r="R194" s="3">
        <f>IFERROR(VLOOKUP(PLANEJAMENTO[[#This Row],[SKU]],EST_LMX!A:C,3,0),0)</f>
        <v>648</v>
      </c>
      <c r="S194" s="7">
        <f>IFERROR(IF(VLOOKUP(C194,'EST_DEVINTEX X DEMANDA'!A:E,5,0)&lt;0,0,VLOOKUP(C194,'EST_DEVINTEX X DEMANDA'!A:E,5,0)),0)</f>
        <v>0</v>
      </c>
      <c r="T194" s="3"/>
      <c r="U194" s="3">
        <f t="shared" si="4"/>
        <v>0</v>
      </c>
      <c r="V194" s="3">
        <f t="shared" si="5"/>
        <v>0</v>
      </c>
      <c r="W194" s="3" t="s">
        <v>145</v>
      </c>
      <c r="X194" s="87" t="s">
        <v>145</v>
      </c>
      <c r="Y194" s="73">
        <f>(PLANEJAMENTO[[#This Row],[AGUARDANDO SEPARAÇÃO]]+PLANEJAMENTO[[#This Row],[FINALIZADO]])/(PLANEJAMENTO[[#This Row],[KIT]]+PLANEJAMENTO[[#This Row],[TOTAL LISTA]])</f>
        <v>1</v>
      </c>
    </row>
    <row r="195" spans="1:25" x14ac:dyDescent="0.25">
      <c r="A195" s="71" t="s">
        <v>179</v>
      </c>
      <c r="B195" s="71" t="s">
        <v>158</v>
      </c>
      <c r="C195" s="3">
        <v>33299</v>
      </c>
      <c r="D195" s="3" t="s">
        <v>315</v>
      </c>
      <c r="E195" s="47" t="s">
        <v>137</v>
      </c>
      <c r="F195" s="4" t="s">
        <v>136</v>
      </c>
      <c r="G195" s="4">
        <v>2376</v>
      </c>
      <c r="H195" s="3">
        <v>6</v>
      </c>
      <c r="I195" s="15">
        <f>SUMIFS(IN_TRANSITO!E:E,IN_TRANSITO!B:B,PLANEJAMENTO!C195,IN_TRANSITO!H:H,PLANEJAMENTO!$I$2,IN_TRANSITO!W:W,PLANEJAMENTO!A195)</f>
        <v>0</v>
      </c>
      <c r="J195" s="15">
        <f>SUMIFS(IN_TRANSITO!E:E,IN_TRANSITO!B:B,PLANEJAMENTO!C195,IN_TRANSITO!H:H,PLANEJAMENTO!$J$2,IN_TRANSITO!W:W,PLANEJAMENTO!A195)</f>
        <v>0</v>
      </c>
      <c r="K195" s="15">
        <f>SUMIFS(PRODUCAO_SHRINK!E:E,PRODUCAO_SHRINK!B:B,PLANEJAMENTO[[#This Row],[SKU]],PRODUCAO_SHRINK!H:H,PLANEJAMENTO[[#Headers],[SHERINK SOLICITADO]],PRODUCAO_SHRINK!V:V,PLANEJAMENTO[[#This Row],[LISTA]])</f>
        <v>0</v>
      </c>
      <c r="L195" s="15">
        <f>SUMIFS(PRODUCAO_SHRINK!E:E,PRODUCAO_SHRINK!B:B,PLANEJAMENTO[[#This Row],[SKU]],PRODUCAO_SHRINK!H:H,PLANEJAMENTO[[#Headers],[SHERINK ENVIADO]],PRODUCAO_SHRINK!V:V,PLANEJAMENTO[[#This Row],[LISTA]])</f>
        <v>0</v>
      </c>
      <c r="M195" s="15">
        <f>SUMIFS(IN_TRANSITO!E:E,IN_TRANSITO!B:B,PLANEJAMENTO!C195,IN_TRANSITO!H:H,PLANEJAMENTO!$M$2,IN_TRANSITO!W:W,PLANEJAMENTO!A195)</f>
        <v>492</v>
      </c>
      <c r="N195" s="15">
        <v>0</v>
      </c>
      <c r="O195" s="15">
        <v>492</v>
      </c>
      <c r="P195" s="15">
        <f>(PLANEJAMENTO[[#This Row],[AGUARDANDO SEPARAÇÃO]]+PLANEJAMENTO[[#This Row],[FINALIZADO]])-(PLANEJAMENTO[[#This Row],[TOTAL LISTA]]+PLANEJAMENTO[[#This Row],[KIT]])</f>
        <v>0</v>
      </c>
      <c r="Q195" s="3">
        <f>IFERROR(VLOOKUP(PLANEJAMENTO[[#This Row],[SKU]],EST_MERCOCAMP!A:E,5,0),0)</f>
        <v>7548</v>
      </c>
      <c r="R195" s="3">
        <f>IFERROR(VLOOKUP(PLANEJAMENTO[[#This Row],[SKU]],EST_LMX!A:C,3,0),0)</f>
        <v>3084</v>
      </c>
      <c r="S195" s="7">
        <f>IFERROR(IF(VLOOKUP(C195,'EST_DEVINTEX X DEMANDA'!A:E,5,0)&lt;0,0,VLOOKUP(C195,'EST_DEVINTEX X DEMANDA'!A:E,5,0)),0)</f>
        <v>0</v>
      </c>
      <c r="T195" s="3"/>
      <c r="U195" s="3">
        <f t="shared" ref="U195:U258" si="6">T195*G195</f>
        <v>0</v>
      </c>
      <c r="V195" s="3">
        <f t="shared" ref="V195:V258" si="7">U195/H195</f>
        <v>0</v>
      </c>
      <c r="W195" s="3" t="s">
        <v>145</v>
      </c>
      <c r="X195" s="87" t="s">
        <v>145</v>
      </c>
      <c r="Y195" s="73">
        <f>(PLANEJAMENTO[[#This Row],[AGUARDANDO SEPARAÇÃO]]+PLANEJAMENTO[[#This Row],[FINALIZADO]])/(PLANEJAMENTO[[#This Row],[KIT]]+PLANEJAMENTO[[#This Row],[TOTAL LISTA]])</f>
        <v>1</v>
      </c>
    </row>
    <row r="196" spans="1:25" x14ac:dyDescent="0.25">
      <c r="A196" s="71" t="s">
        <v>179</v>
      </c>
      <c r="B196" s="71" t="s">
        <v>158</v>
      </c>
      <c r="C196" s="3">
        <v>95092</v>
      </c>
      <c r="D196" s="3" t="s">
        <v>59</v>
      </c>
      <c r="E196" s="47" t="s">
        <v>137</v>
      </c>
      <c r="F196" s="4" t="s">
        <v>136</v>
      </c>
      <c r="G196" s="4">
        <v>390</v>
      </c>
      <c r="H196" s="3">
        <v>6</v>
      </c>
      <c r="I196" s="15">
        <f>SUMIFS(IN_TRANSITO!E:E,IN_TRANSITO!B:B,PLANEJAMENTO!C196,IN_TRANSITO!H:H,PLANEJAMENTO!$I$2,IN_TRANSITO!W:W,PLANEJAMENTO!A196)</f>
        <v>0</v>
      </c>
      <c r="J196" s="15">
        <f>SUMIFS(IN_TRANSITO!E:E,IN_TRANSITO!B:B,PLANEJAMENTO!C196,IN_TRANSITO!H:H,PLANEJAMENTO!$J$2,IN_TRANSITO!W:W,PLANEJAMENTO!A196)</f>
        <v>0</v>
      </c>
      <c r="K196" s="15">
        <f>SUMIFS(PRODUCAO_SHRINK!E:E,PRODUCAO_SHRINK!B:B,PLANEJAMENTO[[#This Row],[SKU]],PRODUCAO_SHRINK!H:H,PLANEJAMENTO[[#Headers],[SHERINK SOLICITADO]],PRODUCAO_SHRINK!V:V,PLANEJAMENTO[[#This Row],[LISTA]])</f>
        <v>0</v>
      </c>
      <c r="L196" s="15">
        <f>SUMIFS(PRODUCAO_SHRINK!E:E,PRODUCAO_SHRINK!B:B,PLANEJAMENTO[[#This Row],[SKU]],PRODUCAO_SHRINK!H:H,PLANEJAMENTO[[#Headers],[SHERINK ENVIADO]],PRODUCAO_SHRINK!V:V,PLANEJAMENTO[[#This Row],[LISTA]])</f>
        <v>0</v>
      </c>
      <c r="M196" s="15">
        <f>SUMIFS(IN_TRANSITO!E:E,IN_TRANSITO!B:B,PLANEJAMENTO!C196,IN_TRANSITO!H:H,PLANEJAMENTO!$M$2,IN_TRANSITO!W:W,PLANEJAMENTO!A196)</f>
        <v>456</v>
      </c>
      <c r="N196" s="15">
        <v>0</v>
      </c>
      <c r="O196" s="15">
        <v>456</v>
      </c>
      <c r="P196" s="15">
        <f>(PLANEJAMENTO[[#This Row],[AGUARDANDO SEPARAÇÃO]]+PLANEJAMENTO[[#This Row],[FINALIZADO]])-(PLANEJAMENTO[[#This Row],[TOTAL LISTA]]+PLANEJAMENTO[[#This Row],[KIT]])</f>
        <v>0</v>
      </c>
      <c r="Q196" s="3">
        <f>IFERROR(VLOOKUP(PLANEJAMENTO[[#This Row],[SKU]],EST_MERCOCAMP!A:E,5,0),0)</f>
        <v>-156</v>
      </c>
      <c r="R196" s="3">
        <f>IFERROR(VLOOKUP(PLANEJAMENTO[[#This Row],[SKU]],EST_LMX!A:C,3,0),0)</f>
        <v>360</v>
      </c>
      <c r="S196" s="7">
        <f>IFERROR(IF(VLOOKUP(C196,'EST_DEVINTEX X DEMANDA'!A:E,5,0)&lt;0,0,VLOOKUP(C196,'EST_DEVINTEX X DEMANDA'!A:E,5,0)),0)</f>
        <v>0</v>
      </c>
      <c r="T196" s="3"/>
      <c r="U196" s="3">
        <f t="shared" si="6"/>
        <v>0</v>
      </c>
      <c r="V196" s="3">
        <f t="shared" si="7"/>
        <v>0</v>
      </c>
      <c r="W196" s="3" t="s">
        <v>145</v>
      </c>
      <c r="X196" s="87" t="s">
        <v>145</v>
      </c>
      <c r="Y196" s="73">
        <f>(PLANEJAMENTO[[#This Row],[AGUARDANDO SEPARAÇÃO]]+PLANEJAMENTO[[#This Row],[FINALIZADO]])/(PLANEJAMENTO[[#This Row],[KIT]]+PLANEJAMENTO[[#This Row],[TOTAL LISTA]])</f>
        <v>1</v>
      </c>
    </row>
    <row r="197" spans="1:25" x14ac:dyDescent="0.25">
      <c r="A197" s="71" t="s">
        <v>160</v>
      </c>
      <c r="B197" s="71" t="s">
        <v>158</v>
      </c>
      <c r="C197" s="3">
        <v>32060</v>
      </c>
      <c r="D197" s="3" t="s">
        <v>4</v>
      </c>
      <c r="E197" s="47" t="s">
        <v>135</v>
      </c>
      <c r="F197" s="4" t="s">
        <v>136</v>
      </c>
      <c r="G197" s="4">
        <v>480</v>
      </c>
      <c r="H197" s="3">
        <v>6</v>
      </c>
      <c r="I197" s="15">
        <f>SUMIFS(IN_TRANSITO!E:E,IN_TRANSITO!B:B,PLANEJAMENTO!C197,IN_TRANSITO!H:H,PLANEJAMENTO!$I$2,IN_TRANSITO!W:W,PLANEJAMENTO!A197)</f>
        <v>0</v>
      </c>
      <c r="J197" s="15">
        <f>SUMIFS(IN_TRANSITO!E:E,IN_TRANSITO!B:B,PLANEJAMENTO!C197,IN_TRANSITO!H:H,PLANEJAMENTO!$J$2,IN_TRANSITO!W:W,PLANEJAMENTO!A197)</f>
        <v>0</v>
      </c>
      <c r="K197" s="15">
        <f>SUMIFS(PRODUCAO_SHRINK!E:E,PRODUCAO_SHRINK!B:B,PLANEJAMENTO[[#This Row],[SKU]],PRODUCAO_SHRINK!H:H,PLANEJAMENTO[[#Headers],[SHERINK SOLICITADO]],PRODUCAO_SHRINK!V:V,PLANEJAMENTO[[#This Row],[LISTA]])</f>
        <v>0</v>
      </c>
      <c r="L197" s="15">
        <f>SUMIFS(PRODUCAO_SHRINK!E:E,PRODUCAO_SHRINK!B:B,PLANEJAMENTO[[#This Row],[SKU]],PRODUCAO_SHRINK!H:H,PLANEJAMENTO[[#Headers],[SHERINK ENVIADO]],PRODUCAO_SHRINK!V:V,PLANEJAMENTO[[#This Row],[LISTA]])</f>
        <v>0</v>
      </c>
      <c r="M197" s="15">
        <f>SUMIFS(IN_TRANSITO!E:E,IN_TRANSITO!B:B,PLANEJAMENTO!C197,IN_TRANSITO!H:H,PLANEJAMENTO!$M$2,IN_TRANSITO!W:W,PLANEJAMENTO!A197)</f>
        <v>17022</v>
      </c>
      <c r="N197" s="15">
        <v>0</v>
      </c>
      <c r="O197" s="15">
        <v>17022</v>
      </c>
      <c r="P197" s="15">
        <f>(PLANEJAMENTO[[#This Row],[AGUARDANDO SEPARAÇÃO]]+PLANEJAMENTO[[#This Row],[FINALIZADO]])-(PLANEJAMENTO[[#This Row],[TOTAL LISTA]]+PLANEJAMENTO[[#This Row],[KIT]])</f>
        <v>0</v>
      </c>
      <c r="Q197" s="3">
        <f>IFERROR(VLOOKUP(PLANEJAMENTO[[#This Row],[SKU]],EST_MERCOCAMP!A:E,5,0),0)</f>
        <v>19698</v>
      </c>
      <c r="R197" s="3">
        <f>IFERROR(VLOOKUP(PLANEJAMENTO[[#This Row],[SKU]],EST_LMX!A:C,3,0),0)</f>
        <v>11174</v>
      </c>
      <c r="S197" s="7">
        <f>IFERROR(IF(VLOOKUP(C197,'EST_DEVINTEX X DEMANDA'!A:E,5,0)&lt;0,0,VLOOKUP(C197,'EST_DEVINTEX X DEMANDA'!A:E,5,0)),0)</f>
        <v>58446</v>
      </c>
      <c r="T197" s="3"/>
      <c r="U197" s="3">
        <f t="shared" si="6"/>
        <v>0</v>
      </c>
      <c r="V197" s="70">
        <f t="shared" si="7"/>
        <v>0</v>
      </c>
      <c r="W197" s="3" t="s">
        <v>182</v>
      </c>
      <c r="X197" s="87" t="s">
        <v>145</v>
      </c>
      <c r="Y197" s="73">
        <f>(PLANEJAMENTO[[#This Row],[AGUARDANDO SEPARAÇÃO]]+PLANEJAMENTO[[#This Row],[FINALIZADO]])/(PLANEJAMENTO[[#This Row],[KIT]]+PLANEJAMENTO[[#This Row],[TOTAL LISTA]])</f>
        <v>1</v>
      </c>
    </row>
    <row r="198" spans="1:25" x14ac:dyDescent="0.25">
      <c r="A198" s="71" t="s">
        <v>160</v>
      </c>
      <c r="B198" s="71" t="s">
        <v>158</v>
      </c>
      <c r="C198" s="3">
        <v>95505</v>
      </c>
      <c r="D198" s="3" t="s">
        <v>180</v>
      </c>
      <c r="E198" s="47" t="s">
        <v>137</v>
      </c>
      <c r="F198" s="4" t="s">
        <v>136</v>
      </c>
      <c r="G198" s="4">
        <v>1260</v>
      </c>
      <c r="H198" s="3">
        <v>6</v>
      </c>
      <c r="I198" s="15">
        <f>SUMIFS(IN_TRANSITO!E:E,IN_TRANSITO!B:B,PLANEJAMENTO!C198,IN_TRANSITO!H:H,PLANEJAMENTO!$I$2,IN_TRANSITO!W:W,PLANEJAMENTO!A198)</f>
        <v>0</v>
      </c>
      <c r="J198" s="15">
        <f>SUMIFS(IN_TRANSITO!E:E,IN_TRANSITO!B:B,PLANEJAMENTO!C198,IN_TRANSITO!H:H,PLANEJAMENTO!$J$2,IN_TRANSITO!W:W,PLANEJAMENTO!A198)</f>
        <v>0</v>
      </c>
      <c r="K198" s="15">
        <f>SUMIFS(PRODUCAO_SHRINK!E:E,PRODUCAO_SHRINK!B:B,PLANEJAMENTO[[#This Row],[SKU]],PRODUCAO_SHRINK!H:H,PLANEJAMENTO[[#Headers],[SHERINK SOLICITADO]],PRODUCAO_SHRINK!V:V,PLANEJAMENTO[[#This Row],[LISTA]])</f>
        <v>0</v>
      </c>
      <c r="L198" s="15">
        <f>SUMIFS(PRODUCAO_SHRINK!E:E,PRODUCAO_SHRINK!B:B,PLANEJAMENTO[[#This Row],[SKU]],PRODUCAO_SHRINK!H:H,PLANEJAMENTO[[#Headers],[SHERINK ENVIADO]],PRODUCAO_SHRINK!V:V,PLANEJAMENTO[[#This Row],[LISTA]])</f>
        <v>0</v>
      </c>
      <c r="M198" s="15">
        <f>SUMIFS(IN_TRANSITO!E:E,IN_TRANSITO!B:B,PLANEJAMENTO!C198,IN_TRANSITO!H:H,PLANEJAMENTO!$M$2,IN_TRANSITO!W:W,PLANEJAMENTO!A198)</f>
        <v>7578</v>
      </c>
      <c r="N198" s="15">
        <v>0</v>
      </c>
      <c r="O198" s="15">
        <v>7578</v>
      </c>
      <c r="P198" s="15">
        <f>(PLANEJAMENTO[[#This Row],[AGUARDANDO SEPARAÇÃO]]+PLANEJAMENTO[[#This Row],[FINALIZADO]])-(PLANEJAMENTO[[#This Row],[TOTAL LISTA]]+PLANEJAMENTO[[#This Row],[KIT]])</f>
        <v>0</v>
      </c>
      <c r="Q198" s="3">
        <f>IFERROR(VLOOKUP(PLANEJAMENTO[[#This Row],[SKU]],EST_MERCOCAMP!A:E,5,0),0)</f>
        <v>-1914</v>
      </c>
      <c r="R198" s="3">
        <f>IFERROR(VLOOKUP(PLANEJAMENTO[[#This Row],[SKU]],EST_LMX!A:C,3,0),0)</f>
        <v>126</v>
      </c>
      <c r="S198" s="7">
        <f>IFERROR(IF(VLOOKUP(C198,'EST_DEVINTEX X DEMANDA'!A:E,5,0)&lt;0,0,VLOOKUP(C198,'EST_DEVINTEX X DEMANDA'!A:E,5,0)),0)</f>
        <v>12854</v>
      </c>
      <c r="T198" s="3"/>
      <c r="U198" s="3">
        <f t="shared" si="6"/>
        <v>0</v>
      </c>
      <c r="V198" s="3">
        <f t="shared" si="7"/>
        <v>0</v>
      </c>
      <c r="W198" s="3" t="s">
        <v>145</v>
      </c>
      <c r="X198" s="87" t="s">
        <v>145</v>
      </c>
      <c r="Y198" s="73">
        <f>(PLANEJAMENTO[[#This Row],[AGUARDANDO SEPARAÇÃO]]+PLANEJAMENTO[[#This Row],[FINALIZADO]])/(PLANEJAMENTO[[#This Row],[KIT]]+PLANEJAMENTO[[#This Row],[TOTAL LISTA]])</f>
        <v>1</v>
      </c>
    </row>
    <row r="199" spans="1:25" x14ac:dyDescent="0.25">
      <c r="A199" s="71" t="s">
        <v>160</v>
      </c>
      <c r="B199" s="71" t="s">
        <v>158</v>
      </c>
      <c r="C199" s="3">
        <v>32259</v>
      </c>
      <c r="D199" s="3" t="s">
        <v>181</v>
      </c>
      <c r="E199" s="47" t="s">
        <v>135</v>
      </c>
      <c r="F199" s="4" t="s">
        <v>136</v>
      </c>
      <c r="G199" s="4">
        <v>8544</v>
      </c>
      <c r="H199" s="3">
        <v>12</v>
      </c>
      <c r="I199" s="15">
        <f>SUMIFS(IN_TRANSITO!E:E,IN_TRANSITO!B:B,PLANEJAMENTO!C199,IN_TRANSITO!H:H,PLANEJAMENTO!$I$2,IN_TRANSITO!W:W,PLANEJAMENTO!A199)</f>
        <v>0</v>
      </c>
      <c r="J199" s="15">
        <f>SUMIFS(IN_TRANSITO!E:E,IN_TRANSITO!B:B,PLANEJAMENTO!C199,IN_TRANSITO!H:H,PLANEJAMENTO!$J$2,IN_TRANSITO!W:W,PLANEJAMENTO!A199)</f>
        <v>0</v>
      </c>
      <c r="K199" s="15">
        <f>SUMIFS(PRODUCAO_SHRINK!E:E,PRODUCAO_SHRINK!B:B,PLANEJAMENTO[[#This Row],[SKU]],PRODUCAO_SHRINK!H:H,PLANEJAMENTO[[#Headers],[SHERINK SOLICITADO]],PRODUCAO_SHRINK!V:V,PLANEJAMENTO[[#This Row],[LISTA]])</f>
        <v>0</v>
      </c>
      <c r="L199" s="15">
        <f>SUMIFS(PRODUCAO_SHRINK!E:E,PRODUCAO_SHRINK!B:B,PLANEJAMENTO[[#This Row],[SKU]],PRODUCAO_SHRINK!H:H,PLANEJAMENTO[[#Headers],[SHERINK ENVIADO]],PRODUCAO_SHRINK!V:V,PLANEJAMENTO[[#This Row],[LISTA]])</f>
        <v>0</v>
      </c>
      <c r="M199" s="15">
        <f>SUMIFS(IN_TRANSITO!E:E,IN_TRANSITO!B:B,PLANEJAMENTO!C199,IN_TRANSITO!H:H,PLANEJAMENTO!$M$2,IN_TRANSITO!W:W,PLANEJAMENTO!A199)</f>
        <v>4488</v>
      </c>
      <c r="N199" s="15">
        <v>0</v>
      </c>
      <c r="O199" s="15">
        <v>4488</v>
      </c>
      <c r="P199" s="15">
        <f>(PLANEJAMENTO[[#This Row],[AGUARDANDO SEPARAÇÃO]]+PLANEJAMENTO[[#This Row],[FINALIZADO]])-(PLANEJAMENTO[[#This Row],[TOTAL LISTA]]+PLANEJAMENTO[[#This Row],[KIT]])</f>
        <v>0</v>
      </c>
      <c r="Q199" s="3">
        <f>IFERROR(VLOOKUP(PLANEJAMENTO[[#This Row],[SKU]],EST_MERCOCAMP!A:E,5,0),0)</f>
        <v>21780</v>
      </c>
      <c r="R199" s="3">
        <f>IFERROR(VLOOKUP(PLANEJAMENTO[[#This Row],[SKU]],EST_LMX!A:C,3,0),0)</f>
        <v>978</v>
      </c>
      <c r="S199" s="7">
        <f>IFERROR(IF(VLOOKUP(C199,'EST_DEVINTEX X DEMANDA'!A:E,5,0)&lt;0,0,VLOOKUP(C199,'EST_DEVINTEX X DEMANDA'!A:E,5,0)),0)</f>
        <v>24348</v>
      </c>
      <c r="T199" s="3"/>
      <c r="U199" s="3">
        <f t="shared" si="6"/>
        <v>0</v>
      </c>
      <c r="V199" s="3">
        <f t="shared" si="7"/>
        <v>0</v>
      </c>
      <c r="W199" s="3" t="s">
        <v>145</v>
      </c>
      <c r="X199" s="87" t="s">
        <v>145</v>
      </c>
      <c r="Y199" s="73">
        <f>(PLANEJAMENTO[[#This Row],[AGUARDANDO SEPARAÇÃO]]+PLANEJAMENTO[[#This Row],[FINALIZADO]])/(PLANEJAMENTO[[#This Row],[KIT]]+PLANEJAMENTO[[#This Row],[TOTAL LISTA]])</f>
        <v>1</v>
      </c>
    </row>
    <row r="200" spans="1:25" x14ac:dyDescent="0.25">
      <c r="A200" s="71" t="s">
        <v>160</v>
      </c>
      <c r="B200" s="71" t="s">
        <v>158</v>
      </c>
      <c r="C200" s="3">
        <v>32137</v>
      </c>
      <c r="D200" s="3" t="s">
        <v>183</v>
      </c>
      <c r="E200" s="47" t="s">
        <v>135</v>
      </c>
      <c r="F200" s="4" t="s">
        <v>136</v>
      </c>
      <c r="G200" s="4">
        <v>8544</v>
      </c>
      <c r="H200" s="3">
        <v>12</v>
      </c>
      <c r="I200" s="15">
        <f>SUMIFS(IN_TRANSITO!E:E,IN_TRANSITO!B:B,PLANEJAMENTO!C200,IN_TRANSITO!H:H,PLANEJAMENTO!$I$2,IN_TRANSITO!W:W,PLANEJAMENTO!A200)</f>
        <v>0</v>
      </c>
      <c r="J200" s="15">
        <f>SUMIFS(IN_TRANSITO!E:E,IN_TRANSITO!B:B,PLANEJAMENTO!C200,IN_TRANSITO!H:H,PLANEJAMENTO!$J$2,IN_TRANSITO!W:W,PLANEJAMENTO!A200)</f>
        <v>0</v>
      </c>
      <c r="K200" s="15">
        <f>SUMIFS(PRODUCAO_SHRINK!E:E,PRODUCAO_SHRINK!B:B,PLANEJAMENTO[[#This Row],[SKU]],PRODUCAO_SHRINK!H:H,PLANEJAMENTO[[#Headers],[SHERINK SOLICITADO]],PRODUCAO_SHRINK!V:V,PLANEJAMENTO[[#This Row],[LISTA]])</f>
        <v>0</v>
      </c>
      <c r="L200" s="15">
        <f>SUMIFS(PRODUCAO_SHRINK!E:E,PRODUCAO_SHRINK!B:B,PLANEJAMENTO[[#This Row],[SKU]],PRODUCAO_SHRINK!H:H,PLANEJAMENTO[[#Headers],[SHERINK ENVIADO]],PRODUCAO_SHRINK!V:V,PLANEJAMENTO[[#This Row],[LISTA]])</f>
        <v>0</v>
      </c>
      <c r="M200" s="15">
        <f>SUMIFS(IN_TRANSITO!E:E,IN_TRANSITO!B:B,PLANEJAMENTO!C200,IN_TRANSITO!H:H,PLANEJAMENTO!$M$2,IN_TRANSITO!W:W,PLANEJAMENTO!A200)</f>
        <v>8712</v>
      </c>
      <c r="N200" s="15">
        <v>0</v>
      </c>
      <c r="O200" s="15">
        <v>8712</v>
      </c>
      <c r="P200" s="15">
        <f>(PLANEJAMENTO[[#This Row],[AGUARDANDO SEPARAÇÃO]]+PLANEJAMENTO[[#This Row],[FINALIZADO]])-(PLANEJAMENTO[[#This Row],[TOTAL LISTA]]+PLANEJAMENTO[[#This Row],[KIT]])</f>
        <v>0</v>
      </c>
      <c r="Q200" s="3">
        <f>IFERROR(VLOOKUP(PLANEJAMENTO[[#This Row],[SKU]],EST_MERCOCAMP!A:E,5,0),0)</f>
        <v>11244</v>
      </c>
      <c r="R200" s="3">
        <f>IFERROR(VLOOKUP(PLANEJAMENTO[[#This Row],[SKU]],EST_LMX!A:C,3,0),0)</f>
        <v>11646</v>
      </c>
      <c r="S200" s="7">
        <f>IFERROR(IF(VLOOKUP(C200,'EST_DEVINTEX X DEMANDA'!A:E,5,0)&lt;0,0,VLOOKUP(C200,'EST_DEVINTEX X DEMANDA'!A:E,5,0)),0)</f>
        <v>29904</v>
      </c>
      <c r="T200" s="3"/>
      <c r="U200" s="3">
        <f t="shared" si="6"/>
        <v>0</v>
      </c>
      <c r="V200" s="3">
        <f t="shared" si="7"/>
        <v>0</v>
      </c>
      <c r="W200" s="3" t="s">
        <v>145</v>
      </c>
      <c r="X200" s="87" t="s">
        <v>145</v>
      </c>
      <c r="Y200" s="73">
        <f>(PLANEJAMENTO[[#This Row],[AGUARDANDO SEPARAÇÃO]]+PLANEJAMENTO[[#This Row],[FINALIZADO]])/(PLANEJAMENTO[[#This Row],[KIT]]+PLANEJAMENTO[[#This Row],[TOTAL LISTA]])</f>
        <v>1</v>
      </c>
    </row>
    <row r="201" spans="1:25" x14ac:dyDescent="0.25">
      <c r="A201" s="71" t="s">
        <v>160</v>
      </c>
      <c r="B201" s="71" t="s">
        <v>158</v>
      </c>
      <c r="C201" s="3">
        <v>33271</v>
      </c>
      <c r="D201" s="3" t="s">
        <v>6</v>
      </c>
      <c r="E201" s="47" t="s">
        <v>135</v>
      </c>
      <c r="F201" s="4" t="s">
        <v>136</v>
      </c>
      <c r="G201" s="4">
        <v>480</v>
      </c>
      <c r="H201" s="3">
        <v>6</v>
      </c>
      <c r="I201" s="15">
        <f>SUMIFS(IN_TRANSITO!E:E,IN_TRANSITO!B:B,PLANEJAMENTO!C201,IN_TRANSITO!H:H,PLANEJAMENTO!$I$2,IN_TRANSITO!W:W,PLANEJAMENTO!A201)</f>
        <v>0</v>
      </c>
      <c r="J201" s="15">
        <f>SUMIFS(IN_TRANSITO!E:E,IN_TRANSITO!B:B,PLANEJAMENTO!C201,IN_TRANSITO!H:H,PLANEJAMENTO!$J$2,IN_TRANSITO!W:W,PLANEJAMENTO!A201)</f>
        <v>0</v>
      </c>
      <c r="K201" s="15">
        <f>SUMIFS(PRODUCAO_SHRINK!E:E,PRODUCAO_SHRINK!B:B,PLANEJAMENTO[[#This Row],[SKU]],PRODUCAO_SHRINK!H:H,PLANEJAMENTO[[#Headers],[SHERINK SOLICITADO]],PRODUCAO_SHRINK!V:V,PLANEJAMENTO[[#This Row],[LISTA]])</f>
        <v>0</v>
      </c>
      <c r="L201" s="15">
        <f>SUMIFS(PRODUCAO_SHRINK!E:E,PRODUCAO_SHRINK!B:B,PLANEJAMENTO[[#This Row],[SKU]],PRODUCAO_SHRINK!H:H,PLANEJAMENTO[[#Headers],[SHERINK ENVIADO]],PRODUCAO_SHRINK!V:V,PLANEJAMENTO[[#This Row],[LISTA]])</f>
        <v>0</v>
      </c>
      <c r="M201" s="15">
        <f>SUMIFS(IN_TRANSITO!E:E,IN_TRANSITO!B:B,PLANEJAMENTO!C201,IN_TRANSITO!H:H,PLANEJAMENTO!$M$2,IN_TRANSITO!W:W,PLANEJAMENTO!A201)</f>
        <v>5190</v>
      </c>
      <c r="N201" s="15">
        <v>0</v>
      </c>
      <c r="O201" s="15">
        <v>5190</v>
      </c>
      <c r="P201" s="15">
        <f>(PLANEJAMENTO[[#This Row],[AGUARDANDO SEPARAÇÃO]]+PLANEJAMENTO[[#This Row],[FINALIZADO]])-(PLANEJAMENTO[[#This Row],[TOTAL LISTA]]+PLANEJAMENTO[[#This Row],[KIT]])</f>
        <v>0</v>
      </c>
      <c r="Q201" s="3">
        <f>IFERROR(VLOOKUP(PLANEJAMENTO[[#This Row],[SKU]],EST_MERCOCAMP!A:E,5,0),0)</f>
        <v>16488</v>
      </c>
      <c r="R201" s="3">
        <f>IFERROR(VLOOKUP(PLANEJAMENTO[[#This Row],[SKU]],EST_LMX!A:C,3,0),0)</f>
        <v>8148</v>
      </c>
      <c r="S201" s="7">
        <f>IFERROR(IF(VLOOKUP(C201,'EST_DEVINTEX X DEMANDA'!A:E,5,0)&lt;0,0,VLOOKUP(C201,'EST_DEVINTEX X DEMANDA'!A:E,5,0)),0)</f>
        <v>8244</v>
      </c>
      <c r="T201" s="3"/>
      <c r="U201" s="3">
        <f t="shared" si="6"/>
        <v>0</v>
      </c>
      <c r="V201" s="3">
        <f t="shared" si="7"/>
        <v>0</v>
      </c>
      <c r="W201" s="3" t="s">
        <v>182</v>
      </c>
      <c r="X201" s="87" t="s">
        <v>145</v>
      </c>
      <c r="Y201" s="73">
        <f>(PLANEJAMENTO[[#This Row],[AGUARDANDO SEPARAÇÃO]]+PLANEJAMENTO[[#This Row],[FINALIZADO]])/(PLANEJAMENTO[[#This Row],[KIT]]+PLANEJAMENTO[[#This Row],[TOTAL LISTA]])</f>
        <v>1</v>
      </c>
    </row>
    <row r="202" spans="1:25" x14ac:dyDescent="0.25">
      <c r="A202" s="71" t="s">
        <v>160</v>
      </c>
      <c r="B202" s="71" t="s">
        <v>158</v>
      </c>
      <c r="C202" s="3">
        <v>95127</v>
      </c>
      <c r="D202" s="3" t="s">
        <v>184</v>
      </c>
      <c r="E202" s="47" t="s">
        <v>137</v>
      </c>
      <c r="F202" s="4" t="s">
        <v>136</v>
      </c>
      <c r="G202" s="4">
        <v>3384</v>
      </c>
      <c r="H202" s="3">
        <v>12</v>
      </c>
      <c r="I202" s="15">
        <f>SUMIFS(IN_TRANSITO!E:E,IN_TRANSITO!B:B,PLANEJAMENTO!C202,IN_TRANSITO!H:H,PLANEJAMENTO!$I$2,IN_TRANSITO!W:W,PLANEJAMENTO!A202)</f>
        <v>0</v>
      </c>
      <c r="J202" s="15">
        <f>SUMIFS(IN_TRANSITO!E:E,IN_TRANSITO!B:B,PLANEJAMENTO!C202,IN_TRANSITO!H:H,PLANEJAMENTO!$J$2,IN_TRANSITO!W:W,PLANEJAMENTO!A202)</f>
        <v>0</v>
      </c>
      <c r="K202" s="15">
        <f>SUMIFS(PRODUCAO_SHRINK!E:E,PRODUCAO_SHRINK!B:B,PLANEJAMENTO[[#This Row],[SKU]],PRODUCAO_SHRINK!H:H,PLANEJAMENTO[[#Headers],[SHERINK SOLICITADO]],PRODUCAO_SHRINK!V:V,PLANEJAMENTO[[#This Row],[LISTA]])</f>
        <v>0</v>
      </c>
      <c r="L202" s="15">
        <f>SUMIFS(PRODUCAO_SHRINK!E:E,PRODUCAO_SHRINK!B:B,PLANEJAMENTO[[#This Row],[SKU]],PRODUCAO_SHRINK!H:H,PLANEJAMENTO[[#Headers],[SHERINK ENVIADO]],PRODUCAO_SHRINK!V:V,PLANEJAMENTO[[#This Row],[LISTA]])</f>
        <v>0</v>
      </c>
      <c r="M202" s="15">
        <f>SUMIFS(IN_TRANSITO!E:E,IN_TRANSITO!B:B,PLANEJAMENTO!C202,IN_TRANSITO!H:H,PLANEJAMENTO!$M$2,IN_TRANSITO!W:W,PLANEJAMENTO!A202)</f>
        <v>4380</v>
      </c>
      <c r="N202" s="15">
        <v>0</v>
      </c>
      <c r="O202" s="15">
        <v>4380</v>
      </c>
      <c r="P202" s="15">
        <f>(PLANEJAMENTO[[#This Row],[AGUARDANDO SEPARAÇÃO]]+PLANEJAMENTO[[#This Row],[FINALIZADO]])-(PLANEJAMENTO[[#This Row],[TOTAL LISTA]]+PLANEJAMENTO[[#This Row],[KIT]])</f>
        <v>0</v>
      </c>
      <c r="Q202" s="3">
        <f>IFERROR(VLOOKUP(PLANEJAMENTO[[#This Row],[SKU]],EST_MERCOCAMP!A:E,5,0),0)</f>
        <v>4176</v>
      </c>
      <c r="R202" s="3">
        <f>IFERROR(VLOOKUP(PLANEJAMENTO[[#This Row],[SKU]],EST_LMX!A:C,3,0),0)</f>
        <v>6024</v>
      </c>
      <c r="S202" s="7">
        <f>IFERROR(IF(VLOOKUP(C202,'EST_DEVINTEX X DEMANDA'!A:E,5,0)&lt;0,0,VLOOKUP(C202,'EST_DEVINTEX X DEMANDA'!A:E,5,0)),0)</f>
        <v>12420</v>
      </c>
      <c r="T202" s="3"/>
      <c r="U202" s="3">
        <f t="shared" si="6"/>
        <v>0</v>
      </c>
      <c r="V202" s="3">
        <f t="shared" si="7"/>
        <v>0</v>
      </c>
      <c r="W202" s="3" t="s">
        <v>145</v>
      </c>
      <c r="X202" s="87" t="s">
        <v>145</v>
      </c>
      <c r="Y202" s="73">
        <f>(PLANEJAMENTO[[#This Row],[AGUARDANDO SEPARAÇÃO]]+PLANEJAMENTO[[#This Row],[FINALIZADO]])/(PLANEJAMENTO[[#This Row],[KIT]]+PLANEJAMENTO[[#This Row],[TOTAL LISTA]])</f>
        <v>1</v>
      </c>
    </row>
    <row r="203" spans="1:25" x14ac:dyDescent="0.25">
      <c r="A203" s="71" t="s">
        <v>160</v>
      </c>
      <c r="B203" s="71" t="s">
        <v>158</v>
      </c>
      <c r="C203" s="3">
        <v>95679</v>
      </c>
      <c r="D203" s="3" t="s">
        <v>8</v>
      </c>
      <c r="E203" s="47" t="s">
        <v>135</v>
      </c>
      <c r="F203" s="4" t="s">
        <v>136</v>
      </c>
      <c r="G203" s="4">
        <v>480</v>
      </c>
      <c r="H203" s="3">
        <v>6</v>
      </c>
      <c r="I203" s="15">
        <f>SUMIFS(IN_TRANSITO!E:E,IN_TRANSITO!B:B,PLANEJAMENTO!C203,IN_TRANSITO!H:H,PLANEJAMENTO!$I$2,IN_TRANSITO!W:W,PLANEJAMENTO!A203)</f>
        <v>0</v>
      </c>
      <c r="J203" s="15">
        <f>SUMIFS(IN_TRANSITO!E:E,IN_TRANSITO!B:B,PLANEJAMENTO!C203,IN_TRANSITO!H:H,PLANEJAMENTO!$J$2,IN_TRANSITO!W:W,PLANEJAMENTO!A203)</f>
        <v>0</v>
      </c>
      <c r="K203" s="15">
        <f>SUMIFS(PRODUCAO_SHRINK!E:E,PRODUCAO_SHRINK!B:B,PLANEJAMENTO[[#This Row],[SKU]],PRODUCAO_SHRINK!H:H,PLANEJAMENTO[[#Headers],[SHERINK SOLICITADO]],PRODUCAO_SHRINK!V:V,PLANEJAMENTO[[#This Row],[LISTA]])</f>
        <v>0</v>
      </c>
      <c r="L203" s="15">
        <f>SUMIFS(PRODUCAO_SHRINK!E:E,PRODUCAO_SHRINK!B:B,PLANEJAMENTO[[#This Row],[SKU]],PRODUCAO_SHRINK!H:H,PLANEJAMENTO[[#Headers],[SHERINK ENVIADO]],PRODUCAO_SHRINK!V:V,PLANEJAMENTO[[#This Row],[LISTA]])</f>
        <v>0</v>
      </c>
      <c r="M203" s="15">
        <f>SUMIFS(IN_TRANSITO!E:E,IN_TRANSITO!B:B,PLANEJAMENTO!C203,IN_TRANSITO!H:H,PLANEJAMENTO!$M$2,IN_TRANSITO!W:W,PLANEJAMENTO!A203)</f>
        <v>4896</v>
      </c>
      <c r="N203" s="15">
        <v>0</v>
      </c>
      <c r="O203" s="15">
        <v>4896</v>
      </c>
      <c r="P203" s="15">
        <f>(PLANEJAMENTO[[#This Row],[AGUARDANDO SEPARAÇÃO]]+PLANEJAMENTO[[#This Row],[FINALIZADO]])-(PLANEJAMENTO[[#This Row],[TOTAL LISTA]]+PLANEJAMENTO[[#This Row],[KIT]])</f>
        <v>0</v>
      </c>
      <c r="Q203" s="3">
        <f>IFERROR(VLOOKUP(PLANEJAMENTO[[#This Row],[SKU]],EST_MERCOCAMP!A:E,5,0),0)</f>
        <v>-4668</v>
      </c>
      <c r="R203" s="3">
        <f>IFERROR(VLOOKUP(PLANEJAMENTO[[#This Row],[SKU]],EST_LMX!A:C,3,0),0)</f>
        <v>4830</v>
      </c>
      <c r="S203" s="7">
        <f>IFERROR(IF(VLOOKUP(C203,'EST_DEVINTEX X DEMANDA'!A:E,5,0)&lt;0,0,VLOOKUP(C203,'EST_DEVINTEX X DEMANDA'!A:E,5,0)),0)</f>
        <v>17034</v>
      </c>
      <c r="T203" s="3"/>
      <c r="U203" s="3">
        <f t="shared" si="6"/>
        <v>0</v>
      </c>
      <c r="V203" s="3">
        <f t="shared" si="7"/>
        <v>0</v>
      </c>
      <c r="W203" s="3" t="s">
        <v>182</v>
      </c>
      <c r="X203" s="87" t="s">
        <v>145</v>
      </c>
      <c r="Y203" s="73">
        <f>(PLANEJAMENTO[[#This Row],[AGUARDANDO SEPARAÇÃO]]+PLANEJAMENTO[[#This Row],[FINALIZADO]])/(PLANEJAMENTO[[#This Row],[KIT]]+PLANEJAMENTO[[#This Row],[TOTAL LISTA]])</f>
        <v>1</v>
      </c>
    </row>
    <row r="204" spans="1:25" x14ac:dyDescent="0.25">
      <c r="A204" s="71" t="s">
        <v>160</v>
      </c>
      <c r="B204" s="71" t="s">
        <v>158</v>
      </c>
      <c r="C204" s="3">
        <v>34988</v>
      </c>
      <c r="D204" s="3" t="s">
        <v>10</v>
      </c>
      <c r="E204" s="47" t="s">
        <v>137</v>
      </c>
      <c r="F204" s="4" t="s">
        <v>136</v>
      </c>
      <c r="G204" s="4">
        <v>480</v>
      </c>
      <c r="H204" s="3">
        <v>6</v>
      </c>
      <c r="I204" s="15">
        <f>SUMIFS(IN_TRANSITO!E:E,IN_TRANSITO!B:B,PLANEJAMENTO!C204,IN_TRANSITO!H:H,PLANEJAMENTO!$I$2,IN_TRANSITO!W:W,PLANEJAMENTO!A204)</f>
        <v>0</v>
      </c>
      <c r="J204" s="15">
        <f>SUMIFS(IN_TRANSITO!E:E,IN_TRANSITO!B:B,PLANEJAMENTO!C204,IN_TRANSITO!H:H,PLANEJAMENTO!$J$2,IN_TRANSITO!W:W,PLANEJAMENTO!A204)</f>
        <v>0</v>
      </c>
      <c r="K204" s="15">
        <f>SUMIFS(PRODUCAO_SHRINK!E:E,PRODUCAO_SHRINK!B:B,PLANEJAMENTO[[#This Row],[SKU]],PRODUCAO_SHRINK!H:H,PLANEJAMENTO[[#Headers],[SHERINK SOLICITADO]],PRODUCAO_SHRINK!V:V,PLANEJAMENTO[[#This Row],[LISTA]])</f>
        <v>0</v>
      </c>
      <c r="L204" s="15">
        <f>SUMIFS(PRODUCAO_SHRINK!E:E,PRODUCAO_SHRINK!B:B,PLANEJAMENTO[[#This Row],[SKU]],PRODUCAO_SHRINK!H:H,PLANEJAMENTO[[#Headers],[SHERINK ENVIADO]],PRODUCAO_SHRINK!V:V,PLANEJAMENTO[[#This Row],[LISTA]])</f>
        <v>2400</v>
      </c>
      <c r="M204" s="15">
        <f>SUMIFS(IN_TRANSITO!E:E,IN_TRANSITO!B:B,PLANEJAMENTO!C204,IN_TRANSITO!H:H,PLANEJAMENTO!$M$2,IN_TRANSITO!W:W,PLANEJAMENTO!A204)</f>
        <v>1920</v>
      </c>
      <c r="N204" s="15">
        <v>0</v>
      </c>
      <c r="O204" s="15">
        <v>8334</v>
      </c>
      <c r="P204" s="15">
        <f>(PLANEJAMENTO[[#This Row],[AGUARDANDO SEPARAÇÃO]]+PLANEJAMENTO[[#This Row],[FINALIZADO]])-(PLANEJAMENTO[[#This Row],[TOTAL LISTA]]+PLANEJAMENTO[[#This Row],[KIT]])</f>
        <v>-6414</v>
      </c>
      <c r="Q204" s="3">
        <f>IFERROR(VLOOKUP(PLANEJAMENTO[[#This Row],[SKU]],EST_MERCOCAMP!A:E,5,0),0)</f>
        <v>-1812</v>
      </c>
      <c r="R204" s="3">
        <f>IFERROR(VLOOKUP(PLANEJAMENTO[[#This Row],[SKU]],EST_LMX!A:C,3,0),0)</f>
        <v>5400</v>
      </c>
      <c r="S204" s="7">
        <f>IFERROR(IF(VLOOKUP(C204,'EST_DEVINTEX X DEMANDA'!A:E,5,0)&lt;0,0,VLOOKUP(C204,'EST_DEVINTEX X DEMANDA'!A:E,5,0)),0)</f>
        <v>2700</v>
      </c>
      <c r="T204" s="3"/>
      <c r="U204" s="3">
        <f t="shared" si="6"/>
        <v>0</v>
      </c>
      <c r="V204" s="3">
        <f t="shared" si="7"/>
        <v>0</v>
      </c>
      <c r="W204" s="3" t="s">
        <v>182</v>
      </c>
      <c r="X204" s="87" t="s">
        <v>145</v>
      </c>
      <c r="Y204" s="73">
        <f>(PLANEJAMENTO[[#This Row],[AGUARDANDO SEPARAÇÃO]]+PLANEJAMENTO[[#This Row],[FINALIZADO]])/(PLANEJAMENTO[[#This Row],[KIT]]+PLANEJAMENTO[[#This Row],[TOTAL LISTA]])</f>
        <v>0.23038156947444205</v>
      </c>
    </row>
    <row r="205" spans="1:25" x14ac:dyDescent="0.25">
      <c r="A205" s="71" t="s">
        <v>160</v>
      </c>
      <c r="B205" s="71" t="s">
        <v>158</v>
      </c>
      <c r="C205" s="3">
        <v>32022</v>
      </c>
      <c r="D205" s="3" t="s">
        <v>185</v>
      </c>
      <c r="E205" s="47" t="s">
        <v>137</v>
      </c>
      <c r="F205" s="4" t="s">
        <v>136</v>
      </c>
      <c r="G205" s="4">
        <v>1584</v>
      </c>
      <c r="H205" s="3">
        <v>6</v>
      </c>
      <c r="I205" s="15">
        <f>SUMIFS(IN_TRANSITO!E:E,IN_TRANSITO!B:B,PLANEJAMENTO!C205,IN_TRANSITO!H:H,PLANEJAMENTO!$I$2,IN_TRANSITO!W:W,PLANEJAMENTO!A205)</f>
        <v>0</v>
      </c>
      <c r="J205" s="15">
        <f>SUMIFS(IN_TRANSITO!E:E,IN_TRANSITO!B:B,PLANEJAMENTO!C205,IN_TRANSITO!H:H,PLANEJAMENTO!$J$2,IN_TRANSITO!W:W,PLANEJAMENTO!A205)</f>
        <v>0</v>
      </c>
      <c r="K205" s="15">
        <f>SUMIFS(PRODUCAO_SHRINK!E:E,PRODUCAO_SHRINK!B:B,PLANEJAMENTO[[#This Row],[SKU]],PRODUCAO_SHRINK!H:H,PLANEJAMENTO[[#Headers],[SHERINK SOLICITADO]],PRODUCAO_SHRINK!V:V,PLANEJAMENTO[[#This Row],[LISTA]])</f>
        <v>0</v>
      </c>
      <c r="L205" s="15">
        <f>SUMIFS(PRODUCAO_SHRINK!E:E,PRODUCAO_SHRINK!B:B,PLANEJAMENTO[[#This Row],[SKU]],PRODUCAO_SHRINK!H:H,PLANEJAMENTO[[#Headers],[SHERINK ENVIADO]],PRODUCAO_SHRINK!V:V,PLANEJAMENTO[[#This Row],[LISTA]])</f>
        <v>0</v>
      </c>
      <c r="M205" s="15">
        <f>SUMIFS(IN_TRANSITO!E:E,IN_TRANSITO!B:B,PLANEJAMENTO!C205,IN_TRANSITO!H:H,PLANEJAMENTO!$M$2,IN_TRANSITO!W:W,PLANEJAMENTO!A205)</f>
        <v>5874</v>
      </c>
      <c r="N205" s="15">
        <v>0</v>
      </c>
      <c r="O205" s="15">
        <v>5874</v>
      </c>
      <c r="P205" s="15">
        <f>(PLANEJAMENTO[[#This Row],[AGUARDANDO SEPARAÇÃO]]+PLANEJAMENTO[[#This Row],[FINALIZADO]])-(PLANEJAMENTO[[#This Row],[TOTAL LISTA]]+PLANEJAMENTO[[#This Row],[KIT]])</f>
        <v>0</v>
      </c>
      <c r="Q205" s="3">
        <f>IFERROR(VLOOKUP(PLANEJAMENTO[[#This Row],[SKU]],EST_MERCOCAMP!A:E,5,0),0)</f>
        <v>-384</v>
      </c>
      <c r="R205" s="3">
        <f>IFERROR(VLOOKUP(PLANEJAMENTO[[#This Row],[SKU]],EST_LMX!A:C,3,0),0)</f>
        <v>1608</v>
      </c>
      <c r="S205" s="7">
        <f>IFERROR(IF(VLOOKUP(C205,'EST_DEVINTEX X DEMANDA'!A:E,5,0)&lt;0,0,VLOOKUP(C205,'EST_DEVINTEX X DEMANDA'!A:E,5,0)),0)</f>
        <v>16182</v>
      </c>
      <c r="T205" s="3"/>
      <c r="U205" s="3">
        <f t="shared" si="6"/>
        <v>0</v>
      </c>
      <c r="V205" s="3">
        <f t="shared" si="7"/>
        <v>0</v>
      </c>
      <c r="W205" s="3" t="s">
        <v>145</v>
      </c>
      <c r="X205" s="87" t="s">
        <v>145</v>
      </c>
      <c r="Y205" s="73">
        <f>(PLANEJAMENTO[[#This Row],[AGUARDANDO SEPARAÇÃO]]+PLANEJAMENTO[[#This Row],[FINALIZADO]])/(PLANEJAMENTO[[#This Row],[KIT]]+PLANEJAMENTO[[#This Row],[TOTAL LISTA]])</f>
        <v>1</v>
      </c>
    </row>
    <row r="206" spans="1:25" x14ac:dyDescent="0.25">
      <c r="A206" s="71" t="s">
        <v>160</v>
      </c>
      <c r="B206" s="71" t="s">
        <v>158</v>
      </c>
      <c r="C206" s="3">
        <v>32136</v>
      </c>
      <c r="D206" s="3" t="s">
        <v>186</v>
      </c>
      <c r="E206" s="47" t="s">
        <v>137</v>
      </c>
      <c r="F206" s="4" t="s">
        <v>136</v>
      </c>
      <c r="G206" s="4">
        <v>8544</v>
      </c>
      <c r="H206" s="3">
        <v>12</v>
      </c>
      <c r="I206" s="15">
        <f>SUMIFS(IN_TRANSITO!E:E,IN_TRANSITO!B:B,PLANEJAMENTO!C206,IN_TRANSITO!H:H,PLANEJAMENTO!$I$2,IN_TRANSITO!W:W,PLANEJAMENTO!A206)</f>
        <v>0</v>
      </c>
      <c r="J206" s="15">
        <f>SUMIFS(IN_TRANSITO!E:E,IN_TRANSITO!B:B,PLANEJAMENTO!C206,IN_TRANSITO!H:H,PLANEJAMENTO!$J$2,IN_TRANSITO!W:W,PLANEJAMENTO!A206)</f>
        <v>0</v>
      </c>
      <c r="K206" s="15">
        <f>SUMIFS(PRODUCAO_SHRINK!E:E,PRODUCAO_SHRINK!B:B,PLANEJAMENTO[[#This Row],[SKU]],PRODUCAO_SHRINK!H:H,PLANEJAMENTO[[#Headers],[SHERINK SOLICITADO]],PRODUCAO_SHRINK!V:V,PLANEJAMENTO[[#This Row],[LISTA]])</f>
        <v>0</v>
      </c>
      <c r="L206" s="15">
        <f>SUMIFS(PRODUCAO_SHRINK!E:E,PRODUCAO_SHRINK!B:B,PLANEJAMENTO[[#This Row],[SKU]],PRODUCAO_SHRINK!H:H,PLANEJAMENTO[[#Headers],[SHERINK ENVIADO]],PRODUCAO_SHRINK!V:V,PLANEJAMENTO[[#This Row],[LISTA]])</f>
        <v>0</v>
      </c>
      <c r="M206" s="15">
        <f>SUMIFS(IN_TRANSITO!E:E,IN_TRANSITO!B:B,PLANEJAMENTO!C206,IN_TRANSITO!H:H,PLANEJAMENTO!$M$2,IN_TRANSITO!W:W,PLANEJAMENTO!A206)</f>
        <v>7584</v>
      </c>
      <c r="N206" s="15">
        <v>0</v>
      </c>
      <c r="O206" s="15">
        <v>7584</v>
      </c>
      <c r="P206" s="15">
        <f>(PLANEJAMENTO[[#This Row],[AGUARDANDO SEPARAÇÃO]]+PLANEJAMENTO[[#This Row],[FINALIZADO]])-(PLANEJAMENTO[[#This Row],[TOTAL LISTA]]+PLANEJAMENTO[[#This Row],[KIT]])</f>
        <v>0</v>
      </c>
      <c r="Q206" s="3">
        <f>IFERROR(VLOOKUP(PLANEJAMENTO[[#This Row],[SKU]],EST_MERCOCAMP!A:E,5,0),0)</f>
        <v>28332</v>
      </c>
      <c r="R206" s="3">
        <f>IFERROR(VLOOKUP(PLANEJAMENTO[[#This Row],[SKU]],EST_LMX!A:C,3,0),0)</f>
        <v>11232</v>
      </c>
      <c r="S206" s="7">
        <f>IFERROR(IF(VLOOKUP(C206,'EST_DEVINTEX X DEMANDA'!A:E,5,0)&lt;0,0,VLOOKUP(C206,'EST_DEVINTEX X DEMANDA'!A:E,5,0)),0)</f>
        <v>15060</v>
      </c>
      <c r="T206" s="3"/>
      <c r="U206" s="3">
        <f t="shared" si="6"/>
        <v>0</v>
      </c>
      <c r="V206" s="3">
        <f t="shared" si="7"/>
        <v>0</v>
      </c>
      <c r="W206" s="3" t="s">
        <v>145</v>
      </c>
      <c r="X206" s="87" t="s">
        <v>145</v>
      </c>
      <c r="Y206" s="73">
        <f>(PLANEJAMENTO[[#This Row],[AGUARDANDO SEPARAÇÃO]]+PLANEJAMENTO[[#This Row],[FINALIZADO]])/(PLANEJAMENTO[[#This Row],[KIT]]+PLANEJAMENTO[[#This Row],[TOTAL LISTA]])</f>
        <v>1</v>
      </c>
    </row>
    <row r="207" spans="1:25" x14ac:dyDescent="0.25">
      <c r="A207" s="71" t="s">
        <v>160</v>
      </c>
      <c r="B207" s="71" t="s">
        <v>158</v>
      </c>
      <c r="C207" s="3">
        <v>33095</v>
      </c>
      <c r="D207" s="3" t="s">
        <v>187</v>
      </c>
      <c r="E207" s="47" t="s">
        <v>135</v>
      </c>
      <c r="F207" s="4" t="s">
        <v>136</v>
      </c>
      <c r="G207" s="4">
        <v>2484</v>
      </c>
      <c r="H207" s="3">
        <v>6</v>
      </c>
      <c r="I207" s="15">
        <f>SUMIFS(IN_TRANSITO!E:E,IN_TRANSITO!B:B,PLANEJAMENTO!C207,IN_TRANSITO!H:H,PLANEJAMENTO!$I$2,IN_TRANSITO!W:W,PLANEJAMENTO!A207)</f>
        <v>0</v>
      </c>
      <c r="J207" s="15">
        <f>SUMIFS(IN_TRANSITO!E:E,IN_TRANSITO!B:B,PLANEJAMENTO!C207,IN_TRANSITO!H:H,PLANEJAMENTO!$J$2,IN_TRANSITO!W:W,PLANEJAMENTO!A207)</f>
        <v>0</v>
      </c>
      <c r="K207" s="15">
        <f>SUMIFS(PRODUCAO_SHRINK!E:E,PRODUCAO_SHRINK!B:B,PLANEJAMENTO[[#This Row],[SKU]],PRODUCAO_SHRINK!H:H,PLANEJAMENTO[[#Headers],[SHERINK SOLICITADO]],PRODUCAO_SHRINK!V:V,PLANEJAMENTO[[#This Row],[LISTA]])</f>
        <v>0</v>
      </c>
      <c r="L207" s="15">
        <f>SUMIFS(PRODUCAO_SHRINK!E:E,PRODUCAO_SHRINK!B:B,PLANEJAMENTO[[#This Row],[SKU]],PRODUCAO_SHRINK!H:H,PLANEJAMENTO[[#Headers],[SHERINK ENVIADO]],PRODUCAO_SHRINK!V:V,PLANEJAMENTO[[#This Row],[LISTA]])</f>
        <v>0</v>
      </c>
      <c r="M207" s="15">
        <f>SUMIFS(IN_TRANSITO!E:E,IN_TRANSITO!B:B,PLANEJAMENTO!C207,IN_TRANSITO!H:H,PLANEJAMENTO!$M$2,IN_TRANSITO!W:W,PLANEJAMENTO!A207)</f>
        <v>3846</v>
      </c>
      <c r="N207" s="15">
        <v>0</v>
      </c>
      <c r="O207" s="15">
        <v>3846</v>
      </c>
      <c r="P207" s="15">
        <f>(PLANEJAMENTO[[#This Row],[AGUARDANDO SEPARAÇÃO]]+PLANEJAMENTO[[#This Row],[FINALIZADO]])-(PLANEJAMENTO[[#This Row],[TOTAL LISTA]]+PLANEJAMENTO[[#This Row],[KIT]])</f>
        <v>0</v>
      </c>
      <c r="Q207" s="3">
        <f>IFERROR(VLOOKUP(PLANEJAMENTO[[#This Row],[SKU]],EST_MERCOCAMP!A:E,5,0),0)</f>
        <v>-4974</v>
      </c>
      <c r="R207" s="3">
        <f>IFERROR(VLOOKUP(PLANEJAMENTO[[#This Row],[SKU]],EST_LMX!A:C,3,0),0)</f>
        <v>0</v>
      </c>
      <c r="S207" s="7">
        <f>IFERROR(IF(VLOOKUP(C207,'EST_DEVINTEX X DEMANDA'!A:E,5,0)&lt;0,0,VLOOKUP(C207,'EST_DEVINTEX X DEMANDA'!A:E,5,0)),0)</f>
        <v>11298</v>
      </c>
      <c r="T207" s="3"/>
      <c r="U207" s="3">
        <f t="shared" si="6"/>
        <v>0</v>
      </c>
      <c r="V207" s="3">
        <f t="shared" si="7"/>
        <v>0</v>
      </c>
      <c r="W207" s="3" t="s">
        <v>145</v>
      </c>
      <c r="X207" s="87" t="s">
        <v>145</v>
      </c>
      <c r="Y207" s="73">
        <f>(PLANEJAMENTO[[#This Row],[AGUARDANDO SEPARAÇÃO]]+PLANEJAMENTO[[#This Row],[FINALIZADO]])/(PLANEJAMENTO[[#This Row],[KIT]]+PLANEJAMENTO[[#This Row],[TOTAL LISTA]])</f>
        <v>1</v>
      </c>
    </row>
    <row r="208" spans="1:25" x14ac:dyDescent="0.25">
      <c r="A208" s="71" t="s">
        <v>160</v>
      </c>
      <c r="B208" s="71" t="s">
        <v>158</v>
      </c>
      <c r="C208" s="3">
        <v>33107</v>
      </c>
      <c r="D208" s="3" t="s">
        <v>12</v>
      </c>
      <c r="E208" s="47" t="s">
        <v>135</v>
      </c>
      <c r="F208" s="4" t="s">
        <v>136</v>
      </c>
      <c r="G208" s="4">
        <v>960</v>
      </c>
      <c r="H208" s="3">
        <v>6</v>
      </c>
      <c r="I208" s="15">
        <f>SUMIFS(IN_TRANSITO!E:E,IN_TRANSITO!B:B,PLANEJAMENTO!C208,IN_TRANSITO!H:H,PLANEJAMENTO!$I$2,IN_TRANSITO!W:W,PLANEJAMENTO!A208)</f>
        <v>0</v>
      </c>
      <c r="J208" s="15">
        <f>SUMIFS(IN_TRANSITO!E:E,IN_TRANSITO!B:B,PLANEJAMENTO!C208,IN_TRANSITO!H:H,PLANEJAMENTO!$J$2,IN_TRANSITO!W:W,PLANEJAMENTO!A208)</f>
        <v>0</v>
      </c>
      <c r="K208" s="15">
        <f>SUMIFS(PRODUCAO_SHRINK!E:E,PRODUCAO_SHRINK!B:B,PLANEJAMENTO[[#This Row],[SKU]],PRODUCAO_SHRINK!H:H,PLANEJAMENTO[[#Headers],[SHERINK SOLICITADO]],PRODUCAO_SHRINK!V:V,PLANEJAMENTO[[#This Row],[LISTA]])</f>
        <v>0</v>
      </c>
      <c r="L208" s="15">
        <f>SUMIFS(PRODUCAO_SHRINK!E:E,PRODUCAO_SHRINK!B:B,PLANEJAMENTO[[#This Row],[SKU]],PRODUCAO_SHRINK!H:H,PLANEJAMENTO[[#Headers],[SHERINK ENVIADO]],PRODUCAO_SHRINK!V:V,PLANEJAMENTO[[#This Row],[LISTA]])</f>
        <v>0</v>
      </c>
      <c r="M208" s="15">
        <f>SUMIFS(IN_TRANSITO!E:E,IN_TRANSITO!B:B,PLANEJAMENTO!C208,IN_TRANSITO!H:H,PLANEJAMENTO!$M$2,IN_TRANSITO!W:W,PLANEJAMENTO!A208)</f>
        <v>6600</v>
      </c>
      <c r="N208" s="15">
        <v>0</v>
      </c>
      <c r="O208" s="15">
        <v>6600</v>
      </c>
      <c r="P208" s="15">
        <f>(PLANEJAMENTO[[#This Row],[AGUARDANDO SEPARAÇÃO]]+PLANEJAMENTO[[#This Row],[FINALIZADO]])-(PLANEJAMENTO[[#This Row],[TOTAL LISTA]]+PLANEJAMENTO[[#This Row],[KIT]])</f>
        <v>0</v>
      </c>
      <c r="Q208" s="3">
        <f>IFERROR(VLOOKUP(PLANEJAMENTO[[#This Row],[SKU]],EST_MERCOCAMP!A:E,5,0),0)</f>
        <v>20178</v>
      </c>
      <c r="R208" s="3">
        <f>IFERROR(VLOOKUP(PLANEJAMENTO[[#This Row],[SKU]],EST_LMX!A:C,3,0),0)</f>
        <v>9174</v>
      </c>
      <c r="S208" s="7">
        <f>IFERROR(IF(VLOOKUP(C208,'EST_DEVINTEX X DEMANDA'!A:E,5,0)&lt;0,0,VLOOKUP(C208,'EST_DEVINTEX X DEMANDA'!A:E,5,0)),0)</f>
        <v>19320</v>
      </c>
      <c r="T208" s="3"/>
      <c r="U208" s="3">
        <f t="shared" si="6"/>
        <v>0</v>
      </c>
      <c r="V208" s="3">
        <f t="shared" si="7"/>
        <v>0</v>
      </c>
      <c r="W208" s="3" t="s">
        <v>182</v>
      </c>
      <c r="X208" s="87" t="s">
        <v>145</v>
      </c>
      <c r="Y208" s="73">
        <f>(PLANEJAMENTO[[#This Row],[AGUARDANDO SEPARAÇÃO]]+PLANEJAMENTO[[#This Row],[FINALIZADO]])/(PLANEJAMENTO[[#This Row],[KIT]]+PLANEJAMENTO[[#This Row],[TOTAL LISTA]])</f>
        <v>1</v>
      </c>
    </row>
    <row r="209" spans="1:25" x14ac:dyDescent="0.25">
      <c r="A209" s="71" t="s">
        <v>160</v>
      </c>
      <c r="B209" s="71" t="s">
        <v>158</v>
      </c>
      <c r="C209" s="3">
        <v>95735</v>
      </c>
      <c r="D209" s="3" t="s">
        <v>188</v>
      </c>
      <c r="E209" s="47" t="s">
        <v>135</v>
      </c>
      <c r="F209" s="4" t="s">
        <v>136</v>
      </c>
      <c r="G209" s="4">
        <v>720</v>
      </c>
      <c r="H209" s="3">
        <v>6</v>
      </c>
      <c r="I209" s="15">
        <f>SUMIFS(IN_TRANSITO!E:E,IN_TRANSITO!B:B,PLANEJAMENTO!C209,IN_TRANSITO!H:H,PLANEJAMENTO!$I$2,IN_TRANSITO!W:W,PLANEJAMENTO!A209)</f>
        <v>0</v>
      </c>
      <c r="J209" s="15">
        <f>SUMIFS(IN_TRANSITO!E:E,IN_TRANSITO!B:B,PLANEJAMENTO!C209,IN_TRANSITO!H:H,PLANEJAMENTO!$J$2,IN_TRANSITO!W:W,PLANEJAMENTO!A209)</f>
        <v>0</v>
      </c>
      <c r="K209" s="15">
        <f>SUMIFS(PRODUCAO_SHRINK!E:E,PRODUCAO_SHRINK!B:B,PLANEJAMENTO[[#This Row],[SKU]],PRODUCAO_SHRINK!H:H,PLANEJAMENTO[[#Headers],[SHERINK SOLICITADO]],PRODUCAO_SHRINK!V:V,PLANEJAMENTO[[#This Row],[LISTA]])</f>
        <v>0</v>
      </c>
      <c r="L209" s="15">
        <f>SUMIFS(PRODUCAO_SHRINK!E:E,PRODUCAO_SHRINK!B:B,PLANEJAMENTO[[#This Row],[SKU]],PRODUCAO_SHRINK!H:H,PLANEJAMENTO[[#Headers],[SHERINK ENVIADO]],PRODUCAO_SHRINK!V:V,PLANEJAMENTO[[#This Row],[LISTA]])</f>
        <v>0</v>
      </c>
      <c r="M209" s="15">
        <f>SUMIFS(IN_TRANSITO!E:E,IN_TRANSITO!B:B,PLANEJAMENTO!C209,IN_TRANSITO!H:H,PLANEJAMENTO!$M$2,IN_TRANSITO!W:W,PLANEJAMENTO!A209)</f>
        <v>4176</v>
      </c>
      <c r="N209" s="15">
        <v>0</v>
      </c>
      <c r="O209" s="15">
        <v>4176</v>
      </c>
      <c r="P209" s="15">
        <f>(PLANEJAMENTO[[#This Row],[AGUARDANDO SEPARAÇÃO]]+PLANEJAMENTO[[#This Row],[FINALIZADO]])-(PLANEJAMENTO[[#This Row],[TOTAL LISTA]]+PLANEJAMENTO[[#This Row],[KIT]])</f>
        <v>0</v>
      </c>
      <c r="Q209" s="3">
        <f>IFERROR(VLOOKUP(PLANEJAMENTO[[#This Row],[SKU]],EST_MERCOCAMP!A:E,5,0),0)</f>
        <v>-1500</v>
      </c>
      <c r="R209" s="3">
        <f>IFERROR(VLOOKUP(PLANEJAMENTO[[#This Row],[SKU]],EST_LMX!A:C,3,0),0)</f>
        <v>4590</v>
      </c>
      <c r="S209" s="7">
        <f>IFERROR(IF(VLOOKUP(C209,'EST_DEVINTEX X DEMANDA'!A:E,5,0)&lt;0,0,VLOOKUP(C209,'EST_DEVINTEX X DEMANDA'!A:E,5,0)),0)</f>
        <v>13908</v>
      </c>
      <c r="T209" s="3"/>
      <c r="U209" s="3">
        <f t="shared" si="6"/>
        <v>0</v>
      </c>
      <c r="V209" s="3">
        <f t="shared" si="7"/>
        <v>0</v>
      </c>
      <c r="W209" s="3" t="s">
        <v>145</v>
      </c>
      <c r="X209" s="87" t="s">
        <v>145</v>
      </c>
      <c r="Y209" s="73">
        <f>(PLANEJAMENTO[[#This Row],[AGUARDANDO SEPARAÇÃO]]+PLANEJAMENTO[[#This Row],[FINALIZADO]])/(PLANEJAMENTO[[#This Row],[KIT]]+PLANEJAMENTO[[#This Row],[TOTAL LISTA]])</f>
        <v>1</v>
      </c>
    </row>
    <row r="210" spans="1:25" x14ac:dyDescent="0.25">
      <c r="A210" s="71" t="s">
        <v>160</v>
      </c>
      <c r="B210" s="71" t="s">
        <v>158</v>
      </c>
      <c r="C210" s="3">
        <v>95675</v>
      </c>
      <c r="D210" s="3" t="s">
        <v>189</v>
      </c>
      <c r="E210" s="47" t="s">
        <v>135</v>
      </c>
      <c r="F210" s="4" t="s">
        <v>136</v>
      </c>
      <c r="G210" s="4">
        <v>960</v>
      </c>
      <c r="H210" s="3">
        <v>6</v>
      </c>
      <c r="I210" s="15">
        <f>SUMIFS(IN_TRANSITO!E:E,IN_TRANSITO!B:B,PLANEJAMENTO!C210,IN_TRANSITO!H:H,PLANEJAMENTO!$I$2,IN_TRANSITO!W:W,PLANEJAMENTO!A210)</f>
        <v>0</v>
      </c>
      <c r="J210" s="15">
        <f>SUMIFS(IN_TRANSITO!E:E,IN_TRANSITO!B:B,PLANEJAMENTO!C210,IN_TRANSITO!H:H,PLANEJAMENTO!$J$2,IN_TRANSITO!W:W,PLANEJAMENTO!A210)</f>
        <v>0</v>
      </c>
      <c r="K210" s="15">
        <f>SUMIFS(PRODUCAO_SHRINK!E:E,PRODUCAO_SHRINK!B:B,PLANEJAMENTO[[#This Row],[SKU]],PRODUCAO_SHRINK!H:H,PLANEJAMENTO[[#Headers],[SHERINK SOLICITADO]],PRODUCAO_SHRINK!V:V,PLANEJAMENTO[[#This Row],[LISTA]])</f>
        <v>0</v>
      </c>
      <c r="L210" s="15">
        <f>SUMIFS(PRODUCAO_SHRINK!E:E,PRODUCAO_SHRINK!B:B,PLANEJAMENTO[[#This Row],[SKU]],PRODUCAO_SHRINK!H:H,PLANEJAMENTO[[#Headers],[SHERINK ENVIADO]],PRODUCAO_SHRINK!V:V,PLANEJAMENTO[[#This Row],[LISTA]])</f>
        <v>0</v>
      </c>
      <c r="M210" s="15">
        <f>SUMIFS(IN_TRANSITO!E:E,IN_TRANSITO!B:B,PLANEJAMENTO!C210,IN_TRANSITO!H:H,PLANEJAMENTO!$M$2,IN_TRANSITO!W:W,PLANEJAMENTO!A210)</f>
        <v>4320</v>
      </c>
      <c r="N210" s="15">
        <v>0</v>
      </c>
      <c r="O210" s="15">
        <v>4320</v>
      </c>
      <c r="P210" s="15">
        <f>(PLANEJAMENTO[[#This Row],[AGUARDANDO SEPARAÇÃO]]+PLANEJAMENTO[[#This Row],[FINALIZADO]])-(PLANEJAMENTO[[#This Row],[TOTAL LISTA]]+PLANEJAMENTO[[#This Row],[KIT]])</f>
        <v>0</v>
      </c>
      <c r="Q210" s="3">
        <f>IFERROR(VLOOKUP(PLANEJAMENTO[[#This Row],[SKU]],EST_MERCOCAMP!A:E,5,0),0)</f>
        <v>2028</v>
      </c>
      <c r="R210" s="3">
        <f>IFERROR(VLOOKUP(PLANEJAMENTO[[#This Row],[SKU]],EST_LMX!A:C,3,0),0)</f>
        <v>0</v>
      </c>
      <c r="S210" s="7">
        <f>IFERROR(IF(VLOOKUP(C210,'EST_DEVINTEX X DEMANDA'!A:E,5,0)&lt;0,0,VLOOKUP(C210,'EST_DEVINTEX X DEMANDA'!A:E,5,0)),0)</f>
        <v>1680</v>
      </c>
      <c r="T210" s="3"/>
      <c r="U210" s="3">
        <f t="shared" si="6"/>
        <v>0</v>
      </c>
      <c r="V210" s="3">
        <f t="shared" si="7"/>
        <v>0</v>
      </c>
      <c r="W210" s="3" t="s">
        <v>145</v>
      </c>
      <c r="X210" s="87" t="s">
        <v>145</v>
      </c>
      <c r="Y210" s="73">
        <f>(PLANEJAMENTO[[#This Row],[AGUARDANDO SEPARAÇÃO]]+PLANEJAMENTO[[#This Row],[FINALIZADO]])/(PLANEJAMENTO[[#This Row],[KIT]]+PLANEJAMENTO[[#This Row],[TOTAL LISTA]])</f>
        <v>1</v>
      </c>
    </row>
    <row r="211" spans="1:25" x14ac:dyDescent="0.25">
      <c r="A211" s="71" t="s">
        <v>160</v>
      </c>
      <c r="B211" s="71" t="s">
        <v>158</v>
      </c>
      <c r="C211" s="3">
        <v>31690</v>
      </c>
      <c r="D211" s="3" t="s">
        <v>190</v>
      </c>
      <c r="E211" s="47" t="s">
        <v>137</v>
      </c>
      <c r="F211" s="4" t="s">
        <v>136</v>
      </c>
      <c r="G211" s="4">
        <v>2400</v>
      </c>
      <c r="H211" s="3">
        <v>6</v>
      </c>
      <c r="I211" s="15">
        <f>SUMIFS(IN_TRANSITO!E:E,IN_TRANSITO!B:B,PLANEJAMENTO!C211,IN_TRANSITO!H:H,PLANEJAMENTO!$I$2,IN_TRANSITO!W:W,PLANEJAMENTO!A211)</f>
        <v>0</v>
      </c>
      <c r="J211" s="15">
        <f>SUMIFS(IN_TRANSITO!E:E,IN_TRANSITO!B:B,PLANEJAMENTO!C211,IN_TRANSITO!H:H,PLANEJAMENTO!$J$2,IN_TRANSITO!W:W,PLANEJAMENTO!A211)</f>
        <v>0</v>
      </c>
      <c r="K211" s="15">
        <f>SUMIFS(PRODUCAO_SHRINK!E:E,PRODUCAO_SHRINK!B:B,PLANEJAMENTO[[#This Row],[SKU]],PRODUCAO_SHRINK!H:H,PLANEJAMENTO[[#Headers],[SHERINK SOLICITADO]],PRODUCAO_SHRINK!V:V,PLANEJAMENTO[[#This Row],[LISTA]])</f>
        <v>0</v>
      </c>
      <c r="L211" s="15">
        <f>SUMIFS(PRODUCAO_SHRINK!E:E,PRODUCAO_SHRINK!B:B,PLANEJAMENTO[[#This Row],[SKU]],PRODUCAO_SHRINK!H:H,PLANEJAMENTO[[#Headers],[SHERINK ENVIADO]],PRODUCAO_SHRINK!V:V,PLANEJAMENTO[[#This Row],[LISTA]])</f>
        <v>0</v>
      </c>
      <c r="M211" s="15">
        <f>SUMIFS(IN_TRANSITO!E:E,IN_TRANSITO!B:B,PLANEJAMENTO!C211,IN_TRANSITO!H:H,PLANEJAMENTO!$M$2,IN_TRANSITO!W:W,PLANEJAMENTO!A211)</f>
        <v>4710</v>
      </c>
      <c r="N211" s="15">
        <v>0</v>
      </c>
      <c r="O211" s="15">
        <v>4710</v>
      </c>
      <c r="P211" s="15">
        <f>(PLANEJAMENTO[[#This Row],[AGUARDANDO SEPARAÇÃO]]+PLANEJAMENTO[[#This Row],[FINALIZADO]])-(PLANEJAMENTO[[#This Row],[TOTAL LISTA]]+PLANEJAMENTO[[#This Row],[KIT]])</f>
        <v>0</v>
      </c>
      <c r="Q211" s="3">
        <f>IFERROR(VLOOKUP(PLANEJAMENTO[[#This Row],[SKU]],EST_MERCOCAMP!A:E,5,0),0)</f>
        <v>-3648</v>
      </c>
      <c r="R211" s="3">
        <f>IFERROR(VLOOKUP(PLANEJAMENTO[[#This Row],[SKU]],EST_LMX!A:C,3,0),0)</f>
        <v>5808</v>
      </c>
      <c r="S211" s="7">
        <f>IFERROR(IF(VLOOKUP(C211,'EST_DEVINTEX X DEMANDA'!A:E,5,0)&lt;0,0,VLOOKUP(C211,'EST_DEVINTEX X DEMANDA'!A:E,5,0)),0)</f>
        <v>0</v>
      </c>
      <c r="T211" s="3"/>
      <c r="U211" s="3">
        <f t="shared" si="6"/>
        <v>0</v>
      </c>
      <c r="V211" s="3">
        <f t="shared" si="7"/>
        <v>0</v>
      </c>
      <c r="W211" s="3" t="s">
        <v>145</v>
      </c>
      <c r="X211" s="87" t="s">
        <v>145</v>
      </c>
      <c r="Y211" s="73">
        <f>(PLANEJAMENTO[[#This Row],[AGUARDANDO SEPARAÇÃO]]+PLANEJAMENTO[[#This Row],[FINALIZADO]])/(PLANEJAMENTO[[#This Row],[KIT]]+PLANEJAMENTO[[#This Row],[TOTAL LISTA]])</f>
        <v>1</v>
      </c>
    </row>
    <row r="212" spans="1:25" x14ac:dyDescent="0.25">
      <c r="A212" s="71" t="s">
        <v>160</v>
      </c>
      <c r="B212" s="71" t="s">
        <v>158</v>
      </c>
      <c r="C212" s="3">
        <v>33249</v>
      </c>
      <c r="D212" s="3" t="s">
        <v>191</v>
      </c>
      <c r="E212" s="47" t="s">
        <v>135</v>
      </c>
      <c r="F212" s="4" t="s">
        <v>136</v>
      </c>
      <c r="G212" s="4">
        <v>1980</v>
      </c>
      <c r="H212" s="3">
        <v>6</v>
      </c>
      <c r="I212" s="15">
        <f>SUMIFS(IN_TRANSITO!E:E,IN_TRANSITO!B:B,PLANEJAMENTO!C212,IN_TRANSITO!H:H,PLANEJAMENTO!$I$2,IN_TRANSITO!W:W,PLANEJAMENTO!A212)</f>
        <v>0</v>
      </c>
      <c r="J212" s="15">
        <f>SUMIFS(IN_TRANSITO!E:E,IN_TRANSITO!B:B,PLANEJAMENTO!C212,IN_TRANSITO!H:H,PLANEJAMENTO!$J$2,IN_TRANSITO!W:W,PLANEJAMENTO!A212)</f>
        <v>0</v>
      </c>
      <c r="K212" s="15">
        <f>SUMIFS(PRODUCAO_SHRINK!E:E,PRODUCAO_SHRINK!B:B,PLANEJAMENTO[[#This Row],[SKU]],PRODUCAO_SHRINK!H:H,PLANEJAMENTO[[#Headers],[SHERINK SOLICITADO]],PRODUCAO_SHRINK!V:V,PLANEJAMENTO[[#This Row],[LISTA]])</f>
        <v>0</v>
      </c>
      <c r="L212" s="15">
        <f>SUMIFS(PRODUCAO_SHRINK!E:E,PRODUCAO_SHRINK!B:B,PLANEJAMENTO[[#This Row],[SKU]],PRODUCAO_SHRINK!H:H,PLANEJAMENTO[[#Headers],[SHERINK ENVIADO]],PRODUCAO_SHRINK!V:V,PLANEJAMENTO[[#This Row],[LISTA]])</f>
        <v>0</v>
      </c>
      <c r="M212" s="15">
        <f>SUMIFS(IN_TRANSITO!E:E,IN_TRANSITO!B:B,PLANEJAMENTO!C212,IN_TRANSITO!H:H,PLANEJAMENTO!$M$2,IN_TRANSITO!W:W,PLANEJAMENTO!A212)</f>
        <v>3540</v>
      </c>
      <c r="N212" s="15">
        <v>0</v>
      </c>
      <c r="O212" s="15">
        <v>3540</v>
      </c>
      <c r="P212" s="15">
        <f>(PLANEJAMENTO[[#This Row],[AGUARDANDO SEPARAÇÃO]]+PLANEJAMENTO[[#This Row],[FINALIZADO]])-(PLANEJAMENTO[[#This Row],[TOTAL LISTA]]+PLANEJAMENTO[[#This Row],[KIT]])</f>
        <v>0</v>
      </c>
      <c r="Q212" s="3">
        <f>IFERROR(VLOOKUP(PLANEJAMENTO[[#This Row],[SKU]],EST_MERCOCAMP!A:E,5,0),0)</f>
        <v>21600</v>
      </c>
      <c r="R212" s="3">
        <f>IFERROR(VLOOKUP(PLANEJAMENTO[[#This Row],[SKU]],EST_LMX!A:C,3,0),0)</f>
        <v>3504</v>
      </c>
      <c r="S212" s="7">
        <f>IFERROR(IF(VLOOKUP(C212,'EST_DEVINTEX X DEMANDA'!A:E,5,0)&lt;0,0,VLOOKUP(C212,'EST_DEVINTEX X DEMANDA'!A:E,5,0)),0)</f>
        <v>11208</v>
      </c>
      <c r="T212" s="3"/>
      <c r="U212" s="3">
        <f t="shared" si="6"/>
        <v>0</v>
      </c>
      <c r="V212" s="3">
        <f t="shared" si="7"/>
        <v>0</v>
      </c>
      <c r="W212" s="3" t="s">
        <v>145</v>
      </c>
      <c r="X212" s="87" t="s">
        <v>145</v>
      </c>
      <c r="Y212" s="73">
        <f>(PLANEJAMENTO[[#This Row],[AGUARDANDO SEPARAÇÃO]]+PLANEJAMENTO[[#This Row],[FINALIZADO]])/(PLANEJAMENTO[[#This Row],[KIT]]+PLANEJAMENTO[[#This Row],[TOTAL LISTA]])</f>
        <v>1</v>
      </c>
    </row>
    <row r="213" spans="1:25" x14ac:dyDescent="0.25">
      <c r="A213" s="71" t="s">
        <v>160</v>
      </c>
      <c r="B213" s="71" t="s">
        <v>158</v>
      </c>
      <c r="C213" s="3">
        <v>33272</v>
      </c>
      <c r="D213" s="3" t="s">
        <v>14</v>
      </c>
      <c r="E213" s="47" t="s">
        <v>135</v>
      </c>
      <c r="F213" s="4" t="s">
        <v>136</v>
      </c>
      <c r="G213" s="4">
        <v>480</v>
      </c>
      <c r="H213" s="3">
        <v>6</v>
      </c>
      <c r="I213" s="15">
        <f>SUMIFS(IN_TRANSITO!E:E,IN_TRANSITO!B:B,PLANEJAMENTO!C213,IN_TRANSITO!H:H,PLANEJAMENTO!$I$2,IN_TRANSITO!W:W,PLANEJAMENTO!A213)</f>
        <v>0</v>
      </c>
      <c r="J213" s="15">
        <f>SUMIFS(IN_TRANSITO!E:E,IN_TRANSITO!B:B,PLANEJAMENTO!C213,IN_TRANSITO!H:H,PLANEJAMENTO!$J$2,IN_TRANSITO!W:W,PLANEJAMENTO!A213)</f>
        <v>0</v>
      </c>
      <c r="K213" s="15">
        <f>SUMIFS(PRODUCAO_SHRINK!E:E,PRODUCAO_SHRINK!B:B,PLANEJAMENTO[[#This Row],[SKU]],PRODUCAO_SHRINK!H:H,PLANEJAMENTO[[#Headers],[SHERINK SOLICITADO]],PRODUCAO_SHRINK!V:V,PLANEJAMENTO[[#This Row],[LISTA]])</f>
        <v>0</v>
      </c>
      <c r="L213" s="15">
        <f>SUMIFS(PRODUCAO_SHRINK!E:E,PRODUCAO_SHRINK!B:B,PLANEJAMENTO[[#This Row],[SKU]],PRODUCAO_SHRINK!H:H,PLANEJAMENTO[[#Headers],[SHERINK ENVIADO]],PRODUCAO_SHRINK!V:V,PLANEJAMENTO[[#This Row],[LISTA]])</f>
        <v>0</v>
      </c>
      <c r="M213" s="15">
        <f>SUMIFS(IN_TRANSITO!E:E,IN_TRANSITO!B:B,PLANEJAMENTO!C213,IN_TRANSITO!H:H,PLANEJAMENTO!$M$2,IN_TRANSITO!W:W,PLANEJAMENTO!A213)</f>
        <v>3924</v>
      </c>
      <c r="N213" s="15">
        <v>0</v>
      </c>
      <c r="O213" s="15">
        <v>3924</v>
      </c>
      <c r="P213" s="15">
        <f>(PLANEJAMENTO[[#This Row],[AGUARDANDO SEPARAÇÃO]]+PLANEJAMENTO[[#This Row],[FINALIZADO]])-(PLANEJAMENTO[[#This Row],[TOTAL LISTA]]+PLANEJAMENTO[[#This Row],[KIT]])</f>
        <v>0</v>
      </c>
      <c r="Q213" s="3">
        <f>IFERROR(VLOOKUP(PLANEJAMENTO[[#This Row],[SKU]],EST_MERCOCAMP!A:E,5,0),0)</f>
        <v>17082</v>
      </c>
      <c r="R213" s="3">
        <f>IFERROR(VLOOKUP(PLANEJAMENTO[[#This Row],[SKU]],EST_LMX!A:C,3,0),0)</f>
        <v>3924</v>
      </c>
      <c r="S213" s="7">
        <f>IFERROR(IF(VLOOKUP(C213,'EST_DEVINTEX X DEMANDA'!A:E,5,0)&lt;0,0,VLOOKUP(C213,'EST_DEVINTEX X DEMANDA'!A:E,5,0)),0)</f>
        <v>6588</v>
      </c>
      <c r="T213" s="3"/>
      <c r="U213" s="3">
        <f t="shared" si="6"/>
        <v>0</v>
      </c>
      <c r="V213" s="3">
        <f t="shared" si="7"/>
        <v>0</v>
      </c>
      <c r="W213" s="3" t="s">
        <v>182</v>
      </c>
      <c r="X213" s="87" t="s">
        <v>145</v>
      </c>
      <c r="Y213" s="73">
        <f>(PLANEJAMENTO[[#This Row],[AGUARDANDO SEPARAÇÃO]]+PLANEJAMENTO[[#This Row],[FINALIZADO]])/(PLANEJAMENTO[[#This Row],[KIT]]+PLANEJAMENTO[[#This Row],[TOTAL LISTA]])</f>
        <v>1</v>
      </c>
    </row>
    <row r="214" spans="1:25" x14ac:dyDescent="0.25">
      <c r="A214" s="71" t="s">
        <v>160</v>
      </c>
      <c r="B214" s="71" t="s">
        <v>158</v>
      </c>
      <c r="C214" s="3">
        <v>95116</v>
      </c>
      <c r="D214" s="3" t="s">
        <v>192</v>
      </c>
      <c r="E214" s="47" t="s">
        <v>135</v>
      </c>
      <c r="F214" s="4" t="s">
        <v>136</v>
      </c>
      <c r="G214" s="4">
        <v>1560</v>
      </c>
      <c r="H214" s="3">
        <v>12</v>
      </c>
      <c r="I214" s="15">
        <f>SUMIFS(IN_TRANSITO!E:E,IN_TRANSITO!B:B,PLANEJAMENTO!C214,IN_TRANSITO!H:H,PLANEJAMENTO!$I$2,IN_TRANSITO!W:W,PLANEJAMENTO!A214)</f>
        <v>0</v>
      </c>
      <c r="J214" s="15">
        <f>SUMIFS(IN_TRANSITO!E:E,IN_TRANSITO!B:B,PLANEJAMENTO!C214,IN_TRANSITO!H:H,PLANEJAMENTO!$J$2,IN_TRANSITO!W:W,PLANEJAMENTO!A214)</f>
        <v>0</v>
      </c>
      <c r="K214" s="15">
        <f>SUMIFS(PRODUCAO_SHRINK!E:E,PRODUCAO_SHRINK!B:B,PLANEJAMENTO[[#This Row],[SKU]],PRODUCAO_SHRINK!H:H,PLANEJAMENTO[[#Headers],[SHERINK SOLICITADO]],PRODUCAO_SHRINK!V:V,PLANEJAMENTO[[#This Row],[LISTA]])</f>
        <v>0</v>
      </c>
      <c r="L214" s="15">
        <f>SUMIFS(PRODUCAO_SHRINK!E:E,PRODUCAO_SHRINK!B:B,PLANEJAMENTO[[#This Row],[SKU]],PRODUCAO_SHRINK!H:H,PLANEJAMENTO[[#Headers],[SHERINK ENVIADO]],PRODUCAO_SHRINK!V:V,PLANEJAMENTO[[#This Row],[LISTA]])</f>
        <v>0</v>
      </c>
      <c r="M214" s="15">
        <f>SUMIFS(IN_TRANSITO!E:E,IN_TRANSITO!B:B,PLANEJAMENTO!C214,IN_TRANSITO!H:H,PLANEJAMENTO!$M$2,IN_TRANSITO!W:W,PLANEJAMENTO!A214)</f>
        <v>5184</v>
      </c>
      <c r="N214" s="15">
        <v>0</v>
      </c>
      <c r="O214" s="15">
        <v>5184</v>
      </c>
      <c r="P214" s="15">
        <f>(PLANEJAMENTO[[#This Row],[AGUARDANDO SEPARAÇÃO]]+PLANEJAMENTO[[#This Row],[FINALIZADO]])-(PLANEJAMENTO[[#This Row],[TOTAL LISTA]]+PLANEJAMENTO[[#This Row],[KIT]])</f>
        <v>0</v>
      </c>
      <c r="Q214" s="3">
        <f>IFERROR(VLOOKUP(PLANEJAMENTO[[#This Row],[SKU]],EST_MERCOCAMP!A:E,5,0),0)</f>
        <v>13260</v>
      </c>
      <c r="R214" s="3">
        <f>IFERROR(VLOOKUP(PLANEJAMENTO[[#This Row],[SKU]],EST_LMX!A:C,3,0),0)</f>
        <v>1866</v>
      </c>
      <c r="S214" s="7">
        <f>IFERROR(IF(VLOOKUP(C214,'EST_DEVINTEX X DEMANDA'!A:E,5,0)&lt;0,0,VLOOKUP(C214,'EST_DEVINTEX X DEMANDA'!A:E,5,0)),0)</f>
        <v>8724</v>
      </c>
      <c r="T214" s="3"/>
      <c r="U214" s="3">
        <f t="shared" si="6"/>
        <v>0</v>
      </c>
      <c r="V214" s="3">
        <f t="shared" si="7"/>
        <v>0</v>
      </c>
      <c r="W214" s="3" t="s">
        <v>145</v>
      </c>
      <c r="X214" s="87" t="s">
        <v>145</v>
      </c>
      <c r="Y214" s="73">
        <f>(PLANEJAMENTO[[#This Row],[AGUARDANDO SEPARAÇÃO]]+PLANEJAMENTO[[#This Row],[FINALIZADO]])/(PLANEJAMENTO[[#This Row],[KIT]]+PLANEJAMENTO[[#This Row],[TOTAL LISTA]])</f>
        <v>1</v>
      </c>
    </row>
    <row r="215" spans="1:25" x14ac:dyDescent="0.25">
      <c r="A215" s="71" t="s">
        <v>160</v>
      </c>
      <c r="B215" s="71" t="s">
        <v>158</v>
      </c>
      <c r="C215" s="3">
        <v>34936</v>
      </c>
      <c r="D215" s="3" t="s">
        <v>16</v>
      </c>
      <c r="E215" s="47" t="s">
        <v>137</v>
      </c>
      <c r="F215" s="4" t="s">
        <v>136</v>
      </c>
      <c r="G215" s="4">
        <v>480</v>
      </c>
      <c r="H215" s="3">
        <v>6</v>
      </c>
      <c r="I215" s="15">
        <f>SUMIFS(IN_TRANSITO!E:E,IN_TRANSITO!B:B,PLANEJAMENTO!C215,IN_TRANSITO!H:H,PLANEJAMENTO!$I$2,IN_TRANSITO!W:W,PLANEJAMENTO!A215)</f>
        <v>0</v>
      </c>
      <c r="J215" s="15">
        <f>SUMIFS(IN_TRANSITO!E:E,IN_TRANSITO!B:B,PLANEJAMENTO!C215,IN_TRANSITO!H:H,PLANEJAMENTO!$J$2,IN_TRANSITO!W:W,PLANEJAMENTO!A215)</f>
        <v>0</v>
      </c>
      <c r="K215" s="15">
        <f>SUMIFS(PRODUCAO_SHRINK!E:E,PRODUCAO_SHRINK!B:B,PLANEJAMENTO[[#This Row],[SKU]],PRODUCAO_SHRINK!H:H,PLANEJAMENTO[[#Headers],[SHERINK SOLICITADO]],PRODUCAO_SHRINK!V:V,PLANEJAMENTO[[#This Row],[LISTA]])</f>
        <v>0</v>
      </c>
      <c r="L215" s="15">
        <f>SUMIFS(PRODUCAO_SHRINK!E:E,PRODUCAO_SHRINK!B:B,PLANEJAMENTO[[#This Row],[SKU]],PRODUCAO_SHRINK!H:H,PLANEJAMENTO[[#Headers],[SHERINK ENVIADO]],PRODUCAO_SHRINK!V:V,PLANEJAMENTO[[#This Row],[LISTA]])</f>
        <v>0</v>
      </c>
      <c r="M215" s="15">
        <f>SUMIFS(IN_TRANSITO!E:E,IN_TRANSITO!B:B,PLANEJAMENTO!C215,IN_TRANSITO!H:H,PLANEJAMENTO!$M$2,IN_TRANSITO!W:W,PLANEJAMENTO!A215)</f>
        <v>4350</v>
      </c>
      <c r="N215" s="15">
        <v>0</v>
      </c>
      <c r="O215" s="15">
        <v>4350</v>
      </c>
      <c r="P215" s="15">
        <f>(PLANEJAMENTO[[#This Row],[AGUARDANDO SEPARAÇÃO]]+PLANEJAMENTO[[#This Row],[FINALIZADO]])-(PLANEJAMENTO[[#This Row],[TOTAL LISTA]]+PLANEJAMENTO[[#This Row],[KIT]])</f>
        <v>0</v>
      </c>
      <c r="Q215" s="3">
        <f>IFERROR(VLOOKUP(PLANEJAMENTO[[#This Row],[SKU]],EST_MERCOCAMP!A:E,5,0),0)</f>
        <v>-906</v>
      </c>
      <c r="R215" s="3">
        <f>IFERROR(VLOOKUP(PLANEJAMENTO[[#This Row],[SKU]],EST_LMX!A:C,3,0),0)</f>
        <v>480</v>
      </c>
      <c r="S215" s="7">
        <f>IFERROR(IF(VLOOKUP(C215,'EST_DEVINTEX X DEMANDA'!A:E,5,0)&lt;0,0,VLOOKUP(C215,'EST_DEVINTEX X DEMANDA'!A:E,5,0)),0)</f>
        <v>0</v>
      </c>
      <c r="T215" s="3"/>
      <c r="U215" s="3">
        <f t="shared" si="6"/>
        <v>0</v>
      </c>
      <c r="V215" s="3">
        <f t="shared" si="7"/>
        <v>0</v>
      </c>
      <c r="W215" s="3" t="s">
        <v>182</v>
      </c>
      <c r="X215" s="87" t="s">
        <v>145</v>
      </c>
      <c r="Y215" s="73">
        <f>(PLANEJAMENTO[[#This Row],[AGUARDANDO SEPARAÇÃO]]+PLANEJAMENTO[[#This Row],[FINALIZADO]])/(PLANEJAMENTO[[#This Row],[KIT]]+PLANEJAMENTO[[#This Row],[TOTAL LISTA]])</f>
        <v>1</v>
      </c>
    </row>
    <row r="216" spans="1:25" x14ac:dyDescent="0.25">
      <c r="A216" s="71" t="s">
        <v>160</v>
      </c>
      <c r="B216" s="71" t="s">
        <v>158</v>
      </c>
      <c r="C216" s="3">
        <v>32209</v>
      </c>
      <c r="D216" s="3" t="s">
        <v>18</v>
      </c>
      <c r="E216" s="47" t="s">
        <v>135</v>
      </c>
      <c r="F216" s="4" t="s">
        <v>136</v>
      </c>
      <c r="G216" s="4">
        <v>720</v>
      </c>
      <c r="H216" s="3">
        <v>6</v>
      </c>
      <c r="I216" s="15">
        <f>SUMIFS(IN_TRANSITO!E:E,IN_TRANSITO!B:B,PLANEJAMENTO!C216,IN_TRANSITO!H:H,PLANEJAMENTO!$I$2,IN_TRANSITO!W:W,PLANEJAMENTO!A216)</f>
        <v>0</v>
      </c>
      <c r="J216" s="15">
        <f>SUMIFS(IN_TRANSITO!E:E,IN_TRANSITO!B:B,PLANEJAMENTO!C216,IN_TRANSITO!H:H,PLANEJAMENTO!$J$2,IN_TRANSITO!W:W,PLANEJAMENTO!A216)</f>
        <v>0</v>
      </c>
      <c r="K216" s="15">
        <f>SUMIFS(PRODUCAO_SHRINK!E:E,PRODUCAO_SHRINK!B:B,PLANEJAMENTO[[#This Row],[SKU]],PRODUCAO_SHRINK!H:H,PLANEJAMENTO[[#Headers],[SHERINK SOLICITADO]],PRODUCAO_SHRINK!V:V,PLANEJAMENTO[[#This Row],[LISTA]])</f>
        <v>0</v>
      </c>
      <c r="L216" s="15">
        <f>SUMIFS(PRODUCAO_SHRINK!E:E,PRODUCAO_SHRINK!B:B,PLANEJAMENTO[[#This Row],[SKU]],PRODUCAO_SHRINK!H:H,PLANEJAMENTO[[#Headers],[SHERINK ENVIADO]],PRODUCAO_SHRINK!V:V,PLANEJAMENTO[[#This Row],[LISTA]])</f>
        <v>0</v>
      </c>
      <c r="M216" s="15">
        <f>SUMIFS(IN_TRANSITO!E:E,IN_TRANSITO!B:B,PLANEJAMENTO!C216,IN_TRANSITO!H:H,PLANEJAMENTO!$M$2,IN_TRANSITO!W:W,PLANEJAMENTO!A216)</f>
        <v>3018</v>
      </c>
      <c r="N216" s="15">
        <v>0</v>
      </c>
      <c r="O216" s="15">
        <v>3018</v>
      </c>
      <c r="P216" s="15">
        <f>(PLANEJAMENTO[[#This Row],[AGUARDANDO SEPARAÇÃO]]+PLANEJAMENTO[[#This Row],[FINALIZADO]])-(PLANEJAMENTO[[#This Row],[TOTAL LISTA]]+PLANEJAMENTO[[#This Row],[KIT]])</f>
        <v>0</v>
      </c>
      <c r="Q216" s="3">
        <f>IFERROR(VLOOKUP(PLANEJAMENTO[[#This Row],[SKU]],EST_MERCOCAMP!A:E,5,0),0)</f>
        <v>-4482</v>
      </c>
      <c r="R216" s="3">
        <f>IFERROR(VLOOKUP(PLANEJAMENTO[[#This Row],[SKU]],EST_LMX!A:C,3,0),0)</f>
        <v>3152</v>
      </c>
      <c r="S216" s="7">
        <f>IFERROR(IF(VLOOKUP(C216,'EST_DEVINTEX X DEMANDA'!A:E,5,0)&lt;0,0,VLOOKUP(C216,'EST_DEVINTEX X DEMANDA'!A:E,5,0)),0)</f>
        <v>11106</v>
      </c>
      <c r="T216" s="3"/>
      <c r="U216" s="3">
        <f t="shared" si="6"/>
        <v>0</v>
      </c>
      <c r="V216" s="3">
        <f t="shared" si="7"/>
        <v>0</v>
      </c>
      <c r="W216" s="3" t="s">
        <v>182</v>
      </c>
      <c r="X216" s="87" t="s">
        <v>145</v>
      </c>
      <c r="Y216" s="73">
        <f>(PLANEJAMENTO[[#This Row],[AGUARDANDO SEPARAÇÃO]]+PLANEJAMENTO[[#This Row],[FINALIZADO]])/(PLANEJAMENTO[[#This Row],[KIT]]+PLANEJAMENTO[[#This Row],[TOTAL LISTA]])</f>
        <v>1</v>
      </c>
    </row>
    <row r="217" spans="1:25" x14ac:dyDescent="0.25">
      <c r="A217" s="71" t="s">
        <v>160</v>
      </c>
      <c r="B217" s="71" t="s">
        <v>158</v>
      </c>
      <c r="C217" s="3">
        <v>43114</v>
      </c>
      <c r="D217" s="3" t="s">
        <v>193</v>
      </c>
      <c r="E217" s="47" t="s">
        <v>137</v>
      </c>
      <c r="F217" s="4" t="s">
        <v>136</v>
      </c>
      <c r="G217" s="4">
        <v>180</v>
      </c>
      <c r="H217" s="3">
        <v>3</v>
      </c>
      <c r="I217" s="15">
        <f>SUMIFS(IN_TRANSITO!E:E,IN_TRANSITO!B:B,PLANEJAMENTO!C217,IN_TRANSITO!H:H,PLANEJAMENTO!$I$2,IN_TRANSITO!W:W,PLANEJAMENTO!A217)</f>
        <v>0</v>
      </c>
      <c r="J217" s="15">
        <f>SUMIFS(IN_TRANSITO!E:E,IN_TRANSITO!B:B,PLANEJAMENTO!C217,IN_TRANSITO!H:H,PLANEJAMENTO!$J$2,IN_TRANSITO!W:W,PLANEJAMENTO!A217)</f>
        <v>0</v>
      </c>
      <c r="K217" s="15">
        <f>SUMIFS(PRODUCAO_SHRINK!E:E,PRODUCAO_SHRINK!B:B,PLANEJAMENTO[[#This Row],[SKU]],PRODUCAO_SHRINK!H:H,PLANEJAMENTO[[#Headers],[SHERINK SOLICITADO]],PRODUCAO_SHRINK!V:V,PLANEJAMENTO[[#This Row],[LISTA]])</f>
        <v>0</v>
      </c>
      <c r="L217" s="15">
        <f>SUMIFS(PRODUCAO_SHRINK!E:E,PRODUCAO_SHRINK!B:B,PLANEJAMENTO[[#This Row],[SKU]],PRODUCAO_SHRINK!H:H,PLANEJAMENTO[[#Headers],[SHERINK ENVIADO]],PRODUCAO_SHRINK!V:V,PLANEJAMENTO[[#This Row],[LISTA]])</f>
        <v>0</v>
      </c>
      <c r="M217" s="15">
        <f>SUMIFS(IN_TRANSITO!E:E,IN_TRANSITO!B:B,PLANEJAMENTO!C217,IN_TRANSITO!H:H,PLANEJAMENTO!$M$2,IN_TRANSITO!W:W,PLANEJAMENTO!A217)</f>
        <v>3303</v>
      </c>
      <c r="N217" s="15">
        <v>0</v>
      </c>
      <c r="O217" s="15">
        <v>3303</v>
      </c>
      <c r="P217" s="15">
        <f>(PLANEJAMENTO[[#This Row],[AGUARDANDO SEPARAÇÃO]]+PLANEJAMENTO[[#This Row],[FINALIZADO]])-(PLANEJAMENTO[[#This Row],[TOTAL LISTA]]+PLANEJAMENTO[[#This Row],[KIT]])</f>
        <v>0</v>
      </c>
      <c r="Q217" s="3">
        <f>IFERROR(VLOOKUP(PLANEJAMENTO[[#This Row],[SKU]],EST_MERCOCAMP!A:E,5,0),0)</f>
        <v>-672</v>
      </c>
      <c r="R217" s="3">
        <f>IFERROR(VLOOKUP(PLANEJAMENTO[[#This Row],[SKU]],EST_LMX!A:C,3,0),0)</f>
        <v>2370</v>
      </c>
      <c r="S217" s="7">
        <f>IFERROR(IF(VLOOKUP(C217,'EST_DEVINTEX X DEMANDA'!A:E,5,0)&lt;0,0,VLOOKUP(C217,'EST_DEVINTEX X DEMANDA'!A:E,5,0)),0)</f>
        <v>180</v>
      </c>
      <c r="T217" s="3"/>
      <c r="U217" s="3">
        <f t="shared" si="6"/>
        <v>0</v>
      </c>
      <c r="V217" s="3">
        <f t="shared" si="7"/>
        <v>0</v>
      </c>
      <c r="W217" s="3" t="s">
        <v>145</v>
      </c>
      <c r="X217" s="87" t="s">
        <v>145</v>
      </c>
      <c r="Y217" s="73">
        <f>(PLANEJAMENTO[[#This Row],[AGUARDANDO SEPARAÇÃO]]+PLANEJAMENTO[[#This Row],[FINALIZADO]])/(PLANEJAMENTO[[#This Row],[KIT]]+PLANEJAMENTO[[#This Row],[TOTAL LISTA]])</f>
        <v>1</v>
      </c>
    </row>
    <row r="218" spans="1:25" x14ac:dyDescent="0.25">
      <c r="A218" s="71" t="s">
        <v>160</v>
      </c>
      <c r="B218" s="71" t="s">
        <v>158</v>
      </c>
      <c r="C218" s="3">
        <v>32441</v>
      </c>
      <c r="D218" s="3" t="s">
        <v>194</v>
      </c>
      <c r="E218" s="47" t="s">
        <v>137</v>
      </c>
      <c r="F218" s="4" t="s">
        <v>136</v>
      </c>
      <c r="G218" s="4">
        <v>888</v>
      </c>
      <c r="H218" s="3">
        <v>6</v>
      </c>
      <c r="I218" s="15">
        <f>SUMIFS(IN_TRANSITO!E:E,IN_TRANSITO!B:B,PLANEJAMENTO!C218,IN_TRANSITO!H:H,PLANEJAMENTO!$I$2,IN_TRANSITO!W:W,PLANEJAMENTO!A218)</f>
        <v>0</v>
      </c>
      <c r="J218" s="15">
        <f>SUMIFS(IN_TRANSITO!E:E,IN_TRANSITO!B:B,PLANEJAMENTO!C218,IN_TRANSITO!H:H,PLANEJAMENTO!$J$2,IN_TRANSITO!W:W,PLANEJAMENTO!A218)</f>
        <v>0</v>
      </c>
      <c r="K218" s="15">
        <f>SUMIFS(PRODUCAO_SHRINK!E:E,PRODUCAO_SHRINK!B:B,PLANEJAMENTO[[#This Row],[SKU]],PRODUCAO_SHRINK!H:H,PLANEJAMENTO[[#Headers],[SHERINK SOLICITADO]],PRODUCAO_SHRINK!V:V,PLANEJAMENTO[[#This Row],[LISTA]])</f>
        <v>0</v>
      </c>
      <c r="L218" s="15">
        <f>SUMIFS(PRODUCAO_SHRINK!E:E,PRODUCAO_SHRINK!B:B,PLANEJAMENTO[[#This Row],[SKU]],PRODUCAO_SHRINK!H:H,PLANEJAMENTO[[#Headers],[SHERINK ENVIADO]],PRODUCAO_SHRINK!V:V,PLANEJAMENTO[[#This Row],[LISTA]])</f>
        <v>0</v>
      </c>
      <c r="M218" s="15">
        <f>SUMIFS(IN_TRANSITO!E:E,IN_TRANSITO!B:B,PLANEJAMENTO!C218,IN_TRANSITO!H:H,PLANEJAMENTO!$M$2,IN_TRANSITO!W:W,PLANEJAMENTO!A218)</f>
        <v>1848</v>
      </c>
      <c r="N218" s="15">
        <v>0</v>
      </c>
      <c r="O218" s="15">
        <v>1848</v>
      </c>
      <c r="P218" s="15">
        <f>(PLANEJAMENTO[[#This Row],[AGUARDANDO SEPARAÇÃO]]+PLANEJAMENTO[[#This Row],[FINALIZADO]])-(PLANEJAMENTO[[#This Row],[TOTAL LISTA]]+PLANEJAMENTO[[#This Row],[KIT]])</f>
        <v>0</v>
      </c>
      <c r="Q218" s="3">
        <f>IFERROR(VLOOKUP(PLANEJAMENTO[[#This Row],[SKU]],EST_MERCOCAMP!A:E,5,0),0)</f>
        <v>996</v>
      </c>
      <c r="R218" s="3">
        <f>IFERROR(VLOOKUP(PLANEJAMENTO[[#This Row],[SKU]],EST_LMX!A:C,3,0),0)</f>
        <v>198</v>
      </c>
      <c r="S218" s="7">
        <f>IFERROR(IF(VLOOKUP(C218,'EST_DEVINTEX X DEMANDA'!A:E,5,0)&lt;0,0,VLOOKUP(C218,'EST_DEVINTEX X DEMANDA'!A:E,5,0)),0)</f>
        <v>888</v>
      </c>
      <c r="T218" s="3"/>
      <c r="U218" s="3">
        <f t="shared" si="6"/>
        <v>0</v>
      </c>
      <c r="V218" s="3">
        <f t="shared" si="7"/>
        <v>0</v>
      </c>
      <c r="W218" s="3" t="s">
        <v>145</v>
      </c>
      <c r="X218" s="87" t="s">
        <v>145</v>
      </c>
      <c r="Y218" s="73">
        <f>(PLANEJAMENTO[[#This Row],[AGUARDANDO SEPARAÇÃO]]+PLANEJAMENTO[[#This Row],[FINALIZADO]])/(PLANEJAMENTO[[#This Row],[KIT]]+PLANEJAMENTO[[#This Row],[TOTAL LISTA]])</f>
        <v>1</v>
      </c>
    </row>
    <row r="219" spans="1:25" x14ac:dyDescent="0.25">
      <c r="A219" s="71" t="s">
        <v>160</v>
      </c>
      <c r="B219" s="71" t="s">
        <v>158</v>
      </c>
      <c r="C219" s="3">
        <v>34932</v>
      </c>
      <c r="D219" s="3" t="s">
        <v>20</v>
      </c>
      <c r="E219" s="47" t="s">
        <v>137</v>
      </c>
      <c r="F219" s="4" t="s">
        <v>136</v>
      </c>
      <c r="G219" s="4">
        <v>480</v>
      </c>
      <c r="H219" s="3">
        <v>6</v>
      </c>
      <c r="I219" s="15">
        <f>SUMIFS(IN_TRANSITO!E:E,IN_TRANSITO!B:B,PLANEJAMENTO!C219,IN_TRANSITO!H:H,PLANEJAMENTO!$I$2,IN_TRANSITO!W:W,PLANEJAMENTO!A219)</f>
        <v>0</v>
      </c>
      <c r="J219" s="15">
        <f>SUMIFS(IN_TRANSITO!E:E,IN_TRANSITO!B:B,PLANEJAMENTO!C219,IN_TRANSITO!H:H,PLANEJAMENTO!$J$2,IN_TRANSITO!W:W,PLANEJAMENTO!A219)</f>
        <v>0</v>
      </c>
      <c r="K219" s="15">
        <f>SUMIFS(PRODUCAO_SHRINK!E:E,PRODUCAO_SHRINK!B:B,PLANEJAMENTO[[#This Row],[SKU]],PRODUCAO_SHRINK!H:H,PLANEJAMENTO[[#Headers],[SHERINK SOLICITADO]],PRODUCAO_SHRINK!V:V,PLANEJAMENTO[[#This Row],[LISTA]])</f>
        <v>0</v>
      </c>
      <c r="L219" s="15">
        <f>SUMIFS(PRODUCAO_SHRINK!E:E,PRODUCAO_SHRINK!B:B,PLANEJAMENTO[[#This Row],[SKU]],PRODUCAO_SHRINK!H:H,PLANEJAMENTO[[#Headers],[SHERINK ENVIADO]],PRODUCAO_SHRINK!V:V,PLANEJAMENTO[[#This Row],[LISTA]])</f>
        <v>0</v>
      </c>
      <c r="M219" s="15">
        <f>SUMIFS(IN_TRANSITO!E:E,IN_TRANSITO!B:B,PLANEJAMENTO!C219,IN_TRANSITO!H:H,PLANEJAMENTO!$M$2,IN_TRANSITO!W:W,PLANEJAMENTO!A219)</f>
        <v>2430</v>
      </c>
      <c r="N219" s="15">
        <v>0</v>
      </c>
      <c r="O219" s="15">
        <v>4512</v>
      </c>
      <c r="P219" s="15">
        <f>(PLANEJAMENTO[[#This Row],[AGUARDANDO SEPARAÇÃO]]+PLANEJAMENTO[[#This Row],[FINALIZADO]])-(PLANEJAMENTO[[#This Row],[TOTAL LISTA]]+PLANEJAMENTO[[#This Row],[KIT]])</f>
        <v>-2082</v>
      </c>
      <c r="Q219" s="3">
        <f>IFERROR(VLOOKUP(PLANEJAMENTO[[#This Row],[SKU]],EST_MERCOCAMP!A:E,5,0),0)</f>
        <v>-2448</v>
      </c>
      <c r="R219" s="3">
        <f>IFERROR(VLOOKUP(PLANEJAMENTO[[#This Row],[SKU]],EST_LMX!A:C,3,0),0)</f>
        <v>528</v>
      </c>
      <c r="S219" s="7">
        <f>IFERROR(IF(VLOOKUP(C219,'EST_DEVINTEX X DEMANDA'!A:E,5,0)&lt;0,0,VLOOKUP(C219,'EST_DEVINTEX X DEMANDA'!A:E,5,0)),0)</f>
        <v>1950</v>
      </c>
      <c r="T219" s="3"/>
      <c r="U219" s="3">
        <f t="shared" si="6"/>
        <v>0</v>
      </c>
      <c r="V219" s="3">
        <f t="shared" si="7"/>
        <v>0</v>
      </c>
      <c r="W219" s="3" t="s">
        <v>182</v>
      </c>
      <c r="X219" s="87" t="s">
        <v>145</v>
      </c>
      <c r="Y219" s="73">
        <f>(PLANEJAMENTO[[#This Row],[AGUARDANDO SEPARAÇÃO]]+PLANEJAMENTO[[#This Row],[FINALIZADO]])/(PLANEJAMENTO[[#This Row],[KIT]]+PLANEJAMENTO[[#This Row],[TOTAL LISTA]])</f>
        <v>0.53856382978723405</v>
      </c>
    </row>
    <row r="220" spans="1:25" x14ac:dyDescent="0.25">
      <c r="A220" s="71" t="s">
        <v>160</v>
      </c>
      <c r="B220" s="71" t="s">
        <v>158</v>
      </c>
      <c r="C220" s="3">
        <v>95089</v>
      </c>
      <c r="D220" s="3" t="s">
        <v>195</v>
      </c>
      <c r="E220" s="47" t="s">
        <v>137</v>
      </c>
      <c r="F220" s="4" t="s">
        <v>136</v>
      </c>
      <c r="G220" s="4">
        <v>1008</v>
      </c>
      <c r="H220" s="3">
        <v>6</v>
      </c>
      <c r="I220" s="15">
        <f>SUMIFS(IN_TRANSITO!E:E,IN_TRANSITO!B:B,PLANEJAMENTO!C220,IN_TRANSITO!H:H,PLANEJAMENTO!$I$2,IN_TRANSITO!W:W,PLANEJAMENTO!A220)</f>
        <v>0</v>
      </c>
      <c r="J220" s="15">
        <f>SUMIFS(IN_TRANSITO!E:E,IN_TRANSITO!B:B,PLANEJAMENTO!C220,IN_TRANSITO!H:H,PLANEJAMENTO!$J$2,IN_TRANSITO!W:W,PLANEJAMENTO!A220)</f>
        <v>0</v>
      </c>
      <c r="K220" s="15">
        <f>SUMIFS(PRODUCAO_SHRINK!E:E,PRODUCAO_SHRINK!B:B,PLANEJAMENTO[[#This Row],[SKU]],PRODUCAO_SHRINK!H:H,PLANEJAMENTO[[#Headers],[SHERINK SOLICITADO]],PRODUCAO_SHRINK!V:V,PLANEJAMENTO[[#This Row],[LISTA]])</f>
        <v>0</v>
      </c>
      <c r="L220" s="15">
        <f>SUMIFS(PRODUCAO_SHRINK!E:E,PRODUCAO_SHRINK!B:B,PLANEJAMENTO[[#This Row],[SKU]],PRODUCAO_SHRINK!H:H,PLANEJAMENTO[[#Headers],[SHERINK ENVIADO]],PRODUCAO_SHRINK!V:V,PLANEJAMENTO[[#This Row],[LISTA]])</f>
        <v>0</v>
      </c>
      <c r="M220" s="15">
        <f>SUMIFS(IN_TRANSITO!E:E,IN_TRANSITO!B:B,PLANEJAMENTO!C220,IN_TRANSITO!H:H,PLANEJAMENTO!$M$2,IN_TRANSITO!W:W,PLANEJAMENTO!A220)</f>
        <v>3300</v>
      </c>
      <c r="N220" s="15">
        <v>0</v>
      </c>
      <c r="O220" s="15">
        <v>3300</v>
      </c>
      <c r="P220" s="15">
        <f>(PLANEJAMENTO[[#This Row],[AGUARDANDO SEPARAÇÃO]]+PLANEJAMENTO[[#This Row],[FINALIZADO]])-(PLANEJAMENTO[[#This Row],[TOTAL LISTA]]+PLANEJAMENTO[[#This Row],[KIT]])</f>
        <v>0</v>
      </c>
      <c r="Q220" s="3">
        <f>IFERROR(VLOOKUP(PLANEJAMENTO[[#This Row],[SKU]],EST_MERCOCAMP!A:E,5,0),0)</f>
        <v>1602</v>
      </c>
      <c r="R220" s="3">
        <f>IFERROR(VLOOKUP(PLANEJAMENTO[[#This Row],[SKU]],EST_LMX!A:C,3,0),0)</f>
        <v>1794</v>
      </c>
      <c r="S220" s="7">
        <f>IFERROR(IF(VLOOKUP(C220,'EST_DEVINTEX X DEMANDA'!A:E,5,0)&lt;0,0,VLOOKUP(C220,'EST_DEVINTEX X DEMANDA'!A:E,5,0)),0)</f>
        <v>8112</v>
      </c>
      <c r="T220" s="3"/>
      <c r="U220" s="3">
        <f t="shared" si="6"/>
        <v>0</v>
      </c>
      <c r="V220" s="3">
        <f t="shared" si="7"/>
        <v>0</v>
      </c>
      <c r="W220" s="3" t="s">
        <v>145</v>
      </c>
      <c r="X220" s="87" t="s">
        <v>145</v>
      </c>
      <c r="Y220" s="73">
        <f>(PLANEJAMENTO[[#This Row],[AGUARDANDO SEPARAÇÃO]]+PLANEJAMENTO[[#This Row],[FINALIZADO]])/(PLANEJAMENTO[[#This Row],[KIT]]+PLANEJAMENTO[[#This Row],[TOTAL LISTA]])</f>
        <v>1</v>
      </c>
    </row>
    <row r="221" spans="1:25" x14ac:dyDescent="0.25">
      <c r="A221" s="71" t="s">
        <v>160</v>
      </c>
      <c r="B221" s="71" t="s">
        <v>158</v>
      </c>
      <c r="C221" s="3">
        <v>43116</v>
      </c>
      <c r="D221" s="3" t="s">
        <v>196</v>
      </c>
      <c r="E221" s="47" t="s">
        <v>137</v>
      </c>
      <c r="F221" s="4" t="s">
        <v>136</v>
      </c>
      <c r="G221" s="4">
        <v>180</v>
      </c>
      <c r="H221" s="3">
        <v>3</v>
      </c>
      <c r="I221" s="15">
        <f>SUMIFS(IN_TRANSITO!E:E,IN_TRANSITO!B:B,PLANEJAMENTO!C221,IN_TRANSITO!H:H,PLANEJAMENTO!$I$2,IN_TRANSITO!W:W,PLANEJAMENTO!A221)</f>
        <v>0</v>
      </c>
      <c r="J221" s="15">
        <f>SUMIFS(IN_TRANSITO!E:E,IN_TRANSITO!B:B,PLANEJAMENTO!C221,IN_TRANSITO!H:H,PLANEJAMENTO!$J$2,IN_TRANSITO!W:W,PLANEJAMENTO!A221)</f>
        <v>0</v>
      </c>
      <c r="K221" s="15">
        <f>SUMIFS(PRODUCAO_SHRINK!E:E,PRODUCAO_SHRINK!B:B,PLANEJAMENTO[[#This Row],[SKU]],PRODUCAO_SHRINK!H:H,PLANEJAMENTO[[#Headers],[SHERINK SOLICITADO]],PRODUCAO_SHRINK!V:V,PLANEJAMENTO[[#This Row],[LISTA]])</f>
        <v>0</v>
      </c>
      <c r="L221" s="15">
        <f>SUMIFS(PRODUCAO_SHRINK!E:E,PRODUCAO_SHRINK!B:B,PLANEJAMENTO[[#This Row],[SKU]],PRODUCAO_SHRINK!H:H,PLANEJAMENTO[[#Headers],[SHERINK ENVIADO]],PRODUCAO_SHRINK!V:V,PLANEJAMENTO[[#This Row],[LISTA]])</f>
        <v>0</v>
      </c>
      <c r="M221" s="15">
        <f>SUMIFS(IN_TRANSITO!E:E,IN_TRANSITO!B:B,PLANEJAMENTO!C221,IN_TRANSITO!H:H,PLANEJAMENTO!$M$2,IN_TRANSITO!W:W,PLANEJAMENTO!A221)</f>
        <v>4491</v>
      </c>
      <c r="N221" s="15">
        <v>0</v>
      </c>
      <c r="O221" s="15">
        <v>4491</v>
      </c>
      <c r="P221" s="15">
        <f>(PLANEJAMENTO[[#This Row],[AGUARDANDO SEPARAÇÃO]]+PLANEJAMENTO[[#This Row],[FINALIZADO]])-(PLANEJAMENTO[[#This Row],[TOTAL LISTA]]+PLANEJAMENTO[[#This Row],[KIT]])</f>
        <v>0</v>
      </c>
      <c r="Q221" s="3">
        <f>IFERROR(VLOOKUP(PLANEJAMENTO[[#This Row],[SKU]],EST_MERCOCAMP!A:E,5,0),0)</f>
        <v>-885</v>
      </c>
      <c r="R221" s="3">
        <f>IFERROR(VLOOKUP(PLANEJAMENTO[[#This Row],[SKU]],EST_LMX!A:C,3,0),0)</f>
        <v>3318</v>
      </c>
      <c r="S221" s="7">
        <f>IFERROR(IF(VLOOKUP(C221,'EST_DEVINTEX X DEMANDA'!A:E,5,0)&lt;0,0,VLOOKUP(C221,'EST_DEVINTEX X DEMANDA'!A:E,5,0)),0)</f>
        <v>6042</v>
      </c>
      <c r="T221" s="3"/>
      <c r="U221" s="3">
        <f t="shared" si="6"/>
        <v>0</v>
      </c>
      <c r="V221" s="3">
        <f t="shared" si="7"/>
        <v>0</v>
      </c>
      <c r="W221" s="3" t="s">
        <v>145</v>
      </c>
      <c r="X221" s="87" t="s">
        <v>145</v>
      </c>
      <c r="Y221" s="73">
        <f>(PLANEJAMENTO[[#This Row],[AGUARDANDO SEPARAÇÃO]]+PLANEJAMENTO[[#This Row],[FINALIZADO]])/(PLANEJAMENTO[[#This Row],[KIT]]+PLANEJAMENTO[[#This Row],[TOTAL LISTA]])</f>
        <v>1</v>
      </c>
    </row>
    <row r="222" spans="1:25" x14ac:dyDescent="0.25">
      <c r="A222" s="71" t="s">
        <v>160</v>
      </c>
      <c r="B222" s="71" t="s">
        <v>158</v>
      </c>
      <c r="C222" s="3">
        <v>95734</v>
      </c>
      <c r="D222" s="3" t="s">
        <v>197</v>
      </c>
      <c r="E222" s="47" t="s">
        <v>137</v>
      </c>
      <c r="F222" s="4" t="s">
        <v>136</v>
      </c>
      <c r="G222" s="4">
        <v>1440</v>
      </c>
      <c r="H222" s="3">
        <v>6</v>
      </c>
      <c r="I222" s="15">
        <f>SUMIFS(IN_TRANSITO!E:E,IN_TRANSITO!B:B,PLANEJAMENTO!C222,IN_TRANSITO!H:H,PLANEJAMENTO!$I$2,IN_TRANSITO!W:W,PLANEJAMENTO!A222)</f>
        <v>0</v>
      </c>
      <c r="J222" s="15">
        <f>SUMIFS(IN_TRANSITO!E:E,IN_TRANSITO!B:B,PLANEJAMENTO!C222,IN_TRANSITO!H:H,PLANEJAMENTO!$J$2,IN_TRANSITO!W:W,PLANEJAMENTO!A222)</f>
        <v>0</v>
      </c>
      <c r="K222" s="15">
        <f>SUMIFS(PRODUCAO_SHRINK!E:E,PRODUCAO_SHRINK!B:B,PLANEJAMENTO[[#This Row],[SKU]],PRODUCAO_SHRINK!H:H,PLANEJAMENTO[[#Headers],[SHERINK SOLICITADO]],PRODUCAO_SHRINK!V:V,PLANEJAMENTO[[#This Row],[LISTA]])</f>
        <v>0</v>
      </c>
      <c r="L222" s="15">
        <f>SUMIFS(PRODUCAO_SHRINK!E:E,PRODUCAO_SHRINK!B:B,PLANEJAMENTO[[#This Row],[SKU]],PRODUCAO_SHRINK!H:H,PLANEJAMENTO[[#Headers],[SHERINK ENVIADO]],PRODUCAO_SHRINK!V:V,PLANEJAMENTO[[#This Row],[LISTA]])</f>
        <v>0</v>
      </c>
      <c r="M222" s="15">
        <f>SUMIFS(IN_TRANSITO!E:E,IN_TRANSITO!B:B,PLANEJAMENTO!C222,IN_TRANSITO!H:H,PLANEJAMENTO!$M$2,IN_TRANSITO!W:W,PLANEJAMENTO!A222)</f>
        <v>2730</v>
      </c>
      <c r="N222" s="15">
        <v>0</v>
      </c>
      <c r="O222" s="15">
        <v>2730</v>
      </c>
      <c r="P222" s="15">
        <f>(PLANEJAMENTO[[#This Row],[AGUARDANDO SEPARAÇÃO]]+PLANEJAMENTO[[#This Row],[FINALIZADO]])-(PLANEJAMENTO[[#This Row],[TOTAL LISTA]]+PLANEJAMENTO[[#This Row],[KIT]])</f>
        <v>0</v>
      </c>
      <c r="Q222" s="3">
        <f>IFERROR(VLOOKUP(PLANEJAMENTO[[#This Row],[SKU]],EST_MERCOCAMP!A:E,5,0),0)</f>
        <v>3606</v>
      </c>
      <c r="R222" s="3">
        <f>IFERROR(VLOOKUP(PLANEJAMENTO[[#This Row],[SKU]],EST_LMX!A:C,3,0),0)</f>
        <v>102</v>
      </c>
      <c r="S222" s="7">
        <f>IFERROR(IF(VLOOKUP(C222,'EST_DEVINTEX X DEMANDA'!A:E,5,0)&lt;0,0,VLOOKUP(C222,'EST_DEVINTEX X DEMANDA'!A:E,5,0)),0)</f>
        <v>1440</v>
      </c>
      <c r="T222" s="3"/>
      <c r="U222" s="3">
        <f t="shared" si="6"/>
        <v>0</v>
      </c>
      <c r="V222" s="3">
        <f t="shared" si="7"/>
        <v>0</v>
      </c>
      <c r="W222" s="3" t="s">
        <v>145</v>
      </c>
      <c r="X222" s="87" t="s">
        <v>145</v>
      </c>
      <c r="Y222" s="73">
        <f>(PLANEJAMENTO[[#This Row],[AGUARDANDO SEPARAÇÃO]]+PLANEJAMENTO[[#This Row],[FINALIZADO]])/(PLANEJAMENTO[[#This Row],[KIT]]+PLANEJAMENTO[[#This Row],[TOTAL LISTA]])</f>
        <v>1</v>
      </c>
    </row>
    <row r="223" spans="1:25" x14ac:dyDescent="0.25">
      <c r="A223" s="71" t="s">
        <v>160</v>
      </c>
      <c r="B223" s="71" t="s">
        <v>158</v>
      </c>
      <c r="C223" s="3">
        <v>43757</v>
      </c>
      <c r="D223" s="3" t="s">
        <v>198</v>
      </c>
      <c r="E223" s="47" t="s">
        <v>138</v>
      </c>
      <c r="F223" s="4" t="s">
        <v>136</v>
      </c>
      <c r="G223" s="4">
        <v>1890</v>
      </c>
      <c r="H223" s="3">
        <v>6</v>
      </c>
      <c r="I223" s="15">
        <f>SUMIFS(IN_TRANSITO!E:E,IN_TRANSITO!B:B,PLANEJAMENTO!C223,IN_TRANSITO!H:H,PLANEJAMENTO!$I$2,IN_TRANSITO!W:W,PLANEJAMENTO!A223)</f>
        <v>0</v>
      </c>
      <c r="J223" s="15">
        <f>SUMIFS(IN_TRANSITO!E:E,IN_TRANSITO!B:B,PLANEJAMENTO!C223,IN_TRANSITO!H:H,PLANEJAMENTO!$J$2,IN_TRANSITO!W:W,PLANEJAMENTO!A223)</f>
        <v>0</v>
      </c>
      <c r="K223" s="15">
        <f>SUMIFS(PRODUCAO_SHRINK!E:E,PRODUCAO_SHRINK!B:B,PLANEJAMENTO[[#This Row],[SKU]],PRODUCAO_SHRINK!H:H,PLANEJAMENTO[[#Headers],[SHERINK SOLICITADO]],PRODUCAO_SHRINK!V:V,PLANEJAMENTO[[#This Row],[LISTA]])</f>
        <v>0</v>
      </c>
      <c r="L223" s="15">
        <f>SUMIFS(PRODUCAO_SHRINK!E:E,PRODUCAO_SHRINK!B:B,PLANEJAMENTO[[#This Row],[SKU]],PRODUCAO_SHRINK!H:H,PLANEJAMENTO[[#Headers],[SHERINK ENVIADO]],PRODUCAO_SHRINK!V:V,PLANEJAMENTO[[#This Row],[LISTA]])</f>
        <v>0</v>
      </c>
      <c r="M223" s="15">
        <f>SUMIFS(IN_TRANSITO!E:E,IN_TRANSITO!B:B,PLANEJAMENTO!C223,IN_TRANSITO!H:H,PLANEJAMENTO!$M$2,IN_TRANSITO!W:W,PLANEJAMENTO!A223)</f>
        <v>2904</v>
      </c>
      <c r="N223" s="15">
        <v>0</v>
      </c>
      <c r="O223" s="15">
        <v>2904</v>
      </c>
      <c r="P223" s="15">
        <f>(PLANEJAMENTO[[#This Row],[AGUARDANDO SEPARAÇÃO]]+PLANEJAMENTO[[#This Row],[FINALIZADO]])-(PLANEJAMENTO[[#This Row],[TOTAL LISTA]]+PLANEJAMENTO[[#This Row],[KIT]])</f>
        <v>0</v>
      </c>
      <c r="Q223" s="3">
        <f>IFERROR(VLOOKUP(PLANEJAMENTO[[#This Row],[SKU]],EST_MERCOCAMP!A:E,5,0),0)</f>
        <v>1092</v>
      </c>
      <c r="R223" s="3">
        <f>IFERROR(VLOOKUP(PLANEJAMENTO[[#This Row],[SKU]],EST_LMX!A:C,3,0),0)</f>
        <v>402</v>
      </c>
      <c r="S223" s="7">
        <f>IFERROR(IF(VLOOKUP(C223,'EST_DEVINTEX X DEMANDA'!A:E,5,0)&lt;0,0,VLOOKUP(C223,'EST_DEVINTEX X DEMANDA'!A:E,5,0)),0)</f>
        <v>0</v>
      </c>
      <c r="T223" s="3"/>
      <c r="U223" s="3">
        <f t="shared" si="6"/>
        <v>0</v>
      </c>
      <c r="V223" s="3">
        <f t="shared" si="7"/>
        <v>0</v>
      </c>
      <c r="W223" s="3" t="s">
        <v>145</v>
      </c>
      <c r="X223" s="87" t="s">
        <v>145</v>
      </c>
      <c r="Y223" s="73">
        <f>(PLANEJAMENTO[[#This Row],[AGUARDANDO SEPARAÇÃO]]+PLANEJAMENTO[[#This Row],[FINALIZADO]])/(PLANEJAMENTO[[#This Row],[KIT]]+PLANEJAMENTO[[#This Row],[TOTAL LISTA]])</f>
        <v>1</v>
      </c>
    </row>
    <row r="224" spans="1:25" x14ac:dyDescent="0.25">
      <c r="A224" s="71" t="s">
        <v>160</v>
      </c>
      <c r="B224" s="71" t="s">
        <v>158</v>
      </c>
      <c r="C224" s="3">
        <v>34874</v>
      </c>
      <c r="D224" s="3" t="s">
        <v>200</v>
      </c>
      <c r="E224" s="47" t="s">
        <v>135</v>
      </c>
      <c r="F224" s="4" t="s">
        <v>136</v>
      </c>
      <c r="G224" s="4">
        <v>1584</v>
      </c>
      <c r="H224" s="3">
        <v>12</v>
      </c>
      <c r="I224" s="15">
        <f>SUMIFS(IN_TRANSITO!E:E,IN_TRANSITO!B:B,PLANEJAMENTO!C224,IN_TRANSITO!H:H,PLANEJAMENTO!$I$2,IN_TRANSITO!W:W,PLANEJAMENTO!A224)</f>
        <v>0</v>
      </c>
      <c r="J224" s="15">
        <f>SUMIFS(IN_TRANSITO!E:E,IN_TRANSITO!B:B,PLANEJAMENTO!C224,IN_TRANSITO!H:H,PLANEJAMENTO!$J$2,IN_TRANSITO!W:W,PLANEJAMENTO!A224)</f>
        <v>0</v>
      </c>
      <c r="K224" s="15">
        <f>SUMIFS(PRODUCAO_SHRINK!E:E,PRODUCAO_SHRINK!B:B,PLANEJAMENTO[[#This Row],[SKU]],PRODUCAO_SHRINK!H:H,PLANEJAMENTO[[#Headers],[SHERINK SOLICITADO]],PRODUCAO_SHRINK!V:V,PLANEJAMENTO[[#This Row],[LISTA]])</f>
        <v>0</v>
      </c>
      <c r="L224" s="15">
        <f>SUMIFS(PRODUCAO_SHRINK!E:E,PRODUCAO_SHRINK!B:B,PLANEJAMENTO[[#This Row],[SKU]],PRODUCAO_SHRINK!H:H,PLANEJAMENTO[[#Headers],[SHERINK ENVIADO]],PRODUCAO_SHRINK!V:V,PLANEJAMENTO[[#This Row],[LISTA]])</f>
        <v>0</v>
      </c>
      <c r="M224" s="15">
        <f>SUMIFS(IN_TRANSITO!E:E,IN_TRANSITO!B:B,PLANEJAMENTO!C224,IN_TRANSITO!H:H,PLANEJAMENTO!$M$2,IN_TRANSITO!W:W,PLANEJAMENTO!A224)</f>
        <v>2472</v>
      </c>
      <c r="N224" s="15">
        <v>0</v>
      </c>
      <c r="O224" s="15">
        <v>2472</v>
      </c>
      <c r="P224" s="15">
        <f>(PLANEJAMENTO[[#This Row],[AGUARDANDO SEPARAÇÃO]]+PLANEJAMENTO[[#This Row],[FINALIZADO]])-(PLANEJAMENTO[[#This Row],[TOTAL LISTA]]+PLANEJAMENTO[[#This Row],[KIT]])</f>
        <v>0</v>
      </c>
      <c r="Q224" s="3">
        <f>IFERROR(VLOOKUP(PLANEJAMENTO[[#This Row],[SKU]],EST_MERCOCAMP!A:E,5,0),0)</f>
        <v>-1056</v>
      </c>
      <c r="R224" s="3">
        <f>IFERROR(VLOOKUP(PLANEJAMENTO[[#This Row],[SKU]],EST_LMX!A:C,3,0),0)</f>
        <v>5592</v>
      </c>
      <c r="S224" s="7">
        <f>IFERROR(IF(VLOOKUP(C224,'EST_DEVINTEX X DEMANDA'!A:E,5,0)&lt;0,0,VLOOKUP(C224,'EST_DEVINTEX X DEMANDA'!A:E,5,0)),0)</f>
        <v>9552</v>
      </c>
      <c r="T224" s="3"/>
      <c r="U224" s="3">
        <f t="shared" si="6"/>
        <v>0</v>
      </c>
      <c r="V224" s="3">
        <f t="shared" si="7"/>
        <v>0</v>
      </c>
      <c r="W224" s="3" t="s">
        <v>145</v>
      </c>
      <c r="X224" s="87" t="s">
        <v>145</v>
      </c>
      <c r="Y224" s="73">
        <f>(PLANEJAMENTO[[#This Row],[AGUARDANDO SEPARAÇÃO]]+PLANEJAMENTO[[#This Row],[FINALIZADO]])/(PLANEJAMENTO[[#This Row],[KIT]]+PLANEJAMENTO[[#This Row],[TOTAL LISTA]])</f>
        <v>1</v>
      </c>
    </row>
    <row r="225" spans="1:25" x14ac:dyDescent="0.25">
      <c r="A225" s="71" t="s">
        <v>160</v>
      </c>
      <c r="B225" s="71" t="s">
        <v>158</v>
      </c>
      <c r="C225" s="3">
        <v>95109</v>
      </c>
      <c r="D225" s="3" t="s">
        <v>22</v>
      </c>
      <c r="E225" s="47" t="s">
        <v>137</v>
      </c>
      <c r="F225" s="4" t="s">
        <v>136</v>
      </c>
      <c r="G225" s="4">
        <v>960</v>
      </c>
      <c r="H225" s="3">
        <v>6</v>
      </c>
      <c r="I225" s="15">
        <f>SUMIFS(IN_TRANSITO!E:E,IN_TRANSITO!B:B,PLANEJAMENTO!C225,IN_TRANSITO!H:H,PLANEJAMENTO!$I$2,IN_TRANSITO!W:W,PLANEJAMENTO!A225)</f>
        <v>0</v>
      </c>
      <c r="J225" s="15">
        <f>SUMIFS(IN_TRANSITO!E:E,IN_TRANSITO!B:B,PLANEJAMENTO!C225,IN_TRANSITO!H:H,PLANEJAMENTO!$J$2,IN_TRANSITO!W:W,PLANEJAMENTO!A225)</f>
        <v>0</v>
      </c>
      <c r="K225" s="15">
        <f>SUMIFS(PRODUCAO_SHRINK!E:E,PRODUCAO_SHRINK!B:B,PLANEJAMENTO[[#This Row],[SKU]],PRODUCAO_SHRINK!H:H,PLANEJAMENTO[[#Headers],[SHERINK SOLICITADO]],PRODUCAO_SHRINK!V:V,PLANEJAMENTO[[#This Row],[LISTA]])</f>
        <v>0</v>
      </c>
      <c r="L225" s="15">
        <f>SUMIFS(PRODUCAO_SHRINK!E:E,PRODUCAO_SHRINK!B:B,PLANEJAMENTO[[#This Row],[SKU]],PRODUCAO_SHRINK!H:H,PLANEJAMENTO[[#Headers],[SHERINK ENVIADO]],PRODUCAO_SHRINK!V:V,PLANEJAMENTO[[#This Row],[LISTA]])</f>
        <v>0</v>
      </c>
      <c r="M225" s="15">
        <f>SUMIFS(IN_TRANSITO!E:E,IN_TRANSITO!B:B,PLANEJAMENTO!C225,IN_TRANSITO!H:H,PLANEJAMENTO!$M$2,IN_TRANSITO!W:W,PLANEJAMENTO!A225)</f>
        <v>4194</v>
      </c>
      <c r="N225" s="15">
        <v>0</v>
      </c>
      <c r="O225" s="15">
        <v>4194</v>
      </c>
      <c r="P225" s="15">
        <f>(PLANEJAMENTO[[#This Row],[AGUARDANDO SEPARAÇÃO]]+PLANEJAMENTO[[#This Row],[FINALIZADO]])-(PLANEJAMENTO[[#This Row],[TOTAL LISTA]]+PLANEJAMENTO[[#This Row],[KIT]])</f>
        <v>0</v>
      </c>
      <c r="Q225" s="3">
        <f>IFERROR(VLOOKUP(PLANEJAMENTO[[#This Row],[SKU]],EST_MERCOCAMP!A:E,5,0),0)</f>
        <v>168</v>
      </c>
      <c r="R225" s="3">
        <f>IFERROR(VLOOKUP(PLANEJAMENTO[[#This Row],[SKU]],EST_LMX!A:C,3,0),0)</f>
        <v>10008</v>
      </c>
      <c r="S225" s="7">
        <f>IFERROR(IF(VLOOKUP(C225,'EST_DEVINTEX X DEMANDA'!A:E,5,0)&lt;0,0,VLOOKUP(C225,'EST_DEVINTEX X DEMANDA'!A:E,5,0)),0)</f>
        <v>18090</v>
      </c>
      <c r="T225" s="3"/>
      <c r="U225" s="3">
        <f t="shared" si="6"/>
        <v>0</v>
      </c>
      <c r="V225" s="3">
        <f t="shared" si="7"/>
        <v>0</v>
      </c>
      <c r="W225" s="3" t="s">
        <v>182</v>
      </c>
      <c r="X225" s="87" t="s">
        <v>145</v>
      </c>
      <c r="Y225" s="73">
        <f>(PLANEJAMENTO[[#This Row],[AGUARDANDO SEPARAÇÃO]]+PLANEJAMENTO[[#This Row],[FINALIZADO]])/(PLANEJAMENTO[[#This Row],[KIT]]+PLANEJAMENTO[[#This Row],[TOTAL LISTA]])</f>
        <v>1</v>
      </c>
    </row>
    <row r="226" spans="1:25" x14ac:dyDescent="0.25">
      <c r="A226" s="71" t="s">
        <v>160</v>
      </c>
      <c r="B226" s="71" t="s">
        <v>158</v>
      </c>
      <c r="C226" s="3">
        <v>32023</v>
      </c>
      <c r="D226" s="3" t="s">
        <v>201</v>
      </c>
      <c r="E226" s="47" t="s">
        <v>138</v>
      </c>
      <c r="F226" s="4" t="s">
        <v>136</v>
      </c>
      <c r="G226" s="4">
        <v>1584</v>
      </c>
      <c r="H226" s="3">
        <v>6</v>
      </c>
      <c r="I226" s="15">
        <f>SUMIFS(IN_TRANSITO!E:E,IN_TRANSITO!B:B,PLANEJAMENTO!C226,IN_TRANSITO!H:H,PLANEJAMENTO!$I$2,IN_TRANSITO!W:W,PLANEJAMENTO!A226)</f>
        <v>0</v>
      </c>
      <c r="J226" s="15">
        <f>SUMIFS(IN_TRANSITO!E:E,IN_TRANSITO!B:B,PLANEJAMENTO!C226,IN_TRANSITO!H:H,PLANEJAMENTO!$J$2,IN_TRANSITO!W:W,PLANEJAMENTO!A226)</f>
        <v>0</v>
      </c>
      <c r="K226" s="15">
        <f>SUMIFS(PRODUCAO_SHRINK!E:E,PRODUCAO_SHRINK!B:B,PLANEJAMENTO[[#This Row],[SKU]],PRODUCAO_SHRINK!H:H,PLANEJAMENTO[[#Headers],[SHERINK SOLICITADO]],PRODUCAO_SHRINK!V:V,PLANEJAMENTO[[#This Row],[LISTA]])</f>
        <v>0</v>
      </c>
      <c r="L226" s="15">
        <f>SUMIFS(PRODUCAO_SHRINK!E:E,PRODUCAO_SHRINK!B:B,PLANEJAMENTO[[#This Row],[SKU]],PRODUCAO_SHRINK!H:H,PLANEJAMENTO[[#Headers],[SHERINK ENVIADO]],PRODUCAO_SHRINK!V:V,PLANEJAMENTO[[#This Row],[LISTA]])</f>
        <v>0</v>
      </c>
      <c r="M226" s="15">
        <f>SUMIFS(IN_TRANSITO!E:E,IN_TRANSITO!B:B,PLANEJAMENTO!C226,IN_TRANSITO!H:H,PLANEJAMENTO!$M$2,IN_TRANSITO!W:W,PLANEJAMENTO!A226)</f>
        <v>4038</v>
      </c>
      <c r="N226" s="15">
        <v>0</v>
      </c>
      <c r="O226" s="15">
        <v>4038</v>
      </c>
      <c r="P226" s="15">
        <f>(PLANEJAMENTO[[#This Row],[AGUARDANDO SEPARAÇÃO]]+PLANEJAMENTO[[#This Row],[FINALIZADO]])-(PLANEJAMENTO[[#This Row],[TOTAL LISTA]]+PLANEJAMENTO[[#This Row],[KIT]])</f>
        <v>0</v>
      </c>
      <c r="Q226" s="3">
        <f>IFERROR(VLOOKUP(PLANEJAMENTO[[#This Row],[SKU]],EST_MERCOCAMP!A:E,5,0),0)</f>
        <v>2892</v>
      </c>
      <c r="R226" s="3">
        <f>IFERROR(VLOOKUP(PLANEJAMENTO[[#This Row],[SKU]],EST_LMX!A:C,3,0),0)</f>
        <v>6990</v>
      </c>
      <c r="S226" s="7">
        <f>IFERROR(IF(VLOOKUP(C226,'EST_DEVINTEX X DEMANDA'!A:E,5,0)&lt;0,0,VLOOKUP(C226,'EST_DEVINTEX X DEMANDA'!A:E,5,0)),0)</f>
        <v>3168</v>
      </c>
      <c r="T226" s="3"/>
      <c r="U226" s="3">
        <f t="shared" si="6"/>
        <v>0</v>
      </c>
      <c r="V226" s="3">
        <f t="shared" si="7"/>
        <v>0</v>
      </c>
      <c r="W226" s="3" t="s">
        <v>145</v>
      </c>
      <c r="X226" s="87" t="s">
        <v>145</v>
      </c>
      <c r="Y226" s="73">
        <f>(PLANEJAMENTO[[#This Row],[AGUARDANDO SEPARAÇÃO]]+PLANEJAMENTO[[#This Row],[FINALIZADO]])/(PLANEJAMENTO[[#This Row],[KIT]]+PLANEJAMENTO[[#This Row],[TOTAL LISTA]])</f>
        <v>1</v>
      </c>
    </row>
    <row r="227" spans="1:25" x14ac:dyDescent="0.25">
      <c r="A227" s="71" t="s">
        <v>160</v>
      </c>
      <c r="B227" s="71" t="s">
        <v>158</v>
      </c>
      <c r="C227" s="3">
        <v>43113</v>
      </c>
      <c r="D227" s="3" t="s">
        <v>202</v>
      </c>
      <c r="E227" s="47" t="s">
        <v>137</v>
      </c>
      <c r="F227" s="4" t="s">
        <v>136</v>
      </c>
      <c r="G227" s="4">
        <v>180</v>
      </c>
      <c r="H227" s="3">
        <v>3</v>
      </c>
      <c r="I227" s="15">
        <f>SUMIFS(IN_TRANSITO!E:E,IN_TRANSITO!B:B,PLANEJAMENTO!C227,IN_TRANSITO!H:H,PLANEJAMENTO!$I$2,IN_TRANSITO!W:W,PLANEJAMENTO!A227)</f>
        <v>0</v>
      </c>
      <c r="J227" s="15">
        <f>SUMIFS(IN_TRANSITO!E:E,IN_TRANSITO!B:B,PLANEJAMENTO!C227,IN_TRANSITO!H:H,PLANEJAMENTO!$J$2,IN_TRANSITO!W:W,PLANEJAMENTO!A227)</f>
        <v>0</v>
      </c>
      <c r="K227" s="15">
        <f>SUMIFS(PRODUCAO_SHRINK!E:E,PRODUCAO_SHRINK!B:B,PLANEJAMENTO[[#This Row],[SKU]],PRODUCAO_SHRINK!H:H,PLANEJAMENTO[[#Headers],[SHERINK SOLICITADO]],PRODUCAO_SHRINK!V:V,PLANEJAMENTO[[#This Row],[LISTA]])</f>
        <v>0</v>
      </c>
      <c r="L227" s="15">
        <f>SUMIFS(PRODUCAO_SHRINK!E:E,PRODUCAO_SHRINK!B:B,PLANEJAMENTO[[#This Row],[SKU]],PRODUCAO_SHRINK!H:H,PLANEJAMENTO[[#Headers],[SHERINK ENVIADO]],PRODUCAO_SHRINK!V:V,PLANEJAMENTO[[#This Row],[LISTA]])</f>
        <v>0</v>
      </c>
      <c r="M227" s="15">
        <f>SUMIFS(IN_TRANSITO!E:E,IN_TRANSITO!B:B,PLANEJAMENTO!C227,IN_TRANSITO!H:H,PLANEJAMENTO!$M$2,IN_TRANSITO!W:W,PLANEJAMENTO!A227)</f>
        <v>3933</v>
      </c>
      <c r="N227" s="15">
        <v>0</v>
      </c>
      <c r="O227" s="15">
        <v>3933</v>
      </c>
      <c r="P227" s="15">
        <f>(PLANEJAMENTO[[#This Row],[AGUARDANDO SEPARAÇÃO]]+PLANEJAMENTO[[#This Row],[FINALIZADO]])-(PLANEJAMENTO[[#This Row],[TOTAL LISTA]]+PLANEJAMENTO[[#This Row],[KIT]])</f>
        <v>0</v>
      </c>
      <c r="Q227" s="3">
        <f>IFERROR(VLOOKUP(PLANEJAMENTO[[#This Row],[SKU]],EST_MERCOCAMP!A:E,5,0),0)</f>
        <v>-495</v>
      </c>
      <c r="R227" s="3">
        <f>IFERROR(VLOOKUP(PLANEJAMENTO[[#This Row],[SKU]],EST_LMX!A:C,3,0),0)</f>
        <v>4941</v>
      </c>
      <c r="S227" s="7">
        <f>IFERROR(IF(VLOOKUP(C227,'EST_DEVINTEX X DEMANDA'!A:E,5,0)&lt;0,0,VLOOKUP(C227,'EST_DEVINTEX X DEMANDA'!A:E,5,0)),0)</f>
        <v>1620</v>
      </c>
      <c r="T227" s="3"/>
      <c r="U227" s="3">
        <f t="shared" si="6"/>
        <v>0</v>
      </c>
      <c r="V227" s="3">
        <f t="shared" si="7"/>
        <v>0</v>
      </c>
      <c r="W227" s="3" t="s">
        <v>145</v>
      </c>
      <c r="X227" s="87" t="s">
        <v>145</v>
      </c>
      <c r="Y227" s="73">
        <f>(PLANEJAMENTO[[#This Row],[AGUARDANDO SEPARAÇÃO]]+PLANEJAMENTO[[#This Row],[FINALIZADO]])/(PLANEJAMENTO[[#This Row],[KIT]]+PLANEJAMENTO[[#This Row],[TOTAL LISTA]])</f>
        <v>1</v>
      </c>
    </row>
    <row r="228" spans="1:25" x14ac:dyDescent="0.25">
      <c r="A228" s="71" t="s">
        <v>160</v>
      </c>
      <c r="B228" s="71" t="s">
        <v>158</v>
      </c>
      <c r="C228" s="3">
        <v>95117</v>
      </c>
      <c r="D228" s="3" t="s">
        <v>203</v>
      </c>
      <c r="E228" s="47" t="s">
        <v>135</v>
      </c>
      <c r="F228" s="4" t="s">
        <v>136</v>
      </c>
      <c r="G228" s="4">
        <v>1560</v>
      </c>
      <c r="H228" s="3">
        <v>12</v>
      </c>
      <c r="I228" s="15">
        <f>SUMIFS(IN_TRANSITO!E:E,IN_TRANSITO!B:B,PLANEJAMENTO!C228,IN_TRANSITO!H:H,PLANEJAMENTO!$I$2,IN_TRANSITO!W:W,PLANEJAMENTO!A228)</f>
        <v>0</v>
      </c>
      <c r="J228" s="15">
        <f>SUMIFS(IN_TRANSITO!E:E,IN_TRANSITO!B:B,PLANEJAMENTO!C228,IN_TRANSITO!H:H,PLANEJAMENTO!$J$2,IN_TRANSITO!W:W,PLANEJAMENTO!A228)</f>
        <v>0</v>
      </c>
      <c r="K228" s="15">
        <f>SUMIFS(PRODUCAO_SHRINK!E:E,PRODUCAO_SHRINK!B:B,PLANEJAMENTO[[#This Row],[SKU]],PRODUCAO_SHRINK!H:H,PLANEJAMENTO[[#Headers],[SHERINK SOLICITADO]],PRODUCAO_SHRINK!V:V,PLANEJAMENTO[[#This Row],[LISTA]])</f>
        <v>0</v>
      </c>
      <c r="L228" s="15">
        <f>SUMIFS(PRODUCAO_SHRINK!E:E,PRODUCAO_SHRINK!B:B,PLANEJAMENTO[[#This Row],[SKU]],PRODUCAO_SHRINK!H:H,PLANEJAMENTO[[#Headers],[SHERINK ENVIADO]],PRODUCAO_SHRINK!V:V,PLANEJAMENTO[[#This Row],[LISTA]])</f>
        <v>0</v>
      </c>
      <c r="M228" s="15">
        <f>SUMIFS(IN_TRANSITO!E:E,IN_TRANSITO!B:B,PLANEJAMENTO!C228,IN_TRANSITO!H:H,PLANEJAMENTO!$M$2,IN_TRANSITO!W:W,PLANEJAMENTO!A228)</f>
        <v>3912</v>
      </c>
      <c r="N228" s="15">
        <v>0</v>
      </c>
      <c r="O228" s="15">
        <v>3912</v>
      </c>
      <c r="P228" s="15">
        <f>(PLANEJAMENTO[[#This Row],[AGUARDANDO SEPARAÇÃO]]+PLANEJAMENTO[[#This Row],[FINALIZADO]])-(PLANEJAMENTO[[#This Row],[TOTAL LISTA]]+PLANEJAMENTO[[#This Row],[KIT]])</f>
        <v>0</v>
      </c>
      <c r="Q228" s="3">
        <f>IFERROR(VLOOKUP(PLANEJAMENTO[[#This Row],[SKU]],EST_MERCOCAMP!A:E,5,0),0)</f>
        <v>4224</v>
      </c>
      <c r="R228" s="3">
        <f>IFERROR(VLOOKUP(PLANEJAMENTO[[#This Row],[SKU]],EST_LMX!A:C,3,0),0)</f>
        <v>144</v>
      </c>
      <c r="S228" s="7">
        <f>IFERROR(IF(VLOOKUP(C228,'EST_DEVINTEX X DEMANDA'!A:E,5,0)&lt;0,0,VLOOKUP(C228,'EST_DEVINTEX X DEMANDA'!A:E,5,0)),0)</f>
        <v>6324</v>
      </c>
      <c r="T228" s="3"/>
      <c r="U228" s="3">
        <f t="shared" si="6"/>
        <v>0</v>
      </c>
      <c r="V228" s="3">
        <f t="shared" si="7"/>
        <v>0</v>
      </c>
      <c r="W228" s="3" t="s">
        <v>145</v>
      </c>
      <c r="X228" s="87" t="s">
        <v>145</v>
      </c>
      <c r="Y228" s="73">
        <f>(PLANEJAMENTO[[#This Row],[AGUARDANDO SEPARAÇÃO]]+PLANEJAMENTO[[#This Row],[FINALIZADO]])/(PLANEJAMENTO[[#This Row],[KIT]]+PLANEJAMENTO[[#This Row],[TOTAL LISTA]])</f>
        <v>1</v>
      </c>
    </row>
    <row r="229" spans="1:25" x14ac:dyDescent="0.25">
      <c r="A229" s="71" t="s">
        <v>160</v>
      </c>
      <c r="B229" s="71" t="s">
        <v>158</v>
      </c>
      <c r="C229" s="3">
        <v>32201</v>
      </c>
      <c r="D229" s="3" t="s">
        <v>204</v>
      </c>
      <c r="E229" s="47" t="s">
        <v>138</v>
      </c>
      <c r="F229" s="4" t="s">
        <v>136</v>
      </c>
      <c r="G229" s="4">
        <v>960</v>
      </c>
      <c r="H229" s="3">
        <v>6</v>
      </c>
      <c r="I229" s="15">
        <f>SUMIFS(IN_TRANSITO!E:E,IN_TRANSITO!B:B,PLANEJAMENTO!C229,IN_TRANSITO!H:H,PLANEJAMENTO!$I$2,IN_TRANSITO!W:W,PLANEJAMENTO!A229)</f>
        <v>0</v>
      </c>
      <c r="J229" s="15">
        <f>SUMIFS(IN_TRANSITO!E:E,IN_TRANSITO!B:B,PLANEJAMENTO!C229,IN_TRANSITO!H:H,PLANEJAMENTO!$J$2,IN_TRANSITO!W:W,PLANEJAMENTO!A229)</f>
        <v>0</v>
      </c>
      <c r="K229" s="15">
        <f>SUMIFS(PRODUCAO_SHRINK!E:E,PRODUCAO_SHRINK!B:B,PLANEJAMENTO[[#This Row],[SKU]],PRODUCAO_SHRINK!H:H,PLANEJAMENTO[[#Headers],[SHERINK SOLICITADO]],PRODUCAO_SHRINK!V:V,PLANEJAMENTO[[#This Row],[LISTA]])</f>
        <v>0</v>
      </c>
      <c r="L229" s="15">
        <f>SUMIFS(PRODUCAO_SHRINK!E:E,PRODUCAO_SHRINK!B:B,PLANEJAMENTO[[#This Row],[SKU]],PRODUCAO_SHRINK!H:H,PLANEJAMENTO[[#Headers],[SHERINK ENVIADO]],PRODUCAO_SHRINK!V:V,PLANEJAMENTO[[#This Row],[LISTA]])</f>
        <v>0</v>
      </c>
      <c r="M229" s="15">
        <f>SUMIFS(IN_TRANSITO!E:E,IN_TRANSITO!B:B,PLANEJAMENTO!C229,IN_TRANSITO!H:H,PLANEJAMENTO!$M$2,IN_TRANSITO!W:W,PLANEJAMENTO!A229)</f>
        <v>2436</v>
      </c>
      <c r="N229" s="15">
        <v>0</v>
      </c>
      <c r="O229" s="15">
        <v>2436</v>
      </c>
      <c r="P229" s="15">
        <f>(PLANEJAMENTO[[#This Row],[AGUARDANDO SEPARAÇÃO]]+PLANEJAMENTO[[#This Row],[FINALIZADO]])-(PLANEJAMENTO[[#This Row],[TOTAL LISTA]]+PLANEJAMENTO[[#This Row],[KIT]])</f>
        <v>0</v>
      </c>
      <c r="Q229" s="3">
        <f>IFERROR(VLOOKUP(PLANEJAMENTO[[#This Row],[SKU]],EST_MERCOCAMP!A:E,5,0),0)</f>
        <v>2304</v>
      </c>
      <c r="R229" s="3">
        <f>IFERROR(VLOOKUP(PLANEJAMENTO[[#This Row],[SKU]],EST_LMX!A:C,3,0),0)</f>
        <v>2466</v>
      </c>
      <c r="S229" s="7">
        <f>IFERROR(IF(VLOOKUP(C229,'EST_DEVINTEX X DEMANDA'!A:E,5,0)&lt;0,0,VLOOKUP(C229,'EST_DEVINTEX X DEMANDA'!A:E,5,0)),0)</f>
        <v>960</v>
      </c>
      <c r="T229" s="3"/>
      <c r="U229" s="3">
        <f t="shared" si="6"/>
        <v>0</v>
      </c>
      <c r="V229" s="3">
        <f t="shared" si="7"/>
        <v>0</v>
      </c>
      <c r="W229" s="3" t="s">
        <v>145</v>
      </c>
      <c r="X229" s="87" t="s">
        <v>145</v>
      </c>
      <c r="Y229" s="73">
        <f>(PLANEJAMENTO[[#This Row],[AGUARDANDO SEPARAÇÃO]]+PLANEJAMENTO[[#This Row],[FINALIZADO]])/(PLANEJAMENTO[[#This Row],[KIT]]+PLANEJAMENTO[[#This Row],[TOTAL LISTA]])</f>
        <v>1</v>
      </c>
    </row>
    <row r="230" spans="1:25" x14ac:dyDescent="0.25">
      <c r="A230" s="71" t="s">
        <v>160</v>
      </c>
      <c r="B230" s="71" t="s">
        <v>158</v>
      </c>
      <c r="C230" s="3">
        <v>32247</v>
      </c>
      <c r="D230" s="3" t="s">
        <v>24</v>
      </c>
      <c r="E230" s="47" t="s">
        <v>135</v>
      </c>
      <c r="F230" s="4" t="s">
        <v>136</v>
      </c>
      <c r="G230" s="4">
        <v>480</v>
      </c>
      <c r="H230" s="3">
        <v>6</v>
      </c>
      <c r="I230" s="15">
        <f>SUMIFS(IN_TRANSITO!E:E,IN_TRANSITO!B:B,PLANEJAMENTO!C230,IN_TRANSITO!H:H,PLANEJAMENTO!$I$2,IN_TRANSITO!W:W,PLANEJAMENTO!A230)</f>
        <v>0</v>
      </c>
      <c r="J230" s="15">
        <f>SUMIFS(IN_TRANSITO!E:E,IN_TRANSITO!B:B,PLANEJAMENTO!C230,IN_TRANSITO!H:H,PLANEJAMENTO!$J$2,IN_TRANSITO!W:W,PLANEJAMENTO!A230)</f>
        <v>0</v>
      </c>
      <c r="K230" s="15">
        <f>SUMIFS(PRODUCAO_SHRINK!E:E,PRODUCAO_SHRINK!B:B,PLANEJAMENTO[[#This Row],[SKU]],PRODUCAO_SHRINK!H:H,PLANEJAMENTO[[#Headers],[SHERINK SOLICITADO]],PRODUCAO_SHRINK!V:V,PLANEJAMENTO[[#This Row],[LISTA]])</f>
        <v>0</v>
      </c>
      <c r="L230" s="15">
        <f>SUMIFS(PRODUCAO_SHRINK!E:E,PRODUCAO_SHRINK!B:B,PLANEJAMENTO[[#This Row],[SKU]],PRODUCAO_SHRINK!H:H,PLANEJAMENTO[[#Headers],[SHERINK ENVIADO]],PRODUCAO_SHRINK!V:V,PLANEJAMENTO[[#This Row],[LISTA]])</f>
        <v>0</v>
      </c>
      <c r="M230" s="15">
        <f>SUMIFS(IN_TRANSITO!E:E,IN_TRANSITO!B:B,PLANEJAMENTO!C230,IN_TRANSITO!H:H,PLANEJAMENTO!$M$2,IN_TRANSITO!W:W,PLANEJAMENTO!A230)</f>
        <v>2778</v>
      </c>
      <c r="N230" s="15">
        <v>0</v>
      </c>
      <c r="O230" s="15">
        <v>2778</v>
      </c>
      <c r="P230" s="15">
        <f>(PLANEJAMENTO[[#This Row],[AGUARDANDO SEPARAÇÃO]]+PLANEJAMENTO[[#This Row],[FINALIZADO]])-(PLANEJAMENTO[[#This Row],[TOTAL LISTA]]+PLANEJAMENTO[[#This Row],[KIT]])</f>
        <v>0</v>
      </c>
      <c r="Q230" s="3">
        <f>IFERROR(VLOOKUP(PLANEJAMENTO[[#This Row],[SKU]],EST_MERCOCAMP!A:E,5,0),0)</f>
        <v>-1728</v>
      </c>
      <c r="R230" s="3">
        <f>IFERROR(VLOOKUP(PLANEJAMENTO[[#This Row],[SKU]],EST_LMX!A:C,3,0),0)</f>
        <v>3555</v>
      </c>
      <c r="S230" s="7">
        <f>IFERROR(IF(VLOOKUP(C230,'EST_DEVINTEX X DEMANDA'!A:E,5,0)&lt;0,0,VLOOKUP(C230,'EST_DEVINTEX X DEMANDA'!A:E,5,0)),0)</f>
        <v>12048</v>
      </c>
      <c r="T230" s="3"/>
      <c r="U230" s="3">
        <f t="shared" si="6"/>
        <v>0</v>
      </c>
      <c r="V230" s="3">
        <f t="shared" si="7"/>
        <v>0</v>
      </c>
      <c r="W230" s="3" t="s">
        <v>182</v>
      </c>
      <c r="X230" s="87" t="s">
        <v>145</v>
      </c>
      <c r="Y230" s="73">
        <f>(PLANEJAMENTO[[#This Row],[AGUARDANDO SEPARAÇÃO]]+PLANEJAMENTO[[#This Row],[FINALIZADO]])/(PLANEJAMENTO[[#This Row],[KIT]]+PLANEJAMENTO[[#This Row],[TOTAL LISTA]])</f>
        <v>1</v>
      </c>
    </row>
    <row r="231" spans="1:25" x14ac:dyDescent="0.25">
      <c r="A231" s="71" t="s">
        <v>160</v>
      </c>
      <c r="B231" s="71" t="s">
        <v>158</v>
      </c>
      <c r="C231" s="3">
        <v>95326</v>
      </c>
      <c r="D231" s="3" t="s">
        <v>206</v>
      </c>
      <c r="E231" s="47" t="s">
        <v>138</v>
      </c>
      <c r="F231" s="4" t="s">
        <v>136</v>
      </c>
      <c r="G231" s="4">
        <v>1440</v>
      </c>
      <c r="H231" s="3">
        <v>6</v>
      </c>
      <c r="I231" s="15">
        <f>SUMIFS(IN_TRANSITO!E:E,IN_TRANSITO!B:B,PLANEJAMENTO!C231,IN_TRANSITO!H:H,PLANEJAMENTO!$I$2,IN_TRANSITO!W:W,PLANEJAMENTO!A231)</f>
        <v>0</v>
      </c>
      <c r="J231" s="15">
        <f>SUMIFS(IN_TRANSITO!E:E,IN_TRANSITO!B:B,PLANEJAMENTO!C231,IN_TRANSITO!H:H,PLANEJAMENTO!$J$2,IN_TRANSITO!W:W,PLANEJAMENTO!A231)</f>
        <v>0</v>
      </c>
      <c r="K231" s="15">
        <f>SUMIFS(PRODUCAO_SHRINK!E:E,PRODUCAO_SHRINK!B:B,PLANEJAMENTO[[#This Row],[SKU]],PRODUCAO_SHRINK!H:H,PLANEJAMENTO[[#Headers],[SHERINK SOLICITADO]],PRODUCAO_SHRINK!V:V,PLANEJAMENTO[[#This Row],[LISTA]])</f>
        <v>0</v>
      </c>
      <c r="L231" s="15">
        <f>SUMIFS(PRODUCAO_SHRINK!E:E,PRODUCAO_SHRINK!B:B,PLANEJAMENTO[[#This Row],[SKU]],PRODUCAO_SHRINK!H:H,PLANEJAMENTO[[#Headers],[SHERINK ENVIADO]],PRODUCAO_SHRINK!V:V,PLANEJAMENTO[[#This Row],[LISTA]])</f>
        <v>0</v>
      </c>
      <c r="M231" s="15">
        <f>SUMIFS(IN_TRANSITO!E:E,IN_TRANSITO!B:B,PLANEJAMENTO!C231,IN_TRANSITO!H:H,PLANEJAMENTO!$M$2,IN_TRANSITO!W:W,PLANEJAMENTO!A231)</f>
        <v>3078</v>
      </c>
      <c r="N231" s="15">
        <v>0</v>
      </c>
      <c r="O231" s="15">
        <v>3078</v>
      </c>
      <c r="P231" s="15">
        <f>(PLANEJAMENTO[[#This Row],[AGUARDANDO SEPARAÇÃO]]+PLANEJAMENTO[[#This Row],[FINALIZADO]])-(PLANEJAMENTO[[#This Row],[TOTAL LISTA]]+PLANEJAMENTO[[#This Row],[KIT]])</f>
        <v>0</v>
      </c>
      <c r="Q231" s="3">
        <f>IFERROR(VLOOKUP(PLANEJAMENTO[[#This Row],[SKU]],EST_MERCOCAMP!A:E,5,0),0)</f>
        <v>1854</v>
      </c>
      <c r="R231" s="3">
        <f>IFERROR(VLOOKUP(PLANEJAMENTO[[#This Row],[SKU]],EST_LMX!A:C,3,0),0)</f>
        <v>4488</v>
      </c>
      <c r="S231" s="7">
        <f>IFERROR(IF(VLOOKUP(C231,'EST_DEVINTEX X DEMANDA'!A:E,5,0)&lt;0,0,VLOOKUP(C231,'EST_DEVINTEX X DEMANDA'!A:E,5,0)),0)</f>
        <v>0</v>
      </c>
      <c r="T231" s="3"/>
      <c r="U231" s="3">
        <f t="shared" si="6"/>
        <v>0</v>
      </c>
      <c r="V231" s="3">
        <f t="shared" si="7"/>
        <v>0</v>
      </c>
      <c r="W231" s="3" t="s">
        <v>145</v>
      </c>
      <c r="X231" s="87" t="s">
        <v>145</v>
      </c>
      <c r="Y231" s="73">
        <f>(PLANEJAMENTO[[#This Row],[AGUARDANDO SEPARAÇÃO]]+PLANEJAMENTO[[#This Row],[FINALIZADO]])/(PLANEJAMENTO[[#This Row],[KIT]]+PLANEJAMENTO[[#This Row],[TOTAL LISTA]])</f>
        <v>1</v>
      </c>
    </row>
    <row r="232" spans="1:25" x14ac:dyDescent="0.25">
      <c r="A232" s="71" t="s">
        <v>160</v>
      </c>
      <c r="B232" s="71" t="s">
        <v>158</v>
      </c>
      <c r="C232" s="3">
        <v>30851</v>
      </c>
      <c r="D232" s="3" t="s">
        <v>47</v>
      </c>
      <c r="E232" s="47" t="s">
        <v>135</v>
      </c>
      <c r="F232" s="4" t="s">
        <v>136</v>
      </c>
      <c r="G232" s="4">
        <v>960</v>
      </c>
      <c r="H232" s="3">
        <v>6</v>
      </c>
      <c r="I232" s="15">
        <f>SUMIFS(IN_TRANSITO!E:E,IN_TRANSITO!B:B,PLANEJAMENTO!C232,IN_TRANSITO!H:H,PLANEJAMENTO!$I$2,IN_TRANSITO!W:W,PLANEJAMENTO!A232)</f>
        <v>0</v>
      </c>
      <c r="J232" s="15">
        <f>SUMIFS(IN_TRANSITO!E:E,IN_TRANSITO!B:B,PLANEJAMENTO!C232,IN_TRANSITO!H:H,PLANEJAMENTO!$J$2,IN_TRANSITO!W:W,PLANEJAMENTO!A232)</f>
        <v>0</v>
      </c>
      <c r="K232" s="15">
        <f>SUMIFS(PRODUCAO_SHRINK!E:E,PRODUCAO_SHRINK!B:B,PLANEJAMENTO[[#This Row],[SKU]],PRODUCAO_SHRINK!H:H,PLANEJAMENTO[[#Headers],[SHERINK SOLICITADO]],PRODUCAO_SHRINK!V:V,PLANEJAMENTO[[#This Row],[LISTA]])</f>
        <v>0</v>
      </c>
      <c r="L232" s="15">
        <f>SUMIFS(PRODUCAO_SHRINK!E:E,PRODUCAO_SHRINK!B:B,PLANEJAMENTO[[#This Row],[SKU]],PRODUCAO_SHRINK!H:H,PLANEJAMENTO[[#Headers],[SHERINK ENVIADO]],PRODUCAO_SHRINK!V:V,PLANEJAMENTO[[#This Row],[LISTA]])</f>
        <v>0</v>
      </c>
      <c r="M232" s="15">
        <f>SUMIFS(IN_TRANSITO!E:E,IN_TRANSITO!B:B,PLANEJAMENTO!C232,IN_TRANSITO!H:H,PLANEJAMENTO!$M$2,IN_TRANSITO!W:W,PLANEJAMENTO!A232)</f>
        <v>1848</v>
      </c>
      <c r="N232" s="15">
        <v>0</v>
      </c>
      <c r="O232" s="15">
        <v>1848</v>
      </c>
      <c r="P232" s="15">
        <f>(PLANEJAMENTO[[#This Row],[AGUARDANDO SEPARAÇÃO]]+PLANEJAMENTO[[#This Row],[FINALIZADO]])-(PLANEJAMENTO[[#This Row],[TOTAL LISTA]]+PLANEJAMENTO[[#This Row],[KIT]])</f>
        <v>0</v>
      </c>
      <c r="Q232" s="3">
        <f>IFERROR(VLOOKUP(PLANEJAMENTO[[#This Row],[SKU]],EST_MERCOCAMP!A:E,5,0),0)</f>
        <v>-432</v>
      </c>
      <c r="R232" s="3">
        <f>IFERROR(VLOOKUP(PLANEJAMENTO[[#This Row],[SKU]],EST_LMX!A:C,3,0),0)</f>
        <v>1328</v>
      </c>
      <c r="S232" s="7">
        <f>IFERROR(IF(VLOOKUP(C232,'EST_DEVINTEX X DEMANDA'!A:E,5,0)&lt;0,0,VLOOKUP(C232,'EST_DEVINTEX X DEMANDA'!A:E,5,0)),0)</f>
        <v>0</v>
      </c>
      <c r="T232" s="3"/>
      <c r="U232" s="3">
        <f t="shared" si="6"/>
        <v>0</v>
      </c>
      <c r="V232" s="3">
        <f t="shared" si="7"/>
        <v>0</v>
      </c>
      <c r="W232" s="3" t="s">
        <v>145</v>
      </c>
      <c r="X232" s="87" t="s">
        <v>145</v>
      </c>
      <c r="Y232" s="73">
        <f>(PLANEJAMENTO[[#This Row],[AGUARDANDO SEPARAÇÃO]]+PLANEJAMENTO[[#This Row],[FINALIZADO]])/(PLANEJAMENTO[[#This Row],[KIT]]+PLANEJAMENTO[[#This Row],[TOTAL LISTA]])</f>
        <v>1</v>
      </c>
    </row>
    <row r="233" spans="1:25" x14ac:dyDescent="0.25">
      <c r="A233" s="71" t="s">
        <v>160</v>
      </c>
      <c r="B233" s="71" t="s">
        <v>158</v>
      </c>
      <c r="C233" s="3">
        <v>95671</v>
      </c>
      <c r="D233" s="3" t="s">
        <v>207</v>
      </c>
      <c r="E233" s="47" t="s">
        <v>135</v>
      </c>
      <c r="F233" s="4" t="s">
        <v>136</v>
      </c>
      <c r="G233" s="4">
        <v>720</v>
      </c>
      <c r="H233" s="3">
        <v>6</v>
      </c>
      <c r="I233" s="15">
        <f>SUMIFS(IN_TRANSITO!E:E,IN_TRANSITO!B:B,PLANEJAMENTO!C233,IN_TRANSITO!H:H,PLANEJAMENTO!$I$2,IN_TRANSITO!W:W,PLANEJAMENTO!A233)</f>
        <v>0</v>
      </c>
      <c r="J233" s="15">
        <f>SUMIFS(IN_TRANSITO!E:E,IN_TRANSITO!B:B,PLANEJAMENTO!C233,IN_TRANSITO!H:H,PLANEJAMENTO!$J$2,IN_TRANSITO!W:W,PLANEJAMENTO!A233)</f>
        <v>0</v>
      </c>
      <c r="K233" s="15">
        <f>SUMIFS(PRODUCAO_SHRINK!E:E,PRODUCAO_SHRINK!B:B,PLANEJAMENTO[[#This Row],[SKU]],PRODUCAO_SHRINK!H:H,PLANEJAMENTO[[#Headers],[SHERINK SOLICITADO]],PRODUCAO_SHRINK!V:V,PLANEJAMENTO[[#This Row],[LISTA]])</f>
        <v>0</v>
      </c>
      <c r="L233" s="15">
        <f>SUMIFS(PRODUCAO_SHRINK!E:E,PRODUCAO_SHRINK!B:B,PLANEJAMENTO[[#This Row],[SKU]],PRODUCAO_SHRINK!H:H,PLANEJAMENTO[[#Headers],[SHERINK ENVIADO]],PRODUCAO_SHRINK!V:V,PLANEJAMENTO[[#This Row],[LISTA]])</f>
        <v>0</v>
      </c>
      <c r="M233" s="15">
        <f>SUMIFS(IN_TRANSITO!E:E,IN_TRANSITO!B:B,PLANEJAMENTO!C233,IN_TRANSITO!H:H,PLANEJAMENTO!$M$2,IN_TRANSITO!W:W,PLANEJAMENTO!A233)</f>
        <v>1650</v>
      </c>
      <c r="N233" s="15">
        <v>0</v>
      </c>
      <c r="O233" s="15">
        <v>1650</v>
      </c>
      <c r="P233" s="15">
        <f>(PLANEJAMENTO[[#This Row],[AGUARDANDO SEPARAÇÃO]]+PLANEJAMENTO[[#This Row],[FINALIZADO]])-(PLANEJAMENTO[[#This Row],[TOTAL LISTA]]+PLANEJAMENTO[[#This Row],[KIT]])</f>
        <v>0</v>
      </c>
      <c r="Q233" s="3">
        <f>IFERROR(VLOOKUP(PLANEJAMENTO[[#This Row],[SKU]],EST_MERCOCAMP!A:E,5,0),0)</f>
        <v>-3384</v>
      </c>
      <c r="R233" s="3">
        <f>IFERROR(VLOOKUP(PLANEJAMENTO[[#This Row],[SKU]],EST_LMX!A:C,3,0),0)</f>
        <v>828</v>
      </c>
      <c r="S233" s="7">
        <f>IFERROR(IF(VLOOKUP(C233,'EST_DEVINTEX X DEMANDA'!A:E,5,0)&lt;0,0,VLOOKUP(C233,'EST_DEVINTEX X DEMANDA'!A:E,5,0)),0)</f>
        <v>8446</v>
      </c>
      <c r="T233" s="3"/>
      <c r="U233" s="3">
        <f t="shared" si="6"/>
        <v>0</v>
      </c>
      <c r="V233" s="3">
        <f t="shared" si="7"/>
        <v>0</v>
      </c>
      <c r="W233" s="3" t="s">
        <v>145</v>
      </c>
      <c r="X233" s="87" t="s">
        <v>145</v>
      </c>
      <c r="Y233" s="73">
        <f>(PLANEJAMENTO[[#This Row],[AGUARDANDO SEPARAÇÃO]]+PLANEJAMENTO[[#This Row],[FINALIZADO]])/(PLANEJAMENTO[[#This Row],[KIT]]+PLANEJAMENTO[[#This Row],[TOTAL LISTA]])</f>
        <v>1</v>
      </c>
    </row>
    <row r="234" spans="1:25" x14ac:dyDescent="0.25">
      <c r="A234" s="71" t="s">
        <v>160</v>
      </c>
      <c r="B234" s="71" t="s">
        <v>158</v>
      </c>
      <c r="C234" s="3">
        <v>95076</v>
      </c>
      <c r="D234" s="3" t="s">
        <v>26</v>
      </c>
      <c r="E234" s="47" t="s">
        <v>135</v>
      </c>
      <c r="F234" s="4" t="s">
        <v>136</v>
      </c>
      <c r="G234" s="4">
        <v>480</v>
      </c>
      <c r="H234" s="3">
        <v>6</v>
      </c>
      <c r="I234" s="15">
        <f>SUMIFS(IN_TRANSITO!E:E,IN_TRANSITO!B:B,PLANEJAMENTO!C234,IN_TRANSITO!H:H,PLANEJAMENTO!$I$2,IN_TRANSITO!W:W,PLANEJAMENTO!A234)</f>
        <v>0</v>
      </c>
      <c r="J234" s="15">
        <f>SUMIFS(IN_TRANSITO!E:E,IN_TRANSITO!B:B,PLANEJAMENTO!C234,IN_TRANSITO!H:H,PLANEJAMENTO!$J$2,IN_TRANSITO!W:W,PLANEJAMENTO!A234)</f>
        <v>0</v>
      </c>
      <c r="K234" s="15">
        <f>SUMIFS(PRODUCAO_SHRINK!E:E,PRODUCAO_SHRINK!B:B,PLANEJAMENTO[[#This Row],[SKU]],PRODUCAO_SHRINK!H:H,PLANEJAMENTO[[#Headers],[SHERINK SOLICITADO]],PRODUCAO_SHRINK!V:V,PLANEJAMENTO[[#This Row],[LISTA]])</f>
        <v>0</v>
      </c>
      <c r="L234" s="15">
        <f>SUMIFS(PRODUCAO_SHRINK!E:E,PRODUCAO_SHRINK!B:B,PLANEJAMENTO[[#This Row],[SKU]],PRODUCAO_SHRINK!H:H,PLANEJAMENTO[[#Headers],[SHERINK ENVIADO]],PRODUCAO_SHRINK!V:V,PLANEJAMENTO[[#This Row],[LISTA]])</f>
        <v>0</v>
      </c>
      <c r="M234" s="15">
        <f>SUMIFS(IN_TRANSITO!E:E,IN_TRANSITO!B:B,PLANEJAMENTO!C234,IN_TRANSITO!H:H,PLANEJAMENTO!$M$2,IN_TRANSITO!W:W,PLANEJAMENTO!A234)</f>
        <v>3390</v>
      </c>
      <c r="N234" s="15">
        <v>0</v>
      </c>
      <c r="O234" s="15">
        <v>3390</v>
      </c>
      <c r="P234" s="15">
        <f>(PLANEJAMENTO[[#This Row],[AGUARDANDO SEPARAÇÃO]]+PLANEJAMENTO[[#This Row],[FINALIZADO]])-(PLANEJAMENTO[[#This Row],[TOTAL LISTA]]+PLANEJAMENTO[[#This Row],[KIT]])</f>
        <v>0</v>
      </c>
      <c r="Q234" s="3">
        <f>IFERROR(VLOOKUP(PLANEJAMENTO[[#This Row],[SKU]],EST_MERCOCAMP!A:E,5,0),0)</f>
        <v>11256</v>
      </c>
      <c r="R234" s="3">
        <f>IFERROR(VLOOKUP(PLANEJAMENTO[[#This Row],[SKU]],EST_LMX!A:C,3,0),0)</f>
        <v>3966</v>
      </c>
      <c r="S234" s="7">
        <f>IFERROR(IF(VLOOKUP(C234,'EST_DEVINTEX X DEMANDA'!A:E,5,0)&lt;0,0,VLOOKUP(C234,'EST_DEVINTEX X DEMANDA'!A:E,5,0)),0)</f>
        <v>4440</v>
      </c>
      <c r="T234" s="3"/>
      <c r="U234" s="3">
        <f t="shared" si="6"/>
        <v>0</v>
      </c>
      <c r="V234" s="3">
        <f t="shared" si="7"/>
        <v>0</v>
      </c>
      <c r="W234" s="3" t="s">
        <v>182</v>
      </c>
      <c r="X234" s="87" t="s">
        <v>145</v>
      </c>
      <c r="Y234" s="73">
        <f>(PLANEJAMENTO[[#This Row],[AGUARDANDO SEPARAÇÃO]]+PLANEJAMENTO[[#This Row],[FINALIZADO]])/(PLANEJAMENTO[[#This Row],[KIT]]+PLANEJAMENTO[[#This Row],[TOTAL LISTA]])</f>
        <v>1</v>
      </c>
    </row>
    <row r="235" spans="1:25" x14ac:dyDescent="0.25">
      <c r="A235" s="71" t="s">
        <v>160</v>
      </c>
      <c r="B235" s="71" t="s">
        <v>158</v>
      </c>
      <c r="C235" s="3">
        <v>33257</v>
      </c>
      <c r="D235" s="3" t="s">
        <v>208</v>
      </c>
      <c r="E235" s="47" t="s">
        <v>135</v>
      </c>
      <c r="F235" s="4" t="s">
        <v>136</v>
      </c>
      <c r="G235" s="4">
        <v>1980</v>
      </c>
      <c r="H235" s="3">
        <v>6</v>
      </c>
      <c r="I235" s="15">
        <f>SUMIFS(IN_TRANSITO!E:E,IN_TRANSITO!B:B,PLANEJAMENTO!C235,IN_TRANSITO!H:H,PLANEJAMENTO!$I$2,IN_TRANSITO!W:W,PLANEJAMENTO!A235)</f>
        <v>0</v>
      </c>
      <c r="J235" s="15">
        <f>SUMIFS(IN_TRANSITO!E:E,IN_TRANSITO!B:B,PLANEJAMENTO!C235,IN_TRANSITO!H:H,PLANEJAMENTO!$J$2,IN_TRANSITO!W:W,PLANEJAMENTO!A235)</f>
        <v>0</v>
      </c>
      <c r="K235" s="15">
        <f>SUMIFS(PRODUCAO_SHRINK!E:E,PRODUCAO_SHRINK!B:B,PLANEJAMENTO[[#This Row],[SKU]],PRODUCAO_SHRINK!H:H,PLANEJAMENTO[[#Headers],[SHERINK SOLICITADO]],PRODUCAO_SHRINK!V:V,PLANEJAMENTO[[#This Row],[LISTA]])</f>
        <v>0</v>
      </c>
      <c r="L235" s="15">
        <f>SUMIFS(PRODUCAO_SHRINK!E:E,PRODUCAO_SHRINK!B:B,PLANEJAMENTO[[#This Row],[SKU]],PRODUCAO_SHRINK!H:H,PLANEJAMENTO[[#Headers],[SHERINK ENVIADO]],PRODUCAO_SHRINK!V:V,PLANEJAMENTO[[#This Row],[LISTA]])</f>
        <v>0</v>
      </c>
      <c r="M235" s="15">
        <f>SUMIFS(IN_TRANSITO!E:E,IN_TRANSITO!B:B,PLANEJAMENTO!C235,IN_TRANSITO!H:H,PLANEJAMENTO!$M$2,IN_TRANSITO!W:W,PLANEJAMENTO!A235)</f>
        <v>2280</v>
      </c>
      <c r="N235" s="15">
        <v>0</v>
      </c>
      <c r="O235" s="15">
        <v>2280</v>
      </c>
      <c r="P235" s="15">
        <f>(PLANEJAMENTO[[#This Row],[AGUARDANDO SEPARAÇÃO]]+PLANEJAMENTO[[#This Row],[FINALIZADO]])-(PLANEJAMENTO[[#This Row],[TOTAL LISTA]]+PLANEJAMENTO[[#This Row],[KIT]])</f>
        <v>0</v>
      </c>
      <c r="Q235" s="3">
        <f>IFERROR(VLOOKUP(PLANEJAMENTO[[#This Row],[SKU]],EST_MERCOCAMP!A:E,5,0),0)</f>
        <v>46932</v>
      </c>
      <c r="R235" s="3">
        <f>IFERROR(VLOOKUP(PLANEJAMENTO[[#This Row],[SKU]],EST_LMX!A:C,3,0),0)</f>
        <v>1404</v>
      </c>
      <c r="S235" s="7">
        <f>IFERROR(IF(VLOOKUP(C235,'EST_DEVINTEX X DEMANDA'!A:E,5,0)&lt;0,0,VLOOKUP(C235,'EST_DEVINTEX X DEMANDA'!A:E,5,0)),0)</f>
        <v>25848</v>
      </c>
      <c r="T235" s="3"/>
      <c r="U235" s="3">
        <f t="shared" si="6"/>
        <v>0</v>
      </c>
      <c r="V235" s="3">
        <f t="shared" si="7"/>
        <v>0</v>
      </c>
      <c r="W235" s="3" t="s">
        <v>145</v>
      </c>
      <c r="X235" s="87" t="s">
        <v>145</v>
      </c>
      <c r="Y235" s="73">
        <f>(PLANEJAMENTO[[#This Row],[AGUARDANDO SEPARAÇÃO]]+PLANEJAMENTO[[#This Row],[FINALIZADO]])/(PLANEJAMENTO[[#This Row],[KIT]]+PLANEJAMENTO[[#This Row],[TOTAL LISTA]])</f>
        <v>1</v>
      </c>
    </row>
    <row r="236" spans="1:25" x14ac:dyDescent="0.25">
      <c r="A236" s="71" t="s">
        <v>160</v>
      </c>
      <c r="B236" s="71" t="s">
        <v>158</v>
      </c>
      <c r="C236" s="3">
        <v>34871</v>
      </c>
      <c r="D236" s="3" t="s">
        <v>209</v>
      </c>
      <c r="E236" s="47" t="s">
        <v>138</v>
      </c>
      <c r="F236" s="4" t="s">
        <v>136</v>
      </c>
      <c r="G236" s="4">
        <v>1008</v>
      </c>
      <c r="H236" s="3">
        <v>6</v>
      </c>
      <c r="I236" s="15">
        <f>SUMIFS(IN_TRANSITO!E:E,IN_TRANSITO!B:B,PLANEJAMENTO!C236,IN_TRANSITO!H:H,PLANEJAMENTO!$I$2,IN_TRANSITO!W:W,PLANEJAMENTO!A236)</f>
        <v>0</v>
      </c>
      <c r="J236" s="15">
        <f>SUMIFS(IN_TRANSITO!E:E,IN_TRANSITO!B:B,PLANEJAMENTO!C236,IN_TRANSITO!H:H,PLANEJAMENTO!$J$2,IN_TRANSITO!W:W,PLANEJAMENTO!A236)</f>
        <v>0</v>
      </c>
      <c r="K236" s="15">
        <f>SUMIFS(PRODUCAO_SHRINK!E:E,PRODUCAO_SHRINK!B:B,PLANEJAMENTO[[#This Row],[SKU]],PRODUCAO_SHRINK!H:H,PLANEJAMENTO[[#Headers],[SHERINK SOLICITADO]],PRODUCAO_SHRINK!V:V,PLANEJAMENTO[[#This Row],[LISTA]])</f>
        <v>0</v>
      </c>
      <c r="L236" s="15">
        <f>SUMIFS(PRODUCAO_SHRINK!E:E,PRODUCAO_SHRINK!B:B,PLANEJAMENTO[[#This Row],[SKU]],PRODUCAO_SHRINK!H:H,PLANEJAMENTO[[#Headers],[SHERINK ENVIADO]],PRODUCAO_SHRINK!V:V,PLANEJAMENTO[[#This Row],[LISTA]])</f>
        <v>0</v>
      </c>
      <c r="M236" s="15">
        <f>SUMIFS(IN_TRANSITO!E:E,IN_TRANSITO!B:B,PLANEJAMENTO!C236,IN_TRANSITO!H:H,PLANEJAMENTO!$M$2,IN_TRANSITO!W:W,PLANEJAMENTO!A236)</f>
        <v>3252</v>
      </c>
      <c r="N236" s="15">
        <v>0</v>
      </c>
      <c r="O236" s="15">
        <v>3252</v>
      </c>
      <c r="P236" s="15">
        <f>(PLANEJAMENTO[[#This Row],[AGUARDANDO SEPARAÇÃO]]+PLANEJAMENTO[[#This Row],[FINALIZADO]])-(PLANEJAMENTO[[#This Row],[TOTAL LISTA]]+PLANEJAMENTO[[#This Row],[KIT]])</f>
        <v>0</v>
      </c>
      <c r="Q236" s="3">
        <f>IFERROR(VLOOKUP(PLANEJAMENTO[[#This Row],[SKU]],EST_MERCOCAMP!A:E,5,0),0)</f>
        <v>-390</v>
      </c>
      <c r="R236" s="3">
        <f>IFERROR(VLOOKUP(PLANEJAMENTO[[#This Row],[SKU]],EST_LMX!A:C,3,0),0)</f>
        <v>3756</v>
      </c>
      <c r="S236" s="7">
        <f>IFERROR(IF(VLOOKUP(C236,'EST_DEVINTEX X DEMANDA'!A:E,5,0)&lt;0,0,VLOOKUP(C236,'EST_DEVINTEX X DEMANDA'!A:E,5,0)),0)</f>
        <v>0</v>
      </c>
      <c r="T236" s="3"/>
      <c r="U236" s="3">
        <f t="shared" si="6"/>
        <v>0</v>
      </c>
      <c r="V236" s="3">
        <f t="shared" si="7"/>
        <v>0</v>
      </c>
      <c r="W236" s="3" t="s">
        <v>145</v>
      </c>
      <c r="X236" s="87" t="s">
        <v>145</v>
      </c>
      <c r="Y236" s="73">
        <f>(PLANEJAMENTO[[#This Row],[AGUARDANDO SEPARAÇÃO]]+PLANEJAMENTO[[#This Row],[FINALIZADO]])/(PLANEJAMENTO[[#This Row],[KIT]]+PLANEJAMENTO[[#This Row],[TOTAL LISTA]])</f>
        <v>1</v>
      </c>
    </row>
    <row r="237" spans="1:25" x14ac:dyDescent="0.25">
      <c r="A237" s="71" t="s">
        <v>160</v>
      </c>
      <c r="B237" s="71" t="s">
        <v>158</v>
      </c>
      <c r="C237" s="3">
        <v>34451</v>
      </c>
      <c r="D237" s="3" t="s">
        <v>210</v>
      </c>
      <c r="E237" s="47" t="s">
        <v>135</v>
      </c>
      <c r="F237" s="4" t="s">
        <v>136</v>
      </c>
      <c r="G237" s="4">
        <v>720</v>
      </c>
      <c r="H237" s="3">
        <v>6</v>
      </c>
      <c r="I237" s="15">
        <f>SUMIFS(IN_TRANSITO!E:E,IN_TRANSITO!B:B,PLANEJAMENTO!C237,IN_TRANSITO!H:H,PLANEJAMENTO!$I$2,IN_TRANSITO!W:W,PLANEJAMENTO!A237)</f>
        <v>0</v>
      </c>
      <c r="J237" s="15">
        <f>SUMIFS(IN_TRANSITO!E:E,IN_TRANSITO!B:B,PLANEJAMENTO!C237,IN_TRANSITO!H:H,PLANEJAMENTO!$J$2,IN_TRANSITO!W:W,PLANEJAMENTO!A237)</f>
        <v>0</v>
      </c>
      <c r="K237" s="15">
        <f>SUMIFS(PRODUCAO_SHRINK!E:E,PRODUCAO_SHRINK!B:B,PLANEJAMENTO[[#This Row],[SKU]],PRODUCAO_SHRINK!H:H,PLANEJAMENTO[[#Headers],[SHERINK SOLICITADO]],PRODUCAO_SHRINK!V:V,PLANEJAMENTO[[#This Row],[LISTA]])</f>
        <v>0</v>
      </c>
      <c r="L237" s="15">
        <f>SUMIFS(PRODUCAO_SHRINK!E:E,PRODUCAO_SHRINK!B:B,PLANEJAMENTO[[#This Row],[SKU]],PRODUCAO_SHRINK!H:H,PLANEJAMENTO[[#Headers],[SHERINK ENVIADO]],PRODUCAO_SHRINK!V:V,PLANEJAMENTO[[#This Row],[LISTA]])</f>
        <v>0</v>
      </c>
      <c r="M237" s="15">
        <f>SUMIFS(IN_TRANSITO!E:E,IN_TRANSITO!B:B,PLANEJAMENTO!C237,IN_TRANSITO!H:H,PLANEJAMENTO!$M$2,IN_TRANSITO!W:W,PLANEJAMENTO!A237)</f>
        <v>3240</v>
      </c>
      <c r="N237" s="15">
        <v>0</v>
      </c>
      <c r="O237" s="15">
        <v>3240</v>
      </c>
      <c r="P237" s="15">
        <f>(PLANEJAMENTO[[#This Row],[AGUARDANDO SEPARAÇÃO]]+PLANEJAMENTO[[#This Row],[FINALIZADO]])-(PLANEJAMENTO[[#This Row],[TOTAL LISTA]]+PLANEJAMENTO[[#This Row],[KIT]])</f>
        <v>0</v>
      </c>
      <c r="Q237" s="3">
        <f>IFERROR(VLOOKUP(PLANEJAMENTO[[#This Row],[SKU]],EST_MERCOCAMP!A:E,5,0),0)</f>
        <v>-5526</v>
      </c>
      <c r="R237" s="3">
        <f>IFERROR(VLOOKUP(PLANEJAMENTO[[#This Row],[SKU]],EST_LMX!A:C,3,0),0)</f>
        <v>3240</v>
      </c>
      <c r="S237" s="7">
        <f>IFERROR(IF(VLOOKUP(C237,'EST_DEVINTEX X DEMANDA'!A:E,5,0)&lt;0,0,VLOOKUP(C237,'EST_DEVINTEX X DEMANDA'!A:E,5,0)),0)</f>
        <v>0</v>
      </c>
      <c r="T237" s="3"/>
      <c r="U237" s="3">
        <f t="shared" si="6"/>
        <v>0</v>
      </c>
      <c r="V237" s="3">
        <f t="shared" si="7"/>
        <v>0</v>
      </c>
      <c r="W237" s="3" t="s">
        <v>145</v>
      </c>
      <c r="X237" s="87" t="s">
        <v>145</v>
      </c>
      <c r="Y237" s="73">
        <f>(PLANEJAMENTO[[#This Row],[AGUARDANDO SEPARAÇÃO]]+PLANEJAMENTO[[#This Row],[FINALIZADO]])/(PLANEJAMENTO[[#This Row],[KIT]]+PLANEJAMENTO[[#This Row],[TOTAL LISTA]])</f>
        <v>1</v>
      </c>
    </row>
    <row r="238" spans="1:25" x14ac:dyDescent="0.25">
      <c r="A238" s="71" t="s">
        <v>160</v>
      </c>
      <c r="B238" s="71" t="s">
        <v>158</v>
      </c>
      <c r="C238" s="3">
        <v>32035</v>
      </c>
      <c r="D238" s="3" t="s">
        <v>211</v>
      </c>
      <c r="E238" s="47" t="s">
        <v>135</v>
      </c>
      <c r="F238" s="4" t="s">
        <v>136</v>
      </c>
      <c r="G238" s="4">
        <v>1452</v>
      </c>
      <c r="H238" s="3">
        <v>6</v>
      </c>
      <c r="I238" s="15">
        <f>SUMIFS(IN_TRANSITO!E:E,IN_TRANSITO!B:B,PLANEJAMENTO!C238,IN_TRANSITO!H:H,PLANEJAMENTO!$I$2,IN_TRANSITO!W:W,PLANEJAMENTO!A238)</f>
        <v>0</v>
      </c>
      <c r="J238" s="15">
        <f>SUMIFS(IN_TRANSITO!E:E,IN_TRANSITO!B:B,PLANEJAMENTO!C238,IN_TRANSITO!H:H,PLANEJAMENTO!$J$2,IN_TRANSITO!W:W,PLANEJAMENTO!A238)</f>
        <v>0</v>
      </c>
      <c r="K238" s="15">
        <f>SUMIFS(PRODUCAO_SHRINK!E:E,PRODUCAO_SHRINK!B:B,PLANEJAMENTO[[#This Row],[SKU]],PRODUCAO_SHRINK!H:H,PLANEJAMENTO[[#Headers],[SHERINK SOLICITADO]],PRODUCAO_SHRINK!V:V,PLANEJAMENTO[[#This Row],[LISTA]])</f>
        <v>0</v>
      </c>
      <c r="L238" s="15">
        <f>SUMIFS(PRODUCAO_SHRINK!E:E,PRODUCAO_SHRINK!B:B,PLANEJAMENTO[[#This Row],[SKU]],PRODUCAO_SHRINK!H:H,PLANEJAMENTO[[#Headers],[SHERINK ENVIADO]],PRODUCAO_SHRINK!V:V,PLANEJAMENTO[[#This Row],[LISTA]])</f>
        <v>0</v>
      </c>
      <c r="M238" s="15">
        <f>SUMIFS(IN_TRANSITO!E:E,IN_TRANSITO!B:B,PLANEJAMENTO!C238,IN_TRANSITO!H:H,PLANEJAMENTO!$M$2,IN_TRANSITO!W:W,PLANEJAMENTO!A238)</f>
        <v>3222</v>
      </c>
      <c r="N238" s="15">
        <v>0</v>
      </c>
      <c r="O238" s="15">
        <v>3222</v>
      </c>
      <c r="P238" s="15">
        <f>(PLANEJAMENTO[[#This Row],[AGUARDANDO SEPARAÇÃO]]+PLANEJAMENTO[[#This Row],[FINALIZADO]])-(PLANEJAMENTO[[#This Row],[TOTAL LISTA]]+PLANEJAMENTO[[#This Row],[KIT]])</f>
        <v>0</v>
      </c>
      <c r="Q238" s="3">
        <f>IFERROR(VLOOKUP(PLANEJAMENTO[[#This Row],[SKU]],EST_MERCOCAMP!A:E,5,0),0)</f>
        <v>-8586</v>
      </c>
      <c r="R238" s="3">
        <f>IFERROR(VLOOKUP(PLANEJAMENTO[[#This Row],[SKU]],EST_LMX!A:C,3,0),0)</f>
        <v>438</v>
      </c>
      <c r="S238" s="7">
        <f>IFERROR(IF(VLOOKUP(C238,'EST_DEVINTEX X DEMANDA'!A:E,5,0)&lt;0,0,VLOOKUP(C238,'EST_DEVINTEX X DEMANDA'!A:E,5,0)),0)</f>
        <v>13662</v>
      </c>
      <c r="T238" s="3"/>
      <c r="U238" s="3">
        <f t="shared" si="6"/>
        <v>0</v>
      </c>
      <c r="V238" s="3">
        <f t="shared" si="7"/>
        <v>0</v>
      </c>
      <c r="W238" s="3" t="s">
        <v>145</v>
      </c>
      <c r="X238" s="87" t="s">
        <v>145</v>
      </c>
      <c r="Y238" s="73">
        <f>(PLANEJAMENTO[[#This Row],[AGUARDANDO SEPARAÇÃO]]+PLANEJAMENTO[[#This Row],[FINALIZADO]])/(PLANEJAMENTO[[#This Row],[KIT]]+PLANEJAMENTO[[#This Row],[TOTAL LISTA]])</f>
        <v>1</v>
      </c>
    </row>
    <row r="239" spans="1:25" x14ac:dyDescent="0.25">
      <c r="A239" s="71" t="s">
        <v>160</v>
      </c>
      <c r="B239" s="71" t="s">
        <v>158</v>
      </c>
      <c r="C239" s="3">
        <v>31706</v>
      </c>
      <c r="D239" s="3" t="s">
        <v>215</v>
      </c>
      <c r="E239" s="47" t="s">
        <v>135</v>
      </c>
      <c r="F239" s="4" t="s">
        <v>136</v>
      </c>
      <c r="G239" s="4">
        <v>1452</v>
      </c>
      <c r="H239" s="3">
        <v>6</v>
      </c>
      <c r="I239" s="15">
        <f>SUMIFS(IN_TRANSITO!E:E,IN_TRANSITO!B:B,PLANEJAMENTO!C239,IN_TRANSITO!H:H,PLANEJAMENTO!$I$2,IN_TRANSITO!W:W,PLANEJAMENTO!A239)</f>
        <v>0</v>
      </c>
      <c r="J239" s="15">
        <f>SUMIFS(IN_TRANSITO!E:E,IN_TRANSITO!B:B,PLANEJAMENTO!C239,IN_TRANSITO!H:H,PLANEJAMENTO!$J$2,IN_TRANSITO!W:W,PLANEJAMENTO!A239)</f>
        <v>0</v>
      </c>
      <c r="K239" s="15">
        <f>SUMIFS(PRODUCAO_SHRINK!E:E,PRODUCAO_SHRINK!B:B,PLANEJAMENTO[[#This Row],[SKU]],PRODUCAO_SHRINK!H:H,PLANEJAMENTO[[#Headers],[SHERINK SOLICITADO]],PRODUCAO_SHRINK!V:V,PLANEJAMENTO[[#This Row],[LISTA]])</f>
        <v>0</v>
      </c>
      <c r="L239" s="15">
        <f>SUMIFS(PRODUCAO_SHRINK!E:E,PRODUCAO_SHRINK!B:B,PLANEJAMENTO[[#This Row],[SKU]],PRODUCAO_SHRINK!H:H,PLANEJAMENTO[[#Headers],[SHERINK ENVIADO]],PRODUCAO_SHRINK!V:V,PLANEJAMENTO[[#This Row],[LISTA]])</f>
        <v>0</v>
      </c>
      <c r="M239" s="15">
        <f>SUMIFS(IN_TRANSITO!E:E,IN_TRANSITO!B:B,PLANEJAMENTO!C239,IN_TRANSITO!H:H,PLANEJAMENTO!$M$2,IN_TRANSITO!W:W,PLANEJAMENTO!A239)</f>
        <v>3024</v>
      </c>
      <c r="N239" s="15">
        <v>0</v>
      </c>
      <c r="O239" s="15">
        <v>3024</v>
      </c>
      <c r="P239" s="15">
        <f>(PLANEJAMENTO[[#This Row],[AGUARDANDO SEPARAÇÃO]]+PLANEJAMENTO[[#This Row],[FINALIZADO]])-(PLANEJAMENTO[[#This Row],[TOTAL LISTA]]+PLANEJAMENTO[[#This Row],[KIT]])</f>
        <v>0</v>
      </c>
      <c r="Q239" s="3">
        <f>IFERROR(VLOOKUP(PLANEJAMENTO[[#This Row],[SKU]],EST_MERCOCAMP!A:E,5,0),0)</f>
        <v>1540</v>
      </c>
      <c r="R239" s="3">
        <f>IFERROR(VLOOKUP(PLANEJAMENTO[[#This Row],[SKU]],EST_LMX!A:C,3,0),0)</f>
        <v>60</v>
      </c>
      <c r="S239" s="7">
        <f>IFERROR(IF(VLOOKUP(C239,'EST_DEVINTEX X DEMANDA'!A:E,5,0)&lt;0,0,VLOOKUP(C239,'EST_DEVINTEX X DEMANDA'!A:E,5,0)),0)</f>
        <v>1404</v>
      </c>
      <c r="T239" s="3"/>
      <c r="U239" s="3">
        <f t="shared" si="6"/>
        <v>0</v>
      </c>
      <c r="V239" s="3">
        <f t="shared" si="7"/>
        <v>0</v>
      </c>
      <c r="W239" s="3" t="s">
        <v>145</v>
      </c>
      <c r="X239" s="87" t="s">
        <v>145</v>
      </c>
      <c r="Y239" s="73">
        <f>(PLANEJAMENTO[[#This Row],[AGUARDANDO SEPARAÇÃO]]+PLANEJAMENTO[[#This Row],[FINALIZADO]])/(PLANEJAMENTO[[#This Row],[KIT]]+PLANEJAMENTO[[#This Row],[TOTAL LISTA]])</f>
        <v>1</v>
      </c>
    </row>
    <row r="240" spans="1:25" x14ac:dyDescent="0.25">
      <c r="A240" s="71" t="s">
        <v>160</v>
      </c>
      <c r="B240" s="71" t="s">
        <v>158</v>
      </c>
      <c r="C240" s="3">
        <v>32633</v>
      </c>
      <c r="D240" s="3" t="s">
        <v>216</v>
      </c>
      <c r="E240" s="47" t="s">
        <v>138</v>
      </c>
      <c r="F240" s="4" t="s">
        <v>136</v>
      </c>
      <c r="G240" s="4">
        <v>1680</v>
      </c>
      <c r="H240" s="3">
        <v>6</v>
      </c>
      <c r="I240" s="15">
        <f>SUMIFS(IN_TRANSITO!E:E,IN_TRANSITO!B:B,PLANEJAMENTO!C240,IN_TRANSITO!H:H,PLANEJAMENTO!$I$2,IN_TRANSITO!W:W,PLANEJAMENTO!A240)</f>
        <v>0</v>
      </c>
      <c r="J240" s="15">
        <f>SUMIFS(IN_TRANSITO!E:E,IN_TRANSITO!B:B,PLANEJAMENTO!C240,IN_TRANSITO!H:H,PLANEJAMENTO!$J$2,IN_TRANSITO!W:W,PLANEJAMENTO!A240)</f>
        <v>0</v>
      </c>
      <c r="K240" s="15">
        <f>SUMIFS(PRODUCAO_SHRINK!E:E,PRODUCAO_SHRINK!B:B,PLANEJAMENTO[[#This Row],[SKU]],PRODUCAO_SHRINK!H:H,PLANEJAMENTO[[#Headers],[SHERINK SOLICITADO]],PRODUCAO_SHRINK!V:V,PLANEJAMENTO[[#This Row],[LISTA]])</f>
        <v>0</v>
      </c>
      <c r="L240" s="15">
        <f>SUMIFS(PRODUCAO_SHRINK!E:E,PRODUCAO_SHRINK!B:B,PLANEJAMENTO[[#This Row],[SKU]],PRODUCAO_SHRINK!H:H,PLANEJAMENTO[[#Headers],[SHERINK ENVIADO]],PRODUCAO_SHRINK!V:V,PLANEJAMENTO[[#This Row],[LISTA]])</f>
        <v>0</v>
      </c>
      <c r="M240" s="15">
        <f>SUMIFS(IN_TRANSITO!E:E,IN_TRANSITO!B:B,PLANEJAMENTO!C240,IN_TRANSITO!H:H,PLANEJAMENTO!$M$2,IN_TRANSITO!W:W,PLANEJAMENTO!A240)</f>
        <v>2928</v>
      </c>
      <c r="N240" s="15">
        <v>0</v>
      </c>
      <c r="O240" s="15">
        <v>2928</v>
      </c>
      <c r="P240" s="15">
        <f>(PLANEJAMENTO[[#This Row],[AGUARDANDO SEPARAÇÃO]]+PLANEJAMENTO[[#This Row],[FINALIZADO]])-(PLANEJAMENTO[[#This Row],[TOTAL LISTA]]+PLANEJAMENTO[[#This Row],[KIT]])</f>
        <v>0</v>
      </c>
      <c r="Q240" s="3">
        <f>IFERROR(VLOOKUP(PLANEJAMENTO[[#This Row],[SKU]],EST_MERCOCAMP!A:E,5,0),0)</f>
        <v>2124</v>
      </c>
      <c r="R240" s="3">
        <f>IFERROR(VLOOKUP(PLANEJAMENTO[[#This Row],[SKU]],EST_LMX!A:C,3,0),0)</f>
        <v>1536</v>
      </c>
      <c r="S240" s="7">
        <f>IFERROR(IF(VLOOKUP(C240,'EST_DEVINTEX X DEMANDA'!A:E,5,0)&lt;0,0,VLOOKUP(C240,'EST_DEVINTEX X DEMANDA'!A:E,5,0)),0)</f>
        <v>0</v>
      </c>
      <c r="T240" s="3"/>
      <c r="U240" s="3">
        <f t="shared" si="6"/>
        <v>0</v>
      </c>
      <c r="V240" s="3">
        <f t="shared" si="7"/>
        <v>0</v>
      </c>
      <c r="W240" s="3" t="s">
        <v>145</v>
      </c>
      <c r="X240" s="87" t="s">
        <v>145</v>
      </c>
      <c r="Y240" s="73">
        <f>(PLANEJAMENTO[[#This Row],[AGUARDANDO SEPARAÇÃO]]+PLANEJAMENTO[[#This Row],[FINALIZADO]])/(PLANEJAMENTO[[#This Row],[KIT]]+PLANEJAMENTO[[#This Row],[TOTAL LISTA]])</f>
        <v>1</v>
      </c>
    </row>
    <row r="241" spans="1:25" x14ac:dyDescent="0.25">
      <c r="A241" s="71" t="s">
        <v>160</v>
      </c>
      <c r="B241" s="71" t="s">
        <v>158</v>
      </c>
      <c r="C241" s="3">
        <v>95126</v>
      </c>
      <c r="D241" s="3" t="s">
        <v>217</v>
      </c>
      <c r="E241" s="47" t="s">
        <v>138</v>
      </c>
      <c r="F241" s="4" t="s">
        <v>136</v>
      </c>
      <c r="G241" s="4">
        <v>3384</v>
      </c>
      <c r="H241" s="3">
        <v>12</v>
      </c>
      <c r="I241" s="15">
        <f>SUMIFS(IN_TRANSITO!E:E,IN_TRANSITO!B:B,PLANEJAMENTO!C241,IN_TRANSITO!H:H,PLANEJAMENTO!$I$2,IN_TRANSITO!W:W,PLANEJAMENTO!A241)</f>
        <v>0</v>
      </c>
      <c r="J241" s="15">
        <f>SUMIFS(IN_TRANSITO!E:E,IN_TRANSITO!B:B,PLANEJAMENTO!C241,IN_TRANSITO!H:H,PLANEJAMENTO!$J$2,IN_TRANSITO!W:W,PLANEJAMENTO!A241)</f>
        <v>0</v>
      </c>
      <c r="K241" s="15">
        <f>SUMIFS(PRODUCAO_SHRINK!E:E,PRODUCAO_SHRINK!B:B,PLANEJAMENTO[[#This Row],[SKU]],PRODUCAO_SHRINK!H:H,PLANEJAMENTO[[#Headers],[SHERINK SOLICITADO]],PRODUCAO_SHRINK!V:V,PLANEJAMENTO[[#This Row],[LISTA]])</f>
        <v>0</v>
      </c>
      <c r="L241" s="15">
        <f>SUMIFS(PRODUCAO_SHRINK!E:E,PRODUCAO_SHRINK!B:B,PLANEJAMENTO[[#This Row],[SKU]],PRODUCAO_SHRINK!H:H,PLANEJAMENTO[[#Headers],[SHERINK ENVIADO]],PRODUCAO_SHRINK!V:V,PLANEJAMENTO[[#This Row],[LISTA]])</f>
        <v>0</v>
      </c>
      <c r="M241" s="15">
        <f>SUMIFS(IN_TRANSITO!E:E,IN_TRANSITO!B:B,PLANEJAMENTO!C241,IN_TRANSITO!H:H,PLANEJAMENTO!$M$2,IN_TRANSITO!W:W,PLANEJAMENTO!A241)</f>
        <v>2280</v>
      </c>
      <c r="N241" s="15">
        <v>0</v>
      </c>
      <c r="O241" s="15">
        <v>2280</v>
      </c>
      <c r="P241" s="15">
        <f>(PLANEJAMENTO[[#This Row],[AGUARDANDO SEPARAÇÃO]]+PLANEJAMENTO[[#This Row],[FINALIZADO]])-(PLANEJAMENTO[[#This Row],[TOTAL LISTA]]+PLANEJAMENTO[[#This Row],[KIT]])</f>
        <v>0</v>
      </c>
      <c r="Q241" s="3">
        <f>IFERROR(VLOOKUP(PLANEJAMENTO[[#This Row],[SKU]],EST_MERCOCAMP!A:E,5,0),0)</f>
        <v>576</v>
      </c>
      <c r="R241" s="3">
        <f>IFERROR(VLOOKUP(PLANEJAMENTO[[#This Row],[SKU]],EST_LMX!A:C,3,0),0)</f>
        <v>1158</v>
      </c>
      <c r="S241" s="7">
        <f>IFERROR(IF(VLOOKUP(C241,'EST_DEVINTEX X DEMANDA'!A:E,5,0)&lt;0,0,VLOOKUP(C241,'EST_DEVINTEX X DEMANDA'!A:E,5,0)),0)</f>
        <v>4032</v>
      </c>
      <c r="T241" s="3"/>
      <c r="U241" s="3">
        <f t="shared" si="6"/>
        <v>0</v>
      </c>
      <c r="V241" s="3">
        <f t="shared" si="7"/>
        <v>0</v>
      </c>
      <c r="W241" s="3" t="s">
        <v>145</v>
      </c>
      <c r="X241" s="87" t="s">
        <v>145</v>
      </c>
      <c r="Y241" s="73">
        <f>(PLANEJAMENTO[[#This Row],[AGUARDANDO SEPARAÇÃO]]+PLANEJAMENTO[[#This Row],[FINALIZADO]])/(PLANEJAMENTO[[#This Row],[KIT]]+PLANEJAMENTO[[#This Row],[TOTAL LISTA]])</f>
        <v>1</v>
      </c>
    </row>
    <row r="242" spans="1:25" x14ac:dyDescent="0.25">
      <c r="A242" s="71" t="s">
        <v>160</v>
      </c>
      <c r="B242" s="71" t="s">
        <v>158</v>
      </c>
      <c r="C242" s="3">
        <v>33314</v>
      </c>
      <c r="D242" s="3" t="s">
        <v>218</v>
      </c>
      <c r="E242" s="47" t="s">
        <v>135</v>
      </c>
      <c r="F242" s="4" t="s">
        <v>136</v>
      </c>
      <c r="G242" s="4">
        <v>8544</v>
      </c>
      <c r="H242" s="3">
        <v>12</v>
      </c>
      <c r="I242" s="15">
        <f>SUMIFS(IN_TRANSITO!E:E,IN_TRANSITO!B:B,PLANEJAMENTO!C242,IN_TRANSITO!H:H,PLANEJAMENTO!$I$2,IN_TRANSITO!W:W,PLANEJAMENTO!A242)</f>
        <v>0</v>
      </c>
      <c r="J242" s="15">
        <f>SUMIFS(IN_TRANSITO!E:E,IN_TRANSITO!B:B,PLANEJAMENTO!C242,IN_TRANSITO!H:H,PLANEJAMENTO!$J$2,IN_TRANSITO!W:W,PLANEJAMENTO!A242)</f>
        <v>0</v>
      </c>
      <c r="K242" s="15">
        <f>SUMIFS(PRODUCAO_SHRINK!E:E,PRODUCAO_SHRINK!B:B,PLANEJAMENTO[[#This Row],[SKU]],PRODUCAO_SHRINK!H:H,PLANEJAMENTO[[#Headers],[SHERINK SOLICITADO]],PRODUCAO_SHRINK!V:V,PLANEJAMENTO[[#This Row],[LISTA]])</f>
        <v>0</v>
      </c>
      <c r="L242" s="15">
        <f>SUMIFS(PRODUCAO_SHRINK!E:E,PRODUCAO_SHRINK!B:B,PLANEJAMENTO[[#This Row],[SKU]],PRODUCAO_SHRINK!H:H,PLANEJAMENTO[[#Headers],[SHERINK ENVIADO]],PRODUCAO_SHRINK!V:V,PLANEJAMENTO[[#This Row],[LISTA]])</f>
        <v>0</v>
      </c>
      <c r="M242" s="15">
        <f>SUMIFS(IN_TRANSITO!E:E,IN_TRANSITO!B:B,PLANEJAMENTO!C242,IN_TRANSITO!H:H,PLANEJAMENTO!$M$2,IN_TRANSITO!W:W,PLANEJAMENTO!A242)</f>
        <v>2364</v>
      </c>
      <c r="N242" s="15">
        <v>0</v>
      </c>
      <c r="O242" s="15">
        <v>2364</v>
      </c>
      <c r="P242" s="15">
        <f>(PLANEJAMENTO[[#This Row],[AGUARDANDO SEPARAÇÃO]]+PLANEJAMENTO[[#This Row],[FINALIZADO]])-(PLANEJAMENTO[[#This Row],[TOTAL LISTA]]+PLANEJAMENTO[[#This Row],[KIT]])</f>
        <v>0</v>
      </c>
      <c r="Q242" s="3">
        <f>IFERROR(VLOOKUP(PLANEJAMENTO[[#This Row],[SKU]],EST_MERCOCAMP!A:E,5,0),0)</f>
        <v>7884</v>
      </c>
      <c r="R242" s="3">
        <f>IFERROR(VLOOKUP(PLANEJAMENTO[[#This Row],[SKU]],EST_LMX!A:C,3,0),0)</f>
        <v>3474</v>
      </c>
      <c r="S242" s="7">
        <f>IFERROR(IF(VLOOKUP(C242,'EST_DEVINTEX X DEMANDA'!A:E,5,0)&lt;0,0,VLOOKUP(C242,'EST_DEVINTEX X DEMANDA'!A:E,5,0)),0)</f>
        <v>38184</v>
      </c>
      <c r="T242" s="3"/>
      <c r="U242" s="3">
        <f t="shared" si="6"/>
        <v>0</v>
      </c>
      <c r="V242" s="3">
        <f t="shared" si="7"/>
        <v>0</v>
      </c>
      <c r="W242" s="3" t="s">
        <v>145</v>
      </c>
      <c r="X242" s="87" t="s">
        <v>145</v>
      </c>
      <c r="Y242" s="73">
        <f>(PLANEJAMENTO[[#This Row],[AGUARDANDO SEPARAÇÃO]]+PLANEJAMENTO[[#This Row],[FINALIZADO]])/(PLANEJAMENTO[[#This Row],[KIT]]+PLANEJAMENTO[[#This Row],[TOTAL LISTA]])</f>
        <v>1</v>
      </c>
    </row>
    <row r="243" spans="1:25" x14ac:dyDescent="0.25">
      <c r="A243" s="71" t="s">
        <v>160</v>
      </c>
      <c r="B243" s="71" t="s">
        <v>158</v>
      </c>
      <c r="C243" s="3">
        <v>34624</v>
      </c>
      <c r="D243" s="3" t="s">
        <v>219</v>
      </c>
      <c r="E243" s="47" t="s">
        <v>135</v>
      </c>
      <c r="F243" s="4" t="s">
        <v>136</v>
      </c>
      <c r="G243" s="4">
        <v>1560</v>
      </c>
      <c r="H243" s="3">
        <v>12</v>
      </c>
      <c r="I243" s="15">
        <f>SUMIFS(IN_TRANSITO!E:E,IN_TRANSITO!B:B,PLANEJAMENTO!C243,IN_TRANSITO!H:H,PLANEJAMENTO!$I$2,IN_TRANSITO!W:W,PLANEJAMENTO!A243)</f>
        <v>0</v>
      </c>
      <c r="J243" s="15">
        <f>SUMIFS(IN_TRANSITO!E:E,IN_TRANSITO!B:B,PLANEJAMENTO!C243,IN_TRANSITO!H:H,PLANEJAMENTO!$J$2,IN_TRANSITO!W:W,PLANEJAMENTO!A243)</f>
        <v>0</v>
      </c>
      <c r="K243" s="15">
        <f>SUMIFS(PRODUCAO_SHRINK!E:E,PRODUCAO_SHRINK!B:B,PLANEJAMENTO[[#This Row],[SKU]],PRODUCAO_SHRINK!H:H,PLANEJAMENTO[[#Headers],[SHERINK SOLICITADO]],PRODUCAO_SHRINK!V:V,PLANEJAMENTO[[#This Row],[LISTA]])</f>
        <v>0</v>
      </c>
      <c r="L243" s="15">
        <f>SUMIFS(PRODUCAO_SHRINK!E:E,PRODUCAO_SHRINK!B:B,PLANEJAMENTO[[#This Row],[SKU]],PRODUCAO_SHRINK!H:H,PLANEJAMENTO[[#Headers],[SHERINK ENVIADO]],PRODUCAO_SHRINK!V:V,PLANEJAMENTO[[#This Row],[LISTA]])</f>
        <v>0</v>
      </c>
      <c r="M243" s="15">
        <f>SUMIFS(IN_TRANSITO!E:E,IN_TRANSITO!B:B,PLANEJAMENTO!C243,IN_TRANSITO!H:H,PLANEJAMENTO!$M$2,IN_TRANSITO!W:W,PLANEJAMENTO!A243)</f>
        <v>2676</v>
      </c>
      <c r="N243" s="15">
        <v>0</v>
      </c>
      <c r="O243" s="15">
        <v>2676</v>
      </c>
      <c r="P243" s="15">
        <f>(PLANEJAMENTO[[#This Row],[AGUARDANDO SEPARAÇÃO]]+PLANEJAMENTO[[#This Row],[FINALIZADO]])-(PLANEJAMENTO[[#This Row],[TOTAL LISTA]]+PLANEJAMENTO[[#This Row],[KIT]])</f>
        <v>0</v>
      </c>
      <c r="Q243" s="3">
        <f>IFERROR(VLOOKUP(PLANEJAMENTO[[#This Row],[SKU]],EST_MERCOCAMP!A:E,5,0),0)</f>
        <v>-6228</v>
      </c>
      <c r="R243" s="3">
        <f>IFERROR(VLOOKUP(PLANEJAMENTO[[#This Row],[SKU]],EST_LMX!A:C,3,0),0)</f>
        <v>3336</v>
      </c>
      <c r="S243" s="7">
        <f>IFERROR(IF(VLOOKUP(C243,'EST_DEVINTEX X DEMANDA'!A:E,5,0)&lt;0,0,VLOOKUP(C243,'EST_DEVINTEX X DEMANDA'!A:E,5,0)),0)</f>
        <v>11208</v>
      </c>
      <c r="T243" s="3"/>
      <c r="U243" s="3">
        <f t="shared" si="6"/>
        <v>0</v>
      </c>
      <c r="V243" s="3">
        <f t="shared" si="7"/>
        <v>0</v>
      </c>
      <c r="W243" s="3" t="s">
        <v>145</v>
      </c>
      <c r="X243" s="87" t="s">
        <v>145</v>
      </c>
      <c r="Y243" s="73">
        <f>(PLANEJAMENTO[[#This Row],[AGUARDANDO SEPARAÇÃO]]+PLANEJAMENTO[[#This Row],[FINALIZADO]])/(PLANEJAMENTO[[#This Row],[KIT]]+PLANEJAMENTO[[#This Row],[TOTAL LISTA]])</f>
        <v>1</v>
      </c>
    </row>
    <row r="244" spans="1:25" x14ac:dyDescent="0.25">
      <c r="A244" s="71" t="s">
        <v>160</v>
      </c>
      <c r="B244" s="71" t="s">
        <v>158</v>
      </c>
      <c r="C244" s="3">
        <v>33452</v>
      </c>
      <c r="D244" s="3" t="s">
        <v>221</v>
      </c>
      <c r="E244" s="47" t="s">
        <v>135</v>
      </c>
      <c r="F244" s="4" t="s">
        <v>136</v>
      </c>
      <c r="G244" s="4">
        <v>504</v>
      </c>
      <c r="H244" s="3">
        <v>6</v>
      </c>
      <c r="I244" s="15">
        <f>SUMIFS(IN_TRANSITO!E:E,IN_TRANSITO!B:B,PLANEJAMENTO!C244,IN_TRANSITO!H:H,PLANEJAMENTO!$I$2,IN_TRANSITO!W:W,PLANEJAMENTO!A244)</f>
        <v>0</v>
      </c>
      <c r="J244" s="15">
        <f>SUMIFS(IN_TRANSITO!E:E,IN_TRANSITO!B:B,PLANEJAMENTO!C244,IN_TRANSITO!H:H,PLANEJAMENTO!$J$2,IN_TRANSITO!W:W,PLANEJAMENTO!A244)</f>
        <v>0</v>
      </c>
      <c r="K244" s="15">
        <f>SUMIFS(PRODUCAO_SHRINK!E:E,PRODUCAO_SHRINK!B:B,PLANEJAMENTO[[#This Row],[SKU]],PRODUCAO_SHRINK!H:H,PLANEJAMENTO[[#Headers],[SHERINK SOLICITADO]],PRODUCAO_SHRINK!V:V,PLANEJAMENTO[[#This Row],[LISTA]])</f>
        <v>0</v>
      </c>
      <c r="L244" s="15">
        <f>SUMIFS(PRODUCAO_SHRINK!E:E,PRODUCAO_SHRINK!B:B,PLANEJAMENTO[[#This Row],[SKU]],PRODUCAO_SHRINK!H:H,PLANEJAMENTO[[#Headers],[SHERINK ENVIADO]],PRODUCAO_SHRINK!V:V,PLANEJAMENTO[[#This Row],[LISTA]])</f>
        <v>0</v>
      </c>
      <c r="M244" s="15">
        <f>SUMIFS(IN_TRANSITO!E:E,IN_TRANSITO!B:B,PLANEJAMENTO!C244,IN_TRANSITO!H:H,PLANEJAMENTO!$M$2,IN_TRANSITO!W:W,PLANEJAMENTO!A244)</f>
        <v>2064</v>
      </c>
      <c r="N244" s="15">
        <v>0</v>
      </c>
      <c r="O244" s="15">
        <v>2064</v>
      </c>
      <c r="P244" s="15">
        <f>(PLANEJAMENTO[[#This Row],[AGUARDANDO SEPARAÇÃO]]+PLANEJAMENTO[[#This Row],[FINALIZADO]])-(PLANEJAMENTO[[#This Row],[TOTAL LISTA]]+PLANEJAMENTO[[#This Row],[KIT]])</f>
        <v>0</v>
      </c>
      <c r="Q244" s="3">
        <f>IFERROR(VLOOKUP(PLANEJAMENTO[[#This Row],[SKU]],EST_MERCOCAMP!A:E,5,0),0)</f>
        <v>162</v>
      </c>
      <c r="R244" s="3">
        <f>IFERROR(VLOOKUP(PLANEJAMENTO[[#This Row],[SKU]],EST_LMX!A:C,3,0),0)</f>
        <v>118</v>
      </c>
      <c r="S244" s="7">
        <f>IFERROR(IF(VLOOKUP(C244,'EST_DEVINTEX X DEMANDA'!A:E,5,0)&lt;0,0,VLOOKUP(C244,'EST_DEVINTEX X DEMANDA'!A:E,5,0)),0)</f>
        <v>6300</v>
      </c>
      <c r="T244" s="3"/>
      <c r="U244" s="3">
        <f t="shared" si="6"/>
        <v>0</v>
      </c>
      <c r="V244" s="3">
        <f t="shared" si="7"/>
        <v>0</v>
      </c>
      <c r="W244" s="3" t="s">
        <v>145</v>
      </c>
      <c r="X244" s="87" t="s">
        <v>145</v>
      </c>
      <c r="Y244" s="73">
        <f>(PLANEJAMENTO[[#This Row],[AGUARDANDO SEPARAÇÃO]]+PLANEJAMENTO[[#This Row],[FINALIZADO]])/(PLANEJAMENTO[[#This Row],[KIT]]+PLANEJAMENTO[[#This Row],[TOTAL LISTA]])</f>
        <v>1</v>
      </c>
    </row>
    <row r="245" spans="1:25" x14ac:dyDescent="0.25">
      <c r="A245" s="71" t="s">
        <v>160</v>
      </c>
      <c r="B245" s="71" t="s">
        <v>158</v>
      </c>
      <c r="C245" s="3">
        <v>33401</v>
      </c>
      <c r="D245" s="3" t="s">
        <v>222</v>
      </c>
      <c r="E245" s="47" t="s">
        <v>135</v>
      </c>
      <c r="F245" s="4" t="s">
        <v>136</v>
      </c>
      <c r="G245" s="4">
        <v>1260</v>
      </c>
      <c r="H245" s="3">
        <v>6</v>
      </c>
      <c r="I245" s="15">
        <f>SUMIFS(IN_TRANSITO!E:E,IN_TRANSITO!B:B,PLANEJAMENTO!C245,IN_TRANSITO!H:H,PLANEJAMENTO!$I$2,IN_TRANSITO!W:W,PLANEJAMENTO!A245)</f>
        <v>0</v>
      </c>
      <c r="J245" s="15">
        <f>SUMIFS(IN_TRANSITO!E:E,IN_TRANSITO!B:B,PLANEJAMENTO!C245,IN_TRANSITO!H:H,PLANEJAMENTO!$J$2,IN_TRANSITO!W:W,PLANEJAMENTO!A245)</f>
        <v>0</v>
      </c>
      <c r="K245" s="15">
        <f>SUMIFS(PRODUCAO_SHRINK!E:E,PRODUCAO_SHRINK!B:B,PLANEJAMENTO[[#This Row],[SKU]],PRODUCAO_SHRINK!H:H,PLANEJAMENTO[[#Headers],[SHERINK SOLICITADO]],PRODUCAO_SHRINK!V:V,PLANEJAMENTO[[#This Row],[LISTA]])</f>
        <v>0</v>
      </c>
      <c r="L245" s="15">
        <f>SUMIFS(PRODUCAO_SHRINK!E:E,PRODUCAO_SHRINK!B:B,PLANEJAMENTO[[#This Row],[SKU]],PRODUCAO_SHRINK!H:H,PLANEJAMENTO[[#Headers],[SHERINK ENVIADO]],PRODUCAO_SHRINK!V:V,PLANEJAMENTO[[#This Row],[LISTA]])</f>
        <v>0</v>
      </c>
      <c r="M245" s="15">
        <f>SUMIFS(IN_TRANSITO!E:E,IN_TRANSITO!B:B,PLANEJAMENTO!C245,IN_TRANSITO!H:H,PLANEJAMENTO!$M$2,IN_TRANSITO!W:W,PLANEJAMENTO!A245)</f>
        <v>1704</v>
      </c>
      <c r="N245" s="15">
        <v>0</v>
      </c>
      <c r="O245" s="15">
        <v>1704</v>
      </c>
      <c r="P245" s="15">
        <f>(PLANEJAMENTO[[#This Row],[AGUARDANDO SEPARAÇÃO]]+PLANEJAMENTO[[#This Row],[FINALIZADO]])-(PLANEJAMENTO[[#This Row],[TOTAL LISTA]]+PLANEJAMENTO[[#This Row],[KIT]])</f>
        <v>0</v>
      </c>
      <c r="Q245" s="3">
        <f>IFERROR(VLOOKUP(PLANEJAMENTO[[#This Row],[SKU]],EST_MERCOCAMP!A:E,5,0),0)</f>
        <v>2940</v>
      </c>
      <c r="R245" s="3">
        <f>IFERROR(VLOOKUP(PLANEJAMENTO[[#This Row],[SKU]],EST_LMX!A:C,3,0),0)</f>
        <v>2820</v>
      </c>
      <c r="S245" s="7">
        <f>IFERROR(IF(VLOOKUP(C245,'EST_DEVINTEX X DEMANDA'!A:E,5,0)&lt;0,0,VLOOKUP(C245,'EST_DEVINTEX X DEMANDA'!A:E,5,0)),0)</f>
        <v>1260</v>
      </c>
      <c r="T245" s="3"/>
      <c r="U245" s="3">
        <f t="shared" si="6"/>
        <v>0</v>
      </c>
      <c r="V245" s="3">
        <f t="shared" si="7"/>
        <v>0</v>
      </c>
      <c r="W245" s="3" t="s">
        <v>145</v>
      </c>
      <c r="X245" s="87" t="s">
        <v>145</v>
      </c>
      <c r="Y245" s="73">
        <f>(PLANEJAMENTO[[#This Row],[AGUARDANDO SEPARAÇÃO]]+PLANEJAMENTO[[#This Row],[FINALIZADO]])/(PLANEJAMENTO[[#This Row],[KIT]]+PLANEJAMENTO[[#This Row],[TOTAL LISTA]])</f>
        <v>1</v>
      </c>
    </row>
    <row r="246" spans="1:25" x14ac:dyDescent="0.25">
      <c r="A246" s="71" t="s">
        <v>160</v>
      </c>
      <c r="B246" s="71" t="s">
        <v>158</v>
      </c>
      <c r="C246" s="3">
        <v>31716</v>
      </c>
      <c r="D246" s="3" t="s">
        <v>28</v>
      </c>
      <c r="E246" s="47" t="s">
        <v>135</v>
      </c>
      <c r="F246" s="4" t="s">
        <v>136</v>
      </c>
      <c r="G246" s="4">
        <v>480</v>
      </c>
      <c r="H246" s="3">
        <v>6</v>
      </c>
      <c r="I246" s="15">
        <f>SUMIFS(IN_TRANSITO!E:E,IN_TRANSITO!B:B,PLANEJAMENTO!C246,IN_TRANSITO!H:H,PLANEJAMENTO!$I$2,IN_TRANSITO!W:W,PLANEJAMENTO!A246)</f>
        <v>0</v>
      </c>
      <c r="J246" s="15">
        <f>SUMIFS(IN_TRANSITO!E:E,IN_TRANSITO!B:B,PLANEJAMENTO!C246,IN_TRANSITO!H:H,PLANEJAMENTO!$J$2,IN_TRANSITO!W:W,PLANEJAMENTO!A246)</f>
        <v>0</v>
      </c>
      <c r="K246" s="15">
        <f>SUMIFS(PRODUCAO_SHRINK!E:E,PRODUCAO_SHRINK!B:B,PLANEJAMENTO[[#This Row],[SKU]],PRODUCAO_SHRINK!H:H,PLANEJAMENTO[[#Headers],[SHERINK SOLICITADO]],PRODUCAO_SHRINK!V:V,PLANEJAMENTO[[#This Row],[LISTA]])</f>
        <v>0</v>
      </c>
      <c r="L246" s="15">
        <f>SUMIFS(PRODUCAO_SHRINK!E:E,PRODUCAO_SHRINK!B:B,PLANEJAMENTO[[#This Row],[SKU]],PRODUCAO_SHRINK!H:H,PLANEJAMENTO[[#Headers],[SHERINK ENVIADO]],PRODUCAO_SHRINK!V:V,PLANEJAMENTO[[#This Row],[LISTA]])</f>
        <v>0</v>
      </c>
      <c r="M246" s="15">
        <f>SUMIFS(IN_TRANSITO!E:E,IN_TRANSITO!B:B,PLANEJAMENTO!C246,IN_TRANSITO!H:H,PLANEJAMENTO!$M$2,IN_TRANSITO!W:W,PLANEJAMENTO!A246)</f>
        <v>2490</v>
      </c>
      <c r="N246" s="15">
        <v>0</v>
      </c>
      <c r="O246" s="15">
        <v>2490</v>
      </c>
      <c r="P246" s="15">
        <f>(PLANEJAMENTO[[#This Row],[AGUARDANDO SEPARAÇÃO]]+PLANEJAMENTO[[#This Row],[FINALIZADO]])-(PLANEJAMENTO[[#This Row],[TOTAL LISTA]]+PLANEJAMENTO[[#This Row],[KIT]])</f>
        <v>0</v>
      </c>
      <c r="Q246" s="3">
        <f>IFERROR(VLOOKUP(PLANEJAMENTO[[#This Row],[SKU]],EST_MERCOCAMP!A:E,5,0),0)</f>
        <v>2718</v>
      </c>
      <c r="R246" s="3">
        <f>IFERROR(VLOOKUP(PLANEJAMENTO[[#This Row],[SKU]],EST_LMX!A:C,3,0),0)</f>
        <v>4014</v>
      </c>
      <c r="S246" s="7">
        <f>IFERROR(IF(VLOOKUP(C246,'EST_DEVINTEX X DEMANDA'!A:E,5,0)&lt;0,0,VLOOKUP(C246,'EST_DEVINTEX X DEMANDA'!A:E,5,0)),0)</f>
        <v>480</v>
      </c>
      <c r="T246" s="3"/>
      <c r="U246" s="3">
        <f t="shared" si="6"/>
        <v>0</v>
      </c>
      <c r="V246" s="3">
        <f t="shared" si="7"/>
        <v>0</v>
      </c>
      <c r="W246" s="3" t="s">
        <v>182</v>
      </c>
      <c r="X246" s="87" t="s">
        <v>145</v>
      </c>
      <c r="Y246" s="73">
        <f>(PLANEJAMENTO[[#This Row],[AGUARDANDO SEPARAÇÃO]]+PLANEJAMENTO[[#This Row],[FINALIZADO]])/(PLANEJAMENTO[[#This Row],[KIT]]+PLANEJAMENTO[[#This Row],[TOTAL LISTA]])</f>
        <v>1</v>
      </c>
    </row>
    <row r="247" spans="1:25" x14ac:dyDescent="0.25">
      <c r="A247" s="71" t="s">
        <v>160</v>
      </c>
      <c r="B247" s="71" t="s">
        <v>158</v>
      </c>
      <c r="C247" s="3">
        <v>95407</v>
      </c>
      <c r="D247" s="3" t="s">
        <v>224</v>
      </c>
      <c r="E247" s="47" t="s">
        <v>135</v>
      </c>
      <c r="F247" s="4" t="s">
        <v>136</v>
      </c>
      <c r="G247" s="4">
        <v>720</v>
      </c>
      <c r="H247" s="3">
        <v>6</v>
      </c>
      <c r="I247" s="15">
        <f>SUMIFS(IN_TRANSITO!E:E,IN_TRANSITO!B:B,PLANEJAMENTO!C247,IN_TRANSITO!H:H,PLANEJAMENTO!$I$2,IN_TRANSITO!W:W,PLANEJAMENTO!A247)</f>
        <v>0</v>
      </c>
      <c r="J247" s="15">
        <f>SUMIFS(IN_TRANSITO!E:E,IN_TRANSITO!B:B,PLANEJAMENTO!C247,IN_TRANSITO!H:H,PLANEJAMENTO!$J$2,IN_TRANSITO!W:W,PLANEJAMENTO!A247)</f>
        <v>0</v>
      </c>
      <c r="K247" s="15">
        <f>SUMIFS(PRODUCAO_SHRINK!E:E,PRODUCAO_SHRINK!B:B,PLANEJAMENTO[[#This Row],[SKU]],PRODUCAO_SHRINK!H:H,PLANEJAMENTO[[#Headers],[SHERINK SOLICITADO]],PRODUCAO_SHRINK!V:V,PLANEJAMENTO[[#This Row],[LISTA]])</f>
        <v>0</v>
      </c>
      <c r="L247" s="15">
        <f>SUMIFS(PRODUCAO_SHRINK!E:E,PRODUCAO_SHRINK!B:B,PLANEJAMENTO[[#This Row],[SKU]],PRODUCAO_SHRINK!H:H,PLANEJAMENTO[[#Headers],[SHERINK ENVIADO]],PRODUCAO_SHRINK!V:V,PLANEJAMENTO[[#This Row],[LISTA]])</f>
        <v>0</v>
      </c>
      <c r="M247" s="15">
        <f>SUMIFS(IN_TRANSITO!E:E,IN_TRANSITO!B:B,PLANEJAMENTO!C247,IN_TRANSITO!H:H,PLANEJAMENTO!$M$2,IN_TRANSITO!W:W,PLANEJAMENTO!A247)</f>
        <v>2130</v>
      </c>
      <c r="N247" s="15">
        <v>0</v>
      </c>
      <c r="O247" s="15">
        <v>2130</v>
      </c>
      <c r="P247" s="15">
        <f>(PLANEJAMENTO[[#This Row],[AGUARDANDO SEPARAÇÃO]]+PLANEJAMENTO[[#This Row],[FINALIZADO]])-(PLANEJAMENTO[[#This Row],[TOTAL LISTA]]+PLANEJAMENTO[[#This Row],[KIT]])</f>
        <v>0</v>
      </c>
      <c r="Q247" s="3">
        <f>IFERROR(VLOOKUP(PLANEJAMENTO[[#This Row],[SKU]],EST_MERCOCAMP!A:E,5,0),0)</f>
        <v>-4500</v>
      </c>
      <c r="R247" s="3">
        <f>IFERROR(VLOOKUP(PLANEJAMENTO[[#This Row],[SKU]],EST_LMX!A:C,3,0),0)</f>
        <v>228</v>
      </c>
      <c r="S247" s="7">
        <f>IFERROR(IF(VLOOKUP(C247,'EST_DEVINTEX X DEMANDA'!A:E,5,0)&lt;0,0,VLOOKUP(C247,'EST_DEVINTEX X DEMANDA'!A:E,5,0)),0)</f>
        <v>0</v>
      </c>
      <c r="T247" s="3"/>
      <c r="U247" s="3">
        <f t="shared" si="6"/>
        <v>0</v>
      </c>
      <c r="V247" s="3">
        <f t="shared" si="7"/>
        <v>0</v>
      </c>
      <c r="W247" s="3" t="s">
        <v>145</v>
      </c>
      <c r="X247" s="87" t="s">
        <v>145</v>
      </c>
      <c r="Y247" s="73">
        <f>(PLANEJAMENTO[[#This Row],[AGUARDANDO SEPARAÇÃO]]+PLANEJAMENTO[[#This Row],[FINALIZADO]])/(PLANEJAMENTO[[#This Row],[KIT]]+PLANEJAMENTO[[#This Row],[TOTAL LISTA]])</f>
        <v>1</v>
      </c>
    </row>
    <row r="248" spans="1:25" x14ac:dyDescent="0.25">
      <c r="A248" s="71" t="s">
        <v>160</v>
      </c>
      <c r="B248" s="71" t="s">
        <v>158</v>
      </c>
      <c r="C248" s="3">
        <v>95294</v>
      </c>
      <c r="D248" s="3" t="s">
        <v>225</v>
      </c>
      <c r="E248" s="47" t="s">
        <v>135</v>
      </c>
      <c r="F248" s="4" t="s">
        <v>136</v>
      </c>
      <c r="G248" s="4">
        <v>720</v>
      </c>
      <c r="H248" s="3">
        <v>6</v>
      </c>
      <c r="I248" s="15">
        <f>SUMIFS(IN_TRANSITO!E:E,IN_TRANSITO!B:B,PLANEJAMENTO!C248,IN_TRANSITO!H:H,PLANEJAMENTO!$I$2,IN_TRANSITO!W:W,PLANEJAMENTO!A248)</f>
        <v>0</v>
      </c>
      <c r="J248" s="15">
        <f>SUMIFS(IN_TRANSITO!E:E,IN_TRANSITO!B:B,PLANEJAMENTO!C248,IN_TRANSITO!H:H,PLANEJAMENTO!$J$2,IN_TRANSITO!W:W,PLANEJAMENTO!A248)</f>
        <v>0</v>
      </c>
      <c r="K248" s="15">
        <f>SUMIFS(PRODUCAO_SHRINK!E:E,PRODUCAO_SHRINK!B:B,PLANEJAMENTO[[#This Row],[SKU]],PRODUCAO_SHRINK!H:H,PLANEJAMENTO[[#Headers],[SHERINK SOLICITADO]],PRODUCAO_SHRINK!V:V,PLANEJAMENTO[[#This Row],[LISTA]])</f>
        <v>0</v>
      </c>
      <c r="L248" s="15">
        <f>SUMIFS(PRODUCAO_SHRINK!E:E,PRODUCAO_SHRINK!B:B,PLANEJAMENTO[[#This Row],[SKU]],PRODUCAO_SHRINK!H:H,PLANEJAMENTO[[#Headers],[SHERINK ENVIADO]],PRODUCAO_SHRINK!V:V,PLANEJAMENTO[[#This Row],[LISTA]])</f>
        <v>0</v>
      </c>
      <c r="M248" s="15">
        <f>SUMIFS(IN_TRANSITO!E:E,IN_TRANSITO!B:B,PLANEJAMENTO!C248,IN_TRANSITO!H:H,PLANEJAMENTO!$M$2,IN_TRANSITO!W:W,PLANEJAMENTO!A248)</f>
        <v>1902</v>
      </c>
      <c r="N248" s="15">
        <v>0</v>
      </c>
      <c r="O248" s="15">
        <v>1902</v>
      </c>
      <c r="P248" s="15">
        <f>(PLANEJAMENTO[[#This Row],[AGUARDANDO SEPARAÇÃO]]+PLANEJAMENTO[[#This Row],[FINALIZADO]])-(PLANEJAMENTO[[#This Row],[TOTAL LISTA]]+PLANEJAMENTO[[#This Row],[KIT]])</f>
        <v>0</v>
      </c>
      <c r="Q248" s="3">
        <f>IFERROR(VLOOKUP(PLANEJAMENTO[[#This Row],[SKU]],EST_MERCOCAMP!A:E,5,0),0)</f>
        <v>-4836</v>
      </c>
      <c r="R248" s="3">
        <f>IFERROR(VLOOKUP(PLANEJAMENTO[[#This Row],[SKU]],EST_LMX!A:C,3,0),0)</f>
        <v>1662</v>
      </c>
      <c r="S248" s="7">
        <f>IFERROR(IF(VLOOKUP(C248,'EST_DEVINTEX X DEMANDA'!A:E,5,0)&lt;0,0,VLOOKUP(C248,'EST_DEVINTEX X DEMANDA'!A:E,5,0)),0)</f>
        <v>13908</v>
      </c>
      <c r="T248" s="3"/>
      <c r="U248" s="3">
        <f t="shared" si="6"/>
        <v>0</v>
      </c>
      <c r="V248" s="3">
        <f t="shared" si="7"/>
        <v>0</v>
      </c>
      <c r="W248" s="3" t="s">
        <v>145</v>
      </c>
      <c r="X248" s="87" t="s">
        <v>145</v>
      </c>
      <c r="Y248" s="73">
        <f>(PLANEJAMENTO[[#This Row],[AGUARDANDO SEPARAÇÃO]]+PLANEJAMENTO[[#This Row],[FINALIZADO]])/(PLANEJAMENTO[[#This Row],[KIT]]+PLANEJAMENTO[[#This Row],[TOTAL LISTA]])</f>
        <v>1</v>
      </c>
    </row>
    <row r="249" spans="1:25" x14ac:dyDescent="0.25">
      <c r="A249" s="71" t="s">
        <v>160</v>
      </c>
      <c r="B249" s="71" t="s">
        <v>158</v>
      </c>
      <c r="C249" s="3">
        <v>95701</v>
      </c>
      <c r="D249" s="3" t="s">
        <v>30</v>
      </c>
      <c r="E249" s="47" t="s">
        <v>135</v>
      </c>
      <c r="F249" s="4" t="s">
        <v>136</v>
      </c>
      <c r="G249" s="4">
        <v>480</v>
      </c>
      <c r="H249" s="3">
        <v>6</v>
      </c>
      <c r="I249" s="15">
        <f>SUMIFS(IN_TRANSITO!E:E,IN_TRANSITO!B:B,PLANEJAMENTO!C249,IN_TRANSITO!H:H,PLANEJAMENTO!$I$2,IN_TRANSITO!W:W,PLANEJAMENTO!A249)</f>
        <v>0</v>
      </c>
      <c r="J249" s="15">
        <f>SUMIFS(IN_TRANSITO!E:E,IN_TRANSITO!B:B,PLANEJAMENTO!C249,IN_TRANSITO!H:H,PLANEJAMENTO!$J$2,IN_TRANSITO!W:W,PLANEJAMENTO!A249)</f>
        <v>0</v>
      </c>
      <c r="K249" s="15">
        <f>SUMIFS(PRODUCAO_SHRINK!E:E,PRODUCAO_SHRINK!B:B,PLANEJAMENTO[[#This Row],[SKU]],PRODUCAO_SHRINK!H:H,PLANEJAMENTO[[#Headers],[SHERINK SOLICITADO]],PRODUCAO_SHRINK!V:V,PLANEJAMENTO[[#This Row],[LISTA]])</f>
        <v>0</v>
      </c>
      <c r="L249" s="15">
        <f>SUMIFS(PRODUCAO_SHRINK!E:E,PRODUCAO_SHRINK!B:B,PLANEJAMENTO[[#This Row],[SKU]],PRODUCAO_SHRINK!H:H,PLANEJAMENTO[[#Headers],[SHERINK ENVIADO]],PRODUCAO_SHRINK!V:V,PLANEJAMENTO[[#This Row],[LISTA]])</f>
        <v>0</v>
      </c>
      <c r="M249" s="15">
        <f>SUMIFS(IN_TRANSITO!E:E,IN_TRANSITO!B:B,PLANEJAMENTO!C249,IN_TRANSITO!H:H,PLANEJAMENTO!$M$2,IN_TRANSITO!W:W,PLANEJAMENTO!A249)</f>
        <v>2118</v>
      </c>
      <c r="N249" s="15">
        <v>0</v>
      </c>
      <c r="O249" s="15">
        <v>2118</v>
      </c>
      <c r="P249" s="15">
        <f>(PLANEJAMENTO[[#This Row],[AGUARDANDO SEPARAÇÃO]]+PLANEJAMENTO[[#This Row],[FINALIZADO]])-(PLANEJAMENTO[[#This Row],[TOTAL LISTA]]+PLANEJAMENTO[[#This Row],[KIT]])</f>
        <v>0</v>
      </c>
      <c r="Q249" s="3">
        <f>IFERROR(VLOOKUP(PLANEJAMENTO[[#This Row],[SKU]],EST_MERCOCAMP!A:E,5,0),0)</f>
        <v>-3960</v>
      </c>
      <c r="R249" s="3">
        <f>IFERROR(VLOOKUP(PLANEJAMENTO[[#This Row],[SKU]],EST_LMX!A:C,3,0),0)</f>
        <v>2148</v>
      </c>
      <c r="S249" s="7">
        <f>IFERROR(IF(VLOOKUP(C249,'EST_DEVINTEX X DEMANDA'!A:E,5,0)&lt;0,0,VLOOKUP(C249,'EST_DEVINTEX X DEMANDA'!A:E,5,0)),0)</f>
        <v>7920</v>
      </c>
      <c r="T249" s="3"/>
      <c r="U249" s="3">
        <f t="shared" si="6"/>
        <v>0</v>
      </c>
      <c r="V249" s="3">
        <f t="shared" si="7"/>
        <v>0</v>
      </c>
      <c r="W249" s="3" t="s">
        <v>182</v>
      </c>
      <c r="X249" s="87" t="s">
        <v>145</v>
      </c>
      <c r="Y249" s="73">
        <f>(PLANEJAMENTO[[#This Row],[AGUARDANDO SEPARAÇÃO]]+PLANEJAMENTO[[#This Row],[FINALIZADO]])/(PLANEJAMENTO[[#This Row],[KIT]]+PLANEJAMENTO[[#This Row],[TOTAL LISTA]])</f>
        <v>1</v>
      </c>
    </row>
    <row r="250" spans="1:25" x14ac:dyDescent="0.25">
      <c r="A250" s="71" t="s">
        <v>160</v>
      </c>
      <c r="B250" s="71" t="s">
        <v>158</v>
      </c>
      <c r="C250" s="3">
        <v>34793</v>
      </c>
      <c r="D250" s="3" t="s">
        <v>226</v>
      </c>
      <c r="E250" s="47" t="s">
        <v>135</v>
      </c>
      <c r="F250" s="4" t="s">
        <v>136</v>
      </c>
      <c r="G250" s="4">
        <v>1560</v>
      </c>
      <c r="H250" s="3">
        <v>12</v>
      </c>
      <c r="I250" s="15">
        <f>SUMIFS(IN_TRANSITO!E:E,IN_TRANSITO!B:B,PLANEJAMENTO!C250,IN_TRANSITO!H:H,PLANEJAMENTO!$I$2,IN_TRANSITO!W:W,PLANEJAMENTO!A250)</f>
        <v>0</v>
      </c>
      <c r="J250" s="15">
        <f>SUMIFS(IN_TRANSITO!E:E,IN_TRANSITO!B:B,PLANEJAMENTO!C250,IN_TRANSITO!H:H,PLANEJAMENTO!$J$2,IN_TRANSITO!W:W,PLANEJAMENTO!A250)</f>
        <v>0</v>
      </c>
      <c r="K250" s="15">
        <f>SUMIFS(PRODUCAO_SHRINK!E:E,PRODUCAO_SHRINK!B:B,PLANEJAMENTO[[#This Row],[SKU]],PRODUCAO_SHRINK!H:H,PLANEJAMENTO[[#Headers],[SHERINK SOLICITADO]],PRODUCAO_SHRINK!V:V,PLANEJAMENTO[[#This Row],[LISTA]])</f>
        <v>0</v>
      </c>
      <c r="L250" s="15">
        <f>SUMIFS(PRODUCAO_SHRINK!E:E,PRODUCAO_SHRINK!B:B,PLANEJAMENTO[[#This Row],[SKU]],PRODUCAO_SHRINK!H:H,PLANEJAMENTO[[#Headers],[SHERINK ENVIADO]],PRODUCAO_SHRINK!V:V,PLANEJAMENTO[[#This Row],[LISTA]])</f>
        <v>0</v>
      </c>
      <c r="M250" s="15">
        <f>SUMIFS(IN_TRANSITO!E:E,IN_TRANSITO!B:B,PLANEJAMENTO!C250,IN_TRANSITO!H:H,PLANEJAMENTO!$M$2,IN_TRANSITO!W:W,PLANEJAMENTO!A250)</f>
        <v>2208</v>
      </c>
      <c r="N250" s="15">
        <v>0</v>
      </c>
      <c r="O250" s="15">
        <v>2208</v>
      </c>
      <c r="P250" s="15">
        <f>(PLANEJAMENTO[[#This Row],[AGUARDANDO SEPARAÇÃO]]+PLANEJAMENTO[[#This Row],[FINALIZADO]])-(PLANEJAMENTO[[#This Row],[TOTAL LISTA]]+PLANEJAMENTO[[#This Row],[KIT]])</f>
        <v>0</v>
      </c>
      <c r="Q250" s="3">
        <f>IFERROR(VLOOKUP(PLANEJAMENTO[[#This Row],[SKU]],EST_MERCOCAMP!A:E,5,0),0)</f>
        <v>480</v>
      </c>
      <c r="R250" s="3">
        <f>IFERROR(VLOOKUP(PLANEJAMENTO[[#This Row],[SKU]],EST_LMX!A:C,3,0),0)</f>
        <v>2208</v>
      </c>
      <c r="S250" s="7">
        <f>IFERROR(IF(VLOOKUP(C250,'EST_DEVINTEX X DEMANDA'!A:E,5,0)&lt;0,0,VLOOKUP(C250,'EST_DEVINTEX X DEMANDA'!A:E,5,0)),0)</f>
        <v>0</v>
      </c>
      <c r="T250" s="3"/>
      <c r="U250" s="3">
        <f t="shared" si="6"/>
        <v>0</v>
      </c>
      <c r="V250" s="3">
        <f t="shared" si="7"/>
        <v>0</v>
      </c>
      <c r="W250" s="3" t="s">
        <v>145</v>
      </c>
      <c r="X250" s="87" t="s">
        <v>145</v>
      </c>
      <c r="Y250" s="73">
        <f>(PLANEJAMENTO[[#This Row],[AGUARDANDO SEPARAÇÃO]]+PLANEJAMENTO[[#This Row],[FINALIZADO]])/(PLANEJAMENTO[[#This Row],[KIT]]+PLANEJAMENTO[[#This Row],[TOTAL LISTA]])</f>
        <v>1</v>
      </c>
    </row>
    <row r="251" spans="1:25" x14ac:dyDescent="0.25">
      <c r="A251" s="71" t="s">
        <v>160</v>
      </c>
      <c r="B251" s="71" t="s">
        <v>158</v>
      </c>
      <c r="C251" s="3">
        <v>34794</v>
      </c>
      <c r="D251" s="3" t="s">
        <v>228</v>
      </c>
      <c r="E251" s="47" t="s">
        <v>137</v>
      </c>
      <c r="F251" s="4" t="s">
        <v>136</v>
      </c>
      <c r="G251" s="4">
        <v>1560</v>
      </c>
      <c r="H251" s="3">
        <v>12</v>
      </c>
      <c r="I251" s="15">
        <f>SUMIFS(IN_TRANSITO!E:E,IN_TRANSITO!B:B,PLANEJAMENTO!C251,IN_TRANSITO!H:H,PLANEJAMENTO!$I$2,IN_TRANSITO!W:W,PLANEJAMENTO!A251)</f>
        <v>0</v>
      </c>
      <c r="J251" s="15">
        <f>SUMIFS(IN_TRANSITO!E:E,IN_TRANSITO!B:B,PLANEJAMENTO!C251,IN_TRANSITO!H:H,PLANEJAMENTO!$J$2,IN_TRANSITO!W:W,PLANEJAMENTO!A251)</f>
        <v>0</v>
      </c>
      <c r="K251" s="15">
        <f>SUMIFS(PRODUCAO_SHRINK!E:E,PRODUCAO_SHRINK!B:B,PLANEJAMENTO[[#This Row],[SKU]],PRODUCAO_SHRINK!H:H,PLANEJAMENTO[[#Headers],[SHERINK SOLICITADO]],PRODUCAO_SHRINK!V:V,PLANEJAMENTO[[#This Row],[LISTA]])</f>
        <v>0</v>
      </c>
      <c r="L251" s="15">
        <f>SUMIFS(PRODUCAO_SHRINK!E:E,PRODUCAO_SHRINK!B:B,PLANEJAMENTO[[#This Row],[SKU]],PRODUCAO_SHRINK!H:H,PLANEJAMENTO[[#Headers],[SHERINK ENVIADO]],PRODUCAO_SHRINK!V:V,PLANEJAMENTO[[#This Row],[LISTA]])</f>
        <v>0</v>
      </c>
      <c r="M251" s="15">
        <f>SUMIFS(IN_TRANSITO!E:E,IN_TRANSITO!B:B,PLANEJAMENTO!C251,IN_TRANSITO!H:H,PLANEJAMENTO!$M$2,IN_TRANSITO!W:W,PLANEJAMENTO!A251)</f>
        <v>2148</v>
      </c>
      <c r="N251" s="15">
        <v>0</v>
      </c>
      <c r="O251" s="15">
        <v>2148</v>
      </c>
      <c r="P251" s="15">
        <f>(PLANEJAMENTO[[#This Row],[AGUARDANDO SEPARAÇÃO]]+PLANEJAMENTO[[#This Row],[FINALIZADO]])-(PLANEJAMENTO[[#This Row],[TOTAL LISTA]]+PLANEJAMENTO[[#This Row],[KIT]])</f>
        <v>0</v>
      </c>
      <c r="Q251" s="3">
        <f>IFERROR(VLOOKUP(PLANEJAMENTO[[#This Row],[SKU]],EST_MERCOCAMP!A:E,5,0),0)</f>
        <v>2040</v>
      </c>
      <c r="R251" s="3">
        <f>IFERROR(VLOOKUP(PLANEJAMENTO[[#This Row],[SKU]],EST_LMX!A:C,3,0),0)</f>
        <v>2028</v>
      </c>
      <c r="S251" s="7">
        <f>IFERROR(IF(VLOOKUP(C251,'EST_DEVINTEX X DEMANDA'!A:E,5,0)&lt;0,0,VLOOKUP(C251,'EST_DEVINTEX X DEMANDA'!A:E,5,0)),0)</f>
        <v>3564</v>
      </c>
      <c r="T251" s="3"/>
      <c r="U251" s="3">
        <f t="shared" si="6"/>
        <v>0</v>
      </c>
      <c r="V251" s="3">
        <f t="shared" si="7"/>
        <v>0</v>
      </c>
      <c r="W251" s="3" t="s">
        <v>145</v>
      </c>
      <c r="X251" s="87" t="s">
        <v>145</v>
      </c>
      <c r="Y251" s="73">
        <f>(PLANEJAMENTO[[#This Row],[AGUARDANDO SEPARAÇÃO]]+PLANEJAMENTO[[#This Row],[FINALIZADO]])/(PLANEJAMENTO[[#This Row],[KIT]]+PLANEJAMENTO[[#This Row],[TOTAL LISTA]])</f>
        <v>1</v>
      </c>
    </row>
    <row r="252" spans="1:25" x14ac:dyDescent="0.25">
      <c r="A252" s="71" t="s">
        <v>160</v>
      </c>
      <c r="B252" s="71" t="s">
        <v>158</v>
      </c>
      <c r="C252" s="3">
        <v>32446</v>
      </c>
      <c r="D252" s="3" t="s">
        <v>32</v>
      </c>
      <c r="E252" s="47" t="s">
        <v>135</v>
      </c>
      <c r="F252" s="4" t="s">
        <v>136</v>
      </c>
      <c r="G252" s="4">
        <v>480</v>
      </c>
      <c r="H252" s="3">
        <v>6</v>
      </c>
      <c r="I252" s="15">
        <f>SUMIFS(IN_TRANSITO!E:E,IN_TRANSITO!B:B,PLANEJAMENTO!C252,IN_TRANSITO!H:H,PLANEJAMENTO!$I$2,IN_TRANSITO!W:W,PLANEJAMENTO!A252)</f>
        <v>0</v>
      </c>
      <c r="J252" s="15">
        <f>SUMIFS(IN_TRANSITO!E:E,IN_TRANSITO!B:B,PLANEJAMENTO!C252,IN_TRANSITO!H:H,PLANEJAMENTO!$J$2,IN_TRANSITO!W:W,PLANEJAMENTO!A252)</f>
        <v>0</v>
      </c>
      <c r="K252" s="15">
        <f>SUMIFS(PRODUCAO_SHRINK!E:E,PRODUCAO_SHRINK!B:B,PLANEJAMENTO[[#This Row],[SKU]],PRODUCAO_SHRINK!H:H,PLANEJAMENTO[[#Headers],[SHERINK SOLICITADO]],PRODUCAO_SHRINK!V:V,PLANEJAMENTO[[#This Row],[LISTA]])</f>
        <v>0</v>
      </c>
      <c r="L252" s="15">
        <f>SUMIFS(PRODUCAO_SHRINK!E:E,PRODUCAO_SHRINK!B:B,PLANEJAMENTO[[#This Row],[SKU]],PRODUCAO_SHRINK!H:H,PLANEJAMENTO[[#Headers],[SHERINK ENVIADO]],PRODUCAO_SHRINK!V:V,PLANEJAMENTO[[#This Row],[LISTA]])</f>
        <v>0</v>
      </c>
      <c r="M252" s="15">
        <f>SUMIFS(IN_TRANSITO!E:E,IN_TRANSITO!B:B,PLANEJAMENTO!C252,IN_TRANSITO!H:H,PLANEJAMENTO!$M$2,IN_TRANSITO!W:W,PLANEJAMENTO!A252)</f>
        <v>2082</v>
      </c>
      <c r="N252" s="15">
        <v>0</v>
      </c>
      <c r="O252" s="15">
        <v>2082</v>
      </c>
      <c r="P252" s="15">
        <f>(PLANEJAMENTO[[#This Row],[AGUARDANDO SEPARAÇÃO]]+PLANEJAMENTO[[#This Row],[FINALIZADO]])-(PLANEJAMENTO[[#This Row],[TOTAL LISTA]]+PLANEJAMENTO[[#This Row],[KIT]])</f>
        <v>0</v>
      </c>
      <c r="Q252" s="3">
        <f>IFERROR(VLOOKUP(PLANEJAMENTO[[#This Row],[SKU]],EST_MERCOCAMP!A:E,5,0),0)</f>
        <v>1956</v>
      </c>
      <c r="R252" s="3">
        <f>IFERROR(VLOOKUP(PLANEJAMENTO[[#This Row],[SKU]],EST_LMX!A:C,3,0),0)</f>
        <v>1596</v>
      </c>
      <c r="S252" s="7">
        <f>IFERROR(IF(VLOOKUP(C252,'EST_DEVINTEX X DEMANDA'!A:E,5,0)&lt;0,0,VLOOKUP(C252,'EST_DEVINTEX X DEMANDA'!A:E,5,0)),0)</f>
        <v>12582</v>
      </c>
      <c r="T252" s="3"/>
      <c r="U252" s="3">
        <f t="shared" si="6"/>
        <v>0</v>
      </c>
      <c r="V252" s="3">
        <f t="shared" si="7"/>
        <v>0</v>
      </c>
      <c r="W252" s="3" t="s">
        <v>182</v>
      </c>
      <c r="X252" s="87" t="s">
        <v>145</v>
      </c>
      <c r="Y252" s="73">
        <f>(PLANEJAMENTO[[#This Row],[AGUARDANDO SEPARAÇÃO]]+PLANEJAMENTO[[#This Row],[FINALIZADO]])/(PLANEJAMENTO[[#This Row],[KIT]]+PLANEJAMENTO[[#This Row],[TOTAL LISTA]])</f>
        <v>1</v>
      </c>
    </row>
    <row r="253" spans="1:25" x14ac:dyDescent="0.25">
      <c r="A253" s="71" t="s">
        <v>160</v>
      </c>
      <c r="B253" s="71" t="s">
        <v>158</v>
      </c>
      <c r="C253" s="3">
        <v>95678</v>
      </c>
      <c r="D253" s="3" t="s">
        <v>34</v>
      </c>
      <c r="E253" s="47" t="s">
        <v>135</v>
      </c>
      <c r="F253" s="4" t="s">
        <v>136</v>
      </c>
      <c r="G253" s="4">
        <v>480</v>
      </c>
      <c r="H253" s="3">
        <v>6</v>
      </c>
      <c r="I253" s="15">
        <f>SUMIFS(IN_TRANSITO!E:E,IN_TRANSITO!B:B,PLANEJAMENTO!C253,IN_TRANSITO!H:H,PLANEJAMENTO!$I$2,IN_TRANSITO!W:W,PLANEJAMENTO!A253)</f>
        <v>0</v>
      </c>
      <c r="J253" s="15">
        <f>SUMIFS(IN_TRANSITO!E:E,IN_TRANSITO!B:B,PLANEJAMENTO!C253,IN_TRANSITO!H:H,PLANEJAMENTO!$J$2,IN_TRANSITO!W:W,PLANEJAMENTO!A253)</f>
        <v>0</v>
      </c>
      <c r="K253" s="15">
        <f>SUMIFS(PRODUCAO_SHRINK!E:E,PRODUCAO_SHRINK!B:B,PLANEJAMENTO[[#This Row],[SKU]],PRODUCAO_SHRINK!H:H,PLANEJAMENTO[[#Headers],[SHERINK SOLICITADO]],PRODUCAO_SHRINK!V:V,PLANEJAMENTO[[#This Row],[LISTA]])</f>
        <v>0</v>
      </c>
      <c r="L253" s="15">
        <f>SUMIFS(PRODUCAO_SHRINK!E:E,PRODUCAO_SHRINK!B:B,PLANEJAMENTO[[#This Row],[SKU]],PRODUCAO_SHRINK!H:H,PLANEJAMENTO[[#Headers],[SHERINK ENVIADO]],PRODUCAO_SHRINK!V:V,PLANEJAMENTO[[#This Row],[LISTA]])</f>
        <v>0</v>
      </c>
      <c r="M253" s="15">
        <f>SUMIFS(IN_TRANSITO!E:E,IN_TRANSITO!B:B,PLANEJAMENTO!C253,IN_TRANSITO!H:H,PLANEJAMENTO!$M$2,IN_TRANSITO!W:W,PLANEJAMENTO!A253)</f>
        <v>1938</v>
      </c>
      <c r="N253" s="15">
        <v>0</v>
      </c>
      <c r="O253" s="15">
        <v>1938</v>
      </c>
      <c r="P253" s="15">
        <f>(PLANEJAMENTO[[#This Row],[AGUARDANDO SEPARAÇÃO]]+PLANEJAMENTO[[#This Row],[FINALIZADO]])-(PLANEJAMENTO[[#This Row],[TOTAL LISTA]]+PLANEJAMENTO[[#This Row],[KIT]])</f>
        <v>0</v>
      </c>
      <c r="Q253" s="3">
        <f>IFERROR(VLOOKUP(PLANEJAMENTO[[#This Row],[SKU]],EST_MERCOCAMP!A:E,5,0),0)</f>
        <v>1752</v>
      </c>
      <c r="R253" s="3">
        <f>IFERROR(VLOOKUP(PLANEJAMENTO[[#This Row],[SKU]],EST_LMX!A:C,3,0),0)</f>
        <v>1988</v>
      </c>
      <c r="S253" s="7">
        <f>IFERROR(IF(VLOOKUP(C253,'EST_DEVINTEX X DEMANDA'!A:E,5,0)&lt;0,0,VLOOKUP(C253,'EST_DEVINTEX X DEMANDA'!A:E,5,0)),0)</f>
        <v>36084</v>
      </c>
      <c r="T253" s="3"/>
      <c r="U253" s="3">
        <f t="shared" si="6"/>
        <v>0</v>
      </c>
      <c r="V253" s="3">
        <f t="shared" si="7"/>
        <v>0</v>
      </c>
      <c r="W253" s="3" t="s">
        <v>182</v>
      </c>
      <c r="X253" s="87" t="s">
        <v>145</v>
      </c>
      <c r="Y253" s="73">
        <f>(PLANEJAMENTO[[#This Row],[AGUARDANDO SEPARAÇÃO]]+PLANEJAMENTO[[#This Row],[FINALIZADO]])/(PLANEJAMENTO[[#This Row],[KIT]]+PLANEJAMENTO[[#This Row],[TOTAL LISTA]])</f>
        <v>1</v>
      </c>
    </row>
    <row r="254" spans="1:25" x14ac:dyDescent="0.25">
      <c r="A254" s="71" t="s">
        <v>160</v>
      </c>
      <c r="B254" s="71" t="s">
        <v>158</v>
      </c>
      <c r="C254" s="3">
        <v>34768</v>
      </c>
      <c r="D254" s="3" t="s">
        <v>36</v>
      </c>
      <c r="E254" s="47" t="s">
        <v>138</v>
      </c>
      <c r="F254" s="4" t="s">
        <v>136</v>
      </c>
      <c r="G254" s="4">
        <v>480</v>
      </c>
      <c r="H254" s="3">
        <v>6</v>
      </c>
      <c r="I254" s="15">
        <f>SUMIFS(IN_TRANSITO!E:E,IN_TRANSITO!B:B,PLANEJAMENTO!C254,IN_TRANSITO!H:H,PLANEJAMENTO!$I$2,IN_TRANSITO!W:W,PLANEJAMENTO!A254)</f>
        <v>0</v>
      </c>
      <c r="J254" s="15">
        <f>SUMIFS(IN_TRANSITO!E:E,IN_TRANSITO!B:B,PLANEJAMENTO!C254,IN_TRANSITO!H:H,PLANEJAMENTO!$J$2,IN_TRANSITO!W:W,PLANEJAMENTO!A254)</f>
        <v>0</v>
      </c>
      <c r="K254" s="15">
        <f>SUMIFS(PRODUCAO_SHRINK!E:E,PRODUCAO_SHRINK!B:B,PLANEJAMENTO[[#This Row],[SKU]],PRODUCAO_SHRINK!H:H,PLANEJAMENTO[[#Headers],[SHERINK SOLICITADO]],PRODUCAO_SHRINK!V:V,PLANEJAMENTO[[#This Row],[LISTA]])</f>
        <v>0</v>
      </c>
      <c r="L254" s="15">
        <f>SUMIFS(PRODUCAO_SHRINK!E:E,PRODUCAO_SHRINK!B:B,PLANEJAMENTO[[#This Row],[SKU]],PRODUCAO_SHRINK!H:H,PLANEJAMENTO[[#Headers],[SHERINK ENVIADO]],PRODUCAO_SHRINK!V:V,PLANEJAMENTO[[#This Row],[LISTA]])</f>
        <v>0</v>
      </c>
      <c r="M254" s="15">
        <f>SUMIFS(IN_TRANSITO!E:E,IN_TRANSITO!B:B,PLANEJAMENTO!C254,IN_TRANSITO!H:H,PLANEJAMENTO!$M$2,IN_TRANSITO!W:W,PLANEJAMENTO!A254)</f>
        <v>1986</v>
      </c>
      <c r="N254" s="15">
        <v>0</v>
      </c>
      <c r="O254" s="15">
        <v>1986</v>
      </c>
      <c r="P254" s="15">
        <f>(PLANEJAMENTO[[#This Row],[AGUARDANDO SEPARAÇÃO]]+PLANEJAMENTO[[#This Row],[FINALIZADO]])-(PLANEJAMENTO[[#This Row],[TOTAL LISTA]]+PLANEJAMENTO[[#This Row],[KIT]])</f>
        <v>0</v>
      </c>
      <c r="Q254" s="3">
        <f>IFERROR(VLOOKUP(PLANEJAMENTO[[#This Row],[SKU]],EST_MERCOCAMP!A:E,5,0),0)</f>
        <v>10068</v>
      </c>
      <c r="R254" s="3">
        <f>IFERROR(VLOOKUP(PLANEJAMENTO[[#This Row],[SKU]],EST_LMX!A:C,3,0),0)</f>
        <v>3852</v>
      </c>
      <c r="S254" s="7">
        <f>IFERROR(IF(VLOOKUP(C254,'EST_DEVINTEX X DEMANDA'!A:E,5,0)&lt;0,0,VLOOKUP(C254,'EST_DEVINTEX X DEMANDA'!A:E,5,0)),0)</f>
        <v>0</v>
      </c>
      <c r="T254" s="3"/>
      <c r="U254" s="3">
        <f t="shared" si="6"/>
        <v>0</v>
      </c>
      <c r="V254" s="3">
        <f t="shared" si="7"/>
        <v>0</v>
      </c>
      <c r="W254" s="3" t="s">
        <v>182</v>
      </c>
      <c r="X254" s="87" t="s">
        <v>145</v>
      </c>
      <c r="Y254" s="73">
        <f>(PLANEJAMENTO[[#This Row],[AGUARDANDO SEPARAÇÃO]]+PLANEJAMENTO[[#This Row],[FINALIZADO]])/(PLANEJAMENTO[[#This Row],[KIT]]+PLANEJAMENTO[[#This Row],[TOTAL LISTA]])</f>
        <v>1</v>
      </c>
    </row>
    <row r="255" spans="1:25" x14ac:dyDescent="0.25">
      <c r="A255" s="71" t="s">
        <v>160</v>
      </c>
      <c r="B255" s="71" t="s">
        <v>158</v>
      </c>
      <c r="C255" s="3">
        <v>32193</v>
      </c>
      <c r="D255" s="3" t="s">
        <v>229</v>
      </c>
      <c r="E255" s="47" t="s">
        <v>138</v>
      </c>
      <c r="F255" s="4" t="s">
        <v>136</v>
      </c>
      <c r="G255" s="4">
        <v>4032</v>
      </c>
      <c r="H255" s="3">
        <v>12</v>
      </c>
      <c r="I255" s="15">
        <f>SUMIFS(IN_TRANSITO!E:E,IN_TRANSITO!B:B,PLANEJAMENTO!C255,IN_TRANSITO!H:H,PLANEJAMENTO!$I$2,IN_TRANSITO!W:W,PLANEJAMENTO!A255)</f>
        <v>0</v>
      </c>
      <c r="J255" s="15">
        <f>SUMIFS(IN_TRANSITO!E:E,IN_TRANSITO!B:B,PLANEJAMENTO!C255,IN_TRANSITO!H:H,PLANEJAMENTO!$J$2,IN_TRANSITO!W:W,PLANEJAMENTO!A255)</f>
        <v>0</v>
      </c>
      <c r="K255" s="15">
        <f>SUMIFS(PRODUCAO_SHRINK!E:E,PRODUCAO_SHRINK!B:B,PLANEJAMENTO[[#This Row],[SKU]],PRODUCAO_SHRINK!H:H,PLANEJAMENTO[[#Headers],[SHERINK SOLICITADO]],PRODUCAO_SHRINK!V:V,PLANEJAMENTO[[#This Row],[LISTA]])</f>
        <v>0</v>
      </c>
      <c r="L255" s="15">
        <f>SUMIFS(PRODUCAO_SHRINK!E:E,PRODUCAO_SHRINK!B:B,PLANEJAMENTO[[#This Row],[SKU]],PRODUCAO_SHRINK!H:H,PLANEJAMENTO[[#Headers],[SHERINK ENVIADO]],PRODUCAO_SHRINK!V:V,PLANEJAMENTO[[#This Row],[LISTA]])</f>
        <v>0</v>
      </c>
      <c r="M255" s="15">
        <f>SUMIFS(IN_TRANSITO!E:E,IN_TRANSITO!B:B,PLANEJAMENTO!C255,IN_TRANSITO!H:H,PLANEJAMENTO!$M$2,IN_TRANSITO!W:W,PLANEJAMENTO!A255)</f>
        <v>2016</v>
      </c>
      <c r="N255" s="15">
        <v>0</v>
      </c>
      <c r="O255" s="15">
        <v>2016</v>
      </c>
      <c r="P255" s="15">
        <f>(PLANEJAMENTO[[#This Row],[AGUARDANDO SEPARAÇÃO]]+PLANEJAMENTO[[#This Row],[FINALIZADO]])-(PLANEJAMENTO[[#This Row],[TOTAL LISTA]]+PLANEJAMENTO[[#This Row],[KIT]])</f>
        <v>0</v>
      </c>
      <c r="Q255" s="3">
        <f>IFERROR(VLOOKUP(PLANEJAMENTO[[#This Row],[SKU]],EST_MERCOCAMP!A:E,5,0),0)</f>
        <v>3036</v>
      </c>
      <c r="R255" s="3">
        <f>IFERROR(VLOOKUP(PLANEJAMENTO[[#This Row],[SKU]],EST_LMX!A:C,3,0),0)</f>
        <v>1860</v>
      </c>
      <c r="S255" s="7">
        <f>IFERROR(IF(VLOOKUP(C255,'EST_DEVINTEX X DEMANDA'!A:E,5,0)&lt;0,0,VLOOKUP(C255,'EST_DEVINTEX X DEMANDA'!A:E,5,0)),0)</f>
        <v>0</v>
      </c>
      <c r="T255" s="3"/>
      <c r="U255" s="3">
        <f t="shared" si="6"/>
        <v>0</v>
      </c>
      <c r="V255" s="3">
        <f t="shared" si="7"/>
        <v>0</v>
      </c>
      <c r="W255" s="3" t="s">
        <v>145</v>
      </c>
      <c r="X255" s="87" t="s">
        <v>145</v>
      </c>
      <c r="Y255" s="73">
        <f>(PLANEJAMENTO[[#This Row],[AGUARDANDO SEPARAÇÃO]]+PLANEJAMENTO[[#This Row],[FINALIZADO]])/(PLANEJAMENTO[[#This Row],[KIT]]+PLANEJAMENTO[[#This Row],[TOTAL LISTA]])</f>
        <v>1</v>
      </c>
    </row>
    <row r="256" spans="1:25" x14ac:dyDescent="0.25">
      <c r="A256" s="71" t="s">
        <v>160</v>
      </c>
      <c r="B256" s="71" t="s">
        <v>158</v>
      </c>
      <c r="C256" s="3">
        <v>32432</v>
      </c>
      <c r="D256" s="3" t="s">
        <v>231</v>
      </c>
      <c r="E256" s="47" t="s">
        <v>135</v>
      </c>
      <c r="F256" s="4" t="s">
        <v>136</v>
      </c>
      <c r="G256" s="4">
        <v>720</v>
      </c>
      <c r="H256" s="3">
        <v>6</v>
      </c>
      <c r="I256" s="15">
        <f>SUMIFS(IN_TRANSITO!E:E,IN_TRANSITO!B:B,PLANEJAMENTO!C256,IN_TRANSITO!H:H,PLANEJAMENTO!$I$2,IN_TRANSITO!W:W,PLANEJAMENTO!A256)</f>
        <v>0</v>
      </c>
      <c r="J256" s="15">
        <f>SUMIFS(IN_TRANSITO!E:E,IN_TRANSITO!B:B,PLANEJAMENTO!C256,IN_TRANSITO!H:H,PLANEJAMENTO!$J$2,IN_TRANSITO!W:W,PLANEJAMENTO!A256)</f>
        <v>0</v>
      </c>
      <c r="K256" s="15">
        <f>SUMIFS(PRODUCAO_SHRINK!E:E,PRODUCAO_SHRINK!B:B,PLANEJAMENTO[[#This Row],[SKU]],PRODUCAO_SHRINK!H:H,PLANEJAMENTO[[#Headers],[SHERINK SOLICITADO]],PRODUCAO_SHRINK!V:V,PLANEJAMENTO[[#This Row],[LISTA]])</f>
        <v>0</v>
      </c>
      <c r="L256" s="15">
        <f>SUMIFS(PRODUCAO_SHRINK!E:E,PRODUCAO_SHRINK!B:B,PLANEJAMENTO[[#This Row],[SKU]],PRODUCAO_SHRINK!H:H,PLANEJAMENTO[[#Headers],[SHERINK ENVIADO]],PRODUCAO_SHRINK!V:V,PLANEJAMENTO[[#This Row],[LISTA]])</f>
        <v>0</v>
      </c>
      <c r="M256" s="15">
        <f>SUMIFS(IN_TRANSITO!E:E,IN_TRANSITO!B:B,PLANEJAMENTO!C256,IN_TRANSITO!H:H,PLANEJAMENTO!$M$2,IN_TRANSITO!W:W,PLANEJAMENTO!A256)</f>
        <v>1902</v>
      </c>
      <c r="N256" s="15">
        <v>0</v>
      </c>
      <c r="O256" s="15">
        <v>1902</v>
      </c>
      <c r="P256" s="15">
        <f>(PLANEJAMENTO[[#This Row],[AGUARDANDO SEPARAÇÃO]]+PLANEJAMENTO[[#This Row],[FINALIZADO]])-(PLANEJAMENTO[[#This Row],[TOTAL LISTA]]+PLANEJAMENTO[[#This Row],[KIT]])</f>
        <v>0</v>
      </c>
      <c r="Q256" s="3">
        <f>IFERROR(VLOOKUP(PLANEJAMENTO[[#This Row],[SKU]],EST_MERCOCAMP!A:E,5,0),0)</f>
        <v>1626</v>
      </c>
      <c r="R256" s="3">
        <f>IFERROR(VLOOKUP(PLANEJAMENTO[[#This Row],[SKU]],EST_LMX!A:C,3,0),0)</f>
        <v>840</v>
      </c>
      <c r="S256" s="7">
        <f>IFERROR(IF(VLOOKUP(C256,'EST_DEVINTEX X DEMANDA'!A:E,5,0)&lt;0,0,VLOOKUP(C256,'EST_DEVINTEX X DEMANDA'!A:E,5,0)),0)</f>
        <v>2514</v>
      </c>
      <c r="T256" s="3"/>
      <c r="U256" s="3">
        <f t="shared" si="6"/>
        <v>0</v>
      </c>
      <c r="V256" s="3">
        <f t="shared" si="7"/>
        <v>0</v>
      </c>
      <c r="W256" s="3" t="s">
        <v>145</v>
      </c>
      <c r="X256" s="87" t="s">
        <v>145</v>
      </c>
      <c r="Y256" s="73">
        <f>(PLANEJAMENTO[[#This Row],[AGUARDANDO SEPARAÇÃO]]+PLANEJAMENTO[[#This Row],[FINALIZADO]])/(PLANEJAMENTO[[#This Row],[KIT]]+PLANEJAMENTO[[#This Row],[TOTAL LISTA]])</f>
        <v>1</v>
      </c>
    </row>
    <row r="257" spans="1:25" x14ac:dyDescent="0.25">
      <c r="A257" s="71" t="s">
        <v>160</v>
      </c>
      <c r="B257" s="71" t="s">
        <v>158</v>
      </c>
      <c r="C257" s="3">
        <v>95275</v>
      </c>
      <c r="D257" s="3" t="s">
        <v>38</v>
      </c>
      <c r="E257" s="47" t="s">
        <v>135</v>
      </c>
      <c r="F257" s="4" t="s">
        <v>136</v>
      </c>
      <c r="G257" s="4">
        <v>390</v>
      </c>
      <c r="H257" s="3">
        <v>6</v>
      </c>
      <c r="I257" s="15">
        <f>SUMIFS(IN_TRANSITO!E:E,IN_TRANSITO!B:B,PLANEJAMENTO!C257,IN_TRANSITO!H:H,PLANEJAMENTO!$I$2,IN_TRANSITO!W:W,PLANEJAMENTO!A257)</f>
        <v>0</v>
      </c>
      <c r="J257" s="15">
        <f>SUMIFS(IN_TRANSITO!E:E,IN_TRANSITO!B:B,PLANEJAMENTO!C257,IN_TRANSITO!H:H,PLANEJAMENTO!$J$2,IN_TRANSITO!W:W,PLANEJAMENTO!A257)</f>
        <v>0</v>
      </c>
      <c r="K257" s="15">
        <f>SUMIFS(PRODUCAO_SHRINK!E:E,PRODUCAO_SHRINK!B:B,PLANEJAMENTO[[#This Row],[SKU]],PRODUCAO_SHRINK!H:H,PLANEJAMENTO[[#Headers],[SHERINK SOLICITADO]],PRODUCAO_SHRINK!V:V,PLANEJAMENTO[[#This Row],[LISTA]])</f>
        <v>0</v>
      </c>
      <c r="L257" s="15">
        <f>SUMIFS(PRODUCAO_SHRINK!E:E,PRODUCAO_SHRINK!B:B,PLANEJAMENTO[[#This Row],[SKU]],PRODUCAO_SHRINK!H:H,PLANEJAMENTO[[#Headers],[SHERINK ENVIADO]],PRODUCAO_SHRINK!V:V,PLANEJAMENTO[[#This Row],[LISTA]])</f>
        <v>0</v>
      </c>
      <c r="M257" s="15">
        <f>SUMIFS(IN_TRANSITO!E:E,IN_TRANSITO!B:B,PLANEJAMENTO!C257,IN_TRANSITO!H:H,PLANEJAMENTO!$M$2,IN_TRANSITO!W:W,PLANEJAMENTO!A257)</f>
        <v>1806</v>
      </c>
      <c r="N257" s="15">
        <v>0</v>
      </c>
      <c r="O257" s="15">
        <v>1806</v>
      </c>
      <c r="P257" s="15">
        <f>(PLANEJAMENTO[[#This Row],[AGUARDANDO SEPARAÇÃO]]+PLANEJAMENTO[[#This Row],[FINALIZADO]])-(PLANEJAMENTO[[#This Row],[TOTAL LISTA]]+PLANEJAMENTO[[#This Row],[KIT]])</f>
        <v>0</v>
      </c>
      <c r="Q257" s="3">
        <f>IFERROR(VLOOKUP(PLANEJAMENTO[[#This Row],[SKU]],EST_MERCOCAMP!A:E,5,0),0)</f>
        <v>-276</v>
      </c>
      <c r="R257" s="3">
        <f>IFERROR(VLOOKUP(PLANEJAMENTO[[#This Row],[SKU]],EST_LMX!A:C,3,0),0)</f>
        <v>2190</v>
      </c>
      <c r="S257" s="7">
        <f>IFERROR(IF(VLOOKUP(C257,'EST_DEVINTEX X DEMANDA'!A:E,5,0)&lt;0,0,VLOOKUP(C257,'EST_DEVINTEX X DEMANDA'!A:E,5,0)),0)</f>
        <v>6240</v>
      </c>
      <c r="T257" s="3"/>
      <c r="U257" s="3">
        <f t="shared" si="6"/>
        <v>0</v>
      </c>
      <c r="V257" s="3">
        <f t="shared" si="7"/>
        <v>0</v>
      </c>
      <c r="W257" s="3" t="s">
        <v>182</v>
      </c>
      <c r="X257" s="87" t="s">
        <v>145</v>
      </c>
      <c r="Y257" s="73">
        <f>(PLANEJAMENTO[[#This Row],[AGUARDANDO SEPARAÇÃO]]+PLANEJAMENTO[[#This Row],[FINALIZADO]])/(PLANEJAMENTO[[#This Row],[KIT]]+PLANEJAMENTO[[#This Row],[TOTAL LISTA]])</f>
        <v>1</v>
      </c>
    </row>
    <row r="258" spans="1:25" x14ac:dyDescent="0.25">
      <c r="A258" s="71" t="s">
        <v>160</v>
      </c>
      <c r="B258" s="71" t="s">
        <v>158</v>
      </c>
      <c r="C258" s="3">
        <v>33360</v>
      </c>
      <c r="D258" s="3" t="s">
        <v>235</v>
      </c>
      <c r="E258" s="47" t="s">
        <v>138</v>
      </c>
      <c r="F258" s="4" t="s">
        <v>136</v>
      </c>
      <c r="G258" s="4">
        <v>0</v>
      </c>
      <c r="H258" s="3">
        <v>3</v>
      </c>
      <c r="I258" s="15">
        <f>SUMIFS(IN_TRANSITO!E:E,IN_TRANSITO!B:B,PLANEJAMENTO!C258,IN_TRANSITO!H:H,PLANEJAMENTO!$I$2,IN_TRANSITO!W:W,PLANEJAMENTO!A258)</f>
        <v>0</v>
      </c>
      <c r="J258" s="15">
        <f>SUMIFS(IN_TRANSITO!E:E,IN_TRANSITO!B:B,PLANEJAMENTO!C258,IN_TRANSITO!H:H,PLANEJAMENTO!$J$2,IN_TRANSITO!W:W,PLANEJAMENTO!A258)</f>
        <v>0</v>
      </c>
      <c r="K258" s="15">
        <f>SUMIFS(PRODUCAO_SHRINK!E:E,PRODUCAO_SHRINK!B:B,PLANEJAMENTO[[#This Row],[SKU]],PRODUCAO_SHRINK!H:H,PLANEJAMENTO[[#Headers],[SHERINK SOLICITADO]],PRODUCAO_SHRINK!V:V,PLANEJAMENTO[[#This Row],[LISTA]])</f>
        <v>0</v>
      </c>
      <c r="L258" s="15">
        <f>SUMIFS(PRODUCAO_SHRINK!E:E,PRODUCAO_SHRINK!B:B,PLANEJAMENTO[[#This Row],[SKU]],PRODUCAO_SHRINK!H:H,PLANEJAMENTO[[#Headers],[SHERINK ENVIADO]],PRODUCAO_SHRINK!V:V,PLANEJAMENTO[[#This Row],[LISTA]])</f>
        <v>0</v>
      </c>
      <c r="M258" s="15">
        <f>SUMIFS(IN_TRANSITO!E:E,IN_TRANSITO!B:B,PLANEJAMENTO!C258,IN_TRANSITO!H:H,PLANEJAMENTO!$M$2,IN_TRANSITO!W:W,PLANEJAMENTO!A258)</f>
        <v>1644</v>
      </c>
      <c r="N258" s="15">
        <v>0</v>
      </c>
      <c r="O258" s="15">
        <v>1644</v>
      </c>
      <c r="P258" s="15">
        <f>(PLANEJAMENTO[[#This Row],[AGUARDANDO SEPARAÇÃO]]+PLANEJAMENTO[[#This Row],[FINALIZADO]])-(PLANEJAMENTO[[#This Row],[TOTAL LISTA]]+PLANEJAMENTO[[#This Row],[KIT]])</f>
        <v>0</v>
      </c>
      <c r="Q258" s="3">
        <f>IFERROR(VLOOKUP(PLANEJAMENTO[[#This Row],[SKU]],EST_MERCOCAMP!A:E,5,0),0)</f>
        <v>0</v>
      </c>
      <c r="R258" s="3">
        <f>IFERROR(VLOOKUP(PLANEJAMENTO[[#This Row],[SKU]],EST_LMX!A:C,3,0),0)</f>
        <v>1956</v>
      </c>
      <c r="S258" s="7">
        <f>IFERROR(IF(VLOOKUP(C258,'EST_DEVINTEX X DEMANDA'!A:E,5,0)&lt;0,0,VLOOKUP(C258,'EST_DEVINTEX X DEMANDA'!A:E,5,0)),0)</f>
        <v>0</v>
      </c>
      <c r="T258" s="3"/>
      <c r="U258" s="3">
        <f t="shared" si="6"/>
        <v>0</v>
      </c>
      <c r="V258" s="3">
        <f t="shared" si="7"/>
        <v>0</v>
      </c>
      <c r="W258" s="3" t="s">
        <v>145</v>
      </c>
      <c r="X258" s="87" t="s">
        <v>145</v>
      </c>
      <c r="Y258" s="73">
        <f>(PLANEJAMENTO[[#This Row],[AGUARDANDO SEPARAÇÃO]]+PLANEJAMENTO[[#This Row],[FINALIZADO]])/(PLANEJAMENTO[[#This Row],[KIT]]+PLANEJAMENTO[[#This Row],[TOTAL LISTA]])</f>
        <v>1</v>
      </c>
    </row>
    <row r="259" spans="1:25" x14ac:dyDescent="0.25">
      <c r="A259" s="71" t="s">
        <v>160</v>
      </c>
      <c r="B259" s="71" t="s">
        <v>158</v>
      </c>
      <c r="C259" s="3">
        <v>95108</v>
      </c>
      <c r="D259" s="3" t="s">
        <v>40</v>
      </c>
      <c r="E259" s="47" t="s">
        <v>135</v>
      </c>
      <c r="F259" s="4" t="s">
        <v>136</v>
      </c>
      <c r="G259" s="4">
        <v>768</v>
      </c>
      <c r="H259" s="3">
        <v>6</v>
      </c>
      <c r="I259" s="15">
        <f>SUMIFS(IN_TRANSITO!E:E,IN_TRANSITO!B:B,PLANEJAMENTO!C259,IN_TRANSITO!H:H,PLANEJAMENTO!$I$2,IN_TRANSITO!W:W,PLANEJAMENTO!A259)</f>
        <v>0</v>
      </c>
      <c r="J259" s="15">
        <f>SUMIFS(IN_TRANSITO!E:E,IN_TRANSITO!B:B,PLANEJAMENTO!C259,IN_TRANSITO!H:H,PLANEJAMENTO!$J$2,IN_TRANSITO!W:W,PLANEJAMENTO!A259)</f>
        <v>0</v>
      </c>
      <c r="K259" s="15">
        <f>SUMIFS(PRODUCAO_SHRINK!E:E,PRODUCAO_SHRINK!B:B,PLANEJAMENTO[[#This Row],[SKU]],PRODUCAO_SHRINK!H:H,PLANEJAMENTO[[#Headers],[SHERINK SOLICITADO]],PRODUCAO_SHRINK!V:V,PLANEJAMENTO[[#This Row],[LISTA]])</f>
        <v>0</v>
      </c>
      <c r="L259" s="15">
        <f>SUMIFS(PRODUCAO_SHRINK!E:E,PRODUCAO_SHRINK!B:B,PLANEJAMENTO[[#This Row],[SKU]],PRODUCAO_SHRINK!H:H,PLANEJAMENTO[[#Headers],[SHERINK ENVIADO]],PRODUCAO_SHRINK!V:V,PLANEJAMENTO[[#This Row],[LISTA]])</f>
        <v>0</v>
      </c>
      <c r="M259" s="15">
        <f>SUMIFS(IN_TRANSITO!E:E,IN_TRANSITO!B:B,PLANEJAMENTO!C259,IN_TRANSITO!H:H,PLANEJAMENTO!$M$2,IN_TRANSITO!W:W,PLANEJAMENTO!A259)</f>
        <v>1536</v>
      </c>
      <c r="N259" s="15">
        <v>0</v>
      </c>
      <c r="O259" s="15">
        <v>1620</v>
      </c>
      <c r="P259" s="15">
        <f>(PLANEJAMENTO[[#This Row],[AGUARDANDO SEPARAÇÃO]]+PLANEJAMENTO[[#This Row],[FINALIZADO]])-(PLANEJAMENTO[[#This Row],[TOTAL LISTA]]+PLANEJAMENTO[[#This Row],[KIT]])</f>
        <v>-84</v>
      </c>
      <c r="Q259" s="3">
        <f>IFERROR(VLOOKUP(PLANEJAMENTO[[#This Row],[SKU]],EST_MERCOCAMP!A:E,5,0),0)</f>
        <v>288</v>
      </c>
      <c r="R259" s="3">
        <f>IFERROR(VLOOKUP(PLANEJAMENTO[[#This Row],[SKU]],EST_LMX!A:C,3,0),0)</f>
        <v>312</v>
      </c>
      <c r="S259" s="7">
        <f>IFERROR(IF(VLOOKUP(C259,'EST_DEVINTEX X DEMANDA'!A:E,5,0)&lt;0,0,VLOOKUP(C259,'EST_DEVINTEX X DEMANDA'!A:E,5,0)),0)</f>
        <v>14130</v>
      </c>
      <c r="T259" s="3"/>
      <c r="U259" s="3">
        <f t="shared" ref="U259:U322" si="8">T259*G259</f>
        <v>0</v>
      </c>
      <c r="V259" s="3">
        <f t="shared" ref="V259:V322" si="9">U259/H259</f>
        <v>0</v>
      </c>
      <c r="W259" s="3" t="s">
        <v>182</v>
      </c>
      <c r="X259" s="87" t="s">
        <v>145</v>
      </c>
      <c r="Y259" s="73">
        <f>(PLANEJAMENTO[[#This Row],[AGUARDANDO SEPARAÇÃO]]+PLANEJAMENTO[[#This Row],[FINALIZADO]])/(PLANEJAMENTO[[#This Row],[KIT]]+PLANEJAMENTO[[#This Row],[TOTAL LISTA]])</f>
        <v>0.94814814814814818</v>
      </c>
    </row>
    <row r="260" spans="1:25" x14ac:dyDescent="0.25">
      <c r="A260" s="71" t="s">
        <v>160</v>
      </c>
      <c r="B260" s="71" t="s">
        <v>158</v>
      </c>
      <c r="C260" s="3">
        <v>32448</v>
      </c>
      <c r="D260" s="3" t="s">
        <v>69</v>
      </c>
      <c r="E260" s="47" t="s">
        <v>135</v>
      </c>
      <c r="F260" s="4" t="s">
        <v>136</v>
      </c>
      <c r="G260" s="4">
        <v>960</v>
      </c>
      <c r="H260" s="3">
        <v>6</v>
      </c>
      <c r="I260" s="15">
        <f>SUMIFS(IN_TRANSITO!E:E,IN_TRANSITO!B:B,PLANEJAMENTO!C260,IN_TRANSITO!H:H,PLANEJAMENTO!$I$2,IN_TRANSITO!W:W,PLANEJAMENTO!A260)</f>
        <v>0</v>
      </c>
      <c r="J260" s="15">
        <f>SUMIFS(IN_TRANSITO!E:E,IN_TRANSITO!B:B,PLANEJAMENTO!C260,IN_TRANSITO!H:H,PLANEJAMENTO!$J$2,IN_TRANSITO!W:W,PLANEJAMENTO!A260)</f>
        <v>0</v>
      </c>
      <c r="K260" s="15">
        <f>SUMIFS(PRODUCAO_SHRINK!E:E,PRODUCAO_SHRINK!B:B,PLANEJAMENTO[[#This Row],[SKU]],PRODUCAO_SHRINK!H:H,PLANEJAMENTO[[#Headers],[SHERINK SOLICITADO]],PRODUCAO_SHRINK!V:V,PLANEJAMENTO[[#This Row],[LISTA]])</f>
        <v>0</v>
      </c>
      <c r="L260" s="15">
        <f>SUMIFS(PRODUCAO_SHRINK!E:E,PRODUCAO_SHRINK!B:B,PLANEJAMENTO[[#This Row],[SKU]],PRODUCAO_SHRINK!H:H,PLANEJAMENTO[[#Headers],[SHERINK ENVIADO]],PRODUCAO_SHRINK!V:V,PLANEJAMENTO[[#This Row],[LISTA]])</f>
        <v>0</v>
      </c>
      <c r="M260" s="15">
        <f>SUMIFS(IN_TRANSITO!E:E,IN_TRANSITO!B:B,PLANEJAMENTO!C260,IN_TRANSITO!H:H,PLANEJAMENTO!$M$2,IN_TRANSITO!W:W,PLANEJAMENTO!A260)</f>
        <v>1578</v>
      </c>
      <c r="N260" s="15">
        <v>0</v>
      </c>
      <c r="O260" s="15">
        <v>1578</v>
      </c>
      <c r="P260" s="15">
        <f>(PLANEJAMENTO[[#This Row],[AGUARDANDO SEPARAÇÃO]]+PLANEJAMENTO[[#This Row],[FINALIZADO]])-(PLANEJAMENTO[[#This Row],[TOTAL LISTA]]+PLANEJAMENTO[[#This Row],[KIT]])</f>
        <v>0</v>
      </c>
      <c r="Q260" s="3">
        <f>IFERROR(VLOOKUP(PLANEJAMENTO[[#This Row],[SKU]],EST_MERCOCAMP!A:E,5,0),0)</f>
        <v>41134</v>
      </c>
      <c r="R260" s="3">
        <f>IFERROR(VLOOKUP(PLANEJAMENTO[[#This Row],[SKU]],EST_LMX!A:C,3,0),0)</f>
        <v>834</v>
      </c>
      <c r="S260" s="7">
        <f>IFERROR(IF(VLOOKUP(C260,'EST_DEVINTEX X DEMANDA'!A:E,5,0)&lt;0,0,VLOOKUP(C260,'EST_DEVINTEX X DEMANDA'!A:E,5,0)),0)</f>
        <v>3234</v>
      </c>
      <c r="T260" s="3"/>
      <c r="U260" s="3">
        <f t="shared" si="8"/>
        <v>0</v>
      </c>
      <c r="V260" s="3">
        <f t="shared" si="9"/>
        <v>0</v>
      </c>
      <c r="W260" s="3" t="s">
        <v>145</v>
      </c>
      <c r="X260" s="87" t="s">
        <v>145</v>
      </c>
      <c r="Y260" s="73">
        <f>(PLANEJAMENTO[[#This Row],[AGUARDANDO SEPARAÇÃO]]+PLANEJAMENTO[[#This Row],[FINALIZADO]])/(PLANEJAMENTO[[#This Row],[KIT]]+PLANEJAMENTO[[#This Row],[TOTAL LISTA]])</f>
        <v>1</v>
      </c>
    </row>
    <row r="261" spans="1:25" x14ac:dyDescent="0.25">
      <c r="A261" s="71" t="s">
        <v>160</v>
      </c>
      <c r="B261" s="71" t="s">
        <v>158</v>
      </c>
      <c r="C261" s="3">
        <v>32257</v>
      </c>
      <c r="D261" s="3" t="s">
        <v>237</v>
      </c>
      <c r="E261" s="47" t="s">
        <v>138</v>
      </c>
      <c r="F261" s="4" t="s">
        <v>136</v>
      </c>
      <c r="G261" s="4">
        <v>1440</v>
      </c>
      <c r="H261" s="3">
        <v>6</v>
      </c>
      <c r="I261" s="15">
        <f>SUMIFS(IN_TRANSITO!E:E,IN_TRANSITO!B:B,PLANEJAMENTO!C261,IN_TRANSITO!H:H,PLANEJAMENTO!$I$2,IN_TRANSITO!W:W,PLANEJAMENTO!A261)</f>
        <v>0</v>
      </c>
      <c r="J261" s="15">
        <f>SUMIFS(IN_TRANSITO!E:E,IN_TRANSITO!B:B,PLANEJAMENTO!C261,IN_TRANSITO!H:H,PLANEJAMENTO!$J$2,IN_TRANSITO!W:W,PLANEJAMENTO!A261)</f>
        <v>0</v>
      </c>
      <c r="K261" s="15">
        <f>SUMIFS(PRODUCAO_SHRINK!E:E,PRODUCAO_SHRINK!B:B,PLANEJAMENTO[[#This Row],[SKU]],PRODUCAO_SHRINK!H:H,PLANEJAMENTO[[#Headers],[SHERINK SOLICITADO]],PRODUCAO_SHRINK!V:V,PLANEJAMENTO[[#This Row],[LISTA]])</f>
        <v>0</v>
      </c>
      <c r="L261" s="15">
        <f>SUMIFS(PRODUCAO_SHRINK!E:E,PRODUCAO_SHRINK!B:B,PLANEJAMENTO[[#This Row],[SKU]],PRODUCAO_SHRINK!H:H,PLANEJAMENTO[[#Headers],[SHERINK ENVIADO]],PRODUCAO_SHRINK!V:V,PLANEJAMENTO[[#This Row],[LISTA]])</f>
        <v>0</v>
      </c>
      <c r="M261" s="15">
        <f>SUMIFS(IN_TRANSITO!E:E,IN_TRANSITO!B:B,PLANEJAMENTO!C261,IN_TRANSITO!H:H,PLANEJAMENTO!$M$2,IN_TRANSITO!W:W,PLANEJAMENTO!A261)</f>
        <v>1572</v>
      </c>
      <c r="N261" s="15">
        <v>0</v>
      </c>
      <c r="O261" s="15">
        <v>1572</v>
      </c>
      <c r="P261" s="15">
        <f>(PLANEJAMENTO[[#This Row],[AGUARDANDO SEPARAÇÃO]]+PLANEJAMENTO[[#This Row],[FINALIZADO]])-(PLANEJAMENTO[[#This Row],[TOTAL LISTA]]+PLANEJAMENTO[[#This Row],[KIT]])</f>
        <v>0</v>
      </c>
      <c r="Q261" s="3">
        <f>IFERROR(VLOOKUP(PLANEJAMENTO[[#This Row],[SKU]],EST_MERCOCAMP!A:E,5,0),0)</f>
        <v>2940</v>
      </c>
      <c r="R261" s="3">
        <f>IFERROR(VLOOKUP(PLANEJAMENTO[[#This Row],[SKU]],EST_LMX!A:C,3,0),0)</f>
        <v>1764</v>
      </c>
      <c r="S261" s="7">
        <f>IFERROR(IF(VLOOKUP(C261,'EST_DEVINTEX X DEMANDA'!A:E,5,0)&lt;0,0,VLOOKUP(C261,'EST_DEVINTEX X DEMANDA'!A:E,5,0)),0)</f>
        <v>0</v>
      </c>
      <c r="T261" s="3"/>
      <c r="U261" s="3">
        <f t="shared" si="8"/>
        <v>0</v>
      </c>
      <c r="V261" s="3">
        <f t="shared" si="9"/>
        <v>0</v>
      </c>
      <c r="W261" s="3" t="s">
        <v>145</v>
      </c>
      <c r="X261" s="87" t="s">
        <v>145</v>
      </c>
      <c r="Y261" s="73">
        <f>(PLANEJAMENTO[[#This Row],[AGUARDANDO SEPARAÇÃO]]+PLANEJAMENTO[[#This Row],[FINALIZADO]])/(PLANEJAMENTO[[#This Row],[KIT]]+PLANEJAMENTO[[#This Row],[TOTAL LISTA]])</f>
        <v>1</v>
      </c>
    </row>
    <row r="262" spans="1:25" x14ac:dyDescent="0.25">
      <c r="A262" s="71" t="s">
        <v>160</v>
      </c>
      <c r="B262" s="71" t="s">
        <v>158</v>
      </c>
      <c r="C262" s="3">
        <v>33579</v>
      </c>
      <c r="D262" s="3" t="s">
        <v>316</v>
      </c>
      <c r="E262" s="47" t="s">
        <v>138</v>
      </c>
      <c r="F262" s="4" t="s">
        <v>136</v>
      </c>
      <c r="G262" s="4">
        <v>2376</v>
      </c>
      <c r="H262" s="3">
        <v>6</v>
      </c>
      <c r="I262" s="15">
        <f>SUMIFS(IN_TRANSITO!E:E,IN_TRANSITO!B:B,PLANEJAMENTO!C262,IN_TRANSITO!H:H,PLANEJAMENTO!$I$2,IN_TRANSITO!W:W,PLANEJAMENTO!A262)</f>
        <v>0</v>
      </c>
      <c r="J262" s="15">
        <f>SUMIFS(IN_TRANSITO!E:E,IN_TRANSITO!B:B,PLANEJAMENTO!C262,IN_TRANSITO!H:H,PLANEJAMENTO!$J$2,IN_TRANSITO!W:W,PLANEJAMENTO!A262)</f>
        <v>0</v>
      </c>
      <c r="K262" s="15">
        <f>SUMIFS(PRODUCAO_SHRINK!E:E,PRODUCAO_SHRINK!B:B,PLANEJAMENTO[[#This Row],[SKU]],PRODUCAO_SHRINK!H:H,PLANEJAMENTO[[#Headers],[SHERINK SOLICITADO]],PRODUCAO_SHRINK!V:V,PLANEJAMENTO[[#This Row],[LISTA]])</f>
        <v>0</v>
      </c>
      <c r="L262" s="15">
        <f>SUMIFS(PRODUCAO_SHRINK!E:E,PRODUCAO_SHRINK!B:B,PLANEJAMENTO[[#This Row],[SKU]],PRODUCAO_SHRINK!H:H,PLANEJAMENTO[[#Headers],[SHERINK ENVIADO]],PRODUCAO_SHRINK!V:V,PLANEJAMENTO[[#This Row],[LISTA]])</f>
        <v>0</v>
      </c>
      <c r="M262" s="15">
        <f>SUMIFS(IN_TRANSITO!E:E,IN_TRANSITO!B:B,PLANEJAMENTO!C262,IN_TRANSITO!H:H,PLANEJAMENTO!$M$2,IN_TRANSITO!W:W,PLANEJAMENTO!A262)</f>
        <v>582</v>
      </c>
      <c r="N262" s="15">
        <v>0</v>
      </c>
      <c r="O262" s="15">
        <v>582</v>
      </c>
      <c r="P262" s="15">
        <f>(PLANEJAMENTO[[#This Row],[AGUARDANDO SEPARAÇÃO]]+PLANEJAMENTO[[#This Row],[FINALIZADO]])-(PLANEJAMENTO[[#This Row],[TOTAL LISTA]]+PLANEJAMENTO[[#This Row],[KIT]])</f>
        <v>0</v>
      </c>
      <c r="Q262" s="3">
        <f>IFERROR(VLOOKUP(PLANEJAMENTO[[#This Row],[SKU]],EST_MERCOCAMP!A:E,5,0),0)</f>
        <v>43680</v>
      </c>
      <c r="R262" s="3">
        <f>IFERROR(VLOOKUP(PLANEJAMENTO[[#This Row],[SKU]],EST_LMX!A:C,3,0),0)</f>
        <v>1116</v>
      </c>
      <c r="S262" s="7">
        <f>IFERROR(IF(VLOOKUP(C262,'EST_DEVINTEX X DEMANDA'!A:E,5,0)&lt;0,0,VLOOKUP(C262,'EST_DEVINTEX X DEMANDA'!A:E,5,0)),0)</f>
        <v>14466</v>
      </c>
      <c r="T262" s="3"/>
      <c r="U262" s="3">
        <f t="shared" si="8"/>
        <v>0</v>
      </c>
      <c r="V262" s="3">
        <f t="shared" si="9"/>
        <v>0</v>
      </c>
      <c r="W262" s="3" t="s">
        <v>145</v>
      </c>
      <c r="X262" s="87" t="s">
        <v>145</v>
      </c>
      <c r="Y262" s="73">
        <f>(PLANEJAMENTO[[#This Row],[AGUARDANDO SEPARAÇÃO]]+PLANEJAMENTO[[#This Row],[FINALIZADO]])/(PLANEJAMENTO[[#This Row],[KIT]]+PLANEJAMENTO[[#This Row],[TOTAL LISTA]])</f>
        <v>1</v>
      </c>
    </row>
    <row r="263" spans="1:25" x14ac:dyDescent="0.25">
      <c r="A263" s="71" t="s">
        <v>160</v>
      </c>
      <c r="B263" s="71" t="s">
        <v>158</v>
      </c>
      <c r="C263" s="3">
        <v>33592</v>
      </c>
      <c r="D263" s="3" t="s">
        <v>317</v>
      </c>
      <c r="E263" s="47" t="s">
        <v>138</v>
      </c>
      <c r="F263" s="4" t="s">
        <v>136</v>
      </c>
      <c r="G263" s="4">
        <v>3528</v>
      </c>
      <c r="H263" s="3">
        <v>6</v>
      </c>
      <c r="I263" s="15">
        <f>SUMIFS(IN_TRANSITO!E:E,IN_TRANSITO!B:B,PLANEJAMENTO!C263,IN_TRANSITO!H:H,PLANEJAMENTO!$I$2,IN_TRANSITO!W:W,PLANEJAMENTO!A263)</f>
        <v>0</v>
      </c>
      <c r="J263" s="15">
        <f>SUMIFS(IN_TRANSITO!E:E,IN_TRANSITO!B:B,PLANEJAMENTO!C263,IN_TRANSITO!H:H,PLANEJAMENTO!$J$2,IN_TRANSITO!W:W,PLANEJAMENTO!A263)</f>
        <v>0</v>
      </c>
      <c r="K263" s="15">
        <f>SUMIFS(PRODUCAO_SHRINK!E:E,PRODUCAO_SHRINK!B:B,PLANEJAMENTO[[#This Row],[SKU]],PRODUCAO_SHRINK!H:H,PLANEJAMENTO[[#Headers],[SHERINK SOLICITADO]],PRODUCAO_SHRINK!V:V,PLANEJAMENTO[[#This Row],[LISTA]])</f>
        <v>0</v>
      </c>
      <c r="L263" s="15">
        <f>SUMIFS(PRODUCAO_SHRINK!E:E,PRODUCAO_SHRINK!B:B,PLANEJAMENTO[[#This Row],[SKU]],PRODUCAO_SHRINK!H:H,PLANEJAMENTO[[#Headers],[SHERINK ENVIADO]],PRODUCAO_SHRINK!V:V,PLANEJAMENTO[[#This Row],[LISTA]])</f>
        <v>0</v>
      </c>
      <c r="M263" s="15">
        <f>SUMIFS(IN_TRANSITO!E:E,IN_TRANSITO!B:B,PLANEJAMENTO!C263,IN_TRANSITO!H:H,PLANEJAMENTO!$M$2,IN_TRANSITO!W:W,PLANEJAMENTO!A263)</f>
        <v>546</v>
      </c>
      <c r="N263" s="15">
        <v>0</v>
      </c>
      <c r="O263" s="15">
        <v>546</v>
      </c>
      <c r="P263" s="15">
        <f>(PLANEJAMENTO[[#This Row],[AGUARDANDO SEPARAÇÃO]]+PLANEJAMENTO[[#This Row],[FINALIZADO]])-(PLANEJAMENTO[[#This Row],[TOTAL LISTA]]+PLANEJAMENTO[[#This Row],[KIT]])</f>
        <v>0</v>
      </c>
      <c r="Q263" s="3">
        <f>IFERROR(VLOOKUP(PLANEJAMENTO[[#This Row],[SKU]],EST_MERCOCAMP!A:E,5,0),0)</f>
        <v>660</v>
      </c>
      <c r="R263" s="3">
        <f>IFERROR(VLOOKUP(PLANEJAMENTO[[#This Row],[SKU]],EST_LMX!A:C,3,0),0)</f>
        <v>942</v>
      </c>
      <c r="S263" s="7">
        <f>IFERROR(IF(VLOOKUP(C263,'EST_DEVINTEX X DEMANDA'!A:E,5,0)&lt;0,0,VLOOKUP(C263,'EST_DEVINTEX X DEMANDA'!A:E,5,0)),0)</f>
        <v>0</v>
      </c>
      <c r="T263" s="3"/>
      <c r="U263" s="3">
        <f t="shared" si="8"/>
        <v>0</v>
      </c>
      <c r="V263" s="3">
        <f t="shared" si="9"/>
        <v>0</v>
      </c>
      <c r="W263" s="3" t="s">
        <v>145</v>
      </c>
      <c r="X263" s="87" t="s">
        <v>145</v>
      </c>
      <c r="Y263" s="73">
        <f>(PLANEJAMENTO[[#This Row],[AGUARDANDO SEPARAÇÃO]]+PLANEJAMENTO[[#This Row],[FINALIZADO]])/(PLANEJAMENTO[[#This Row],[KIT]]+PLANEJAMENTO[[#This Row],[TOTAL LISTA]])</f>
        <v>1</v>
      </c>
    </row>
    <row r="264" spans="1:25" x14ac:dyDescent="0.25">
      <c r="A264" s="71" t="s">
        <v>160</v>
      </c>
      <c r="B264" s="71" t="s">
        <v>158</v>
      </c>
      <c r="C264" s="3">
        <v>33593</v>
      </c>
      <c r="D264" s="3" t="s">
        <v>318</v>
      </c>
      <c r="E264" s="47" t="s">
        <v>138</v>
      </c>
      <c r="F264" s="4" t="s">
        <v>136</v>
      </c>
      <c r="G264" s="4">
        <v>1980</v>
      </c>
      <c r="H264" s="3">
        <v>6</v>
      </c>
      <c r="I264" s="15">
        <f>SUMIFS(IN_TRANSITO!E:E,IN_TRANSITO!B:B,PLANEJAMENTO!C264,IN_TRANSITO!H:H,PLANEJAMENTO!$I$2,IN_TRANSITO!W:W,PLANEJAMENTO!A264)</f>
        <v>0</v>
      </c>
      <c r="J264" s="15">
        <f>SUMIFS(IN_TRANSITO!E:E,IN_TRANSITO!B:B,PLANEJAMENTO!C264,IN_TRANSITO!H:H,PLANEJAMENTO!$J$2,IN_TRANSITO!W:W,PLANEJAMENTO!A264)</f>
        <v>0</v>
      </c>
      <c r="K264" s="15">
        <f>SUMIFS(PRODUCAO_SHRINK!E:E,PRODUCAO_SHRINK!B:B,PLANEJAMENTO[[#This Row],[SKU]],PRODUCAO_SHRINK!H:H,PLANEJAMENTO[[#Headers],[SHERINK SOLICITADO]],PRODUCAO_SHRINK!V:V,PLANEJAMENTO[[#This Row],[LISTA]])</f>
        <v>0</v>
      </c>
      <c r="L264" s="15">
        <f>SUMIFS(PRODUCAO_SHRINK!E:E,PRODUCAO_SHRINK!B:B,PLANEJAMENTO[[#This Row],[SKU]],PRODUCAO_SHRINK!H:H,PLANEJAMENTO[[#Headers],[SHERINK ENVIADO]],PRODUCAO_SHRINK!V:V,PLANEJAMENTO[[#This Row],[LISTA]])</f>
        <v>0</v>
      </c>
      <c r="M264" s="15">
        <f>SUMIFS(IN_TRANSITO!E:E,IN_TRANSITO!B:B,PLANEJAMENTO!C264,IN_TRANSITO!H:H,PLANEJAMENTO!$M$2,IN_TRANSITO!W:W,PLANEJAMENTO!A264)</f>
        <v>522</v>
      </c>
      <c r="N264" s="15">
        <v>0</v>
      </c>
      <c r="O264" s="15">
        <v>522</v>
      </c>
      <c r="P264" s="15">
        <f>(PLANEJAMENTO[[#This Row],[AGUARDANDO SEPARAÇÃO]]+PLANEJAMENTO[[#This Row],[FINALIZADO]])-(PLANEJAMENTO[[#This Row],[TOTAL LISTA]]+PLANEJAMENTO[[#This Row],[KIT]])</f>
        <v>0</v>
      </c>
      <c r="Q264" s="3">
        <f>IFERROR(VLOOKUP(PLANEJAMENTO[[#This Row],[SKU]],EST_MERCOCAMP!A:E,5,0),0)</f>
        <v>11604</v>
      </c>
      <c r="R264" s="3">
        <f>IFERROR(VLOOKUP(PLANEJAMENTO[[#This Row],[SKU]],EST_LMX!A:C,3,0),0)</f>
        <v>894</v>
      </c>
      <c r="S264" s="7">
        <f>IFERROR(IF(VLOOKUP(C264,'EST_DEVINTEX X DEMANDA'!A:E,5,0)&lt;0,0,VLOOKUP(C264,'EST_DEVINTEX X DEMANDA'!A:E,5,0)),0)</f>
        <v>5940</v>
      </c>
      <c r="T264" s="3"/>
      <c r="U264" s="3">
        <f t="shared" si="8"/>
        <v>0</v>
      </c>
      <c r="V264" s="3">
        <f t="shared" si="9"/>
        <v>0</v>
      </c>
      <c r="W264" s="3" t="s">
        <v>145</v>
      </c>
      <c r="X264" s="87" t="s">
        <v>145</v>
      </c>
      <c r="Y264" s="73">
        <f>(PLANEJAMENTO[[#This Row],[AGUARDANDO SEPARAÇÃO]]+PLANEJAMENTO[[#This Row],[FINALIZADO]])/(PLANEJAMENTO[[#This Row],[KIT]]+PLANEJAMENTO[[#This Row],[TOTAL LISTA]])</f>
        <v>1</v>
      </c>
    </row>
    <row r="265" spans="1:25" x14ac:dyDescent="0.25">
      <c r="A265" s="71" t="s">
        <v>160</v>
      </c>
      <c r="B265" s="71" t="s">
        <v>158</v>
      </c>
      <c r="C265" s="3">
        <v>33626</v>
      </c>
      <c r="D265" s="3" t="s">
        <v>319</v>
      </c>
      <c r="E265" s="47" t="s">
        <v>138</v>
      </c>
      <c r="F265" s="4" t="s">
        <v>136</v>
      </c>
      <c r="G265" s="4">
        <v>3528</v>
      </c>
      <c r="H265" s="3">
        <v>6</v>
      </c>
      <c r="I265" s="15">
        <f>SUMIFS(IN_TRANSITO!E:E,IN_TRANSITO!B:B,PLANEJAMENTO!C265,IN_TRANSITO!H:H,PLANEJAMENTO!$I$2,IN_TRANSITO!W:W,PLANEJAMENTO!A265)</f>
        <v>0</v>
      </c>
      <c r="J265" s="15">
        <f>SUMIFS(IN_TRANSITO!E:E,IN_TRANSITO!B:B,PLANEJAMENTO!C265,IN_TRANSITO!H:H,PLANEJAMENTO!$J$2,IN_TRANSITO!W:W,PLANEJAMENTO!A265)</f>
        <v>0</v>
      </c>
      <c r="K265" s="15">
        <f>SUMIFS(PRODUCAO_SHRINK!E:E,PRODUCAO_SHRINK!B:B,PLANEJAMENTO[[#This Row],[SKU]],PRODUCAO_SHRINK!H:H,PLANEJAMENTO[[#Headers],[SHERINK SOLICITADO]],PRODUCAO_SHRINK!V:V,PLANEJAMENTO[[#This Row],[LISTA]])</f>
        <v>0</v>
      </c>
      <c r="L265" s="15">
        <f>SUMIFS(PRODUCAO_SHRINK!E:E,PRODUCAO_SHRINK!B:B,PLANEJAMENTO[[#This Row],[SKU]],PRODUCAO_SHRINK!H:H,PLANEJAMENTO[[#Headers],[SHERINK ENVIADO]],PRODUCAO_SHRINK!V:V,PLANEJAMENTO[[#This Row],[LISTA]])</f>
        <v>0</v>
      </c>
      <c r="M265" s="15">
        <f>SUMIFS(IN_TRANSITO!E:E,IN_TRANSITO!B:B,PLANEJAMENTO!C265,IN_TRANSITO!H:H,PLANEJAMENTO!$M$2,IN_TRANSITO!W:W,PLANEJAMENTO!A265)</f>
        <v>504</v>
      </c>
      <c r="N265" s="15">
        <v>0</v>
      </c>
      <c r="O265" s="15">
        <v>504</v>
      </c>
      <c r="P265" s="15">
        <f>(PLANEJAMENTO[[#This Row],[AGUARDANDO SEPARAÇÃO]]+PLANEJAMENTO[[#This Row],[FINALIZADO]])-(PLANEJAMENTO[[#This Row],[TOTAL LISTA]]+PLANEJAMENTO[[#This Row],[KIT]])</f>
        <v>0</v>
      </c>
      <c r="Q265" s="3">
        <f>IFERROR(VLOOKUP(PLANEJAMENTO[[#This Row],[SKU]],EST_MERCOCAMP!A:E,5,0),0)</f>
        <v>8280</v>
      </c>
      <c r="R265" s="3">
        <f>IFERROR(VLOOKUP(PLANEJAMENTO[[#This Row],[SKU]],EST_LMX!A:C,3,0),0)</f>
        <v>672</v>
      </c>
      <c r="S265" s="7">
        <f>IFERROR(IF(VLOOKUP(C265,'EST_DEVINTEX X DEMANDA'!A:E,5,0)&lt;0,0,VLOOKUP(C265,'EST_DEVINTEX X DEMANDA'!A:E,5,0)),0)</f>
        <v>3528</v>
      </c>
      <c r="T265" s="3"/>
      <c r="U265" s="3">
        <f t="shared" si="8"/>
        <v>0</v>
      </c>
      <c r="V265" s="3">
        <f t="shared" si="9"/>
        <v>0</v>
      </c>
      <c r="W265" s="3" t="s">
        <v>145</v>
      </c>
      <c r="X265" s="87" t="s">
        <v>145</v>
      </c>
      <c r="Y265" s="73">
        <f>(PLANEJAMENTO[[#This Row],[AGUARDANDO SEPARAÇÃO]]+PLANEJAMENTO[[#This Row],[FINALIZADO]])/(PLANEJAMENTO[[#This Row],[KIT]]+PLANEJAMENTO[[#This Row],[TOTAL LISTA]])</f>
        <v>1</v>
      </c>
    </row>
    <row r="266" spans="1:25" x14ac:dyDescent="0.25">
      <c r="A266" s="71" t="s">
        <v>160</v>
      </c>
      <c r="B266" s="71" t="s">
        <v>158</v>
      </c>
      <c r="C266" s="3">
        <v>33645</v>
      </c>
      <c r="D266" s="3" t="s">
        <v>320</v>
      </c>
      <c r="E266" s="47" t="s">
        <v>138</v>
      </c>
      <c r="F266" s="4" t="s">
        <v>136</v>
      </c>
      <c r="G266" s="4">
        <v>8352</v>
      </c>
      <c r="H266" s="3">
        <v>12</v>
      </c>
      <c r="I266" s="15">
        <f>SUMIFS(IN_TRANSITO!E:E,IN_TRANSITO!B:B,PLANEJAMENTO!C266,IN_TRANSITO!H:H,PLANEJAMENTO!$I$2,IN_TRANSITO!W:W,PLANEJAMENTO!A266)</f>
        <v>0</v>
      </c>
      <c r="J266" s="15">
        <f>SUMIFS(IN_TRANSITO!E:E,IN_TRANSITO!B:B,PLANEJAMENTO!C266,IN_TRANSITO!H:H,PLANEJAMENTO!$J$2,IN_TRANSITO!W:W,PLANEJAMENTO!A266)</f>
        <v>0</v>
      </c>
      <c r="K266" s="15">
        <f>SUMIFS(PRODUCAO_SHRINK!E:E,PRODUCAO_SHRINK!B:B,PLANEJAMENTO[[#This Row],[SKU]],PRODUCAO_SHRINK!H:H,PLANEJAMENTO[[#Headers],[SHERINK SOLICITADO]],PRODUCAO_SHRINK!V:V,PLANEJAMENTO[[#This Row],[LISTA]])</f>
        <v>0</v>
      </c>
      <c r="L266" s="15">
        <f>SUMIFS(PRODUCAO_SHRINK!E:E,PRODUCAO_SHRINK!B:B,PLANEJAMENTO[[#This Row],[SKU]],PRODUCAO_SHRINK!H:H,PLANEJAMENTO[[#Headers],[SHERINK ENVIADO]],PRODUCAO_SHRINK!V:V,PLANEJAMENTO[[#This Row],[LISTA]])</f>
        <v>0</v>
      </c>
      <c r="M266" s="15">
        <f>SUMIFS(IN_TRANSITO!E:E,IN_TRANSITO!B:B,PLANEJAMENTO!C266,IN_TRANSITO!H:H,PLANEJAMENTO!$M$2,IN_TRANSITO!W:W,PLANEJAMENTO!A266)</f>
        <v>504</v>
      </c>
      <c r="N266" s="15">
        <v>0</v>
      </c>
      <c r="O266" s="15">
        <v>504</v>
      </c>
      <c r="P266" s="15">
        <f>(PLANEJAMENTO[[#This Row],[AGUARDANDO SEPARAÇÃO]]+PLANEJAMENTO[[#This Row],[FINALIZADO]])-(PLANEJAMENTO[[#This Row],[TOTAL LISTA]]+PLANEJAMENTO[[#This Row],[KIT]])</f>
        <v>0</v>
      </c>
      <c r="Q266" s="3">
        <f>IFERROR(VLOOKUP(PLANEJAMENTO[[#This Row],[SKU]],EST_MERCOCAMP!A:E,5,0),0)</f>
        <v>19056</v>
      </c>
      <c r="R266" s="3">
        <f>IFERROR(VLOOKUP(PLANEJAMENTO[[#This Row],[SKU]],EST_LMX!A:C,3,0),0)</f>
        <v>180</v>
      </c>
      <c r="S266" s="7">
        <f>IFERROR(IF(VLOOKUP(C266,'EST_DEVINTEX X DEMANDA'!A:E,5,0)&lt;0,0,VLOOKUP(C266,'EST_DEVINTEX X DEMANDA'!A:E,5,0)),0)</f>
        <v>20172</v>
      </c>
      <c r="T266" s="3"/>
      <c r="U266" s="3">
        <f t="shared" si="8"/>
        <v>0</v>
      </c>
      <c r="V266" s="3">
        <f t="shared" si="9"/>
        <v>0</v>
      </c>
      <c r="W266" s="3" t="s">
        <v>145</v>
      </c>
      <c r="X266" s="87" t="s">
        <v>145</v>
      </c>
      <c r="Y266" s="73">
        <f>(PLANEJAMENTO[[#This Row],[AGUARDANDO SEPARAÇÃO]]+PLANEJAMENTO[[#This Row],[FINALIZADO]])/(PLANEJAMENTO[[#This Row],[KIT]]+PLANEJAMENTO[[#This Row],[TOTAL LISTA]])</f>
        <v>1</v>
      </c>
    </row>
    <row r="267" spans="1:25" x14ac:dyDescent="0.25">
      <c r="A267" s="71" t="s">
        <v>160</v>
      </c>
      <c r="B267" s="71" t="s">
        <v>158</v>
      </c>
      <c r="C267" s="3">
        <v>33635</v>
      </c>
      <c r="D267" s="3" t="s">
        <v>321</v>
      </c>
      <c r="E267" s="47" t="s">
        <v>138</v>
      </c>
      <c r="F267" s="4" t="s">
        <v>136</v>
      </c>
      <c r="G267" s="4">
        <v>930</v>
      </c>
      <c r="H267" s="3">
        <v>6</v>
      </c>
      <c r="I267" s="15">
        <f>SUMIFS(IN_TRANSITO!E:E,IN_TRANSITO!B:B,PLANEJAMENTO!C267,IN_TRANSITO!H:H,PLANEJAMENTO!$I$2,IN_TRANSITO!W:W,PLANEJAMENTO!A267)</f>
        <v>0</v>
      </c>
      <c r="J267" s="15">
        <f>SUMIFS(IN_TRANSITO!E:E,IN_TRANSITO!B:B,PLANEJAMENTO!C267,IN_TRANSITO!H:H,PLANEJAMENTO!$J$2,IN_TRANSITO!W:W,PLANEJAMENTO!A267)</f>
        <v>0</v>
      </c>
      <c r="K267" s="15">
        <f>SUMIFS(PRODUCAO_SHRINK!E:E,PRODUCAO_SHRINK!B:B,PLANEJAMENTO[[#This Row],[SKU]],PRODUCAO_SHRINK!H:H,PLANEJAMENTO[[#Headers],[SHERINK SOLICITADO]],PRODUCAO_SHRINK!V:V,PLANEJAMENTO[[#This Row],[LISTA]])</f>
        <v>0</v>
      </c>
      <c r="L267" s="15">
        <f>SUMIFS(PRODUCAO_SHRINK!E:E,PRODUCAO_SHRINK!B:B,PLANEJAMENTO[[#This Row],[SKU]],PRODUCAO_SHRINK!H:H,PLANEJAMENTO[[#Headers],[SHERINK ENVIADO]],PRODUCAO_SHRINK!V:V,PLANEJAMENTO[[#This Row],[LISTA]])</f>
        <v>0</v>
      </c>
      <c r="M267" s="15">
        <f>SUMIFS(IN_TRANSITO!E:E,IN_TRANSITO!B:B,PLANEJAMENTO!C267,IN_TRANSITO!H:H,PLANEJAMENTO!$M$2,IN_TRANSITO!W:W,PLANEJAMENTO!A267)</f>
        <v>504</v>
      </c>
      <c r="N267" s="15">
        <v>0</v>
      </c>
      <c r="O267" s="15">
        <v>504</v>
      </c>
      <c r="P267" s="15">
        <f>(PLANEJAMENTO[[#This Row],[AGUARDANDO SEPARAÇÃO]]+PLANEJAMENTO[[#This Row],[FINALIZADO]])-(PLANEJAMENTO[[#This Row],[TOTAL LISTA]]+PLANEJAMENTO[[#This Row],[KIT]])</f>
        <v>0</v>
      </c>
      <c r="Q267" s="3">
        <f>IFERROR(VLOOKUP(PLANEJAMENTO[[#This Row],[SKU]],EST_MERCOCAMP!A:E,5,0),0)</f>
        <v>2256</v>
      </c>
      <c r="R267" s="3">
        <f>IFERROR(VLOOKUP(PLANEJAMENTO[[#This Row],[SKU]],EST_LMX!A:C,3,0),0)</f>
        <v>558</v>
      </c>
      <c r="S267" s="7">
        <f>IFERROR(IF(VLOOKUP(C267,'EST_DEVINTEX X DEMANDA'!A:E,5,0)&lt;0,0,VLOOKUP(C267,'EST_DEVINTEX X DEMANDA'!A:E,5,0)),0)</f>
        <v>10230</v>
      </c>
      <c r="T267" s="3"/>
      <c r="U267" s="3">
        <f t="shared" si="8"/>
        <v>0</v>
      </c>
      <c r="V267" s="3">
        <f t="shared" si="9"/>
        <v>0</v>
      </c>
      <c r="W267" s="3" t="s">
        <v>145</v>
      </c>
      <c r="X267" s="87" t="s">
        <v>145</v>
      </c>
      <c r="Y267" s="73">
        <f>(PLANEJAMENTO[[#This Row],[AGUARDANDO SEPARAÇÃO]]+PLANEJAMENTO[[#This Row],[FINALIZADO]])/(PLANEJAMENTO[[#This Row],[KIT]]+PLANEJAMENTO[[#This Row],[TOTAL LISTA]])</f>
        <v>1</v>
      </c>
    </row>
    <row r="268" spans="1:25" x14ac:dyDescent="0.25">
      <c r="A268" s="71" t="s">
        <v>160</v>
      </c>
      <c r="B268" s="71" t="s">
        <v>158</v>
      </c>
      <c r="C268" s="3">
        <v>33601</v>
      </c>
      <c r="D268" s="3" t="s">
        <v>322</v>
      </c>
      <c r="E268" s="47" t="s">
        <v>138</v>
      </c>
      <c r="F268" s="4" t="s">
        <v>136</v>
      </c>
      <c r="G268" s="4">
        <v>1800</v>
      </c>
      <c r="H268" s="3">
        <v>6</v>
      </c>
      <c r="I268" s="15">
        <f>SUMIFS(IN_TRANSITO!E:E,IN_TRANSITO!B:B,PLANEJAMENTO!C268,IN_TRANSITO!H:H,PLANEJAMENTO!$I$2,IN_TRANSITO!W:W,PLANEJAMENTO!A268)</f>
        <v>0</v>
      </c>
      <c r="J268" s="15">
        <f>SUMIFS(IN_TRANSITO!E:E,IN_TRANSITO!B:B,PLANEJAMENTO!C268,IN_TRANSITO!H:H,PLANEJAMENTO!$J$2,IN_TRANSITO!W:W,PLANEJAMENTO!A268)</f>
        <v>0</v>
      </c>
      <c r="K268" s="15">
        <f>SUMIFS(PRODUCAO_SHRINK!E:E,PRODUCAO_SHRINK!B:B,PLANEJAMENTO[[#This Row],[SKU]],PRODUCAO_SHRINK!H:H,PLANEJAMENTO[[#Headers],[SHERINK SOLICITADO]],PRODUCAO_SHRINK!V:V,PLANEJAMENTO[[#This Row],[LISTA]])</f>
        <v>0</v>
      </c>
      <c r="L268" s="15">
        <f>SUMIFS(PRODUCAO_SHRINK!E:E,PRODUCAO_SHRINK!B:B,PLANEJAMENTO[[#This Row],[SKU]],PRODUCAO_SHRINK!H:H,PLANEJAMENTO[[#Headers],[SHERINK ENVIADO]],PRODUCAO_SHRINK!V:V,PLANEJAMENTO[[#This Row],[LISTA]])</f>
        <v>0</v>
      </c>
      <c r="M268" s="15">
        <f>SUMIFS(IN_TRANSITO!E:E,IN_TRANSITO!B:B,PLANEJAMENTO!C268,IN_TRANSITO!H:H,PLANEJAMENTO!$M$2,IN_TRANSITO!W:W,PLANEJAMENTO!A268)</f>
        <v>504</v>
      </c>
      <c r="N268" s="15">
        <v>0</v>
      </c>
      <c r="O268" s="15">
        <v>504</v>
      </c>
      <c r="P268" s="15">
        <f>(PLANEJAMENTO[[#This Row],[AGUARDANDO SEPARAÇÃO]]+PLANEJAMENTO[[#This Row],[FINALIZADO]])-(PLANEJAMENTO[[#This Row],[TOTAL LISTA]]+PLANEJAMENTO[[#This Row],[KIT]])</f>
        <v>0</v>
      </c>
      <c r="Q268" s="3">
        <f>IFERROR(VLOOKUP(PLANEJAMENTO[[#This Row],[SKU]],EST_MERCOCAMP!A:E,5,0),0)</f>
        <v>-5218</v>
      </c>
      <c r="R268" s="3">
        <f>IFERROR(VLOOKUP(PLANEJAMENTO[[#This Row],[SKU]],EST_LMX!A:C,3,0),0)</f>
        <v>618</v>
      </c>
      <c r="S268" s="7">
        <f>IFERROR(IF(VLOOKUP(C268,'EST_DEVINTEX X DEMANDA'!A:E,5,0)&lt;0,0,VLOOKUP(C268,'EST_DEVINTEX X DEMANDA'!A:E,5,0)),0)</f>
        <v>49710</v>
      </c>
      <c r="T268" s="3"/>
      <c r="U268" s="3">
        <f t="shared" si="8"/>
        <v>0</v>
      </c>
      <c r="V268" s="3">
        <f t="shared" si="9"/>
        <v>0</v>
      </c>
      <c r="W268" s="3" t="s">
        <v>145</v>
      </c>
      <c r="X268" s="87" t="s">
        <v>145</v>
      </c>
      <c r="Y268" s="73">
        <f>(PLANEJAMENTO[[#This Row],[AGUARDANDO SEPARAÇÃO]]+PLANEJAMENTO[[#This Row],[FINALIZADO]])/(PLANEJAMENTO[[#This Row],[KIT]]+PLANEJAMENTO[[#This Row],[TOTAL LISTA]])</f>
        <v>1</v>
      </c>
    </row>
    <row r="269" spans="1:25" x14ac:dyDescent="0.25">
      <c r="A269" s="71" t="s">
        <v>160</v>
      </c>
      <c r="B269" s="71" t="s">
        <v>158</v>
      </c>
      <c r="C269" s="3">
        <v>43735</v>
      </c>
      <c r="D269" s="3" t="s">
        <v>323</v>
      </c>
      <c r="E269" s="47" t="s">
        <v>135</v>
      </c>
      <c r="F269" s="4" t="s">
        <v>136</v>
      </c>
      <c r="G269" s="4">
        <v>1080</v>
      </c>
      <c r="H269" s="3">
        <v>12</v>
      </c>
      <c r="I269" s="15">
        <f>SUMIFS(IN_TRANSITO!E:E,IN_TRANSITO!B:B,PLANEJAMENTO!C269,IN_TRANSITO!H:H,PLANEJAMENTO!$I$2,IN_TRANSITO!W:W,PLANEJAMENTO!A269)</f>
        <v>0</v>
      </c>
      <c r="J269" s="15">
        <f>SUMIFS(IN_TRANSITO!E:E,IN_TRANSITO!B:B,PLANEJAMENTO!C269,IN_TRANSITO!H:H,PLANEJAMENTO!$J$2,IN_TRANSITO!W:W,PLANEJAMENTO!A269)</f>
        <v>0</v>
      </c>
      <c r="K269" s="15">
        <f>SUMIFS(PRODUCAO_SHRINK!E:E,PRODUCAO_SHRINK!B:B,PLANEJAMENTO[[#This Row],[SKU]],PRODUCAO_SHRINK!H:H,PLANEJAMENTO[[#Headers],[SHERINK SOLICITADO]],PRODUCAO_SHRINK!V:V,PLANEJAMENTO[[#This Row],[LISTA]])</f>
        <v>0</v>
      </c>
      <c r="L269" s="15">
        <f>SUMIFS(PRODUCAO_SHRINK!E:E,PRODUCAO_SHRINK!B:B,PLANEJAMENTO[[#This Row],[SKU]],PRODUCAO_SHRINK!H:H,PLANEJAMENTO[[#Headers],[SHERINK ENVIADO]],PRODUCAO_SHRINK!V:V,PLANEJAMENTO[[#This Row],[LISTA]])</f>
        <v>0</v>
      </c>
      <c r="M269" s="15">
        <f>SUMIFS(IN_TRANSITO!E:E,IN_TRANSITO!B:B,PLANEJAMENTO!C269,IN_TRANSITO!H:H,PLANEJAMENTO!$M$2,IN_TRANSITO!W:W,PLANEJAMENTO!A269)</f>
        <v>492</v>
      </c>
      <c r="N269" s="15">
        <v>0</v>
      </c>
      <c r="O269" s="15">
        <v>492</v>
      </c>
      <c r="P269" s="15">
        <f>(PLANEJAMENTO[[#This Row],[AGUARDANDO SEPARAÇÃO]]+PLANEJAMENTO[[#This Row],[FINALIZADO]])-(PLANEJAMENTO[[#This Row],[TOTAL LISTA]]+PLANEJAMENTO[[#This Row],[KIT]])</f>
        <v>0</v>
      </c>
      <c r="Q269" s="3">
        <f>IFERROR(VLOOKUP(PLANEJAMENTO[[#This Row],[SKU]],EST_MERCOCAMP!A:E,5,0),0)</f>
        <v>-4128</v>
      </c>
      <c r="R269" s="3">
        <f>IFERROR(VLOOKUP(PLANEJAMENTO[[#This Row],[SKU]],EST_LMX!A:C,3,0),0)</f>
        <v>324</v>
      </c>
      <c r="S269" s="7">
        <f>IFERROR(IF(VLOOKUP(C269,'EST_DEVINTEX X DEMANDA'!A:E,5,0)&lt;0,0,VLOOKUP(C269,'EST_DEVINTEX X DEMANDA'!A:E,5,0)),0)</f>
        <v>5400</v>
      </c>
      <c r="T269" s="3"/>
      <c r="U269" s="3">
        <f t="shared" si="8"/>
        <v>0</v>
      </c>
      <c r="V269" s="3">
        <f t="shared" si="9"/>
        <v>0</v>
      </c>
      <c r="W269" s="3" t="s">
        <v>145</v>
      </c>
      <c r="X269" s="87" t="s">
        <v>145</v>
      </c>
      <c r="Y269" s="73">
        <f>(PLANEJAMENTO[[#This Row],[AGUARDANDO SEPARAÇÃO]]+PLANEJAMENTO[[#This Row],[FINALIZADO]])/(PLANEJAMENTO[[#This Row],[KIT]]+PLANEJAMENTO[[#This Row],[TOTAL LISTA]])</f>
        <v>1</v>
      </c>
    </row>
    <row r="270" spans="1:25" x14ac:dyDescent="0.25">
      <c r="A270" s="71" t="s">
        <v>160</v>
      </c>
      <c r="B270" s="71" t="s">
        <v>158</v>
      </c>
      <c r="C270" s="3">
        <v>34921</v>
      </c>
      <c r="D270" s="3" t="s">
        <v>77</v>
      </c>
      <c r="E270" s="47" t="s">
        <v>137</v>
      </c>
      <c r="F270" s="4" t="s">
        <v>136</v>
      </c>
      <c r="G270" s="4">
        <v>960</v>
      </c>
      <c r="H270" s="3">
        <v>6</v>
      </c>
      <c r="I270" s="15">
        <f>SUMIFS(IN_TRANSITO!E:E,IN_TRANSITO!B:B,PLANEJAMENTO!C270,IN_TRANSITO!H:H,PLANEJAMENTO!$I$2,IN_TRANSITO!W:W,PLANEJAMENTO!A270)</f>
        <v>0</v>
      </c>
      <c r="J270" s="15">
        <f>SUMIFS(IN_TRANSITO!E:E,IN_TRANSITO!B:B,PLANEJAMENTO!C270,IN_TRANSITO!H:H,PLANEJAMENTO!$J$2,IN_TRANSITO!W:W,PLANEJAMENTO!A270)</f>
        <v>0</v>
      </c>
      <c r="K270" s="15">
        <f>SUMIFS(PRODUCAO_SHRINK!E:E,PRODUCAO_SHRINK!B:B,PLANEJAMENTO[[#This Row],[SKU]],PRODUCAO_SHRINK!H:H,PLANEJAMENTO[[#Headers],[SHERINK SOLICITADO]],PRODUCAO_SHRINK!V:V,PLANEJAMENTO[[#This Row],[LISTA]])</f>
        <v>0</v>
      </c>
      <c r="L270" s="15">
        <f>SUMIFS(PRODUCAO_SHRINK!E:E,PRODUCAO_SHRINK!B:B,PLANEJAMENTO[[#This Row],[SKU]],PRODUCAO_SHRINK!H:H,PLANEJAMENTO[[#Headers],[SHERINK ENVIADO]],PRODUCAO_SHRINK!V:V,PLANEJAMENTO[[#This Row],[LISTA]])</f>
        <v>0</v>
      </c>
      <c r="M270" s="15">
        <f>SUMIFS(IN_TRANSITO!E:E,IN_TRANSITO!B:B,PLANEJAMENTO!C270,IN_TRANSITO!H:H,PLANEJAMENTO!$M$2,IN_TRANSITO!W:W,PLANEJAMENTO!A270)</f>
        <v>402</v>
      </c>
      <c r="N270" s="15">
        <v>0</v>
      </c>
      <c r="O270" s="15">
        <v>402</v>
      </c>
      <c r="P270" s="15">
        <f>(PLANEJAMENTO[[#This Row],[AGUARDANDO SEPARAÇÃO]]+PLANEJAMENTO[[#This Row],[FINALIZADO]])-(PLANEJAMENTO[[#This Row],[TOTAL LISTA]]+PLANEJAMENTO[[#This Row],[KIT]])</f>
        <v>0</v>
      </c>
      <c r="Q270" s="3">
        <f>IFERROR(VLOOKUP(PLANEJAMENTO[[#This Row],[SKU]],EST_MERCOCAMP!A:E,5,0),0)</f>
        <v>-2676</v>
      </c>
      <c r="R270" s="3">
        <f>IFERROR(VLOOKUP(PLANEJAMENTO[[#This Row],[SKU]],EST_LMX!A:C,3,0),0)</f>
        <v>966</v>
      </c>
      <c r="S270" s="7">
        <f>IFERROR(IF(VLOOKUP(C270,'EST_DEVINTEX X DEMANDA'!A:E,5,0)&lt;0,0,VLOOKUP(C270,'EST_DEVINTEX X DEMANDA'!A:E,5,0)),0)</f>
        <v>7062</v>
      </c>
      <c r="T270" s="3"/>
      <c r="U270" s="3">
        <f t="shared" si="8"/>
        <v>0</v>
      </c>
      <c r="V270" s="3">
        <f t="shared" si="9"/>
        <v>0</v>
      </c>
      <c r="W270" s="3" t="s">
        <v>145</v>
      </c>
      <c r="X270" s="87" t="s">
        <v>145</v>
      </c>
      <c r="Y270" s="73">
        <f>(PLANEJAMENTO[[#This Row],[AGUARDANDO SEPARAÇÃO]]+PLANEJAMENTO[[#This Row],[FINALIZADO]])/(PLANEJAMENTO[[#This Row],[KIT]]+PLANEJAMENTO[[#This Row],[TOTAL LISTA]])</f>
        <v>1</v>
      </c>
    </row>
    <row r="271" spans="1:25" x14ac:dyDescent="0.25">
      <c r="A271" s="71" t="s">
        <v>160</v>
      </c>
      <c r="B271" s="71" t="s">
        <v>158</v>
      </c>
      <c r="C271" s="3">
        <v>33598</v>
      </c>
      <c r="D271" s="3" t="s">
        <v>324</v>
      </c>
      <c r="E271" s="47" t="s">
        <v>138</v>
      </c>
      <c r="F271" s="4" t="s">
        <v>136</v>
      </c>
      <c r="G271" s="4">
        <v>1860</v>
      </c>
      <c r="H271" s="3">
        <v>6</v>
      </c>
      <c r="I271" s="15">
        <f>SUMIFS(IN_TRANSITO!E:E,IN_TRANSITO!B:B,PLANEJAMENTO!C271,IN_TRANSITO!H:H,PLANEJAMENTO!$I$2,IN_TRANSITO!W:W,PLANEJAMENTO!A271)</f>
        <v>0</v>
      </c>
      <c r="J271" s="15">
        <f>SUMIFS(IN_TRANSITO!E:E,IN_TRANSITO!B:B,PLANEJAMENTO!C271,IN_TRANSITO!H:H,PLANEJAMENTO!$J$2,IN_TRANSITO!W:W,PLANEJAMENTO!A271)</f>
        <v>0</v>
      </c>
      <c r="K271" s="15">
        <f>SUMIFS(PRODUCAO_SHRINK!E:E,PRODUCAO_SHRINK!B:B,PLANEJAMENTO[[#This Row],[SKU]],PRODUCAO_SHRINK!H:H,PLANEJAMENTO[[#Headers],[SHERINK SOLICITADO]],PRODUCAO_SHRINK!V:V,PLANEJAMENTO[[#This Row],[LISTA]])</f>
        <v>0</v>
      </c>
      <c r="L271" s="15">
        <f>SUMIFS(PRODUCAO_SHRINK!E:E,PRODUCAO_SHRINK!B:B,PLANEJAMENTO[[#This Row],[SKU]],PRODUCAO_SHRINK!H:H,PLANEJAMENTO[[#Headers],[SHERINK ENVIADO]],PRODUCAO_SHRINK!V:V,PLANEJAMENTO[[#This Row],[LISTA]])</f>
        <v>0</v>
      </c>
      <c r="M271" s="15">
        <f>SUMIFS(IN_TRANSITO!E:E,IN_TRANSITO!B:B,PLANEJAMENTO!C271,IN_TRANSITO!H:H,PLANEJAMENTO!$M$2,IN_TRANSITO!W:W,PLANEJAMENTO!A271)</f>
        <v>516</v>
      </c>
      <c r="N271" s="15">
        <v>0</v>
      </c>
      <c r="O271" s="15">
        <v>516</v>
      </c>
      <c r="P271" s="15">
        <f>(PLANEJAMENTO[[#This Row],[AGUARDANDO SEPARAÇÃO]]+PLANEJAMENTO[[#This Row],[FINALIZADO]])-(PLANEJAMENTO[[#This Row],[TOTAL LISTA]]+PLANEJAMENTO[[#This Row],[KIT]])</f>
        <v>0</v>
      </c>
      <c r="Q271" s="3">
        <f>IFERROR(VLOOKUP(PLANEJAMENTO[[#This Row],[SKU]],EST_MERCOCAMP!A:E,5,0),0)</f>
        <v>17172</v>
      </c>
      <c r="R271" s="3">
        <f>IFERROR(VLOOKUP(PLANEJAMENTO[[#This Row],[SKU]],EST_LMX!A:C,3,0),0)</f>
        <v>120</v>
      </c>
      <c r="S271" s="7">
        <f>IFERROR(IF(VLOOKUP(C271,'EST_DEVINTEX X DEMANDA'!A:E,5,0)&lt;0,0,VLOOKUP(C271,'EST_DEVINTEX X DEMANDA'!A:E,5,0)),0)</f>
        <v>18054</v>
      </c>
      <c r="T271" s="3"/>
      <c r="U271" s="3">
        <f t="shared" si="8"/>
        <v>0</v>
      </c>
      <c r="V271" s="3">
        <f t="shared" si="9"/>
        <v>0</v>
      </c>
      <c r="W271" s="3" t="s">
        <v>145</v>
      </c>
      <c r="X271" s="87" t="s">
        <v>145</v>
      </c>
      <c r="Y271" s="73">
        <f>(PLANEJAMENTO[[#This Row],[AGUARDANDO SEPARAÇÃO]]+PLANEJAMENTO[[#This Row],[FINALIZADO]])/(PLANEJAMENTO[[#This Row],[KIT]]+PLANEJAMENTO[[#This Row],[TOTAL LISTA]])</f>
        <v>1</v>
      </c>
    </row>
    <row r="272" spans="1:25" x14ac:dyDescent="0.25">
      <c r="A272" s="71" t="s">
        <v>160</v>
      </c>
      <c r="B272" s="71" t="s">
        <v>158</v>
      </c>
      <c r="C272" s="3">
        <v>34530</v>
      </c>
      <c r="D272" s="3" t="s">
        <v>42</v>
      </c>
      <c r="E272" s="47" t="s">
        <v>138</v>
      </c>
      <c r="F272" s="4" t="s">
        <v>136</v>
      </c>
      <c r="G272" s="4">
        <v>960</v>
      </c>
      <c r="H272" s="3">
        <v>6</v>
      </c>
      <c r="I272" s="15">
        <f>SUMIFS(IN_TRANSITO!E:E,IN_TRANSITO!B:B,PLANEJAMENTO!C272,IN_TRANSITO!H:H,PLANEJAMENTO!$I$2,IN_TRANSITO!W:W,PLANEJAMENTO!A272)</f>
        <v>0</v>
      </c>
      <c r="J272" s="15">
        <f>SUMIFS(IN_TRANSITO!E:E,IN_TRANSITO!B:B,PLANEJAMENTO!C272,IN_TRANSITO!H:H,PLANEJAMENTO!$J$2,IN_TRANSITO!W:W,PLANEJAMENTO!A272)</f>
        <v>0</v>
      </c>
      <c r="K272" s="15">
        <f>SUMIFS(PRODUCAO_SHRINK!E:E,PRODUCAO_SHRINK!B:B,PLANEJAMENTO[[#This Row],[SKU]],PRODUCAO_SHRINK!H:H,PLANEJAMENTO[[#Headers],[SHERINK SOLICITADO]],PRODUCAO_SHRINK!V:V,PLANEJAMENTO[[#This Row],[LISTA]])</f>
        <v>0</v>
      </c>
      <c r="L272" s="15">
        <f>SUMIFS(PRODUCAO_SHRINK!E:E,PRODUCAO_SHRINK!B:B,PLANEJAMENTO[[#This Row],[SKU]],PRODUCAO_SHRINK!H:H,PLANEJAMENTO[[#Headers],[SHERINK ENVIADO]],PRODUCAO_SHRINK!V:V,PLANEJAMENTO[[#This Row],[LISTA]])</f>
        <v>0</v>
      </c>
      <c r="M272" s="15">
        <f>SUMIFS(IN_TRANSITO!E:E,IN_TRANSITO!B:B,PLANEJAMENTO!C272,IN_TRANSITO!H:H,PLANEJAMENTO!$M$2,IN_TRANSITO!W:W,PLANEJAMENTO!A272)</f>
        <v>456</v>
      </c>
      <c r="N272" s="15">
        <v>0</v>
      </c>
      <c r="O272" s="15">
        <v>456</v>
      </c>
      <c r="P272" s="15">
        <f>(PLANEJAMENTO[[#This Row],[AGUARDANDO SEPARAÇÃO]]+PLANEJAMENTO[[#This Row],[FINALIZADO]])-(PLANEJAMENTO[[#This Row],[TOTAL LISTA]]+PLANEJAMENTO[[#This Row],[KIT]])</f>
        <v>0</v>
      </c>
      <c r="Q272" s="3">
        <f>IFERROR(VLOOKUP(PLANEJAMENTO[[#This Row],[SKU]],EST_MERCOCAMP!A:E,5,0),0)</f>
        <v>576</v>
      </c>
      <c r="R272" s="3">
        <f>IFERROR(VLOOKUP(PLANEJAMENTO[[#This Row],[SKU]],EST_LMX!A:C,3,0),0)</f>
        <v>648</v>
      </c>
      <c r="S272" s="7">
        <f>IFERROR(IF(VLOOKUP(C272,'EST_DEVINTEX X DEMANDA'!A:E,5,0)&lt;0,0,VLOOKUP(C272,'EST_DEVINTEX X DEMANDA'!A:E,5,0)),0)</f>
        <v>960</v>
      </c>
      <c r="T272" s="3"/>
      <c r="U272" s="3">
        <f t="shared" si="8"/>
        <v>0</v>
      </c>
      <c r="V272" s="3">
        <f t="shared" si="9"/>
        <v>0</v>
      </c>
      <c r="W272" s="3" t="s">
        <v>182</v>
      </c>
      <c r="X272" s="87" t="s">
        <v>145</v>
      </c>
      <c r="Y272" s="73">
        <f>(PLANEJAMENTO[[#This Row],[AGUARDANDO SEPARAÇÃO]]+PLANEJAMENTO[[#This Row],[FINALIZADO]])/(PLANEJAMENTO[[#This Row],[KIT]]+PLANEJAMENTO[[#This Row],[TOTAL LISTA]])</f>
        <v>1</v>
      </c>
    </row>
    <row r="273" spans="1:25" x14ac:dyDescent="0.25">
      <c r="A273" s="71" t="s">
        <v>160</v>
      </c>
      <c r="B273" s="71" t="s">
        <v>158</v>
      </c>
      <c r="C273" s="3">
        <v>95687</v>
      </c>
      <c r="D273" s="3" t="s">
        <v>325</v>
      </c>
      <c r="E273" s="47" t="s">
        <v>137</v>
      </c>
      <c r="F273" s="4" t="s">
        <v>136</v>
      </c>
      <c r="G273" s="4">
        <v>720</v>
      </c>
      <c r="H273" s="3">
        <v>6</v>
      </c>
      <c r="I273" s="15">
        <f>SUMIFS(IN_TRANSITO!E:E,IN_TRANSITO!B:B,PLANEJAMENTO!C273,IN_TRANSITO!H:H,PLANEJAMENTO!$I$2,IN_TRANSITO!W:W,PLANEJAMENTO!A273)</f>
        <v>0</v>
      </c>
      <c r="J273" s="15">
        <f>SUMIFS(IN_TRANSITO!E:E,IN_TRANSITO!B:B,PLANEJAMENTO!C273,IN_TRANSITO!H:H,PLANEJAMENTO!$J$2,IN_TRANSITO!W:W,PLANEJAMENTO!A273)</f>
        <v>0</v>
      </c>
      <c r="K273" s="15">
        <f>SUMIFS(PRODUCAO_SHRINK!E:E,PRODUCAO_SHRINK!B:B,PLANEJAMENTO[[#This Row],[SKU]],PRODUCAO_SHRINK!H:H,PLANEJAMENTO[[#Headers],[SHERINK SOLICITADO]],PRODUCAO_SHRINK!V:V,PLANEJAMENTO[[#This Row],[LISTA]])</f>
        <v>0</v>
      </c>
      <c r="L273" s="15">
        <f>SUMIFS(PRODUCAO_SHRINK!E:E,PRODUCAO_SHRINK!B:B,PLANEJAMENTO[[#This Row],[SKU]],PRODUCAO_SHRINK!H:H,PLANEJAMENTO[[#Headers],[SHERINK ENVIADO]],PRODUCAO_SHRINK!V:V,PLANEJAMENTO[[#This Row],[LISTA]])</f>
        <v>0</v>
      </c>
      <c r="M273" s="15">
        <f>SUMIFS(IN_TRANSITO!E:E,IN_TRANSITO!B:B,PLANEJAMENTO!C273,IN_TRANSITO!H:H,PLANEJAMENTO!$M$2,IN_TRANSITO!W:W,PLANEJAMENTO!A273)</f>
        <v>456</v>
      </c>
      <c r="N273" s="15">
        <v>0</v>
      </c>
      <c r="O273" s="15">
        <v>456</v>
      </c>
      <c r="P273" s="15">
        <f>(PLANEJAMENTO[[#This Row],[AGUARDANDO SEPARAÇÃO]]+PLANEJAMENTO[[#This Row],[FINALIZADO]])-(PLANEJAMENTO[[#This Row],[TOTAL LISTA]]+PLANEJAMENTO[[#This Row],[KIT]])</f>
        <v>0</v>
      </c>
      <c r="Q273" s="3">
        <f>IFERROR(VLOOKUP(PLANEJAMENTO[[#This Row],[SKU]],EST_MERCOCAMP!A:E,5,0),0)</f>
        <v>1290</v>
      </c>
      <c r="R273" s="3">
        <f>IFERROR(VLOOKUP(PLANEJAMENTO[[#This Row],[SKU]],EST_LMX!A:C,3,0),0)</f>
        <v>834</v>
      </c>
      <c r="S273" s="7">
        <f>IFERROR(IF(VLOOKUP(C273,'EST_DEVINTEX X DEMANDA'!A:E,5,0)&lt;0,0,VLOOKUP(C273,'EST_DEVINTEX X DEMANDA'!A:E,5,0)),0)</f>
        <v>720</v>
      </c>
      <c r="T273" s="3"/>
      <c r="U273" s="3">
        <f t="shared" si="8"/>
        <v>0</v>
      </c>
      <c r="V273" s="3">
        <f t="shared" si="9"/>
        <v>0</v>
      </c>
      <c r="W273" s="3" t="s">
        <v>145</v>
      </c>
      <c r="X273" s="87" t="s">
        <v>145</v>
      </c>
      <c r="Y273" s="73">
        <f>(PLANEJAMENTO[[#This Row],[AGUARDANDO SEPARAÇÃO]]+PLANEJAMENTO[[#This Row],[FINALIZADO]])/(PLANEJAMENTO[[#This Row],[KIT]]+PLANEJAMENTO[[#This Row],[TOTAL LISTA]])</f>
        <v>1</v>
      </c>
    </row>
    <row r="274" spans="1:25" x14ac:dyDescent="0.25">
      <c r="A274" s="71" t="s">
        <v>160</v>
      </c>
      <c r="B274" s="71" t="s">
        <v>158</v>
      </c>
      <c r="C274" s="3">
        <v>95004</v>
      </c>
      <c r="D274" s="3" t="s">
        <v>80</v>
      </c>
      <c r="E274" s="47" t="s">
        <v>135</v>
      </c>
      <c r="F274" s="4" t="s">
        <v>136</v>
      </c>
      <c r="G274" s="4">
        <v>960</v>
      </c>
      <c r="H274" s="3">
        <v>6</v>
      </c>
      <c r="I274" s="15">
        <f>SUMIFS(IN_TRANSITO!E:E,IN_TRANSITO!B:B,PLANEJAMENTO!C274,IN_TRANSITO!H:H,PLANEJAMENTO!$I$2,IN_TRANSITO!W:W,PLANEJAMENTO!A274)</f>
        <v>0</v>
      </c>
      <c r="J274" s="15">
        <f>SUMIFS(IN_TRANSITO!E:E,IN_TRANSITO!B:B,PLANEJAMENTO!C274,IN_TRANSITO!H:H,PLANEJAMENTO!$J$2,IN_TRANSITO!W:W,PLANEJAMENTO!A274)</f>
        <v>0</v>
      </c>
      <c r="K274" s="15">
        <f>SUMIFS(PRODUCAO_SHRINK!E:E,PRODUCAO_SHRINK!B:B,PLANEJAMENTO[[#This Row],[SKU]],PRODUCAO_SHRINK!H:H,PLANEJAMENTO[[#Headers],[SHERINK SOLICITADO]],PRODUCAO_SHRINK!V:V,PLANEJAMENTO[[#This Row],[LISTA]])</f>
        <v>0</v>
      </c>
      <c r="L274" s="15">
        <f>SUMIFS(PRODUCAO_SHRINK!E:E,PRODUCAO_SHRINK!B:B,PLANEJAMENTO[[#This Row],[SKU]],PRODUCAO_SHRINK!H:H,PLANEJAMENTO[[#Headers],[SHERINK ENVIADO]],PRODUCAO_SHRINK!V:V,PLANEJAMENTO[[#This Row],[LISTA]])</f>
        <v>0</v>
      </c>
      <c r="M274" s="15">
        <f>SUMIFS(IN_TRANSITO!E:E,IN_TRANSITO!B:B,PLANEJAMENTO!C274,IN_TRANSITO!H:H,PLANEJAMENTO!$M$2,IN_TRANSITO!W:W,PLANEJAMENTO!A274)</f>
        <v>480</v>
      </c>
      <c r="N274" s="15">
        <v>0</v>
      </c>
      <c r="O274" s="15">
        <v>480</v>
      </c>
      <c r="P274" s="15">
        <f>(PLANEJAMENTO[[#This Row],[AGUARDANDO SEPARAÇÃO]]+PLANEJAMENTO[[#This Row],[FINALIZADO]])-(PLANEJAMENTO[[#This Row],[TOTAL LISTA]]+PLANEJAMENTO[[#This Row],[KIT]])</f>
        <v>0</v>
      </c>
      <c r="Q274" s="3">
        <f>IFERROR(VLOOKUP(PLANEJAMENTO[[#This Row],[SKU]],EST_MERCOCAMP!A:E,5,0),0)</f>
        <v>6924</v>
      </c>
      <c r="R274" s="3">
        <f>IFERROR(VLOOKUP(PLANEJAMENTO[[#This Row],[SKU]],EST_LMX!A:C,3,0),0)</f>
        <v>168</v>
      </c>
      <c r="S274" s="7">
        <f>IFERROR(IF(VLOOKUP(C274,'EST_DEVINTEX X DEMANDA'!A:E,5,0)&lt;0,0,VLOOKUP(C274,'EST_DEVINTEX X DEMANDA'!A:E,5,0)),0)</f>
        <v>25260</v>
      </c>
      <c r="T274" s="3"/>
      <c r="U274" s="3">
        <f t="shared" si="8"/>
        <v>0</v>
      </c>
      <c r="V274" s="3">
        <f t="shared" si="9"/>
        <v>0</v>
      </c>
      <c r="W274" s="3" t="s">
        <v>145</v>
      </c>
      <c r="X274" s="87" t="s">
        <v>145</v>
      </c>
      <c r="Y274" s="73">
        <f>(PLANEJAMENTO[[#This Row],[AGUARDANDO SEPARAÇÃO]]+PLANEJAMENTO[[#This Row],[FINALIZADO]])/(PLANEJAMENTO[[#This Row],[KIT]]+PLANEJAMENTO[[#This Row],[TOTAL LISTA]])</f>
        <v>1</v>
      </c>
    </row>
    <row r="275" spans="1:25" x14ac:dyDescent="0.25">
      <c r="A275" s="71" t="s">
        <v>160</v>
      </c>
      <c r="B275" s="71" t="s">
        <v>158</v>
      </c>
      <c r="C275" s="3">
        <v>33457</v>
      </c>
      <c r="D275" s="3" t="s">
        <v>82</v>
      </c>
      <c r="E275" s="47" t="s">
        <v>135</v>
      </c>
      <c r="F275" s="4" t="s">
        <v>136</v>
      </c>
      <c r="G275" s="4">
        <v>960</v>
      </c>
      <c r="H275" s="3">
        <v>6</v>
      </c>
      <c r="I275" s="15">
        <f>SUMIFS(IN_TRANSITO!E:E,IN_TRANSITO!B:B,PLANEJAMENTO!C275,IN_TRANSITO!H:H,PLANEJAMENTO!$I$2,IN_TRANSITO!W:W,PLANEJAMENTO!A275)</f>
        <v>0</v>
      </c>
      <c r="J275" s="15">
        <f>SUMIFS(IN_TRANSITO!E:E,IN_TRANSITO!B:B,PLANEJAMENTO!C275,IN_TRANSITO!H:H,PLANEJAMENTO!$J$2,IN_TRANSITO!W:W,PLANEJAMENTO!A275)</f>
        <v>0</v>
      </c>
      <c r="K275" s="15">
        <f>SUMIFS(PRODUCAO_SHRINK!E:E,PRODUCAO_SHRINK!B:B,PLANEJAMENTO[[#This Row],[SKU]],PRODUCAO_SHRINK!H:H,PLANEJAMENTO[[#Headers],[SHERINK SOLICITADO]],PRODUCAO_SHRINK!V:V,PLANEJAMENTO[[#This Row],[LISTA]])</f>
        <v>0</v>
      </c>
      <c r="L275" s="15">
        <f>SUMIFS(PRODUCAO_SHRINK!E:E,PRODUCAO_SHRINK!B:B,PLANEJAMENTO[[#This Row],[SKU]],PRODUCAO_SHRINK!H:H,PLANEJAMENTO[[#Headers],[SHERINK ENVIADO]],PRODUCAO_SHRINK!V:V,PLANEJAMENTO[[#This Row],[LISTA]])</f>
        <v>0</v>
      </c>
      <c r="M275" s="15">
        <f>SUMIFS(IN_TRANSITO!E:E,IN_TRANSITO!B:B,PLANEJAMENTO!C275,IN_TRANSITO!H:H,PLANEJAMENTO!$M$2,IN_TRANSITO!W:W,PLANEJAMENTO!A275)</f>
        <v>348</v>
      </c>
      <c r="N275" s="15">
        <v>0</v>
      </c>
      <c r="O275" s="15">
        <v>348</v>
      </c>
      <c r="P275" s="15">
        <f>(PLANEJAMENTO[[#This Row],[AGUARDANDO SEPARAÇÃO]]+PLANEJAMENTO[[#This Row],[FINALIZADO]])-(PLANEJAMENTO[[#This Row],[TOTAL LISTA]]+PLANEJAMENTO[[#This Row],[KIT]])</f>
        <v>0</v>
      </c>
      <c r="Q275" s="3">
        <f>IFERROR(VLOOKUP(PLANEJAMENTO[[#This Row],[SKU]],EST_MERCOCAMP!A:E,5,0),0)</f>
        <v>9594</v>
      </c>
      <c r="R275" s="3">
        <f>IFERROR(VLOOKUP(PLANEJAMENTO[[#This Row],[SKU]],EST_LMX!A:C,3,0),0)</f>
        <v>1128</v>
      </c>
      <c r="S275" s="7">
        <f>IFERROR(IF(VLOOKUP(C275,'EST_DEVINTEX X DEMANDA'!A:E,5,0)&lt;0,0,VLOOKUP(C275,'EST_DEVINTEX X DEMANDA'!A:E,5,0)),0)</f>
        <v>2880</v>
      </c>
      <c r="T275" s="3"/>
      <c r="U275" s="3">
        <f t="shared" si="8"/>
        <v>0</v>
      </c>
      <c r="V275" s="3">
        <f t="shared" si="9"/>
        <v>0</v>
      </c>
      <c r="W275" s="3" t="s">
        <v>145</v>
      </c>
      <c r="X275" s="87" t="s">
        <v>145</v>
      </c>
      <c r="Y275" s="73">
        <f>(PLANEJAMENTO[[#This Row],[AGUARDANDO SEPARAÇÃO]]+PLANEJAMENTO[[#This Row],[FINALIZADO]])/(PLANEJAMENTO[[#This Row],[KIT]]+PLANEJAMENTO[[#This Row],[TOTAL LISTA]])</f>
        <v>1</v>
      </c>
    </row>
    <row r="276" spans="1:25" x14ac:dyDescent="0.25">
      <c r="A276" s="71" t="s">
        <v>160</v>
      </c>
      <c r="B276" s="71" t="s">
        <v>158</v>
      </c>
      <c r="C276" s="3">
        <v>32769</v>
      </c>
      <c r="D276" s="3" t="s">
        <v>326</v>
      </c>
      <c r="E276" s="47" t="s">
        <v>137</v>
      </c>
      <c r="F276" s="4" t="s">
        <v>136</v>
      </c>
      <c r="G276" s="4">
        <v>930</v>
      </c>
      <c r="H276" s="3">
        <v>6</v>
      </c>
      <c r="I276" s="15">
        <f>SUMIFS(IN_TRANSITO!E:E,IN_TRANSITO!B:B,PLANEJAMENTO!C276,IN_TRANSITO!H:H,PLANEJAMENTO!$I$2,IN_TRANSITO!W:W,PLANEJAMENTO!A276)</f>
        <v>0</v>
      </c>
      <c r="J276" s="15">
        <f>SUMIFS(IN_TRANSITO!E:E,IN_TRANSITO!B:B,PLANEJAMENTO!C276,IN_TRANSITO!H:H,PLANEJAMENTO!$J$2,IN_TRANSITO!W:W,PLANEJAMENTO!A276)</f>
        <v>0</v>
      </c>
      <c r="K276" s="15">
        <f>SUMIFS(PRODUCAO_SHRINK!E:E,PRODUCAO_SHRINK!B:B,PLANEJAMENTO[[#This Row],[SKU]],PRODUCAO_SHRINK!H:H,PLANEJAMENTO[[#Headers],[SHERINK SOLICITADO]],PRODUCAO_SHRINK!V:V,PLANEJAMENTO[[#This Row],[LISTA]])</f>
        <v>0</v>
      </c>
      <c r="L276" s="15">
        <f>SUMIFS(PRODUCAO_SHRINK!E:E,PRODUCAO_SHRINK!B:B,PLANEJAMENTO[[#This Row],[SKU]],PRODUCAO_SHRINK!H:H,PLANEJAMENTO[[#Headers],[SHERINK ENVIADO]],PRODUCAO_SHRINK!V:V,PLANEJAMENTO[[#This Row],[LISTA]])</f>
        <v>0</v>
      </c>
      <c r="M276" s="15">
        <f>SUMIFS(IN_TRANSITO!E:E,IN_TRANSITO!B:B,PLANEJAMENTO!C276,IN_TRANSITO!H:H,PLANEJAMENTO!$M$2,IN_TRANSITO!W:W,PLANEJAMENTO!A276)</f>
        <v>492</v>
      </c>
      <c r="N276" s="15">
        <v>0</v>
      </c>
      <c r="O276" s="15">
        <v>492</v>
      </c>
      <c r="P276" s="15">
        <f>(PLANEJAMENTO[[#This Row],[AGUARDANDO SEPARAÇÃO]]+PLANEJAMENTO[[#This Row],[FINALIZADO]])-(PLANEJAMENTO[[#This Row],[TOTAL LISTA]]+PLANEJAMENTO[[#This Row],[KIT]])</f>
        <v>0</v>
      </c>
      <c r="Q276" s="3">
        <f>IFERROR(VLOOKUP(PLANEJAMENTO[[#This Row],[SKU]],EST_MERCOCAMP!A:E,5,0),0)</f>
        <v>4410</v>
      </c>
      <c r="R276" s="3">
        <f>IFERROR(VLOOKUP(PLANEJAMENTO[[#This Row],[SKU]],EST_LMX!A:C,3,0),0)</f>
        <v>60</v>
      </c>
      <c r="S276" s="7">
        <f>IFERROR(IF(VLOOKUP(C276,'EST_DEVINTEX X DEMANDA'!A:E,5,0)&lt;0,0,VLOOKUP(C276,'EST_DEVINTEX X DEMANDA'!A:E,5,0)),0)</f>
        <v>7242</v>
      </c>
      <c r="T276" s="3"/>
      <c r="U276" s="3">
        <f t="shared" si="8"/>
        <v>0</v>
      </c>
      <c r="V276" s="3">
        <f t="shared" si="9"/>
        <v>0</v>
      </c>
      <c r="W276" s="3" t="s">
        <v>145</v>
      </c>
      <c r="X276" s="87" t="s">
        <v>145</v>
      </c>
      <c r="Y276" s="73">
        <f>(PLANEJAMENTO[[#This Row],[AGUARDANDO SEPARAÇÃO]]+PLANEJAMENTO[[#This Row],[FINALIZADO]])/(PLANEJAMENTO[[#This Row],[KIT]]+PLANEJAMENTO[[#This Row],[TOTAL LISTA]])</f>
        <v>1</v>
      </c>
    </row>
    <row r="277" spans="1:25" x14ac:dyDescent="0.25">
      <c r="A277" s="71" t="s">
        <v>160</v>
      </c>
      <c r="B277" s="71" t="s">
        <v>158</v>
      </c>
      <c r="C277" s="3">
        <v>32246</v>
      </c>
      <c r="D277" s="3" t="s">
        <v>327</v>
      </c>
      <c r="E277" s="47" t="s">
        <v>138</v>
      </c>
      <c r="F277" s="4" t="s">
        <v>136</v>
      </c>
      <c r="G277" s="4">
        <v>4032</v>
      </c>
      <c r="H277" s="3">
        <v>12</v>
      </c>
      <c r="I277" s="15">
        <f>SUMIFS(IN_TRANSITO!E:E,IN_TRANSITO!B:B,PLANEJAMENTO!C277,IN_TRANSITO!H:H,PLANEJAMENTO!$I$2,IN_TRANSITO!W:W,PLANEJAMENTO!A277)</f>
        <v>0</v>
      </c>
      <c r="J277" s="15">
        <f>SUMIFS(IN_TRANSITO!E:E,IN_TRANSITO!B:B,PLANEJAMENTO!C277,IN_TRANSITO!H:H,PLANEJAMENTO!$J$2,IN_TRANSITO!W:W,PLANEJAMENTO!A277)</f>
        <v>0</v>
      </c>
      <c r="K277" s="15">
        <f>SUMIFS(PRODUCAO_SHRINK!E:E,PRODUCAO_SHRINK!B:B,PLANEJAMENTO[[#This Row],[SKU]],PRODUCAO_SHRINK!H:H,PLANEJAMENTO[[#Headers],[SHERINK SOLICITADO]],PRODUCAO_SHRINK!V:V,PLANEJAMENTO[[#This Row],[LISTA]])</f>
        <v>0</v>
      </c>
      <c r="L277" s="15">
        <f>SUMIFS(PRODUCAO_SHRINK!E:E,PRODUCAO_SHRINK!B:B,PLANEJAMENTO[[#This Row],[SKU]],PRODUCAO_SHRINK!H:H,PLANEJAMENTO[[#Headers],[SHERINK ENVIADO]],PRODUCAO_SHRINK!V:V,PLANEJAMENTO[[#This Row],[LISTA]])</f>
        <v>0</v>
      </c>
      <c r="M277" s="15">
        <f>SUMIFS(IN_TRANSITO!E:E,IN_TRANSITO!B:B,PLANEJAMENTO!C277,IN_TRANSITO!H:H,PLANEJAMENTO!$M$2,IN_TRANSITO!W:W,PLANEJAMENTO!A277)</f>
        <v>324</v>
      </c>
      <c r="N277" s="15">
        <v>0</v>
      </c>
      <c r="O277" s="15">
        <v>324</v>
      </c>
      <c r="P277" s="15">
        <f>(PLANEJAMENTO[[#This Row],[AGUARDANDO SEPARAÇÃO]]+PLANEJAMENTO[[#This Row],[FINALIZADO]])-(PLANEJAMENTO[[#This Row],[TOTAL LISTA]]+PLANEJAMENTO[[#This Row],[KIT]])</f>
        <v>0</v>
      </c>
      <c r="Q277" s="3">
        <f>IFERROR(VLOOKUP(PLANEJAMENTO[[#This Row],[SKU]],EST_MERCOCAMP!A:E,5,0),0)</f>
        <v>708</v>
      </c>
      <c r="R277" s="3">
        <f>IFERROR(VLOOKUP(PLANEJAMENTO[[#This Row],[SKU]],EST_LMX!A:C,3,0),0)</f>
        <v>1536</v>
      </c>
      <c r="S277" s="7">
        <f>IFERROR(IF(VLOOKUP(C277,'EST_DEVINTEX X DEMANDA'!A:E,5,0)&lt;0,0,VLOOKUP(C277,'EST_DEVINTEX X DEMANDA'!A:E,5,0)),0)</f>
        <v>5472</v>
      </c>
      <c r="T277" s="3"/>
      <c r="U277" s="3">
        <f t="shared" si="8"/>
        <v>0</v>
      </c>
      <c r="V277" s="3">
        <f t="shared" si="9"/>
        <v>0</v>
      </c>
      <c r="W277" s="3" t="s">
        <v>145</v>
      </c>
      <c r="X277" s="87" t="s">
        <v>145</v>
      </c>
      <c r="Y277" s="73">
        <f>(PLANEJAMENTO[[#This Row],[AGUARDANDO SEPARAÇÃO]]+PLANEJAMENTO[[#This Row],[FINALIZADO]])/(PLANEJAMENTO[[#This Row],[KIT]]+PLANEJAMENTO[[#This Row],[TOTAL LISTA]])</f>
        <v>1</v>
      </c>
    </row>
    <row r="278" spans="1:25" x14ac:dyDescent="0.25">
      <c r="A278" s="71" t="s">
        <v>160</v>
      </c>
      <c r="B278" s="71" t="s">
        <v>158</v>
      </c>
      <c r="C278" s="3">
        <v>32245</v>
      </c>
      <c r="D278" s="3" t="s">
        <v>328</v>
      </c>
      <c r="E278" s="47" t="s">
        <v>138</v>
      </c>
      <c r="F278" s="4" t="s">
        <v>136</v>
      </c>
      <c r="G278" s="4">
        <v>4032</v>
      </c>
      <c r="H278" s="3">
        <v>12</v>
      </c>
      <c r="I278" s="15">
        <f>SUMIFS(IN_TRANSITO!E:E,IN_TRANSITO!B:B,PLANEJAMENTO!C278,IN_TRANSITO!H:H,PLANEJAMENTO!$I$2,IN_TRANSITO!W:W,PLANEJAMENTO!A278)</f>
        <v>0</v>
      </c>
      <c r="J278" s="15">
        <f>SUMIFS(IN_TRANSITO!E:E,IN_TRANSITO!B:B,PLANEJAMENTO!C278,IN_TRANSITO!H:H,PLANEJAMENTO!$J$2,IN_TRANSITO!W:W,PLANEJAMENTO!A278)</f>
        <v>0</v>
      </c>
      <c r="K278" s="15">
        <f>SUMIFS(PRODUCAO_SHRINK!E:E,PRODUCAO_SHRINK!B:B,PLANEJAMENTO[[#This Row],[SKU]],PRODUCAO_SHRINK!H:H,PLANEJAMENTO[[#Headers],[SHERINK SOLICITADO]],PRODUCAO_SHRINK!V:V,PLANEJAMENTO[[#This Row],[LISTA]])</f>
        <v>0</v>
      </c>
      <c r="L278" s="15">
        <f>SUMIFS(PRODUCAO_SHRINK!E:E,PRODUCAO_SHRINK!B:B,PLANEJAMENTO[[#This Row],[SKU]],PRODUCAO_SHRINK!H:H,PLANEJAMENTO[[#Headers],[SHERINK ENVIADO]],PRODUCAO_SHRINK!V:V,PLANEJAMENTO[[#This Row],[LISTA]])</f>
        <v>0</v>
      </c>
      <c r="M278" s="15">
        <f>SUMIFS(IN_TRANSITO!E:E,IN_TRANSITO!B:B,PLANEJAMENTO!C278,IN_TRANSITO!H:H,PLANEJAMENTO!$M$2,IN_TRANSITO!W:W,PLANEJAMENTO!A278)</f>
        <v>372</v>
      </c>
      <c r="N278" s="15">
        <v>0</v>
      </c>
      <c r="O278" s="15">
        <v>372</v>
      </c>
      <c r="P278" s="15">
        <f>(PLANEJAMENTO[[#This Row],[AGUARDANDO SEPARAÇÃO]]+PLANEJAMENTO[[#This Row],[FINALIZADO]])-(PLANEJAMENTO[[#This Row],[TOTAL LISTA]]+PLANEJAMENTO[[#This Row],[KIT]])</f>
        <v>0</v>
      </c>
      <c r="Q278" s="3">
        <f>IFERROR(VLOOKUP(PLANEJAMENTO[[#This Row],[SKU]],EST_MERCOCAMP!A:E,5,0),0)</f>
        <v>5628</v>
      </c>
      <c r="R278" s="3">
        <f>IFERROR(VLOOKUP(PLANEJAMENTO[[#This Row],[SKU]],EST_LMX!A:C,3,0),0)</f>
        <v>1008</v>
      </c>
      <c r="S278" s="7">
        <f>IFERROR(IF(VLOOKUP(C278,'EST_DEVINTEX X DEMANDA'!A:E,5,0)&lt;0,0,VLOOKUP(C278,'EST_DEVINTEX X DEMANDA'!A:E,5,0)),0)</f>
        <v>5496</v>
      </c>
      <c r="T278" s="3"/>
      <c r="U278" s="3">
        <f t="shared" si="8"/>
        <v>0</v>
      </c>
      <c r="V278" s="3">
        <f t="shared" si="9"/>
        <v>0</v>
      </c>
      <c r="W278" s="3" t="s">
        <v>145</v>
      </c>
      <c r="X278" s="87" t="s">
        <v>145</v>
      </c>
      <c r="Y278" s="73">
        <f>(PLANEJAMENTO[[#This Row],[AGUARDANDO SEPARAÇÃO]]+PLANEJAMENTO[[#This Row],[FINALIZADO]])/(PLANEJAMENTO[[#This Row],[KIT]]+PLANEJAMENTO[[#This Row],[TOTAL LISTA]])</f>
        <v>1</v>
      </c>
    </row>
    <row r="279" spans="1:25" x14ac:dyDescent="0.25">
      <c r="A279" s="71" t="s">
        <v>160</v>
      </c>
      <c r="B279" s="71" t="s">
        <v>158</v>
      </c>
      <c r="C279" s="3">
        <v>32623</v>
      </c>
      <c r="D279" s="3" t="s">
        <v>329</v>
      </c>
      <c r="E279" s="47" t="s">
        <v>137</v>
      </c>
      <c r="F279" s="4" t="s">
        <v>136</v>
      </c>
      <c r="G279" s="4">
        <v>8352</v>
      </c>
      <c r="H279" s="3">
        <v>12</v>
      </c>
      <c r="I279" s="15">
        <f>SUMIFS(IN_TRANSITO!E:E,IN_TRANSITO!B:B,PLANEJAMENTO!C279,IN_TRANSITO!H:H,PLANEJAMENTO!$I$2,IN_TRANSITO!W:W,PLANEJAMENTO!A279)</f>
        <v>0</v>
      </c>
      <c r="J279" s="15">
        <f>SUMIFS(IN_TRANSITO!E:E,IN_TRANSITO!B:B,PLANEJAMENTO!C279,IN_TRANSITO!H:H,PLANEJAMENTO!$J$2,IN_TRANSITO!W:W,PLANEJAMENTO!A279)</f>
        <v>0</v>
      </c>
      <c r="K279" s="15">
        <f>SUMIFS(PRODUCAO_SHRINK!E:E,PRODUCAO_SHRINK!B:B,PLANEJAMENTO[[#This Row],[SKU]],PRODUCAO_SHRINK!H:H,PLANEJAMENTO[[#Headers],[SHERINK SOLICITADO]],PRODUCAO_SHRINK!V:V,PLANEJAMENTO[[#This Row],[LISTA]])</f>
        <v>0</v>
      </c>
      <c r="L279" s="15">
        <f>SUMIFS(PRODUCAO_SHRINK!E:E,PRODUCAO_SHRINK!B:B,PLANEJAMENTO[[#This Row],[SKU]],PRODUCAO_SHRINK!H:H,PLANEJAMENTO[[#Headers],[SHERINK ENVIADO]],PRODUCAO_SHRINK!V:V,PLANEJAMENTO[[#This Row],[LISTA]])</f>
        <v>0</v>
      </c>
      <c r="M279" s="15">
        <f>SUMIFS(IN_TRANSITO!E:E,IN_TRANSITO!B:B,PLANEJAMENTO!C279,IN_TRANSITO!H:H,PLANEJAMENTO!$M$2,IN_TRANSITO!W:W,PLANEJAMENTO!A279)</f>
        <v>468</v>
      </c>
      <c r="N279" s="15">
        <v>0</v>
      </c>
      <c r="O279" s="15">
        <v>468</v>
      </c>
      <c r="P279" s="15">
        <f>(PLANEJAMENTO[[#This Row],[AGUARDANDO SEPARAÇÃO]]+PLANEJAMENTO[[#This Row],[FINALIZADO]])-(PLANEJAMENTO[[#This Row],[TOTAL LISTA]]+PLANEJAMENTO[[#This Row],[KIT]])</f>
        <v>0</v>
      </c>
      <c r="Q279" s="3">
        <f>IFERROR(VLOOKUP(PLANEJAMENTO[[#This Row],[SKU]],EST_MERCOCAMP!A:E,5,0),0)</f>
        <v>21480</v>
      </c>
      <c r="R279" s="3">
        <f>IFERROR(VLOOKUP(PLANEJAMENTO[[#This Row],[SKU]],EST_LMX!A:C,3,0),0)</f>
        <v>624</v>
      </c>
      <c r="S279" s="7">
        <f>IFERROR(IF(VLOOKUP(C279,'EST_DEVINTEX X DEMANDA'!A:E,5,0)&lt;0,0,VLOOKUP(C279,'EST_DEVINTEX X DEMANDA'!A:E,5,0)),0)</f>
        <v>35760</v>
      </c>
      <c r="T279" s="3"/>
      <c r="U279" s="3">
        <f t="shared" si="8"/>
        <v>0</v>
      </c>
      <c r="V279" s="3">
        <f t="shared" si="9"/>
        <v>0</v>
      </c>
      <c r="W279" s="3" t="s">
        <v>145</v>
      </c>
      <c r="X279" s="87" t="s">
        <v>145</v>
      </c>
      <c r="Y279" s="73">
        <f>(PLANEJAMENTO[[#This Row],[AGUARDANDO SEPARAÇÃO]]+PLANEJAMENTO[[#This Row],[FINALIZADO]])/(PLANEJAMENTO[[#This Row],[KIT]]+PLANEJAMENTO[[#This Row],[TOTAL LISTA]])</f>
        <v>1</v>
      </c>
    </row>
    <row r="280" spans="1:25" x14ac:dyDescent="0.25">
      <c r="A280" s="71" t="s">
        <v>160</v>
      </c>
      <c r="B280" s="71" t="s">
        <v>158</v>
      </c>
      <c r="C280" s="3">
        <v>34851</v>
      </c>
      <c r="D280" s="3" t="s">
        <v>330</v>
      </c>
      <c r="E280" s="47" t="s">
        <v>135</v>
      </c>
      <c r="F280" s="4" t="s">
        <v>136</v>
      </c>
      <c r="G280" s="4">
        <v>1584</v>
      </c>
      <c r="H280" s="3">
        <v>12</v>
      </c>
      <c r="I280" s="15">
        <f>SUMIFS(IN_TRANSITO!E:E,IN_TRANSITO!B:B,PLANEJAMENTO!C280,IN_TRANSITO!H:H,PLANEJAMENTO!$I$2,IN_TRANSITO!W:W,PLANEJAMENTO!A280)</f>
        <v>0</v>
      </c>
      <c r="J280" s="15">
        <f>SUMIFS(IN_TRANSITO!E:E,IN_TRANSITO!B:B,PLANEJAMENTO!C280,IN_TRANSITO!H:H,PLANEJAMENTO!$J$2,IN_TRANSITO!W:W,PLANEJAMENTO!A280)</f>
        <v>0</v>
      </c>
      <c r="K280" s="15">
        <f>SUMIFS(PRODUCAO_SHRINK!E:E,PRODUCAO_SHRINK!B:B,PLANEJAMENTO[[#This Row],[SKU]],PRODUCAO_SHRINK!H:H,PLANEJAMENTO[[#Headers],[SHERINK SOLICITADO]],PRODUCAO_SHRINK!V:V,PLANEJAMENTO[[#This Row],[LISTA]])</f>
        <v>0</v>
      </c>
      <c r="L280" s="15">
        <f>SUMIFS(PRODUCAO_SHRINK!E:E,PRODUCAO_SHRINK!B:B,PLANEJAMENTO[[#This Row],[SKU]],PRODUCAO_SHRINK!H:H,PLANEJAMENTO[[#Headers],[SHERINK ENVIADO]],PRODUCAO_SHRINK!V:V,PLANEJAMENTO[[#This Row],[LISTA]])</f>
        <v>0</v>
      </c>
      <c r="M280" s="15">
        <f>SUMIFS(IN_TRANSITO!E:E,IN_TRANSITO!B:B,PLANEJAMENTO!C280,IN_TRANSITO!H:H,PLANEJAMENTO!$M$2,IN_TRANSITO!W:W,PLANEJAMENTO!A280)</f>
        <v>120</v>
      </c>
      <c r="N280" s="15">
        <v>0</v>
      </c>
      <c r="O280" s="15">
        <v>120</v>
      </c>
      <c r="P280" s="15">
        <f>(PLANEJAMENTO[[#This Row],[AGUARDANDO SEPARAÇÃO]]+PLANEJAMENTO[[#This Row],[FINALIZADO]])-(PLANEJAMENTO[[#This Row],[TOTAL LISTA]]+PLANEJAMENTO[[#This Row],[KIT]])</f>
        <v>0</v>
      </c>
      <c r="Q280" s="3">
        <f>IFERROR(VLOOKUP(PLANEJAMENTO[[#This Row],[SKU]],EST_MERCOCAMP!A:E,5,0),0)</f>
        <v>-9900</v>
      </c>
      <c r="R280" s="3">
        <f>IFERROR(VLOOKUP(PLANEJAMENTO[[#This Row],[SKU]],EST_LMX!A:C,3,0),0)</f>
        <v>5574</v>
      </c>
      <c r="S280" s="7">
        <f>IFERROR(IF(VLOOKUP(C280,'EST_DEVINTEX X DEMANDA'!A:E,5,0)&lt;0,0,VLOOKUP(C280,'EST_DEVINTEX X DEMANDA'!A:E,5,0)),0)</f>
        <v>12672</v>
      </c>
      <c r="T280" s="3"/>
      <c r="U280" s="3">
        <f t="shared" si="8"/>
        <v>0</v>
      </c>
      <c r="V280" s="3">
        <f t="shared" si="9"/>
        <v>0</v>
      </c>
      <c r="W280" s="3" t="s">
        <v>145</v>
      </c>
      <c r="X280" s="87" t="s">
        <v>145</v>
      </c>
      <c r="Y280" s="73">
        <f>(PLANEJAMENTO[[#This Row],[AGUARDANDO SEPARAÇÃO]]+PLANEJAMENTO[[#This Row],[FINALIZADO]])/(PLANEJAMENTO[[#This Row],[KIT]]+PLANEJAMENTO[[#This Row],[TOTAL LISTA]])</f>
        <v>1</v>
      </c>
    </row>
    <row r="281" spans="1:25" x14ac:dyDescent="0.25">
      <c r="A281" s="71" t="s">
        <v>160</v>
      </c>
      <c r="B281" s="71" t="s">
        <v>158</v>
      </c>
      <c r="C281" s="3">
        <v>33602</v>
      </c>
      <c r="D281" s="3" t="s">
        <v>331</v>
      </c>
      <c r="E281" s="47" t="s">
        <v>138</v>
      </c>
      <c r="F281" s="4" t="s">
        <v>136</v>
      </c>
      <c r="G281" s="4">
        <v>1800</v>
      </c>
      <c r="H281" s="3">
        <v>6</v>
      </c>
      <c r="I281" s="15">
        <f>SUMIFS(IN_TRANSITO!E:E,IN_TRANSITO!B:B,PLANEJAMENTO!C281,IN_TRANSITO!H:H,PLANEJAMENTO!$I$2,IN_TRANSITO!W:W,PLANEJAMENTO!A281)</f>
        <v>0</v>
      </c>
      <c r="J281" s="15">
        <f>SUMIFS(IN_TRANSITO!E:E,IN_TRANSITO!B:B,PLANEJAMENTO!C281,IN_TRANSITO!H:H,PLANEJAMENTO!$J$2,IN_TRANSITO!W:W,PLANEJAMENTO!A281)</f>
        <v>0</v>
      </c>
      <c r="K281" s="15">
        <f>SUMIFS(PRODUCAO_SHRINK!E:E,PRODUCAO_SHRINK!B:B,PLANEJAMENTO[[#This Row],[SKU]],PRODUCAO_SHRINK!H:H,PLANEJAMENTO[[#Headers],[SHERINK SOLICITADO]],PRODUCAO_SHRINK!V:V,PLANEJAMENTO[[#This Row],[LISTA]])</f>
        <v>0</v>
      </c>
      <c r="L281" s="15">
        <f>SUMIFS(PRODUCAO_SHRINK!E:E,PRODUCAO_SHRINK!B:B,PLANEJAMENTO[[#This Row],[SKU]],PRODUCAO_SHRINK!H:H,PLANEJAMENTO[[#Headers],[SHERINK ENVIADO]],PRODUCAO_SHRINK!V:V,PLANEJAMENTO[[#This Row],[LISTA]])</f>
        <v>0</v>
      </c>
      <c r="M281" s="15">
        <f>SUMIFS(IN_TRANSITO!E:E,IN_TRANSITO!B:B,PLANEJAMENTO!C281,IN_TRANSITO!H:H,PLANEJAMENTO!$M$2,IN_TRANSITO!W:W,PLANEJAMENTO!A281)</f>
        <v>372</v>
      </c>
      <c r="N281" s="15">
        <v>0</v>
      </c>
      <c r="O281" s="15">
        <v>372</v>
      </c>
      <c r="P281" s="15">
        <f>(PLANEJAMENTO[[#This Row],[AGUARDANDO SEPARAÇÃO]]+PLANEJAMENTO[[#This Row],[FINALIZADO]])-(PLANEJAMENTO[[#This Row],[TOTAL LISTA]]+PLANEJAMENTO[[#This Row],[KIT]])</f>
        <v>0</v>
      </c>
      <c r="Q281" s="3">
        <f>IFERROR(VLOOKUP(PLANEJAMENTO[[#This Row],[SKU]],EST_MERCOCAMP!A:E,5,0),0)</f>
        <v>11076</v>
      </c>
      <c r="R281" s="3">
        <f>IFERROR(VLOOKUP(PLANEJAMENTO[[#This Row],[SKU]],EST_LMX!A:C,3,0),0)</f>
        <v>192</v>
      </c>
      <c r="S281" s="7">
        <f>IFERROR(IF(VLOOKUP(C281,'EST_DEVINTEX X DEMANDA'!A:E,5,0)&lt;0,0,VLOOKUP(C281,'EST_DEVINTEX X DEMANDA'!A:E,5,0)),0)</f>
        <v>37284</v>
      </c>
      <c r="T281" s="3"/>
      <c r="U281" s="3">
        <f t="shared" si="8"/>
        <v>0</v>
      </c>
      <c r="V281" s="3">
        <f t="shared" si="9"/>
        <v>0</v>
      </c>
      <c r="W281" s="3" t="s">
        <v>145</v>
      </c>
      <c r="X281" s="87" t="s">
        <v>145</v>
      </c>
      <c r="Y281" s="73">
        <f>(PLANEJAMENTO[[#This Row],[AGUARDANDO SEPARAÇÃO]]+PLANEJAMENTO[[#This Row],[FINALIZADO]])/(PLANEJAMENTO[[#This Row],[KIT]]+PLANEJAMENTO[[#This Row],[TOTAL LISTA]])</f>
        <v>1</v>
      </c>
    </row>
    <row r="282" spans="1:25" x14ac:dyDescent="0.25">
      <c r="A282" s="71" t="s">
        <v>160</v>
      </c>
      <c r="B282" s="71" t="s">
        <v>158</v>
      </c>
      <c r="C282" s="3">
        <v>33342</v>
      </c>
      <c r="D282" s="3" t="s">
        <v>86</v>
      </c>
      <c r="E282" s="47" t="s">
        <v>135</v>
      </c>
      <c r="F282" s="4" t="s">
        <v>136</v>
      </c>
      <c r="G282" s="4">
        <v>462</v>
      </c>
      <c r="H282" s="3">
        <v>6</v>
      </c>
      <c r="I282" s="15">
        <f>SUMIFS(IN_TRANSITO!E:E,IN_TRANSITO!B:B,PLANEJAMENTO!C282,IN_TRANSITO!H:H,PLANEJAMENTO!$I$2,IN_TRANSITO!W:W,PLANEJAMENTO!A282)</f>
        <v>0</v>
      </c>
      <c r="J282" s="15">
        <f>SUMIFS(IN_TRANSITO!E:E,IN_TRANSITO!B:B,PLANEJAMENTO!C282,IN_TRANSITO!H:H,PLANEJAMENTO!$J$2,IN_TRANSITO!W:W,PLANEJAMENTO!A282)</f>
        <v>0</v>
      </c>
      <c r="K282" s="15">
        <f>SUMIFS(PRODUCAO_SHRINK!E:E,PRODUCAO_SHRINK!B:B,PLANEJAMENTO[[#This Row],[SKU]],PRODUCAO_SHRINK!H:H,PLANEJAMENTO[[#Headers],[SHERINK SOLICITADO]],PRODUCAO_SHRINK!V:V,PLANEJAMENTO[[#This Row],[LISTA]])</f>
        <v>0</v>
      </c>
      <c r="L282" s="15">
        <f>SUMIFS(PRODUCAO_SHRINK!E:E,PRODUCAO_SHRINK!B:B,PLANEJAMENTO[[#This Row],[SKU]],PRODUCAO_SHRINK!H:H,PLANEJAMENTO[[#Headers],[SHERINK ENVIADO]],PRODUCAO_SHRINK!V:V,PLANEJAMENTO[[#This Row],[LISTA]])</f>
        <v>0</v>
      </c>
      <c r="M282" s="15">
        <f>SUMIFS(IN_TRANSITO!E:E,IN_TRANSITO!B:B,PLANEJAMENTO!C282,IN_TRANSITO!H:H,PLANEJAMENTO!$M$2,IN_TRANSITO!W:W,PLANEJAMENTO!A282)</f>
        <v>426</v>
      </c>
      <c r="N282" s="15">
        <v>0</v>
      </c>
      <c r="O282" s="15">
        <v>426</v>
      </c>
      <c r="P282" s="15">
        <f>(PLANEJAMENTO[[#This Row],[AGUARDANDO SEPARAÇÃO]]+PLANEJAMENTO[[#This Row],[FINALIZADO]])-(PLANEJAMENTO[[#This Row],[TOTAL LISTA]]+PLANEJAMENTO[[#This Row],[KIT]])</f>
        <v>0</v>
      </c>
      <c r="Q282" s="3">
        <f>IFERROR(VLOOKUP(PLANEJAMENTO[[#This Row],[SKU]],EST_MERCOCAMP!A:E,5,0),0)</f>
        <v>-210</v>
      </c>
      <c r="R282" s="3">
        <f>IFERROR(VLOOKUP(PLANEJAMENTO[[#This Row],[SKU]],EST_LMX!A:C,3,0),0)</f>
        <v>5604</v>
      </c>
      <c r="S282" s="7">
        <f>IFERROR(IF(VLOOKUP(C282,'EST_DEVINTEX X DEMANDA'!A:E,5,0)&lt;0,0,VLOOKUP(C282,'EST_DEVINTEX X DEMANDA'!A:E,5,0)),0)</f>
        <v>0</v>
      </c>
      <c r="T282" s="3"/>
      <c r="U282" s="3">
        <f t="shared" si="8"/>
        <v>0</v>
      </c>
      <c r="V282" s="3">
        <f t="shared" si="9"/>
        <v>0</v>
      </c>
      <c r="W282" s="3" t="s">
        <v>145</v>
      </c>
      <c r="X282" s="87" t="s">
        <v>145</v>
      </c>
      <c r="Y282" s="73">
        <f>(PLANEJAMENTO[[#This Row],[AGUARDANDO SEPARAÇÃO]]+PLANEJAMENTO[[#This Row],[FINALIZADO]])/(PLANEJAMENTO[[#This Row],[KIT]]+PLANEJAMENTO[[#This Row],[TOTAL LISTA]])</f>
        <v>1</v>
      </c>
    </row>
    <row r="283" spans="1:25" x14ac:dyDescent="0.25">
      <c r="A283" s="71" t="s">
        <v>160</v>
      </c>
      <c r="B283" s="71" t="s">
        <v>158</v>
      </c>
      <c r="C283" s="3">
        <v>30745</v>
      </c>
      <c r="D283" s="3" t="s">
        <v>43</v>
      </c>
      <c r="E283" s="47" t="s">
        <v>135</v>
      </c>
      <c r="F283" s="4" t="s">
        <v>136</v>
      </c>
      <c r="G283" s="4">
        <v>480</v>
      </c>
      <c r="H283" s="3">
        <v>6</v>
      </c>
      <c r="I283" s="15">
        <f>SUMIFS(IN_TRANSITO!E:E,IN_TRANSITO!B:B,PLANEJAMENTO!C283,IN_TRANSITO!H:H,PLANEJAMENTO!$I$2,IN_TRANSITO!W:W,PLANEJAMENTO!A283)</f>
        <v>0</v>
      </c>
      <c r="J283" s="15">
        <f>SUMIFS(IN_TRANSITO!E:E,IN_TRANSITO!B:B,PLANEJAMENTO!C283,IN_TRANSITO!H:H,PLANEJAMENTO!$J$2,IN_TRANSITO!W:W,PLANEJAMENTO!A283)</f>
        <v>0</v>
      </c>
      <c r="K283" s="15">
        <f>SUMIFS(PRODUCAO_SHRINK!E:E,PRODUCAO_SHRINK!B:B,PLANEJAMENTO[[#This Row],[SKU]],PRODUCAO_SHRINK!H:H,PLANEJAMENTO[[#Headers],[SHERINK SOLICITADO]],PRODUCAO_SHRINK!V:V,PLANEJAMENTO[[#This Row],[LISTA]])</f>
        <v>0</v>
      </c>
      <c r="L283" s="15">
        <f>SUMIFS(PRODUCAO_SHRINK!E:E,PRODUCAO_SHRINK!B:B,PLANEJAMENTO[[#This Row],[SKU]],PRODUCAO_SHRINK!H:H,PLANEJAMENTO[[#Headers],[SHERINK ENVIADO]],PRODUCAO_SHRINK!V:V,PLANEJAMENTO[[#This Row],[LISTA]])</f>
        <v>294</v>
      </c>
      <c r="M283" s="15">
        <f>SUMIFS(IN_TRANSITO!E:E,IN_TRANSITO!B:B,PLANEJAMENTO!C283,IN_TRANSITO!H:H,PLANEJAMENTO!$M$2,IN_TRANSITO!W:W,PLANEJAMENTO!A283)</f>
        <v>0</v>
      </c>
      <c r="N283" s="15">
        <v>0</v>
      </c>
      <c r="O283" s="15">
        <v>294</v>
      </c>
      <c r="P283" s="15">
        <f>(PLANEJAMENTO[[#This Row],[AGUARDANDO SEPARAÇÃO]]+PLANEJAMENTO[[#This Row],[FINALIZADO]])-(PLANEJAMENTO[[#This Row],[TOTAL LISTA]]+PLANEJAMENTO[[#This Row],[KIT]])</f>
        <v>-294</v>
      </c>
      <c r="Q283" s="3">
        <f>IFERROR(VLOOKUP(PLANEJAMENTO[[#This Row],[SKU]],EST_MERCOCAMP!A:E,5,0),0)</f>
        <v>9126</v>
      </c>
      <c r="R283" s="3">
        <f>IFERROR(VLOOKUP(PLANEJAMENTO[[#This Row],[SKU]],EST_LMX!A:C,3,0),0)</f>
        <v>168</v>
      </c>
      <c r="S283" s="7">
        <f>IFERROR(IF(VLOOKUP(C283,'EST_DEVINTEX X DEMANDA'!A:E,5,0)&lt;0,0,VLOOKUP(C283,'EST_DEVINTEX X DEMANDA'!A:E,5,0)),0)</f>
        <v>3840</v>
      </c>
      <c r="T283" s="3"/>
      <c r="U283" s="3">
        <f t="shared" si="8"/>
        <v>0</v>
      </c>
      <c r="V283" s="3">
        <f t="shared" si="9"/>
        <v>0</v>
      </c>
      <c r="W283" s="3" t="s">
        <v>182</v>
      </c>
      <c r="X283" s="87" t="s">
        <v>145</v>
      </c>
      <c r="Y283" s="73">
        <f>(PLANEJAMENTO[[#This Row],[AGUARDANDO SEPARAÇÃO]]+PLANEJAMENTO[[#This Row],[FINALIZADO]])/(PLANEJAMENTO[[#This Row],[KIT]]+PLANEJAMENTO[[#This Row],[TOTAL LISTA]])</f>
        <v>0</v>
      </c>
    </row>
    <row r="284" spans="1:25" x14ac:dyDescent="0.25">
      <c r="A284" s="71" t="s">
        <v>160</v>
      </c>
      <c r="B284" s="71" t="s">
        <v>158</v>
      </c>
      <c r="C284" s="3">
        <v>95556</v>
      </c>
      <c r="D284" s="3" t="s">
        <v>44</v>
      </c>
      <c r="E284" s="47" t="s">
        <v>135</v>
      </c>
      <c r="F284" s="4" t="s">
        <v>136</v>
      </c>
      <c r="G284" s="4">
        <v>480</v>
      </c>
      <c r="H284" s="3">
        <v>6</v>
      </c>
      <c r="I284" s="15">
        <f>SUMIFS(IN_TRANSITO!E:E,IN_TRANSITO!B:B,PLANEJAMENTO!C284,IN_TRANSITO!H:H,PLANEJAMENTO!$I$2,IN_TRANSITO!W:W,PLANEJAMENTO!A284)</f>
        <v>0</v>
      </c>
      <c r="J284" s="15">
        <f>SUMIFS(IN_TRANSITO!E:E,IN_TRANSITO!B:B,PLANEJAMENTO!C284,IN_TRANSITO!H:H,PLANEJAMENTO!$J$2,IN_TRANSITO!W:W,PLANEJAMENTO!A284)</f>
        <v>0</v>
      </c>
      <c r="K284" s="15">
        <f>SUMIFS(PRODUCAO_SHRINK!E:E,PRODUCAO_SHRINK!B:B,PLANEJAMENTO[[#This Row],[SKU]],PRODUCAO_SHRINK!H:H,PLANEJAMENTO[[#Headers],[SHERINK SOLICITADO]],PRODUCAO_SHRINK!V:V,PLANEJAMENTO[[#This Row],[LISTA]])</f>
        <v>0</v>
      </c>
      <c r="L284" s="15">
        <f>SUMIFS(PRODUCAO_SHRINK!E:E,PRODUCAO_SHRINK!B:B,PLANEJAMENTO[[#This Row],[SKU]],PRODUCAO_SHRINK!H:H,PLANEJAMENTO[[#Headers],[SHERINK ENVIADO]],PRODUCAO_SHRINK!V:V,PLANEJAMENTO[[#This Row],[LISTA]])</f>
        <v>0</v>
      </c>
      <c r="M284" s="15">
        <f>SUMIFS(IN_TRANSITO!E:E,IN_TRANSITO!B:B,PLANEJAMENTO!C284,IN_TRANSITO!H:H,PLANEJAMENTO!$M$2,IN_TRANSITO!W:W,PLANEJAMENTO!A284)</f>
        <v>330</v>
      </c>
      <c r="N284" s="15">
        <v>0</v>
      </c>
      <c r="O284" s="15">
        <v>330</v>
      </c>
      <c r="P284" s="15">
        <f>(PLANEJAMENTO[[#This Row],[AGUARDANDO SEPARAÇÃO]]+PLANEJAMENTO[[#This Row],[FINALIZADO]])-(PLANEJAMENTO[[#This Row],[TOTAL LISTA]]+PLANEJAMENTO[[#This Row],[KIT]])</f>
        <v>0</v>
      </c>
      <c r="Q284" s="3">
        <f>IFERROR(VLOOKUP(PLANEJAMENTO[[#This Row],[SKU]],EST_MERCOCAMP!A:E,5,0),0)</f>
        <v>-2244</v>
      </c>
      <c r="R284" s="3">
        <f>IFERROR(VLOOKUP(PLANEJAMENTO[[#This Row],[SKU]],EST_LMX!A:C,3,0),0)</f>
        <v>162</v>
      </c>
      <c r="S284" s="7">
        <f>IFERROR(IF(VLOOKUP(C284,'EST_DEVINTEX X DEMANDA'!A:E,5,0)&lt;0,0,VLOOKUP(C284,'EST_DEVINTEX X DEMANDA'!A:E,5,0)),0)</f>
        <v>0</v>
      </c>
      <c r="T284" s="3"/>
      <c r="U284" s="3">
        <f t="shared" si="8"/>
        <v>0</v>
      </c>
      <c r="V284" s="3">
        <f t="shared" si="9"/>
        <v>0</v>
      </c>
      <c r="W284" s="3" t="s">
        <v>182</v>
      </c>
      <c r="X284" s="87" t="s">
        <v>145</v>
      </c>
      <c r="Y284" s="73">
        <f>(PLANEJAMENTO[[#This Row],[AGUARDANDO SEPARAÇÃO]]+PLANEJAMENTO[[#This Row],[FINALIZADO]])/(PLANEJAMENTO[[#This Row],[KIT]]+PLANEJAMENTO[[#This Row],[TOTAL LISTA]])</f>
        <v>1</v>
      </c>
    </row>
    <row r="285" spans="1:25" x14ac:dyDescent="0.25">
      <c r="A285" s="71" t="s">
        <v>160</v>
      </c>
      <c r="B285" s="71" t="s">
        <v>158</v>
      </c>
      <c r="C285" s="3">
        <v>32619</v>
      </c>
      <c r="D285" s="3" t="s">
        <v>45</v>
      </c>
      <c r="E285" s="47" t="s">
        <v>137</v>
      </c>
      <c r="F285" s="4" t="s">
        <v>136</v>
      </c>
      <c r="G285" s="4">
        <v>462</v>
      </c>
      <c r="H285" s="3">
        <v>6</v>
      </c>
      <c r="I285" s="15">
        <f>SUMIFS(IN_TRANSITO!E:E,IN_TRANSITO!B:B,PLANEJAMENTO!C285,IN_TRANSITO!H:H,PLANEJAMENTO!$I$2,IN_TRANSITO!W:W,PLANEJAMENTO!A285)</f>
        <v>0</v>
      </c>
      <c r="J285" s="15">
        <f>SUMIFS(IN_TRANSITO!E:E,IN_TRANSITO!B:B,PLANEJAMENTO!C285,IN_TRANSITO!H:H,PLANEJAMENTO!$J$2,IN_TRANSITO!W:W,PLANEJAMENTO!A285)</f>
        <v>0</v>
      </c>
      <c r="K285" s="15">
        <f>SUMIFS(PRODUCAO_SHRINK!E:E,PRODUCAO_SHRINK!B:B,PLANEJAMENTO[[#This Row],[SKU]],PRODUCAO_SHRINK!H:H,PLANEJAMENTO[[#Headers],[SHERINK SOLICITADO]],PRODUCAO_SHRINK!V:V,PLANEJAMENTO[[#This Row],[LISTA]])</f>
        <v>0</v>
      </c>
      <c r="L285" s="15">
        <f>SUMIFS(PRODUCAO_SHRINK!E:E,PRODUCAO_SHRINK!B:B,PLANEJAMENTO[[#This Row],[SKU]],PRODUCAO_SHRINK!H:H,PLANEJAMENTO[[#Headers],[SHERINK ENVIADO]],PRODUCAO_SHRINK!V:V,PLANEJAMENTO[[#This Row],[LISTA]])</f>
        <v>0</v>
      </c>
      <c r="M285" s="15">
        <f>SUMIFS(IN_TRANSITO!E:E,IN_TRANSITO!B:B,PLANEJAMENTO!C285,IN_TRANSITO!H:H,PLANEJAMENTO!$M$2,IN_TRANSITO!W:W,PLANEJAMENTO!A285)</f>
        <v>372</v>
      </c>
      <c r="N285" s="15">
        <v>0</v>
      </c>
      <c r="O285" s="15">
        <v>372</v>
      </c>
      <c r="P285" s="15">
        <f>(PLANEJAMENTO[[#This Row],[AGUARDANDO SEPARAÇÃO]]+PLANEJAMENTO[[#This Row],[FINALIZADO]])-(PLANEJAMENTO[[#This Row],[TOTAL LISTA]]+PLANEJAMENTO[[#This Row],[KIT]])</f>
        <v>0</v>
      </c>
      <c r="Q285" s="3">
        <f>IFERROR(VLOOKUP(PLANEJAMENTO[[#This Row],[SKU]],EST_MERCOCAMP!A:E,5,0),0)</f>
        <v>1008</v>
      </c>
      <c r="R285" s="3">
        <f>IFERROR(VLOOKUP(PLANEJAMENTO[[#This Row],[SKU]],EST_LMX!A:C,3,0),0)</f>
        <v>432</v>
      </c>
      <c r="S285" s="7">
        <f>IFERROR(IF(VLOOKUP(C285,'EST_DEVINTEX X DEMANDA'!A:E,5,0)&lt;0,0,VLOOKUP(C285,'EST_DEVINTEX X DEMANDA'!A:E,5,0)),0)</f>
        <v>504</v>
      </c>
      <c r="T285" s="3"/>
      <c r="U285" s="3">
        <f t="shared" si="8"/>
        <v>0</v>
      </c>
      <c r="V285" s="3">
        <f t="shared" si="9"/>
        <v>0</v>
      </c>
      <c r="W285" s="3" t="s">
        <v>182</v>
      </c>
      <c r="X285" s="87" t="s">
        <v>145</v>
      </c>
      <c r="Y285" s="73">
        <f>(PLANEJAMENTO[[#This Row],[AGUARDANDO SEPARAÇÃO]]+PLANEJAMENTO[[#This Row],[FINALIZADO]])/(PLANEJAMENTO[[#This Row],[KIT]]+PLANEJAMENTO[[#This Row],[TOTAL LISTA]])</f>
        <v>1</v>
      </c>
    </row>
    <row r="286" spans="1:25" x14ac:dyDescent="0.25">
      <c r="A286" s="71" t="s">
        <v>160</v>
      </c>
      <c r="B286" s="71" t="s">
        <v>158</v>
      </c>
      <c r="C286" s="3">
        <v>33298</v>
      </c>
      <c r="D286" s="3" t="s">
        <v>332</v>
      </c>
      <c r="E286" s="47" t="s">
        <v>135</v>
      </c>
      <c r="F286" s="4" t="s">
        <v>136</v>
      </c>
      <c r="G286" s="4">
        <v>960</v>
      </c>
      <c r="H286" s="3">
        <v>6</v>
      </c>
      <c r="I286" s="15">
        <f>SUMIFS(IN_TRANSITO!E:E,IN_TRANSITO!B:B,PLANEJAMENTO!C286,IN_TRANSITO!H:H,PLANEJAMENTO!$I$2,IN_TRANSITO!W:W,PLANEJAMENTO!A286)</f>
        <v>0</v>
      </c>
      <c r="J286" s="15">
        <f>SUMIFS(IN_TRANSITO!E:E,IN_TRANSITO!B:B,PLANEJAMENTO!C286,IN_TRANSITO!H:H,PLANEJAMENTO!$J$2,IN_TRANSITO!W:W,PLANEJAMENTO!A286)</f>
        <v>0</v>
      </c>
      <c r="K286" s="15">
        <f>SUMIFS(PRODUCAO_SHRINK!E:E,PRODUCAO_SHRINK!B:B,PLANEJAMENTO[[#This Row],[SKU]],PRODUCAO_SHRINK!H:H,PLANEJAMENTO[[#Headers],[SHERINK SOLICITADO]],PRODUCAO_SHRINK!V:V,PLANEJAMENTO[[#This Row],[LISTA]])</f>
        <v>0</v>
      </c>
      <c r="L286" s="15">
        <f>SUMIFS(PRODUCAO_SHRINK!E:E,PRODUCAO_SHRINK!B:B,PLANEJAMENTO[[#This Row],[SKU]],PRODUCAO_SHRINK!H:H,PLANEJAMENTO[[#Headers],[SHERINK ENVIADO]],PRODUCAO_SHRINK!V:V,PLANEJAMENTO[[#This Row],[LISTA]])</f>
        <v>0</v>
      </c>
      <c r="M286" s="15">
        <f>SUMIFS(IN_TRANSITO!E:E,IN_TRANSITO!B:B,PLANEJAMENTO!C286,IN_TRANSITO!H:H,PLANEJAMENTO!$M$2,IN_TRANSITO!W:W,PLANEJAMENTO!A286)</f>
        <v>408</v>
      </c>
      <c r="N286" s="15">
        <v>0</v>
      </c>
      <c r="O286" s="15">
        <v>408</v>
      </c>
      <c r="P286" s="15">
        <f>(PLANEJAMENTO[[#This Row],[AGUARDANDO SEPARAÇÃO]]+PLANEJAMENTO[[#This Row],[FINALIZADO]])-(PLANEJAMENTO[[#This Row],[TOTAL LISTA]]+PLANEJAMENTO[[#This Row],[KIT]])</f>
        <v>0</v>
      </c>
      <c r="Q286" s="3">
        <f>IFERROR(VLOOKUP(PLANEJAMENTO[[#This Row],[SKU]],EST_MERCOCAMP!A:E,5,0),0)</f>
        <v>8022</v>
      </c>
      <c r="R286" s="3">
        <f>IFERROR(VLOOKUP(PLANEJAMENTO[[#This Row],[SKU]],EST_LMX!A:C,3,0),0)</f>
        <v>156</v>
      </c>
      <c r="S286" s="7">
        <f>IFERROR(IF(VLOOKUP(C286,'EST_DEVINTEX X DEMANDA'!A:E,5,0)&lt;0,0,VLOOKUP(C286,'EST_DEVINTEX X DEMANDA'!A:E,5,0)),0)</f>
        <v>960</v>
      </c>
      <c r="T286" s="3"/>
      <c r="U286" s="3">
        <f t="shared" si="8"/>
        <v>0</v>
      </c>
      <c r="V286" s="3">
        <f t="shared" si="9"/>
        <v>0</v>
      </c>
      <c r="W286" s="3" t="s">
        <v>145</v>
      </c>
      <c r="X286" s="87" t="s">
        <v>145</v>
      </c>
      <c r="Y286" s="73">
        <f>(PLANEJAMENTO[[#This Row],[AGUARDANDO SEPARAÇÃO]]+PLANEJAMENTO[[#This Row],[FINALIZADO]])/(PLANEJAMENTO[[#This Row],[KIT]]+PLANEJAMENTO[[#This Row],[TOTAL LISTA]])</f>
        <v>1</v>
      </c>
    </row>
    <row r="287" spans="1:25" x14ac:dyDescent="0.25">
      <c r="A287" s="71" t="s">
        <v>160</v>
      </c>
      <c r="B287" s="71" t="s">
        <v>158</v>
      </c>
      <c r="C287" s="3">
        <v>32780</v>
      </c>
      <c r="D287" s="3" t="s">
        <v>333</v>
      </c>
      <c r="E287" s="47" t="s">
        <v>138</v>
      </c>
      <c r="F287" s="4" t="s">
        <v>136</v>
      </c>
      <c r="G287" s="4">
        <v>840</v>
      </c>
      <c r="H287" s="3">
        <v>6</v>
      </c>
      <c r="I287" s="15">
        <f>SUMIFS(IN_TRANSITO!E:E,IN_TRANSITO!B:B,PLANEJAMENTO!C287,IN_TRANSITO!H:H,PLANEJAMENTO!$I$2,IN_TRANSITO!W:W,PLANEJAMENTO!A287)</f>
        <v>0</v>
      </c>
      <c r="J287" s="15">
        <f>SUMIFS(IN_TRANSITO!E:E,IN_TRANSITO!B:B,PLANEJAMENTO!C287,IN_TRANSITO!H:H,PLANEJAMENTO!$J$2,IN_TRANSITO!W:W,PLANEJAMENTO!A287)</f>
        <v>0</v>
      </c>
      <c r="K287" s="15">
        <f>SUMIFS(PRODUCAO_SHRINK!E:E,PRODUCAO_SHRINK!B:B,PLANEJAMENTO[[#This Row],[SKU]],PRODUCAO_SHRINK!H:H,PLANEJAMENTO[[#Headers],[SHERINK SOLICITADO]],PRODUCAO_SHRINK!V:V,PLANEJAMENTO[[#This Row],[LISTA]])</f>
        <v>0</v>
      </c>
      <c r="L287" s="15">
        <f>SUMIFS(PRODUCAO_SHRINK!E:E,PRODUCAO_SHRINK!B:B,PLANEJAMENTO[[#This Row],[SKU]],PRODUCAO_SHRINK!H:H,PLANEJAMENTO[[#Headers],[SHERINK ENVIADO]],PRODUCAO_SHRINK!V:V,PLANEJAMENTO[[#This Row],[LISTA]])</f>
        <v>0</v>
      </c>
      <c r="M287" s="15">
        <f>SUMIFS(IN_TRANSITO!E:E,IN_TRANSITO!B:B,PLANEJAMENTO!C287,IN_TRANSITO!H:H,PLANEJAMENTO!$M$2,IN_TRANSITO!W:W,PLANEJAMENTO!A287)</f>
        <v>378</v>
      </c>
      <c r="N287" s="15">
        <v>0</v>
      </c>
      <c r="O287" s="15">
        <v>378</v>
      </c>
      <c r="P287" s="15">
        <f>(PLANEJAMENTO[[#This Row],[AGUARDANDO SEPARAÇÃO]]+PLANEJAMENTO[[#This Row],[FINALIZADO]])-(PLANEJAMENTO[[#This Row],[TOTAL LISTA]]+PLANEJAMENTO[[#This Row],[KIT]])</f>
        <v>0</v>
      </c>
      <c r="Q287" s="3">
        <f>IFERROR(VLOOKUP(PLANEJAMENTO[[#This Row],[SKU]],EST_MERCOCAMP!A:E,5,0),0)</f>
        <v>786</v>
      </c>
      <c r="R287" s="3">
        <f>IFERROR(VLOOKUP(PLANEJAMENTO[[#This Row],[SKU]],EST_LMX!A:C,3,0),0)</f>
        <v>108</v>
      </c>
      <c r="S287" s="7">
        <f>IFERROR(IF(VLOOKUP(C287,'EST_DEVINTEX X DEMANDA'!A:E,5,0)&lt;0,0,VLOOKUP(C287,'EST_DEVINTEX X DEMANDA'!A:E,5,0)),0)</f>
        <v>840</v>
      </c>
      <c r="T287" s="3"/>
      <c r="U287" s="3">
        <f t="shared" si="8"/>
        <v>0</v>
      </c>
      <c r="V287" s="3">
        <f t="shared" si="9"/>
        <v>0</v>
      </c>
      <c r="W287" s="3" t="s">
        <v>145</v>
      </c>
      <c r="X287" s="87" t="s">
        <v>145</v>
      </c>
      <c r="Y287" s="73">
        <f>(PLANEJAMENTO[[#This Row],[AGUARDANDO SEPARAÇÃO]]+PLANEJAMENTO[[#This Row],[FINALIZADO]])/(PLANEJAMENTO[[#This Row],[KIT]]+PLANEJAMENTO[[#This Row],[TOTAL LISTA]])</f>
        <v>1</v>
      </c>
    </row>
    <row r="288" spans="1:25" x14ac:dyDescent="0.25">
      <c r="A288" s="71" t="s">
        <v>160</v>
      </c>
      <c r="B288" s="71" t="s">
        <v>158</v>
      </c>
      <c r="C288" s="3">
        <v>31713</v>
      </c>
      <c r="D288" s="3" t="s">
        <v>91</v>
      </c>
      <c r="E288" s="47" t="s">
        <v>137</v>
      </c>
      <c r="F288" s="4" t="s">
        <v>136</v>
      </c>
      <c r="G288" s="4">
        <v>390</v>
      </c>
      <c r="H288" s="3">
        <v>6</v>
      </c>
      <c r="I288" s="15">
        <f>SUMIFS(IN_TRANSITO!E:E,IN_TRANSITO!B:B,PLANEJAMENTO!C288,IN_TRANSITO!H:H,PLANEJAMENTO!$I$2,IN_TRANSITO!W:W,PLANEJAMENTO!A288)</f>
        <v>0</v>
      </c>
      <c r="J288" s="15">
        <f>SUMIFS(IN_TRANSITO!E:E,IN_TRANSITO!B:B,PLANEJAMENTO!C288,IN_TRANSITO!H:H,PLANEJAMENTO!$J$2,IN_TRANSITO!W:W,PLANEJAMENTO!A288)</f>
        <v>0</v>
      </c>
      <c r="K288" s="15">
        <f>SUMIFS(PRODUCAO_SHRINK!E:E,PRODUCAO_SHRINK!B:B,PLANEJAMENTO[[#This Row],[SKU]],PRODUCAO_SHRINK!H:H,PLANEJAMENTO[[#Headers],[SHERINK SOLICITADO]],PRODUCAO_SHRINK!V:V,PLANEJAMENTO[[#This Row],[LISTA]])</f>
        <v>0</v>
      </c>
      <c r="L288" s="15">
        <f>SUMIFS(PRODUCAO_SHRINK!E:E,PRODUCAO_SHRINK!B:B,PLANEJAMENTO[[#This Row],[SKU]],PRODUCAO_SHRINK!H:H,PLANEJAMENTO[[#Headers],[SHERINK ENVIADO]],PRODUCAO_SHRINK!V:V,PLANEJAMENTO[[#This Row],[LISTA]])</f>
        <v>0</v>
      </c>
      <c r="M288" s="15">
        <f>SUMIFS(IN_TRANSITO!E:E,IN_TRANSITO!B:B,PLANEJAMENTO!C288,IN_TRANSITO!H:H,PLANEJAMENTO!$M$2,IN_TRANSITO!W:W,PLANEJAMENTO!A288)</f>
        <v>252</v>
      </c>
      <c r="N288" s="15">
        <v>0</v>
      </c>
      <c r="O288" s="15">
        <v>252</v>
      </c>
      <c r="P288" s="15">
        <f>(PLANEJAMENTO[[#This Row],[AGUARDANDO SEPARAÇÃO]]+PLANEJAMENTO[[#This Row],[FINALIZADO]])-(PLANEJAMENTO[[#This Row],[TOTAL LISTA]]+PLANEJAMENTO[[#This Row],[KIT]])</f>
        <v>0</v>
      </c>
      <c r="Q288" s="3">
        <f>IFERROR(VLOOKUP(PLANEJAMENTO[[#This Row],[SKU]],EST_MERCOCAMP!A:E,5,0),0)</f>
        <v>3612</v>
      </c>
      <c r="R288" s="3">
        <f>IFERROR(VLOOKUP(PLANEJAMENTO[[#This Row],[SKU]],EST_LMX!A:C,3,0),0)</f>
        <v>888</v>
      </c>
      <c r="S288" s="7">
        <f>IFERROR(IF(VLOOKUP(C288,'EST_DEVINTEX X DEMANDA'!A:E,5,0)&lt;0,0,VLOOKUP(C288,'EST_DEVINTEX X DEMANDA'!A:E,5,0)),0)</f>
        <v>3522</v>
      </c>
      <c r="T288" s="3"/>
      <c r="U288" s="3">
        <f t="shared" si="8"/>
        <v>0</v>
      </c>
      <c r="V288" s="3">
        <f t="shared" si="9"/>
        <v>0</v>
      </c>
      <c r="W288" s="3" t="s">
        <v>145</v>
      </c>
      <c r="X288" s="87" t="s">
        <v>145</v>
      </c>
      <c r="Y288" s="73">
        <f>(PLANEJAMENTO[[#This Row],[AGUARDANDO SEPARAÇÃO]]+PLANEJAMENTO[[#This Row],[FINALIZADO]])/(PLANEJAMENTO[[#This Row],[KIT]]+PLANEJAMENTO[[#This Row],[TOTAL LISTA]])</f>
        <v>1</v>
      </c>
    </row>
    <row r="289" spans="1:25" x14ac:dyDescent="0.25">
      <c r="A289" s="71" t="s">
        <v>160</v>
      </c>
      <c r="B289" s="71" t="s">
        <v>158</v>
      </c>
      <c r="C289" s="3">
        <v>32650</v>
      </c>
      <c r="D289" s="3" t="s">
        <v>334</v>
      </c>
      <c r="E289" s="47" t="s">
        <v>137</v>
      </c>
      <c r="F289" s="4" t="s">
        <v>136</v>
      </c>
      <c r="G289" s="4">
        <v>840</v>
      </c>
      <c r="H289" s="3">
        <v>6</v>
      </c>
      <c r="I289" s="15">
        <f>SUMIFS(IN_TRANSITO!E:E,IN_TRANSITO!B:B,PLANEJAMENTO!C289,IN_TRANSITO!H:H,PLANEJAMENTO!$I$2,IN_TRANSITO!W:W,PLANEJAMENTO!A289)</f>
        <v>0</v>
      </c>
      <c r="J289" s="15">
        <f>SUMIFS(IN_TRANSITO!E:E,IN_TRANSITO!B:B,PLANEJAMENTO!C289,IN_TRANSITO!H:H,PLANEJAMENTO!$J$2,IN_TRANSITO!W:W,PLANEJAMENTO!A289)</f>
        <v>0</v>
      </c>
      <c r="K289" s="15">
        <f>SUMIFS(PRODUCAO_SHRINK!E:E,PRODUCAO_SHRINK!B:B,PLANEJAMENTO[[#This Row],[SKU]],PRODUCAO_SHRINK!H:H,PLANEJAMENTO[[#Headers],[SHERINK SOLICITADO]],PRODUCAO_SHRINK!V:V,PLANEJAMENTO[[#This Row],[LISTA]])</f>
        <v>0</v>
      </c>
      <c r="L289" s="15">
        <f>SUMIFS(PRODUCAO_SHRINK!E:E,PRODUCAO_SHRINK!B:B,PLANEJAMENTO[[#This Row],[SKU]],PRODUCAO_SHRINK!H:H,PLANEJAMENTO[[#Headers],[SHERINK ENVIADO]],PRODUCAO_SHRINK!V:V,PLANEJAMENTO[[#This Row],[LISTA]])</f>
        <v>0</v>
      </c>
      <c r="M289" s="15">
        <f>SUMIFS(IN_TRANSITO!E:E,IN_TRANSITO!B:B,PLANEJAMENTO!C289,IN_TRANSITO!H:H,PLANEJAMENTO!$M$2,IN_TRANSITO!W:W,PLANEJAMENTO!A289)</f>
        <v>282</v>
      </c>
      <c r="N289" s="15">
        <v>0</v>
      </c>
      <c r="O289" s="15">
        <v>282</v>
      </c>
      <c r="P289" s="15">
        <f>(PLANEJAMENTO[[#This Row],[AGUARDANDO SEPARAÇÃO]]+PLANEJAMENTO[[#This Row],[FINALIZADO]])-(PLANEJAMENTO[[#This Row],[TOTAL LISTA]]+PLANEJAMENTO[[#This Row],[KIT]])</f>
        <v>0</v>
      </c>
      <c r="Q289" s="3">
        <f>IFERROR(VLOOKUP(PLANEJAMENTO[[#This Row],[SKU]],EST_MERCOCAMP!A:E,5,0),0)</f>
        <v>-342</v>
      </c>
      <c r="R289" s="3">
        <f>IFERROR(VLOOKUP(PLANEJAMENTO[[#This Row],[SKU]],EST_LMX!A:C,3,0),0)</f>
        <v>0</v>
      </c>
      <c r="S289" s="7">
        <f>IFERROR(IF(VLOOKUP(C289,'EST_DEVINTEX X DEMANDA'!A:E,5,0)&lt;0,0,VLOOKUP(C289,'EST_DEVINTEX X DEMANDA'!A:E,5,0)),0)</f>
        <v>540</v>
      </c>
      <c r="T289" s="3"/>
      <c r="U289" s="3">
        <f t="shared" si="8"/>
        <v>0</v>
      </c>
      <c r="V289" s="3">
        <f t="shared" si="9"/>
        <v>0</v>
      </c>
      <c r="W289" s="3" t="s">
        <v>145</v>
      </c>
      <c r="X289" s="87" t="s">
        <v>145</v>
      </c>
      <c r="Y289" s="73">
        <f>(PLANEJAMENTO[[#This Row],[AGUARDANDO SEPARAÇÃO]]+PLANEJAMENTO[[#This Row],[FINALIZADO]])/(PLANEJAMENTO[[#This Row],[KIT]]+PLANEJAMENTO[[#This Row],[TOTAL LISTA]])</f>
        <v>1</v>
      </c>
    </row>
    <row r="290" spans="1:25" x14ac:dyDescent="0.25">
      <c r="A290" s="71" t="s">
        <v>160</v>
      </c>
      <c r="B290" s="71" t="s">
        <v>158</v>
      </c>
      <c r="C290" s="3">
        <v>33316</v>
      </c>
      <c r="D290" s="3" t="s">
        <v>335</v>
      </c>
      <c r="E290" s="47" t="s">
        <v>135</v>
      </c>
      <c r="F290" s="4" t="s">
        <v>136</v>
      </c>
      <c r="G290" s="4">
        <v>2484</v>
      </c>
      <c r="H290" s="3">
        <v>6</v>
      </c>
      <c r="I290" s="15">
        <f>SUMIFS(IN_TRANSITO!E:E,IN_TRANSITO!B:B,PLANEJAMENTO!C290,IN_TRANSITO!H:H,PLANEJAMENTO!$I$2,IN_TRANSITO!W:W,PLANEJAMENTO!A290)</f>
        <v>0</v>
      </c>
      <c r="J290" s="15">
        <f>SUMIFS(IN_TRANSITO!E:E,IN_TRANSITO!B:B,PLANEJAMENTO!C290,IN_TRANSITO!H:H,PLANEJAMENTO!$J$2,IN_TRANSITO!W:W,PLANEJAMENTO!A290)</f>
        <v>0</v>
      </c>
      <c r="K290" s="15">
        <f>SUMIFS(PRODUCAO_SHRINK!E:E,PRODUCAO_SHRINK!B:B,PLANEJAMENTO[[#This Row],[SKU]],PRODUCAO_SHRINK!H:H,PLANEJAMENTO[[#Headers],[SHERINK SOLICITADO]],PRODUCAO_SHRINK!V:V,PLANEJAMENTO[[#This Row],[LISTA]])</f>
        <v>0</v>
      </c>
      <c r="L290" s="15">
        <f>SUMIFS(PRODUCAO_SHRINK!E:E,PRODUCAO_SHRINK!B:B,PLANEJAMENTO[[#This Row],[SKU]],PRODUCAO_SHRINK!H:H,PLANEJAMENTO[[#Headers],[SHERINK ENVIADO]],PRODUCAO_SHRINK!V:V,PLANEJAMENTO[[#This Row],[LISTA]])</f>
        <v>0</v>
      </c>
      <c r="M290" s="15">
        <f>SUMIFS(IN_TRANSITO!E:E,IN_TRANSITO!B:B,PLANEJAMENTO!C290,IN_TRANSITO!H:H,PLANEJAMENTO!$M$2,IN_TRANSITO!W:W,PLANEJAMENTO!A290)</f>
        <v>498</v>
      </c>
      <c r="N290" s="15">
        <v>0</v>
      </c>
      <c r="O290" s="15">
        <v>498</v>
      </c>
      <c r="P290" s="15">
        <f>(PLANEJAMENTO[[#This Row],[AGUARDANDO SEPARAÇÃO]]+PLANEJAMENTO[[#This Row],[FINALIZADO]])-(PLANEJAMENTO[[#This Row],[TOTAL LISTA]]+PLANEJAMENTO[[#This Row],[KIT]])</f>
        <v>0</v>
      </c>
      <c r="Q290" s="3">
        <f>IFERROR(VLOOKUP(PLANEJAMENTO[[#This Row],[SKU]],EST_MERCOCAMP!A:E,5,0),0)</f>
        <v>9192</v>
      </c>
      <c r="R290" s="3">
        <f>IFERROR(VLOOKUP(PLANEJAMENTO[[#This Row],[SKU]],EST_LMX!A:C,3,0),0)</f>
        <v>2376</v>
      </c>
      <c r="S290" s="7">
        <f>IFERROR(IF(VLOOKUP(C290,'EST_DEVINTEX X DEMANDA'!A:E,5,0)&lt;0,0,VLOOKUP(C290,'EST_DEVINTEX X DEMANDA'!A:E,5,0)),0)</f>
        <v>9444</v>
      </c>
      <c r="T290" s="3"/>
      <c r="U290" s="3">
        <f t="shared" si="8"/>
        <v>0</v>
      </c>
      <c r="V290" s="3">
        <f t="shared" si="9"/>
        <v>0</v>
      </c>
      <c r="W290" s="3" t="s">
        <v>145</v>
      </c>
      <c r="X290" s="87" t="s">
        <v>145</v>
      </c>
      <c r="Y290" s="73">
        <f>(PLANEJAMENTO[[#This Row],[AGUARDANDO SEPARAÇÃO]]+PLANEJAMENTO[[#This Row],[FINALIZADO]])/(PLANEJAMENTO[[#This Row],[KIT]]+PLANEJAMENTO[[#This Row],[TOTAL LISTA]])</f>
        <v>1</v>
      </c>
    </row>
    <row r="291" spans="1:25" x14ac:dyDescent="0.25">
      <c r="A291" s="71" t="s">
        <v>160</v>
      </c>
      <c r="B291" s="71" t="s">
        <v>158</v>
      </c>
      <c r="C291" s="3">
        <v>32627</v>
      </c>
      <c r="D291" s="3" t="s">
        <v>336</v>
      </c>
      <c r="E291" s="47" t="s">
        <v>137</v>
      </c>
      <c r="F291" s="4" t="s">
        <v>136</v>
      </c>
      <c r="G291" s="4">
        <v>936</v>
      </c>
      <c r="H291" s="3">
        <v>6</v>
      </c>
      <c r="I291" s="15">
        <f>SUMIFS(IN_TRANSITO!E:E,IN_TRANSITO!B:B,PLANEJAMENTO!C291,IN_TRANSITO!H:H,PLANEJAMENTO!$I$2,IN_TRANSITO!W:W,PLANEJAMENTO!A291)</f>
        <v>0</v>
      </c>
      <c r="J291" s="15">
        <f>SUMIFS(IN_TRANSITO!E:E,IN_TRANSITO!B:B,PLANEJAMENTO!C291,IN_TRANSITO!H:H,PLANEJAMENTO!$J$2,IN_TRANSITO!W:W,PLANEJAMENTO!A291)</f>
        <v>0</v>
      </c>
      <c r="K291" s="15">
        <f>SUMIFS(PRODUCAO_SHRINK!E:E,PRODUCAO_SHRINK!B:B,PLANEJAMENTO[[#This Row],[SKU]],PRODUCAO_SHRINK!H:H,PLANEJAMENTO[[#Headers],[SHERINK SOLICITADO]],PRODUCAO_SHRINK!V:V,PLANEJAMENTO[[#This Row],[LISTA]])</f>
        <v>0</v>
      </c>
      <c r="L291" s="15">
        <f>SUMIFS(PRODUCAO_SHRINK!E:E,PRODUCAO_SHRINK!B:B,PLANEJAMENTO[[#This Row],[SKU]],PRODUCAO_SHRINK!H:H,PLANEJAMENTO[[#Headers],[SHERINK ENVIADO]],PRODUCAO_SHRINK!V:V,PLANEJAMENTO[[#This Row],[LISTA]])</f>
        <v>0</v>
      </c>
      <c r="M291" s="15">
        <f>SUMIFS(IN_TRANSITO!E:E,IN_TRANSITO!B:B,PLANEJAMENTO!C291,IN_TRANSITO!H:H,PLANEJAMENTO!$M$2,IN_TRANSITO!W:W,PLANEJAMENTO!A291)</f>
        <v>486</v>
      </c>
      <c r="N291" s="15">
        <v>0</v>
      </c>
      <c r="O291" s="15">
        <v>486</v>
      </c>
      <c r="P291" s="15">
        <f>(PLANEJAMENTO[[#This Row],[AGUARDANDO SEPARAÇÃO]]+PLANEJAMENTO[[#This Row],[FINALIZADO]])-(PLANEJAMENTO[[#This Row],[TOTAL LISTA]]+PLANEJAMENTO[[#This Row],[KIT]])</f>
        <v>0</v>
      </c>
      <c r="Q291" s="3">
        <f>IFERROR(VLOOKUP(PLANEJAMENTO[[#This Row],[SKU]],EST_MERCOCAMP!A:E,5,0),0)</f>
        <v>6234</v>
      </c>
      <c r="R291" s="3">
        <f>IFERROR(VLOOKUP(PLANEJAMENTO[[#This Row],[SKU]],EST_LMX!A:C,3,0),0)</f>
        <v>2046</v>
      </c>
      <c r="S291" s="7">
        <f>IFERROR(IF(VLOOKUP(C291,'EST_DEVINTEX X DEMANDA'!A:E,5,0)&lt;0,0,VLOOKUP(C291,'EST_DEVINTEX X DEMANDA'!A:E,5,0)),0)</f>
        <v>3744</v>
      </c>
      <c r="T291" s="3"/>
      <c r="U291" s="3">
        <f t="shared" si="8"/>
        <v>0</v>
      </c>
      <c r="V291" s="3">
        <f t="shared" si="9"/>
        <v>0</v>
      </c>
      <c r="W291" s="3" t="s">
        <v>145</v>
      </c>
      <c r="X291" s="87" t="s">
        <v>145</v>
      </c>
      <c r="Y291" s="73">
        <f>(PLANEJAMENTO[[#This Row],[AGUARDANDO SEPARAÇÃO]]+PLANEJAMENTO[[#This Row],[FINALIZADO]])/(PLANEJAMENTO[[#This Row],[KIT]]+PLANEJAMENTO[[#This Row],[TOTAL LISTA]])</f>
        <v>1</v>
      </c>
    </row>
    <row r="292" spans="1:25" x14ac:dyDescent="0.25">
      <c r="A292" s="71" t="s">
        <v>160</v>
      </c>
      <c r="B292" s="71" t="s">
        <v>158</v>
      </c>
      <c r="C292" s="3">
        <v>33557</v>
      </c>
      <c r="D292" s="3" t="s">
        <v>337</v>
      </c>
      <c r="E292" s="47" t="s">
        <v>138</v>
      </c>
      <c r="F292" s="4" t="s">
        <v>136</v>
      </c>
      <c r="G292" s="4">
        <v>1830</v>
      </c>
      <c r="H292" s="3">
        <v>6</v>
      </c>
      <c r="I292" s="15">
        <f>SUMIFS(IN_TRANSITO!E:E,IN_TRANSITO!B:B,PLANEJAMENTO!C292,IN_TRANSITO!H:H,PLANEJAMENTO!$I$2,IN_TRANSITO!W:W,PLANEJAMENTO!A292)</f>
        <v>0</v>
      </c>
      <c r="J292" s="15">
        <f>SUMIFS(IN_TRANSITO!E:E,IN_TRANSITO!B:B,PLANEJAMENTO!C292,IN_TRANSITO!H:H,PLANEJAMENTO!$J$2,IN_TRANSITO!W:W,PLANEJAMENTO!A292)</f>
        <v>0</v>
      </c>
      <c r="K292" s="15">
        <f>SUMIFS(PRODUCAO_SHRINK!E:E,PRODUCAO_SHRINK!B:B,PLANEJAMENTO[[#This Row],[SKU]],PRODUCAO_SHRINK!H:H,PLANEJAMENTO[[#Headers],[SHERINK SOLICITADO]],PRODUCAO_SHRINK!V:V,PLANEJAMENTO[[#This Row],[LISTA]])</f>
        <v>0</v>
      </c>
      <c r="L292" s="15">
        <f>SUMIFS(PRODUCAO_SHRINK!E:E,PRODUCAO_SHRINK!B:B,PLANEJAMENTO[[#This Row],[SKU]],PRODUCAO_SHRINK!H:H,PLANEJAMENTO[[#Headers],[SHERINK ENVIADO]],PRODUCAO_SHRINK!V:V,PLANEJAMENTO[[#This Row],[LISTA]])</f>
        <v>0</v>
      </c>
      <c r="M292" s="15">
        <f>SUMIFS(IN_TRANSITO!E:E,IN_TRANSITO!B:B,PLANEJAMENTO!C292,IN_TRANSITO!H:H,PLANEJAMENTO!$M$2,IN_TRANSITO!W:W,PLANEJAMENTO!A292)</f>
        <v>192</v>
      </c>
      <c r="N292" s="15">
        <v>0</v>
      </c>
      <c r="O292" s="15">
        <v>192</v>
      </c>
      <c r="P292" s="15">
        <f>(PLANEJAMENTO[[#This Row],[AGUARDANDO SEPARAÇÃO]]+PLANEJAMENTO[[#This Row],[FINALIZADO]])-(PLANEJAMENTO[[#This Row],[TOTAL LISTA]]+PLANEJAMENTO[[#This Row],[KIT]])</f>
        <v>0</v>
      </c>
      <c r="Q292" s="3">
        <f>IFERROR(VLOOKUP(PLANEJAMENTO[[#This Row],[SKU]],EST_MERCOCAMP!A:E,5,0),0)</f>
        <v>15528</v>
      </c>
      <c r="R292" s="3">
        <f>IFERROR(VLOOKUP(PLANEJAMENTO[[#This Row],[SKU]],EST_LMX!A:C,3,0),0)</f>
        <v>0</v>
      </c>
      <c r="S292" s="7">
        <f>IFERROR(IF(VLOOKUP(C292,'EST_DEVINTEX X DEMANDA'!A:E,5,0)&lt;0,0,VLOOKUP(C292,'EST_DEVINTEX X DEMANDA'!A:E,5,0)),0)</f>
        <v>16470</v>
      </c>
      <c r="T292" s="3"/>
      <c r="U292" s="3">
        <f t="shared" si="8"/>
        <v>0</v>
      </c>
      <c r="V292" s="3">
        <f t="shared" si="9"/>
        <v>0</v>
      </c>
      <c r="W292" s="3" t="s">
        <v>145</v>
      </c>
      <c r="X292" s="87" t="s">
        <v>145</v>
      </c>
      <c r="Y292" s="73">
        <f>(PLANEJAMENTO[[#This Row],[AGUARDANDO SEPARAÇÃO]]+PLANEJAMENTO[[#This Row],[FINALIZADO]])/(PLANEJAMENTO[[#This Row],[KIT]]+PLANEJAMENTO[[#This Row],[TOTAL LISTA]])</f>
        <v>1</v>
      </c>
    </row>
    <row r="293" spans="1:25" x14ac:dyDescent="0.25">
      <c r="A293" s="71" t="s">
        <v>160</v>
      </c>
      <c r="B293" s="71" t="s">
        <v>158</v>
      </c>
      <c r="C293" s="3">
        <v>32615</v>
      </c>
      <c r="D293" s="3" t="s">
        <v>92</v>
      </c>
      <c r="E293" s="47" t="s">
        <v>137</v>
      </c>
      <c r="F293" s="4" t="s">
        <v>136</v>
      </c>
      <c r="G293" s="4">
        <v>480</v>
      </c>
      <c r="H293" s="3">
        <v>6</v>
      </c>
      <c r="I293" s="15">
        <f>SUMIFS(IN_TRANSITO!E:E,IN_TRANSITO!B:B,PLANEJAMENTO!C293,IN_TRANSITO!H:H,PLANEJAMENTO!$I$2,IN_TRANSITO!W:W,PLANEJAMENTO!A293)</f>
        <v>0</v>
      </c>
      <c r="J293" s="15">
        <f>SUMIFS(IN_TRANSITO!E:E,IN_TRANSITO!B:B,PLANEJAMENTO!C293,IN_TRANSITO!H:H,PLANEJAMENTO!$J$2,IN_TRANSITO!W:W,PLANEJAMENTO!A293)</f>
        <v>0</v>
      </c>
      <c r="K293" s="15">
        <f>SUMIFS(PRODUCAO_SHRINK!E:E,PRODUCAO_SHRINK!B:B,PLANEJAMENTO[[#This Row],[SKU]],PRODUCAO_SHRINK!H:H,PLANEJAMENTO[[#Headers],[SHERINK SOLICITADO]],PRODUCAO_SHRINK!V:V,PLANEJAMENTO[[#This Row],[LISTA]])</f>
        <v>0</v>
      </c>
      <c r="L293" s="15">
        <f>SUMIFS(PRODUCAO_SHRINK!E:E,PRODUCAO_SHRINK!B:B,PLANEJAMENTO[[#This Row],[SKU]],PRODUCAO_SHRINK!H:H,PLANEJAMENTO[[#Headers],[SHERINK ENVIADO]],PRODUCAO_SHRINK!V:V,PLANEJAMENTO[[#This Row],[LISTA]])</f>
        <v>0</v>
      </c>
      <c r="M293" s="15">
        <f>SUMIFS(IN_TRANSITO!E:E,IN_TRANSITO!B:B,PLANEJAMENTO!C293,IN_TRANSITO!H:H,PLANEJAMENTO!$M$2,IN_TRANSITO!W:W,PLANEJAMENTO!A293)</f>
        <v>288</v>
      </c>
      <c r="N293" s="15">
        <v>0</v>
      </c>
      <c r="O293" s="15">
        <v>288</v>
      </c>
      <c r="P293" s="15">
        <f>(PLANEJAMENTO[[#This Row],[AGUARDANDO SEPARAÇÃO]]+PLANEJAMENTO[[#This Row],[FINALIZADO]])-(PLANEJAMENTO[[#This Row],[TOTAL LISTA]]+PLANEJAMENTO[[#This Row],[KIT]])</f>
        <v>0</v>
      </c>
      <c r="Q293" s="3">
        <f>IFERROR(VLOOKUP(PLANEJAMENTO[[#This Row],[SKU]],EST_MERCOCAMP!A:E,5,0),0)</f>
        <v>4668</v>
      </c>
      <c r="R293" s="3">
        <f>IFERROR(VLOOKUP(PLANEJAMENTO[[#This Row],[SKU]],EST_LMX!A:C,3,0),0)</f>
        <v>48</v>
      </c>
      <c r="S293" s="7">
        <f>IFERROR(IF(VLOOKUP(C293,'EST_DEVINTEX X DEMANDA'!A:E,5,0)&lt;0,0,VLOOKUP(C293,'EST_DEVINTEX X DEMANDA'!A:E,5,0)),0)</f>
        <v>480</v>
      </c>
      <c r="T293" s="3"/>
      <c r="U293" s="3">
        <f t="shared" si="8"/>
        <v>0</v>
      </c>
      <c r="V293" s="3">
        <f t="shared" si="9"/>
        <v>0</v>
      </c>
      <c r="W293" s="3" t="s">
        <v>145</v>
      </c>
      <c r="X293" s="87" t="s">
        <v>145</v>
      </c>
      <c r="Y293" s="73">
        <f>(PLANEJAMENTO[[#This Row],[AGUARDANDO SEPARAÇÃO]]+PLANEJAMENTO[[#This Row],[FINALIZADO]])/(PLANEJAMENTO[[#This Row],[KIT]]+PLANEJAMENTO[[#This Row],[TOTAL LISTA]])</f>
        <v>1</v>
      </c>
    </row>
    <row r="294" spans="1:25" x14ac:dyDescent="0.25">
      <c r="A294" s="71" t="s">
        <v>160</v>
      </c>
      <c r="B294" s="71" t="s">
        <v>158</v>
      </c>
      <c r="C294" s="3">
        <v>32614</v>
      </c>
      <c r="D294" s="3" t="s">
        <v>84</v>
      </c>
      <c r="E294" s="47" t="s">
        <v>138</v>
      </c>
      <c r="F294" s="4" t="s">
        <v>136</v>
      </c>
      <c r="G294" s="4">
        <v>462</v>
      </c>
      <c r="H294" s="3">
        <v>6</v>
      </c>
      <c r="I294" s="15">
        <f>SUMIFS(IN_TRANSITO!E:E,IN_TRANSITO!B:B,PLANEJAMENTO!C294,IN_TRANSITO!H:H,PLANEJAMENTO!$I$2,IN_TRANSITO!W:W,PLANEJAMENTO!A294)</f>
        <v>0</v>
      </c>
      <c r="J294" s="15">
        <f>SUMIFS(IN_TRANSITO!E:E,IN_TRANSITO!B:B,PLANEJAMENTO!C294,IN_TRANSITO!H:H,PLANEJAMENTO!$J$2,IN_TRANSITO!W:W,PLANEJAMENTO!A294)</f>
        <v>0</v>
      </c>
      <c r="K294" s="15">
        <f>SUMIFS(PRODUCAO_SHRINK!E:E,PRODUCAO_SHRINK!B:B,PLANEJAMENTO[[#This Row],[SKU]],PRODUCAO_SHRINK!H:H,PLANEJAMENTO[[#Headers],[SHERINK SOLICITADO]],PRODUCAO_SHRINK!V:V,PLANEJAMENTO[[#This Row],[LISTA]])</f>
        <v>0</v>
      </c>
      <c r="L294" s="15">
        <f>SUMIFS(PRODUCAO_SHRINK!E:E,PRODUCAO_SHRINK!B:B,PLANEJAMENTO[[#This Row],[SKU]],PRODUCAO_SHRINK!H:H,PLANEJAMENTO[[#Headers],[SHERINK ENVIADO]],PRODUCAO_SHRINK!V:V,PLANEJAMENTO[[#This Row],[LISTA]])</f>
        <v>0</v>
      </c>
      <c r="M294" s="15">
        <f>SUMIFS(IN_TRANSITO!E:E,IN_TRANSITO!B:B,PLANEJAMENTO!C294,IN_TRANSITO!H:H,PLANEJAMENTO!$M$2,IN_TRANSITO!W:W,PLANEJAMENTO!A294)</f>
        <v>294</v>
      </c>
      <c r="N294" s="15">
        <v>0</v>
      </c>
      <c r="O294" s="15">
        <v>294</v>
      </c>
      <c r="P294" s="15">
        <f>(PLANEJAMENTO[[#This Row],[AGUARDANDO SEPARAÇÃO]]+PLANEJAMENTO[[#This Row],[FINALIZADO]])-(PLANEJAMENTO[[#This Row],[TOTAL LISTA]]+PLANEJAMENTO[[#This Row],[KIT]])</f>
        <v>0</v>
      </c>
      <c r="Q294" s="3">
        <f>IFERROR(VLOOKUP(PLANEJAMENTO[[#This Row],[SKU]],EST_MERCOCAMP!A:E,5,0),0)</f>
        <v>1962</v>
      </c>
      <c r="R294" s="3">
        <f>IFERROR(VLOOKUP(PLANEJAMENTO[[#This Row],[SKU]],EST_LMX!A:C,3,0),0)</f>
        <v>324</v>
      </c>
      <c r="S294" s="7">
        <f>IFERROR(IF(VLOOKUP(C294,'EST_DEVINTEX X DEMANDA'!A:E,5,0)&lt;0,0,VLOOKUP(C294,'EST_DEVINTEX X DEMANDA'!A:E,5,0)),0)</f>
        <v>924</v>
      </c>
      <c r="T294" s="3"/>
      <c r="U294" s="3">
        <f t="shared" si="8"/>
        <v>0</v>
      </c>
      <c r="V294" s="3">
        <f t="shared" si="9"/>
        <v>0</v>
      </c>
      <c r="W294" s="3" t="s">
        <v>145</v>
      </c>
      <c r="X294" s="87" t="s">
        <v>145</v>
      </c>
      <c r="Y294" s="73">
        <f>(PLANEJAMENTO[[#This Row],[AGUARDANDO SEPARAÇÃO]]+PLANEJAMENTO[[#This Row],[FINALIZADO]])/(PLANEJAMENTO[[#This Row],[KIT]]+PLANEJAMENTO[[#This Row],[TOTAL LISTA]])</f>
        <v>1</v>
      </c>
    </row>
    <row r="295" spans="1:25" x14ac:dyDescent="0.25">
      <c r="A295" s="71" t="s">
        <v>160</v>
      </c>
      <c r="B295" s="71" t="s">
        <v>158</v>
      </c>
      <c r="C295" s="3">
        <v>34436</v>
      </c>
      <c r="D295" s="3" t="s">
        <v>338</v>
      </c>
      <c r="E295" s="47" t="s">
        <v>135</v>
      </c>
      <c r="F295" s="4" t="s">
        <v>136</v>
      </c>
      <c r="G295" s="4">
        <v>1560</v>
      </c>
      <c r="H295" s="3">
        <v>12</v>
      </c>
      <c r="I295" s="15">
        <f>SUMIFS(IN_TRANSITO!E:E,IN_TRANSITO!B:B,PLANEJAMENTO!C295,IN_TRANSITO!H:H,PLANEJAMENTO!$I$2,IN_TRANSITO!W:W,PLANEJAMENTO!A295)</f>
        <v>0</v>
      </c>
      <c r="J295" s="15">
        <f>SUMIFS(IN_TRANSITO!E:E,IN_TRANSITO!B:B,PLANEJAMENTO!C295,IN_TRANSITO!H:H,PLANEJAMENTO!$J$2,IN_TRANSITO!W:W,PLANEJAMENTO!A295)</f>
        <v>0</v>
      </c>
      <c r="K295" s="15">
        <f>SUMIFS(PRODUCAO_SHRINK!E:E,PRODUCAO_SHRINK!B:B,PLANEJAMENTO[[#This Row],[SKU]],PRODUCAO_SHRINK!H:H,PLANEJAMENTO[[#Headers],[SHERINK SOLICITADO]],PRODUCAO_SHRINK!V:V,PLANEJAMENTO[[#This Row],[LISTA]])</f>
        <v>0</v>
      </c>
      <c r="L295" s="15">
        <f>SUMIFS(PRODUCAO_SHRINK!E:E,PRODUCAO_SHRINK!B:B,PLANEJAMENTO[[#This Row],[SKU]],PRODUCAO_SHRINK!H:H,PLANEJAMENTO[[#Headers],[SHERINK ENVIADO]],PRODUCAO_SHRINK!V:V,PLANEJAMENTO[[#This Row],[LISTA]])</f>
        <v>0</v>
      </c>
      <c r="M295" s="15">
        <f>SUMIFS(IN_TRANSITO!E:E,IN_TRANSITO!B:B,PLANEJAMENTO!C295,IN_TRANSITO!H:H,PLANEJAMENTO!$M$2,IN_TRANSITO!W:W,PLANEJAMENTO!A295)</f>
        <v>312</v>
      </c>
      <c r="N295" s="15">
        <v>0</v>
      </c>
      <c r="O295" s="15">
        <v>312</v>
      </c>
      <c r="P295" s="15">
        <f>(PLANEJAMENTO[[#This Row],[AGUARDANDO SEPARAÇÃO]]+PLANEJAMENTO[[#This Row],[FINALIZADO]])-(PLANEJAMENTO[[#This Row],[TOTAL LISTA]]+PLANEJAMENTO[[#This Row],[KIT]])</f>
        <v>0</v>
      </c>
      <c r="Q295" s="3">
        <f>IFERROR(VLOOKUP(PLANEJAMENTO[[#This Row],[SKU]],EST_MERCOCAMP!A:E,5,0),0)</f>
        <v>1284</v>
      </c>
      <c r="R295" s="3">
        <f>IFERROR(VLOOKUP(PLANEJAMENTO[[#This Row],[SKU]],EST_LMX!A:C,3,0),0)</f>
        <v>348</v>
      </c>
      <c r="S295" s="7">
        <f>IFERROR(IF(VLOOKUP(C295,'EST_DEVINTEX X DEMANDA'!A:E,5,0)&lt;0,0,VLOOKUP(C295,'EST_DEVINTEX X DEMANDA'!A:E,5,0)),0)</f>
        <v>756</v>
      </c>
      <c r="T295" s="3"/>
      <c r="U295" s="3">
        <f t="shared" si="8"/>
        <v>0</v>
      </c>
      <c r="V295" s="3">
        <f t="shared" si="9"/>
        <v>0</v>
      </c>
      <c r="W295" s="3" t="s">
        <v>145</v>
      </c>
      <c r="X295" s="87" t="s">
        <v>145</v>
      </c>
      <c r="Y295" s="73">
        <f>(PLANEJAMENTO[[#This Row],[AGUARDANDO SEPARAÇÃO]]+PLANEJAMENTO[[#This Row],[FINALIZADO]])/(PLANEJAMENTO[[#This Row],[KIT]]+PLANEJAMENTO[[#This Row],[TOTAL LISTA]])</f>
        <v>1</v>
      </c>
    </row>
    <row r="296" spans="1:25" x14ac:dyDescent="0.25">
      <c r="A296" s="71" t="s">
        <v>160</v>
      </c>
      <c r="B296" s="71" t="s">
        <v>158</v>
      </c>
      <c r="C296" s="3">
        <v>32882</v>
      </c>
      <c r="D296" s="3" t="s">
        <v>104</v>
      </c>
      <c r="E296" s="47" t="s">
        <v>135</v>
      </c>
      <c r="F296" s="4" t="s">
        <v>136</v>
      </c>
      <c r="G296" s="4">
        <v>480</v>
      </c>
      <c r="H296" s="3">
        <v>6</v>
      </c>
      <c r="I296" s="15">
        <f>SUMIFS(IN_TRANSITO!E:E,IN_TRANSITO!B:B,PLANEJAMENTO!C296,IN_TRANSITO!H:H,PLANEJAMENTO!$I$2,IN_TRANSITO!W:W,PLANEJAMENTO!A296)</f>
        <v>0</v>
      </c>
      <c r="J296" s="15">
        <f>SUMIFS(IN_TRANSITO!E:E,IN_TRANSITO!B:B,PLANEJAMENTO!C296,IN_TRANSITO!H:H,PLANEJAMENTO!$J$2,IN_TRANSITO!W:W,PLANEJAMENTO!A296)</f>
        <v>0</v>
      </c>
      <c r="K296" s="15">
        <f>SUMIFS(PRODUCAO_SHRINK!E:E,PRODUCAO_SHRINK!B:B,PLANEJAMENTO[[#This Row],[SKU]],PRODUCAO_SHRINK!H:H,PLANEJAMENTO[[#Headers],[SHERINK SOLICITADO]],PRODUCAO_SHRINK!V:V,PLANEJAMENTO[[#This Row],[LISTA]])</f>
        <v>0</v>
      </c>
      <c r="L296" s="15">
        <f>SUMIFS(PRODUCAO_SHRINK!E:E,PRODUCAO_SHRINK!B:B,PLANEJAMENTO[[#This Row],[SKU]],PRODUCAO_SHRINK!H:H,PLANEJAMENTO[[#Headers],[SHERINK ENVIADO]],PRODUCAO_SHRINK!V:V,PLANEJAMENTO[[#This Row],[LISTA]])</f>
        <v>0</v>
      </c>
      <c r="M296" s="15">
        <f>SUMIFS(IN_TRANSITO!E:E,IN_TRANSITO!B:B,PLANEJAMENTO!C296,IN_TRANSITO!H:H,PLANEJAMENTO!$M$2,IN_TRANSITO!W:W,PLANEJAMENTO!A296)</f>
        <v>348</v>
      </c>
      <c r="N296" s="15">
        <v>0</v>
      </c>
      <c r="O296" s="15">
        <v>348</v>
      </c>
      <c r="P296" s="15">
        <f>(PLANEJAMENTO[[#This Row],[AGUARDANDO SEPARAÇÃO]]+PLANEJAMENTO[[#This Row],[FINALIZADO]])-(PLANEJAMENTO[[#This Row],[TOTAL LISTA]]+PLANEJAMENTO[[#This Row],[KIT]])</f>
        <v>0</v>
      </c>
      <c r="Q296" s="3">
        <f>IFERROR(VLOOKUP(PLANEJAMENTO[[#This Row],[SKU]],EST_MERCOCAMP!A:E,5,0),0)</f>
        <v>-156</v>
      </c>
      <c r="R296" s="3">
        <f>IFERROR(VLOOKUP(PLANEJAMENTO[[#This Row],[SKU]],EST_LMX!A:C,3,0),0)</f>
        <v>840</v>
      </c>
      <c r="S296" s="7">
        <f>IFERROR(IF(VLOOKUP(C296,'EST_DEVINTEX X DEMANDA'!A:E,5,0)&lt;0,0,VLOOKUP(C296,'EST_DEVINTEX X DEMANDA'!A:E,5,0)),0)</f>
        <v>0</v>
      </c>
      <c r="T296" s="3"/>
      <c r="U296" s="3">
        <f t="shared" si="8"/>
        <v>0</v>
      </c>
      <c r="V296" s="3">
        <f t="shared" si="9"/>
        <v>0</v>
      </c>
      <c r="W296" s="3" t="s">
        <v>145</v>
      </c>
      <c r="X296" s="87" t="s">
        <v>145</v>
      </c>
      <c r="Y296" s="73">
        <f>(PLANEJAMENTO[[#This Row],[AGUARDANDO SEPARAÇÃO]]+PLANEJAMENTO[[#This Row],[FINALIZADO]])/(PLANEJAMENTO[[#This Row],[KIT]]+PLANEJAMENTO[[#This Row],[TOTAL LISTA]])</f>
        <v>1</v>
      </c>
    </row>
    <row r="297" spans="1:25" x14ac:dyDescent="0.25">
      <c r="A297" s="71" t="s">
        <v>160</v>
      </c>
      <c r="B297" s="71" t="s">
        <v>158</v>
      </c>
      <c r="C297" s="3">
        <v>32874</v>
      </c>
      <c r="D297" s="3" t="s">
        <v>93</v>
      </c>
      <c r="E297" s="47" t="s">
        <v>137</v>
      </c>
      <c r="F297" s="4" t="s">
        <v>136</v>
      </c>
      <c r="G297" s="4">
        <v>462</v>
      </c>
      <c r="H297" s="3">
        <v>6</v>
      </c>
      <c r="I297" s="15">
        <f>SUMIFS(IN_TRANSITO!E:E,IN_TRANSITO!B:B,PLANEJAMENTO!C297,IN_TRANSITO!H:H,PLANEJAMENTO!$I$2,IN_TRANSITO!W:W,PLANEJAMENTO!A297)</f>
        <v>0</v>
      </c>
      <c r="J297" s="15">
        <f>SUMIFS(IN_TRANSITO!E:E,IN_TRANSITO!B:B,PLANEJAMENTO!C297,IN_TRANSITO!H:H,PLANEJAMENTO!$J$2,IN_TRANSITO!W:W,PLANEJAMENTO!A297)</f>
        <v>0</v>
      </c>
      <c r="K297" s="15">
        <f>SUMIFS(PRODUCAO_SHRINK!E:E,PRODUCAO_SHRINK!B:B,PLANEJAMENTO[[#This Row],[SKU]],PRODUCAO_SHRINK!H:H,PLANEJAMENTO[[#Headers],[SHERINK SOLICITADO]],PRODUCAO_SHRINK!V:V,PLANEJAMENTO[[#This Row],[LISTA]])</f>
        <v>0</v>
      </c>
      <c r="L297" s="15">
        <f>SUMIFS(PRODUCAO_SHRINK!E:E,PRODUCAO_SHRINK!B:B,PLANEJAMENTO[[#This Row],[SKU]],PRODUCAO_SHRINK!H:H,PLANEJAMENTO[[#Headers],[SHERINK ENVIADO]],PRODUCAO_SHRINK!V:V,PLANEJAMENTO[[#This Row],[LISTA]])</f>
        <v>0</v>
      </c>
      <c r="M297" s="15">
        <f>SUMIFS(IN_TRANSITO!E:E,IN_TRANSITO!B:B,PLANEJAMENTO!C297,IN_TRANSITO!H:H,PLANEJAMENTO!$M$2,IN_TRANSITO!W:W,PLANEJAMENTO!A297)</f>
        <v>204</v>
      </c>
      <c r="N297" s="15">
        <v>0</v>
      </c>
      <c r="O297" s="15">
        <v>204</v>
      </c>
      <c r="P297" s="15">
        <f>(PLANEJAMENTO[[#This Row],[AGUARDANDO SEPARAÇÃO]]+PLANEJAMENTO[[#This Row],[FINALIZADO]])-(PLANEJAMENTO[[#This Row],[TOTAL LISTA]]+PLANEJAMENTO[[#This Row],[KIT]])</f>
        <v>0</v>
      </c>
      <c r="Q297" s="3">
        <f>IFERROR(VLOOKUP(PLANEJAMENTO[[#This Row],[SKU]],EST_MERCOCAMP!A:E,5,0),0)</f>
        <v>-1260</v>
      </c>
      <c r="R297" s="3">
        <f>IFERROR(VLOOKUP(PLANEJAMENTO[[#This Row],[SKU]],EST_LMX!A:C,3,0),0)</f>
        <v>0</v>
      </c>
      <c r="S297" s="7">
        <f>IFERROR(IF(VLOOKUP(C297,'EST_DEVINTEX X DEMANDA'!A:E,5,0)&lt;0,0,VLOOKUP(C297,'EST_DEVINTEX X DEMANDA'!A:E,5,0)),0)</f>
        <v>0</v>
      </c>
      <c r="T297" s="3"/>
      <c r="U297" s="3">
        <f t="shared" si="8"/>
        <v>0</v>
      </c>
      <c r="V297" s="3">
        <f t="shared" si="9"/>
        <v>0</v>
      </c>
      <c r="W297" s="3" t="s">
        <v>145</v>
      </c>
      <c r="X297" s="87" t="s">
        <v>145</v>
      </c>
      <c r="Y297" s="73">
        <f>(PLANEJAMENTO[[#This Row],[AGUARDANDO SEPARAÇÃO]]+PLANEJAMENTO[[#This Row],[FINALIZADO]])/(PLANEJAMENTO[[#This Row],[KIT]]+PLANEJAMENTO[[#This Row],[TOTAL LISTA]])</f>
        <v>1</v>
      </c>
    </row>
    <row r="298" spans="1:25" x14ac:dyDescent="0.25">
      <c r="A298" s="71" t="s">
        <v>160</v>
      </c>
      <c r="B298" s="71" t="s">
        <v>158</v>
      </c>
      <c r="C298" s="3">
        <v>33263</v>
      </c>
      <c r="D298" s="3" t="s">
        <v>339</v>
      </c>
      <c r="E298" s="47" t="s">
        <v>135</v>
      </c>
      <c r="F298" s="4" t="s">
        <v>136</v>
      </c>
      <c r="G298" s="4">
        <v>930</v>
      </c>
      <c r="H298" s="3">
        <v>6</v>
      </c>
      <c r="I298" s="15">
        <f>SUMIFS(IN_TRANSITO!E:E,IN_TRANSITO!B:B,PLANEJAMENTO!C298,IN_TRANSITO!H:H,PLANEJAMENTO!$I$2,IN_TRANSITO!W:W,PLANEJAMENTO!A298)</f>
        <v>0</v>
      </c>
      <c r="J298" s="15">
        <f>SUMIFS(IN_TRANSITO!E:E,IN_TRANSITO!B:B,PLANEJAMENTO!C298,IN_TRANSITO!H:H,PLANEJAMENTO!$J$2,IN_TRANSITO!W:W,PLANEJAMENTO!A298)</f>
        <v>0</v>
      </c>
      <c r="K298" s="15">
        <f>SUMIFS(PRODUCAO_SHRINK!E:E,PRODUCAO_SHRINK!B:B,PLANEJAMENTO[[#This Row],[SKU]],PRODUCAO_SHRINK!H:H,PLANEJAMENTO[[#Headers],[SHERINK SOLICITADO]],PRODUCAO_SHRINK!V:V,PLANEJAMENTO[[#This Row],[LISTA]])</f>
        <v>0</v>
      </c>
      <c r="L298" s="15">
        <f>SUMIFS(PRODUCAO_SHRINK!E:E,PRODUCAO_SHRINK!B:B,PLANEJAMENTO[[#This Row],[SKU]],PRODUCAO_SHRINK!H:H,PLANEJAMENTO[[#Headers],[SHERINK ENVIADO]],PRODUCAO_SHRINK!V:V,PLANEJAMENTO[[#This Row],[LISTA]])</f>
        <v>0</v>
      </c>
      <c r="M298" s="15">
        <f>SUMIFS(IN_TRANSITO!E:E,IN_TRANSITO!B:B,PLANEJAMENTO!C298,IN_TRANSITO!H:H,PLANEJAMENTO!$M$2,IN_TRANSITO!W:W,PLANEJAMENTO!A298)</f>
        <v>264</v>
      </c>
      <c r="N298" s="15">
        <v>0</v>
      </c>
      <c r="O298" s="15">
        <v>264</v>
      </c>
      <c r="P298" s="15">
        <f>(PLANEJAMENTO[[#This Row],[AGUARDANDO SEPARAÇÃO]]+PLANEJAMENTO[[#This Row],[FINALIZADO]])-(PLANEJAMENTO[[#This Row],[TOTAL LISTA]]+PLANEJAMENTO[[#This Row],[KIT]])</f>
        <v>0</v>
      </c>
      <c r="Q298" s="3">
        <f>IFERROR(VLOOKUP(PLANEJAMENTO[[#This Row],[SKU]],EST_MERCOCAMP!A:E,5,0),0)</f>
        <v>348</v>
      </c>
      <c r="R298" s="3">
        <f>IFERROR(VLOOKUP(PLANEJAMENTO[[#This Row],[SKU]],EST_LMX!A:C,3,0),0)</f>
        <v>2802</v>
      </c>
      <c r="S298" s="7">
        <f>IFERROR(IF(VLOOKUP(C298,'EST_DEVINTEX X DEMANDA'!A:E,5,0)&lt;0,0,VLOOKUP(C298,'EST_DEVINTEX X DEMANDA'!A:E,5,0)),0)</f>
        <v>1578</v>
      </c>
      <c r="T298" s="3"/>
      <c r="U298" s="3">
        <f t="shared" si="8"/>
        <v>0</v>
      </c>
      <c r="V298" s="3">
        <f t="shared" si="9"/>
        <v>0</v>
      </c>
      <c r="W298" s="3" t="s">
        <v>145</v>
      </c>
      <c r="X298" s="87" t="s">
        <v>145</v>
      </c>
      <c r="Y298" s="73">
        <f>(PLANEJAMENTO[[#This Row],[AGUARDANDO SEPARAÇÃO]]+PLANEJAMENTO[[#This Row],[FINALIZADO]])/(PLANEJAMENTO[[#This Row],[KIT]]+PLANEJAMENTO[[#This Row],[TOTAL LISTA]])</f>
        <v>1</v>
      </c>
    </row>
    <row r="299" spans="1:25" x14ac:dyDescent="0.25">
      <c r="A299" s="71" t="s">
        <v>160</v>
      </c>
      <c r="B299" s="71" t="s">
        <v>158</v>
      </c>
      <c r="C299" s="3">
        <v>33270</v>
      </c>
      <c r="D299" s="3" t="s">
        <v>113</v>
      </c>
      <c r="E299" s="47" t="s">
        <v>135</v>
      </c>
      <c r="F299" s="4" t="s">
        <v>136</v>
      </c>
      <c r="G299" s="4">
        <v>960</v>
      </c>
      <c r="H299" s="3">
        <v>6</v>
      </c>
      <c r="I299" s="15">
        <f>SUMIFS(IN_TRANSITO!E:E,IN_TRANSITO!B:B,PLANEJAMENTO!C299,IN_TRANSITO!H:H,PLANEJAMENTO!$I$2,IN_TRANSITO!W:W,PLANEJAMENTO!A299)</f>
        <v>0</v>
      </c>
      <c r="J299" s="15">
        <f>SUMIFS(IN_TRANSITO!E:E,IN_TRANSITO!B:B,PLANEJAMENTO!C299,IN_TRANSITO!H:H,PLANEJAMENTO!$J$2,IN_TRANSITO!W:W,PLANEJAMENTO!A299)</f>
        <v>0</v>
      </c>
      <c r="K299" s="15">
        <f>SUMIFS(PRODUCAO_SHRINK!E:E,PRODUCAO_SHRINK!B:B,PLANEJAMENTO[[#This Row],[SKU]],PRODUCAO_SHRINK!H:H,PLANEJAMENTO[[#Headers],[SHERINK SOLICITADO]],PRODUCAO_SHRINK!V:V,PLANEJAMENTO[[#This Row],[LISTA]])</f>
        <v>0</v>
      </c>
      <c r="L299" s="15">
        <f>SUMIFS(PRODUCAO_SHRINK!E:E,PRODUCAO_SHRINK!B:B,PLANEJAMENTO[[#This Row],[SKU]],PRODUCAO_SHRINK!H:H,PLANEJAMENTO[[#Headers],[SHERINK ENVIADO]],PRODUCAO_SHRINK!V:V,PLANEJAMENTO[[#This Row],[LISTA]])</f>
        <v>0</v>
      </c>
      <c r="M299" s="15">
        <f>SUMIFS(IN_TRANSITO!E:E,IN_TRANSITO!B:B,PLANEJAMENTO!C299,IN_TRANSITO!H:H,PLANEJAMENTO!$M$2,IN_TRANSITO!W:W,PLANEJAMENTO!A299)</f>
        <v>156</v>
      </c>
      <c r="N299" s="15">
        <v>0</v>
      </c>
      <c r="O299" s="15">
        <v>156</v>
      </c>
      <c r="P299" s="15">
        <f>(PLANEJAMENTO[[#This Row],[AGUARDANDO SEPARAÇÃO]]+PLANEJAMENTO[[#This Row],[FINALIZADO]])-(PLANEJAMENTO[[#This Row],[TOTAL LISTA]]+PLANEJAMENTO[[#This Row],[KIT]])</f>
        <v>0</v>
      </c>
      <c r="Q299" s="3">
        <f>IFERROR(VLOOKUP(PLANEJAMENTO[[#This Row],[SKU]],EST_MERCOCAMP!A:E,5,0),0)</f>
        <v>85097</v>
      </c>
      <c r="R299" s="3">
        <f>IFERROR(VLOOKUP(PLANEJAMENTO[[#This Row],[SKU]],EST_LMX!A:C,3,0),0)</f>
        <v>6288</v>
      </c>
      <c r="S299" s="7">
        <f>IFERROR(IF(VLOOKUP(C299,'EST_DEVINTEX X DEMANDA'!A:E,5,0)&lt;0,0,VLOOKUP(C299,'EST_DEVINTEX X DEMANDA'!A:E,5,0)),0)</f>
        <v>5760</v>
      </c>
      <c r="T299" s="3"/>
      <c r="U299" s="3">
        <f t="shared" si="8"/>
        <v>0</v>
      </c>
      <c r="V299" s="3">
        <f t="shared" si="9"/>
        <v>0</v>
      </c>
      <c r="W299" s="3" t="s">
        <v>145</v>
      </c>
      <c r="X299" s="87" t="s">
        <v>145</v>
      </c>
      <c r="Y299" s="73">
        <f>(PLANEJAMENTO[[#This Row],[AGUARDANDO SEPARAÇÃO]]+PLANEJAMENTO[[#This Row],[FINALIZADO]])/(PLANEJAMENTO[[#This Row],[KIT]]+PLANEJAMENTO[[#This Row],[TOTAL LISTA]])</f>
        <v>1</v>
      </c>
    </row>
    <row r="300" spans="1:25" x14ac:dyDescent="0.25">
      <c r="A300" s="71" t="s">
        <v>160</v>
      </c>
      <c r="B300" s="71" t="s">
        <v>158</v>
      </c>
      <c r="C300" s="3">
        <v>32204</v>
      </c>
      <c r="D300" s="3" t="s">
        <v>85</v>
      </c>
      <c r="E300" s="47" t="s">
        <v>138</v>
      </c>
      <c r="F300" s="4" t="s">
        <v>136</v>
      </c>
      <c r="G300" s="4">
        <v>390</v>
      </c>
      <c r="H300" s="3">
        <v>6</v>
      </c>
      <c r="I300" s="15">
        <f>SUMIFS(IN_TRANSITO!E:E,IN_TRANSITO!B:B,PLANEJAMENTO!C300,IN_TRANSITO!H:H,PLANEJAMENTO!$I$2,IN_TRANSITO!W:W,PLANEJAMENTO!A300)</f>
        <v>0</v>
      </c>
      <c r="J300" s="15">
        <f>SUMIFS(IN_TRANSITO!E:E,IN_TRANSITO!B:B,PLANEJAMENTO!C300,IN_TRANSITO!H:H,PLANEJAMENTO!$J$2,IN_TRANSITO!W:W,PLANEJAMENTO!A300)</f>
        <v>0</v>
      </c>
      <c r="K300" s="15">
        <f>SUMIFS(PRODUCAO_SHRINK!E:E,PRODUCAO_SHRINK!B:B,PLANEJAMENTO[[#This Row],[SKU]],PRODUCAO_SHRINK!H:H,PLANEJAMENTO[[#Headers],[SHERINK SOLICITADO]],PRODUCAO_SHRINK!V:V,PLANEJAMENTO[[#This Row],[LISTA]])</f>
        <v>0</v>
      </c>
      <c r="L300" s="15">
        <f>SUMIFS(PRODUCAO_SHRINK!E:E,PRODUCAO_SHRINK!B:B,PLANEJAMENTO[[#This Row],[SKU]],PRODUCAO_SHRINK!H:H,PLANEJAMENTO[[#Headers],[SHERINK ENVIADO]],PRODUCAO_SHRINK!V:V,PLANEJAMENTO[[#This Row],[LISTA]])</f>
        <v>0</v>
      </c>
      <c r="M300" s="15">
        <f>SUMIFS(IN_TRANSITO!E:E,IN_TRANSITO!B:B,PLANEJAMENTO!C300,IN_TRANSITO!H:H,PLANEJAMENTO!$M$2,IN_TRANSITO!W:W,PLANEJAMENTO!A300)</f>
        <v>216</v>
      </c>
      <c r="N300" s="15">
        <v>0</v>
      </c>
      <c r="O300" s="15">
        <v>216</v>
      </c>
      <c r="P300" s="15">
        <f>(PLANEJAMENTO[[#This Row],[AGUARDANDO SEPARAÇÃO]]+PLANEJAMENTO[[#This Row],[FINALIZADO]])-(PLANEJAMENTO[[#This Row],[TOTAL LISTA]]+PLANEJAMENTO[[#This Row],[KIT]])</f>
        <v>0</v>
      </c>
      <c r="Q300" s="3">
        <f>IFERROR(VLOOKUP(PLANEJAMENTO[[#This Row],[SKU]],EST_MERCOCAMP!A:E,5,0),0)</f>
        <v>138</v>
      </c>
      <c r="R300" s="3">
        <f>IFERROR(VLOOKUP(PLANEJAMENTO[[#This Row],[SKU]],EST_LMX!A:C,3,0),0)</f>
        <v>438</v>
      </c>
      <c r="S300" s="7">
        <f>IFERROR(IF(VLOOKUP(C300,'EST_DEVINTEX X DEMANDA'!A:E,5,0)&lt;0,0,VLOOKUP(C300,'EST_DEVINTEX X DEMANDA'!A:E,5,0)),0)</f>
        <v>390</v>
      </c>
      <c r="T300" s="3"/>
      <c r="U300" s="3">
        <f t="shared" si="8"/>
        <v>0</v>
      </c>
      <c r="V300" s="3">
        <f t="shared" si="9"/>
        <v>0</v>
      </c>
      <c r="W300" s="3" t="s">
        <v>145</v>
      </c>
      <c r="X300" s="87" t="s">
        <v>145</v>
      </c>
      <c r="Y300" s="73">
        <f>(PLANEJAMENTO[[#This Row],[AGUARDANDO SEPARAÇÃO]]+PLANEJAMENTO[[#This Row],[FINALIZADO]])/(PLANEJAMENTO[[#This Row],[KIT]]+PLANEJAMENTO[[#This Row],[TOTAL LISTA]])</f>
        <v>1</v>
      </c>
    </row>
    <row r="301" spans="1:25" x14ac:dyDescent="0.25">
      <c r="A301" s="71" t="s">
        <v>160</v>
      </c>
      <c r="B301" s="71" t="s">
        <v>158</v>
      </c>
      <c r="C301" s="3">
        <v>34758</v>
      </c>
      <c r="D301" s="3" t="s">
        <v>340</v>
      </c>
      <c r="E301" s="47" t="s">
        <v>138</v>
      </c>
      <c r="F301" s="4" t="s">
        <v>136</v>
      </c>
      <c r="G301" s="4">
        <v>1260</v>
      </c>
      <c r="H301" s="3">
        <v>6</v>
      </c>
      <c r="I301" s="15">
        <f>SUMIFS(IN_TRANSITO!E:E,IN_TRANSITO!B:B,PLANEJAMENTO!C301,IN_TRANSITO!H:H,PLANEJAMENTO!$I$2,IN_TRANSITO!W:W,PLANEJAMENTO!A301)</f>
        <v>0</v>
      </c>
      <c r="J301" s="15">
        <f>SUMIFS(IN_TRANSITO!E:E,IN_TRANSITO!B:B,PLANEJAMENTO!C301,IN_TRANSITO!H:H,PLANEJAMENTO!$J$2,IN_TRANSITO!W:W,PLANEJAMENTO!A301)</f>
        <v>0</v>
      </c>
      <c r="K301" s="15">
        <f>SUMIFS(PRODUCAO_SHRINK!E:E,PRODUCAO_SHRINK!B:B,PLANEJAMENTO[[#This Row],[SKU]],PRODUCAO_SHRINK!H:H,PLANEJAMENTO[[#Headers],[SHERINK SOLICITADO]],PRODUCAO_SHRINK!V:V,PLANEJAMENTO[[#This Row],[LISTA]])</f>
        <v>0</v>
      </c>
      <c r="L301" s="15">
        <f>SUMIFS(PRODUCAO_SHRINK!E:E,PRODUCAO_SHRINK!B:B,PLANEJAMENTO[[#This Row],[SKU]],PRODUCAO_SHRINK!H:H,PLANEJAMENTO[[#Headers],[SHERINK ENVIADO]],PRODUCAO_SHRINK!V:V,PLANEJAMENTO[[#This Row],[LISTA]])</f>
        <v>0</v>
      </c>
      <c r="M301" s="15">
        <f>SUMIFS(IN_TRANSITO!E:E,IN_TRANSITO!B:B,PLANEJAMENTO!C301,IN_TRANSITO!H:H,PLANEJAMENTO!$M$2,IN_TRANSITO!W:W,PLANEJAMENTO!A301)</f>
        <v>360</v>
      </c>
      <c r="N301" s="15">
        <v>0</v>
      </c>
      <c r="O301" s="15">
        <v>360</v>
      </c>
      <c r="P301" s="15">
        <f>(PLANEJAMENTO[[#This Row],[AGUARDANDO SEPARAÇÃO]]+PLANEJAMENTO[[#This Row],[FINALIZADO]])-(PLANEJAMENTO[[#This Row],[TOTAL LISTA]]+PLANEJAMENTO[[#This Row],[KIT]])</f>
        <v>0</v>
      </c>
      <c r="Q301" s="3">
        <f>IFERROR(VLOOKUP(PLANEJAMENTO[[#This Row],[SKU]],EST_MERCOCAMP!A:E,5,0),0)</f>
        <v>12852</v>
      </c>
      <c r="R301" s="3">
        <f>IFERROR(VLOOKUP(PLANEJAMENTO[[#This Row],[SKU]],EST_LMX!A:C,3,0),0)</f>
        <v>636</v>
      </c>
      <c r="S301" s="7">
        <f>IFERROR(IF(VLOOKUP(C301,'EST_DEVINTEX X DEMANDA'!A:E,5,0)&lt;0,0,VLOOKUP(C301,'EST_DEVINTEX X DEMANDA'!A:E,5,0)),0)</f>
        <v>1260</v>
      </c>
      <c r="T301" s="3"/>
      <c r="U301" s="3">
        <f t="shared" si="8"/>
        <v>0</v>
      </c>
      <c r="V301" s="3">
        <f t="shared" si="9"/>
        <v>0</v>
      </c>
      <c r="W301" s="3" t="s">
        <v>145</v>
      </c>
      <c r="X301" s="87" t="s">
        <v>145</v>
      </c>
      <c r="Y301" s="73">
        <f>(PLANEJAMENTO[[#This Row],[AGUARDANDO SEPARAÇÃO]]+PLANEJAMENTO[[#This Row],[FINALIZADO]])/(PLANEJAMENTO[[#This Row],[KIT]]+PLANEJAMENTO[[#This Row],[TOTAL LISTA]])</f>
        <v>1</v>
      </c>
    </row>
    <row r="302" spans="1:25" x14ac:dyDescent="0.25">
      <c r="A302" s="71" t="s">
        <v>160</v>
      </c>
      <c r="B302" s="71" t="s">
        <v>158</v>
      </c>
      <c r="C302" s="3">
        <v>33296</v>
      </c>
      <c r="D302" s="3" t="s">
        <v>341</v>
      </c>
      <c r="E302" s="47" t="s">
        <v>137</v>
      </c>
      <c r="F302" s="4" t="s">
        <v>136</v>
      </c>
      <c r="G302" s="4">
        <v>3528</v>
      </c>
      <c r="H302" s="3">
        <v>6</v>
      </c>
      <c r="I302" s="15">
        <f>SUMIFS(IN_TRANSITO!E:E,IN_TRANSITO!B:B,PLANEJAMENTO!C302,IN_TRANSITO!H:H,PLANEJAMENTO!$I$2,IN_TRANSITO!W:W,PLANEJAMENTO!A302)</f>
        <v>0</v>
      </c>
      <c r="J302" s="15">
        <f>SUMIFS(IN_TRANSITO!E:E,IN_TRANSITO!B:B,PLANEJAMENTO!C302,IN_TRANSITO!H:H,PLANEJAMENTO!$J$2,IN_TRANSITO!W:W,PLANEJAMENTO!A302)</f>
        <v>0</v>
      </c>
      <c r="K302" s="15">
        <f>SUMIFS(PRODUCAO_SHRINK!E:E,PRODUCAO_SHRINK!B:B,PLANEJAMENTO[[#This Row],[SKU]],PRODUCAO_SHRINK!H:H,PLANEJAMENTO[[#Headers],[SHERINK SOLICITADO]],PRODUCAO_SHRINK!V:V,PLANEJAMENTO[[#This Row],[LISTA]])</f>
        <v>0</v>
      </c>
      <c r="L302" s="15">
        <f>SUMIFS(PRODUCAO_SHRINK!E:E,PRODUCAO_SHRINK!B:B,PLANEJAMENTO[[#This Row],[SKU]],PRODUCAO_SHRINK!H:H,PLANEJAMENTO[[#Headers],[SHERINK ENVIADO]],PRODUCAO_SHRINK!V:V,PLANEJAMENTO[[#This Row],[LISTA]])</f>
        <v>0</v>
      </c>
      <c r="M302" s="15">
        <f>SUMIFS(IN_TRANSITO!E:E,IN_TRANSITO!B:B,PLANEJAMENTO!C302,IN_TRANSITO!H:H,PLANEJAMENTO!$M$2,IN_TRANSITO!W:W,PLANEJAMENTO!A302)</f>
        <v>198</v>
      </c>
      <c r="N302" s="15">
        <v>0</v>
      </c>
      <c r="O302" s="15">
        <v>198</v>
      </c>
      <c r="P302" s="15">
        <f>(PLANEJAMENTO[[#This Row],[AGUARDANDO SEPARAÇÃO]]+PLANEJAMENTO[[#This Row],[FINALIZADO]])-(PLANEJAMENTO[[#This Row],[TOTAL LISTA]]+PLANEJAMENTO[[#This Row],[KIT]])</f>
        <v>0</v>
      </c>
      <c r="Q302" s="3">
        <f>IFERROR(VLOOKUP(PLANEJAMENTO[[#This Row],[SKU]],EST_MERCOCAMP!A:E,5,0),0)</f>
        <v>-1170</v>
      </c>
      <c r="R302" s="3">
        <f>IFERROR(VLOOKUP(PLANEJAMENTO[[#This Row],[SKU]],EST_LMX!A:C,3,0),0)</f>
        <v>780</v>
      </c>
      <c r="S302" s="7">
        <f>IFERROR(IF(VLOOKUP(C302,'EST_DEVINTEX X DEMANDA'!A:E,5,0)&lt;0,0,VLOOKUP(C302,'EST_DEVINTEX X DEMANDA'!A:E,5,0)),0)</f>
        <v>882</v>
      </c>
      <c r="T302" s="3"/>
      <c r="U302" s="3">
        <f t="shared" si="8"/>
        <v>0</v>
      </c>
      <c r="V302" s="3">
        <f t="shared" si="9"/>
        <v>0</v>
      </c>
      <c r="W302" s="3" t="s">
        <v>145</v>
      </c>
      <c r="X302" s="87" t="s">
        <v>145</v>
      </c>
      <c r="Y302" s="73">
        <f>(PLANEJAMENTO[[#This Row],[AGUARDANDO SEPARAÇÃO]]+PLANEJAMENTO[[#This Row],[FINALIZADO]])/(PLANEJAMENTO[[#This Row],[KIT]]+PLANEJAMENTO[[#This Row],[TOTAL LISTA]])</f>
        <v>1</v>
      </c>
    </row>
    <row r="303" spans="1:25" x14ac:dyDescent="0.25">
      <c r="A303" s="71" t="s">
        <v>160</v>
      </c>
      <c r="B303" s="71" t="s">
        <v>158</v>
      </c>
      <c r="C303" s="3">
        <v>33250</v>
      </c>
      <c r="D303" s="3" t="s">
        <v>342</v>
      </c>
      <c r="E303" s="47" t="s">
        <v>135</v>
      </c>
      <c r="F303" s="4" t="s">
        <v>136</v>
      </c>
      <c r="G303" s="4">
        <v>1980</v>
      </c>
      <c r="H303" s="3">
        <v>6</v>
      </c>
      <c r="I303" s="15">
        <f>SUMIFS(IN_TRANSITO!E:E,IN_TRANSITO!B:B,PLANEJAMENTO!C303,IN_TRANSITO!H:H,PLANEJAMENTO!$I$2,IN_TRANSITO!W:W,PLANEJAMENTO!A303)</f>
        <v>0</v>
      </c>
      <c r="J303" s="15">
        <f>SUMIFS(IN_TRANSITO!E:E,IN_TRANSITO!B:B,PLANEJAMENTO!C303,IN_TRANSITO!H:H,PLANEJAMENTO!$J$2,IN_TRANSITO!W:W,PLANEJAMENTO!A303)</f>
        <v>0</v>
      </c>
      <c r="K303" s="15">
        <f>SUMIFS(PRODUCAO_SHRINK!E:E,PRODUCAO_SHRINK!B:B,PLANEJAMENTO[[#This Row],[SKU]],PRODUCAO_SHRINK!H:H,PLANEJAMENTO[[#Headers],[SHERINK SOLICITADO]],PRODUCAO_SHRINK!V:V,PLANEJAMENTO[[#This Row],[LISTA]])</f>
        <v>0</v>
      </c>
      <c r="L303" s="15">
        <f>SUMIFS(PRODUCAO_SHRINK!E:E,PRODUCAO_SHRINK!B:B,PLANEJAMENTO[[#This Row],[SKU]],PRODUCAO_SHRINK!H:H,PLANEJAMENTO[[#Headers],[SHERINK ENVIADO]],PRODUCAO_SHRINK!V:V,PLANEJAMENTO[[#This Row],[LISTA]])</f>
        <v>0</v>
      </c>
      <c r="M303" s="15">
        <f>SUMIFS(IN_TRANSITO!E:E,IN_TRANSITO!B:B,PLANEJAMENTO!C303,IN_TRANSITO!H:H,PLANEJAMENTO!$M$2,IN_TRANSITO!W:W,PLANEJAMENTO!A303)</f>
        <v>348</v>
      </c>
      <c r="N303" s="15">
        <v>0</v>
      </c>
      <c r="O303" s="15">
        <v>348</v>
      </c>
      <c r="P303" s="15">
        <f>(PLANEJAMENTO[[#This Row],[AGUARDANDO SEPARAÇÃO]]+PLANEJAMENTO[[#This Row],[FINALIZADO]])-(PLANEJAMENTO[[#This Row],[TOTAL LISTA]]+PLANEJAMENTO[[#This Row],[KIT]])</f>
        <v>0</v>
      </c>
      <c r="Q303" s="3">
        <f>IFERROR(VLOOKUP(PLANEJAMENTO[[#This Row],[SKU]],EST_MERCOCAMP!A:E,5,0),0)</f>
        <v>-1674</v>
      </c>
      <c r="R303" s="3">
        <f>IFERROR(VLOOKUP(PLANEJAMENTO[[#This Row],[SKU]],EST_LMX!A:C,3,0),0)</f>
        <v>696</v>
      </c>
      <c r="S303" s="7">
        <f>IFERROR(IF(VLOOKUP(C303,'EST_DEVINTEX X DEMANDA'!A:E,5,0)&lt;0,0,VLOOKUP(C303,'EST_DEVINTEX X DEMANDA'!A:E,5,0)),0)</f>
        <v>0</v>
      </c>
      <c r="T303" s="3"/>
      <c r="U303" s="3">
        <f t="shared" si="8"/>
        <v>0</v>
      </c>
      <c r="V303" s="3">
        <f t="shared" si="9"/>
        <v>0</v>
      </c>
      <c r="W303" s="3" t="s">
        <v>145</v>
      </c>
      <c r="X303" s="87" t="s">
        <v>145</v>
      </c>
      <c r="Y303" s="73">
        <f>(PLANEJAMENTO[[#This Row],[AGUARDANDO SEPARAÇÃO]]+PLANEJAMENTO[[#This Row],[FINALIZADO]])/(PLANEJAMENTO[[#This Row],[KIT]]+PLANEJAMENTO[[#This Row],[TOTAL LISTA]])</f>
        <v>1</v>
      </c>
    </row>
    <row r="304" spans="1:25" x14ac:dyDescent="0.25">
      <c r="A304" s="71" t="s">
        <v>160</v>
      </c>
      <c r="B304" s="71" t="s">
        <v>158</v>
      </c>
      <c r="C304" s="3">
        <v>33320</v>
      </c>
      <c r="D304" s="3" t="s">
        <v>343</v>
      </c>
      <c r="E304" s="47" t="s">
        <v>135</v>
      </c>
      <c r="F304" s="4" t="s">
        <v>136</v>
      </c>
      <c r="G304" s="4">
        <v>750</v>
      </c>
      <c r="H304" s="3">
        <v>6</v>
      </c>
      <c r="I304" s="15">
        <f>SUMIFS(IN_TRANSITO!E:E,IN_TRANSITO!B:B,PLANEJAMENTO!C304,IN_TRANSITO!H:H,PLANEJAMENTO!$I$2,IN_TRANSITO!W:W,PLANEJAMENTO!A304)</f>
        <v>0</v>
      </c>
      <c r="J304" s="15">
        <f>SUMIFS(IN_TRANSITO!E:E,IN_TRANSITO!B:B,PLANEJAMENTO!C304,IN_TRANSITO!H:H,PLANEJAMENTO!$J$2,IN_TRANSITO!W:W,PLANEJAMENTO!A304)</f>
        <v>0</v>
      </c>
      <c r="K304" s="15">
        <f>SUMIFS(PRODUCAO_SHRINK!E:E,PRODUCAO_SHRINK!B:B,PLANEJAMENTO[[#This Row],[SKU]],PRODUCAO_SHRINK!H:H,PLANEJAMENTO[[#Headers],[SHERINK SOLICITADO]],PRODUCAO_SHRINK!V:V,PLANEJAMENTO[[#This Row],[LISTA]])</f>
        <v>0</v>
      </c>
      <c r="L304" s="15">
        <f>SUMIFS(PRODUCAO_SHRINK!E:E,PRODUCAO_SHRINK!B:B,PLANEJAMENTO[[#This Row],[SKU]],PRODUCAO_SHRINK!H:H,PLANEJAMENTO[[#Headers],[SHERINK ENVIADO]],PRODUCAO_SHRINK!V:V,PLANEJAMENTO[[#This Row],[LISTA]])</f>
        <v>0</v>
      </c>
      <c r="M304" s="15">
        <f>SUMIFS(IN_TRANSITO!E:E,IN_TRANSITO!B:B,PLANEJAMENTO!C304,IN_TRANSITO!H:H,PLANEJAMENTO!$M$2,IN_TRANSITO!W:W,PLANEJAMENTO!A304)</f>
        <v>294</v>
      </c>
      <c r="N304" s="15">
        <v>0</v>
      </c>
      <c r="O304" s="15">
        <v>294</v>
      </c>
      <c r="P304" s="15">
        <f>(PLANEJAMENTO[[#This Row],[AGUARDANDO SEPARAÇÃO]]+PLANEJAMENTO[[#This Row],[FINALIZADO]])-(PLANEJAMENTO[[#This Row],[TOTAL LISTA]]+PLANEJAMENTO[[#This Row],[KIT]])</f>
        <v>0</v>
      </c>
      <c r="Q304" s="3">
        <f>IFERROR(VLOOKUP(PLANEJAMENTO[[#This Row],[SKU]],EST_MERCOCAMP!A:E,5,0),0)</f>
        <v>7242</v>
      </c>
      <c r="R304" s="3">
        <f>IFERROR(VLOOKUP(PLANEJAMENTO[[#This Row],[SKU]],EST_LMX!A:C,3,0),0)</f>
        <v>783</v>
      </c>
      <c r="S304" s="7">
        <f>IFERROR(IF(VLOOKUP(C304,'EST_DEVINTEX X DEMANDA'!A:E,5,0)&lt;0,0,VLOOKUP(C304,'EST_DEVINTEX X DEMANDA'!A:E,5,0)),0)</f>
        <v>480</v>
      </c>
      <c r="T304" s="3"/>
      <c r="U304" s="3">
        <f t="shared" si="8"/>
        <v>0</v>
      </c>
      <c r="V304" s="3">
        <f t="shared" si="9"/>
        <v>0</v>
      </c>
      <c r="W304" s="3" t="s">
        <v>145</v>
      </c>
      <c r="X304" s="87" t="s">
        <v>145</v>
      </c>
      <c r="Y304" s="73">
        <f>(PLANEJAMENTO[[#This Row],[AGUARDANDO SEPARAÇÃO]]+PLANEJAMENTO[[#This Row],[FINALIZADO]])/(PLANEJAMENTO[[#This Row],[KIT]]+PLANEJAMENTO[[#This Row],[TOTAL LISTA]])</f>
        <v>1</v>
      </c>
    </row>
    <row r="305" spans="1:25" x14ac:dyDescent="0.25">
      <c r="A305" s="71" t="s">
        <v>160</v>
      </c>
      <c r="B305" s="71" t="s">
        <v>158</v>
      </c>
      <c r="C305" s="3">
        <v>30454</v>
      </c>
      <c r="D305" s="3" t="s">
        <v>103</v>
      </c>
      <c r="E305" s="47" t="s">
        <v>135</v>
      </c>
      <c r="F305" s="4" t="s">
        <v>136</v>
      </c>
      <c r="G305" s="4">
        <v>960</v>
      </c>
      <c r="H305" s="3">
        <v>6</v>
      </c>
      <c r="I305" s="15">
        <f>SUMIFS(IN_TRANSITO!E:E,IN_TRANSITO!B:B,PLANEJAMENTO!C305,IN_TRANSITO!H:H,PLANEJAMENTO!$I$2,IN_TRANSITO!W:W,PLANEJAMENTO!A305)</f>
        <v>0</v>
      </c>
      <c r="J305" s="15">
        <f>SUMIFS(IN_TRANSITO!E:E,IN_TRANSITO!B:B,PLANEJAMENTO!C305,IN_TRANSITO!H:H,PLANEJAMENTO!$J$2,IN_TRANSITO!W:W,PLANEJAMENTO!A305)</f>
        <v>0</v>
      </c>
      <c r="K305" s="15">
        <f>SUMIFS(PRODUCAO_SHRINK!E:E,PRODUCAO_SHRINK!B:B,PLANEJAMENTO[[#This Row],[SKU]],PRODUCAO_SHRINK!H:H,PLANEJAMENTO[[#Headers],[SHERINK SOLICITADO]],PRODUCAO_SHRINK!V:V,PLANEJAMENTO[[#This Row],[LISTA]])</f>
        <v>0</v>
      </c>
      <c r="L305" s="15">
        <f>SUMIFS(PRODUCAO_SHRINK!E:E,PRODUCAO_SHRINK!B:B,PLANEJAMENTO[[#This Row],[SKU]],PRODUCAO_SHRINK!H:H,PLANEJAMENTO[[#Headers],[SHERINK ENVIADO]],PRODUCAO_SHRINK!V:V,PLANEJAMENTO[[#This Row],[LISTA]])</f>
        <v>0</v>
      </c>
      <c r="M305" s="15">
        <f>SUMIFS(IN_TRANSITO!E:E,IN_TRANSITO!B:B,PLANEJAMENTO!C305,IN_TRANSITO!H:H,PLANEJAMENTO!$M$2,IN_TRANSITO!W:W,PLANEJAMENTO!A305)</f>
        <v>228</v>
      </c>
      <c r="N305" s="15">
        <v>0</v>
      </c>
      <c r="O305" s="15">
        <v>228</v>
      </c>
      <c r="P305" s="15">
        <f>(PLANEJAMENTO[[#This Row],[AGUARDANDO SEPARAÇÃO]]+PLANEJAMENTO[[#This Row],[FINALIZADO]])-(PLANEJAMENTO[[#This Row],[TOTAL LISTA]]+PLANEJAMENTO[[#This Row],[KIT]])</f>
        <v>0</v>
      </c>
      <c r="Q305" s="3">
        <f>IFERROR(VLOOKUP(PLANEJAMENTO[[#This Row],[SKU]],EST_MERCOCAMP!A:E,5,0),0)</f>
        <v>5280</v>
      </c>
      <c r="R305" s="3">
        <f>IFERROR(VLOOKUP(PLANEJAMENTO[[#This Row],[SKU]],EST_LMX!A:C,3,0),0)</f>
        <v>1452</v>
      </c>
      <c r="S305" s="7">
        <f>IFERROR(IF(VLOOKUP(C305,'EST_DEVINTEX X DEMANDA'!A:E,5,0)&lt;0,0,VLOOKUP(C305,'EST_DEVINTEX X DEMANDA'!A:E,5,0)),0)</f>
        <v>3840</v>
      </c>
      <c r="T305" s="3"/>
      <c r="U305" s="3">
        <f t="shared" si="8"/>
        <v>0</v>
      </c>
      <c r="V305" s="3">
        <f t="shared" si="9"/>
        <v>0</v>
      </c>
      <c r="W305" s="3" t="s">
        <v>145</v>
      </c>
      <c r="X305" s="87" t="s">
        <v>145</v>
      </c>
      <c r="Y305" s="73">
        <f>(PLANEJAMENTO[[#This Row],[AGUARDANDO SEPARAÇÃO]]+PLANEJAMENTO[[#This Row],[FINALIZADO]])/(PLANEJAMENTO[[#This Row],[KIT]]+PLANEJAMENTO[[#This Row],[TOTAL LISTA]])</f>
        <v>1</v>
      </c>
    </row>
    <row r="306" spans="1:25" x14ac:dyDescent="0.25">
      <c r="A306" s="71" t="s">
        <v>160</v>
      </c>
      <c r="B306" s="71" t="s">
        <v>158</v>
      </c>
      <c r="C306" s="3">
        <v>95353</v>
      </c>
      <c r="D306" s="3" t="s">
        <v>344</v>
      </c>
      <c r="E306" s="47" t="s">
        <v>137</v>
      </c>
      <c r="F306" s="4" t="s">
        <v>136</v>
      </c>
      <c r="G306" s="4">
        <v>960</v>
      </c>
      <c r="H306" s="3">
        <v>6</v>
      </c>
      <c r="I306" s="15">
        <f>SUMIFS(IN_TRANSITO!E:E,IN_TRANSITO!B:B,PLANEJAMENTO!C306,IN_TRANSITO!H:H,PLANEJAMENTO!$I$2,IN_TRANSITO!W:W,PLANEJAMENTO!A306)</f>
        <v>0</v>
      </c>
      <c r="J306" s="15">
        <f>SUMIFS(IN_TRANSITO!E:E,IN_TRANSITO!B:B,PLANEJAMENTO!C306,IN_TRANSITO!H:H,PLANEJAMENTO!$J$2,IN_TRANSITO!W:W,PLANEJAMENTO!A306)</f>
        <v>0</v>
      </c>
      <c r="K306" s="15">
        <f>SUMIFS(PRODUCAO_SHRINK!E:E,PRODUCAO_SHRINK!B:B,PLANEJAMENTO[[#This Row],[SKU]],PRODUCAO_SHRINK!H:H,PLANEJAMENTO[[#Headers],[SHERINK SOLICITADO]],PRODUCAO_SHRINK!V:V,PLANEJAMENTO[[#This Row],[LISTA]])</f>
        <v>0</v>
      </c>
      <c r="L306" s="15">
        <f>SUMIFS(PRODUCAO_SHRINK!E:E,PRODUCAO_SHRINK!B:B,PLANEJAMENTO[[#This Row],[SKU]],PRODUCAO_SHRINK!H:H,PLANEJAMENTO[[#Headers],[SHERINK ENVIADO]],PRODUCAO_SHRINK!V:V,PLANEJAMENTO[[#This Row],[LISTA]])</f>
        <v>0</v>
      </c>
      <c r="M306" s="15">
        <f>SUMIFS(IN_TRANSITO!E:E,IN_TRANSITO!B:B,PLANEJAMENTO!C306,IN_TRANSITO!H:H,PLANEJAMENTO!$M$2,IN_TRANSITO!W:W,PLANEJAMENTO!A306)</f>
        <v>150</v>
      </c>
      <c r="N306" s="15">
        <v>0</v>
      </c>
      <c r="O306" s="15">
        <v>150</v>
      </c>
      <c r="P306" s="15">
        <f>(PLANEJAMENTO[[#This Row],[AGUARDANDO SEPARAÇÃO]]+PLANEJAMENTO[[#This Row],[FINALIZADO]])-(PLANEJAMENTO[[#This Row],[TOTAL LISTA]]+PLANEJAMENTO[[#This Row],[KIT]])</f>
        <v>0</v>
      </c>
      <c r="Q306" s="3">
        <f>IFERROR(VLOOKUP(PLANEJAMENTO[[#This Row],[SKU]],EST_MERCOCAMP!A:E,5,0),0)</f>
        <v>17460</v>
      </c>
      <c r="R306" s="3">
        <f>IFERROR(VLOOKUP(PLANEJAMENTO[[#This Row],[SKU]],EST_LMX!A:C,3,0),0)</f>
        <v>3828</v>
      </c>
      <c r="S306" s="7">
        <f>IFERROR(IF(VLOOKUP(C306,'EST_DEVINTEX X DEMANDA'!A:E,5,0)&lt;0,0,VLOOKUP(C306,'EST_DEVINTEX X DEMANDA'!A:E,5,0)),0)</f>
        <v>0</v>
      </c>
      <c r="T306" s="3"/>
      <c r="U306" s="3">
        <f t="shared" si="8"/>
        <v>0</v>
      </c>
      <c r="V306" s="3">
        <f t="shared" si="9"/>
        <v>0</v>
      </c>
      <c r="W306" s="3" t="s">
        <v>145</v>
      </c>
      <c r="X306" s="87" t="s">
        <v>145</v>
      </c>
      <c r="Y306" s="73">
        <f>(PLANEJAMENTO[[#This Row],[AGUARDANDO SEPARAÇÃO]]+PLANEJAMENTO[[#This Row],[FINALIZADO]])/(PLANEJAMENTO[[#This Row],[KIT]]+PLANEJAMENTO[[#This Row],[TOTAL LISTA]])</f>
        <v>1</v>
      </c>
    </row>
    <row r="307" spans="1:25" x14ac:dyDescent="0.25">
      <c r="A307" s="71" t="s">
        <v>160</v>
      </c>
      <c r="B307" s="71" t="s">
        <v>158</v>
      </c>
      <c r="C307" s="3">
        <v>33273</v>
      </c>
      <c r="D307" s="3" t="s">
        <v>88</v>
      </c>
      <c r="E307" s="47" t="s">
        <v>135</v>
      </c>
      <c r="F307" s="4" t="s">
        <v>136</v>
      </c>
      <c r="G307" s="4">
        <v>480</v>
      </c>
      <c r="H307" s="3">
        <v>6</v>
      </c>
      <c r="I307" s="15">
        <f>SUMIFS(IN_TRANSITO!E:E,IN_TRANSITO!B:B,PLANEJAMENTO!C307,IN_TRANSITO!H:H,PLANEJAMENTO!$I$2,IN_TRANSITO!W:W,PLANEJAMENTO!A307)</f>
        <v>0</v>
      </c>
      <c r="J307" s="15">
        <f>SUMIFS(IN_TRANSITO!E:E,IN_TRANSITO!B:B,PLANEJAMENTO!C307,IN_TRANSITO!H:H,PLANEJAMENTO!$J$2,IN_TRANSITO!W:W,PLANEJAMENTO!A307)</f>
        <v>0</v>
      </c>
      <c r="K307" s="15">
        <f>SUMIFS(PRODUCAO_SHRINK!E:E,PRODUCAO_SHRINK!B:B,PLANEJAMENTO[[#This Row],[SKU]],PRODUCAO_SHRINK!H:H,PLANEJAMENTO[[#Headers],[SHERINK SOLICITADO]],PRODUCAO_SHRINK!V:V,PLANEJAMENTO[[#This Row],[LISTA]])</f>
        <v>0</v>
      </c>
      <c r="L307" s="15">
        <f>SUMIFS(PRODUCAO_SHRINK!E:E,PRODUCAO_SHRINK!B:B,PLANEJAMENTO[[#This Row],[SKU]],PRODUCAO_SHRINK!H:H,PLANEJAMENTO[[#Headers],[SHERINK ENVIADO]],PRODUCAO_SHRINK!V:V,PLANEJAMENTO[[#This Row],[LISTA]])</f>
        <v>0</v>
      </c>
      <c r="M307" s="15">
        <f>SUMIFS(IN_TRANSITO!E:E,IN_TRANSITO!B:B,PLANEJAMENTO!C307,IN_TRANSITO!H:H,PLANEJAMENTO!$M$2,IN_TRANSITO!W:W,PLANEJAMENTO!A307)</f>
        <v>306</v>
      </c>
      <c r="N307" s="15">
        <v>0</v>
      </c>
      <c r="O307" s="15">
        <v>306</v>
      </c>
      <c r="P307" s="15">
        <f>(PLANEJAMENTO[[#This Row],[AGUARDANDO SEPARAÇÃO]]+PLANEJAMENTO[[#This Row],[FINALIZADO]])-(PLANEJAMENTO[[#This Row],[TOTAL LISTA]]+PLANEJAMENTO[[#This Row],[KIT]])</f>
        <v>0</v>
      </c>
      <c r="Q307" s="3">
        <f>IFERROR(VLOOKUP(PLANEJAMENTO[[#This Row],[SKU]],EST_MERCOCAMP!A:E,5,0),0)</f>
        <v>12720</v>
      </c>
      <c r="R307" s="3">
        <f>IFERROR(VLOOKUP(PLANEJAMENTO[[#This Row],[SKU]],EST_LMX!A:C,3,0),0)</f>
        <v>7303</v>
      </c>
      <c r="S307" s="7">
        <f>IFERROR(IF(VLOOKUP(C307,'EST_DEVINTEX X DEMANDA'!A:E,5,0)&lt;0,0,VLOOKUP(C307,'EST_DEVINTEX X DEMANDA'!A:E,5,0)),0)</f>
        <v>2890</v>
      </c>
      <c r="T307" s="3"/>
      <c r="U307" s="3">
        <f t="shared" si="8"/>
        <v>0</v>
      </c>
      <c r="V307" s="3">
        <f t="shared" si="9"/>
        <v>0</v>
      </c>
      <c r="W307" s="3" t="s">
        <v>145</v>
      </c>
      <c r="X307" s="87" t="s">
        <v>145</v>
      </c>
      <c r="Y307" s="73">
        <f>(PLANEJAMENTO[[#This Row],[AGUARDANDO SEPARAÇÃO]]+PLANEJAMENTO[[#This Row],[FINALIZADO]])/(PLANEJAMENTO[[#This Row],[KIT]]+PLANEJAMENTO[[#This Row],[TOTAL LISTA]])</f>
        <v>1</v>
      </c>
    </row>
    <row r="308" spans="1:25" x14ac:dyDescent="0.25">
      <c r="A308" s="71" t="s">
        <v>160</v>
      </c>
      <c r="B308" s="71" t="s">
        <v>158</v>
      </c>
      <c r="C308" s="3">
        <v>43762</v>
      </c>
      <c r="D308" s="3" t="s">
        <v>345</v>
      </c>
      <c r="E308" s="47" t="s">
        <v>137</v>
      </c>
      <c r="F308" s="4" t="s">
        <v>136</v>
      </c>
      <c r="G308" s="4">
        <v>1080</v>
      </c>
      <c r="H308" s="3">
        <v>12</v>
      </c>
      <c r="I308" s="15">
        <f>SUMIFS(IN_TRANSITO!E:E,IN_TRANSITO!B:B,PLANEJAMENTO!C308,IN_TRANSITO!H:H,PLANEJAMENTO!$I$2,IN_TRANSITO!W:W,PLANEJAMENTO!A308)</f>
        <v>0</v>
      </c>
      <c r="J308" s="15">
        <f>SUMIFS(IN_TRANSITO!E:E,IN_TRANSITO!B:B,PLANEJAMENTO!C308,IN_TRANSITO!H:H,PLANEJAMENTO!$J$2,IN_TRANSITO!W:W,PLANEJAMENTO!A308)</f>
        <v>0</v>
      </c>
      <c r="K308" s="15">
        <f>SUMIFS(PRODUCAO_SHRINK!E:E,PRODUCAO_SHRINK!B:B,PLANEJAMENTO[[#This Row],[SKU]],PRODUCAO_SHRINK!H:H,PLANEJAMENTO[[#Headers],[SHERINK SOLICITADO]],PRODUCAO_SHRINK!V:V,PLANEJAMENTO[[#This Row],[LISTA]])</f>
        <v>0</v>
      </c>
      <c r="L308" s="15">
        <f>SUMIFS(PRODUCAO_SHRINK!E:E,PRODUCAO_SHRINK!B:B,PLANEJAMENTO[[#This Row],[SKU]],PRODUCAO_SHRINK!H:H,PLANEJAMENTO[[#Headers],[SHERINK ENVIADO]],PRODUCAO_SHRINK!V:V,PLANEJAMENTO[[#This Row],[LISTA]])</f>
        <v>0</v>
      </c>
      <c r="M308" s="15">
        <f>SUMIFS(IN_TRANSITO!E:E,IN_TRANSITO!B:B,PLANEJAMENTO!C308,IN_TRANSITO!H:H,PLANEJAMENTO!$M$2,IN_TRANSITO!W:W,PLANEJAMENTO!A308)</f>
        <v>84</v>
      </c>
      <c r="N308" s="15">
        <v>0</v>
      </c>
      <c r="O308" s="15">
        <v>84</v>
      </c>
      <c r="P308" s="15">
        <f>(PLANEJAMENTO[[#This Row],[AGUARDANDO SEPARAÇÃO]]+PLANEJAMENTO[[#This Row],[FINALIZADO]])-(PLANEJAMENTO[[#This Row],[TOTAL LISTA]]+PLANEJAMENTO[[#This Row],[KIT]])</f>
        <v>0</v>
      </c>
      <c r="Q308" s="3">
        <f>IFERROR(VLOOKUP(PLANEJAMENTO[[#This Row],[SKU]],EST_MERCOCAMP!A:E,5,0),0)</f>
        <v>1320</v>
      </c>
      <c r="R308" s="3">
        <f>IFERROR(VLOOKUP(PLANEJAMENTO[[#This Row],[SKU]],EST_LMX!A:C,3,0),0)</f>
        <v>1332</v>
      </c>
      <c r="S308" s="7">
        <f>IFERROR(IF(VLOOKUP(C308,'EST_DEVINTEX X DEMANDA'!A:E,5,0)&lt;0,0,VLOOKUP(C308,'EST_DEVINTEX X DEMANDA'!A:E,5,0)),0)</f>
        <v>6300</v>
      </c>
      <c r="T308" s="3"/>
      <c r="U308" s="3">
        <f t="shared" si="8"/>
        <v>0</v>
      </c>
      <c r="V308" s="3">
        <f t="shared" si="9"/>
        <v>0</v>
      </c>
      <c r="W308" s="3" t="s">
        <v>145</v>
      </c>
      <c r="X308" s="87" t="s">
        <v>145</v>
      </c>
      <c r="Y308" s="73">
        <f>(PLANEJAMENTO[[#This Row],[AGUARDANDO SEPARAÇÃO]]+PLANEJAMENTO[[#This Row],[FINALIZADO]])/(PLANEJAMENTO[[#This Row],[KIT]]+PLANEJAMENTO[[#This Row],[TOTAL LISTA]])</f>
        <v>1</v>
      </c>
    </row>
    <row r="309" spans="1:25" x14ac:dyDescent="0.25">
      <c r="A309" s="71" t="s">
        <v>160</v>
      </c>
      <c r="B309" s="71" t="s">
        <v>158</v>
      </c>
      <c r="C309" s="3">
        <v>33269</v>
      </c>
      <c r="D309" s="3" t="s">
        <v>112</v>
      </c>
      <c r="E309" s="47" t="s">
        <v>135</v>
      </c>
      <c r="F309" s="4" t="s">
        <v>136</v>
      </c>
      <c r="G309" s="4">
        <v>960</v>
      </c>
      <c r="H309" s="3">
        <v>6</v>
      </c>
      <c r="I309" s="15">
        <f>SUMIFS(IN_TRANSITO!E:E,IN_TRANSITO!B:B,PLANEJAMENTO!C309,IN_TRANSITO!H:H,PLANEJAMENTO!$I$2,IN_TRANSITO!W:W,PLANEJAMENTO!A309)</f>
        <v>0</v>
      </c>
      <c r="J309" s="15">
        <f>SUMIFS(IN_TRANSITO!E:E,IN_TRANSITO!B:B,PLANEJAMENTO!C309,IN_TRANSITO!H:H,PLANEJAMENTO!$J$2,IN_TRANSITO!W:W,PLANEJAMENTO!A309)</f>
        <v>0</v>
      </c>
      <c r="K309" s="15">
        <f>SUMIFS(PRODUCAO_SHRINK!E:E,PRODUCAO_SHRINK!B:B,PLANEJAMENTO[[#This Row],[SKU]],PRODUCAO_SHRINK!H:H,PLANEJAMENTO[[#Headers],[SHERINK SOLICITADO]],PRODUCAO_SHRINK!V:V,PLANEJAMENTO[[#This Row],[LISTA]])</f>
        <v>0</v>
      </c>
      <c r="L309" s="15">
        <f>SUMIFS(PRODUCAO_SHRINK!E:E,PRODUCAO_SHRINK!B:B,PLANEJAMENTO[[#This Row],[SKU]],PRODUCAO_SHRINK!H:H,PLANEJAMENTO[[#Headers],[SHERINK ENVIADO]],PRODUCAO_SHRINK!V:V,PLANEJAMENTO[[#This Row],[LISTA]])</f>
        <v>0</v>
      </c>
      <c r="M309" s="15">
        <f>SUMIFS(IN_TRANSITO!E:E,IN_TRANSITO!B:B,PLANEJAMENTO!C309,IN_TRANSITO!H:H,PLANEJAMENTO!$M$2,IN_TRANSITO!W:W,PLANEJAMENTO!A309)</f>
        <v>264</v>
      </c>
      <c r="N309" s="15">
        <v>0</v>
      </c>
      <c r="O309" s="15">
        <v>264</v>
      </c>
      <c r="P309" s="15">
        <f>(PLANEJAMENTO[[#This Row],[AGUARDANDO SEPARAÇÃO]]+PLANEJAMENTO[[#This Row],[FINALIZADO]])-(PLANEJAMENTO[[#This Row],[TOTAL LISTA]]+PLANEJAMENTO[[#This Row],[KIT]])</f>
        <v>0</v>
      </c>
      <c r="Q309" s="3">
        <f>IFERROR(VLOOKUP(PLANEJAMENTO[[#This Row],[SKU]],EST_MERCOCAMP!A:E,5,0),0)</f>
        <v>151248</v>
      </c>
      <c r="R309" s="3">
        <f>IFERROR(VLOOKUP(PLANEJAMENTO[[#This Row],[SKU]],EST_LMX!A:C,3,0),0)</f>
        <v>966</v>
      </c>
      <c r="S309" s="7">
        <f>IFERROR(IF(VLOOKUP(C309,'EST_DEVINTEX X DEMANDA'!A:E,5,0)&lt;0,0,VLOOKUP(C309,'EST_DEVINTEX X DEMANDA'!A:E,5,0)),0)</f>
        <v>3840</v>
      </c>
      <c r="T309" s="3"/>
      <c r="U309" s="3">
        <f t="shared" si="8"/>
        <v>0</v>
      </c>
      <c r="V309" s="3">
        <f t="shared" si="9"/>
        <v>0</v>
      </c>
      <c r="W309" s="3" t="s">
        <v>145</v>
      </c>
      <c r="X309" s="87" t="s">
        <v>145</v>
      </c>
      <c r="Y309" s="73">
        <f>(PLANEJAMENTO[[#This Row],[AGUARDANDO SEPARAÇÃO]]+PLANEJAMENTO[[#This Row],[FINALIZADO]])/(PLANEJAMENTO[[#This Row],[KIT]]+PLANEJAMENTO[[#This Row],[TOTAL LISTA]])</f>
        <v>1</v>
      </c>
    </row>
    <row r="310" spans="1:25" x14ac:dyDescent="0.25">
      <c r="A310" s="71" t="s">
        <v>160</v>
      </c>
      <c r="B310" s="71" t="s">
        <v>158</v>
      </c>
      <c r="C310" s="3">
        <v>32923</v>
      </c>
      <c r="D310" s="3" t="s">
        <v>346</v>
      </c>
      <c r="E310" s="47" t="s">
        <v>137</v>
      </c>
      <c r="F310" s="4" t="s">
        <v>136</v>
      </c>
      <c r="G310" s="4">
        <v>840</v>
      </c>
      <c r="H310" s="3">
        <v>6</v>
      </c>
      <c r="I310" s="15">
        <f>SUMIFS(IN_TRANSITO!E:E,IN_TRANSITO!B:B,PLANEJAMENTO!C310,IN_TRANSITO!H:H,PLANEJAMENTO!$I$2,IN_TRANSITO!W:W,PLANEJAMENTO!A310)</f>
        <v>0</v>
      </c>
      <c r="J310" s="15">
        <f>SUMIFS(IN_TRANSITO!E:E,IN_TRANSITO!B:B,PLANEJAMENTO!C310,IN_TRANSITO!H:H,PLANEJAMENTO!$J$2,IN_TRANSITO!W:W,PLANEJAMENTO!A310)</f>
        <v>0</v>
      </c>
      <c r="K310" s="15">
        <f>SUMIFS(PRODUCAO_SHRINK!E:E,PRODUCAO_SHRINK!B:B,PLANEJAMENTO[[#This Row],[SKU]],PRODUCAO_SHRINK!H:H,PLANEJAMENTO[[#Headers],[SHERINK SOLICITADO]],PRODUCAO_SHRINK!V:V,PLANEJAMENTO[[#This Row],[LISTA]])</f>
        <v>0</v>
      </c>
      <c r="L310" s="15">
        <f>SUMIFS(PRODUCAO_SHRINK!E:E,PRODUCAO_SHRINK!B:B,PLANEJAMENTO[[#This Row],[SKU]],PRODUCAO_SHRINK!H:H,PLANEJAMENTO[[#Headers],[SHERINK ENVIADO]],PRODUCAO_SHRINK!V:V,PLANEJAMENTO[[#This Row],[LISTA]])</f>
        <v>0</v>
      </c>
      <c r="M310" s="15">
        <f>SUMIFS(IN_TRANSITO!E:E,IN_TRANSITO!B:B,PLANEJAMENTO!C310,IN_TRANSITO!H:H,PLANEJAMENTO!$M$2,IN_TRANSITO!W:W,PLANEJAMENTO!A310)</f>
        <v>144</v>
      </c>
      <c r="N310" s="15">
        <v>0</v>
      </c>
      <c r="O310" s="15">
        <v>144</v>
      </c>
      <c r="P310" s="15">
        <f>(PLANEJAMENTO[[#This Row],[AGUARDANDO SEPARAÇÃO]]+PLANEJAMENTO[[#This Row],[FINALIZADO]])-(PLANEJAMENTO[[#This Row],[TOTAL LISTA]]+PLANEJAMENTO[[#This Row],[KIT]])</f>
        <v>0</v>
      </c>
      <c r="Q310" s="3">
        <f>IFERROR(VLOOKUP(PLANEJAMENTO[[#This Row],[SKU]],EST_MERCOCAMP!A:E,5,0),0)</f>
        <v>2022</v>
      </c>
      <c r="R310" s="3">
        <f>IFERROR(VLOOKUP(PLANEJAMENTO[[#This Row],[SKU]],EST_LMX!A:C,3,0),0)</f>
        <v>12</v>
      </c>
      <c r="S310" s="7">
        <f>IFERROR(IF(VLOOKUP(C310,'EST_DEVINTEX X DEMANDA'!A:E,5,0)&lt;0,0,VLOOKUP(C310,'EST_DEVINTEX X DEMANDA'!A:E,5,0)),0)</f>
        <v>840</v>
      </c>
      <c r="T310" s="3"/>
      <c r="U310" s="3">
        <f t="shared" si="8"/>
        <v>0</v>
      </c>
      <c r="V310" s="3">
        <f t="shared" si="9"/>
        <v>0</v>
      </c>
      <c r="W310" s="3" t="s">
        <v>145</v>
      </c>
      <c r="X310" s="87" t="s">
        <v>145</v>
      </c>
      <c r="Y310" s="73">
        <f>(PLANEJAMENTO[[#This Row],[AGUARDANDO SEPARAÇÃO]]+PLANEJAMENTO[[#This Row],[FINALIZADO]])/(PLANEJAMENTO[[#This Row],[KIT]]+PLANEJAMENTO[[#This Row],[TOTAL LISTA]])</f>
        <v>1</v>
      </c>
    </row>
    <row r="311" spans="1:25" x14ac:dyDescent="0.25">
      <c r="A311" s="71" t="s">
        <v>160</v>
      </c>
      <c r="B311" s="71" t="s">
        <v>158</v>
      </c>
      <c r="C311" s="3">
        <v>30452</v>
      </c>
      <c r="D311" s="3" t="s">
        <v>111</v>
      </c>
      <c r="E311" s="47" t="s">
        <v>137</v>
      </c>
      <c r="F311" s="4" t="s">
        <v>136</v>
      </c>
      <c r="G311" s="4">
        <v>960</v>
      </c>
      <c r="H311" s="3">
        <v>6</v>
      </c>
      <c r="I311" s="15">
        <f>SUMIFS(IN_TRANSITO!E:E,IN_TRANSITO!B:B,PLANEJAMENTO!C311,IN_TRANSITO!H:H,PLANEJAMENTO!$I$2,IN_TRANSITO!W:W,PLANEJAMENTO!A311)</f>
        <v>0</v>
      </c>
      <c r="J311" s="15">
        <f>SUMIFS(IN_TRANSITO!E:E,IN_TRANSITO!B:B,PLANEJAMENTO!C311,IN_TRANSITO!H:H,PLANEJAMENTO!$J$2,IN_TRANSITO!W:W,PLANEJAMENTO!A311)</f>
        <v>0</v>
      </c>
      <c r="K311" s="15">
        <f>SUMIFS(PRODUCAO_SHRINK!E:E,PRODUCAO_SHRINK!B:B,PLANEJAMENTO[[#This Row],[SKU]],PRODUCAO_SHRINK!H:H,PLANEJAMENTO[[#Headers],[SHERINK SOLICITADO]],PRODUCAO_SHRINK!V:V,PLANEJAMENTO[[#This Row],[LISTA]])</f>
        <v>0</v>
      </c>
      <c r="L311" s="15">
        <f>SUMIFS(PRODUCAO_SHRINK!E:E,PRODUCAO_SHRINK!B:B,PLANEJAMENTO[[#This Row],[SKU]],PRODUCAO_SHRINK!H:H,PLANEJAMENTO[[#Headers],[SHERINK ENVIADO]],PRODUCAO_SHRINK!V:V,PLANEJAMENTO[[#This Row],[LISTA]])</f>
        <v>0</v>
      </c>
      <c r="M311" s="15">
        <f>SUMIFS(IN_TRANSITO!E:E,IN_TRANSITO!B:B,PLANEJAMENTO!C311,IN_TRANSITO!H:H,PLANEJAMENTO!$M$2,IN_TRANSITO!W:W,PLANEJAMENTO!A311)</f>
        <v>174</v>
      </c>
      <c r="N311" s="15">
        <v>0</v>
      </c>
      <c r="O311" s="15">
        <v>174</v>
      </c>
      <c r="P311" s="15">
        <f>(PLANEJAMENTO[[#This Row],[AGUARDANDO SEPARAÇÃO]]+PLANEJAMENTO[[#This Row],[FINALIZADO]])-(PLANEJAMENTO[[#This Row],[TOTAL LISTA]]+PLANEJAMENTO[[#This Row],[KIT]])</f>
        <v>0</v>
      </c>
      <c r="Q311" s="3">
        <f>IFERROR(VLOOKUP(PLANEJAMENTO[[#This Row],[SKU]],EST_MERCOCAMP!A:E,5,0),0)</f>
        <v>11700</v>
      </c>
      <c r="R311" s="3">
        <f>IFERROR(VLOOKUP(PLANEJAMENTO[[#This Row],[SKU]],EST_LMX!A:C,3,0),0)</f>
        <v>1410</v>
      </c>
      <c r="S311" s="7">
        <f>IFERROR(IF(VLOOKUP(C311,'EST_DEVINTEX X DEMANDA'!A:E,5,0)&lt;0,0,VLOOKUP(C311,'EST_DEVINTEX X DEMANDA'!A:E,5,0)),0)</f>
        <v>0</v>
      </c>
      <c r="T311" s="3"/>
      <c r="U311" s="3">
        <f t="shared" si="8"/>
        <v>0</v>
      </c>
      <c r="V311" s="3">
        <f t="shared" si="9"/>
        <v>0</v>
      </c>
      <c r="W311" s="3" t="s">
        <v>145</v>
      </c>
      <c r="X311" s="87" t="s">
        <v>145</v>
      </c>
      <c r="Y311" s="73">
        <f>(PLANEJAMENTO[[#This Row],[AGUARDANDO SEPARAÇÃO]]+PLANEJAMENTO[[#This Row],[FINALIZADO]])/(PLANEJAMENTO[[#This Row],[KIT]]+PLANEJAMENTO[[#This Row],[TOTAL LISTA]])</f>
        <v>1</v>
      </c>
    </row>
    <row r="312" spans="1:25" x14ac:dyDescent="0.25">
      <c r="A312" s="71" t="s">
        <v>160</v>
      </c>
      <c r="B312" s="71" t="s">
        <v>158</v>
      </c>
      <c r="C312" s="3">
        <v>33322</v>
      </c>
      <c r="D312" s="3" t="s">
        <v>347</v>
      </c>
      <c r="E312" s="47" t="s">
        <v>135</v>
      </c>
      <c r="F312" s="4" t="s">
        <v>136</v>
      </c>
      <c r="G312" s="4">
        <v>2484</v>
      </c>
      <c r="H312" s="3">
        <v>6</v>
      </c>
      <c r="I312" s="15">
        <f>SUMIFS(IN_TRANSITO!E:E,IN_TRANSITO!B:B,PLANEJAMENTO!C312,IN_TRANSITO!H:H,PLANEJAMENTO!$I$2,IN_TRANSITO!W:W,PLANEJAMENTO!A312)</f>
        <v>0</v>
      </c>
      <c r="J312" s="15">
        <f>SUMIFS(IN_TRANSITO!E:E,IN_TRANSITO!B:B,PLANEJAMENTO!C312,IN_TRANSITO!H:H,PLANEJAMENTO!$J$2,IN_TRANSITO!W:W,PLANEJAMENTO!A312)</f>
        <v>0</v>
      </c>
      <c r="K312" s="15">
        <f>SUMIFS(PRODUCAO_SHRINK!E:E,PRODUCAO_SHRINK!B:B,PLANEJAMENTO[[#This Row],[SKU]],PRODUCAO_SHRINK!H:H,PLANEJAMENTO[[#Headers],[SHERINK SOLICITADO]],PRODUCAO_SHRINK!V:V,PLANEJAMENTO[[#This Row],[LISTA]])</f>
        <v>0</v>
      </c>
      <c r="L312" s="15">
        <f>SUMIFS(PRODUCAO_SHRINK!E:E,PRODUCAO_SHRINK!B:B,PLANEJAMENTO[[#This Row],[SKU]],PRODUCAO_SHRINK!H:H,PLANEJAMENTO[[#Headers],[SHERINK ENVIADO]],PRODUCAO_SHRINK!V:V,PLANEJAMENTO[[#This Row],[LISTA]])</f>
        <v>0</v>
      </c>
      <c r="M312" s="15">
        <f>SUMIFS(IN_TRANSITO!E:E,IN_TRANSITO!B:B,PLANEJAMENTO!C312,IN_TRANSITO!H:H,PLANEJAMENTO!$M$2,IN_TRANSITO!W:W,PLANEJAMENTO!A312)</f>
        <v>258</v>
      </c>
      <c r="N312" s="15">
        <v>0</v>
      </c>
      <c r="O312" s="15">
        <v>258</v>
      </c>
      <c r="P312" s="15">
        <f>(PLANEJAMENTO[[#This Row],[AGUARDANDO SEPARAÇÃO]]+PLANEJAMENTO[[#This Row],[FINALIZADO]])-(PLANEJAMENTO[[#This Row],[TOTAL LISTA]]+PLANEJAMENTO[[#This Row],[KIT]])</f>
        <v>0</v>
      </c>
      <c r="Q312" s="3">
        <f>IFERROR(VLOOKUP(PLANEJAMENTO[[#This Row],[SKU]],EST_MERCOCAMP!A:E,5,0),0)</f>
        <v>27810</v>
      </c>
      <c r="R312" s="3">
        <f>IFERROR(VLOOKUP(PLANEJAMENTO[[#This Row],[SKU]],EST_LMX!A:C,3,0),0)</f>
        <v>24</v>
      </c>
      <c r="S312" s="7">
        <f>IFERROR(IF(VLOOKUP(C312,'EST_DEVINTEX X DEMANDA'!A:E,5,0)&lt;0,0,VLOOKUP(C312,'EST_DEVINTEX X DEMANDA'!A:E,5,0)),0)</f>
        <v>1440</v>
      </c>
      <c r="T312" s="3"/>
      <c r="U312" s="3">
        <f t="shared" si="8"/>
        <v>0</v>
      </c>
      <c r="V312" s="3">
        <f t="shared" si="9"/>
        <v>0</v>
      </c>
      <c r="W312" s="3" t="s">
        <v>145</v>
      </c>
      <c r="X312" s="87" t="s">
        <v>145</v>
      </c>
      <c r="Y312" s="73">
        <f>(PLANEJAMENTO[[#This Row],[AGUARDANDO SEPARAÇÃO]]+PLANEJAMENTO[[#This Row],[FINALIZADO]])/(PLANEJAMENTO[[#This Row],[KIT]]+PLANEJAMENTO[[#This Row],[TOTAL LISTA]])</f>
        <v>1</v>
      </c>
    </row>
    <row r="313" spans="1:25" x14ac:dyDescent="0.25">
      <c r="A313" s="71" t="s">
        <v>160</v>
      </c>
      <c r="B313" s="71" t="s">
        <v>158</v>
      </c>
      <c r="C313" s="3">
        <v>32618</v>
      </c>
      <c r="D313" s="3" t="s">
        <v>95</v>
      </c>
      <c r="E313" s="47" t="s">
        <v>137</v>
      </c>
      <c r="F313" s="4" t="s">
        <v>136</v>
      </c>
      <c r="G313" s="4">
        <v>960</v>
      </c>
      <c r="H313" s="3">
        <v>6</v>
      </c>
      <c r="I313" s="15">
        <f>SUMIFS(IN_TRANSITO!E:E,IN_TRANSITO!B:B,PLANEJAMENTO!C313,IN_TRANSITO!H:H,PLANEJAMENTO!$I$2,IN_TRANSITO!W:W,PLANEJAMENTO!A313)</f>
        <v>0</v>
      </c>
      <c r="J313" s="15">
        <f>SUMIFS(IN_TRANSITO!E:E,IN_TRANSITO!B:B,PLANEJAMENTO!C313,IN_TRANSITO!H:H,PLANEJAMENTO!$J$2,IN_TRANSITO!W:W,PLANEJAMENTO!A313)</f>
        <v>0</v>
      </c>
      <c r="K313" s="15">
        <f>SUMIFS(PRODUCAO_SHRINK!E:E,PRODUCAO_SHRINK!B:B,PLANEJAMENTO[[#This Row],[SKU]],PRODUCAO_SHRINK!H:H,PLANEJAMENTO[[#Headers],[SHERINK SOLICITADO]],PRODUCAO_SHRINK!V:V,PLANEJAMENTO[[#This Row],[LISTA]])</f>
        <v>0</v>
      </c>
      <c r="L313" s="15">
        <f>SUMIFS(PRODUCAO_SHRINK!E:E,PRODUCAO_SHRINK!B:B,PLANEJAMENTO[[#This Row],[SKU]],PRODUCAO_SHRINK!H:H,PLANEJAMENTO[[#Headers],[SHERINK ENVIADO]],PRODUCAO_SHRINK!V:V,PLANEJAMENTO[[#This Row],[LISTA]])</f>
        <v>0</v>
      </c>
      <c r="M313" s="15">
        <f>SUMIFS(IN_TRANSITO!E:E,IN_TRANSITO!B:B,PLANEJAMENTO!C313,IN_TRANSITO!H:H,PLANEJAMENTO!$M$2,IN_TRANSITO!W:W,PLANEJAMENTO!A313)</f>
        <v>156</v>
      </c>
      <c r="N313" s="15">
        <v>0</v>
      </c>
      <c r="O313" s="15">
        <v>156</v>
      </c>
      <c r="P313" s="15">
        <f>(PLANEJAMENTO[[#This Row],[AGUARDANDO SEPARAÇÃO]]+PLANEJAMENTO[[#This Row],[FINALIZADO]])-(PLANEJAMENTO[[#This Row],[TOTAL LISTA]]+PLANEJAMENTO[[#This Row],[KIT]])</f>
        <v>0</v>
      </c>
      <c r="Q313" s="3">
        <f>IFERROR(VLOOKUP(PLANEJAMENTO[[#This Row],[SKU]],EST_MERCOCAMP!A:E,5,0),0)</f>
        <v>1728</v>
      </c>
      <c r="R313" s="3">
        <f>IFERROR(VLOOKUP(PLANEJAMENTO[[#This Row],[SKU]],EST_LMX!A:C,3,0),0)</f>
        <v>1002</v>
      </c>
      <c r="S313" s="7">
        <f>IFERROR(IF(VLOOKUP(C313,'EST_DEVINTEX X DEMANDA'!A:E,5,0)&lt;0,0,VLOOKUP(C313,'EST_DEVINTEX X DEMANDA'!A:E,5,0)),0)</f>
        <v>612</v>
      </c>
      <c r="T313" s="3"/>
      <c r="U313" s="3">
        <f t="shared" si="8"/>
        <v>0</v>
      </c>
      <c r="V313" s="3">
        <f t="shared" si="9"/>
        <v>0</v>
      </c>
      <c r="W313" s="3" t="s">
        <v>145</v>
      </c>
      <c r="X313" s="87" t="s">
        <v>145</v>
      </c>
      <c r="Y313" s="73">
        <f>(PLANEJAMENTO[[#This Row],[AGUARDANDO SEPARAÇÃO]]+PLANEJAMENTO[[#This Row],[FINALIZADO]])/(PLANEJAMENTO[[#This Row],[KIT]]+PLANEJAMENTO[[#This Row],[TOTAL LISTA]])</f>
        <v>1</v>
      </c>
    </row>
    <row r="314" spans="1:25" x14ac:dyDescent="0.25">
      <c r="A314" s="71" t="s">
        <v>160</v>
      </c>
      <c r="B314" s="71" t="s">
        <v>158</v>
      </c>
      <c r="C314" s="3">
        <v>34863</v>
      </c>
      <c r="D314" s="3" t="s">
        <v>348</v>
      </c>
      <c r="E314" s="47" t="s">
        <v>135</v>
      </c>
      <c r="F314" s="4" t="s">
        <v>136</v>
      </c>
      <c r="G314" s="4">
        <v>1560</v>
      </c>
      <c r="H314" s="3">
        <v>12</v>
      </c>
      <c r="I314" s="15">
        <f>SUMIFS(IN_TRANSITO!E:E,IN_TRANSITO!B:B,PLANEJAMENTO!C314,IN_TRANSITO!H:H,PLANEJAMENTO!$I$2,IN_TRANSITO!W:W,PLANEJAMENTO!A314)</f>
        <v>0</v>
      </c>
      <c r="J314" s="15">
        <f>SUMIFS(IN_TRANSITO!E:E,IN_TRANSITO!B:B,PLANEJAMENTO!C314,IN_TRANSITO!H:H,PLANEJAMENTO!$J$2,IN_TRANSITO!W:W,PLANEJAMENTO!A314)</f>
        <v>0</v>
      </c>
      <c r="K314" s="15">
        <f>SUMIFS(PRODUCAO_SHRINK!E:E,PRODUCAO_SHRINK!B:B,PLANEJAMENTO[[#This Row],[SKU]],PRODUCAO_SHRINK!H:H,PLANEJAMENTO[[#Headers],[SHERINK SOLICITADO]],PRODUCAO_SHRINK!V:V,PLANEJAMENTO[[#This Row],[LISTA]])</f>
        <v>0</v>
      </c>
      <c r="L314" s="15">
        <f>SUMIFS(PRODUCAO_SHRINK!E:E,PRODUCAO_SHRINK!B:B,PLANEJAMENTO[[#This Row],[SKU]],PRODUCAO_SHRINK!H:H,PLANEJAMENTO[[#Headers],[SHERINK ENVIADO]],PRODUCAO_SHRINK!V:V,PLANEJAMENTO[[#This Row],[LISTA]])</f>
        <v>0</v>
      </c>
      <c r="M314" s="15">
        <f>SUMIFS(IN_TRANSITO!E:E,IN_TRANSITO!B:B,PLANEJAMENTO!C314,IN_TRANSITO!H:H,PLANEJAMENTO!$M$2,IN_TRANSITO!W:W,PLANEJAMENTO!A314)</f>
        <v>144</v>
      </c>
      <c r="N314" s="15">
        <v>0</v>
      </c>
      <c r="O314" s="15">
        <v>144</v>
      </c>
      <c r="P314" s="15">
        <f>(PLANEJAMENTO[[#This Row],[AGUARDANDO SEPARAÇÃO]]+PLANEJAMENTO[[#This Row],[FINALIZADO]])-(PLANEJAMENTO[[#This Row],[TOTAL LISTA]]+PLANEJAMENTO[[#This Row],[KIT]])</f>
        <v>0</v>
      </c>
      <c r="Q314" s="3">
        <f>IFERROR(VLOOKUP(PLANEJAMENTO[[#This Row],[SKU]],EST_MERCOCAMP!A:E,5,0),0)</f>
        <v>636</v>
      </c>
      <c r="R314" s="3">
        <f>IFERROR(VLOOKUP(PLANEJAMENTO[[#This Row],[SKU]],EST_LMX!A:C,3,0),0)</f>
        <v>12</v>
      </c>
      <c r="S314" s="7">
        <f>IFERROR(IF(VLOOKUP(C314,'EST_DEVINTEX X DEMANDA'!A:E,5,0)&lt;0,0,VLOOKUP(C314,'EST_DEVINTEX X DEMANDA'!A:E,5,0)),0)</f>
        <v>7800</v>
      </c>
      <c r="T314" s="3"/>
      <c r="U314" s="3">
        <f t="shared" si="8"/>
        <v>0</v>
      </c>
      <c r="V314" s="3">
        <f t="shared" si="9"/>
        <v>0</v>
      </c>
      <c r="W314" s="3" t="s">
        <v>145</v>
      </c>
      <c r="X314" s="87" t="s">
        <v>145</v>
      </c>
      <c r="Y314" s="73">
        <f>(PLANEJAMENTO[[#This Row],[AGUARDANDO SEPARAÇÃO]]+PLANEJAMENTO[[#This Row],[FINALIZADO]])/(PLANEJAMENTO[[#This Row],[KIT]]+PLANEJAMENTO[[#This Row],[TOTAL LISTA]])</f>
        <v>1</v>
      </c>
    </row>
    <row r="315" spans="1:25" x14ac:dyDescent="0.25">
      <c r="A315" s="71" t="s">
        <v>160</v>
      </c>
      <c r="B315" s="71" t="s">
        <v>158</v>
      </c>
      <c r="C315" s="3">
        <v>95197</v>
      </c>
      <c r="D315" s="3" t="s">
        <v>349</v>
      </c>
      <c r="E315" s="47" t="s">
        <v>138</v>
      </c>
      <c r="F315" s="4" t="s">
        <v>136</v>
      </c>
      <c r="G315" s="4">
        <v>960</v>
      </c>
      <c r="H315" s="3">
        <v>6</v>
      </c>
      <c r="I315" s="15">
        <f>SUMIFS(IN_TRANSITO!E:E,IN_TRANSITO!B:B,PLANEJAMENTO!C315,IN_TRANSITO!H:H,PLANEJAMENTO!$I$2,IN_TRANSITO!W:W,PLANEJAMENTO!A315)</f>
        <v>0</v>
      </c>
      <c r="J315" s="15">
        <f>SUMIFS(IN_TRANSITO!E:E,IN_TRANSITO!B:B,PLANEJAMENTO!C315,IN_TRANSITO!H:H,PLANEJAMENTO!$J$2,IN_TRANSITO!W:W,PLANEJAMENTO!A315)</f>
        <v>0</v>
      </c>
      <c r="K315" s="15">
        <f>SUMIFS(PRODUCAO_SHRINK!E:E,PRODUCAO_SHRINK!B:B,PLANEJAMENTO[[#This Row],[SKU]],PRODUCAO_SHRINK!H:H,PLANEJAMENTO[[#Headers],[SHERINK SOLICITADO]],PRODUCAO_SHRINK!V:V,PLANEJAMENTO[[#This Row],[LISTA]])</f>
        <v>0</v>
      </c>
      <c r="L315" s="15">
        <f>SUMIFS(PRODUCAO_SHRINK!E:E,PRODUCAO_SHRINK!B:B,PLANEJAMENTO[[#This Row],[SKU]],PRODUCAO_SHRINK!H:H,PLANEJAMENTO[[#Headers],[SHERINK ENVIADO]],PRODUCAO_SHRINK!V:V,PLANEJAMENTO[[#This Row],[LISTA]])</f>
        <v>0</v>
      </c>
      <c r="M315" s="15">
        <f>SUMIFS(IN_TRANSITO!E:E,IN_TRANSITO!B:B,PLANEJAMENTO!C315,IN_TRANSITO!H:H,PLANEJAMENTO!$M$2,IN_TRANSITO!W:W,PLANEJAMENTO!A315)</f>
        <v>246</v>
      </c>
      <c r="N315" s="15">
        <v>0</v>
      </c>
      <c r="O315" s="15">
        <v>246</v>
      </c>
      <c r="P315" s="15">
        <f>(PLANEJAMENTO[[#This Row],[AGUARDANDO SEPARAÇÃO]]+PLANEJAMENTO[[#This Row],[FINALIZADO]])-(PLANEJAMENTO[[#This Row],[TOTAL LISTA]]+PLANEJAMENTO[[#This Row],[KIT]])</f>
        <v>0</v>
      </c>
      <c r="Q315" s="3">
        <f>IFERROR(VLOOKUP(PLANEJAMENTO[[#This Row],[SKU]],EST_MERCOCAMP!A:E,5,0),0)</f>
        <v>3000</v>
      </c>
      <c r="R315" s="3">
        <f>IFERROR(VLOOKUP(PLANEJAMENTO[[#This Row],[SKU]],EST_LMX!A:C,3,0),0)</f>
        <v>1524</v>
      </c>
      <c r="S315" s="7">
        <f>IFERROR(IF(VLOOKUP(C315,'EST_DEVINTEX X DEMANDA'!A:E,5,0)&lt;0,0,VLOOKUP(C315,'EST_DEVINTEX X DEMANDA'!A:E,5,0)),0)</f>
        <v>8814</v>
      </c>
      <c r="T315" s="3"/>
      <c r="U315" s="3">
        <f t="shared" si="8"/>
        <v>0</v>
      </c>
      <c r="V315" s="3">
        <f t="shared" si="9"/>
        <v>0</v>
      </c>
      <c r="W315" s="3" t="s">
        <v>145</v>
      </c>
      <c r="X315" s="87" t="s">
        <v>145</v>
      </c>
      <c r="Y315" s="73">
        <f>(PLANEJAMENTO[[#This Row],[AGUARDANDO SEPARAÇÃO]]+PLANEJAMENTO[[#This Row],[FINALIZADO]])/(PLANEJAMENTO[[#This Row],[KIT]]+PLANEJAMENTO[[#This Row],[TOTAL LISTA]])</f>
        <v>1</v>
      </c>
    </row>
    <row r="316" spans="1:25" x14ac:dyDescent="0.25">
      <c r="A316" s="71" t="s">
        <v>160</v>
      </c>
      <c r="B316" s="71" t="s">
        <v>158</v>
      </c>
      <c r="C316" s="3">
        <v>32883</v>
      </c>
      <c r="D316" s="3" t="s">
        <v>107</v>
      </c>
      <c r="E316" s="47" t="s">
        <v>137</v>
      </c>
      <c r="F316" s="4" t="s">
        <v>136</v>
      </c>
      <c r="G316" s="4">
        <v>480</v>
      </c>
      <c r="H316" s="3">
        <v>6</v>
      </c>
      <c r="I316" s="15">
        <f>SUMIFS(IN_TRANSITO!E:E,IN_TRANSITO!B:B,PLANEJAMENTO!C316,IN_TRANSITO!H:H,PLANEJAMENTO!$I$2,IN_TRANSITO!W:W,PLANEJAMENTO!A316)</f>
        <v>0</v>
      </c>
      <c r="J316" s="15">
        <f>SUMIFS(IN_TRANSITO!E:E,IN_TRANSITO!B:B,PLANEJAMENTO!C316,IN_TRANSITO!H:H,PLANEJAMENTO!$J$2,IN_TRANSITO!W:W,PLANEJAMENTO!A316)</f>
        <v>0</v>
      </c>
      <c r="K316" s="15">
        <f>SUMIFS(PRODUCAO_SHRINK!E:E,PRODUCAO_SHRINK!B:B,PLANEJAMENTO[[#This Row],[SKU]],PRODUCAO_SHRINK!H:H,PLANEJAMENTO[[#Headers],[SHERINK SOLICITADO]],PRODUCAO_SHRINK!V:V,PLANEJAMENTO[[#This Row],[LISTA]])</f>
        <v>0</v>
      </c>
      <c r="L316" s="15">
        <f>SUMIFS(PRODUCAO_SHRINK!E:E,PRODUCAO_SHRINK!B:B,PLANEJAMENTO[[#This Row],[SKU]],PRODUCAO_SHRINK!H:H,PLANEJAMENTO[[#Headers],[SHERINK ENVIADO]],PRODUCAO_SHRINK!V:V,PLANEJAMENTO[[#This Row],[LISTA]])</f>
        <v>0</v>
      </c>
      <c r="M316" s="15">
        <f>SUMIFS(IN_TRANSITO!E:E,IN_TRANSITO!B:B,PLANEJAMENTO!C316,IN_TRANSITO!H:H,PLANEJAMENTO!$M$2,IN_TRANSITO!W:W,PLANEJAMENTO!A316)</f>
        <v>186</v>
      </c>
      <c r="N316" s="15">
        <v>0</v>
      </c>
      <c r="O316" s="15">
        <v>186</v>
      </c>
      <c r="P316" s="15">
        <f>(PLANEJAMENTO[[#This Row],[AGUARDANDO SEPARAÇÃO]]+PLANEJAMENTO[[#This Row],[FINALIZADO]])-(PLANEJAMENTO[[#This Row],[TOTAL LISTA]]+PLANEJAMENTO[[#This Row],[KIT]])</f>
        <v>0</v>
      </c>
      <c r="Q316" s="3">
        <f>IFERROR(VLOOKUP(PLANEJAMENTO[[#This Row],[SKU]],EST_MERCOCAMP!A:E,5,0),0)</f>
        <v>2460</v>
      </c>
      <c r="R316" s="3">
        <f>IFERROR(VLOOKUP(PLANEJAMENTO[[#This Row],[SKU]],EST_LMX!A:C,3,0),0)</f>
        <v>210</v>
      </c>
      <c r="S316" s="7">
        <f>IFERROR(IF(VLOOKUP(C316,'EST_DEVINTEX X DEMANDA'!A:E,5,0)&lt;0,0,VLOOKUP(C316,'EST_DEVINTEX X DEMANDA'!A:E,5,0)),0)</f>
        <v>480</v>
      </c>
      <c r="T316" s="3"/>
      <c r="U316" s="3">
        <f t="shared" si="8"/>
        <v>0</v>
      </c>
      <c r="V316" s="3">
        <f t="shared" si="9"/>
        <v>0</v>
      </c>
      <c r="W316" s="3" t="s">
        <v>145</v>
      </c>
      <c r="X316" s="87" t="s">
        <v>145</v>
      </c>
      <c r="Y316" s="73">
        <f>(PLANEJAMENTO[[#This Row],[AGUARDANDO SEPARAÇÃO]]+PLANEJAMENTO[[#This Row],[FINALIZADO]])/(PLANEJAMENTO[[#This Row],[KIT]]+PLANEJAMENTO[[#This Row],[TOTAL LISTA]])</f>
        <v>1</v>
      </c>
    </row>
    <row r="317" spans="1:25" x14ac:dyDescent="0.25">
      <c r="A317" s="71" t="s">
        <v>160</v>
      </c>
      <c r="B317" s="71" t="s">
        <v>158</v>
      </c>
      <c r="C317" s="3">
        <v>30453</v>
      </c>
      <c r="D317" s="3" t="s">
        <v>109</v>
      </c>
      <c r="E317" s="47" t="s">
        <v>137</v>
      </c>
      <c r="F317" s="4" t="s">
        <v>136</v>
      </c>
      <c r="G317" s="4">
        <v>960</v>
      </c>
      <c r="H317" s="3">
        <v>6</v>
      </c>
      <c r="I317" s="15">
        <f>SUMIFS(IN_TRANSITO!E:E,IN_TRANSITO!B:B,PLANEJAMENTO!C317,IN_TRANSITO!H:H,PLANEJAMENTO!$I$2,IN_TRANSITO!W:W,PLANEJAMENTO!A317)</f>
        <v>0</v>
      </c>
      <c r="J317" s="15">
        <f>SUMIFS(IN_TRANSITO!E:E,IN_TRANSITO!B:B,PLANEJAMENTO!C317,IN_TRANSITO!H:H,PLANEJAMENTO!$J$2,IN_TRANSITO!W:W,PLANEJAMENTO!A317)</f>
        <v>0</v>
      </c>
      <c r="K317" s="15">
        <f>SUMIFS(PRODUCAO_SHRINK!E:E,PRODUCAO_SHRINK!B:B,PLANEJAMENTO[[#This Row],[SKU]],PRODUCAO_SHRINK!H:H,PLANEJAMENTO[[#Headers],[SHERINK SOLICITADO]],PRODUCAO_SHRINK!V:V,PLANEJAMENTO[[#This Row],[LISTA]])</f>
        <v>0</v>
      </c>
      <c r="L317" s="15">
        <f>SUMIFS(PRODUCAO_SHRINK!E:E,PRODUCAO_SHRINK!B:B,PLANEJAMENTO[[#This Row],[SKU]],PRODUCAO_SHRINK!H:H,PLANEJAMENTO[[#Headers],[SHERINK ENVIADO]],PRODUCAO_SHRINK!V:V,PLANEJAMENTO[[#This Row],[LISTA]])</f>
        <v>0</v>
      </c>
      <c r="M317" s="15">
        <f>SUMIFS(IN_TRANSITO!E:E,IN_TRANSITO!B:B,PLANEJAMENTO!C317,IN_TRANSITO!H:H,PLANEJAMENTO!$M$2,IN_TRANSITO!W:W,PLANEJAMENTO!A317)</f>
        <v>168</v>
      </c>
      <c r="N317" s="15">
        <v>0</v>
      </c>
      <c r="O317" s="15">
        <v>168</v>
      </c>
      <c r="P317" s="15">
        <f>(PLANEJAMENTO[[#This Row],[AGUARDANDO SEPARAÇÃO]]+PLANEJAMENTO[[#This Row],[FINALIZADO]])-(PLANEJAMENTO[[#This Row],[TOTAL LISTA]]+PLANEJAMENTO[[#This Row],[KIT]])</f>
        <v>0</v>
      </c>
      <c r="Q317" s="3">
        <f>IFERROR(VLOOKUP(PLANEJAMENTO[[#This Row],[SKU]],EST_MERCOCAMP!A:E,5,0),0)</f>
        <v>8076</v>
      </c>
      <c r="R317" s="3">
        <f>IFERROR(VLOOKUP(PLANEJAMENTO[[#This Row],[SKU]],EST_LMX!A:C,3,0),0)</f>
        <v>6786</v>
      </c>
      <c r="S317" s="7">
        <f>IFERROR(IF(VLOOKUP(C317,'EST_DEVINTEX X DEMANDA'!A:E,5,0)&lt;0,0,VLOOKUP(C317,'EST_DEVINTEX X DEMANDA'!A:E,5,0)),0)</f>
        <v>5760</v>
      </c>
      <c r="T317" s="3"/>
      <c r="U317" s="3">
        <f t="shared" si="8"/>
        <v>0</v>
      </c>
      <c r="V317" s="3">
        <f t="shared" si="9"/>
        <v>0</v>
      </c>
      <c r="W317" s="3" t="s">
        <v>145</v>
      </c>
      <c r="X317" s="87" t="s">
        <v>145</v>
      </c>
      <c r="Y317" s="73">
        <f>(PLANEJAMENTO[[#This Row],[AGUARDANDO SEPARAÇÃO]]+PLANEJAMENTO[[#This Row],[FINALIZADO]])/(PLANEJAMENTO[[#This Row],[KIT]]+PLANEJAMENTO[[#This Row],[TOTAL LISTA]])</f>
        <v>1</v>
      </c>
    </row>
    <row r="318" spans="1:25" x14ac:dyDescent="0.25">
      <c r="A318" s="71" t="s">
        <v>160</v>
      </c>
      <c r="B318" s="71" t="s">
        <v>158</v>
      </c>
      <c r="C318" s="3">
        <v>33643</v>
      </c>
      <c r="D318" s="3" t="s">
        <v>350</v>
      </c>
      <c r="E318" s="47" t="s">
        <v>138</v>
      </c>
      <c r="F318" s="4" t="s">
        <v>136</v>
      </c>
      <c r="G318" s="4">
        <v>1260</v>
      </c>
      <c r="H318" s="3">
        <v>6</v>
      </c>
      <c r="I318" s="15">
        <f>SUMIFS(IN_TRANSITO!E:E,IN_TRANSITO!B:B,PLANEJAMENTO!C318,IN_TRANSITO!H:H,PLANEJAMENTO!$I$2,IN_TRANSITO!W:W,PLANEJAMENTO!A318)</f>
        <v>0</v>
      </c>
      <c r="J318" s="15">
        <f>SUMIFS(IN_TRANSITO!E:E,IN_TRANSITO!B:B,PLANEJAMENTO!C318,IN_TRANSITO!H:H,PLANEJAMENTO!$J$2,IN_TRANSITO!W:W,PLANEJAMENTO!A318)</f>
        <v>0</v>
      </c>
      <c r="K318" s="15">
        <f>SUMIFS(PRODUCAO_SHRINK!E:E,PRODUCAO_SHRINK!B:B,PLANEJAMENTO[[#This Row],[SKU]],PRODUCAO_SHRINK!H:H,PLANEJAMENTO[[#Headers],[SHERINK SOLICITADO]],PRODUCAO_SHRINK!V:V,PLANEJAMENTO[[#This Row],[LISTA]])</f>
        <v>0</v>
      </c>
      <c r="L318" s="15">
        <f>SUMIFS(PRODUCAO_SHRINK!E:E,PRODUCAO_SHRINK!B:B,PLANEJAMENTO[[#This Row],[SKU]],PRODUCAO_SHRINK!H:H,PLANEJAMENTO[[#Headers],[SHERINK ENVIADO]],PRODUCAO_SHRINK!V:V,PLANEJAMENTO[[#This Row],[LISTA]])</f>
        <v>0</v>
      </c>
      <c r="M318" s="15">
        <f>SUMIFS(IN_TRANSITO!E:E,IN_TRANSITO!B:B,PLANEJAMENTO!C318,IN_TRANSITO!H:H,PLANEJAMENTO!$M$2,IN_TRANSITO!W:W,PLANEJAMENTO!A318)</f>
        <v>168</v>
      </c>
      <c r="N318" s="15">
        <v>0</v>
      </c>
      <c r="O318" s="15">
        <v>168</v>
      </c>
      <c r="P318" s="15">
        <f>(PLANEJAMENTO[[#This Row],[AGUARDANDO SEPARAÇÃO]]+PLANEJAMENTO[[#This Row],[FINALIZADO]])-(PLANEJAMENTO[[#This Row],[TOTAL LISTA]]+PLANEJAMENTO[[#This Row],[KIT]])</f>
        <v>0</v>
      </c>
      <c r="Q318" s="3">
        <f>IFERROR(VLOOKUP(PLANEJAMENTO[[#This Row],[SKU]],EST_MERCOCAMP!A:E,5,0),0)</f>
        <v>2568</v>
      </c>
      <c r="R318" s="3">
        <f>IFERROR(VLOOKUP(PLANEJAMENTO[[#This Row],[SKU]],EST_LMX!A:C,3,0),0)</f>
        <v>276</v>
      </c>
      <c r="S318" s="7">
        <f>IFERROR(IF(VLOOKUP(C318,'EST_DEVINTEX X DEMANDA'!A:E,5,0)&lt;0,0,VLOOKUP(C318,'EST_DEVINTEX X DEMANDA'!A:E,5,0)),0)</f>
        <v>5064</v>
      </c>
      <c r="T318" s="3"/>
      <c r="U318" s="3">
        <f t="shared" si="8"/>
        <v>0</v>
      </c>
      <c r="V318" s="3">
        <f t="shared" si="9"/>
        <v>0</v>
      </c>
      <c r="W318" s="3" t="s">
        <v>145</v>
      </c>
      <c r="X318" s="87" t="s">
        <v>145</v>
      </c>
      <c r="Y318" s="73">
        <f>(PLANEJAMENTO[[#This Row],[AGUARDANDO SEPARAÇÃO]]+PLANEJAMENTO[[#This Row],[FINALIZADO]])/(PLANEJAMENTO[[#This Row],[KIT]]+PLANEJAMENTO[[#This Row],[TOTAL LISTA]])</f>
        <v>1</v>
      </c>
    </row>
    <row r="319" spans="1:25" x14ac:dyDescent="0.25">
      <c r="A319" s="71" t="s">
        <v>160</v>
      </c>
      <c r="B319" s="71" t="s">
        <v>158</v>
      </c>
      <c r="C319" s="3">
        <v>32622</v>
      </c>
      <c r="D319" s="3" t="s">
        <v>97</v>
      </c>
      <c r="E319" s="47" t="s">
        <v>137</v>
      </c>
      <c r="F319" s="4" t="s">
        <v>136</v>
      </c>
      <c r="G319" s="4">
        <v>462</v>
      </c>
      <c r="H319" s="3">
        <v>6</v>
      </c>
      <c r="I319" s="15">
        <f>SUMIFS(IN_TRANSITO!E:E,IN_TRANSITO!B:B,PLANEJAMENTO!C319,IN_TRANSITO!H:H,PLANEJAMENTO!$I$2,IN_TRANSITO!W:W,PLANEJAMENTO!A319)</f>
        <v>0</v>
      </c>
      <c r="J319" s="15">
        <f>SUMIFS(IN_TRANSITO!E:E,IN_TRANSITO!B:B,PLANEJAMENTO!C319,IN_TRANSITO!H:H,PLANEJAMENTO!$J$2,IN_TRANSITO!W:W,PLANEJAMENTO!A319)</f>
        <v>0</v>
      </c>
      <c r="K319" s="15">
        <f>SUMIFS(PRODUCAO_SHRINK!E:E,PRODUCAO_SHRINK!B:B,PLANEJAMENTO[[#This Row],[SKU]],PRODUCAO_SHRINK!H:H,PLANEJAMENTO[[#Headers],[SHERINK SOLICITADO]],PRODUCAO_SHRINK!V:V,PLANEJAMENTO[[#This Row],[LISTA]])</f>
        <v>0</v>
      </c>
      <c r="L319" s="15">
        <f>SUMIFS(PRODUCAO_SHRINK!E:E,PRODUCAO_SHRINK!B:B,PLANEJAMENTO[[#This Row],[SKU]],PRODUCAO_SHRINK!H:H,PLANEJAMENTO[[#Headers],[SHERINK ENVIADO]],PRODUCAO_SHRINK!V:V,PLANEJAMENTO[[#This Row],[LISTA]])</f>
        <v>0</v>
      </c>
      <c r="M319" s="15">
        <f>SUMIFS(IN_TRANSITO!E:E,IN_TRANSITO!B:B,PLANEJAMENTO!C319,IN_TRANSITO!H:H,PLANEJAMENTO!$M$2,IN_TRANSITO!W:W,PLANEJAMENTO!A319)</f>
        <v>96</v>
      </c>
      <c r="N319" s="15">
        <v>0</v>
      </c>
      <c r="O319" s="15">
        <v>96</v>
      </c>
      <c r="P319" s="15">
        <f>(PLANEJAMENTO[[#This Row],[AGUARDANDO SEPARAÇÃO]]+PLANEJAMENTO[[#This Row],[FINALIZADO]])-(PLANEJAMENTO[[#This Row],[TOTAL LISTA]]+PLANEJAMENTO[[#This Row],[KIT]])</f>
        <v>0</v>
      </c>
      <c r="Q319" s="3">
        <f>IFERROR(VLOOKUP(PLANEJAMENTO[[#This Row],[SKU]],EST_MERCOCAMP!A:E,5,0),0)</f>
        <v>1182</v>
      </c>
      <c r="R319" s="3">
        <f>IFERROR(VLOOKUP(PLANEJAMENTO[[#This Row],[SKU]],EST_LMX!A:C,3,0),0)</f>
        <v>12</v>
      </c>
      <c r="S319" s="7">
        <f>IFERROR(IF(VLOOKUP(C319,'EST_DEVINTEX X DEMANDA'!A:E,5,0)&lt;0,0,VLOOKUP(C319,'EST_DEVINTEX X DEMANDA'!A:E,5,0)),0)</f>
        <v>3276</v>
      </c>
      <c r="T319" s="3"/>
      <c r="U319" s="3">
        <f t="shared" si="8"/>
        <v>0</v>
      </c>
      <c r="V319" s="3">
        <f t="shared" si="9"/>
        <v>0</v>
      </c>
      <c r="W319" s="3" t="s">
        <v>145</v>
      </c>
      <c r="X319" s="87" t="s">
        <v>145</v>
      </c>
      <c r="Y319" s="73">
        <f>(PLANEJAMENTO[[#This Row],[AGUARDANDO SEPARAÇÃO]]+PLANEJAMENTO[[#This Row],[FINALIZADO]])/(PLANEJAMENTO[[#This Row],[KIT]]+PLANEJAMENTO[[#This Row],[TOTAL LISTA]])</f>
        <v>1</v>
      </c>
    </row>
    <row r="320" spans="1:25" x14ac:dyDescent="0.25">
      <c r="A320" s="71" t="s">
        <v>160</v>
      </c>
      <c r="B320" s="71" t="s">
        <v>158</v>
      </c>
      <c r="C320" s="3">
        <v>32654</v>
      </c>
      <c r="D320" s="3" t="s">
        <v>100</v>
      </c>
      <c r="E320" s="47" t="s">
        <v>135</v>
      </c>
      <c r="F320" s="4" t="s">
        <v>136</v>
      </c>
      <c r="G320" s="4">
        <v>960</v>
      </c>
      <c r="H320" s="3">
        <v>6</v>
      </c>
      <c r="I320" s="15">
        <f>SUMIFS(IN_TRANSITO!E:E,IN_TRANSITO!B:B,PLANEJAMENTO!C320,IN_TRANSITO!H:H,PLANEJAMENTO!$I$2,IN_TRANSITO!W:W,PLANEJAMENTO!A320)</f>
        <v>0</v>
      </c>
      <c r="J320" s="15">
        <f>SUMIFS(IN_TRANSITO!E:E,IN_TRANSITO!B:B,PLANEJAMENTO!C320,IN_TRANSITO!H:H,PLANEJAMENTO!$J$2,IN_TRANSITO!W:W,PLANEJAMENTO!A320)</f>
        <v>0</v>
      </c>
      <c r="K320" s="15">
        <f>SUMIFS(PRODUCAO_SHRINK!E:E,PRODUCAO_SHRINK!B:B,PLANEJAMENTO[[#This Row],[SKU]],PRODUCAO_SHRINK!H:H,PLANEJAMENTO[[#Headers],[SHERINK SOLICITADO]],PRODUCAO_SHRINK!V:V,PLANEJAMENTO[[#This Row],[LISTA]])</f>
        <v>0</v>
      </c>
      <c r="L320" s="15">
        <f>SUMIFS(PRODUCAO_SHRINK!E:E,PRODUCAO_SHRINK!B:B,PLANEJAMENTO[[#This Row],[SKU]],PRODUCAO_SHRINK!H:H,PLANEJAMENTO[[#Headers],[SHERINK ENVIADO]],PRODUCAO_SHRINK!V:V,PLANEJAMENTO[[#This Row],[LISTA]])</f>
        <v>0</v>
      </c>
      <c r="M320" s="15">
        <f>SUMIFS(IN_TRANSITO!E:E,IN_TRANSITO!B:B,PLANEJAMENTO!C320,IN_TRANSITO!H:H,PLANEJAMENTO!$M$2,IN_TRANSITO!W:W,PLANEJAMENTO!A320)</f>
        <v>162</v>
      </c>
      <c r="N320" s="15">
        <v>0</v>
      </c>
      <c r="O320" s="15">
        <v>162</v>
      </c>
      <c r="P320" s="15">
        <f>(PLANEJAMENTO[[#This Row],[AGUARDANDO SEPARAÇÃO]]+PLANEJAMENTO[[#This Row],[FINALIZADO]])-(PLANEJAMENTO[[#This Row],[TOTAL LISTA]]+PLANEJAMENTO[[#This Row],[KIT]])</f>
        <v>0</v>
      </c>
      <c r="Q320" s="3">
        <f>IFERROR(VLOOKUP(PLANEJAMENTO[[#This Row],[SKU]],EST_MERCOCAMP!A:E,5,0),0)</f>
        <v>6972</v>
      </c>
      <c r="R320" s="3">
        <f>IFERROR(VLOOKUP(PLANEJAMENTO[[#This Row],[SKU]],EST_LMX!A:C,3,0),0)</f>
        <v>1458</v>
      </c>
      <c r="S320" s="7">
        <f>IFERROR(IF(VLOOKUP(C320,'EST_DEVINTEX X DEMANDA'!A:E,5,0)&lt;0,0,VLOOKUP(C320,'EST_DEVINTEX X DEMANDA'!A:E,5,0)),0)</f>
        <v>4356</v>
      </c>
      <c r="T320" s="3"/>
      <c r="U320" s="3">
        <f t="shared" si="8"/>
        <v>0</v>
      </c>
      <c r="V320" s="3">
        <f t="shared" si="9"/>
        <v>0</v>
      </c>
      <c r="W320" s="3" t="s">
        <v>145</v>
      </c>
      <c r="X320" s="87" t="s">
        <v>145</v>
      </c>
      <c r="Y320" s="73">
        <f>(PLANEJAMENTO[[#This Row],[AGUARDANDO SEPARAÇÃO]]+PLANEJAMENTO[[#This Row],[FINALIZADO]])/(PLANEJAMENTO[[#This Row],[KIT]]+PLANEJAMENTO[[#This Row],[TOTAL LISTA]])</f>
        <v>1</v>
      </c>
    </row>
    <row r="321" spans="1:25" x14ac:dyDescent="0.25">
      <c r="A321" s="71" t="s">
        <v>160</v>
      </c>
      <c r="B321" s="71" t="s">
        <v>158</v>
      </c>
      <c r="C321" s="3">
        <v>32884</v>
      </c>
      <c r="D321" s="3" t="s">
        <v>46</v>
      </c>
      <c r="E321" s="47" t="s">
        <v>137</v>
      </c>
      <c r="F321" s="4" t="s">
        <v>136</v>
      </c>
      <c r="G321" s="4">
        <v>960</v>
      </c>
      <c r="H321" s="3">
        <v>6</v>
      </c>
      <c r="I321" s="15">
        <f>SUMIFS(IN_TRANSITO!E:E,IN_TRANSITO!B:B,PLANEJAMENTO!C321,IN_TRANSITO!H:H,PLANEJAMENTO!$I$2,IN_TRANSITO!W:W,PLANEJAMENTO!A321)</f>
        <v>0</v>
      </c>
      <c r="J321" s="15">
        <f>SUMIFS(IN_TRANSITO!E:E,IN_TRANSITO!B:B,PLANEJAMENTO!C321,IN_TRANSITO!H:H,PLANEJAMENTO!$J$2,IN_TRANSITO!W:W,PLANEJAMENTO!A321)</f>
        <v>0</v>
      </c>
      <c r="K321" s="15">
        <f>SUMIFS(PRODUCAO_SHRINK!E:E,PRODUCAO_SHRINK!B:B,PLANEJAMENTO[[#This Row],[SKU]],PRODUCAO_SHRINK!H:H,PLANEJAMENTO[[#Headers],[SHERINK SOLICITADO]],PRODUCAO_SHRINK!V:V,PLANEJAMENTO[[#This Row],[LISTA]])</f>
        <v>0</v>
      </c>
      <c r="L321" s="15">
        <f>SUMIFS(PRODUCAO_SHRINK!E:E,PRODUCAO_SHRINK!B:B,PLANEJAMENTO[[#This Row],[SKU]],PRODUCAO_SHRINK!H:H,PLANEJAMENTO[[#Headers],[SHERINK ENVIADO]],PRODUCAO_SHRINK!V:V,PLANEJAMENTO[[#This Row],[LISTA]])</f>
        <v>0</v>
      </c>
      <c r="M321" s="15">
        <f>SUMIFS(IN_TRANSITO!E:E,IN_TRANSITO!B:B,PLANEJAMENTO!C321,IN_TRANSITO!H:H,PLANEJAMENTO!$M$2,IN_TRANSITO!W:W,PLANEJAMENTO!A321)</f>
        <v>216</v>
      </c>
      <c r="N321" s="15">
        <v>0</v>
      </c>
      <c r="O321" s="15">
        <v>216</v>
      </c>
      <c r="P321" s="15">
        <f>(PLANEJAMENTO[[#This Row],[AGUARDANDO SEPARAÇÃO]]+PLANEJAMENTO[[#This Row],[FINALIZADO]])-(PLANEJAMENTO[[#This Row],[TOTAL LISTA]]+PLANEJAMENTO[[#This Row],[KIT]])</f>
        <v>0</v>
      </c>
      <c r="Q321" s="3">
        <f>IFERROR(VLOOKUP(PLANEJAMENTO[[#This Row],[SKU]],EST_MERCOCAMP!A:E,5,0),0)</f>
        <v>7320</v>
      </c>
      <c r="R321" s="3">
        <f>IFERROR(VLOOKUP(PLANEJAMENTO[[#This Row],[SKU]],EST_LMX!A:C,3,0),0)</f>
        <v>252</v>
      </c>
      <c r="S321" s="7">
        <f>IFERROR(IF(VLOOKUP(C321,'EST_DEVINTEX X DEMANDA'!A:E,5,0)&lt;0,0,VLOOKUP(C321,'EST_DEVINTEX X DEMANDA'!A:E,5,0)),0)</f>
        <v>0</v>
      </c>
      <c r="T321" s="3"/>
      <c r="U321" s="3">
        <f t="shared" si="8"/>
        <v>0</v>
      </c>
      <c r="V321" s="3">
        <f t="shared" si="9"/>
        <v>0</v>
      </c>
      <c r="W321" s="3" t="s">
        <v>182</v>
      </c>
      <c r="X321" s="87" t="s">
        <v>145</v>
      </c>
      <c r="Y321" s="73">
        <f>(PLANEJAMENTO[[#This Row],[AGUARDANDO SEPARAÇÃO]]+PLANEJAMENTO[[#This Row],[FINALIZADO]])/(PLANEJAMENTO[[#This Row],[KIT]]+PLANEJAMENTO[[#This Row],[TOTAL LISTA]])</f>
        <v>1</v>
      </c>
    </row>
    <row r="322" spans="1:25" x14ac:dyDescent="0.25">
      <c r="A322" s="71" t="s">
        <v>160</v>
      </c>
      <c r="B322" s="71" t="s">
        <v>158</v>
      </c>
      <c r="C322" s="3">
        <v>43121</v>
      </c>
      <c r="D322" s="3" t="s">
        <v>351</v>
      </c>
      <c r="E322" s="47" t="s">
        <v>137</v>
      </c>
      <c r="F322" s="4" t="s">
        <v>136</v>
      </c>
      <c r="G322" s="4">
        <v>1680</v>
      </c>
      <c r="H322" s="3">
        <v>6</v>
      </c>
      <c r="I322" s="15">
        <f>SUMIFS(IN_TRANSITO!E:E,IN_TRANSITO!B:B,PLANEJAMENTO!C322,IN_TRANSITO!H:H,PLANEJAMENTO!$I$2,IN_TRANSITO!W:W,PLANEJAMENTO!A322)</f>
        <v>0</v>
      </c>
      <c r="J322" s="15">
        <f>SUMIFS(IN_TRANSITO!E:E,IN_TRANSITO!B:B,PLANEJAMENTO!C322,IN_TRANSITO!H:H,PLANEJAMENTO!$J$2,IN_TRANSITO!W:W,PLANEJAMENTO!A322)</f>
        <v>0</v>
      </c>
      <c r="K322" s="15">
        <f>SUMIFS(PRODUCAO_SHRINK!E:E,PRODUCAO_SHRINK!B:B,PLANEJAMENTO[[#This Row],[SKU]],PRODUCAO_SHRINK!H:H,PLANEJAMENTO[[#Headers],[SHERINK SOLICITADO]],PRODUCAO_SHRINK!V:V,PLANEJAMENTO[[#This Row],[LISTA]])</f>
        <v>0</v>
      </c>
      <c r="L322" s="15">
        <f>SUMIFS(PRODUCAO_SHRINK!E:E,PRODUCAO_SHRINK!B:B,PLANEJAMENTO[[#This Row],[SKU]],PRODUCAO_SHRINK!H:H,PLANEJAMENTO[[#Headers],[SHERINK ENVIADO]],PRODUCAO_SHRINK!V:V,PLANEJAMENTO[[#This Row],[LISTA]])</f>
        <v>0</v>
      </c>
      <c r="M322" s="15">
        <f>SUMIFS(IN_TRANSITO!E:E,IN_TRANSITO!B:B,PLANEJAMENTO!C322,IN_TRANSITO!H:H,PLANEJAMENTO!$M$2,IN_TRANSITO!W:W,PLANEJAMENTO!A322)</f>
        <v>150</v>
      </c>
      <c r="N322" s="15">
        <v>0</v>
      </c>
      <c r="O322" s="15">
        <v>150</v>
      </c>
      <c r="P322" s="15">
        <f>(PLANEJAMENTO[[#This Row],[AGUARDANDO SEPARAÇÃO]]+PLANEJAMENTO[[#This Row],[FINALIZADO]])-(PLANEJAMENTO[[#This Row],[TOTAL LISTA]]+PLANEJAMENTO[[#This Row],[KIT]])</f>
        <v>0</v>
      </c>
      <c r="Q322" s="3">
        <f>IFERROR(VLOOKUP(PLANEJAMENTO[[#This Row],[SKU]],EST_MERCOCAMP!A:E,5,0),0)</f>
        <v>-1830</v>
      </c>
      <c r="R322" s="3">
        <f>IFERROR(VLOOKUP(PLANEJAMENTO[[#This Row],[SKU]],EST_LMX!A:C,3,0),0)</f>
        <v>708</v>
      </c>
      <c r="S322" s="7">
        <f>IFERROR(IF(VLOOKUP(C322,'EST_DEVINTEX X DEMANDA'!A:E,5,0)&lt;0,0,VLOOKUP(C322,'EST_DEVINTEX X DEMANDA'!A:E,5,0)),0)</f>
        <v>9396</v>
      </c>
      <c r="T322" s="3"/>
      <c r="U322" s="3">
        <f t="shared" si="8"/>
        <v>0</v>
      </c>
      <c r="V322" s="3">
        <f t="shared" si="9"/>
        <v>0</v>
      </c>
      <c r="W322" s="3" t="s">
        <v>145</v>
      </c>
      <c r="X322" s="87" t="s">
        <v>145</v>
      </c>
      <c r="Y322" s="73">
        <f>(PLANEJAMENTO[[#This Row],[AGUARDANDO SEPARAÇÃO]]+PLANEJAMENTO[[#This Row],[FINALIZADO]])/(PLANEJAMENTO[[#This Row],[KIT]]+PLANEJAMENTO[[#This Row],[TOTAL LISTA]])</f>
        <v>1</v>
      </c>
    </row>
    <row r="323" spans="1:25" x14ac:dyDescent="0.25">
      <c r="A323" s="71" t="s">
        <v>160</v>
      </c>
      <c r="B323" s="71" t="s">
        <v>158</v>
      </c>
      <c r="C323" s="3">
        <v>32248</v>
      </c>
      <c r="D323" s="3" t="s">
        <v>110</v>
      </c>
      <c r="E323" s="47" t="s">
        <v>135</v>
      </c>
      <c r="F323" s="4" t="s">
        <v>136</v>
      </c>
      <c r="G323" s="4">
        <v>480</v>
      </c>
      <c r="H323" s="3">
        <v>6</v>
      </c>
      <c r="I323" s="15">
        <f>SUMIFS(IN_TRANSITO!E:E,IN_TRANSITO!B:B,PLANEJAMENTO!C323,IN_TRANSITO!H:H,PLANEJAMENTO!$I$2,IN_TRANSITO!W:W,PLANEJAMENTO!A323)</f>
        <v>0</v>
      </c>
      <c r="J323" s="15">
        <f>SUMIFS(IN_TRANSITO!E:E,IN_TRANSITO!B:B,PLANEJAMENTO!C323,IN_TRANSITO!H:H,PLANEJAMENTO!$J$2,IN_TRANSITO!W:W,PLANEJAMENTO!A323)</f>
        <v>0</v>
      </c>
      <c r="K323" s="15">
        <f>SUMIFS(PRODUCAO_SHRINK!E:E,PRODUCAO_SHRINK!B:B,PLANEJAMENTO[[#This Row],[SKU]],PRODUCAO_SHRINK!H:H,PLANEJAMENTO[[#Headers],[SHERINK SOLICITADO]],PRODUCAO_SHRINK!V:V,PLANEJAMENTO[[#This Row],[LISTA]])</f>
        <v>0</v>
      </c>
      <c r="L323" s="15">
        <f>SUMIFS(PRODUCAO_SHRINK!E:E,PRODUCAO_SHRINK!B:B,PLANEJAMENTO[[#This Row],[SKU]],PRODUCAO_SHRINK!H:H,PLANEJAMENTO[[#Headers],[SHERINK ENVIADO]],PRODUCAO_SHRINK!V:V,PLANEJAMENTO[[#This Row],[LISTA]])</f>
        <v>0</v>
      </c>
      <c r="M323" s="15">
        <f>SUMIFS(IN_TRANSITO!E:E,IN_TRANSITO!B:B,PLANEJAMENTO!C323,IN_TRANSITO!H:H,PLANEJAMENTO!$M$2,IN_TRANSITO!W:W,PLANEJAMENTO!A323)</f>
        <v>78</v>
      </c>
      <c r="N323" s="15">
        <v>0</v>
      </c>
      <c r="O323" s="15">
        <v>78</v>
      </c>
      <c r="P323" s="15">
        <f>(PLANEJAMENTO[[#This Row],[AGUARDANDO SEPARAÇÃO]]+PLANEJAMENTO[[#This Row],[FINALIZADO]])-(PLANEJAMENTO[[#This Row],[TOTAL LISTA]]+PLANEJAMENTO[[#This Row],[KIT]])</f>
        <v>0</v>
      </c>
      <c r="Q323" s="3">
        <f>IFERROR(VLOOKUP(PLANEJAMENTO[[#This Row],[SKU]],EST_MERCOCAMP!A:E,5,0),0)</f>
        <v>12762</v>
      </c>
      <c r="R323" s="3">
        <f>IFERROR(VLOOKUP(PLANEJAMENTO[[#This Row],[SKU]],EST_LMX!A:C,3,0),0)</f>
        <v>336</v>
      </c>
      <c r="S323" s="7">
        <f>IFERROR(IF(VLOOKUP(C323,'EST_DEVINTEX X DEMANDA'!A:E,5,0)&lt;0,0,VLOOKUP(C323,'EST_DEVINTEX X DEMANDA'!A:E,5,0)),0)</f>
        <v>4320</v>
      </c>
      <c r="T323" s="3"/>
      <c r="U323" s="3">
        <f t="shared" ref="U323:U386" si="10">T323*G323</f>
        <v>0</v>
      </c>
      <c r="V323" s="3">
        <f t="shared" ref="V323:V386" si="11">U323/H323</f>
        <v>0</v>
      </c>
      <c r="W323" s="3" t="s">
        <v>145</v>
      </c>
      <c r="X323" s="87" t="s">
        <v>145</v>
      </c>
      <c r="Y323" s="73">
        <f>(PLANEJAMENTO[[#This Row],[AGUARDANDO SEPARAÇÃO]]+PLANEJAMENTO[[#This Row],[FINALIZADO]])/(PLANEJAMENTO[[#This Row],[KIT]]+PLANEJAMENTO[[#This Row],[TOTAL LISTA]])</f>
        <v>1</v>
      </c>
    </row>
    <row r="324" spans="1:25" x14ac:dyDescent="0.25">
      <c r="A324" s="71" t="s">
        <v>160</v>
      </c>
      <c r="B324" s="71" t="s">
        <v>158</v>
      </c>
      <c r="C324" s="3">
        <v>95191</v>
      </c>
      <c r="D324" s="3" t="s">
        <v>352</v>
      </c>
      <c r="E324" s="47" t="s">
        <v>137</v>
      </c>
      <c r="F324" s="4" t="s">
        <v>136</v>
      </c>
      <c r="G324" s="4">
        <v>1440</v>
      </c>
      <c r="H324" s="3">
        <v>6</v>
      </c>
      <c r="I324" s="15">
        <f>SUMIFS(IN_TRANSITO!E:E,IN_TRANSITO!B:B,PLANEJAMENTO!C324,IN_TRANSITO!H:H,PLANEJAMENTO!$I$2,IN_TRANSITO!W:W,PLANEJAMENTO!A324)</f>
        <v>0</v>
      </c>
      <c r="J324" s="15">
        <f>SUMIFS(IN_TRANSITO!E:E,IN_TRANSITO!B:B,PLANEJAMENTO!C324,IN_TRANSITO!H:H,PLANEJAMENTO!$J$2,IN_TRANSITO!W:W,PLANEJAMENTO!A324)</f>
        <v>0</v>
      </c>
      <c r="K324" s="15">
        <f>SUMIFS(PRODUCAO_SHRINK!E:E,PRODUCAO_SHRINK!B:B,PLANEJAMENTO[[#This Row],[SKU]],PRODUCAO_SHRINK!H:H,PLANEJAMENTO[[#Headers],[SHERINK SOLICITADO]],PRODUCAO_SHRINK!V:V,PLANEJAMENTO[[#This Row],[LISTA]])</f>
        <v>0</v>
      </c>
      <c r="L324" s="15">
        <f>SUMIFS(PRODUCAO_SHRINK!E:E,PRODUCAO_SHRINK!B:B,PLANEJAMENTO[[#This Row],[SKU]],PRODUCAO_SHRINK!H:H,PLANEJAMENTO[[#Headers],[SHERINK ENVIADO]],PRODUCAO_SHRINK!V:V,PLANEJAMENTO[[#This Row],[LISTA]])</f>
        <v>0</v>
      </c>
      <c r="M324" s="15">
        <f>SUMIFS(IN_TRANSITO!E:E,IN_TRANSITO!B:B,PLANEJAMENTO!C324,IN_TRANSITO!H:H,PLANEJAMENTO!$M$2,IN_TRANSITO!W:W,PLANEJAMENTO!A324)</f>
        <v>204</v>
      </c>
      <c r="N324" s="15">
        <v>0</v>
      </c>
      <c r="O324" s="15">
        <v>204</v>
      </c>
      <c r="P324" s="15">
        <f>(PLANEJAMENTO[[#This Row],[AGUARDANDO SEPARAÇÃO]]+PLANEJAMENTO[[#This Row],[FINALIZADO]])-(PLANEJAMENTO[[#This Row],[TOTAL LISTA]]+PLANEJAMENTO[[#This Row],[KIT]])</f>
        <v>0</v>
      </c>
      <c r="Q324" s="3">
        <f>IFERROR(VLOOKUP(PLANEJAMENTO[[#This Row],[SKU]],EST_MERCOCAMP!A:E,5,0),0)</f>
        <v>-1776</v>
      </c>
      <c r="R324" s="3">
        <f>IFERROR(VLOOKUP(PLANEJAMENTO[[#This Row],[SKU]],EST_LMX!A:C,3,0),0)</f>
        <v>3197</v>
      </c>
      <c r="S324" s="7">
        <f>IFERROR(IF(VLOOKUP(C324,'EST_DEVINTEX X DEMANDA'!A:E,5,0)&lt;0,0,VLOOKUP(C324,'EST_DEVINTEX X DEMANDA'!A:E,5,0)),0)</f>
        <v>0</v>
      </c>
      <c r="T324" s="3"/>
      <c r="U324" s="3">
        <f t="shared" si="10"/>
        <v>0</v>
      </c>
      <c r="V324" s="3">
        <f t="shared" si="11"/>
        <v>0</v>
      </c>
      <c r="W324" s="3" t="s">
        <v>145</v>
      </c>
      <c r="X324" s="87" t="s">
        <v>145</v>
      </c>
      <c r="Y324" s="73">
        <f>(PLANEJAMENTO[[#This Row],[AGUARDANDO SEPARAÇÃO]]+PLANEJAMENTO[[#This Row],[FINALIZADO]])/(PLANEJAMENTO[[#This Row],[KIT]]+PLANEJAMENTO[[#This Row],[TOTAL LISTA]])</f>
        <v>1</v>
      </c>
    </row>
    <row r="325" spans="1:25" x14ac:dyDescent="0.25">
      <c r="A325" s="71" t="s">
        <v>160</v>
      </c>
      <c r="B325" s="71" t="s">
        <v>158</v>
      </c>
      <c r="C325" s="3">
        <v>33256</v>
      </c>
      <c r="D325" s="3" t="s">
        <v>353</v>
      </c>
      <c r="E325" s="47" t="s">
        <v>135</v>
      </c>
      <c r="F325" s="4" t="s">
        <v>136</v>
      </c>
      <c r="G325" s="4">
        <v>930</v>
      </c>
      <c r="H325" s="3">
        <v>6</v>
      </c>
      <c r="I325" s="15">
        <f>SUMIFS(IN_TRANSITO!E:E,IN_TRANSITO!B:B,PLANEJAMENTO!C325,IN_TRANSITO!H:H,PLANEJAMENTO!$I$2,IN_TRANSITO!W:W,PLANEJAMENTO!A325)</f>
        <v>0</v>
      </c>
      <c r="J325" s="15">
        <f>SUMIFS(IN_TRANSITO!E:E,IN_TRANSITO!B:B,PLANEJAMENTO!C325,IN_TRANSITO!H:H,PLANEJAMENTO!$J$2,IN_TRANSITO!W:W,PLANEJAMENTO!A325)</f>
        <v>0</v>
      </c>
      <c r="K325" s="15">
        <f>SUMIFS(PRODUCAO_SHRINK!E:E,PRODUCAO_SHRINK!B:B,PLANEJAMENTO[[#This Row],[SKU]],PRODUCAO_SHRINK!H:H,PLANEJAMENTO[[#Headers],[SHERINK SOLICITADO]],PRODUCAO_SHRINK!V:V,PLANEJAMENTO[[#This Row],[LISTA]])</f>
        <v>0</v>
      </c>
      <c r="L325" s="15">
        <f>SUMIFS(PRODUCAO_SHRINK!E:E,PRODUCAO_SHRINK!B:B,PLANEJAMENTO[[#This Row],[SKU]],PRODUCAO_SHRINK!H:H,PLANEJAMENTO[[#Headers],[SHERINK ENVIADO]],PRODUCAO_SHRINK!V:V,PLANEJAMENTO[[#This Row],[LISTA]])</f>
        <v>0</v>
      </c>
      <c r="M325" s="15">
        <f>SUMIFS(IN_TRANSITO!E:E,IN_TRANSITO!B:B,PLANEJAMENTO!C325,IN_TRANSITO!H:H,PLANEJAMENTO!$M$2,IN_TRANSITO!W:W,PLANEJAMENTO!A325)</f>
        <v>198</v>
      </c>
      <c r="N325" s="15">
        <v>0</v>
      </c>
      <c r="O325" s="15">
        <v>198</v>
      </c>
      <c r="P325" s="15">
        <f>(PLANEJAMENTO[[#This Row],[AGUARDANDO SEPARAÇÃO]]+PLANEJAMENTO[[#This Row],[FINALIZADO]])-(PLANEJAMENTO[[#This Row],[TOTAL LISTA]]+PLANEJAMENTO[[#This Row],[KIT]])</f>
        <v>0</v>
      </c>
      <c r="Q325" s="3">
        <f>IFERROR(VLOOKUP(PLANEJAMENTO[[#This Row],[SKU]],EST_MERCOCAMP!A:E,5,0),0)</f>
        <v>-1044</v>
      </c>
      <c r="R325" s="3">
        <f>IFERROR(VLOOKUP(PLANEJAMENTO[[#This Row],[SKU]],EST_LMX!A:C,3,0),0)</f>
        <v>336</v>
      </c>
      <c r="S325" s="7">
        <f>IFERROR(IF(VLOOKUP(C325,'EST_DEVINTEX X DEMANDA'!A:E,5,0)&lt;0,0,VLOOKUP(C325,'EST_DEVINTEX X DEMANDA'!A:E,5,0)),0)</f>
        <v>4644</v>
      </c>
      <c r="T325" s="3"/>
      <c r="U325" s="3">
        <f t="shared" si="10"/>
        <v>0</v>
      </c>
      <c r="V325" s="3">
        <f t="shared" si="11"/>
        <v>0</v>
      </c>
      <c r="W325" s="3" t="s">
        <v>145</v>
      </c>
      <c r="X325" s="87" t="s">
        <v>145</v>
      </c>
      <c r="Y325" s="73">
        <f>(PLANEJAMENTO[[#This Row],[AGUARDANDO SEPARAÇÃO]]+PLANEJAMENTO[[#This Row],[FINALIZADO]])/(PLANEJAMENTO[[#This Row],[KIT]]+PLANEJAMENTO[[#This Row],[TOTAL LISTA]])</f>
        <v>1</v>
      </c>
    </row>
    <row r="326" spans="1:25" x14ac:dyDescent="0.25">
      <c r="A326" s="71" t="s">
        <v>160</v>
      </c>
      <c r="B326" s="71" t="s">
        <v>158</v>
      </c>
      <c r="C326" s="3">
        <v>33308</v>
      </c>
      <c r="D326" s="3" t="s">
        <v>108</v>
      </c>
      <c r="E326" s="47" t="s">
        <v>135</v>
      </c>
      <c r="F326" s="4" t="s">
        <v>136</v>
      </c>
      <c r="G326" s="4">
        <v>960</v>
      </c>
      <c r="H326" s="3">
        <v>6</v>
      </c>
      <c r="I326" s="15">
        <f>SUMIFS(IN_TRANSITO!E:E,IN_TRANSITO!B:B,PLANEJAMENTO!C326,IN_TRANSITO!H:H,PLANEJAMENTO!$I$2,IN_TRANSITO!W:W,PLANEJAMENTO!A326)</f>
        <v>0</v>
      </c>
      <c r="J326" s="15">
        <f>SUMIFS(IN_TRANSITO!E:E,IN_TRANSITO!B:B,PLANEJAMENTO!C326,IN_TRANSITO!H:H,PLANEJAMENTO!$J$2,IN_TRANSITO!W:W,PLANEJAMENTO!A326)</f>
        <v>0</v>
      </c>
      <c r="K326" s="15">
        <f>SUMIFS(PRODUCAO_SHRINK!E:E,PRODUCAO_SHRINK!B:B,PLANEJAMENTO[[#This Row],[SKU]],PRODUCAO_SHRINK!H:H,PLANEJAMENTO[[#Headers],[SHERINK SOLICITADO]],PRODUCAO_SHRINK!V:V,PLANEJAMENTO[[#This Row],[LISTA]])</f>
        <v>0</v>
      </c>
      <c r="L326" s="15">
        <f>SUMIFS(PRODUCAO_SHRINK!E:E,PRODUCAO_SHRINK!B:B,PLANEJAMENTO[[#This Row],[SKU]],PRODUCAO_SHRINK!H:H,PLANEJAMENTO[[#Headers],[SHERINK ENVIADO]],PRODUCAO_SHRINK!V:V,PLANEJAMENTO[[#This Row],[LISTA]])</f>
        <v>0</v>
      </c>
      <c r="M326" s="15">
        <f>SUMIFS(IN_TRANSITO!E:E,IN_TRANSITO!B:B,PLANEJAMENTO!C326,IN_TRANSITO!H:H,PLANEJAMENTO!$M$2,IN_TRANSITO!W:W,PLANEJAMENTO!A326)</f>
        <v>192</v>
      </c>
      <c r="N326" s="15">
        <v>0</v>
      </c>
      <c r="O326" s="15">
        <v>192</v>
      </c>
      <c r="P326" s="15">
        <f>(PLANEJAMENTO[[#This Row],[AGUARDANDO SEPARAÇÃO]]+PLANEJAMENTO[[#This Row],[FINALIZADO]])-(PLANEJAMENTO[[#This Row],[TOTAL LISTA]]+PLANEJAMENTO[[#This Row],[KIT]])</f>
        <v>0</v>
      </c>
      <c r="Q326" s="3">
        <f>IFERROR(VLOOKUP(PLANEJAMENTO[[#This Row],[SKU]],EST_MERCOCAMP!A:E,5,0),0)</f>
        <v>4020</v>
      </c>
      <c r="R326" s="3">
        <f>IFERROR(VLOOKUP(PLANEJAMENTO[[#This Row],[SKU]],EST_LMX!A:C,3,0),0)</f>
        <v>10974</v>
      </c>
      <c r="S326" s="7">
        <f>IFERROR(IF(VLOOKUP(C326,'EST_DEVINTEX X DEMANDA'!A:E,5,0)&lt;0,0,VLOOKUP(C326,'EST_DEVINTEX X DEMANDA'!A:E,5,0)),0)</f>
        <v>960</v>
      </c>
      <c r="T326" s="3"/>
      <c r="U326" s="3">
        <f t="shared" si="10"/>
        <v>0</v>
      </c>
      <c r="V326" s="3">
        <f t="shared" si="11"/>
        <v>0</v>
      </c>
      <c r="W326" s="3" t="s">
        <v>145</v>
      </c>
      <c r="X326" s="87" t="s">
        <v>145</v>
      </c>
      <c r="Y326" s="73">
        <f>(PLANEJAMENTO[[#This Row],[AGUARDANDO SEPARAÇÃO]]+PLANEJAMENTO[[#This Row],[FINALIZADO]])/(PLANEJAMENTO[[#This Row],[KIT]]+PLANEJAMENTO[[#This Row],[TOTAL LISTA]])</f>
        <v>1</v>
      </c>
    </row>
    <row r="327" spans="1:25" x14ac:dyDescent="0.25">
      <c r="A327" s="71" t="s">
        <v>160</v>
      </c>
      <c r="B327" s="71" t="s">
        <v>158</v>
      </c>
      <c r="C327" s="3">
        <v>32236</v>
      </c>
      <c r="D327" s="3" t="s">
        <v>102</v>
      </c>
      <c r="E327" s="47" t="s">
        <v>137</v>
      </c>
      <c r="F327" s="4" t="s">
        <v>136</v>
      </c>
      <c r="G327" s="4">
        <v>960</v>
      </c>
      <c r="H327" s="3">
        <v>6</v>
      </c>
      <c r="I327" s="15">
        <f>SUMIFS(IN_TRANSITO!E:E,IN_TRANSITO!B:B,PLANEJAMENTO!C327,IN_TRANSITO!H:H,PLANEJAMENTO!$I$2,IN_TRANSITO!W:W,PLANEJAMENTO!A327)</f>
        <v>0</v>
      </c>
      <c r="J327" s="15">
        <f>SUMIFS(IN_TRANSITO!E:E,IN_TRANSITO!B:B,PLANEJAMENTO!C327,IN_TRANSITO!H:H,PLANEJAMENTO!$J$2,IN_TRANSITO!W:W,PLANEJAMENTO!A327)</f>
        <v>0</v>
      </c>
      <c r="K327" s="15">
        <f>SUMIFS(PRODUCAO_SHRINK!E:E,PRODUCAO_SHRINK!B:B,PLANEJAMENTO[[#This Row],[SKU]],PRODUCAO_SHRINK!H:H,PLANEJAMENTO[[#Headers],[SHERINK SOLICITADO]],PRODUCAO_SHRINK!V:V,PLANEJAMENTO[[#This Row],[LISTA]])</f>
        <v>0</v>
      </c>
      <c r="L327" s="15">
        <f>SUMIFS(PRODUCAO_SHRINK!E:E,PRODUCAO_SHRINK!B:B,PLANEJAMENTO[[#This Row],[SKU]],PRODUCAO_SHRINK!H:H,PLANEJAMENTO[[#Headers],[SHERINK ENVIADO]],PRODUCAO_SHRINK!V:V,PLANEJAMENTO[[#This Row],[LISTA]])</f>
        <v>0</v>
      </c>
      <c r="M327" s="15">
        <f>SUMIFS(IN_TRANSITO!E:E,IN_TRANSITO!B:B,PLANEJAMENTO!C327,IN_TRANSITO!H:H,PLANEJAMENTO!$M$2,IN_TRANSITO!W:W,PLANEJAMENTO!A327)</f>
        <v>78</v>
      </c>
      <c r="N327" s="15">
        <v>0</v>
      </c>
      <c r="O327" s="15">
        <v>78</v>
      </c>
      <c r="P327" s="15">
        <f>(PLANEJAMENTO[[#This Row],[AGUARDANDO SEPARAÇÃO]]+PLANEJAMENTO[[#This Row],[FINALIZADO]])-(PLANEJAMENTO[[#This Row],[TOTAL LISTA]]+PLANEJAMENTO[[#This Row],[KIT]])</f>
        <v>0</v>
      </c>
      <c r="Q327" s="3">
        <f>IFERROR(VLOOKUP(PLANEJAMENTO[[#This Row],[SKU]],EST_MERCOCAMP!A:E,5,0),0)</f>
        <v>10008</v>
      </c>
      <c r="R327" s="3">
        <f>IFERROR(VLOOKUP(PLANEJAMENTO[[#This Row],[SKU]],EST_LMX!A:C,3,0),0)</f>
        <v>2592</v>
      </c>
      <c r="S327" s="7">
        <f>IFERROR(IF(VLOOKUP(C327,'EST_DEVINTEX X DEMANDA'!A:E,5,0)&lt;0,0,VLOOKUP(C327,'EST_DEVINTEX X DEMANDA'!A:E,5,0)),0)</f>
        <v>0</v>
      </c>
      <c r="T327" s="3"/>
      <c r="U327" s="3">
        <f t="shared" si="10"/>
        <v>0</v>
      </c>
      <c r="V327" s="3">
        <f t="shared" si="11"/>
        <v>0</v>
      </c>
      <c r="W327" s="3" t="s">
        <v>145</v>
      </c>
      <c r="X327" s="87" t="s">
        <v>145</v>
      </c>
      <c r="Y327" s="73">
        <f>(PLANEJAMENTO[[#This Row],[AGUARDANDO SEPARAÇÃO]]+PLANEJAMENTO[[#This Row],[FINALIZADO]])/(PLANEJAMENTO[[#This Row],[KIT]]+PLANEJAMENTO[[#This Row],[TOTAL LISTA]])</f>
        <v>1</v>
      </c>
    </row>
    <row r="328" spans="1:25" x14ac:dyDescent="0.25">
      <c r="A328" s="71" t="s">
        <v>160</v>
      </c>
      <c r="B328" s="71" t="s">
        <v>158</v>
      </c>
      <c r="C328" s="3">
        <v>32926</v>
      </c>
      <c r="D328" s="3" t="s">
        <v>354</v>
      </c>
      <c r="E328" s="47" t="s">
        <v>138</v>
      </c>
      <c r="F328" s="4" t="s">
        <v>136</v>
      </c>
      <c r="G328" s="4">
        <v>840</v>
      </c>
      <c r="H328" s="3">
        <v>6</v>
      </c>
      <c r="I328" s="15">
        <f>SUMIFS(IN_TRANSITO!E:E,IN_TRANSITO!B:B,PLANEJAMENTO!C328,IN_TRANSITO!H:H,PLANEJAMENTO!$I$2,IN_TRANSITO!W:W,PLANEJAMENTO!A328)</f>
        <v>0</v>
      </c>
      <c r="J328" s="15">
        <f>SUMIFS(IN_TRANSITO!E:E,IN_TRANSITO!B:B,PLANEJAMENTO!C328,IN_TRANSITO!H:H,PLANEJAMENTO!$J$2,IN_TRANSITO!W:W,PLANEJAMENTO!A328)</f>
        <v>0</v>
      </c>
      <c r="K328" s="15">
        <f>SUMIFS(PRODUCAO_SHRINK!E:E,PRODUCAO_SHRINK!B:B,PLANEJAMENTO[[#This Row],[SKU]],PRODUCAO_SHRINK!H:H,PLANEJAMENTO[[#Headers],[SHERINK SOLICITADO]],PRODUCAO_SHRINK!V:V,PLANEJAMENTO[[#This Row],[LISTA]])</f>
        <v>0</v>
      </c>
      <c r="L328" s="15">
        <f>SUMIFS(PRODUCAO_SHRINK!E:E,PRODUCAO_SHRINK!B:B,PLANEJAMENTO[[#This Row],[SKU]],PRODUCAO_SHRINK!H:H,PLANEJAMENTO[[#Headers],[SHERINK ENVIADO]],PRODUCAO_SHRINK!V:V,PLANEJAMENTO[[#This Row],[LISTA]])</f>
        <v>0</v>
      </c>
      <c r="M328" s="15">
        <f>SUMIFS(IN_TRANSITO!E:E,IN_TRANSITO!B:B,PLANEJAMENTO!C328,IN_TRANSITO!H:H,PLANEJAMENTO!$M$2,IN_TRANSITO!W:W,PLANEJAMENTO!A328)</f>
        <v>108</v>
      </c>
      <c r="N328" s="15">
        <v>0</v>
      </c>
      <c r="O328" s="15">
        <v>108</v>
      </c>
      <c r="P328" s="15">
        <f>(PLANEJAMENTO[[#This Row],[AGUARDANDO SEPARAÇÃO]]+PLANEJAMENTO[[#This Row],[FINALIZADO]])-(PLANEJAMENTO[[#This Row],[TOTAL LISTA]]+PLANEJAMENTO[[#This Row],[KIT]])</f>
        <v>0</v>
      </c>
      <c r="Q328" s="3">
        <f>IFERROR(VLOOKUP(PLANEJAMENTO[[#This Row],[SKU]],EST_MERCOCAMP!A:E,5,0),0)</f>
        <v>2082</v>
      </c>
      <c r="R328" s="3">
        <f>IFERROR(VLOOKUP(PLANEJAMENTO[[#This Row],[SKU]],EST_LMX!A:C,3,0),0)</f>
        <v>0</v>
      </c>
      <c r="S328" s="7">
        <f>IFERROR(IF(VLOOKUP(C328,'EST_DEVINTEX X DEMANDA'!A:E,5,0)&lt;0,0,VLOOKUP(C328,'EST_DEVINTEX X DEMANDA'!A:E,5,0)),0)</f>
        <v>1680</v>
      </c>
      <c r="T328" s="3"/>
      <c r="U328" s="3">
        <f t="shared" si="10"/>
        <v>0</v>
      </c>
      <c r="V328" s="3">
        <f t="shared" si="11"/>
        <v>0</v>
      </c>
      <c r="W328" s="3" t="s">
        <v>145</v>
      </c>
      <c r="X328" s="87" t="s">
        <v>145</v>
      </c>
      <c r="Y328" s="73">
        <f>(PLANEJAMENTO[[#This Row],[AGUARDANDO SEPARAÇÃO]]+PLANEJAMENTO[[#This Row],[FINALIZADO]])/(PLANEJAMENTO[[#This Row],[KIT]]+PLANEJAMENTO[[#This Row],[TOTAL LISTA]])</f>
        <v>1</v>
      </c>
    </row>
    <row r="329" spans="1:25" x14ac:dyDescent="0.25">
      <c r="A329" s="71" t="s">
        <v>160</v>
      </c>
      <c r="B329" s="71" t="s">
        <v>158</v>
      </c>
      <c r="C329" s="3">
        <v>43984</v>
      </c>
      <c r="D329" s="3" t="s">
        <v>355</v>
      </c>
      <c r="E329" s="47" t="s">
        <v>137</v>
      </c>
      <c r="F329" s="4" t="s">
        <v>136</v>
      </c>
      <c r="G329" s="4">
        <v>1080</v>
      </c>
      <c r="H329" s="3">
        <v>12</v>
      </c>
      <c r="I329" s="15">
        <f>SUMIFS(IN_TRANSITO!E:E,IN_TRANSITO!B:B,PLANEJAMENTO!C329,IN_TRANSITO!H:H,PLANEJAMENTO!$I$2,IN_TRANSITO!W:W,PLANEJAMENTO!A329)</f>
        <v>0</v>
      </c>
      <c r="J329" s="15">
        <f>SUMIFS(IN_TRANSITO!E:E,IN_TRANSITO!B:B,PLANEJAMENTO!C329,IN_TRANSITO!H:H,PLANEJAMENTO!$J$2,IN_TRANSITO!W:W,PLANEJAMENTO!A329)</f>
        <v>0</v>
      </c>
      <c r="K329" s="15">
        <f>SUMIFS(PRODUCAO_SHRINK!E:E,PRODUCAO_SHRINK!B:B,PLANEJAMENTO[[#This Row],[SKU]],PRODUCAO_SHRINK!H:H,PLANEJAMENTO[[#Headers],[SHERINK SOLICITADO]],PRODUCAO_SHRINK!V:V,PLANEJAMENTO[[#This Row],[LISTA]])</f>
        <v>0</v>
      </c>
      <c r="L329" s="15">
        <f>SUMIFS(PRODUCAO_SHRINK!E:E,PRODUCAO_SHRINK!B:B,PLANEJAMENTO[[#This Row],[SKU]],PRODUCAO_SHRINK!H:H,PLANEJAMENTO[[#Headers],[SHERINK ENVIADO]],PRODUCAO_SHRINK!V:V,PLANEJAMENTO[[#This Row],[LISTA]])</f>
        <v>0</v>
      </c>
      <c r="M329" s="15">
        <f>SUMIFS(IN_TRANSITO!E:E,IN_TRANSITO!B:B,PLANEJAMENTO!C329,IN_TRANSITO!H:H,PLANEJAMENTO!$M$2,IN_TRANSITO!W:W,PLANEJAMENTO!A329)</f>
        <v>48</v>
      </c>
      <c r="N329" s="15">
        <v>0</v>
      </c>
      <c r="O329" s="15">
        <v>48</v>
      </c>
      <c r="P329" s="15">
        <f>(PLANEJAMENTO[[#This Row],[AGUARDANDO SEPARAÇÃO]]+PLANEJAMENTO[[#This Row],[FINALIZADO]])-(PLANEJAMENTO[[#This Row],[TOTAL LISTA]]+PLANEJAMENTO[[#This Row],[KIT]])</f>
        <v>0</v>
      </c>
      <c r="Q329" s="3">
        <f>IFERROR(VLOOKUP(PLANEJAMENTO[[#This Row],[SKU]],EST_MERCOCAMP!A:E,5,0),0)</f>
        <v>1152</v>
      </c>
      <c r="R329" s="3">
        <f>IFERROR(VLOOKUP(PLANEJAMENTO[[#This Row],[SKU]],EST_LMX!A:C,3,0),0)</f>
        <v>156</v>
      </c>
      <c r="S329" s="7">
        <f>IFERROR(IF(VLOOKUP(C329,'EST_DEVINTEX X DEMANDA'!A:E,5,0)&lt;0,0,VLOOKUP(C329,'EST_DEVINTEX X DEMANDA'!A:E,5,0)),0)</f>
        <v>4320</v>
      </c>
      <c r="T329" s="3"/>
      <c r="U329" s="3">
        <f t="shared" si="10"/>
        <v>0</v>
      </c>
      <c r="V329" s="3">
        <f t="shared" si="11"/>
        <v>0</v>
      </c>
      <c r="W329" s="3" t="s">
        <v>145</v>
      </c>
      <c r="X329" s="87" t="s">
        <v>145</v>
      </c>
      <c r="Y329" s="73">
        <f>(PLANEJAMENTO[[#This Row],[AGUARDANDO SEPARAÇÃO]]+PLANEJAMENTO[[#This Row],[FINALIZADO]])/(PLANEJAMENTO[[#This Row],[KIT]]+PLANEJAMENTO[[#This Row],[TOTAL LISTA]])</f>
        <v>1</v>
      </c>
    </row>
    <row r="330" spans="1:25" x14ac:dyDescent="0.25">
      <c r="A330" s="71" t="s">
        <v>160</v>
      </c>
      <c r="B330" s="71" t="s">
        <v>158</v>
      </c>
      <c r="C330" s="3">
        <v>32438</v>
      </c>
      <c r="D330" s="3" t="s">
        <v>356</v>
      </c>
      <c r="E330" s="47" t="s">
        <v>137</v>
      </c>
      <c r="F330" s="4" t="s">
        <v>136</v>
      </c>
      <c r="G330" s="4">
        <v>5184</v>
      </c>
      <c r="H330" s="3">
        <v>12</v>
      </c>
      <c r="I330" s="15">
        <f>SUMIFS(IN_TRANSITO!E:E,IN_TRANSITO!B:B,PLANEJAMENTO!C330,IN_TRANSITO!H:H,PLANEJAMENTO!$I$2,IN_TRANSITO!W:W,PLANEJAMENTO!A330)</f>
        <v>0</v>
      </c>
      <c r="J330" s="15">
        <f>SUMIFS(IN_TRANSITO!E:E,IN_TRANSITO!B:B,PLANEJAMENTO!C330,IN_TRANSITO!H:H,PLANEJAMENTO!$J$2,IN_TRANSITO!W:W,PLANEJAMENTO!A330)</f>
        <v>0</v>
      </c>
      <c r="K330" s="15">
        <f>SUMIFS(PRODUCAO_SHRINK!E:E,PRODUCAO_SHRINK!B:B,PLANEJAMENTO[[#This Row],[SKU]],PRODUCAO_SHRINK!H:H,PLANEJAMENTO[[#Headers],[SHERINK SOLICITADO]],PRODUCAO_SHRINK!V:V,PLANEJAMENTO[[#This Row],[LISTA]])</f>
        <v>0</v>
      </c>
      <c r="L330" s="15">
        <f>SUMIFS(PRODUCAO_SHRINK!E:E,PRODUCAO_SHRINK!B:B,PLANEJAMENTO[[#This Row],[SKU]],PRODUCAO_SHRINK!H:H,PLANEJAMENTO[[#Headers],[SHERINK ENVIADO]],PRODUCAO_SHRINK!V:V,PLANEJAMENTO[[#This Row],[LISTA]])</f>
        <v>0</v>
      </c>
      <c r="M330" s="15">
        <f>SUMIFS(IN_TRANSITO!E:E,IN_TRANSITO!B:B,PLANEJAMENTO!C330,IN_TRANSITO!H:H,PLANEJAMENTO!$M$2,IN_TRANSITO!W:W,PLANEJAMENTO!A330)</f>
        <v>36</v>
      </c>
      <c r="N330" s="15">
        <v>0</v>
      </c>
      <c r="O330" s="15">
        <v>36</v>
      </c>
      <c r="P330" s="15">
        <f>(PLANEJAMENTO[[#This Row],[AGUARDANDO SEPARAÇÃO]]+PLANEJAMENTO[[#This Row],[FINALIZADO]])-(PLANEJAMENTO[[#This Row],[TOTAL LISTA]]+PLANEJAMENTO[[#This Row],[KIT]])</f>
        <v>0</v>
      </c>
      <c r="Q330" s="3">
        <f>IFERROR(VLOOKUP(PLANEJAMENTO[[#This Row],[SKU]],EST_MERCOCAMP!A:E,5,0),0)</f>
        <v>36912</v>
      </c>
      <c r="R330" s="3">
        <f>IFERROR(VLOOKUP(PLANEJAMENTO[[#This Row],[SKU]],EST_LMX!A:C,3,0),0)</f>
        <v>8328</v>
      </c>
      <c r="S330" s="7">
        <f>IFERROR(IF(VLOOKUP(C330,'EST_DEVINTEX X DEMANDA'!A:E,5,0)&lt;0,0,VLOOKUP(C330,'EST_DEVINTEX X DEMANDA'!A:E,5,0)),0)</f>
        <v>0</v>
      </c>
      <c r="T330" s="3"/>
      <c r="U330" s="3">
        <f t="shared" si="10"/>
        <v>0</v>
      </c>
      <c r="V330" s="3">
        <f t="shared" si="11"/>
        <v>0</v>
      </c>
      <c r="W330" s="3" t="s">
        <v>145</v>
      </c>
      <c r="X330" s="87" t="s">
        <v>145</v>
      </c>
      <c r="Y330" s="73">
        <f>(PLANEJAMENTO[[#This Row],[AGUARDANDO SEPARAÇÃO]]+PLANEJAMENTO[[#This Row],[FINALIZADO]])/(PLANEJAMENTO[[#This Row],[KIT]]+PLANEJAMENTO[[#This Row],[TOTAL LISTA]])</f>
        <v>1</v>
      </c>
    </row>
    <row r="331" spans="1:25" x14ac:dyDescent="0.25">
      <c r="A331" s="71" t="s">
        <v>160</v>
      </c>
      <c r="B331" s="71" t="s">
        <v>158</v>
      </c>
      <c r="C331" s="3">
        <v>32904</v>
      </c>
      <c r="D331" s="3" t="s">
        <v>357</v>
      </c>
      <c r="E331" s="47" t="s">
        <v>137</v>
      </c>
      <c r="F331" s="4" t="s">
        <v>136</v>
      </c>
      <c r="G331" s="4">
        <v>930</v>
      </c>
      <c r="H331" s="3">
        <v>6</v>
      </c>
      <c r="I331" s="15">
        <f>SUMIFS(IN_TRANSITO!E:E,IN_TRANSITO!B:B,PLANEJAMENTO!C331,IN_TRANSITO!H:H,PLANEJAMENTO!$I$2,IN_TRANSITO!W:W,PLANEJAMENTO!A331)</f>
        <v>0</v>
      </c>
      <c r="J331" s="15">
        <f>SUMIFS(IN_TRANSITO!E:E,IN_TRANSITO!B:B,PLANEJAMENTO!C331,IN_TRANSITO!H:H,PLANEJAMENTO!$J$2,IN_TRANSITO!W:W,PLANEJAMENTO!A331)</f>
        <v>0</v>
      </c>
      <c r="K331" s="15">
        <f>SUMIFS(PRODUCAO_SHRINK!E:E,PRODUCAO_SHRINK!B:B,PLANEJAMENTO[[#This Row],[SKU]],PRODUCAO_SHRINK!H:H,PLANEJAMENTO[[#Headers],[SHERINK SOLICITADO]],PRODUCAO_SHRINK!V:V,PLANEJAMENTO[[#This Row],[LISTA]])</f>
        <v>0</v>
      </c>
      <c r="L331" s="15">
        <f>SUMIFS(PRODUCAO_SHRINK!E:E,PRODUCAO_SHRINK!B:B,PLANEJAMENTO[[#This Row],[SKU]],PRODUCAO_SHRINK!H:H,PLANEJAMENTO[[#Headers],[SHERINK ENVIADO]],PRODUCAO_SHRINK!V:V,PLANEJAMENTO[[#This Row],[LISTA]])</f>
        <v>0</v>
      </c>
      <c r="M331" s="15">
        <f>SUMIFS(IN_TRANSITO!E:E,IN_TRANSITO!B:B,PLANEJAMENTO!C331,IN_TRANSITO!H:H,PLANEJAMENTO!$M$2,IN_TRANSITO!W:W,PLANEJAMENTO!A331)</f>
        <v>96</v>
      </c>
      <c r="N331" s="15">
        <v>0</v>
      </c>
      <c r="O331" s="15">
        <v>96</v>
      </c>
      <c r="P331" s="15">
        <f>(PLANEJAMENTO[[#This Row],[AGUARDANDO SEPARAÇÃO]]+PLANEJAMENTO[[#This Row],[FINALIZADO]])-(PLANEJAMENTO[[#This Row],[TOTAL LISTA]]+PLANEJAMENTO[[#This Row],[KIT]])</f>
        <v>0</v>
      </c>
      <c r="Q331" s="3">
        <f>IFERROR(VLOOKUP(PLANEJAMENTO[[#This Row],[SKU]],EST_MERCOCAMP!A:E,5,0),0)</f>
        <v>-3822</v>
      </c>
      <c r="R331" s="3">
        <f>IFERROR(VLOOKUP(PLANEJAMENTO[[#This Row],[SKU]],EST_LMX!A:C,3,0),0)</f>
        <v>42</v>
      </c>
      <c r="S331" s="7">
        <f>IFERROR(IF(VLOOKUP(C331,'EST_DEVINTEX X DEMANDA'!A:E,5,0)&lt;0,0,VLOOKUP(C331,'EST_DEVINTEX X DEMANDA'!A:E,5,0)),0)</f>
        <v>7152</v>
      </c>
      <c r="T331" s="3"/>
      <c r="U331" s="3">
        <f t="shared" si="10"/>
        <v>0</v>
      </c>
      <c r="V331" s="3">
        <f t="shared" si="11"/>
        <v>0</v>
      </c>
      <c r="W331" s="3" t="s">
        <v>145</v>
      </c>
      <c r="X331" s="87" t="s">
        <v>145</v>
      </c>
      <c r="Y331" s="73">
        <f>(PLANEJAMENTO[[#This Row],[AGUARDANDO SEPARAÇÃO]]+PLANEJAMENTO[[#This Row],[FINALIZADO]])/(PLANEJAMENTO[[#This Row],[KIT]]+PLANEJAMENTO[[#This Row],[TOTAL LISTA]])</f>
        <v>1</v>
      </c>
    </row>
    <row r="332" spans="1:25" x14ac:dyDescent="0.25">
      <c r="A332" s="71" t="s">
        <v>160</v>
      </c>
      <c r="B332" s="71" t="s">
        <v>158</v>
      </c>
      <c r="C332" s="3">
        <v>34192</v>
      </c>
      <c r="D332" s="3" t="s">
        <v>358</v>
      </c>
      <c r="E332" s="47" t="s">
        <v>135</v>
      </c>
      <c r="F332" s="4" t="s">
        <v>136</v>
      </c>
      <c r="G332" s="4">
        <v>1512</v>
      </c>
      <c r="H332" s="3">
        <v>6</v>
      </c>
      <c r="I332" s="15">
        <f>SUMIFS(IN_TRANSITO!E:E,IN_TRANSITO!B:B,PLANEJAMENTO!C332,IN_TRANSITO!H:H,PLANEJAMENTO!$I$2,IN_TRANSITO!W:W,PLANEJAMENTO!A332)</f>
        <v>0</v>
      </c>
      <c r="J332" s="15">
        <f>SUMIFS(IN_TRANSITO!E:E,IN_TRANSITO!B:B,PLANEJAMENTO!C332,IN_TRANSITO!H:H,PLANEJAMENTO!$J$2,IN_TRANSITO!W:W,PLANEJAMENTO!A332)</f>
        <v>0</v>
      </c>
      <c r="K332" s="15">
        <f>SUMIFS(PRODUCAO_SHRINK!E:E,PRODUCAO_SHRINK!B:B,PLANEJAMENTO[[#This Row],[SKU]],PRODUCAO_SHRINK!H:H,PLANEJAMENTO[[#Headers],[SHERINK SOLICITADO]],PRODUCAO_SHRINK!V:V,PLANEJAMENTO[[#This Row],[LISTA]])</f>
        <v>0</v>
      </c>
      <c r="L332" s="15">
        <f>SUMIFS(PRODUCAO_SHRINK!E:E,PRODUCAO_SHRINK!B:B,PLANEJAMENTO[[#This Row],[SKU]],PRODUCAO_SHRINK!H:H,PLANEJAMENTO[[#Headers],[SHERINK ENVIADO]],PRODUCAO_SHRINK!V:V,PLANEJAMENTO[[#This Row],[LISTA]])</f>
        <v>0</v>
      </c>
      <c r="M332" s="15">
        <f>SUMIFS(IN_TRANSITO!E:E,IN_TRANSITO!B:B,PLANEJAMENTO!C332,IN_TRANSITO!H:H,PLANEJAMENTO!$M$2,IN_TRANSITO!W:W,PLANEJAMENTO!A332)</f>
        <v>84</v>
      </c>
      <c r="N332" s="15">
        <v>0</v>
      </c>
      <c r="O332" s="15">
        <v>84</v>
      </c>
      <c r="P332" s="15">
        <f>(PLANEJAMENTO[[#This Row],[AGUARDANDO SEPARAÇÃO]]+PLANEJAMENTO[[#This Row],[FINALIZADO]])-(PLANEJAMENTO[[#This Row],[TOTAL LISTA]]+PLANEJAMENTO[[#This Row],[KIT]])</f>
        <v>0</v>
      </c>
      <c r="Q332" s="3">
        <f>IFERROR(VLOOKUP(PLANEJAMENTO[[#This Row],[SKU]],EST_MERCOCAMP!A:E,5,0),0)</f>
        <v>58678</v>
      </c>
      <c r="R332" s="3">
        <f>IFERROR(VLOOKUP(PLANEJAMENTO[[#This Row],[SKU]],EST_LMX!A:C,3,0),0)</f>
        <v>4836</v>
      </c>
      <c r="S332" s="7">
        <f>IFERROR(IF(VLOOKUP(C332,'EST_DEVINTEX X DEMANDA'!A:E,5,0)&lt;0,0,VLOOKUP(C332,'EST_DEVINTEX X DEMANDA'!A:E,5,0)),0)</f>
        <v>6498</v>
      </c>
      <c r="T332" s="3"/>
      <c r="U332" s="3">
        <f t="shared" si="10"/>
        <v>0</v>
      </c>
      <c r="V332" s="3">
        <f t="shared" si="11"/>
        <v>0</v>
      </c>
      <c r="W332" s="3" t="s">
        <v>145</v>
      </c>
      <c r="X332" s="87" t="s">
        <v>145</v>
      </c>
      <c r="Y332" s="73">
        <f>(PLANEJAMENTO[[#This Row],[AGUARDANDO SEPARAÇÃO]]+PLANEJAMENTO[[#This Row],[FINALIZADO]])/(PLANEJAMENTO[[#This Row],[KIT]]+PLANEJAMENTO[[#This Row],[TOTAL LISTA]])</f>
        <v>1</v>
      </c>
    </row>
    <row r="333" spans="1:25" x14ac:dyDescent="0.25">
      <c r="A333" s="71" t="s">
        <v>160</v>
      </c>
      <c r="B333" s="71" t="s">
        <v>158</v>
      </c>
      <c r="C333" s="3">
        <v>95050</v>
      </c>
      <c r="D333" s="3" t="s">
        <v>359</v>
      </c>
      <c r="E333" s="47" t="s">
        <v>137</v>
      </c>
      <c r="F333" s="4" t="s">
        <v>136</v>
      </c>
      <c r="G333" s="4">
        <v>936</v>
      </c>
      <c r="H333" s="3">
        <v>6</v>
      </c>
      <c r="I333" s="15">
        <f>SUMIFS(IN_TRANSITO!E:E,IN_TRANSITO!B:B,PLANEJAMENTO!C333,IN_TRANSITO!H:H,PLANEJAMENTO!$I$2,IN_TRANSITO!W:W,PLANEJAMENTO!A333)</f>
        <v>0</v>
      </c>
      <c r="J333" s="15">
        <f>SUMIFS(IN_TRANSITO!E:E,IN_TRANSITO!B:B,PLANEJAMENTO!C333,IN_TRANSITO!H:H,PLANEJAMENTO!$J$2,IN_TRANSITO!W:W,PLANEJAMENTO!A333)</f>
        <v>0</v>
      </c>
      <c r="K333" s="15">
        <f>SUMIFS(PRODUCAO_SHRINK!E:E,PRODUCAO_SHRINK!B:B,PLANEJAMENTO[[#This Row],[SKU]],PRODUCAO_SHRINK!H:H,PLANEJAMENTO[[#Headers],[SHERINK SOLICITADO]],PRODUCAO_SHRINK!V:V,PLANEJAMENTO[[#This Row],[LISTA]])</f>
        <v>0</v>
      </c>
      <c r="L333" s="15">
        <f>SUMIFS(PRODUCAO_SHRINK!E:E,PRODUCAO_SHRINK!B:B,PLANEJAMENTO[[#This Row],[SKU]],PRODUCAO_SHRINK!H:H,PLANEJAMENTO[[#Headers],[SHERINK ENVIADO]],PRODUCAO_SHRINK!V:V,PLANEJAMENTO[[#This Row],[LISTA]])</f>
        <v>0</v>
      </c>
      <c r="M333" s="15">
        <f>SUMIFS(IN_TRANSITO!E:E,IN_TRANSITO!B:B,PLANEJAMENTO!C333,IN_TRANSITO!H:H,PLANEJAMENTO!$M$2,IN_TRANSITO!W:W,PLANEJAMENTO!A333)</f>
        <v>144</v>
      </c>
      <c r="N333" s="15">
        <v>0</v>
      </c>
      <c r="O333" s="15">
        <v>144</v>
      </c>
      <c r="P333" s="15">
        <f>(PLANEJAMENTO[[#This Row],[AGUARDANDO SEPARAÇÃO]]+PLANEJAMENTO[[#This Row],[FINALIZADO]])-(PLANEJAMENTO[[#This Row],[TOTAL LISTA]]+PLANEJAMENTO[[#This Row],[KIT]])</f>
        <v>0</v>
      </c>
      <c r="Q333" s="3">
        <f>IFERROR(VLOOKUP(PLANEJAMENTO[[#This Row],[SKU]],EST_MERCOCAMP!A:E,5,0),0)</f>
        <v>3744</v>
      </c>
      <c r="R333" s="3">
        <f>IFERROR(VLOOKUP(PLANEJAMENTO[[#This Row],[SKU]],EST_LMX!A:C,3,0),0)</f>
        <v>4410</v>
      </c>
      <c r="S333" s="7">
        <f>IFERROR(IF(VLOOKUP(C333,'EST_DEVINTEX X DEMANDA'!A:E,5,0)&lt;0,0,VLOOKUP(C333,'EST_DEVINTEX X DEMANDA'!A:E,5,0)),0)</f>
        <v>0</v>
      </c>
      <c r="T333" s="3"/>
      <c r="U333" s="3">
        <f t="shared" si="10"/>
        <v>0</v>
      </c>
      <c r="V333" s="3">
        <f t="shared" si="11"/>
        <v>0</v>
      </c>
      <c r="W333" s="3" t="s">
        <v>145</v>
      </c>
      <c r="X333" s="87" t="s">
        <v>145</v>
      </c>
      <c r="Y333" s="73">
        <f>(PLANEJAMENTO[[#This Row],[AGUARDANDO SEPARAÇÃO]]+PLANEJAMENTO[[#This Row],[FINALIZADO]])/(PLANEJAMENTO[[#This Row],[KIT]]+PLANEJAMENTO[[#This Row],[TOTAL LISTA]])</f>
        <v>1</v>
      </c>
    </row>
    <row r="334" spans="1:25" x14ac:dyDescent="0.25">
      <c r="A334" s="71" t="s">
        <v>160</v>
      </c>
      <c r="B334" s="71" t="s">
        <v>158</v>
      </c>
      <c r="C334" s="3">
        <v>32907</v>
      </c>
      <c r="D334" s="3" t="s">
        <v>360</v>
      </c>
      <c r="E334" s="47" t="s">
        <v>137</v>
      </c>
      <c r="F334" s="4" t="s">
        <v>136</v>
      </c>
      <c r="G334" s="4">
        <v>930</v>
      </c>
      <c r="H334" s="3">
        <v>6</v>
      </c>
      <c r="I334" s="15">
        <f>SUMIFS(IN_TRANSITO!E:E,IN_TRANSITO!B:B,PLANEJAMENTO!C334,IN_TRANSITO!H:H,PLANEJAMENTO!$I$2,IN_TRANSITO!W:W,PLANEJAMENTO!A334)</f>
        <v>0</v>
      </c>
      <c r="J334" s="15">
        <f>SUMIFS(IN_TRANSITO!E:E,IN_TRANSITO!B:B,PLANEJAMENTO!C334,IN_TRANSITO!H:H,PLANEJAMENTO!$J$2,IN_TRANSITO!W:W,PLANEJAMENTO!A334)</f>
        <v>0</v>
      </c>
      <c r="K334" s="15">
        <f>SUMIFS(PRODUCAO_SHRINK!E:E,PRODUCAO_SHRINK!B:B,PLANEJAMENTO[[#This Row],[SKU]],PRODUCAO_SHRINK!H:H,PLANEJAMENTO[[#Headers],[SHERINK SOLICITADO]],PRODUCAO_SHRINK!V:V,PLANEJAMENTO[[#This Row],[LISTA]])</f>
        <v>0</v>
      </c>
      <c r="L334" s="15">
        <f>SUMIFS(PRODUCAO_SHRINK!E:E,PRODUCAO_SHRINK!B:B,PLANEJAMENTO[[#This Row],[SKU]],PRODUCAO_SHRINK!H:H,PLANEJAMENTO[[#Headers],[SHERINK ENVIADO]],PRODUCAO_SHRINK!V:V,PLANEJAMENTO[[#This Row],[LISTA]])</f>
        <v>0</v>
      </c>
      <c r="M334" s="15">
        <f>SUMIFS(IN_TRANSITO!E:E,IN_TRANSITO!B:B,PLANEJAMENTO!C334,IN_TRANSITO!H:H,PLANEJAMENTO!$M$2,IN_TRANSITO!W:W,PLANEJAMENTO!A334)</f>
        <v>120</v>
      </c>
      <c r="N334" s="15">
        <v>0</v>
      </c>
      <c r="O334" s="15">
        <v>120</v>
      </c>
      <c r="P334" s="15">
        <f>(PLANEJAMENTO[[#This Row],[AGUARDANDO SEPARAÇÃO]]+PLANEJAMENTO[[#This Row],[FINALIZADO]])-(PLANEJAMENTO[[#This Row],[TOTAL LISTA]]+PLANEJAMENTO[[#This Row],[KIT]])</f>
        <v>0</v>
      </c>
      <c r="Q334" s="3">
        <f>IFERROR(VLOOKUP(PLANEJAMENTO[[#This Row],[SKU]],EST_MERCOCAMP!A:E,5,0),0)</f>
        <v>1158</v>
      </c>
      <c r="R334" s="3">
        <f>IFERROR(VLOOKUP(PLANEJAMENTO[[#This Row],[SKU]],EST_LMX!A:C,3,0),0)</f>
        <v>132</v>
      </c>
      <c r="S334" s="7">
        <f>IFERROR(IF(VLOOKUP(C334,'EST_DEVINTEX X DEMANDA'!A:E,5,0)&lt;0,0,VLOOKUP(C334,'EST_DEVINTEX X DEMANDA'!A:E,5,0)),0)</f>
        <v>0</v>
      </c>
      <c r="T334" s="3"/>
      <c r="U334" s="3">
        <f t="shared" si="10"/>
        <v>0</v>
      </c>
      <c r="V334" s="3">
        <f t="shared" si="11"/>
        <v>0</v>
      </c>
      <c r="W334" s="3" t="s">
        <v>145</v>
      </c>
      <c r="X334" s="87" t="s">
        <v>145</v>
      </c>
      <c r="Y334" s="73">
        <f>(PLANEJAMENTO[[#This Row],[AGUARDANDO SEPARAÇÃO]]+PLANEJAMENTO[[#This Row],[FINALIZADO]])/(PLANEJAMENTO[[#This Row],[KIT]]+PLANEJAMENTO[[#This Row],[TOTAL LISTA]])</f>
        <v>1</v>
      </c>
    </row>
    <row r="335" spans="1:25" x14ac:dyDescent="0.25">
      <c r="A335" s="71" t="s">
        <v>160</v>
      </c>
      <c r="B335" s="71" t="s">
        <v>158</v>
      </c>
      <c r="C335" s="3">
        <v>32739</v>
      </c>
      <c r="D335" s="3" t="s">
        <v>361</v>
      </c>
      <c r="E335" s="47" t="s">
        <v>138</v>
      </c>
      <c r="F335" s="4" t="s">
        <v>136</v>
      </c>
      <c r="G335" s="4">
        <v>840</v>
      </c>
      <c r="H335" s="3">
        <v>6</v>
      </c>
      <c r="I335" s="15">
        <f>SUMIFS(IN_TRANSITO!E:E,IN_TRANSITO!B:B,PLANEJAMENTO!C335,IN_TRANSITO!H:H,PLANEJAMENTO!$I$2,IN_TRANSITO!W:W,PLANEJAMENTO!A335)</f>
        <v>0</v>
      </c>
      <c r="J335" s="15">
        <f>SUMIFS(IN_TRANSITO!E:E,IN_TRANSITO!B:B,PLANEJAMENTO!C335,IN_TRANSITO!H:H,PLANEJAMENTO!$J$2,IN_TRANSITO!W:W,PLANEJAMENTO!A335)</f>
        <v>0</v>
      </c>
      <c r="K335" s="15">
        <f>SUMIFS(PRODUCAO_SHRINK!E:E,PRODUCAO_SHRINK!B:B,PLANEJAMENTO[[#This Row],[SKU]],PRODUCAO_SHRINK!H:H,PLANEJAMENTO[[#Headers],[SHERINK SOLICITADO]],PRODUCAO_SHRINK!V:V,PLANEJAMENTO[[#This Row],[LISTA]])</f>
        <v>0</v>
      </c>
      <c r="L335" s="15">
        <f>SUMIFS(PRODUCAO_SHRINK!E:E,PRODUCAO_SHRINK!B:B,PLANEJAMENTO[[#This Row],[SKU]],PRODUCAO_SHRINK!H:H,PLANEJAMENTO[[#Headers],[SHERINK ENVIADO]],PRODUCAO_SHRINK!V:V,PLANEJAMENTO[[#This Row],[LISTA]])</f>
        <v>0</v>
      </c>
      <c r="M335" s="15">
        <f>SUMIFS(IN_TRANSITO!E:E,IN_TRANSITO!B:B,PLANEJAMENTO!C335,IN_TRANSITO!H:H,PLANEJAMENTO!$M$2,IN_TRANSITO!W:W,PLANEJAMENTO!A335)</f>
        <v>84</v>
      </c>
      <c r="N335" s="15">
        <v>0</v>
      </c>
      <c r="O335" s="15">
        <v>84</v>
      </c>
      <c r="P335" s="15">
        <f>(PLANEJAMENTO[[#This Row],[AGUARDANDO SEPARAÇÃO]]+PLANEJAMENTO[[#This Row],[FINALIZADO]])-(PLANEJAMENTO[[#This Row],[TOTAL LISTA]]+PLANEJAMENTO[[#This Row],[KIT]])</f>
        <v>0</v>
      </c>
      <c r="Q335" s="3">
        <f>IFERROR(VLOOKUP(PLANEJAMENTO[[#This Row],[SKU]],EST_MERCOCAMP!A:E,5,0),0)</f>
        <v>5106</v>
      </c>
      <c r="R335" s="3">
        <f>IFERROR(VLOOKUP(PLANEJAMENTO[[#This Row],[SKU]],EST_LMX!A:C,3,0),0)</f>
        <v>90</v>
      </c>
      <c r="S335" s="7">
        <f>IFERROR(IF(VLOOKUP(C335,'EST_DEVINTEX X DEMANDA'!A:E,5,0)&lt;0,0,VLOOKUP(C335,'EST_DEVINTEX X DEMANDA'!A:E,5,0)),0)</f>
        <v>1482</v>
      </c>
      <c r="T335" s="3"/>
      <c r="U335" s="3">
        <f t="shared" si="10"/>
        <v>0</v>
      </c>
      <c r="V335" s="3">
        <f t="shared" si="11"/>
        <v>0</v>
      </c>
      <c r="W335" s="3" t="s">
        <v>145</v>
      </c>
      <c r="X335" s="87" t="s">
        <v>145</v>
      </c>
      <c r="Y335" s="73">
        <f>(PLANEJAMENTO[[#This Row],[AGUARDANDO SEPARAÇÃO]]+PLANEJAMENTO[[#This Row],[FINALIZADO]])/(PLANEJAMENTO[[#This Row],[KIT]]+PLANEJAMENTO[[#This Row],[TOTAL LISTA]])</f>
        <v>1</v>
      </c>
    </row>
    <row r="336" spans="1:25" x14ac:dyDescent="0.25">
      <c r="A336" s="71" t="s">
        <v>160</v>
      </c>
      <c r="B336" s="71" t="s">
        <v>158</v>
      </c>
      <c r="C336" s="3">
        <v>32670</v>
      </c>
      <c r="D336" s="3" t="s">
        <v>362</v>
      </c>
      <c r="E336" s="47" t="s">
        <v>138</v>
      </c>
      <c r="F336" s="4" t="s">
        <v>136</v>
      </c>
      <c r="G336" s="4">
        <v>1680</v>
      </c>
      <c r="H336" s="3">
        <v>6</v>
      </c>
      <c r="I336" s="15">
        <f>SUMIFS(IN_TRANSITO!E:E,IN_TRANSITO!B:B,PLANEJAMENTO!C336,IN_TRANSITO!H:H,PLANEJAMENTO!$I$2,IN_TRANSITO!W:W,PLANEJAMENTO!A336)</f>
        <v>0</v>
      </c>
      <c r="J336" s="15">
        <f>SUMIFS(IN_TRANSITO!E:E,IN_TRANSITO!B:B,PLANEJAMENTO!C336,IN_TRANSITO!H:H,PLANEJAMENTO!$J$2,IN_TRANSITO!W:W,PLANEJAMENTO!A336)</f>
        <v>0</v>
      </c>
      <c r="K336" s="15">
        <f>SUMIFS(PRODUCAO_SHRINK!E:E,PRODUCAO_SHRINK!B:B,PLANEJAMENTO[[#This Row],[SKU]],PRODUCAO_SHRINK!H:H,PLANEJAMENTO[[#Headers],[SHERINK SOLICITADO]],PRODUCAO_SHRINK!V:V,PLANEJAMENTO[[#This Row],[LISTA]])</f>
        <v>0</v>
      </c>
      <c r="L336" s="15">
        <f>SUMIFS(PRODUCAO_SHRINK!E:E,PRODUCAO_SHRINK!B:B,PLANEJAMENTO[[#This Row],[SKU]],PRODUCAO_SHRINK!H:H,PLANEJAMENTO[[#Headers],[SHERINK ENVIADO]],PRODUCAO_SHRINK!V:V,PLANEJAMENTO[[#This Row],[LISTA]])</f>
        <v>0</v>
      </c>
      <c r="M336" s="15">
        <f>SUMIFS(IN_TRANSITO!E:E,IN_TRANSITO!B:B,PLANEJAMENTO!C336,IN_TRANSITO!H:H,PLANEJAMENTO!$M$2,IN_TRANSITO!W:W,PLANEJAMENTO!A336)</f>
        <v>42</v>
      </c>
      <c r="N336" s="15">
        <v>0</v>
      </c>
      <c r="O336" s="15">
        <v>42</v>
      </c>
      <c r="P336" s="15">
        <f>(PLANEJAMENTO[[#This Row],[AGUARDANDO SEPARAÇÃO]]+PLANEJAMENTO[[#This Row],[FINALIZADO]])-(PLANEJAMENTO[[#This Row],[TOTAL LISTA]]+PLANEJAMENTO[[#This Row],[KIT]])</f>
        <v>0</v>
      </c>
      <c r="Q336" s="3">
        <f>IFERROR(VLOOKUP(PLANEJAMENTO[[#This Row],[SKU]],EST_MERCOCAMP!A:E,5,0),0)</f>
        <v>36</v>
      </c>
      <c r="R336" s="3">
        <f>IFERROR(VLOOKUP(PLANEJAMENTO[[#This Row],[SKU]],EST_LMX!A:C,3,0),0)</f>
        <v>1110</v>
      </c>
      <c r="S336" s="7">
        <f>IFERROR(IF(VLOOKUP(C336,'EST_DEVINTEX X DEMANDA'!A:E,5,0)&lt;0,0,VLOOKUP(C336,'EST_DEVINTEX X DEMANDA'!A:E,5,0)),0)</f>
        <v>0</v>
      </c>
      <c r="T336" s="3"/>
      <c r="U336" s="3">
        <f t="shared" si="10"/>
        <v>0</v>
      </c>
      <c r="V336" s="3">
        <f t="shared" si="11"/>
        <v>0</v>
      </c>
      <c r="W336" s="3" t="s">
        <v>145</v>
      </c>
      <c r="X336" s="87" t="s">
        <v>145</v>
      </c>
      <c r="Y336" s="73">
        <f>(PLANEJAMENTO[[#This Row],[AGUARDANDO SEPARAÇÃO]]+PLANEJAMENTO[[#This Row],[FINALIZADO]])/(PLANEJAMENTO[[#This Row],[KIT]]+PLANEJAMENTO[[#This Row],[TOTAL LISTA]])</f>
        <v>1</v>
      </c>
    </row>
    <row r="337" spans="1:25" x14ac:dyDescent="0.25">
      <c r="A337" s="71" t="s">
        <v>160</v>
      </c>
      <c r="B337" s="71" t="s">
        <v>158</v>
      </c>
      <c r="C337" s="3">
        <v>34915</v>
      </c>
      <c r="D337" s="3" t="s">
        <v>65</v>
      </c>
      <c r="E337" s="47" t="s">
        <v>135</v>
      </c>
      <c r="F337" s="4" t="s">
        <v>136</v>
      </c>
      <c r="G337" s="4">
        <v>960</v>
      </c>
      <c r="H337" s="3">
        <v>6</v>
      </c>
      <c r="I337" s="15">
        <f>SUMIFS(IN_TRANSITO!E:E,IN_TRANSITO!B:B,PLANEJAMENTO!C337,IN_TRANSITO!H:H,PLANEJAMENTO!$I$2,IN_TRANSITO!W:W,PLANEJAMENTO!A337)</f>
        <v>0</v>
      </c>
      <c r="J337" s="15">
        <f>SUMIFS(IN_TRANSITO!E:E,IN_TRANSITO!B:B,PLANEJAMENTO!C337,IN_TRANSITO!H:H,PLANEJAMENTO!$J$2,IN_TRANSITO!W:W,PLANEJAMENTO!A337)</f>
        <v>0</v>
      </c>
      <c r="K337" s="15">
        <f>SUMIFS(PRODUCAO_SHRINK!E:E,PRODUCAO_SHRINK!B:B,PLANEJAMENTO[[#This Row],[SKU]],PRODUCAO_SHRINK!H:H,PLANEJAMENTO[[#Headers],[SHERINK SOLICITADO]],PRODUCAO_SHRINK!V:V,PLANEJAMENTO[[#This Row],[LISTA]])</f>
        <v>0</v>
      </c>
      <c r="L337" s="15">
        <f>SUMIFS(PRODUCAO_SHRINK!E:E,PRODUCAO_SHRINK!B:B,PLANEJAMENTO[[#This Row],[SKU]],PRODUCAO_SHRINK!H:H,PLANEJAMENTO[[#Headers],[SHERINK ENVIADO]],PRODUCAO_SHRINK!V:V,PLANEJAMENTO[[#This Row],[LISTA]])</f>
        <v>0</v>
      </c>
      <c r="M337" s="15">
        <f>SUMIFS(IN_TRANSITO!E:E,IN_TRANSITO!B:B,PLANEJAMENTO!C337,IN_TRANSITO!H:H,PLANEJAMENTO!$M$2,IN_TRANSITO!W:W,PLANEJAMENTO!A337)</f>
        <v>36</v>
      </c>
      <c r="N337" s="15">
        <v>0</v>
      </c>
      <c r="O337" s="15">
        <v>36</v>
      </c>
      <c r="P337" s="15">
        <f>(PLANEJAMENTO[[#This Row],[AGUARDANDO SEPARAÇÃO]]+PLANEJAMENTO[[#This Row],[FINALIZADO]])-(PLANEJAMENTO[[#This Row],[TOTAL LISTA]]+PLANEJAMENTO[[#This Row],[KIT]])</f>
        <v>0</v>
      </c>
      <c r="Q337" s="3">
        <f>IFERROR(VLOOKUP(PLANEJAMENTO[[#This Row],[SKU]],EST_MERCOCAMP!A:E,5,0),0)</f>
        <v>18150</v>
      </c>
      <c r="R337" s="3">
        <f>IFERROR(VLOOKUP(PLANEJAMENTO[[#This Row],[SKU]],EST_LMX!A:C,3,0),0)</f>
        <v>1224</v>
      </c>
      <c r="S337" s="7">
        <f>IFERROR(IF(VLOOKUP(C337,'EST_DEVINTEX X DEMANDA'!A:E,5,0)&lt;0,0,VLOOKUP(C337,'EST_DEVINTEX X DEMANDA'!A:E,5,0)),0)</f>
        <v>7356</v>
      </c>
      <c r="T337" s="3"/>
      <c r="U337" s="3">
        <f t="shared" si="10"/>
        <v>0</v>
      </c>
      <c r="V337" s="3">
        <f t="shared" si="11"/>
        <v>0</v>
      </c>
      <c r="W337" s="3" t="s">
        <v>145</v>
      </c>
      <c r="X337" s="87" t="s">
        <v>145</v>
      </c>
      <c r="Y337" s="73">
        <f>(PLANEJAMENTO[[#This Row],[AGUARDANDO SEPARAÇÃO]]+PLANEJAMENTO[[#This Row],[FINALIZADO]])/(PLANEJAMENTO[[#This Row],[KIT]]+PLANEJAMENTO[[#This Row],[TOTAL LISTA]])</f>
        <v>1</v>
      </c>
    </row>
    <row r="338" spans="1:25" x14ac:dyDescent="0.25">
      <c r="A338" s="71" t="s">
        <v>160</v>
      </c>
      <c r="B338" s="71" t="s">
        <v>158</v>
      </c>
      <c r="C338" s="3">
        <v>34627</v>
      </c>
      <c r="D338" s="3" t="s">
        <v>363</v>
      </c>
      <c r="E338" s="47" t="s">
        <v>137</v>
      </c>
      <c r="F338" s="4" t="s">
        <v>136</v>
      </c>
      <c r="G338" s="4">
        <v>1560</v>
      </c>
      <c r="H338" s="3">
        <v>12</v>
      </c>
      <c r="I338" s="15">
        <f>SUMIFS(IN_TRANSITO!E:E,IN_TRANSITO!B:B,PLANEJAMENTO!C338,IN_TRANSITO!H:H,PLANEJAMENTO!$I$2,IN_TRANSITO!W:W,PLANEJAMENTO!A338)</f>
        <v>0</v>
      </c>
      <c r="J338" s="15">
        <f>SUMIFS(IN_TRANSITO!E:E,IN_TRANSITO!B:B,PLANEJAMENTO!C338,IN_TRANSITO!H:H,PLANEJAMENTO!$J$2,IN_TRANSITO!W:W,PLANEJAMENTO!A338)</f>
        <v>0</v>
      </c>
      <c r="K338" s="15">
        <f>SUMIFS(PRODUCAO_SHRINK!E:E,PRODUCAO_SHRINK!B:B,PLANEJAMENTO[[#This Row],[SKU]],PRODUCAO_SHRINK!H:H,PLANEJAMENTO[[#Headers],[SHERINK SOLICITADO]],PRODUCAO_SHRINK!V:V,PLANEJAMENTO[[#This Row],[LISTA]])</f>
        <v>0</v>
      </c>
      <c r="L338" s="15">
        <f>SUMIFS(PRODUCAO_SHRINK!E:E,PRODUCAO_SHRINK!B:B,PLANEJAMENTO[[#This Row],[SKU]],PRODUCAO_SHRINK!H:H,PLANEJAMENTO[[#Headers],[SHERINK ENVIADO]],PRODUCAO_SHRINK!V:V,PLANEJAMENTO[[#This Row],[LISTA]])</f>
        <v>0</v>
      </c>
      <c r="M338" s="15">
        <f>SUMIFS(IN_TRANSITO!E:E,IN_TRANSITO!B:B,PLANEJAMENTO!C338,IN_TRANSITO!H:H,PLANEJAMENTO!$M$2,IN_TRANSITO!W:W,PLANEJAMENTO!A338)</f>
        <v>60</v>
      </c>
      <c r="N338" s="15">
        <v>0</v>
      </c>
      <c r="O338" s="15">
        <v>60</v>
      </c>
      <c r="P338" s="15">
        <f>(PLANEJAMENTO[[#This Row],[AGUARDANDO SEPARAÇÃO]]+PLANEJAMENTO[[#This Row],[FINALIZADO]])-(PLANEJAMENTO[[#This Row],[TOTAL LISTA]]+PLANEJAMENTO[[#This Row],[KIT]])</f>
        <v>0</v>
      </c>
      <c r="Q338" s="3">
        <f>IFERROR(VLOOKUP(PLANEJAMENTO[[#This Row],[SKU]],EST_MERCOCAMP!A:E,5,0),0)</f>
        <v>984</v>
      </c>
      <c r="R338" s="3">
        <f>IFERROR(VLOOKUP(PLANEJAMENTO[[#This Row],[SKU]],EST_LMX!A:C,3,0),0)</f>
        <v>60</v>
      </c>
      <c r="S338" s="7">
        <f>IFERROR(IF(VLOOKUP(C338,'EST_DEVINTEX X DEMANDA'!A:E,5,0)&lt;0,0,VLOOKUP(C338,'EST_DEVINTEX X DEMANDA'!A:E,5,0)),0)</f>
        <v>4680</v>
      </c>
      <c r="T338" s="3"/>
      <c r="U338" s="3">
        <f t="shared" si="10"/>
        <v>0</v>
      </c>
      <c r="V338" s="3">
        <f t="shared" si="11"/>
        <v>0</v>
      </c>
      <c r="W338" s="3" t="s">
        <v>145</v>
      </c>
      <c r="X338" s="87" t="s">
        <v>145</v>
      </c>
      <c r="Y338" s="73">
        <f>(PLANEJAMENTO[[#This Row],[AGUARDANDO SEPARAÇÃO]]+PLANEJAMENTO[[#This Row],[FINALIZADO]])/(PLANEJAMENTO[[#This Row],[KIT]]+PLANEJAMENTO[[#This Row],[TOTAL LISTA]])</f>
        <v>1</v>
      </c>
    </row>
    <row r="339" spans="1:25" x14ac:dyDescent="0.25">
      <c r="A339" s="71" t="s">
        <v>160</v>
      </c>
      <c r="B339" s="71" t="s">
        <v>158</v>
      </c>
      <c r="C339" s="3">
        <v>32910</v>
      </c>
      <c r="D339" s="3" t="s">
        <v>364</v>
      </c>
      <c r="E339" s="47" t="s">
        <v>138</v>
      </c>
      <c r="F339" s="4" t="s">
        <v>136</v>
      </c>
      <c r="G339" s="4">
        <v>930</v>
      </c>
      <c r="H339" s="3">
        <v>6</v>
      </c>
      <c r="I339" s="15">
        <f>SUMIFS(IN_TRANSITO!E:E,IN_TRANSITO!B:B,PLANEJAMENTO!C339,IN_TRANSITO!H:H,PLANEJAMENTO!$I$2,IN_TRANSITO!W:W,PLANEJAMENTO!A339)</f>
        <v>0</v>
      </c>
      <c r="J339" s="15">
        <f>SUMIFS(IN_TRANSITO!E:E,IN_TRANSITO!B:B,PLANEJAMENTO!C339,IN_TRANSITO!H:H,PLANEJAMENTO!$J$2,IN_TRANSITO!W:W,PLANEJAMENTO!A339)</f>
        <v>0</v>
      </c>
      <c r="K339" s="15">
        <f>SUMIFS(PRODUCAO_SHRINK!E:E,PRODUCAO_SHRINK!B:B,PLANEJAMENTO[[#This Row],[SKU]],PRODUCAO_SHRINK!H:H,PLANEJAMENTO[[#Headers],[SHERINK SOLICITADO]],PRODUCAO_SHRINK!V:V,PLANEJAMENTO[[#This Row],[LISTA]])</f>
        <v>0</v>
      </c>
      <c r="L339" s="15">
        <f>SUMIFS(PRODUCAO_SHRINK!E:E,PRODUCAO_SHRINK!B:B,PLANEJAMENTO[[#This Row],[SKU]],PRODUCAO_SHRINK!H:H,PLANEJAMENTO[[#Headers],[SHERINK ENVIADO]],PRODUCAO_SHRINK!V:V,PLANEJAMENTO[[#This Row],[LISTA]])</f>
        <v>0</v>
      </c>
      <c r="M339" s="15">
        <f>SUMIFS(IN_TRANSITO!E:E,IN_TRANSITO!B:B,PLANEJAMENTO!C339,IN_TRANSITO!H:H,PLANEJAMENTO!$M$2,IN_TRANSITO!W:W,PLANEJAMENTO!A339)</f>
        <v>30</v>
      </c>
      <c r="N339" s="15">
        <v>0</v>
      </c>
      <c r="O339" s="15">
        <v>30</v>
      </c>
      <c r="P339" s="15">
        <f>(PLANEJAMENTO[[#This Row],[AGUARDANDO SEPARAÇÃO]]+PLANEJAMENTO[[#This Row],[FINALIZADO]])-(PLANEJAMENTO[[#This Row],[TOTAL LISTA]]+PLANEJAMENTO[[#This Row],[KIT]])</f>
        <v>0</v>
      </c>
      <c r="Q339" s="3">
        <f>IFERROR(VLOOKUP(PLANEJAMENTO[[#This Row],[SKU]],EST_MERCOCAMP!A:E,5,0),0)</f>
        <v>10170</v>
      </c>
      <c r="R339" s="3">
        <f>IFERROR(VLOOKUP(PLANEJAMENTO[[#This Row],[SKU]],EST_LMX!A:C,3,0),0)</f>
        <v>0</v>
      </c>
      <c r="S339" s="7">
        <f>IFERROR(IF(VLOOKUP(C339,'EST_DEVINTEX X DEMANDA'!A:E,5,0)&lt;0,0,VLOOKUP(C339,'EST_DEVINTEX X DEMANDA'!A:E,5,0)),0)</f>
        <v>3966</v>
      </c>
      <c r="T339" s="3"/>
      <c r="U339" s="3">
        <f t="shared" si="10"/>
        <v>0</v>
      </c>
      <c r="V339" s="3">
        <f t="shared" si="11"/>
        <v>0</v>
      </c>
      <c r="W339" s="3" t="s">
        <v>145</v>
      </c>
      <c r="X339" s="87" t="s">
        <v>145</v>
      </c>
      <c r="Y339" s="73">
        <f>(PLANEJAMENTO[[#This Row],[AGUARDANDO SEPARAÇÃO]]+PLANEJAMENTO[[#This Row],[FINALIZADO]])/(PLANEJAMENTO[[#This Row],[KIT]]+PLANEJAMENTO[[#This Row],[TOTAL LISTA]])</f>
        <v>1</v>
      </c>
    </row>
    <row r="340" spans="1:25" x14ac:dyDescent="0.25">
      <c r="A340" s="71" t="s">
        <v>160</v>
      </c>
      <c r="B340" s="71" t="s">
        <v>158</v>
      </c>
      <c r="C340" s="3">
        <v>33321</v>
      </c>
      <c r="D340" s="3" t="s">
        <v>118</v>
      </c>
      <c r="E340" s="47" t="s">
        <v>135</v>
      </c>
      <c r="F340" s="4" t="s">
        <v>136</v>
      </c>
      <c r="G340" s="4">
        <v>462</v>
      </c>
      <c r="H340" s="3">
        <v>6</v>
      </c>
      <c r="I340" s="15">
        <f>SUMIFS(IN_TRANSITO!E:E,IN_TRANSITO!B:B,PLANEJAMENTO!C340,IN_TRANSITO!H:H,PLANEJAMENTO!$I$2,IN_TRANSITO!W:W,PLANEJAMENTO!A340)</f>
        <v>0</v>
      </c>
      <c r="J340" s="15">
        <f>SUMIFS(IN_TRANSITO!E:E,IN_TRANSITO!B:B,PLANEJAMENTO!C340,IN_TRANSITO!H:H,PLANEJAMENTO!$J$2,IN_TRANSITO!W:W,PLANEJAMENTO!A340)</f>
        <v>0</v>
      </c>
      <c r="K340" s="15">
        <f>SUMIFS(PRODUCAO_SHRINK!E:E,PRODUCAO_SHRINK!B:B,PLANEJAMENTO[[#This Row],[SKU]],PRODUCAO_SHRINK!H:H,PLANEJAMENTO[[#Headers],[SHERINK SOLICITADO]],PRODUCAO_SHRINK!V:V,PLANEJAMENTO[[#This Row],[LISTA]])</f>
        <v>0</v>
      </c>
      <c r="L340" s="15">
        <f>SUMIFS(PRODUCAO_SHRINK!E:E,PRODUCAO_SHRINK!B:B,PLANEJAMENTO[[#This Row],[SKU]],PRODUCAO_SHRINK!H:H,PLANEJAMENTO[[#Headers],[SHERINK ENVIADO]],PRODUCAO_SHRINK!V:V,PLANEJAMENTO[[#This Row],[LISTA]])</f>
        <v>0</v>
      </c>
      <c r="M340" s="15">
        <f>SUMIFS(IN_TRANSITO!E:E,IN_TRANSITO!B:B,PLANEJAMENTO!C340,IN_TRANSITO!H:H,PLANEJAMENTO!$M$2,IN_TRANSITO!W:W,PLANEJAMENTO!A340)</f>
        <v>36</v>
      </c>
      <c r="N340" s="15">
        <v>0</v>
      </c>
      <c r="O340" s="15">
        <v>36</v>
      </c>
      <c r="P340" s="15">
        <f>(PLANEJAMENTO[[#This Row],[AGUARDANDO SEPARAÇÃO]]+PLANEJAMENTO[[#This Row],[FINALIZADO]])-(PLANEJAMENTO[[#This Row],[TOTAL LISTA]]+PLANEJAMENTO[[#This Row],[KIT]])</f>
        <v>0</v>
      </c>
      <c r="Q340" s="3">
        <f>IFERROR(VLOOKUP(PLANEJAMENTO[[#This Row],[SKU]],EST_MERCOCAMP!A:E,5,0),0)</f>
        <v>1062</v>
      </c>
      <c r="R340" s="3">
        <f>IFERROR(VLOOKUP(PLANEJAMENTO[[#This Row],[SKU]],EST_LMX!A:C,3,0),0)</f>
        <v>948</v>
      </c>
      <c r="S340" s="7">
        <f>IFERROR(IF(VLOOKUP(C340,'EST_DEVINTEX X DEMANDA'!A:E,5,0)&lt;0,0,VLOOKUP(C340,'EST_DEVINTEX X DEMANDA'!A:E,5,0)),0)</f>
        <v>1848</v>
      </c>
      <c r="T340" s="3"/>
      <c r="U340" s="3">
        <f t="shared" si="10"/>
        <v>0</v>
      </c>
      <c r="V340" s="3">
        <f t="shared" si="11"/>
        <v>0</v>
      </c>
      <c r="W340" s="3" t="s">
        <v>145</v>
      </c>
      <c r="X340" s="87" t="s">
        <v>145</v>
      </c>
      <c r="Y340" s="73">
        <f>(PLANEJAMENTO[[#This Row],[AGUARDANDO SEPARAÇÃO]]+PLANEJAMENTO[[#This Row],[FINALIZADO]])/(PLANEJAMENTO[[#This Row],[KIT]]+PLANEJAMENTO[[#This Row],[TOTAL LISTA]])</f>
        <v>1</v>
      </c>
    </row>
    <row r="341" spans="1:25" x14ac:dyDescent="0.25">
      <c r="A341" s="71" t="s">
        <v>160</v>
      </c>
      <c r="B341" s="71" t="s">
        <v>158</v>
      </c>
      <c r="C341" s="3">
        <v>33274</v>
      </c>
      <c r="D341" s="3" t="s">
        <v>117</v>
      </c>
      <c r="E341" s="47" t="s">
        <v>135</v>
      </c>
      <c r="F341" s="4" t="s">
        <v>136</v>
      </c>
      <c r="G341" s="4">
        <v>960</v>
      </c>
      <c r="H341" s="3">
        <v>6</v>
      </c>
      <c r="I341" s="15">
        <f>SUMIFS(IN_TRANSITO!E:E,IN_TRANSITO!B:B,PLANEJAMENTO!C341,IN_TRANSITO!H:H,PLANEJAMENTO!$I$2,IN_TRANSITO!W:W,PLANEJAMENTO!A341)</f>
        <v>0</v>
      </c>
      <c r="J341" s="15">
        <f>SUMIFS(IN_TRANSITO!E:E,IN_TRANSITO!B:B,PLANEJAMENTO!C341,IN_TRANSITO!H:H,PLANEJAMENTO!$J$2,IN_TRANSITO!W:W,PLANEJAMENTO!A341)</f>
        <v>0</v>
      </c>
      <c r="K341" s="15">
        <f>SUMIFS(PRODUCAO_SHRINK!E:E,PRODUCAO_SHRINK!B:B,PLANEJAMENTO[[#This Row],[SKU]],PRODUCAO_SHRINK!H:H,PLANEJAMENTO[[#Headers],[SHERINK SOLICITADO]],PRODUCAO_SHRINK!V:V,PLANEJAMENTO[[#This Row],[LISTA]])</f>
        <v>0</v>
      </c>
      <c r="L341" s="15">
        <f>SUMIFS(PRODUCAO_SHRINK!E:E,PRODUCAO_SHRINK!B:B,PLANEJAMENTO[[#This Row],[SKU]],PRODUCAO_SHRINK!H:H,PLANEJAMENTO[[#Headers],[SHERINK ENVIADO]],PRODUCAO_SHRINK!V:V,PLANEJAMENTO[[#This Row],[LISTA]])</f>
        <v>0</v>
      </c>
      <c r="M341" s="15">
        <f>SUMIFS(IN_TRANSITO!E:E,IN_TRANSITO!B:B,PLANEJAMENTO!C341,IN_TRANSITO!H:H,PLANEJAMENTO!$M$2,IN_TRANSITO!W:W,PLANEJAMENTO!A341)</f>
        <v>24</v>
      </c>
      <c r="N341" s="15">
        <v>0</v>
      </c>
      <c r="O341" s="15">
        <v>24</v>
      </c>
      <c r="P341" s="15">
        <f>(PLANEJAMENTO[[#This Row],[AGUARDANDO SEPARAÇÃO]]+PLANEJAMENTO[[#This Row],[FINALIZADO]])-(PLANEJAMENTO[[#This Row],[TOTAL LISTA]]+PLANEJAMENTO[[#This Row],[KIT]])</f>
        <v>0</v>
      </c>
      <c r="Q341" s="3">
        <f>IFERROR(VLOOKUP(PLANEJAMENTO[[#This Row],[SKU]],EST_MERCOCAMP!A:E,5,0),0)</f>
        <v>7368</v>
      </c>
      <c r="R341" s="3">
        <f>IFERROR(VLOOKUP(PLANEJAMENTO[[#This Row],[SKU]],EST_LMX!A:C,3,0),0)</f>
        <v>12</v>
      </c>
      <c r="S341" s="7">
        <f>IFERROR(IF(VLOOKUP(C341,'EST_DEVINTEX X DEMANDA'!A:E,5,0)&lt;0,0,VLOOKUP(C341,'EST_DEVINTEX X DEMANDA'!A:E,5,0)),0)</f>
        <v>1920</v>
      </c>
      <c r="T341" s="3"/>
      <c r="U341" s="3">
        <f t="shared" si="10"/>
        <v>0</v>
      </c>
      <c r="V341" s="3">
        <f t="shared" si="11"/>
        <v>0</v>
      </c>
      <c r="W341" s="3" t="s">
        <v>145</v>
      </c>
      <c r="X341" s="87" t="s">
        <v>145</v>
      </c>
      <c r="Y341" s="73">
        <f>(PLANEJAMENTO[[#This Row],[AGUARDANDO SEPARAÇÃO]]+PLANEJAMENTO[[#This Row],[FINALIZADO]])/(PLANEJAMENTO[[#This Row],[KIT]]+PLANEJAMENTO[[#This Row],[TOTAL LISTA]])</f>
        <v>1</v>
      </c>
    </row>
    <row r="342" spans="1:25" x14ac:dyDescent="0.25">
      <c r="A342" s="71" t="s">
        <v>160</v>
      </c>
      <c r="B342" s="71" t="s">
        <v>158</v>
      </c>
      <c r="C342" s="3">
        <v>95193</v>
      </c>
      <c r="D342" s="3" t="s">
        <v>365</v>
      </c>
      <c r="E342" s="47" t="s">
        <v>137</v>
      </c>
      <c r="F342" s="4" t="s">
        <v>136</v>
      </c>
      <c r="G342" s="4">
        <v>1440</v>
      </c>
      <c r="H342" s="3">
        <v>6</v>
      </c>
      <c r="I342" s="15">
        <f>SUMIFS(IN_TRANSITO!E:E,IN_TRANSITO!B:B,PLANEJAMENTO!C342,IN_TRANSITO!H:H,PLANEJAMENTO!$I$2,IN_TRANSITO!W:W,PLANEJAMENTO!A342)</f>
        <v>0</v>
      </c>
      <c r="J342" s="15">
        <f>SUMIFS(IN_TRANSITO!E:E,IN_TRANSITO!B:B,PLANEJAMENTO!C342,IN_TRANSITO!H:H,PLANEJAMENTO!$J$2,IN_TRANSITO!W:W,PLANEJAMENTO!A342)</f>
        <v>0</v>
      </c>
      <c r="K342" s="15">
        <f>SUMIFS(PRODUCAO_SHRINK!E:E,PRODUCAO_SHRINK!B:B,PLANEJAMENTO[[#This Row],[SKU]],PRODUCAO_SHRINK!H:H,PLANEJAMENTO[[#Headers],[SHERINK SOLICITADO]],PRODUCAO_SHRINK!V:V,PLANEJAMENTO[[#This Row],[LISTA]])</f>
        <v>0</v>
      </c>
      <c r="L342" s="15">
        <f>SUMIFS(PRODUCAO_SHRINK!E:E,PRODUCAO_SHRINK!B:B,PLANEJAMENTO[[#This Row],[SKU]],PRODUCAO_SHRINK!H:H,PLANEJAMENTO[[#Headers],[SHERINK ENVIADO]],PRODUCAO_SHRINK!V:V,PLANEJAMENTO[[#This Row],[LISTA]])</f>
        <v>0</v>
      </c>
      <c r="M342" s="15">
        <f>SUMIFS(IN_TRANSITO!E:E,IN_TRANSITO!B:B,PLANEJAMENTO!C342,IN_TRANSITO!H:H,PLANEJAMENTO!$M$2,IN_TRANSITO!W:W,PLANEJAMENTO!A342)</f>
        <v>24</v>
      </c>
      <c r="N342" s="15">
        <v>0</v>
      </c>
      <c r="O342" s="15">
        <v>24</v>
      </c>
      <c r="P342" s="15">
        <f>(PLANEJAMENTO[[#This Row],[AGUARDANDO SEPARAÇÃO]]+PLANEJAMENTO[[#This Row],[FINALIZADO]])-(PLANEJAMENTO[[#This Row],[TOTAL LISTA]]+PLANEJAMENTO[[#This Row],[KIT]])</f>
        <v>0</v>
      </c>
      <c r="Q342" s="3">
        <f>IFERROR(VLOOKUP(PLANEJAMENTO[[#This Row],[SKU]],EST_MERCOCAMP!A:E,5,0),0)</f>
        <v>23838</v>
      </c>
      <c r="R342" s="3">
        <f>IFERROR(VLOOKUP(PLANEJAMENTO[[#This Row],[SKU]],EST_LMX!A:C,3,0),0)</f>
        <v>2448</v>
      </c>
      <c r="S342" s="7">
        <f>IFERROR(IF(VLOOKUP(C342,'EST_DEVINTEX X DEMANDA'!A:E,5,0)&lt;0,0,VLOOKUP(C342,'EST_DEVINTEX X DEMANDA'!A:E,5,0)),0)</f>
        <v>2826</v>
      </c>
      <c r="T342" s="3"/>
      <c r="U342" s="3">
        <f t="shared" si="10"/>
        <v>0</v>
      </c>
      <c r="V342" s="3">
        <f t="shared" si="11"/>
        <v>0</v>
      </c>
      <c r="W342" s="3" t="s">
        <v>145</v>
      </c>
      <c r="X342" s="87" t="s">
        <v>145</v>
      </c>
      <c r="Y342" s="73">
        <f>(PLANEJAMENTO[[#This Row],[AGUARDANDO SEPARAÇÃO]]+PLANEJAMENTO[[#This Row],[FINALIZADO]])/(PLANEJAMENTO[[#This Row],[KIT]]+PLANEJAMENTO[[#This Row],[TOTAL LISTA]])</f>
        <v>1</v>
      </c>
    </row>
    <row r="343" spans="1:25" x14ac:dyDescent="0.25">
      <c r="A343" s="71" t="s">
        <v>160</v>
      </c>
      <c r="B343" s="71" t="s">
        <v>158</v>
      </c>
      <c r="C343" s="3">
        <v>32488</v>
      </c>
      <c r="D343" s="3" t="s">
        <v>366</v>
      </c>
      <c r="E343" s="47" t="s">
        <v>138</v>
      </c>
      <c r="F343" s="4" t="s">
        <v>136</v>
      </c>
      <c r="G343" s="4">
        <v>1512</v>
      </c>
      <c r="H343" s="3">
        <v>6</v>
      </c>
      <c r="I343" s="15">
        <f>SUMIFS(IN_TRANSITO!E:E,IN_TRANSITO!B:B,PLANEJAMENTO!C343,IN_TRANSITO!H:H,PLANEJAMENTO!$I$2,IN_TRANSITO!W:W,PLANEJAMENTO!A343)</f>
        <v>0</v>
      </c>
      <c r="J343" s="15">
        <f>SUMIFS(IN_TRANSITO!E:E,IN_TRANSITO!B:B,PLANEJAMENTO!C343,IN_TRANSITO!H:H,PLANEJAMENTO!$J$2,IN_TRANSITO!W:W,PLANEJAMENTO!A343)</f>
        <v>0</v>
      </c>
      <c r="K343" s="15">
        <f>SUMIFS(PRODUCAO_SHRINK!E:E,PRODUCAO_SHRINK!B:B,PLANEJAMENTO[[#This Row],[SKU]],PRODUCAO_SHRINK!H:H,PLANEJAMENTO[[#Headers],[SHERINK SOLICITADO]],PRODUCAO_SHRINK!V:V,PLANEJAMENTO[[#This Row],[LISTA]])</f>
        <v>0</v>
      </c>
      <c r="L343" s="15">
        <f>SUMIFS(PRODUCAO_SHRINK!E:E,PRODUCAO_SHRINK!B:B,PLANEJAMENTO[[#This Row],[SKU]],PRODUCAO_SHRINK!H:H,PLANEJAMENTO[[#Headers],[SHERINK ENVIADO]],PRODUCAO_SHRINK!V:V,PLANEJAMENTO[[#This Row],[LISTA]])</f>
        <v>0</v>
      </c>
      <c r="M343" s="15">
        <f>SUMIFS(IN_TRANSITO!E:E,IN_TRANSITO!B:B,PLANEJAMENTO!C343,IN_TRANSITO!H:H,PLANEJAMENTO!$M$2,IN_TRANSITO!W:W,PLANEJAMENTO!A343)</f>
        <v>18</v>
      </c>
      <c r="N343" s="15">
        <v>0</v>
      </c>
      <c r="O343" s="15">
        <v>18</v>
      </c>
      <c r="P343" s="15">
        <f>(PLANEJAMENTO[[#This Row],[AGUARDANDO SEPARAÇÃO]]+PLANEJAMENTO[[#This Row],[FINALIZADO]])-(PLANEJAMENTO[[#This Row],[TOTAL LISTA]]+PLANEJAMENTO[[#This Row],[KIT]])</f>
        <v>0</v>
      </c>
      <c r="Q343" s="3">
        <f>IFERROR(VLOOKUP(PLANEJAMENTO[[#This Row],[SKU]],EST_MERCOCAMP!A:E,5,0),0)</f>
        <v>14202</v>
      </c>
      <c r="R343" s="3">
        <f>IFERROR(VLOOKUP(PLANEJAMENTO[[#This Row],[SKU]],EST_LMX!A:C,3,0),0)</f>
        <v>36</v>
      </c>
      <c r="S343" s="7">
        <f>IFERROR(IF(VLOOKUP(C343,'EST_DEVINTEX X DEMANDA'!A:E,5,0)&lt;0,0,VLOOKUP(C343,'EST_DEVINTEX X DEMANDA'!A:E,5,0)),0)</f>
        <v>1512</v>
      </c>
      <c r="T343" s="3"/>
      <c r="U343" s="3">
        <f t="shared" si="10"/>
        <v>0</v>
      </c>
      <c r="V343" s="3">
        <f t="shared" si="11"/>
        <v>0</v>
      </c>
      <c r="W343" s="3" t="s">
        <v>145</v>
      </c>
      <c r="X343" s="87" t="s">
        <v>145</v>
      </c>
      <c r="Y343" s="73">
        <f>(PLANEJAMENTO[[#This Row],[AGUARDANDO SEPARAÇÃO]]+PLANEJAMENTO[[#This Row],[FINALIZADO]])/(PLANEJAMENTO[[#This Row],[KIT]]+PLANEJAMENTO[[#This Row],[TOTAL LISTA]])</f>
        <v>1</v>
      </c>
    </row>
    <row r="344" spans="1:25" x14ac:dyDescent="0.25">
      <c r="A344" s="72" t="s">
        <v>160</v>
      </c>
      <c r="B344" s="71" t="s">
        <v>158</v>
      </c>
      <c r="C344" s="61">
        <v>34700</v>
      </c>
      <c r="D344" s="61" t="s">
        <v>367</v>
      </c>
      <c r="E344" s="53" t="s">
        <v>137</v>
      </c>
      <c r="F344" s="4" t="s">
        <v>136</v>
      </c>
      <c r="G344" s="52">
        <v>1560</v>
      </c>
      <c r="H344" s="61">
        <v>12</v>
      </c>
      <c r="I344" s="15">
        <f>SUMIFS(IN_TRANSITO!E:E,IN_TRANSITO!B:B,PLANEJAMENTO!C344,IN_TRANSITO!H:H,PLANEJAMENTO!$I$2,IN_TRANSITO!W:W,PLANEJAMENTO!A344)</f>
        <v>0</v>
      </c>
      <c r="J344" s="15">
        <f>SUMIFS(IN_TRANSITO!E:E,IN_TRANSITO!B:B,PLANEJAMENTO!C344,IN_TRANSITO!H:H,PLANEJAMENTO!$J$2,IN_TRANSITO!W:W,PLANEJAMENTO!A344)</f>
        <v>0</v>
      </c>
      <c r="K344" s="15">
        <f>SUMIFS(PRODUCAO_SHRINK!E:E,PRODUCAO_SHRINK!B:B,PLANEJAMENTO[[#This Row],[SKU]],PRODUCAO_SHRINK!H:H,PLANEJAMENTO[[#Headers],[SHERINK SOLICITADO]],PRODUCAO_SHRINK!V:V,PLANEJAMENTO[[#This Row],[LISTA]])</f>
        <v>0</v>
      </c>
      <c r="L344" s="15">
        <f>SUMIFS(PRODUCAO_SHRINK!E:E,PRODUCAO_SHRINK!B:B,PLANEJAMENTO[[#This Row],[SKU]],PRODUCAO_SHRINK!H:H,PLANEJAMENTO[[#Headers],[SHERINK ENVIADO]],PRODUCAO_SHRINK!V:V,PLANEJAMENTO[[#This Row],[LISTA]])</f>
        <v>0</v>
      </c>
      <c r="M344" s="15">
        <f>SUMIFS(IN_TRANSITO!E:E,IN_TRANSITO!B:B,PLANEJAMENTO!C344,IN_TRANSITO!H:H,PLANEJAMENTO!$M$2,IN_TRANSITO!W:W,PLANEJAMENTO!A344)</f>
        <v>12</v>
      </c>
      <c r="N344" s="15">
        <v>0</v>
      </c>
      <c r="O344" s="62">
        <v>12</v>
      </c>
      <c r="P344" s="15">
        <f>(PLANEJAMENTO[[#This Row],[AGUARDANDO SEPARAÇÃO]]+PLANEJAMENTO[[#This Row],[FINALIZADO]])-(PLANEJAMENTO[[#This Row],[TOTAL LISTA]]+PLANEJAMENTO[[#This Row],[KIT]])</f>
        <v>0</v>
      </c>
      <c r="Q344" s="3">
        <f>IFERROR(VLOOKUP(PLANEJAMENTO[[#This Row],[SKU]],EST_MERCOCAMP!A:E,5,0),0)</f>
        <v>-1512</v>
      </c>
      <c r="R344" s="61">
        <f>IFERROR(VLOOKUP(PLANEJAMENTO[[#This Row],[SKU]],EST_LMX!A:C,3,0),0)</f>
        <v>4644</v>
      </c>
      <c r="S344" s="7">
        <f>IFERROR(IF(VLOOKUP(C344,'EST_DEVINTEX X DEMANDA'!A:E,5,0)&lt;0,0,VLOOKUP(C344,'EST_DEVINTEX X DEMANDA'!A:E,5,0)),0)</f>
        <v>11856</v>
      </c>
      <c r="T344" s="61"/>
      <c r="U344" s="3">
        <f t="shared" si="10"/>
        <v>0</v>
      </c>
      <c r="V344" s="3">
        <f t="shared" si="11"/>
        <v>0</v>
      </c>
      <c r="W344" s="61" t="s">
        <v>145</v>
      </c>
      <c r="X344" s="87" t="s">
        <v>145</v>
      </c>
      <c r="Y344" s="73">
        <f>(PLANEJAMENTO[[#This Row],[AGUARDANDO SEPARAÇÃO]]+PLANEJAMENTO[[#This Row],[FINALIZADO]])/(PLANEJAMENTO[[#This Row],[KIT]]+PLANEJAMENTO[[#This Row],[TOTAL LISTA]])</f>
        <v>1</v>
      </c>
    </row>
    <row r="345" spans="1:25" x14ac:dyDescent="0.25">
      <c r="A345" s="71" t="s">
        <v>161</v>
      </c>
      <c r="B345" s="71" t="s">
        <v>158</v>
      </c>
      <c r="C345" s="3">
        <v>32060</v>
      </c>
      <c r="D345" s="3" t="s">
        <v>368</v>
      </c>
      <c r="E345" s="47" t="s">
        <v>135</v>
      </c>
      <c r="F345" s="4" t="s">
        <v>136</v>
      </c>
      <c r="G345" s="4">
        <v>480</v>
      </c>
      <c r="H345" s="3">
        <v>6</v>
      </c>
      <c r="I345" s="15">
        <f>SUMIFS(IN_TRANSITO!E:E,IN_TRANSITO!B:B,PLANEJAMENTO!C345,IN_TRANSITO!H:H,PLANEJAMENTO!$I$2,IN_TRANSITO!W:W,PLANEJAMENTO!A345)</f>
        <v>0</v>
      </c>
      <c r="J345" s="15">
        <f>SUMIFS(IN_TRANSITO!E:E,IN_TRANSITO!B:B,PLANEJAMENTO!C345,IN_TRANSITO!H:H,PLANEJAMENTO!$J$2,IN_TRANSITO!W:W,PLANEJAMENTO!A345)</f>
        <v>0</v>
      </c>
      <c r="K345" s="15">
        <f>SUMIFS(PRODUCAO_SHRINK!E:E,PRODUCAO_SHRINK!B:B,PLANEJAMENTO[[#This Row],[SKU]],PRODUCAO_SHRINK!H:H,PLANEJAMENTO[[#Headers],[SHERINK SOLICITADO]],PRODUCAO_SHRINK!V:V,PLANEJAMENTO[[#This Row],[LISTA]])</f>
        <v>3264</v>
      </c>
      <c r="L345" s="15">
        <f>SUMIFS(PRODUCAO_SHRINK!E:E,PRODUCAO_SHRINK!B:B,PLANEJAMENTO[[#This Row],[SKU]],PRODUCAO_SHRINK!H:H,PLANEJAMENTO[[#Headers],[SHERINK ENVIADO]],PRODUCAO_SHRINK!V:V,PLANEJAMENTO[[#This Row],[LISTA]])</f>
        <v>3264</v>
      </c>
      <c r="M345" s="15">
        <f>SUMIFS(IN_TRANSITO!E:E,IN_TRANSITO!B:B,PLANEJAMENTO!C345,IN_TRANSITO!H:H,PLANEJAMENTO!$M$2,IN_TRANSITO!W:W,PLANEJAMENTO!A345)</f>
        <v>0</v>
      </c>
      <c r="N345" s="15">
        <v>0</v>
      </c>
      <c r="O345" s="62">
        <v>3264</v>
      </c>
      <c r="P345" s="15">
        <f>(PLANEJAMENTO[[#This Row],[AGUARDANDO SEPARAÇÃO]]+PLANEJAMENTO[[#This Row],[FINALIZADO]])-(PLANEJAMENTO[[#This Row],[TOTAL LISTA]]+PLANEJAMENTO[[#This Row],[KIT]])</f>
        <v>-3264</v>
      </c>
      <c r="Q345" s="3">
        <f>IFERROR(VLOOKUP(PLANEJAMENTO[[#This Row],[SKU]],EST_MERCOCAMP!A:E,5,0),0)</f>
        <v>19698</v>
      </c>
      <c r="R345" s="61">
        <f>IFERROR(VLOOKUP(PLANEJAMENTO[[#This Row],[SKU]],EST_LMX!A:C,3,0),0)</f>
        <v>11174</v>
      </c>
      <c r="S345" s="7">
        <f>IFERROR(IF(VLOOKUP(C345,'EST_DEVINTEX X DEMANDA'!A:E,5,0)&lt;0,0,VLOOKUP(C345,'EST_DEVINTEX X DEMANDA'!A:E,5,0)),0)</f>
        <v>58446</v>
      </c>
      <c r="T345" s="3"/>
      <c r="U345" s="3">
        <f t="shared" si="10"/>
        <v>0</v>
      </c>
      <c r="V345" s="3">
        <f t="shared" si="11"/>
        <v>0</v>
      </c>
      <c r="W345" s="61" t="s">
        <v>182</v>
      </c>
      <c r="X345" s="87" t="s">
        <v>145</v>
      </c>
      <c r="Y345" s="73">
        <f>(PLANEJAMENTO[[#This Row],[AGUARDANDO SEPARAÇÃO]]+PLANEJAMENTO[[#This Row],[FINALIZADO]])/(PLANEJAMENTO[[#This Row],[KIT]]+PLANEJAMENTO[[#This Row],[TOTAL LISTA]])</f>
        <v>0</v>
      </c>
    </row>
    <row r="346" spans="1:25" x14ac:dyDescent="0.25">
      <c r="A346" s="71" t="s">
        <v>161</v>
      </c>
      <c r="B346" s="71" t="s">
        <v>158</v>
      </c>
      <c r="C346" s="3">
        <v>32259</v>
      </c>
      <c r="D346" s="3" t="s">
        <v>11</v>
      </c>
      <c r="E346" s="47" t="s">
        <v>135</v>
      </c>
      <c r="F346" s="4" t="s">
        <v>136</v>
      </c>
      <c r="G346" s="4">
        <v>8544</v>
      </c>
      <c r="H346" s="3">
        <v>12</v>
      </c>
      <c r="I346" s="15">
        <f>SUMIFS(IN_TRANSITO!E:E,IN_TRANSITO!B:B,PLANEJAMENTO!C346,IN_TRANSITO!H:H,PLANEJAMENTO!$I$2,IN_TRANSITO!W:W,PLANEJAMENTO!A346)</f>
        <v>0</v>
      </c>
      <c r="J346" s="15">
        <f>SUMIFS(IN_TRANSITO!E:E,IN_TRANSITO!B:B,PLANEJAMENTO!C346,IN_TRANSITO!H:H,PLANEJAMENTO!$J$2,IN_TRANSITO!W:W,PLANEJAMENTO!A346)</f>
        <v>0</v>
      </c>
      <c r="K346" s="15">
        <f>SUMIFS(PRODUCAO_SHRINK!E:E,PRODUCAO_SHRINK!B:B,PLANEJAMENTO[[#This Row],[SKU]],PRODUCAO_SHRINK!H:H,PLANEJAMENTO[[#Headers],[SHERINK SOLICITADO]],PRODUCAO_SHRINK!V:V,PLANEJAMENTO[[#This Row],[LISTA]])</f>
        <v>0</v>
      </c>
      <c r="L346" s="15">
        <f>SUMIFS(PRODUCAO_SHRINK!E:E,PRODUCAO_SHRINK!B:B,PLANEJAMENTO[[#This Row],[SKU]],PRODUCAO_SHRINK!H:H,PLANEJAMENTO[[#Headers],[SHERINK ENVIADO]],PRODUCAO_SHRINK!V:V,PLANEJAMENTO[[#This Row],[LISTA]])</f>
        <v>0</v>
      </c>
      <c r="M346" s="15">
        <f>SUMIFS(IN_TRANSITO!E:E,IN_TRANSITO!B:B,PLANEJAMENTO!C346,IN_TRANSITO!H:H,PLANEJAMENTO!$M$2,IN_TRANSITO!W:W,PLANEJAMENTO!A346)</f>
        <v>2784</v>
      </c>
      <c r="N346" s="15">
        <v>0</v>
      </c>
      <c r="O346" s="62">
        <v>2784</v>
      </c>
      <c r="P346" s="15">
        <f>(PLANEJAMENTO[[#This Row],[AGUARDANDO SEPARAÇÃO]]+PLANEJAMENTO[[#This Row],[FINALIZADO]])-(PLANEJAMENTO[[#This Row],[TOTAL LISTA]]+PLANEJAMENTO[[#This Row],[KIT]])</f>
        <v>0</v>
      </c>
      <c r="Q346" s="3">
        <f>IFERROR(VLOOKUP(PLANEJAMENTO[[#This Row],[SKU]],EST_MERCOCAMP!A:E,5,0),0)</f>
        <v>21780</v>
      </c>
      <c r="R346" s="61">
        <f>IFERROR(VLOOKUP(PLANEJAMENTO[[#This Row],[SKU]],EST_LMX!A:C,3,0),0)</f>
        <v>978</v>
      </c>
      <c r="S346" s="7">
        <f>IFERROR(IF(VLOOKUP(C346,'EST_DEVINTEX X DEMANDA'!A:E,5,0)&lt;0,0,VLOOKUP(C346,'EST_DEVINTEX X DEMANDA'!A:E,5,0)),0)</f>
        <v>24348</v>
      </c>
      <c r="T346" s="3"/>
      <c r="U346" s="3">
        <f t="shared" si="10"/>
        <v>0</v>
      </c>
      <c r="V346" s="3">
        <f t="shared" si="11"/>
        <v>0</v>
      </c>
      <c r="W346" s="61" t="s">
        <v>145</v>
      </c>
      <c r="X346" s="87" t="s">
        <v>145</v>
      </c>
      <c r="Y346" s="73">
        <f>(PLANEJAMENTO[[#This Row],[AGUARDANDO SEPARAÇÃO]]+PLANEJAMENTO[[#This Row],[FINALIZADO]])/(PLANEJAMENTO[[#This Row],[KIT]]+PLANEJAMENTO[[#This Row],[TOTAL LISTA]])</f>
        <v>1</v>
      </c>
    </row>
    <row r="347" spans="1:25" x14ac:dyDescent="0.25">
      <c r="A347" s="71" t="s">
        <v>161</v>
      </c>
      <c r="B347" s="71" t="s">
        <v>158</v>
      </c>
      <c r="C347" s="3">
        <v>95505</v>
      </c>
      <c r="D347" s="3" t="s">
        <v>369</v>
      </c>
      <c r="E347" s="47" t="s">
        <v>137</v>
      </c>
      <c r="F347" s="4" t="s">
        <v>136</v>
      </c>
      <c r="G347" s="4">
        <v>1260</v>
      </c>
      <c r="H347" s="3">
        <v>6</v>
      </c>
      <c r="I347" s="15">
        <f>SUMIFS(IN_TRANSITO!E:E,IN_TRANSITO!B:B,PLANEJAMENTO!C347,IN_TRANSITO!H:H,PLANEJAMENTO!$I$2,IN_TRANSITO!W:W,PLANEJAMENTO!A347)</f>
        <v>0</v>
      </c>
      <c r="J347" s="15">
        <f>SUMIFS(IN_TRANSITO!E:E,IN_TRANSITO!B:B,PLANEJAMENTO!C347,IN_TRANSITO!H:H,PLANEJAMENTO!$J$2,IN_TRANSITO!W:W,PLANEJAMENTO!A347)</f>
        <v>0</v>
      </c>
      <c r="K347" s="15">
        <f>SUMIFS(PRODUCAO_SHRINK!E:E,PRODUCAO_SHRINK!B:B,PLANEJAMENTO[[#This Row],[SKU]],PRODUCAO_SHRINK!H:H,PLANEJAMENTO[[#Headers],[SHERINK SOLICITADO]],PRODUCAO_SHRINK!V:V,PLANEJAMENTO[[#This Row],[LISTA]])</f>
        <v>0</v>
      </c>
      <c r="L347" s="15">
        <f>SUMIFS(PRODUCAO_SHRINK!E:E,PRODUCAO_SHRINK!B:B,PLANEJAMENTO[[#This Row],[SKU]],PRODUCAO_SHRINK!H:H,PLANEJAMENTO[[#Headers],[SHERINK ENVIADO]],PRODUCAO_SHRINK!V:V,PLANEJAMENTO[[#This Row],[LISTA]])</f>
        <v>0</v>
      </c>
      <c r="M347" s="15">
        <f>SUMIFS(IN_TRANSITO!E:E,IN_TRANSITO!B:B,PLANEJAMENTO!C347,IN_TRANSITO!H:H,PLANEJAMENTO!$M$2,IN_TRANSITO!W:W,PLANEJAMENTO!A347)</f>
        <v>2274</v>
      </c>
      <c r="N347" s="15">
        <v>0</v>
      </c>
      <c r="O347" s="62">
        <v>2610</v>
      </c>
      <c r="P347" s="15">
        <f>(PLANEJAMENTO[[#This Row],[AGUARDANDO SEPARAÇÃO]]+PLANEJAMENTO[[#This Row],[FINALIZADO]])-(PLANEJAMENTO[[#This Row],[TOTAL LISTA]]+PLANEJAMENTO[[#This Row],[KIT]])</f>
        <v>-336</v>
      </c>
      <c r="Q347" s="3">
        <f>IFERROR(VLOOKUP(PLANEJAMENTO[[#This Row],[SKU]],EST_MERCOCAMP!A:E,5,0),0)</f>
        <v>-1914</v>
      </c>
      <c r="R347" s="61">
        <f>IFERROR(VLOOKUP(PLANEJAMENTO[[#This Row],[SKU]],EST_LMX!A:C,3,0),0)</f>
        <v>126</v>
      </c>
      <c r="S347" s="7">
        <f>IFERROR(IF(VLOOKUP(C347,'EST_DEVINTEX X DEMANDA'!A:E,5,0)&lt;0,0,VLOOKUP(C347,'EST_DEVINTEX X DEMANDA'!A:E,5,0)),0)</f>
        <v>12854</v>
      </c>
      <c r="T347" s="3"/>
      <c r="U347" s="3">
        <f t="shared" si="10"/>
        <v>0</v>
      </c>
      <c r="V347" s="3">
        <f t="shared" si="11"/>
        <v>0</v>
      </c>
      <c r="W347" s="61" t="s">
        <v>145</v>
      </c>
      <c r="X347" s="87" t="s">
        <v>145</v>
      </c>
      <c r="Y347" s="73">
        <f>(PLANEJAMENTO[[#This Row],[AGUARDANDO SEPARAÇÃO]]+PLANEJAMENTO[[#This Row],[FINALIZADO]])/(PLANEJAMENTO[[#This Row],[KIT]]+PLANEJAMENTO[[#This Row],[TOTAL LISTA]])</f>
        <v>0.87126436781609196</v>
      </c>
    </row>
    <row r="348" spans="1:25" x14ac:dyDescent="0.25">
      <c r="A348" s="71" t="s">
        <v>161</v>
      </c>
      <c r="B348" s="71" t="s">
        <v>158</v>
      </c>
      <c r="C348" s="3">
        <v>95679</v>
      </c>
      <c r="D348" s="3" t="s">
        <v>370</v>
      </c>
      <c r="E348" s="47" t="s">
        <v>135</v>
      </c>
      <c r="F348" s="4" t="s">
        <v>136</v>
      </c>
      <c r="G348" s="4">
        <v>480</v>
      </c>
      <c r="H348" s="3">
        <v>6</v>
      </c>
      <c r="I348" s="15">
        <f>SUMIFS(IN_TRANSITO!E:E,IN_TRANSITO!B:B,PLANEJAMENTO!C348,IN_TRANSITO!H:H,PLANEJAMENTO!$I$2,IN_TRANSITO!W:W,PLANEJAMENTO!A348)</f>
        <v>0</v>
      </c>
      <c r="J348" s="15">
        <f>SUMIFS(IN_TRANSITO!E:E,IN_TRANSITO!B:B,PLANEJAMENTO!C348,IN_TRANSITO!H:H,PLANEJAMENTO!$J$2,IN_TRANSITO!W:W,PLANEJAMENTO!A348)</f>
        <v>0</v>
      </c>
      <c r="K348" s="15">
        <f>SUMIFS(PRODUCAO_SHRINK!E:E,PRODUCAO_SHRINK!B:B,PLANEJAMENTO[[#This Row],[SKU]],PRODUCAO_SHRINK!H:H,PLANEJAMENTO[[#Headers],[SHERINK SOLICITADO]],PRODUCAO_SHRINK!V:V,PLANEJAMENTO[[#This Row],[LISTA]])</f>
        <v>2502</v>
      </c>
      <c r="L348" s="15">
        <f>SUMIFS(PRODUCAO_SHRINK!E:E,PRODUCAO_SHRINK!B:B,PLANEJAMENTO[[#This Row],[SKU]],PRODUCAO_SHRINK!H:H,PLANEJAMENTO[[#Headers],[SHERINK ENVIADO]],PRODUCAO_SHRINK!V:V,PLANEJAMENTO[[#This Row],[LISTA]])</f>
        <v>2502</v>
      </c>
      <c r="M348" s="15">
        <f>SUMIFS(IN_TRANSITO!E:E,IN_TRANSITO!B:B,PLANEJAMENTO!C348,IN_TRANSITO!H:H,PLANEJAMENTO!$M$2,IN_TRANSITO!W:W,PLANEJAMENTO!A348)</f>
        <v>0</v>
      </c>
      <c r="N348" s="15">
        <v>0</v>
      </c>
      <c r="O348" s="62">
        <v>2502</v>
      </c>
      <c r="P348" s="15">
        <f>(PLANEJAMENTO[[#This Row],[AGUARDANDO SEPARAÇÃO]]+PLANEJAMENTO[[#This Row],[FINALIZADO]])-(PLANEJAMENTO[[#This Row],[TOTAL LISTA]]+PLANEJAMENTO[[#This Row],[KIT]])</f>
        <v>-2502</v>
      </c>
      <c r="Q348" s="3">
        <f>IFERROR(VLOOKUP(PLANEJAMENTO[[#This Row],[SKU]],EST_MERCOCAMP!A:E,5,0),0)</f>
        <v>-4668</v>
      </c>
      <c r="R348" s="61">
        <f>IFERROR(VLOOKUP(PLANEJAMENTO[[#This Row],[SKU]],EST_LMX!A:C,3,0),0)</f>
        <v>4830</v>
      </c>
      <c r="S348" s="7">
        <f>IFERROR(IF(VLOOKUP(C348,'EST_DEVINTEX X DEMANDA'!A:E,5,0)&lt;0,0,VLOOKUP(C348,'EST_DEVINTEX X DEMANDA'!A:E,5,0)),0)</f>
        <v>17034</v>
      </c>
      <c r="T348" s="3"/>
      <c r="U348" s="3">
        <f t="shared" si="10"/>
        <v>0</v>
      </c>
      <c r="V348" s="3">
        <f t="shared" si="11"/>
        <v>0</v>
      </c>
      <c r="W348" s="61" t="s">
        <v>182</v>
      </c>
      <c r="X348" s="87" t="s">
        <v>145</v>
      </c>
      <c r="Y348" s="73">
        <f>(PLANEJAMENTO[[#This Row],[AGUARDANDO SEPARAÇÃO]]+PLANEJAMENTO[[#This Row],[FINALIZADO]])/(PLANEJAMENTO[[#This Row],[KIT]]+PLANEJAMENTO[[#This Row],[TOTAL LISTA]])</f>
        <v>0</v>
      </c>
    </row>
    <row r="349" spans="1:25" x14ac:dyDescent="0.25">
      <c r="A349" s="71" t="s">
        <v>161</v>
      </c>
      <c r="B349" s="71" t="s">
        <v>158</v>
      </c>
      <c r="C349" s="3">
        <v>32035</v>
      </c>
      <c r="D349" s="3" t="s">
        <v>371</v>
      </c>
      <c r="E349" s="47" t="s">
        <v>135</v>
      </c>
      <c r="F349" s="4" t="s">
        <v>136</v>
      </c>
      <c r="G349" s="4">
        <v>1452</v>
      </c>
      <c r="H349" s="3">
        <v>6</v>
      </c>
      <c r="I349" s="15">
        <f>SUMIFS(IN_TRANSITO!E:E,IN_TRANSITO!B:B,PLANEJAMENTO!C349,IN_TRANSITO!H:H,PLANEJAMENTO!$I$2,IN_TRANSITO!W:W,PLANEJAMENTO!A349)</f>
        <v>0</v>
      </c>
      <c r="J349" s="15">
        <f>SUMIFS(IN_TRANSITO!E:E,IN_TRANSITO!B:B,PLANEJAMENTO!C349,IN_TRANSITO!H:H,PLANEJAMENTO!$J$2,IN_TRANSITO!W:W,PLANEJAMENTO!A349)</f>
        <v>0</v>
      </c>
      <c r="K349" s="15">
        <f>SUMIFS(PRODUCAO_SHRINK!E:E,PRODUCAO_SHRINK!B:B,PLANEJAMENTO[[#This Row],[SKU]],PRODUCAO_SHRINK!H:H,PLANEJAMENTO[[#Headers],[SHERINK SOLICITADO]],PRODUCAO_SHRINK!V:V,PLANEJAMENTO[[#This Row],[LISTA]])</f>
        <v>0</v>
      </c>
      <c r="L349" s="15">
        <f>SUMIFS(PRODUCAO_SHRINK!E:E,PRODUCAO_SHRINK!B:B,PLANEJAMENTO[[#This Row],[SKU]],PRODUCAO_SHRINK!H:H,PLANEJAMENTO[[#Headers],[SHERINK ENVIADO]],PRODUCAO_SHRINK!V:V,PLANEJAMENTO[[#This Row],[LISTA]])</f>
        <v>0</v>
      </c>
      <c r="M349" s="15">
        <f>SUMIFS(IN_TRANSITO!E:E,IN_TRANSITO!B:B,PLANEJAMENTO!C349,IN_TRANSITO!H:H,PLANEJAMENTO!$M$2,IN_TRANSITO!W:W,PLANEJAMENTO!A349)</f>
        <v>1992</v>
      </c>
      <c r="N349" s="15">
        <v>0</v>
      </c>
      <c r="O349" s="62">
        <v>1992</v>
      </c>
      <c r="P349" s="15">
        <f>(PLANEJAMENTO[[#This Row],[AGUARDANDO SEPARAÇÃO]]+PLANEJAMENTO[[#This Row],[FINALIZADO]])-(PLANEJAMENTO[[#This Row],[TOTAL LISTA]]+PLANEJAMENTO[[#This Row],[KIT]])</f>
        <v>0</v>
      </c>
      <c r="Q349" s="3">
        <f>IFERROR(VLOOKUP(PLANEJAMENTO[[#This Row],[SKU]],EST_MERCOCAMP!A:E,5,0),0)</f>
        <v>-8586</v>
      </c>
      <c r="R349" s="61">
        <f>IFERROR(VLOOKUP(PLANEJAMENTO[[#This Row],[SKU]],EST_LMX!A:C,3,0),0)</f>
        <v>438</v>
      </c>
      <c r="S349" s="7">
        <f>IFERROR(IF(VLOOKUP(C349,'EST_DEVINTEX X DEMANDA'!A:E,5,0)&lt;0,0,VLOOKUP(C349,'EST_DEVINTEX X DEMANDA'!A:E,5,0)),0)</f>
        <v>13662</v>
      </c>
      <c r="T349" s="3"/>
      <c r="U349" s="3">
        <f t="shared" si="10"/>
        <v>0</v>
      </c>
      <c r="V349" s="3">
        <f t="shared" si="11"/>
        <v>0</v>
      </c>
      <c r="W349" s="61" t="s">
        <v>145</v>
      </c>
      <c r="X349" s="87" t="s">
        <v>145</v>
      </c>
      <c r="Y349" s="73">
        <f>(PLANEJAMENTO[[#This Row],[AGUARDANDO SEPARAÇÃO]]+PLANEJAMENTO[[#This Row],[FINALIZADO]])/(PLANEJAMENTO[[#This Row],[KIT]]+PLANEJAMENTO[[#This Row],[TOTAL LISTA]])</f>
        <v>1</v>
      </c>
    </row>
    <row r="350" spans="1:25" x14ac:dyDescent="0.25">
      <c r="A350" s="71" t="s">
        <v>161</v>
      </c>
      <c r="B350" s="71" t="s">
        <v>158</v>
      </c>
      <c r="C350" s="3">
        <v>31690</v>
      </c>
      <c r="D350" s="3" t="s">
        <v>372</v>
      </c>
      <c r="E350" s="47" t="s">
        <v>137</v>
      </c>
      <c r="F350" s="4" t="s">
        <v>136</v>
      </c>
      <c r="G350" s="4">
        <v>2400</v>
      </c>
      <c r="H350" s="3">
        <v>6</v>
      </c>
      <c r="I350" s="15">
        <f>SUMIFS(IN_TRANSITO!E:E,IN_TRANSITO!B:B,PLANEJAMENTO!C350,IN_TRANSITO!H:H,PLANEJAMENTO!$I$2,IN_TRANSITO!W:W,PLANEJAMENTO!A350)</f>
        <v>0</v>
      </c>
      <c r="J350" s="15">
        <f>SUMIFS(IN_TRANSITO!E:E,IN_TRANSITO!B:B,PLANEJAMENTO!C350,IN_TRANSITO!H:H,PLANEJAMENTO!$J$2,IN_TRANSITO!W:W,PLANEJAMENTO!A350)</f>
        <v>0</v>
      </c>
      <c r="K350" s="15">
        <f>SUMIFS(PRODUCAO_SHRINK!E:E,PRODUCAO_SHRINK!B:B,PLANEJAMENTO[[#This Row],[SKU]],PRODUCAO_SHRINK!H:H,PLANEJAMENTO[[#Headers],[SHERINK SOLICITADO]],PRODUCAO_SHRINK!V:V,PLANEJAMENTO[[#This Row],[LISTA]])</f>
        <v>0</v>
      </c>
      <c r="L350" s="15">
        <f>SUMIFS(PRODUCAO_SHRINK!E:E,PRODUCAO_SHRINK!B:B,PLANEJAMENTO[[#This Row],[SKU]],PRODUCAO_SHRINK!H:H,PLANEJAMENTO[[#Headers],[SHERINK ENVIADO]],PRODUCAO_SHRINK!V:V,PLANEJAMENTO[[#This Row],[LISTA]])</f>
        <v>0</v>
      </c>
      <c r="M350" s="15">
        <f>SUMIFS(IN_TRANSITO!E:E,IN_TRANSITO!B:B,PLANEJAMENTO!C350,IN_TRANSITO!H:H,PLANEJAMENTO!$M$2,IN_TRANSITO!W:W,PLANEJAMENTO!A350)</f>
        <v>1944</v>
      </c>
      <c r="N350" s="15">
        <v>0</v>
      </c>
      <c r="O350" s="62">
        <v>1944</v>
      </c>
      <c r="P350" s="15">
        <f>(PLANEJAMENTO[[#This Row],[AGUARDANDO SEPARAÇÃO]]+PLANEJAMENTO[[#This Row],[FINALIZADO]])-(PLANEJAMENTO[[#This Row],[TOTAL LISTA]]+PLANEJAMENTO[[#This Row],[KIT]])</f>
        <v>0</v>
      </c>
      <c r="Q350" s="3">
        <f>IFERROR(VLOOKUP(PLANEJAMENTO[[#This Row],[SKU]],EST_MERCOCAMP!A:E,5,0),0)</f>
        <v>-3648</v>
      </c>
      <c r="R350" s="61">
        <f>IFERROR(VLOOKUP(PLANEJAMENTO[[#This Row],[SKU]],EST_LMX!A:C,3,0),0)</f>
        <v>5808</v>
      </c>
      <c r="S350" s="7">
        <f>IFERROR(IF(VLOOKUP(C350,'EST_DEVINTEX X DEMANDA'!A:E,5,0)&lt;0,0,VLOOKUP(C350,'EST_DEVINTEX X DEMANDA'!A:E,5,0)),0)</f>
        <v>0</v>
      </c>
      <c r="T350" s="3"/>
      <c r="U350" s="3">
        <f t="shared" si="10"/>
        <v>0</v>
      </c>
      <c r="V350" s="3">
        <f t="shared" si="11"/>
        <v>0</v>
      </c>
      <c r="W350" s="61" t="s">
        <v>145</v>
      </c>
      <c r="X350" s="87" t="s">
        <v>145</v>
      </c>
      <c r="Y350" s="73">
        <f>(PLANEJAMENTO[[#This Row],[AGUARDANDO SEPARAÇÃO]]+PLANEJAMENTO[[#This Row],[FINALIZADO]])/(PLANEJAMENTO[[#This Row],[KIT]]+PLANEJAMENTO[[#This Row],[TOTAL LISTA]])</f>
        <v>1</v>
      </c>
    </row>
    <row r="351" spans="1:25" x14ac:dyDescent="0.25">
      <c r="A351" s="71" t="s">
        <v>161</v>
      </c>
      <c r="B351" s="71" t="s">
        <v>158</v>
      </c>
      <c r="C351" s="3">
        <v>34988</v>
      </c>
      <c r="D351" s="3" t="s">
        <v>373</v>
      </c>
      <c r="E351" s="47" t="s">
        <v>137</v>
      </c>
      <c r="F351" s="4" t="s">
        <v>136</v>
      </c>
      <c r="G351" s="4">
        <v>480</v>
      </c>
      <c r="H351" s="3">
        <v>6</v>
      </c>
      <c r="I351" s="15">
        <f>SUMIFS(IN_TRANSITO!E:E,IN_TRANSITO!B:B,PLANEJAMENTO!C351,IN_TRANSITO!H:H,PLANEJAMENTO!$I$2,IN_TRANSITO!W:W,PLANEJAMENTO!A351)</f>
        <v>0</v>
      </c>
      <c r="J351" s="15">
        <f>SUMIFS(IN_TRANSITO!E:E,IN_TRANSITO!B:B,PLANEJAMENTO!C351,IN_TRANSITO!H:H,PLANEJAMENTO!$J$2,IN_TRANSITO!W:W,PLANEJAMENTO!A351)</f>
        <v>0</v>
      </c>
      <c r="K351" s="15">
        <f>SUMIFS(PRODUCAO_SHRINK!E:E,PRODUCAO_SHRINK!B:B,PLANEJAMENTO[[#This Row],[SKU]],PRODUCAO_SHRINK!H:H,PLANEJAMENTO[[#Headers],[SHERINK SOLICITADO]],PRODUCAO_SHRINK!V:V,PLANEJAMENTO[[#This Row],[LISTA]])</f>
        <v>1944</v>
      </c>
      <c r="L351" s="15">
        <f>SUMIFS(PRODUCAO_SHRINK!E:E,PRODUCAO_SHRINK!B:B,PLANEJAMENTO[[#This Row],[SKU]],PRODUCAO_SHRINK!H:H,PLANEJAMENTO[[#Headers],[SHERINK ENVIADO]],PRODUCAO_SHRINK!V:V,PLANEJAMENTO[[#This Row],[LISTA]])</f>
        <v>1464</v>
      </c>
      <c r="M351" s="15">
        <f>SUMIFS(IN_TRANSITO!E:E,IN_TRANSITO!B:B,PLANEJAMENTO!C351,IN_TRANSITO!H:H,PLANEJAMENTO!$M$2,IN_TRANSITO!W:W,PLANEJAMENTO!A351)</f>
        <v>0</v>
      </c>
      <c r="N351" s="15">
        <v>0</v>
      </c>
      <c r="O351" s="62">
        <v>1944</v>
      </c>
      <c r="P351" s="15">
        <f>(PLANEJAMENTO[[#This Row],[AGUARDANDO SEPARAÇÃO]]+PLANEJAMENTO[[#This Row],[FINALIZADO]])-(PLANEJAMENTO[[#This Row],[TOTAL LISTA]]+PLANEJAMENTO[[#This Row],[KIT]])</f>
        <v>-1944</v>
      </c>
      <c r="Q351" s="3">
        <f>IFERROR(VLOOKUP(PLANEJAMENTO[[#This Row],[SKU]],EST_MERCOCAMP!A:E,5,0),0)</f>
        <v>-1812</v>
      </c>
      <c r="R351" s="61">
        <f>IFERROR(VLOOKUP(PLANEJAMENTO[[#This Row],[SKU]],EST_LMX!A:C,3,0),0)</f>
        <v>5400</v>
      </c>
      <c r="S351" s="7">
        <f>IFERROR(IF(VLOOKUP(C351,'EST_DEVINTEX X DEMANDA'!A:E,5,0)&lt;0,0,VLOOKUP(C351,'EST_DEVINTEX X DEMANDA'!A:E,5,0)),0)</f>
        <v>2700</v>
      </c>
      <c r="T351" s="3"/>
      <c r="U351" s="3">
        <f t="shared" si="10"/>
        <v>0</v>
      </c>
      <c r="V351" s="3">
        <f t="shared" si="11"/>
        <v>0</v>
      </c>
      <c r="W351" s="61" t="s">
        <v>182</v>
      </c>
      <c r="X351" s="87" t="s">
        <v>145</v>
      </c>
      <c r="Y351" s="73">
        <f>(PLANEJAMENTO[[#This Row],[AGUARDANDO SEPARAÇÃO]]+PLANEJAMENTO[[#This Row],[FINALIZADO]])/(PLANEJAMENTO[[#This Row],[KIT]]+PLANEJAMENTO[[#This Row],[TOTAL LISTA]])</f>
        <v>0</v>
      </c>
    </row>
    <row r="352" spans="1:25" x14ac:dyDescent="0.25">
      <c r="A352" s="71" t="s">
        <v>161</v>
      </c>
      <c r="B352" s="71" t="s">
        <v>158</v>
      </c>
      <c r="C352" s="3">
        <v>33580</v>
      </c>
      <c r="D352" s="3" t="s">
        <v>37</v>
      </c>
      <c r="E352" s="47" t="s">
        <v>138</v>
      </c>
      <c r="F352" s="4" t="s">
        <v>136</v>
      </c>
      <c r="G352" s="4">
        <v>8544</v>
      </c>
      <c r="H352" s="3">
        <v>12</v>
      </c>
      <c r="I352" s="15">
        <f>SUMIFS(IN_TRANSITO!E:E,IN_TRANSITO!B:B,PLANEJAMENTO!C352,IN_TRANSITO!H:H,PLANEJAMENTO!$I$2,IN_TRANSITO!W:W,PLANEJAMENTO!A352)</f>
        <v>0</v>
      </c>
      <c r="J352" s="15">
        <f>SUMIFS(IN_TRANSITO!E:E,IN_TRANSITO!B:B,PLANEJAMENTO!C352,IN_TRANSITO!H:H,PLANEJAMENTO!$J$2,IN_TRANSITO!W:W,PLANEJAMENTO!A352)</f>
        <v>0</v>
      </c>
      <c r="K352" s="15">
        <f>SUMIFS(PRODUCAO_SHRINK!E:E,PRODUCAO_SHRINK!B:B,PLANEJAMENTO[[#This Row],[SKU]],PRODUCAO_SHRINK!H:H,PLANEJAMENTO[[#Headers],[SHERINK SOLICITADO]],PRODUCAO_SHRINK!V:V,PLANEJAMENTO[[#This Row],[LISTA]])</f>
        <v>0</v>
      </c>
      <c r="L352" s="15">
        <f>SUMIFS(PRODUCAO_SHRINK!E:E,PRODUCAO_SHRINK!B:B,PLANEJAMENTO[[#This Row],[SKU]],PRODUCAO_SHRINK!H:H,PLANEJAMENTO[[#Headers],[SHERINK ENVIADO]],PRODUCAO_SHRINK!V:V,PLANEJAMENTO[[#This Row],[LISTA]])</f>
        <v>0</v>
      </c>
      <c r="M352" s="15">
        <f>SUMIFS(IN_TRANSITO!E:E,IN_TRANSITO!B:B,PLANEJAMENTO!C352,IN_TRANSITO!H:H,PLANEJAMENTO!$M$2,IN_TRANSITO!W:W,PLANEJAMENTO!A352)</f>
        <v>1440</v>
      </c>
      <c r="N352" s="15">
        <v>0</v>
      </c>
      <c r="O352" s="62">
        <v>1440</v>
      </c>
      <c r="P352" s="15">
        <f>(PLANEJAMENTO[[#This Row],[AGUARDANDO SEPARAÇÃO]]+PLANEJAMENTO[[#This Row],[FINALIZADO]])-(PLANEJAMENTO[[#This Row],[TOTAL LISTA]]+PLANEJAMENTO[[#This Row],[KIT]])</f>
        <v>0</v>
      </c>
      <c r="Q352" s="3">
        <f>IFERROR(VLOOKUP(PLANEJAMENTO[[#This Row],[SKU]],EST_MERCOCAMP!A:E,5,0),0)</f>
        <v>29640</v>
      </c>
      <c r="R352" s="61">
        <f>IFERROR(VLOOKUP(PLANEJAMENTO[[#This Row],[SKU]],EST_LMX!A:C,3,0),0)</f>
        <v>252</v>
      </c>
      <c r="S352" s="7">
        <f>IFERROR(IF(VLOOKUP(C352,'EST_DEVINTEX X DEMANDA'!A:E,5,0)&lt;0,0,VLOOKUP(C352,'EST_DEVINTEX X DEMANDA'!A:E,5,0)),0)</f>
        <v>10956</v>
      </c>
      <c r="T352" s="3"/>
      <c r="U352" s="3">
        <f t="shared" si="10"/>
        <v>0</v>
      </c>
      <c r="V352" s="3">
        <f t="shared" si="11"/>
        <v>0</v>
      </c>
      <c r="W352" s="61" t="s">
        <v>145</v>
      </c>
      <c r="X352" s="87" t="s">
        <v>145</v>
      </c>
      <c r="Y352" s="73">
        <f>(PLANEJAMENTO[[#This Row],[AGUARDANDO SEPARAÇÃO]]+PLANEJAMENTO[[#This Row],[FINALIZADO]])/(PLANEJAMENTO[[#This Row],[KIT]]+PLANEJAMENTO[[#This Row],[TOTAL LISTA]])</f>
        <v>1</v>
      </c>
    </row>
    <row r="353" spans="1:25" x14ac:dyDescent="0.25">
      <c r="A353" s="71" t="s">
        <v>161</v>
      </c>
      <c r="B353" s="71" t="s">
        <v>158</v>
      </c>
      <c r="C353" s="3">
        <v>95326</v>
      </c>
      <c r="D353" s="3" t="s">
        <v>374</v>
      </c>
      <c r="E353" s="47" t="s">
        <v>138</v>
      </c>
      <c r="F353" s="4" t="s">
        <v>136</v>
      </c>
      <c r="G353" s="4">
        <v>1440</v>
      </c>
      <c r="H353" s="3">
        <v>6</v>
      </c>
      <c r="I353" s="15">
        <f>SUMIFS(IN_TRANSITO!E:E,IN_TRANSITO!B:B,PLANEJAMENTO!C353,IN_TRANSITO!H:H,PLANEJAMENTO!$I$2,IN_TRANSITO!W:W,PLANEJAMENTO!A353)</f>
        <v>0</v>
      </c>
      <c r="J353" s="15">
        <f>SUMIFS(IN_TRANSITO!E:E,IN_TRANSITO!B:B,PLANEJAMENTO!C353,IN_TRANSITO!H:H,PLANEJAMENTO!$J$2,IN_TRANSITO!W:W,PLANEJAMENTO!A353)</f>
        <v>0</v>
      </c>
      <c r="K353" s="15">
        <f>SUMIFS(PRODUCAO_SHRINK!E:E,PRODUCAO_SHRINK!B:B,PLANEJAMENTO[[#This Row],[SKU]],PRODUCAO_SHRINK!H:H,PLANEJAMENTO[[#Headers],[SHERINK SOLICITADO]],PRODUCAO_SHRINK!V:V,PLANEJAMENTO[[#This Row],[LISTA]])</f>
        <v>0</v>
      </c>
      <c r="L353" s="15">
        <f>SUMIFS(PRODUCAO_SHRINK!E:E,PRODUCAO_SHRINK!B:B,PLANEJAMENTO[[#This Row],[SKU]],PRODUCAO_SHRINK!H:H,PLANEJAMENTO[[#Headers],[SHERINK ENVIADO]],PRODUCAO_SHRINK!V:V,PLANEJAMENTO[[#This Row],[LISTA]])</f>
        <v>0</v>
      </c>
      <c r="M353" s="15">
        <f>SUMIFS(IN_TRANSITO!E:E,IN_TRANSITO!B:B,PLANEJAMENTO!C353,IN_TRANSITO!H:H,PLANEJAMENTO!$M$2,IN_TRANSITO!W:W,PLANEJAMENTO!A353)</f>
        <v>1404</v>
      </c>
      <c r="N353" s="15">
        <v>0</v>
      </c>
      <c r="O353" s="62">
        <v>1404</v>
      </c>
      <c r="P353" s="15">
        <f>(PLANEJAMENTO[[#This Row],[AGUARDANDO SEPARAÇÃO]]+PLANEJAMENTO[[#This Row],[FINALIZADO]])-(PLANEJAMENTO[[#This Row],[TOTAL LISTA]]+PLANEJAMENTO[[#This Row],[KIT]])</f>
        <v>0</v>
      </c>
      <c r="Q353" s="3">
        <f>IFERROR(VLOOKUP(PLANEJAMENTO[[#This Row],[SKU]],EST_MERCOCAMP!A:E,5,0),0)</f>
        <v>1854</v>
      </c>
      <c r="R353" s="61">
        <f>IFERROR(VLOOKUP(PLANEJAMENTO[[#This Row],[SKU]],EST_LMX!A:C,3,0),0)</f>
        <v>4488</v>
      </c>
      <c r="S353" s="7">
        <f>IFERROR(IF(VLOOKUP(C353,'EST_DEVINTEX X DEMANDA'!A:E,5,0)&lt;0,0,VLOOKUP(C353,'EST_DEVINTEX X DEMANDA'!A:E,5,0)),0)</f>
        <v>0</v>
      </c>
      <c r="T353" s="3"/>
      <c r="U353" s="3">
        <f t="shared" si="10"/>
        <v>0</v>
      </c>
      <c r="V353" s="3">
        <f t="shared" si="11"/>
        <v>0</v>
      </c>
      <c r="W353" s="61" t="s">
        <v>145</v>
      </c>
      <c r="X353" s="87" t="s">
        <v>145</v>
      </c>
      <c r="Y353" s="73">
        <f>(PLANEJAMENTO[[#This Row],[AGUARDANDO SEPARAÇÃO]]+PLANEJAMENTO[[#This Row],[FINALIZADO]])/(PLANEJAMENTO[[#This Row],[KIT]]+PLANEJAMENTO[[#This Row],[TOTAL LISTA]])</f>
        <v>1</v>
      </c>
    </row>
    <row r="354" spans="1:25" x14ac:dyDescent="0.25">
      <c r="A354" s="71" t="s">
        <v>161</v>
      </c>
      <c r="B354" s="71" t="s">
        <v>158</v>
      </c>
      <c r="C354" s="3">
        <v>7031</v>
      </c>
      <c r="D354" s="3" t="s">
        <v>375</v>
      </c>
      <c r="E354" s="47" t="s">
        <v>138</v>
      </c>
      <c r="F354" s="4" t="s">
        <v>136</v>
      </c>
      <c r="G354" s="4">
        <v>1392</v>
      </c>
      <c r="H354" s="3">
        <v>6</v>
      </c>
      <c r="I354" s="15">
        <f>SUMIFS(IN_TRANSITO!E:E,IN_TRANSITO!B:B,PLANEJAMENTO!C354,IN_TRANSITO!H:H,PLANEJAMENTO!$I$2,IN_TRANSITO!W:W,PLANEJAMENTO!A354)</f>
        <v>0</v>
      </c>
      <c r="J354" s="15">
        <f>SUMIFS(IN_TRANSITO!E:E,IN_TRANSITO!B:B,PLANEJAMENTO!C354,IN_TRANSITO!H:H,PLANEJAMENTO!$J$2,IN_TRANSITO!W:W,PLANEJAMENTO!A354)</f>
        <v>0</v>
      </c>
      <c r="K354" s="15">
        <f>SUMIFS(PRODUCAO_SHRINK!E:E,PRODUCAO_SHRINK!B:B,PLANEJAMENTO[[#This Row],[SKU]],PRODUCAO_SHRINK!H:H,PLANEJAMENTO[[#Headers],[SHERINK SOLICITADO]],PRODUCAO_SHRINK!V:V,PLANEJAMENTO[[#This Row],[LISTA]])</f>
        <v>0</v>
      </c>
      <c r="L354" s="15">
        <f>SUMIFS(PRODUCAO_SHRINK!E:E,PRODUCAO_SHRINK!B:B,PLANEJAMENTO[[#This Row],[SKU]],PRODUCAO_SHRINK!H:H,PLANEJAMENTO[[#Headers],[SHERINK ENVIADO]],PRODUCAO_SHRINK!V:V,PLANEJAMENTO[[#This Row],[LISTA]])</f>
        <v>0</v>
      </c>
      <c r="M354" s="15">
        <f>SUMIFS(IN_TRANSITO!E:E,IN_TRANSITO!B:B,PLANEJAMENTO!C354,IN_TRANSITO!H:H,PLANEJAMENTO!$M$2,IN_TRANSITO!W:W,PLANEJAMENTO!A354)</f>
        <v>1404</v>
      </c>
      <c r="N354" s="15">
        <v>0</v>
      </c>
      <c r="O354" s="62">
        <v>1404</v>
      </c>
      <c r="P354" s="15">
        <f>(PLANEJAMENTO[[#This Row],[AGUARDANDO SEPARAÇÃO]]+PLANEJAMENTO[[#This Row],[FINALIZADO]])-(PLANEJAMENTO[[#This Row],[TOTAL LISTA]]+PLANEJAMENTO[[#This Row],[KIT]])</f>
        <v>0</v>
      </c>
      <c r="Q354" s="3">
        <f>IFERROR(VLOOKUP(PLANEJAMENTO[[#This Row],[SKU]],EST_MERCOCAMP!A:E,5,0),0)</f>
        <v>606</v>
      </c>
      <c r="R354" s="61">
        <f>IFERROR(VLOOKUP(PLANEJAMENTO[[#This Row],[SKU]],EST_LMX!A:C,3,0),0)</f>
        <v>3354</v>
      </c>
      <c r="S354" s="7">
        <f>IFERROR(IF(VLOOKUP(C354,'EST_DEVINTEX X DEMANDA'!A:E,5,0)&lt;0,0,VLOOKUP(C354,'EST_DEVINTEX X DEMANDA'!A:E,5,0)),0)</f>
        <v>14178</v>
      </c>
      <c r="T354" s="3"/>
      <c r="U354" s="3">
        <f t="shared" si="10"/>
        <v>0</v>
      </c>
      <c r="V354" s="3">
        <f t="shared" si="11"/>
        <v>0</v>
      </c>
      <c r="W354" s="61" t="s">
        <v>145</v>
      </c>
      <c r="X354" s="87" t="s">
        <v>145</v>
      </c>
      <c r="Y354" s="73">
        <f>(PLANEJAMENTO[[#This Row],[AGUARDANDO SEPARAÇÃO]]+PLANEJAMENTO[[#This Row],[FINALIZADO]])/(PLANEJAMENTO[[#This Row],[KIT]]+PLANEJAMENTO[[#This Row],[TOTAL LISTA]])</f>
        <v>1</v>
      </c>
    </row>
    <row r="355" spans="1:25" x14ac:dyDescent="0.25">
      <c r="A355" s="71" t="s">
        <v>161</v>
      </c>
      <c r="B355" s="71" t="s">
        <v>158</v>
      </c>
      <c r="C355" s="3">
        <v>31706</v>
      </c>
      <c r="D355" s="3" t="s">
        <v>376</v>
      </c>
      <c r="E355" s="47" t="s">
        <v>135</v>
      </c>
      <c r="F355" s="4" t="s">
        <v>136</v>
      </c>
      <c r="G355" s="4">
        <v>1452</v>
      </c>
      <c r="H355" s="3">
        <v>6</v>
      </c>
      <c r="I355" s="15">
        <f>SUMIFS(IN_TRANSITO!E:E,IN_TRANSITO!B:B,PLANEJAMENTO!C355,IN_TRANSITO!H:H,PLANEJAMENTO!$I$2,IN_TRANSITO!W:W,PLANEJAMENTO!A355)</f>
        <v>0</v>
      </c>
      <c r="J355" s="15">
        <f>SUMIFS(IN_TRANSITO!E:E,IN_TRANSITO!B:B,PLANEJAMENTO!C355,IN_TRANSITO!H:H,PLANEJAMENTO!$J$2,IN_TRANSITO!W:W,PLANEJAMENTO!A355)</f>
        <v>0</v>
      </c>
      <c r="K355" s="15">
        <f>SUMIFS(PRODUCAO_SHRINK!E:E,PRODUCAO_SHRINK!B:B,PLANEJAMENTO[[#This Row],[SKU]],PRODUCAO_SHRINK!H:H,PLANEJAMENTO[[#Headers],[SHERINK SOLICITADO]],PRODUCAO_SHRINK!V:V,PLANEJAMENTO[[#This Row],[LISTA]])</f>
        <v>0</v>
      </c>
      <c r="L355" s="15">
        <f>SUMIFS(PRODUCAO_SHRINK!E:E,PRODUCAO_SHRINK!B:B,PLANEJAMENTO[[#This Row],[SKU]],PRODUCAO_SHRINK!H:H,PLANEJAMENTO[[#Headers],[SHERINK ENVIADO]],PRODUCAO_SHRINK!V:V,PLANEJAMENTO[[#This Row],[LISTA]])</f>
        <v>0</v>
      </c>
      <c r="M355" s="15">
        <f>SUMIFS(IN_TRANSITO!E:E,IN_TRANSITO!B:B,PLANEJAMENTO!C355,IN_TRANSITO!H:H,PLANEJAMENTO!$M$2,IN_TRANSITO!W:W,PLANEJAMENTO!A355)</f>
        <v>1344</v>
      </c>
      <c r="N355" s="15">
        <v>0</v>
      </c>
      <c r="O355" s="62">
        <v>1344</v>
      </c>
      <c r="P355" s="15">
        <f>(PLANEJAMENTO[[#This Row],[AGUARDANDO SEPARAÇÃO]]+PLANEJAMENTO[[#This Row],[FINALIZADO]])-(PLANEJAMENTO[[#This Row],[TOTAL LISTA]]+PLANEJAMENTO[[#This Row],[KIT]])</f>
        <v>0</v>
      </c>
      <c r="Q355" s="3">
        <f>IFERROR(VLOOKUP(PLANEJAMENTO[[#This Row],[SKU]],EST_MERCOCAMP!A:E,5,0),0)</f>
        <v>1540</v>
      </c>
      <c r="R355" s="61">
        <f>IFERROR(VLOOKUP(PLANEJAMENTO[[#This Row],[SKU]],EST_LMX!A:C,3,0),0)</f>
        <v>60</v>
      </c>
      <c r="S355" s="7">
        <f>IFERROR(IF(VLOOKUP(C355,'EST_DEVINTEX X DEMANDA'!A:E,5,0)&lt;0,0,VLOOKUP(C355,'EST_DEVINTEX X DEMANDA'!A:E,5,0)),0)</f>
        <v>1404</v>
      </c>
      <c r="T355" s="3"/>
      <c r="U355" s="3">
        <f t="shared" si="10"/>
        <v>0</v>
      </c>
      <c r="V355" s="3">
        <f t="shared" si="11"/>
        <v>0</v>
      </c>
      <c r="W355" s="61" t="s">
        <v>145</v>
      </c>
      <c r="X355" s="87" t="s">
        <v>145</v>
      </c>
      <c r="Y355" s="73">
        <f>(PLANEJAMENTO[[#This Row],[AGUARDANDO SEPARAÇÃO]]+PLANEJAMENTO[[#This Row],[FINALIZADO]])/(PLANEJAMENTO[[#This Row],[KIT]]+PLANEJAMENTO[[#This Row],[TOTAL LISTA]])</f>
        <v>1</v>
      </c>
    </row>
    <row r="356" spans="1:25" x14ac:dyDescent="0.25">
      <c r="A356" s="71" t="s">
        <v>161</v>
      </c>
      <c r="B356" s="71" t="s">
        <v>158</v>
      </c>
      <c r="C356" s="3">
        <v>33375</v>
      </c>
      <c r="D356" s="3" t="s">
        <v>199</v>
      </c>
      <c r="E356" s="47" t="s">
        <v>138</v>
      </c>
      <c r="F356" s="4" t="s">
        <v>136</v>
      </c>
      <c r="G356" s="4">
        <v>0</v>
      </c>
      <c r="H356" s="3">
        <v>3</v>
      </c>
      <c r="I356" s="15">
        <f>SUMIFS(IN_TRANSITO!E:E,IN_TRANSITO!B:B,PLANEJAMENTO!C356,IN_TRANSITO!H:H,PLANEJAMENTO!$I$2,IN_TRANSITO!W:W,PLANEJAMENTO!A356)</f>
        <v>0</v>
      </c>
      <c r="J356" s="15">
        <f>SUMIFS(IN_TRANSITO!E:E,IN_TRANSITO!B:B,PLANEJAMENTO!C356,IN_TRANSITO!H:H,PLANEJAMENTO!$J$2,IN_TRANSITO!W:W,PLANEJAMENTO!A356)</f>
        <v>0</v>
      </c>
      <c r="K356" s="15">
        <f>SUMIFS(PRODUCAO_SHRINK!E:E,PRODUCAO_SHRINK!B:B,PLANEJAMENTO[[#This Row],[SKU]],PRODUCAO_SHRINK!H:H,PLANEJAMENTO[[#Headers],[SHERINK SOLICITADO]],PRODUCAO_SHRINK!V:V,PLANEJAMENTO[[#This Row],[LISTA]])</f>
        <v>0</v>
      </c>
      <c r="L356" s="15">
        <f>SUMIFS(PRODUCAO_SHRINK!E:E,PRODUCAO_SHRINK!B:B,PLANEJAMENTO[[#This Row],[SKU]],PRODUCAO_SHRINK!H:H,PLANEJAMENTO[[#Headers],[SHERINK ENVIADO]],PRODUCAO_SHRINK!V:V,PLANEJAMENTO[[#This Row],[LISTA]])</f>
        <v>0</v>
      </c>
      <c r="M356" s="15">
        <f>SUMIFS(IN_TRANSITO!E:E,IN_TRANSITO!B:B,PLANEJAMENTO!C356,IN_TRANSITO!H:H,PLANEJAMENTO!$M$2,IN_TRANSITO!W:W,PLANEJAMENTO!A356)</f>
        <v>0</v>
      </c>
      <c r="N356" s="15">
        <v>0</v>
      </c>
      <c r="O356" s="62">
        <v>1140</v>
      </c>
      <c r="P356" s="15">
        <f>(PLANEJAMENTO[[#This Row],[AGUARDANDO SEPARAÇÃO]]+PLANEJAMENTO[[#This Row],[FINALIZADO]])-(PLANEJAMENTO[[#This Row],[TOTAL LISTA]]+PLANEJAMENTO[[#This Row],[KIT]])</f>
        <v>-1140</v>
      </c>
      <c r="Q356" s="3">
        <f>IFERROR(VLOOKUP(PLANEJAMENTO[[#This Row],[SKU]],EST_MERCOCAMP!A:E,5,0),0)</f>
        <v>0</v>
      </c>
      <c r="R356" s="61">
        <f>IFERROR(VLOOKUP(PLANEJAMENTO[[#This Row],[SKU]],EST_LMX!A:C,3,0),0)</f>
        <v>0</v>
      </c>
      <c r="S356" s="7">
        <f>IFERROR(IF(VLOOKUP(C356,'EST_DEVINTEX X DEMANDA'!A:E,5,0)&lt;0,0,VLOOKUP(C356,'EST_DEVINTEX X DEMANDA'!A:E,5,0)),0)</f>
        <v>0</v>
      </c>
      <c r="T356" s="3"/>
      <c r="U356" s="3">
        <f t="shared" si="10"/>
        <v>0</v>
      </c>
      <c r="V356" s="3">
        <f t="shared" si="11"/>
        <v>0</v>
      </c>
      <c r="W356" s="61" t="s">
        <v>145</v>
      </c>
      <c r="X356" s="87" t="s">
        <v>145</v>
      </c>
      <c r="Y356" s="73">
        <f>(PLANEJAMENTO[[#This Row],[AGUARDANDO SEPARAÇÃO]]+PLANEJAMENTO[[#This Row],[FINALIZADO]])/(PLANEJAMENTO[[#This Row],[KIT]]+PLANEJAMENTO[[#This Row],[TOTAL LISTA]])</f>
        <v>0</v>
      </c>
    </row>
    <row r="357" spans="1:25" x14ac:dyDescent="0.25">
      <c r="A357" s="71" t="s">
        <v>161</v>
      </c>
      <c r="B357" s="71" t="s">
        <v>158</v>
      </c>
      <c r="C357" s="3">
        <v>33589</v>
      </c>
      <c r="D357" s="3" t="s">
        <v>377</v>
      </c>
      <c r="E357" s="47" t="s">
        <v>138</v>
      </c>
      <c r="F357" s="4" t="s">
        <v>136</v>
      </c>
      <c r="G357" s="4">
        <v>1488</v>
      </c>
      <c r="H357" s="3">
        <v>6</v>
      </c>
      <c r="I357" s="15">
        <f>SUMIFS(IN_TRANSITO!E:E,IN_TRANSITO!B:B,PLANEJAMENTO!C357,IN_TRANSITO!H:H,PLANEJAMENTO!$I$2,IN_TRANSITO!W:W,PLANEJAMENTO!A357)</f>
        <v>0</v>
      </c>
      <c r="J357" s="15">
        <f>SUMIFS(IN_TRANSITO!E:E,IN_TRANSITO!B:B,PLANEJAMENTO!C357,IN_TRANSITO!H:H,PLANEJAMENTO!$J$2,IN_TRANSITO!W:W,PLANEJAMENTO!A357)</f>
        <v>0</v>
      </c>
      <c r="K357" s="15">
        <f>SUMIFS(PRODUCAO_SHRINK!E:E,PRODUCAO_SHRINK!B:B,PLANEJAMENTO[[#This Row],[SKU]],PRODUCAO_SHRINK!H:H,PLANEJAMENTO[[#Headers],[SHERINK SOLICITADO]],PRODUCAO_SHRINK!V:V,PLANEJAMENTO[[#This Row],[LISTA]])</f>
        <v>0</v>
      </c>
      <c r="L357" s="15">
        <f>SUMIFS(PRODUCAO_SHRINK!E:E,PRODUCAO_SHRINK!B:B,PLANEJAMENTO[[#This Row],[SKU]],PRODUCAO_SHRINK!H:H,PLANEJAMENTO[[#Headers],[SHERINK ENVIADO]],PRODUCAO_SHRINK!V:V,PLANEJAMENTO[[#This Row],[LISTA]])</f>
        <v>0</v>
      </c>
      <c r="M357" s="15">
        <f>SUMIFS(IN_TRANSITO!E:E,IN_TRANSITO!B:B,PLANEJAMENTO!C357,IN_TRANSITO!H:H,PLANEJAMENTO!$M$2,IN_TRANSITO!W:W,PLANEJAMENTO!A357)</f>
        <v>1122</v>
      </c>
      <c r="N357" s="15">
        <v>0</v>
      </c>
      <c r="O357" s="62">
        <v>1122</v>
      </c>
      <c r="P357" s="15">
        <f>(PLANEJAMENTO[[#This Row],[AGUARDANDO SEPARAÇÃO]]+PLANEJAMENTO[[#This Row],[FINALIZADO]])-(PLANEJAMENTO[[#This Row],[TOTAL LISTA]]+PLANEJAMENTO[[#This Row],[KIT]])</f>
        <v>0</v>
      </c>
      <c r="Q357" s="3">
        <f>IFERROR(VLOOKUP(PLANEJAMENTO[[#This Row],[SKU]],EST_MERCOCAMP!A:E,5,0),0)</f>
        <v>486</v>
      </c>
      <c r="R357" s="61">
        <f>IFERROR(VLOOKUP(PLANEJAMENTO[[#This Row],[SKU]],EST_LMX!A:C,3,0),0)</f>
        <v>126</v>
      </c>
      <c r="S357" s="7">
        <f>IFERROR(IF(VLOOKUP(C357,'EST_DEVINTEX X DEMANDA'!A:E,5,0)&lt;0,0,VLOOKUP(C357,'EST_DEVINTEX X DEMANDA'!A:E,5,0)),0)</f>
        <v>1488</v>
      </c>
      <c r="T357" s="3"/>
      <c r="U357" s="3">
        <f t="shared" si="10"/>
        <v>0</v>
      </c>
      <c r="V357" s="3">
        <f t="shared" si="11"/>
        <v>0</v>
      </c>
      <c r="W357" s="61" t="s">
        <v>145</v>
      </c>
      <c r="X357" s="87" t="s">
        <v>145</v>
      </c>
      <c r="Y357" s="73">
        <f>(PLANEJAMENTO[[#This Row],[AGUARDANDO SEPARAÇÃO]]+PLANEJAMENTO[[#This Row],[FINALIZADO]])/(PLANEJAMENTO[[#This Row],[KIT]]+PLANEJAMENTO[[#This Row],[TOTAL LISTA]])</f>
        <v>1</v>
      </c>
    </row>
    <row r="358" spans="1:25" x14ac:dyDescent="0.25">
      <c r="A358" s="71" t="s">
        <v>161</v>
      </c>
      <c r="B358" s="71" t="s">
        <v>158</v>
      </c>
      <c r="C358" s="3">
        <v>33249</v>
      </c>
      <c r="D358" s="3" t="s">
        <v>378</v>
      </c>
      <c r="E358" s="47" t="s">
        <v>135</v>
      </c>
      <c r="F358" s="4" t="s">
        <v>136</v>
      </c>
      <c r="G358" s="4">
        <v>1980</v>
      </c>
      <c r="H358" s="3">
        <v>6</v>
      </c>
      <c r="I358" s="15">
        <f>SUMIFS(IN_TRANSITO!E:E,IN_TRANSITO!B:B,PLANEJAMENTO!C358,IN_TRANSITO!H:H,PLANEJAMENTO!$I$2,IN_TRANSITO!W:W,PLANEJAMENTO!A358)</f>
        <v>0</v>
      </c>
      <c r="J358" s="15">
        <f>SUMIFS(IN_TRANSITO!E:E,IN_TRANSITO!B:B,PLANEJAMENTO!C358,IN_TRANSITO!H:H,PLANEJAMENTO!$J$2,IN_TRANSITO!W:W,PLANEJAMENTO!A358)</f>
        <v>0</v>
      </c>
      <c r="K358" s="15">
        <f>SUMIFS(PRODUCAO_SHRINK!E:E,PRODUCAO_SHRINK!B:B,PLANEJAMENTO[[#This Row],[SKU]],PRODUCAO_SHRINK!H:H,PLANEJAMENTO[[#Headers],[SHERINK SOLICITADO]],PRODUCAO_SHRINK!V:V,PLANEJAMENTO[[#This Row],[LISTA]])</f>
        <v>0</v>
      </c>
      <c r="L358" s="15">
        <f>SUMIFS(PRODUCAO_SHRINK!E:E,PRODUCAO_SHRINK!B:B,PLANEJAMENTO[[#This Row],[SKU]],PRODUCAO_SHRINK!H:H,PLANEJAMENTO[[#Headers],[SHERINK ENVIADO]],PRODUCAO_SHRINK!V:V,PLANEJAMENTO[[#This Row],[LISTA]])</f>
        <v>0</v>
      </c>
      <c r="M358" s="15">
        <f>SUMIFS(IN_TRANSITO!E:E,IN_TRANSITO!B:B,PLANEJAMENTO!C358,IN_TRANSITO!H:H,PLANEJAMENTO!$M$2,IN_TRANSITO!W:W,PLANEJAMENTO!A358)</f>
        <v>1122</v>
      </c>
      <c r="N358" s="15">
        <v>0</v>
      </c>
      <c r="O358" s="62">
        <v>1122</v>
      </c>
      <c r="P358" s="15">
        <f>(PLANEJAMENTO[[#This Row],[AGUARDANDO SEPARAÇÃO]]+PLANEJAMENTO[[#This Row],[FINALIZADO]])-(PLANEJAMENTO[[#This Row],[TOTAL LISTA]]+PLANEJAMENTO[[#This Row],[KIT]])</f>
        <v>0</v>
      </c>
      <c r="Q358" s="3">
        <f>IFERROR(VLOOKUP(PLANEJAMENTO[[#This Row],[SKU]],EST_MERCOCAMP!A:E,5,0),0)</f>
        <v>21600</v>
      </c>
      <c r="R358" s="61">
        <f>IFERROR(VLOOKUP(PLANEJAMENTO[[#This Row],[SKU]],EST_LMX!A:C,3,0),0)</f>
        <v>3504</v>
      </c>
      <c r="S358" s="7">
        <f>IFERROR(IF(VLOOKUP(C358,'EST_DEVINTEX X DEMANDA'!A:E,5,0)&lt;0,0,VLOOKUP(C358,'EST_DEVINTEX X DEMANDA'!A:E,5,0)),0)</f>
        <v>11208</v>
      </c>
      <c r="T358" s="3"/>
      <c r="U358" s="3">
        <f t="shared" si="10"/>
        <v>0</v>
      </c>
      <c r="V358" s="3">
        <f t="shared" si="11"/>
        <v>0</v>
      </c>
      <c r="W358" s="61" t="s">
        <v>145</v>
      </c>
      <c r="X358" s="87" t="s">
        <v>145</v>
      </c>
      <c r="Y358" s="73">
        <f>(PLANEJAMENTO[[#This Row],[AGUARDANDO SEPARAÇÃO]]+PLANEJAMENTO[[#This Row],[FINALIZADO]])/(PLANEJAMENTO[[#This Row],[KIT]]+PLANEJAMENTO[[#This Row],[TOTAL LISTA]])</f>
        <v>1</v>
      </c>
    </row>
    <row r="359" spans="1:25" x14ac:dyDescent="0.25">
      <c r="A359" s="71" t="s">
        <v>161</v>
      </c>
      <c r="B359" s="71" t="s">
        <v>158</v>
      </c>
      <c r="C359" s="3">
        <v>32022</v>
      </c>
      <c r="D359" s="3" t="s">
        <v>379</v>
      </c>
      <c r="E359" s="47" t="s">
        <v>137</v>
      </c>
      <c r="F359" s="4" t="s">
        <v>136</v>
      </c>
      <c r="G359" s="4">
        <v>1584</v>
      </c>
      <c r="H359" s="3">
        <v>6</v>
      </c>
      <c r="I359" s="15">
        <f>SUMIFS(IN_TRANSITO!E:E,IN_TRANSITO!B:B,PLANEJAMENTO!C359,IN_TRANSITO!H:H,PLANEJAMENTO!$I$2,IN_TRANSITO!W:W,PLANEJAMENTO!A359)</f>
        <v>0</v>
      </c>
      <c r="J359" s="15">
        <f>SUMIFS(IN_TRANSITO!E:E,IN_TRANSITO!B:B,PLANEJAMENTO!C359,IN_TRANSITO!H:H,PLANEJAMENTO!$J$2,IN_TRANSITO!W:W,PLANEJAMENTO!A359)</f>
        <v>0</v>
      </c>
      <c r="K359" s="15">
        <f>SUMIFS(PRODUCAO_SHRINK!E:E,PRODUCAO_SHRINK!B:B,PLANEJAMENTO[[#This Row],[SKU]],PRODUCAO_SHRINK!H:H,PLANEJAMENTO[[#Headers],[SHERINK SOLICITADO]],PRODUCAO_SHRINK!V:V,PLANEJAMENTO[[#This Row],[LISTA]])</f>
        <v>0</v>
      </c>
      <c r="L359" s="15">
        <f>SUMIFS(PRODUCAO_SHRINK!E:E,PRODUCAO_SHRINK!B:B,PLANEJAMENTO[[#This Row],[SKU]],PRODUCAO_SHRINK!H:H,PLANEJAMENTO[[#Headers],[SHERINK ENVIADO]],PRODUCAO_SHRINK!V:V,PLANEJAMENTO[[#This Row],[LISTA]])</f>
        <v>0</v>
      </c>
      <c r="M359" s="15">
        <f>SUMIFS(IN_TRANSITO!E:E,IN_TRANSITO!B:B,PLANEJAMENTO!C359,IN_TRANSITO!H:H,PLANEJAMENTO!$M$2,IN_TRANSITO!W:W,PLANEJAMENTO!A359)</f>
        <v>1110</v>
      </c>
      <c r="N359" s="15">
        <v>0</v>
      </c>
      <c r="O359" s="62">
        <v>1110</v>
      </c>
      <c r="P359" s="15">
        <f>(PLANEJAMENTO[[#This Row],[AGUARDANDO SEPARAÇÃO]]+PLANEJAMENTO[[#This Row],[FINALIZADO]])-(PLANEJAMENTO[[#This Row],[TOTAL LISTA]]+PLANEJAMENTO[[#This Row],[KIT]])</f>
        <v>0</v>
      </c>
      <c r="Q359" s="3">
        <f>IFERROR(VLOOKUP(PLANEJAMENTO[[#This Row],[SKU]],EST_MERCOCAMP!A:E,5,0),0)</f>
        <v>-384</v>
      </c>
      <c r="R359" s="61">
        <f>IFERROR(VLOOKUP(PLANEJAMENTO[[#This Row],[SKU]],EST_LMX!A:C,3,0),0)</f>
        <v>1608</v>
      </c>
      <c r="S359" s="7">
        <f>IFERROR(IF(VLOOKUP(C359,'EST_DEVINTEX X DEMANDA'!A:E,5,0)&lt;0,0,VLOOKUP(C359,'EST_DEVINTEX X DEMANDA'!A:E,5,0)),0)</f>
        <v>16182</v>
      </c>
      <c r="T359" s="3"/>
      <c r="U359" s="3">
        <f t="shared" si="10"/>
        <v>0</v>
      </c>
      <c r="V359" s="3">
        <f t="shared" si="11"/>
        <v>0</v>
      </c>
      <c r="W359" s="61" t="s">
        <v>145</v>
      </c>
      <c r="X359" s="87" t="s">
        <v>145</v>
      </c>
      <c r="Y359" s="73">
        <f>(PLANEJAMENTO[[#This Row],[AGUARDANDO SEPARAÇÃO]]+PLANEJAMENTO[[#This Row],[FINALIZADO]])/(PLANEJAMENTO[[#This Row],[KIT]]+PLANEJAMENTO[[#This Row],[TOTAL LISTA]])</f>
        <v>1</v>
      </c>
    </row>
    <row r="360" spans="1:25" x14ac:dyDescent="0.25">
      <c r="A360" s="71" t="s">
        <v>161</v>
      </c>
      <c r="B360" s="71" t="s">
        <v>158</v>
      </c>
      <c r="C360" s="3">
        <v>95735</v>
      </c>
      <c r="D360" s="3" t="s">
        <v>380</v>
      </c>
      <c r="E360" s="47" t="s">
        <v>135</v>
      </c>
      <c r="F360" s="4" t="s">
        <v>136</v>
      </c>
      <c r="G360" s="4">
        <v>720</v>
      </c>
      <c r="H360" s="3">
        <v>6</v>
      </c>
      <c r="I360" s="15">
        <f>SUMIFS(IN_TRANSITO!E:E,IN_TRANSITO!B:B,PLANEJAMENTO!C360,IN_TRANSITO!H:H,PLANEJAMENTO!$I$2,IN_TRANSITO!W:W,PLANEJAMENTO!A360)</f>
        <v>0</v>
      </c>
      <c r="J360" s="15">
        <f>SUMIFS(IN_TRANSITO!E:E,IN_TRANSITO!B:B,PLANEJAMENTO!C360,IN_TRANSITO!H:H,PLANEJAMENTO!$J$2,IN_TRANSITO!W:W,PLANEJAMENTO!A360)</f>
        <v>0</v>
      </c>
      <c r="K360" s="15">
        <f>SUMIFS(PRODUCAO_SHRINK!E:E,PRODUCAO_SHRINK!B:B,PLANEJAMENTO[[#This Row],[SKU]],PRODUCAO_SHRINK!H:H,PLANEJAMENTO[[#Headers],[SHERINK SOLICITADO]],PRODUCAO_SHRINK!V:V,PLANEJAMENTO[[#This Row],[LISTA]])</f>
        <v>0</v>
      </c>
      <c r="L360" s="15">
        <f>SUMIFS(PRODUCAO_SHRINK!E:E,PRODUCAO_SHRINK!B:B,PLANEJAMENTO[[#This Row],[SKU]],PRODUCAO_SHRINK!H:H,PLANEJAMENTO[[#Headers],[SHERINK ENVIADO]],PRODUCAO_SHRINK!V:V,PLANEJAMENTO[[#This Row],[LISTA]])</f>
        <v>0</v>
      </c>
      <c r="M360" s="15">
        <f>SUMIFS(IN_TRANSITO!E:E,IN_TRANSITO!B:B,PLANEJAMENTO!C360,IN_TRANSITO!H:H,PLANEJAMENTO!$M$2,IN_TRANSITO!W:W,PLANEJAMENTO!A360)</f>
        <v>1074</v>
      </c>
      <c r="N360" s="15">
        <v>0</v>
      </c>
      <c r="O360" s="62">
        <v>1074</v>
      </c>
      <c r="P360" s="15">
        <f>(PLANEJAMENTO[[#This Row],[AGUARDANDO SEPARAÇÃO]]+PLANEJAMENTO[[#This Row],[FINALIZADO]])-(PLANEJAMENTO[[#This Row],[TOTAL LISTA]]+PLANEJAMENTO[[#This Row],[KIT]])</f>
        <v>0</v>
      </c>
      <c r="Q360" s="3">
        <f>IFERROR(VLOOKUP(PLANEJAMENTO[[#This Row],[SKU]],EST_MERCOCAMP!A:E,5,0),0)</f>
        <v>-1500</v>
      </c>
      <c r="R360" s="61">
        <f>IFERROR(VLOOKUP(PLANEJAMENTO[[#This Row],[SKU]],EST_LMX!A:C,3,0),0)</f>
        <v>4590</v>
      </c>
      <c r="S360" s="7">
        <f>IFERROR(IF(VLOOKUP(C360,'EST_DEVINTEX X DEMANDA'!A:E,5,0)&lt;0,0,VLOOKUP(C360,'EST_DEVINTEX X DEMANDA'!A:E,5,0)),0)</f>
        <v>13908</v>
      </c>
      <c r="T360" s="3"/>
      <c r="U360" s="3">
        <f t="shared" si="10"/>
        <v>0</v>
      </c>
      <c r="V360" s="3">
        <f t="shared" si="11"/>
        <v>0</v>
      </c>
      <c r="W360" s="61" t="s">
        <v>145</v>
      </c>
      <c r="X360" s="87" t="s">
        <v>145</v>
      </c>
      <c r="Y360" s="73">
        <f>(PLANEJAMENTO[[#This Row],[AGUARDANDO SEPARAÇÃO]]+PLANEJAMENTO[[#This Row],[FINALIZADO]])/(PLANEJAMENTO[[#This Row],[KIT]]+PLANEJAMENTO[[#This Row],[TOTAL LISTA]])</f>
        <v>1</v>
      </c>
    </row>
    <row r="361" spans="1:25" x14ac:dyDescent="0.25">
      <c r="A361" s="71" t="s">
        <v>161</v>
      </c>
      <c r="B361" s="71" t="s">
        <v>158</v>
      </c>
      <c r="C361" s="3">
        <v>32432</v>
      </c>
      <c r="D361" s="3" t="s">
        <v>381</v>
      </c>
      <c r="E361" s="47" t="s">
        <v>135</v>
      </c>
      <c r="F361" s="4" t="s">
        <v>136</v>
      </c>
      <c r="G361" s="4">
        <v>720</v>
      </c>
      <c r="H361" s="3">
        <v>6</v>
      </c>
      <c r="I361" s="15">
        <f>SUMIFS(IN_TRANSITO!E:E,IN_TRANSITO!B:B,PLANEJAMENTO!C361,IN_TRANSITO!H:H,PLANEJAMENTO!$I$2,IN_TRANSITO!W:W,PLANEJAMENTO!A361)</f>
        <v>0</v>
      </c>
      <c r="J361" s="15">
        <f>SUMIFS(IN_TRANSITO!E:E,IN_TRANSITO!B:B,PLANEJAMENTO!C361,IN_TRANSITO!H:H,PLANEJAMENTO!$J$2,IN_TRANSITO!W:W,PLANEJAMENTO!A361)</f>
        <v>0</v>
      </c>
      <c r="K361" s="15">
        <f>SUMIFS(PRODUCAO_SHRINK!E:E,PRODUCAO_SHRINK!B:B,PLANEJAMENTO[[#This Row],[SKU]],PRODUCAO_SHRINK!H:H,PLANEJAMENTO[[#Headers],[SHERINK SOLICITADO]],PRODUCAO_SHRINK!V:V,PLANEJAMENTO[[#This Row],[LISTA]])</f>
        <v>0</v>
      </c>
      <c r="L361" s="15">
        <f>SUMIFS(PRODUCAO_SHRINK!E:E,PRODUCAO_SHRINK!B:B,PLANEJAMENTO[[#This Row],[SKU]],PRODUCAO_SHRINK!H:H,PLANEJAMENTO[[#Headers],[SHERINK ENVIADO]],PRODUCAO_SHRINK!V:V,PLANEJAMENTO[[#This Row],[LISTA]])</f>
        <v>0</v>
      </c>
      <c r="M361" s="15">
        <f>SUMIFS(IN_TRANSITO!E:E,IN_TRANSITO!B:B,PLANEJAMENTO!C361,IN_TRANSITO!H:H,PLANEJAMENTO!$M$2,IN_TRANSITO!W:W,PLANEJAMENTO!A361)</f>
        <v>1044</v>
      </c>
      <c r="N361" s="15">
        <v>0</v>
      </c>
      <c r="O361" s="62">
        <v>1044</v>
      </c>
      <c r="P361" s="15">
        <f>(PLANEJAMENTO[[#This Row],[AGUARDANDO SEPARAÇÃO]]+PLANEJAMENTO[[#This Row],[FINALIZADO]])-(PLANEJAMENTO[[#This Row],[TOTAL LISTA]]+PLANEJAMENTO[[#This Row],[KIT]])</f>
        <v>0</v>
      </c>
      <c r="Q361" s="3">
        <f>IFERROR(VLOOKUP(PLANEJAMENTO[[#This Row],[SKU]],EST_MERCOCAMP!A:E,5,0),0)</f>
        <v>1626</v>
      </c>
      <c r="R361" s="61">
        <f>IFERROR(VLOOKUP(PLANEJAMENTO[[#This Row],[SKU]],EST_LMX!A:C,3,0),0)</f>
        <v>840</v>
      </c>
      <c r="S361" s="7">
        <f>IFERROR(IF(VLOOKUP(C361,'EST_DEVINTEX X DEMANDA'!A:E,5,0)&lt;0,0,VLOOKUP(C361,'EST_DEVINTEX X DEMANDA'!A:E,5,0)),0)</f>
        <v>2514</v>
      </c>
      <c r="T361" s="3"/>
      <c r="U361" s="3">
        <f t="shared" si="10"/>
        <v>0</v>
      </c>
      <c r="V361" s="3">
        <f t="shared" si="11"/>
        <v>0</v>
      </c>
      <c r="W361" s="61" t="s">
        <v>145</v>
      </c>
      <c r="X361" s="87" t="s">
        <v>145</v>
      </c>
      <c r="Y361" s="73">
        <f>(PLANEJAMENTO[[#This Row],[AGUARDANDO SEPARAÇÃO]]+PLANEJAMENTO[[#This Row],[FINALIZADO]])/(PLANEJAMENTO[[#This Row],[KIT]]+PLANEJAMENTO[[#This Row],[TOTAL LISTA]])</f>
        <v>1</v>
      </c>
    </row>
    <row r="362" spans="1:25" x14ac:dyDescent="0.25">
      <c r="A362" s="71" t="s">
        <v>161</v>
      </c>
      <c r="B362" s="71" t="s">
        <v>158</v>
      </c>
      <c r="C362" s="3">
        <v>95127</v>
      </c>
      <c r="D362" s="3" t="s">
        <v>382</v>
      </c>
      <c r="E362" s="47" t="s">
        <v>137</v>
      </c>
      <c r="F362" s="4" t="s">
        <v>136</v>
      </c>
      <c r="G362" s="4">
        <v>3384</v>
      </c>
      <c r="H362" s="3">
        <v>12</v>
      </c>
      <c r="I362" s="15">
        <f>SUMIFS(IN_TRANSITO!E:E,IN_TRANSITO!B:B,PLANEJAMENTO!C362,IN_TRANSITO!H:H,PLANEJAMENTO!$I$2,IN_TRANSITO!W:W,PLANEJAMENTO!A362)</f>
        <v>0</v>
      </c>
      <c r="J362" s="15">
        <f>SUMIFS(IN_TRANSITO!E:E,IN_TRANSITO!B:B,PLANEJAMENTO!C362,IN_TRANSITO!H:H,PLANEJAMENTO!$J$2,IN_TRANSITO!W:W,PLANEJAMENTO!A362)</f>
        <v>0</v>
      </c>
      <c r="K362" s="15">
        <f>SUMIFS(PRODUCAO_SHRINK!E:E,PRODUCAO_SHRINK!B:B,PLANEJAMENTO[[#This Row],[SKU]],PRODUCAO_SHRINK!H:H,PLANEJAMENTO[[#Headers],[SHERINK SOLICITADO]],PRODUCAO_SHRINK!V:V,PLANEJAMENTO[[#This Row],[LISTA]])</f>
        <v>0</v>
      </c>
      <c r="L362" s="15">
        <f>SUMIFS(PRODUCAO_SHRINK!E:E,PRODUCAO_SHRINK!B:B,PLANEJAMENTO[[#This Row],[SKU]],PRODUCAO_SHRINK!H:H,PLANEJAMENTO[[#Headers],[SHERINK ENVIADO]],PRODUCAO_SHRINK!V:V,PLANEJAMENTO[[#This Row],[LISTA]])</f>
        <v>0</v>
      </c>
      <c r="M362" s="15">
        <f>SUMIFS(IN_TRANSITO!E:E,IN_TRANSITO!B:B,PLANEJAMENTO!C362,IN_TRANSITO!H:H,PLANEJAMENTO!$M$2,IN_TRANSITO!W:W,PLANEJAMENTO!A362)</f>
        <v>1020</v>
      </c>
      <c r="N362" s="15">
        <v>0</v>
      </c>
      <c r="O362" s="62">
        <v>1020</v>
      </c>
      <c r="P362" s="15">
        <f>(PLANEJAMENTO[[#This Row],[AGUARDANDO SEPARAÇÃO]]+PLANEJAMENTO[[#This Row],[FINALIZADO]])-(PLANEJAMENTO[[#This Row],[TOTAL LISTA]]+PLANEJAMENTO[[#This Row],[KIT]])</f>
        <v>0</v>
      </c>
      <c r="Q362" s="3">
        <f>IFERROR(VLOOKUP(PLANEJAMENTO[[#This Row],[SKU]],EST_MERCOCAMP!A:E,5,0),0)</f>
        <v>4176</v>
      </c>
      <c r="R362" s="61">
        <f>IFERROR(VLOOKUP(PLANEJAMENTO[[#This Row],[SKU]],EST_LMX!A:C,3,0),0)</f>
        <v>6024</v>
      </c>
      <c r="S362" s="7">
        <f>IFERROR(IF(VLOOKUP(C362,'EST_DEVINTEX X DEMANDA'!A:E,5,0)&lt;0,0,VLOOKUP(C362,'EST_DEVINTEX X DEMANDA'!A:E,5,0)),0)</f>
        <v>12420</v>
      </c>
      <c r="T362" s="3"/>
      <c r="U362" s="3">
        <f t="shared" si="10"/>
        <v>0</v>
      </c>
      <c r="V362" s="3">
        <f t="shared" si="11"/>
        <v>0</v>
      </c>
      <c r="W362" s="61" t="s">
        <v>145</v>
      </c>
      <c r="X362" s="87" t="s">
        <v>145</v>
      </c>
      <c r="Y362" s="73">
        <f>(PLANEJAMENTO[[#This Row],[AGUARDANDO SEPARAÇÃO]]+PLANEJAMENTO[[#This Row],[FINALIZADO]])/(PLANEJAMENTO[[#This Row],[KIT]]+PLANEJAMENTO[[#This Row],[TOTAL LISTA]])</f>
        <v>1</v>
      </c>
    </row>
    <row r="363" spans="1:25" x14ac:dyDescent="0.25">
      <c r="A363" s="71" t="s">
        <v>161</v>
      </c>
      <c r="B363" s="71" t="s">
        <v>158</v>
      </c>
      <c r="C363" s="3">
        <v>30851</v>
      </c>
      <c r="D363" s="3" t="s">
        <v>383</v>
      </c>
      <c r="E363" s="47" t="s">
        <v>135</v>
      </c>
      <c r="F363" s="4" t="s">
        <v>136</v>
      </c>
      <c r="G363" s="4">
        <v>960</v>
      </c>
      <c r="H363" s="3">
        <v>6</v>
      </c>
      <c r="I363" s="15">
        <f>SUMIFS(IN_TRANSITO!E:E,IN_TRANSITO!B:B,PLANEJAMENTO!C363,IN_TRANSITO!H:H,PLANEJAMENTO!$I$2,IN_TRANSITO!W:W,PLANEJAMENTO!A363)</f>
        <v>0</v>
      </c>
      <c r="J363" s="15">
        <f>SUMIFS(IN_TRANSITO!E:E,IN_TRANSITO!B:B,PLANEJAMENTO!C363,IN_TRANSITO!H:H,PLANEJAMENTO!$J$2,IN_TRANSITO!W:W,PLANEJAMENTO!A363)</f>
        <v>0</v>
      </c>
      <c r="K363" s="15">
        <f>SUMIFS(PRODUCAO_SHRINK!E:E,PRODUCAO_SHRINK!B:B,PLANEJAMENTO[[#This Row],[SKU]],PRODUCAO_SHRINK!H:H,PLANEJAMENTO[[#Headers],[SHERINK SOLICITADO]],PRODUCAO_SHRINK!V:V,PLANEJAMENTO[[#This Row],[LISTA]])</f>
        <v>1002</v>
      </c>
      <c r="L363" s="15">
        <f>SUMIFS(PRODUCAO_SHRINK!E:E,PRODUCAO_SHRINK!B:B,PLANEJAMENTO[[#This Row],[SKU]],PRODUCAO_SHRINK!H:H,PLANEJAMENTO[[#Headers],[SHERINK ENVIADO]],PRODUCAO_SHRINK!V:V,PLANEJAMENTO[[#This Row],[LISTA]])</f>
        <v>1182</v>
      </c>
      <c r="M363" s="15">
        <f>SUMIFS(IN_TRANSITO!E:E,IN_TRANSITO!B:B,PLANEJAMENTO!C363,IN_TRANSITO!H:H,PLANEJAMENTO!$M$2,IN_TRANSITO!W:W,PLANEJAMENTO!A363)</f>
        <v>0</v>
      </c>
      <c r="N363" s="15">
        <v>0</v>
      </c>
      <c r="O363" s="62">
        <v>1002</v>
      </c>
      <c r="P363" s="15">
        <f>(PLANEJAMENTO[[#This Row],[AGUARDANDO SEPARAÇÃO]]+PLANEJAMENTO[[#This Row],[FINALIZADO]])-(PLANEJAMENTO[[#This Row],[TOTAL LISTA]]+PLANEJAMENTO[[#This Row],[KIT]])</f>
        <v>-1002</v>
      </c>
      <c r="Q363" s="3">
        <f>IFERROR(VLOOKUP(PLANEJAMENTO[[#This Row],[SKU]],EST_MERCOCAMP!A:E,5,0),0)</f>
        <v>-432</v>
      </c>
      <c r="R363" s="61">
        <f>IFERROR(VLOOKUP(PLANEJAMENTO[[#This Row],[SKU]],EST_LMX!A:C,3,0),0)</f>
        <v>1328</v>
      </c>
      <c r="S363" s="7">
        <f>IFERROR(IF(VLOOKUP(C363,'EST_DEVINTEX X DEMANDA'!A:E,5,0)&lt;0,0,VLOOKUP(C363,'EST_DEVINTEX X DEMANDA'!A:E,5,0)),0)</f>
        <v>0</v>
      </c>
      <c r="T363" s="3"/>
      <c r="U363" s="3">
        <f t="shared" si="10"/>
        <v>0</v>
      </c>
      <c r="V363" s="3">
        <f t="shared" si="11"/>
        <v>0</v>
      </c>
      <c r="W363" s="61" t="s">
        <v>182</v>
      </c>
      <c r="X363" s="87" t="s">
        <v>145</v>
      </c>
      <c r="Y363" s="73">
        <f>(PLANEJAMENTO[[#This Row],[AGUARDANDO SEPARAÇÃO]]+PLANEJAMENTO[[#This Row],[FINALIZADO]])/(PLANEJAMENTO[[#This Row],[KIT]]+PLANEJAMENTO[[#This Row],[TOTAL LISTA]])</f>
        <v>0</v>
      </c>
    </row>
    <row r="364" spans="1:25" x14ac:dyDescent="0.25">
      <c r="A364" s="71" t="s">
        <v>161</v>
      </c>
      <c r="B364" s="71" t="s">
        <v>158</v>
      </c>
      <c r="C364" s="3">
        <v>34451</v>
      </c>
      <c r="D364" s="3" t="s">
        <v>384</v>
      </c>
      <c r="E364" s="47" t="s">
        <v>135</v>
      </c>
      <c r="F364" s="4" t="s">
        <v>136</v>
      </c>
      <c r="G364" s="4">
        <v>720</v>
      </c>
      <c r="H364" s="3">
        <v>6</v>
      </c>
      <c r="I364" s="15">
        <f>SUMIFS(IN_TRANSITO!E:E,IN_TRANSITO!B:B,PLANEJAMENTO!C364,IN_TRANSITO!H:H,PLANEJAMENTO!$I$2,IN_TRANSITO!W:W,PLANEJAMENTO!A364)</f>
        <v>0</v>
      </c>
      <c r="J364" s="15">
        <f>SUMIFS(IN_TRANSITO!E:E,IN_TRANSITO!B:B,PLANEJAMENTO!C364,IN_TRANSITO!H:H,PLANEJAMENTO!$J$2,IN_TRANSITO!W:W,PLANEJAMENTO!A364)</f>
        <v>0</v>
      </c>
      <c r="K364" s="15">
        <f>SUMIFS(PRODUCAO_SHRINK!E:E,PRODUCAO_SHRINK!B:B,PLANEJAMENTO[[#This Row],[SKU]],PRODUCAO_SHRINK!H:H,PLANEJAMENTO[[#Headers],[SHERINK SOLICITADO]],PRODUCAO_SHRINK!V:V,PLANEJAMENTO[[#This Row],[LISTA]])</f>
        <v>0</v>
      </c>
      <c r="L364" s="15">
        <f>SUMIFS(PRODUCAO_SHRINK!E:E,PRODUCAO_SHRINK!B:B,PLANEJAMENTO[[#This Row],[SKU]],PRODUCAO_SHRINK!H:H,PLANEJAMENTO[[#Headers],[SHERINK ENVIADO]],PRODUCAO_SHRINK!V:V,PLANEJAMENTO[[#This Row],[LISTA]])</f>
        <v>0</v>
      </c>
      <c r="M364" s="15">
        <f>SUMIFS(IN_TRANSITO!E:E,IN_TRANSITO!B:B,PLANEJAMENTO!C364,IN_TRANSITO!H:H,PLANEJAMENTO!$M$2,IN_TRANSITO!W:W,PLANEJAMENTO!A364)</f>
        <v>1002</v>
      </c>
      <c r="N364" s="15">
        <v>0</v>
      </c>
      <c r="O364" s="62">
        <v>1002</v>
      </c>
      <c r="P364" s="15">
        <f>(PLANEJAMENTO[[#This Row],[AGUARDANDO SEPARAÇÃO]]+PLANEJAMENTO[[#This Row],[FINALIZADO]])-(PLANEJAMENTO[[#This Row],[TOTAL LISTA]]+PLANEJAMENTO[[#This Row],[KIT]])</f>
        <v>0</v>
      </c>
      <c r="Q364" s="3">
        <f>IFERROR(VLOOKUP(PLANEJAMENTO[[#This Row],[SKU]],EST_MERCOCAMP!A:E,5,0),0)</f>
        <v>-5526</v>
      </c>
      <c r="R364" s="61">
        <f>IFERROR(VLOOKUP(PLANEJAMENTO[[#This Row],[SKU]],EST_LMX!A:C,3,0),0)</f>
        <v>3240</v>
      </c>
      <c r="S364" s="7">
        <f>IFERROR(IF(VLOOKUP(C364,'EST_DEVINTEX X DEMANDA'!A:E,5,0)&lt;0,0,VLOOKUP(C364,'EST_DEVINTEX X DEMANDA'!A:E,5,0)),0)</f>
        <v>0</v>
      </c>
      <c r="T364" s="3"/>
      <c r="U364" s="3">
        <f t="shared" si="10"/>
        <v>0</v>
      </c>
      <c r="V364" s="3">
        <f t="shared" si="11"/>
        <v>0</v>
      </c>
      <c r="W364" s="61" t="s">
        <v>145</v>
      </c>
      <c r="X364" s="87" t="s">
        <v>145</v>
      </c>
      <c r="Y364" s="73">
        <f>(PLANEJAMENTO[[#This Row],[AGUARDANDO SEPARAÇÃO]]+PLANEJAMENTO[[#This Row],[FINALIZADO]])/(PLANEJAMENTO[[#This Row],[KIT]]+PLANEJAMENTO[[#This Row],[TOTAL LISTA]])</f>
        <v>1</v>
      </c>
    </row>
    <row r="365" spans="1:25" x14ac:dyDescent="0.25">
      <c r="A365" s="71" t="s">
        <v>161</v>
      </c>
      <c r="B365" s="71" t="s">
        <v>158</v>
      </c>
      <c r="C365" s="3">
        <v>32137</v>
      </c>
      <c r="D365" s="3" t="s">
        <v>5</v>
      </c>
      <c r="E365" s="47" t="s">
        <v>135</v>
      </c>
      <c r="F365" s="4" t="s">
        <v>136</v>
      </c>
      <c r="G365" s="4">
        <v>8544</v>
      </c>
      <c r="H365" s="3">
        <v>12</v>
      </c>
      <c r="I365" s="15">
        <f>SUMIFS(IN_TRANSITO!E:E,IN_TRANSITO!B:B,PLANEJAMENTO!C365,IN_TRANSITO!H:H,PLANEJAMENTO!$I$2,IN_TRANSITO!W:W,PLANEJAMENTO!A365)</f>
        <v>0</v>
      </c>
      <c r="J365" s="15">
        <f>SUMIFS(IN_TRANSITO!E:E,IN_TRANSITO!B:B,PLANEJAMENTO!C365,IN_TRANSITO!H:H,PLANEJAMENTO!$J$2,IN_TRANSITO!W:W,PLANEJAMENTO!A365)</f>
        <v>0</v>
      </c>
      <c r="K365" s="15">
        <f>SUMIFS(PRODUCAO_SHRINK!E:E,PRODUCAO_SHRINK!B:B,PLANEJAMENTO[[#This Row],[SKU]],PRODUCAO_SHRINK!H:H,PLANEJAMENTO[[#Headers],[SHERINK SOLICITADO]],PRODUCAO_SHRINK!V:V,PLANEJAMENTO[[#This Row],[LISTA]])</f>
        <v>0</v>
      </c>
      <c r="L365" s="15">
        <f>SUMIFS(PRODUCAO_SHRINK!E:E,PRODUCAO_SHRINK!B:B,PLANEJAMENTO[[#This Row],[SKU]],PRODUCAO_SHRINK!H:H,PLANEJAMENTO[[#Headers],[SHERINK ENVIADO]],PRODUCAO_SHRINK!V:V,PLANEJAMENTO[[#This Row],[LISTA]])</f>
        <v>0</v>
      </c>
      <c r="M365" s="15">
        <f>SUMIFS(IN_TRANSITO!E:E,IN_TRANSITO!B:B,PLANEJAMENTO!C365,IN_TRANSITO!H:H,PLANEJAMENTO!$M$2,IN_TRANSITO!W:W,PLANEJAMENTO!A365)</f>
        <v>960</v>
      </c>
      <c r="N365" s="15">
        <v>0</v>
      </c>
      <c r="O365" s="62">
        <v>960</v>
      </c>
      <c r="P365" s="15">
        <f>(PLANEJAMENTO[[#This Row],[AGUARDANDO SEPARAÇÃO]]+PLANEJAMENTO[[#This Row],[FINALIZADO]])-(PLANEJAMENTO[[#This Row],[TOTAL LISTA]]+PLANEJAMENTO[[#This Row],[KIT]])</f>
        <v>0</v>
      </c>
      <c r="Q365" s="3">
        <f>IFERROR(VLOOKUP(PLANEJAMENTO[[#This Row],[SKU]],EST_MERCOCAMP!A:E,5,0),0)</f>
        <v>11244</v>
      </c>
      <c r="R365" s="61">
        <f>IFERROR(VLOOKUP(PLANEJAMENTO[[#This Row],[SKU]],EST_LMX!A:C,3,0),0)</f>
        <v>11646</v>
      </c>
      <c r="S365" s="7">
        <f>IFERROR(IF(VLOOKUP(C365,'EST_DEVINTEX X DEMANDA'!A:E,5,0)&lt;0,0,VLOOKUP(C365,'EST_DEVINTEX X DEMANDA'!A:E,5,0)),0)</f>
        <v>29904</v>
      </c>
      <c r="T365" s="3"/>
      <c r="U365" s="3">
        <f t="shared" si="10"/>
        <v>0</v>
      </c>
      <c r="V365" s="3">
        <f t="shared" si="11"/>
        <v>0</v>
      </c>
      <c r="W365" s="61" t="s">
        <v>145</v>
      </c>
      <c r="X365" s="87" t="s">
        <v>145</v>
      </c>
      <c r="Y365" s="73">
        <f>(PLANEJAMENTO[[#This Row],[AGUARDANDO SEPARAÇÃO]]+PLANEJAMENTO[[#This Row],[FINALIZADO]])/(PLANEJAMENTO[[#This Row],[KIT]]+PLANEJAMENTO[[#This Row],[TOTAL LISTA]])</f>
        <v>1</v>
      </c>
    </row>
    <row r="366" spans="1:25" x14ac:dyDescent="0.25">
      <c r="A366" s="71" t="s">
        <v>161</v>
      </c>
      <c r="B366" s="71" t="s">
        <v>158</v>
      </c>
      <c r="C366" s="3">
        <v>43757</v>
      </c>
      <c r="D366" s="3" t="s">
        <v>385</v>
      </c>
      <c r="E366" s="47" t="s">
        <v>138</v>
      </c>
      <c r="F366" s="4" t="s">
        <v>136</v>
      </c>
      <c r="G366" s="4">
        <v>1890</v>
      </c>
      <c r="H366" s="3">
        <v>6</v>
      </c>
      <c r="I366" s="15">
        <f>SUMIFS(IN_TRANSITO!E:E,IN_TRANSITO!B:B,PLANEJAMENTO!C366,IN_TRANSITO!H:H,PLANEJAMENTO!$I$2,IN_TRANSITO!W:W,PLANEJAMENTO!A366)</f>
        <v>0</v>
      </c>
      <c r="J366" s="15">
        <f>SUMIFS(IN_TRANSITO!E:E,IN_TRANSITO!B:B,PLANEJAMENTO!C366,IN_TRANSITO!H:H,PLANEJAMENTO!$J$2,IN_TRANSITO!W:W,PLANEJAMENTO!A366)</f>
        <v>0</v>
      </c>
      <c r="K366" s="15">
        <f>SUMIFS(PRODUCAO_SHRINK!E:E,PRODUCAO_SHRINK!B:B,PLANEJAMENTO[[#This Row],[SKU]],PRODUCAO_SHRINK!H:H,PLANEJAMENTO[[#Headers],[SHERINK SOLICITADO]],PRODUCAO_SHRINK!V:V,PLANEJAMENTO[[#This Row],[LISTA]])</f>
        <v>0</v>
      </c>
      <c r="L366" s="15">
        <f>SUMIFS(PRODUCAO_SHRINK!E:E,PRODUCAO_SHRINK!B:B,PLANEJAMENTO[[#This Row],[SKU]],PRODUCAO_SHRINK!H:H,PLANEJAMENTO[[#Headers],[SHERINK ENVIADO]],PRODUCAO_SHRINK!V:V,PLANEJAMENTO[[#This Row],[LISTA]])</f>
        <v>0</v>
      </c>
      <c r="M366" s="15">
        <f>SUMIFS(IN_TRANSITO!E:E,IN_TRANSITO!B:B,PLANEJAMENTO!C366,IN_TRANSITO!H:H,PLANEJAMENTO!$M$2,IN_TRANSITO!W:W,PLANEJAMENTO!A366)</f>
        <v>942</v>
      </c>
      <c r="N366" s="15">
        <v>0</v>
      </c>
      <c r="O366" s="62">
        <v>942</v>
      </c>
      <c r="P366" s="15">
        <f>(PLANEJAMENTO[[#This Row],[AGUARDANDO SEPARAÇÃO]]+PLANEJAMENTO[[#This Row],[FINALIZADO]])-(PLANEJAMENTO[[#This Row],[TOTAL LISTA]]+PLANEJAMENTO[[#This Row],[KIT]])</f>
        <v>0</v>
      </c>
      <c r="Q366" s="3">
        <f>IFERROR(VLOOKUP(PLANEJAMENTO[[#This Row],[SKU]],EST_MERCOCAMP!A:E,5,0),0)</f>
        <v>1092</v>
      </c>
      <c r="R366" s="61">
        <f>IFERROR(VLOOKUP(PLANEJAMENTO[[#This Row],[SKU]],EST_LMX!A:C,3,0),0)</f>
        <v>402</v>
      </c>
      <c r="S366" s="7">
        <f>IFERROR(IF(VLOOKUP(C366,'EST_DEVINTEX X DEMANDA'!A:E,5,0)&lt;0,0,VLOOKUP(C366,'EST_DEVINTEX X DEMANDA'!A:E,5,0)),0)</f>
        <v>0</v>
      </c>
      <c r="T366" s="3"/>
      <c r="U366" s="3">
        <f t="shared" si="10"/>
        <v>0</v>
      </c>
      <c r="V366" s="3">
        <f t="shared" si="11"/>
        <v>0</v>
      </c>
      <c r="W366" s="61" t="s">
        <v>145</v>
      </c>
      <c r="X366" s="87" t="s">
        <v>145</v>
      </c>
      <c r="Y366" s="73">
        <f>(PLANEJAMENTO[[#This Row],[AGUARDANDO SEPARAÇÃO]]+PLANEJAMENTO[[#This Row],[FINALIZADO]])/(PLANEJAMENTO[[#This Row],[KIT]]+PLANEJAMENTO[[#This Row],[TOTAL LISTA]])</f>
        <v>1</v>
      </c>
    </row>
    <row r="367" spans="1:25" x14ac:dyDescent="0.25">
      <c r="A367" s="71" t="s">
        <v>161</v>
      </c>
      <c r="B367" s="71" t="s">
        <v>158</v>
      </c>
      <c r="C367" s="3">
        <v>95675</v>
      </c>
      <c r="D367" s="3" t="s">
        <v>386</v>
      </c>
      <c r="E367" s="47" t="s">
        <v>135</v>
      </c>
      <c r="F367" s="4" t="s">
        <v>136</v>
      </c>
      <c r="G367" s="4">
        <v>960</v>
      </c>
      <c r="H367" s="3">
        <v>6</v>
      </c>
      <c r="I367" s="15">
        <f>SUMIFS(IN_TRANSITO!E:E,IN_TRANSITO!B:B,PLANEJAMENTO!C367,IN_TRANSITO!H:H,PLANEJAMENTO!$I$2,IN_TRANSITO!W:W,PLANEJAMENTO!A367)</f>
        <v>0</v>
      </c>
      <c r="J367" s="15">
        <f>SUMIFS(IN_TRANSITO!E:E,IN_TRANSITO!B:B,PLANEJAMENTO!C367,IN_TRANSITO!H:H,PLANEJAMENTO!$J$2,IN_TRANSITO!W:W,PLANEJAMENTO!A367)</f>
        <v>0</v>
      </c>
      <c r="K367" s="15">
        <f>SUMIFS(PRODUCAO_SHRINK!E:E,PRODUCAO_SHRINK!B:B,PLANEJAMENTO[[#This Row],[SKU]],PRODUCAO_SHRINK!H:H,PLANEJAMENTO[[#Headers],[SHERINK SOLICITADO]],PRODUCAO_SHRINK!V:V,PLANEJAMENTO[[#This Row],[LISTA]])</f>
        <v>0</v>
      </c>
      <c r="L367" s="15">
        <f>SUMIFS(PRODUCAO_SHRINK!E:E,PRODUCAO_SHRINK!B:B,PLANEJAMENTO[[#This Row],[SKU]],PRODUCAO_SHRINK!H:H,PLANEJAMENTO[[#Headers],[SHERINK ENVIADO]],PRODUCAO_SHRINK!V:V,PLANEJAMENTO[[#This Row],[LISTA]])</f>
        <v>0</v>
      </c>
      <c r="M367" s="15">
        <f>SUMIFS(IN_TRANSITO!E:E,IN_TRANSITO!B:B,PLANEJAMENTO!C367,IN_TRANSITO!H:H,PLANEJAMENTO!$M$2,IN_TRANSITO!W:W,PLANEJAMENTO!A367)</f>
        <v>930</v>
      </c>
      <c r="N367" s="15">
        <v>0</v>
      </c>
      <c r="O367" s="62">
        <v>930</v>
      </c>
      <c r="P367" s="15">
        <f>(PLANEJAMENTO[[#This Row],[AGUARDANDO SEPARAÇÃO]]+PLANEJAMENTO[[#This Row],[FINALIZADO]])-(PLANEJAMENTO[[#This Row],[TOTAL LISTA]]+PLANEJAMENTO[[#This Row],[KIT]])</f>
        <v>0</v>
      </c>
      <c r="Q367" s="3">
        <f>IFERROR(VLOOKUP(PLANEJAMENTO[[#This Row],[SKU]],EST_MERCOCAMP!A:E,5,0),0)</f>
        <v>2028</v>
      </c>
      <c r="R367" s="61">
        <f>IFERROR(VLOOKUP(PLANEJAMENTO[[#This Row],[SKU]],EST_LMX!A:C,3,0),0)</f>
        <v>0</v>
      </c>
      <c r="S367" s="7">
        <f>IFERROR(IF(VLOOKUP(C367,'EST_DEVINTEX X DEMANDA'!A:E,5,0)&lt;0,0,VLOOKUP(C367,'EST_DEVINTEX X DEMANDA'!A:E,5,0)),0)</f>
        <v>1680</v>
      </c>
      <c r="T367" s="3"/>
      <c r="U367" s="3">
        <f t="shared" si="10"/>
        <v>0</v>
      </c>
      <c r="V367" s="3">
        <f t="shared" si="11"/>
        <v>0</v>
      </c>
      <c r="W367" s="61" t="s">
        <v>145</v>
      </c>
      <c r="X367" s="87" t="s">
        <v>145</v>
      </c>
      <c r="Y367" s="73">
        <f>(PLANEJAMENTO[[#This Row],[AGUARDANDO SEPARAÇÃO]]+PLANEJAMENTO[[#This Row],[FINALIZADO]])/(PLANEJAMENTO[[#This Row],[KIT]]+PLANEJAMENTO[[#This Row],[TOTAL LISTA]])</f>
        <v>1</v>
      </c>
    </row>
    <row r="368" spans="1:25" x14ac:dyDescent="0.25">
      <c r="A368" s="71" t="s">
        <v>161</v>
      </c>
      <c r="B368" s="71" t="s">
        <v>158</v>
      </c>
      <c r="C368" s="3">
        <v>95355</v>
      </c>
      <c r="D368" s="3" t="s">
        <v>387</v>
      </c>
      <c r="E368" s="47" t="s">
        <v>135</v>
      </c>
      <c r="F368" s="4" t="s">
        <v>136</v>
      </c>
      <c r="G368" s="4">
        <v>960</v>
      </c>
      <c r="H368" s="3">
        <v>6</v>
      </c>
      <c r="I368" s="15">
        <f>SUMIFS(IN_TRANSITO!E:E,IN_TRANSITO!B:B,PLANEJAMENTO!C368,IN_TRANSITO!H:H,PLANEJAMENTO!$I$2,IN_TRANSITO!W:W,PLANEJAMENTO!A368)</f>
        <v>0</v>
      </c>
      <c r="J368" s="15">
        <f>SUMIFS(IN_TRANSITO!E:E,IN_TRANSITO!B:B,PLANEJAMENTO!C368,IN_TRANSITO!H:H,PLANEJAMENTO!$J$2,IN_TRANSITO!W:W,PLANEJAMENTO!A368)</f>
        <v>0</v>
      </c>
      <c r="K368" s="15">
        <f>SUMIFS(PRODUCAO_SHRINK!E:E,PRODUCAO_SHRINK!B:B,PLANEJAMENTO[[#This Row],[SKU]],PRODUCAO_SHRINK!H:H,PLANEJAMENTO[[#Headers],[SHERINK SOLICITADO]],PRODUCAO_SHRINK!V:V,PLANEJAMENTO[[#This Row],[LISTA]])</f>
        <v>912</v>
      </c>
      <c r="L368" s="15">
        <f>SUMIFS(PRODUCAO_SHRINK!E:E,PRODUCAO_SHRINK!B:B,PLANEJAMENTO[[#This Row],[SKU]],PRODUCAO_SHRINK!H:H,PLANEJAMENTO[[#Headers],[SHERINK ENVIADO]],PRODUCAO_SHRINK!V:V,PLANEJAMENTO[[#This Row],[LISTA]])</f>
        <v>912</v>
      </c>
      <c r="M368" s="15">
        <f>SUMIFS(IN_TRANSITO!E:E,IN_TRANSITO!B:B,PLANEJAMENTO!C368,IN_TRANSITO!H:H,PLANEJAMENTO!$M$2,IN_TRANSITO!W:W,PLANEJAMENTO!A368)</f>
        <v>0</v>
      </c>
      <c r="N368" s="15">
        <v>0</v>
      </c>
      <c r="O368" s="62">
        <v>912</v>
      </c>
      <c r="P368" s="15">
        <f>(PLANEJAMENTO[[#This Row],[AGUARDANDO SEPARAÇÃO]]+PLANEJAMENTO[[#This Row],[FINALIZADO]])-(PLANEJAMENTO[[#This Row],[TOTAL LISTA]]+PLANEJAMENTO[[#This Row],[KIT]])</f>
        <v>-912</v>
      </c>
      <c r="Q368" s="3">
        <f>IFERROR(VLOOKUP(PLANEJAMENTO[[#This Row],[SKU]],EST_MERCOCAMP!A:E,5,0),0)</f>
        <v>1644</v>
      </c>
      <c r="R368" s="61">
        <f>IFERROR(VLOOKUP(PLANEJAMENTO[[#This Row],[SKU]],EST_LMX!A:C,3,0),0)</f>
        <v>0</v>
      </c>
      <c r="S368" s="7">
        <f>IFERROR(IF(VLOOKUP(C368,'EST_DEVINTEX X DEMANDA'!A:E,5,0)&lt;0,0,VLOOKUP(C368,'EST_DEVINTEX X DEMANDA'!A:E,5,0)),0)</f>
        <v>8292</v>
      </c>
      <c r="T368" s="3"/>
      <c r="U368" s="3">
        <f t="shared" si="10"/>
        <v>0</v>
      </c>
      <c r="V368" s="3">
        <f t="shared" si="11"/>
        <v>0</v>
      </c>
      <c r="W368" s="61" t="s">
        <v>182</v>
      </c>
      <c r="X368" s="87" t="s">
        <v>145</v>
      </c>
      <c r="Y368" s="73">
        <f>(PLANEJAMENTO[[#This Row],[AGUARDANDO SEPARAÇÃO]]+PLANEJAMENTO[[#This Row],[FINALIZADO]])/(PLANEJAMENTO[[#This Row],[KIT]]+PLANEJAMENTO[[#This Row],[TOTAL LISTA]])</f>
        <v>0</v>
      </c>
    </row>
    <row r="369" spans="1:25" x14ac:dyDescent="0.25">
      <c r="A369" s="71" t="s">
        <v>161</v>
      </c>
      <c r="B369" s="71" t="s">
        <v>158</v>
      </c>
      <c r="C369" s="3">
        <v>32136</v>
      </c>
      <c r="D369" s="3" t="s">
        <v>388</v>
      </c>
      <c r="E369" s="47" t="s">
        <v>137</v>
      </c>
      <c r="F369" s="4" t="s">
        <v>136</v>
      </c>
      <c r="G369" s="4">
        <v>8544</v>
      </c>
      <c r="H369" s="3">
        <v>12</v>
      </c>
      <c r="I369" s="15">
        <f>SUMIFS(IN_TRANSITO!E:E,IN_TRANSITO!B:B,PLANEJAMENTO!C369,IN_TRANSITO!H:H,PLANEJAMENTO!$I$2,IN_TRANSITO!W:W,PLANEJAMENTO!A369)</f>
        <v>0</v>
      </c>
      <c r="J369" s="15">
        <f>SUMIFS(IN_TRANSITO!E:E,IN_TRANSITO!B:B,PLANEJAMENTO!C369,IN_TRANSITO!H:H,PLANEJAMENTO!$J$2,IN_TRANSITO!W:W,PLANEJAMENTO!A369)</f>
        <v>0</v>
      </c>
      <c r="K369" s="15">
        <f>SUMIFS(PRODUCAO_SHRINK!E:E,PRODUCAO_SHRINK!B:B,PLANEJAMENTO[[#This Row],[SKU]],PRODUCAO_SHRINK!H:H,PLANEJAMENTO[[#Headers],[SHERINK SOLICITADO]],PRODUCAO_SHRINK!V:V,PLANEJAMENTO[[#This Row],[LISTA]])</f>
        <v>0</v>
      </c>
      <c r="L369" s="15">
        <f>SUMIFS(PRODUCAO_SHRINK!E:E,PRODUCAO_SHRINK!B:B,PLANEJAMENTO[[#This Row],[SKU]],PRODUCAO_SHRINK!H:H,PLANEJAMENTO[[#Headers],[SHERINK ENVIADO]],PRODUCAO_SHRINK!V:V,PLANEJAMENTO[[#This Row],[LISTA]])</f>
        <v>0</v>
      </c>
      <c r="M369" s="15">
        <f>SUMIFS(IN_TRANSITO!E:E,IN_TRANSITO!B:B,PLANEJAMENTO!C369,IN_TRANSITO!H:H,PLANEJAMENTO!$M$2,IN_TRANSITO!W:W,PLANEJAMENTO!A369)</f>
        <v>912</v>
      </c>
      <c r="N369" s="15">
        <v>0</v>
      </c>
      <c r="O369" s="62">
        <v>912</v>
      </c>
      <c r="P369" s="15">
        <f>(PLANEJAMENTO[[#This Row],[AGUARDANDO SEPARAÇÃO]]+PLANEJAMENTO[[#This Row],[FINALIZADO]])-(PLANEJAMENTO[[#This Row],[TOTAL LISTA]]+PLANEJAMENTO[[#This Row],[KIT]])</f>
        <v>0</v>
      </c>
      <c r="Q369" s="3">
        <f>IFERROR(VLOOKUP(PLANEJAMENTO[[#This Row],[SKU]],EST_MERCOCAMP!A:E,5,0),0)</f>
        <v>28332</v>
      </c>
      <c r="R369" s="61">
        <f>IFERROR(VLOOKUP(PLANEJAMENTO[[#This Row],[SKU]],EST_LMX!A:C,3,0),0)</f>
        <v>11232</v>
      </c>
      <c r="S369" s="7">
        <f>IFERROR(IF(VLOOKUP(C369,'EST_DEVINTEX X DEMANDA'!A:E,5,0)&lt;0,0,VLOOKUP(C369,'EST_DEVINTEX X DEMANDA'!A:E,5,0)),0)</f>
        <v>15060</v>
      </c>
      <c r="T369" s="3"/>
      <c r="U369" s="3">
        <f t="shared" si="10"/>
        <v>0</v>
      </c>
      <c r="V369" s="3">
        <f t="shared" si="11"/>
        <v>0</v>
      </c>
      <c r="W369" s="61" t="s">
        <v>145</v>
      </c>
      <c r="X369" s="87" t="s">
        <v>145</v>
      </c>
      <c r="Y369" s="73">
        <f>(PLANEJAMENTO[[#This Row],[AGUARDANDO SEPARAÇÃO]]+PLANEJAMENTO[[#This Row],[FINALIZADO]])/(PLANEJAMENTO[[#This Row],[KIT]]+PLANEJAMENTO[[#This Row],[TOTAL LISTA]])</f>
        <v>1</v>
      </c>
    </row>
    <row r="370" spans="1:25" x14ac:dyDescent="0.25">
      <c r="A370" s="71" t="s">
        <v>161</v>
      </c>
      <c r="B370" s="71" t="s">
        <v>158</v>
      </c>
      <c r="C370" s="3">
        <v>33271</v>
      </c>
      <c r="D370" s="3" t="s">
        <v>389</v>
      </c>
      <c r="E370" s="47" t="s">
        <v>135</v>
      </c>
      <c r="F370" s="4" t="s">
        <v>136</v>
      </c>
      <c r="G370" s="4">
        <v>480</v>
      </c>
      <c r="H370" s="3">
        <v>6</v>
      </c>
      <c r="I370" s="15">
        <f>SUMIFS(IN_TRANSITO!E:E,IN_TRANSITO!B:B,PLANEJAMENTO!C370,IN_TRANSITO!H:H,PLANEJAMENTO!$I$2,IN_TRANSITO!W:W,PLANEJAMENTO!A370)</f>
        <v>0</v>
      </c>
      <c r="J370" s="15">
        <f>SUMIFS(IN_TRANSITO!E:E,IN_TRANSITO!B:B,PLANEJAMENTO!C370,IN_TRANSITO!H:H,PLANEJAMENTO!$J$2,IN_TRANSITO!W:W,PLANEJAMENTO!A370)</f>
        <v>0</v>
      </c>
      <c r="K370" s="15">
        <f>SUMIFS(PRODUCAO_SHRINK!E:E,PRODUCAO_SHRINK!B:B,PLANEJAMENTO[[#This Row],[SKU]],PRODUCAO_SHRINK!H:H,PLANEJAMENTO[[#Headers],[SHERINK SOLICITADO]],PRODUCAO_SHRINK!V:V,PLANEJAMENTO[[#This Row],[LISTA]])</f>
        <v>900</v>
      </c>
      <c r="L370" s="15">
        <f>SUMIFS(PRODUCAO_SHRINK!E:E,PRODUCAO_SHRINK!B:B,PLANEJAMENTO[[#This Row],[SKU]],PRODUCAO_SHRINK!H:H,PLANEJAMENTO[[#Headers],[SHERINK ENVIADO]],PRODUCAO_SHRINK!V:V,PLANEJAMENTO[[#This Row],[LISTA]])</f>
        <v>1380</v>
      </c>
      <c r="M370" s="15">
        <f>SUMIFS(IN_TRANSITO!E:E,IN_TRANSITO!B:B,PLANEJAMENTO!C370,IN_TRANSITO!H:H,PLANEJAMENTO!$M$2,IN_TRANSITO!W:W,PLANEJAMENTO!A370)</f>
        <v>0</v>
      </c>
      <c r="N370" s="15">
        <v>0</v>
      </c>
      <c r="O370" s="62">
        <v>900</v>
      </c>
      <c r="P370" s="15">
        <f>(PLANEJAMENTO[[#This Row],[AGUARDANDO SEPARAÇÃO]]+PLANEJAMENTO[[#This Row],[FINALIZADO]])-(PLANEJAMENTO[[#This Row],[TOTAL LISTA]]+PLANEJAMENTO[[#This Row],[KIT]])</f>
        <v>-900</v>
      </c>
      <c r="Q370" s="3">
        <f>IFERROR(VLOOKUP(PLANEJAMENTO[[#This Row],[SKU]],EST_MERCOCAMP!A:E,5,0),0)</f>
        <v>16488</v>
      </c>
      <c r="R370" s="61">
        <f>IFERROR(VLOOKUP(PLANEJAMENTO[[#This Row],[SKU]],EST_LMX!A:C,3,0),0)</f>
        <v>8148</v>
      </c>
      <c r="S370" s="7">
        <f>IFERROR(IF(VLOOKUP(C370,'EST_DEVINTEX X DEMANDA'!A:E,5,0)&lt;0,0,VLOOKUP(C370,'EST_DEVINTEX X DEMANDA'!A:E,5,0)),0)</f>
        <v>8244</v>
      </c>
      <c r="T370" s="3"/>
      <c r="U370" s="3">
        <f t="shared" si="10"/>
        <v>0</v>
      </c>
      <c r="V370" s="3">
        <f t="shared" si="11"/>
        <v>0</v>
      </c>
      <c r="W370" s="61" t="s">
        <v>182</v>
      </c>
      <c r="X370" s="87" t="s">
        <v>145</v>
      </c>
      <c r="Y370" s="73">
        <f>(PLANEJAMENTO[[#This Row],[AGUARDANDO SEPARAÇÃO]]+PLANEJAMENTO[[#This Row],[FINALIZADO]])/(PLANEJAMENTO[[#This Row],[KIT]]+PLANEJAMENTO[[#This Row],[TOTAL LISTA]])</f>
        <v>0</v>
      </c>
    </row>
    <row r="371" spans="1:25" x14ac:dyDescent="0.25">
      <c r="A371" s="71" t="s">
        <v>161</v>
      </c>
      <c r="B371" s="71" t="s">
        <v>158</v>
      </c>
      <c r="C371" s="3">
        <v>32209</v>
      </c>
      <c r="D371" s="3" t="s">
        <v>390</v>
      </c>
      <c r="E371" s="47" t="s">
        <v>135</v>
      </c>
      <c r="F371" s="4" t="s">
        <v>136</v>
      </c>
      <c r="G371" s="4">
        <v>720</v>
      </c>
      <c r="H371" s="3">
        <v>6</v>
      </c>
      <c r="I371" s="15">
        <f>SUMIFS(IN_TRANSITO!E:E,IN_TRANSITO!B:B,PLANEJAMENTO!C371,IN_TRANSITO!H:H,PLANEJAMENTO!$I$2,IN_TRANSITO!W:W,PLANEJAMENTO!A371)</f>
        <v>0</v>
      </c>
      <c r="J371" s="15">
        <f>SUMIFS(IN_TRANSITO!E:E,IN_TRANSITO!B:B,PLANEJAMENTO!C371,IN_TRANSITO!H:H,PLANEJAMENTO!$J$2,IN_TRANSITO!W:W,PLANEJAMENTO!A371)</f>
        <v>0</v>
      </c>
      <c r="K371" s="15">
        <f>SUMIFS(PRODUCAO_SHRINK!E:E,PRODUCAO_SHRINK!B:B,PLANEJAMENTO[[#This Row],[SKU]],PRODUCAO_SHRINK!H:H,PLANEJAMENTO[[#Headers],[SHERINK SOLICITADO]],PRODUCAO_SHRINK!V:V,PLANEJAMENTO[[#This Row],[LISTA]])</f>
        <v>882</v>
      </c>
      <c r="L371" s="15">
        <f>SUMIFS(PRODUCAO_SHRINK!E:E,PRODUCAO_SHRINK!B:B,PLANEJAMENTO[[#This Row],[SKU]],PRODUCAO_SHRINK!H:H,PLANEJAMENTO[[#Headers],[SHERINK ENVIADO]],PRODUCAO_SHRINK!V:V,PLANEJAMENTO[[#This Row],[LISTA]])</f>
        <v>882</v>
      </c>
      <c r="M371" s="15">
        <f>SUMIFS(IN_TRANSITO!E:E,IN_TRANSITO!B:B,PLANEJAMENTO!C371,IN_TRANSITO!H:H,PLANEJAMENTO!$M$2,IN_TRANSITO!W:W,PLANEJAMENTO!A371)</f>
        <v>0</v>
      </c>
      <c r="N371" s="15">
        <v>0</v>
      </c>
      <c r="O371" s="62">
        <v>882</v>
      </c>
      <c r="P371" s="15">
        <f>(PLANEJAMENTO[[#This Row],[AGUARDANDO SEPARAÇÃO]]+PLANEJAMENTO[[#This Row],[FINALIZADO]])-(PLANEJAMENTO[[#This Row],[TOTAL LISTA]]+PLANEJAMENTO[[#This Row],[KIT]])</f>
        <v>-882</v>
      </c>
      <c r="Q371" s="3">
        <f>IFERROR(VLOOKUP(PLANEJAMENTO[[#This Row],[SKU]],EST_MERCOCAMP!A:E,5,0),0)</f>
        <v>-4482</v>
      </c>
      <c r="R371" s="61">
        <f>IFERROR(VLOOKUP(PLANEJAMENTO[[#This Row],[SKU]],EST_LMX!A:C,3,0),0)</f>
        <v>3152</v>
      </c>
      <c r="S371" s="7">
        <f>IFERROR(IF(VLOOKUP(C371,'EST_DEVINTEX X DEMANDA'!A:E,5,0)&lt;0,0,VLOOKUP(C371,'EST_DEVINTEX X DEMANDA'!A:E,5,0)),0)</f>
        <v>11106</v>
      </c>
      <c r="T371" s="3"/>
      <c r="U371" s="3">
        <f t="shared" si="10"/>
        <v>0</v>
      </c>
      <c r="V371" s="3">
        <f t="shared" si="11"/>
        <v>0</v>
      </c>
      <c r="W371" s="61" t="s">
        <v>182</v>
      </c>
      <c r="X371" s="87" t="s">
        <v>145</v>
      </c>
      <c r="Y371" s="73">
        <f>(PLANEJAMENTO[[#This Row],[AGUARDANDO SEPARAÇÃO]]+PLANEJAMENTO[[#This Row],[FINALIZADO]])/(PLANEJAMENTO[[#This Row],[KIT]]+PLANEJAMENTO[[#This Row],[TOTAL LISTA]])</f>
        <v>0</v>
      </c>
    </row>
    <row r="372" spans="1:25" x14ac:dyDescent="0.25">
      <c r="A372" s="71" t="s">
        <v>161</v>
      </c>
      <c r="B372" s="71" t="s">
        <v>158</v>
      </c>
      <c r="C372" s="3">
        <v>32441</v>
      </c>
      <c r="D372" s="3" t="s">
        <v>391</v>
      </c>
      <c r="E372" s="47" t="s">
        <v>137</v>
      </c>
      <c r="F372" s="4" t="s">
        <v>136</v>
      </c>
      <c r="G372" s="4">
        <v>888</v>
      </c>
      <c r="H372" s="3">
        <v>6</v>
      </c>
      <c r="I372" s="15">
        <f>SUMIFS(IN_TRANSITO!E:E,IN_TRANSITO!B:B,PLANEJAMENTO!C372,IN_TRANSITO!H:H,PLANEJAMENTO!$I$2,IN_TRANSITO!W:W,PLANEJAMENTO!A372)</f>
        <v>0</v>
      </c>
      <c r="J372" s="15">
        <f>SUMIFS(IN_TRANSITO!E:E,IN_TRANSITO!B:B,PLANEJAMENTO!C372,IN_TRANSITO!H:H,PLANEJAMENTO!$J$2,IN_TRANSITO!W:W,PLANEJAMENTO!A372)</f>
        <v>0</v>
      </c>
      <c r="K372" s="15">
        <f>SUMIFS(PRODUCAO_SHRINK!E:E,PRODUCAO_SHRINK!B:B,PLANEJAMENTO[[#This Row],[SKU]],PRODUCAO_SHRINK!H:H,PLANEJAMENTO[[#Headers],[SHERINK SOLICITADO]],PRODUCAO_SHRINK!V:V,PLANEJAMENTO[[#This Row],[LISTA]])</f>
        <v>0</v>
      </c>
      <c r="L372" s="15">
        <f>SUMIFS(PRODUCAO_SHRINK!E:E,PRODUCAO_SHRINK!B:B,PLANEJAMENTO[[#This Row],[SKU]],PRODUCAO_SHRINK!H:H,PLANEJAMENTO[[#Headers],[SHERINK ENVIADO]],PRODUCAO_SHRINK!V:V,PLANEJAMENTO[[#This Row],[LISTA]])</f>
        <v>0</v>
      </c>
      <c r="M372" s="15">
        <f>SUMIFS(IN_TRANSITO!E:E,IN_TRANSITO!B:B,PLANEJAMENTO!C372,IN_TRANSITO!H:H,PLANEJAMENTO!$M$2,IN_TRANSITO!W:W,PLANEJAMENTO!A372)</f>
        <v>882</v>
      </c>
      <c r="N372" s="15">
        <v>0</v>
      </c>
      <c r="O372" s="62">
        <v>882</v>
      </c>
      <c r="P372" s="15">
        <f>(PLANEJAMENTO[[#This Row],[AGUARDANDO SEPARAÇÃO]]+PLANEJAMENTO[[#This Row],[FINALIZADO]])-(PLANEJAMENTO[[#This Row],[TOTAL LISTA]]+PLANEJAMENTO[[#This Row],[KIT]])</f>
        <v>0</v>
      </c>
      <c r="Q372" s="3">
        <f>IFERROR(VLOOKUP(PLANEJAMENTO[[#This Row],[SKU]],EST_MERCOCAMP!A:E,5,0),0)</f>
        <v>996</v>
      </c>
      <c r="R372" s="61">
        <f>IFERROR(VLOOKUP(PLANEJAMENTO[[#This Row],[SKU]],EST_LMX!A:C,3,0),0)</f>
        <v>198</v>
      </c>
      <c r="S372" s="7">
        <f>IFERROR(IF(VLOOKUP(C372,'EST_DEVINTEX X DEMANDA'!A:E,5,0)&lt;0,0,VLOOKUP(C372,'EST_DEVINTEX X DEMANDA'!A:E,5,0)),0)</f>
        <v>888</v>
      </c>
      <c r="T372" s="3"/>
      <c r="U372" s="3">
        <f t="shared" si="10"/>
        <v>0</v>
      </c>
      <c r="V372" s="3">
        <f t="shared" si="11"/>
        <v>0</v>
      </c>
      <c r="W372" s="61" t="s">
        <v>145</v>
      </c>
      <c r="X372" s="87" t="s">
        <v>145</v>
      </c>
      <c r="Y372" s="73">
        <f>(PLANEJAMENTO[[#This Row],[AGUARDANDO SEPARAÇÃO]]+PLANEJAMENTO[[#This Row],[FINALIZADO]])/(PLANEJAMENTO[[#This Row],[KIT]]+PLANEJAMENTO[[#This Row],[TOTAL LISTA]])</f>
        <v>1</v>
      </c>
    </row>
    <row r="373" spans="1:25" x14ac:dyDescent="0.25">
      <c r="A373" s="71" t="s">
        <v>161</v>
      </c>
      <c r="B373" s="71" t="s">
        <v>158</v>
      </c>
      <c r="C373" s="3">
        <v>30514</v>
      </c>
      <c r="D373" s="3" t="s">
        <v>392</v>
      </c>
      <c r="E373" s="47" t="s">
        <v>135</v>
      </c>
      <c r="F373" s="4" t="s">
        <v>136</v>
      </c>
      <c r="G373" s="4">
        <v>960</v>
      </c>
      <c r="H373" s="3">
        <v>6</v>
      </c>
      <c r="I373" s="15">
        <f>SUMIFS(IN_TRANSITO!E:E,IN_TRANSITO!B:B,PLANEJAMENTO!C373,IN_TRANSITO!H:H,PLANEJAMENTO!$I$2,IN_TRANSITO!W:W,PLANEJAMENTO!A373)</f>
        <v>0</v>
      </c>
      <c r="J373" s="15">
        <f>SUMIFS(IN_TRANSITO!E:E,IN_TRANSITO!B:B,PLANEJAMENTO!C373,IN_TRANSITO!H:H,PLANEJAMENTO!$J$2,IN_TRANSITO!W:W,PLANEJAMENTO!A373)</f>
        <v>0</v>
      </c>
      <c r="K373" s="15">
        <f>SUMIFS(PRODUCAO_SHRINK!E:E,PRODUCAO_SHRINK!B:B,PLANEJAMENTO[[#This Row],[SKU]],PRODUCAO_SHRINK!H:H,PLANEJAMENTO[[#Headers],[SHERINK SOLICITADO]],PRODUCAO_SHRINK!V:V,PLANEJAMENTO[[#This Row],[LISTA]])</f>
        <v>0</v>
      </c>
      <c r="L373" s="15">
        <f>SUMIFS(PRODUCAO_SHRINK!E:E,PRODUCAO_SHRINK!B:B,PLANEJAMENTO[[#This Row],[SKU]],PRODUCAO_SHRINK!H:H,PLANEJAMENTO[[#Headers],[SHERINK ENVIADO]],PRODUCAO_SHRINK!V:V,PLANEJAMENTO[[#This Row],[LISTA]])</f>
        <v>0</v>
      </c>
      <c r="M373" s="15">
        <f>SUMIFS(IN_TRANSITO!E:E,IN_TRANSITO!B:B,PLANEJAMENTO!C373,IN_TRANSITO!H:H,PLANEJAMENTO!$M$2,IN_TRANSITO!W:W,PLANEJAMENTO!A373)</f>
        <v>804</v>
      </c>
      <c r="N373" s="15">
        <v>0</v>
      </c>
      <c r="O373" s="62">
        <v>804</v>
      </c>
      <c r="P373" s="15">
        <f>(PLANEJAMENTO[[#This Row],[AGUARDANDO SEPARAÇÃO]]+PLANEJAMENTO[[#This Row],[FINALIZADO]])-(PLANEJAMENTO[[#This Row],[TOTAL LISTA]]+PLANEJAMENTO[[#This Row],[KIT]])</f>
        <v>0</v>
      </c>
      <c r="Q373" s="3">
        <f>IFERROR(VLOOKUP(PLANEJAMENTO[[#This Row],[SKU]],EST_MERCOCAMP!A:E,5,0),0)</f>
        <v>-2724</v>
      </c>
      <c r="R373" s="61">
        <f>IFERROR(VLOOKUP(PLANEJAMENTO[[#This Row],[SKU]],EST_LMX!A:C,3,0),0)</f>
        <v>2382</v>
      </c>
      <c r="S373" s="7">
        <f>IFERROR(IF(VLOOKUP(C373,'EST_DEVINTEX X DEMANDA'!A:E,5,0)&lt;0,0,VLOOKUP(C373,'EST_DEVINTEX X DEMANDA'!A:E,5,0)),0)</f>
        <v>13524</v>
      </c>
      <c r="T373" s="3"/>
      <c r="U373" s="3">
        <f t="shared" si="10"/>
        <v>0</v>
      </c>
      <c r="V373" s="3">
        <f t="shared" si="11"/>
        <v>0</v>
      </c>
      <c r="W373" s="61" t="s">
        <v>145</v>
      </c>
      <c r="X373" s="87" t="s">
        <v>145</v>
      </c>
      <c r="Y373" s="73">
        <f>(PLANEJAMENTO[[#This Row],[AGUARDANDO SEPARAÇÃO]]+PLANEJAMENTO[[#This Row],[FINALIZADO]])/(PLANEJAMENTO[[#This Row],[KIT]]+PLANEJAMENTO[[#This Row],[TOTAL LISTA]])</f>
        <v>1</v>
      </c>
    </row>
    <row r="374" spans="1:25" x14ac:dyDescent="0.25">
      <c r="A374" s="71" t="s">
        <v>161</v>
      </c>
      <c r="B374" s="71" t="s">
        <v>158</v>
      </c>
      <c r="C374" s="3">
        <v>33343</v>
      </c>
      <c r="D374" s="3" t="s">
        <v>35</v>
      </c>
      <c r="E374" s="47" t="s">
        <v>137</v>
      </c>
      <c r="F374" s="4" t="s">
        <v>136</v>
      </c>
      <c r="G374" s="4">
        <v>8352</v>
      </c>
      <c r="H374" s="3">
        <v>12</v>
      </c>
      <c r="I374" s="15">
        <f>SUMIFS(IN_TRANSITO!E:E,IN_TRANSITO!B:B,PLANEJAMENTO!C374,IN_TRANSITO!H:H,PLANEJAMENTO!$I$2,IN_TRANSITO!W:W,PLANEJAMENTO!A374)</f>
        <v>0</v>
      </c>
      <c r="J374" s="15">
        <f>SUMIFS(IN_TRANSITO!E:E,IN_TRANSITO!B:B,PLANEJAMENTO!C374,IN_TRANSITO!H:H,PLANEJAMENTO!$J$2,IN_TRANSITO!W:W,PLANEJAMENTO!A374)</f>
        <v>0</v>
      </c>
      <c r="K374" s="15">
        <f>SUMIFS(PRODUCAO_SHRINK!E:E,PRODUCAO_SHRINK!B:B,PLANEJAMENTO[[#This Row],[SKU]],PRODUCAO_SHRINK!H:H,PLANEJAMENTO[[#Headers],[SHERINK SOLICITADO]],PRODUCAO_SHRINK!V:V,PLANEJAMENTO[[#This Row],[LISTA]])</f>
        <v>0</v>
      </c>
      <c r="L374" s="15">
        <f>SUMIFS(PRODUCAO_SHRINK!E:E,PRODUCAO_SHRINK!B:B,PLANEJAMENTO[[#This Row],[SKU]],PRODUCAO_SHRINK!H:H,PLANEJAMENTO[[#Headers],[SHERINK ENVIADO]],PRODUCAO_SHRINK!V:V,PLANEJAMENTO[[#This Row],[LISTA]])</f>
        <v>0</v>
      </c>
      <c r="M374" s="15">
        <f>SUMIFS(IN_TRANSITO!E:E,IN_TRANSITO!B:B,PLANEJAMENTO!C374,IN_TRANSITO!H:H,PLANEJAMENTO!$M$2,IN_TRANSITO!W:W,PLANEJAMENTO!A374)</f>
        <v>768</v>
      </c>
      <c r="N374" s="15">
        <v>0</v>
      </c>
      <c r="O374" s="62">
        <v>768</v>
      </c>
      <c r="P374" s="15">
        <f>(PLANEJAMENTO[[#This Row],[AGUARDANDO SEPARAÇÃO]]+PLANEJAMENTO[[#This Row],[FINALIZADO]])-(PLANEJAMENTO[[#This Row],[TOTAL LISTA]]+PLANEJAMENTO[[#This Row],[KIT]])</f>
        <v>0</v>
      </c>
      <c r="Q374" s="3">
        <f>IFERROR(VLOOKUP(PLANEJAMENTO[[#This Row],[SKU]],EST_MERCOCAMP!A:E,5,0),0)</f>
        <v>23844</v>
      </c>
      <c r="R374" s="61">
        <f>IFERROR(VLOOKUP(PLANEJAMENTO[[#This Row],[SKU]],EST_LMX!A:C,3,0),0)</f>
        <v>1212</v>
      </c>
      <c r="S374" s="7">
        <f>IFERROR(IF(VLOOKUP(C374,'EST_DEVINTEX X DEMANDA'!A:E,5,0)&lt;0,0,VLOOKUP(C374,'EST_DEVINTEX X DEMANDA'!A:E,5,0)),0)</f>
        <v>4176</v>
      </c>
      <c r="T374" s="3"/>
      <c r="U374" s="3">
        <f t="shared" si="10"/>
        <v>0</v>
      </c>
      <c r="V374" s="3">
        <f t="shared" si="11"/>
        <v>0</v>
      </c>
      <c r="W374" s="61" t="s">
        <v>145</v>
      </c>
      <c r="X374" s="87" t="s">
        <v>145</v>
      </c>
      <c r="Y374" s="73">
        <f>(PLANEJAMENTO[[#This Row],[AGUARDANDO SEPARAÇÃO]]+PLANEJAMENTO[[#This Row],[FINALIZADO]])/(PLANEJAMENTO[[#This Row],[KIT]]+PLANEJAMENTO[[#This Row],[TOTAL LISTA]])</f>
        <v>1</v>
      </c>
    </row>
    <row r="375" spans="1:25" x14ac:dyDescent="0.25">
      <c r="A375" s="71" t="s">
        <v>161</v>
      </c>
      <c r="B375" s="71" t="s">
        <v>158</v>
      </c>
      <c r="C375" s="3">
        <v>95671</v>
      </c>
      <c r="D375" s="3" t="s">
        <v>393</v>
      </c>
      <c r="E375" s="47" t="s">
        <v>135</v>
      </c>
      <c r="F375" s="4" t="s">
        <v>136</v>
      </c>
      <c r="G375" s="4">
        <v>720</v>
      </c>
      <c r="H375" s="3">
        <v>6</v>
      </c>
      <c r="I375" s="15">
        <f>SUMIFS(IN_TRANSITO!E:E,IN_TRANSITO!B:B,PLANEJAMENTO!C375,IN_TRANSITO!H:H,PLANEJAMENTO!$I$2,IN_TRANSITO!W:W,PLANEJAMENTO!A375)</f>
        <v>0</v>
      </c>
      <c r="J375" s="15">
        <f>SUMIFS(IN_TRANSITO!E:E,IN_TRANSITO!B:B,PLANEJAMENTO!C375,IN_TRANSITO!H:H,PLANEJAMENTO!$J$2,IN_TRANSITO!W:W,PLANEJAMENTO!A375)</f>
        <v>0</v>
      </c>
      <c r="K375" s="15">
        <f>SUMIFS(PRODUCAO_SHRINK!E:E,PRODUCAO_SHRINK!B:B,PLANEJAMENTO[[#This Row],[SKU]],PRODUCAO_SHRINK!H:H,PLANEJAMENTO[[#Headers],[SHERINK SOLICITADO]],PRODUCAO_SHRINK!V:V,PLANEJAMENTO[[#This Row],[LISTA]])</f>
        <v>0</v>
      </c>
      <c r="L375" s="15">
        <f>SUMIFS(PRODUCAO_SHRINK!E:E,PRODUCAO_SHRINK!B:B,PLANEJAMENTO[[#This Row],[SKU]],PRODUCAO_SHRINK!H:H,PLANEJAMENTO[[#Headers],[SHERINK ENVIADO]],PRODUCAO_SHRINK!V:V,PLANEJAMENTO[[#This Row],[LISTA]])</f>
        <v>0</v>
      </c>
      <c r="M375" s="15">
        <f>SUMIFS(IN_TRANSITO!E:E,IN_TRANSITO!B:B,PLANEJAMENTO!C375,IN_TRANSITO!H:H,PLANEJAMENTO!$M$2,IN_TRANSITO!W:W,PLANEJAMENTO!A375)</f>
        <v>750</v>
      </c>
      <c r="N375" s="15">
        <v>0</v>
      </c>
      <c r="O375" s="62">
        <v>750</v>
      </c>
      <c r="P375" s="15">
        <f>(PLANEJAMENTO[[#This Row],[AGUARDANDO SEPARAÇÃO]]+PLANEJAMENTO[[#This Row],[FINALIZADO]])-(PLANEJAMENTO[[#This Row],[TOTAL LISTA]]+PLANEJAMENTO[[#This Row],[KIT]])</f>
        <v>0</v>
      </c>
      <c r="Q375" s="3">
        <f>IFERROR(VLOOKUP(PLANEJAMENTO[[#This Row],[SKU]],EST_MERCOCAMP!A:E,5,0),0)</f>
        <v>-3384</v>
      </c>
      <c r="R375" s="61">
        <f>IFERROR(VLOOKUP(PLANEJAMENTO[[#This Row],[SKU]],EST_LMX!A:C,3,0),0)</f>
        <v>828</v>
      </c>
      <c r="S375" s="7">
        <f>IFERROR(IF(VLOOKUP(C375,'EST_DEVINTEX X DEMANDA'!A:E,5,0)&lt;0,0,VLOOKUP(C375,'EST_DEVINTEX X DEMANDA'!A:E,5,0)),0)</f>
        <v>8446</v>
      </c>
      <c r="T375" s="3"/>
      <c r="U375" s="3">
        <f t="shared" si="10"/>
        <v>0</v>
      </c>
      <c r="V375" s="3">
        <f t="shared" si="11"/>
        <v>0</v>
      </c>
      <c r="W375" s="61" t="s">
        <v>145</v>
      </c>
      <c r="X375" s="87" t="s">
        <v>145</v>
      </c>
      <c r="Y375" s="73">
        <f>(PLANEJAMENTO[[#This Row],[AGUARDANDO SEPARAÇÃO]]+PLANEJAMENTO[[#This Row],[FINALIZADO]])/(PLANEJAMENTO[[#This Row],[KIT]]+PLANEJAMENTO[[#This Row],[TOTAL LISTA]])</f>
        <v>1</v>
      </c>
    </row>
    <row r="376" spans="1:25" x14ac:dyDescent="0.25">
      <c r="A376" s="71" t="s">
        <v>161</v>
      </c>
      <c r="B376" s="71" t="s">
        <v>158</v>
      </c>
      <c r="C376" s="3">
        <v>33401</v>
      </c>
      <c r="D376" s="3" t="s">
        <v>394</v>
      </c>
      <c r="E376" s="47" t="s">
        <v>135</v>
      </c>
      <c r="F376" s="4" t="s">
        <v>136</v>
      </c>
      <c r="G376" s="4">
        <v>1260</v>
      </c>
      <c r="H376" s="3">
        <v>6</v>
      </c>
      <c r="I376" s="15">
        <f>SUMIFS(IN_TRANSITO!E:E,IN_TRANSITO!B:B,PLANEJAMENTO!C376,IN_TRANSITO!H:H,PLANEJAMENTO!$I$2,IN_TRANSITO!W:W,PLANEJAMENTO!A376)</f>
        <v>0</v>
      </c>
      <c r="J376" s="15">
        <f>SUMIFS(IN_TRANSITO!E:E,IN_TRANSITO!B:B,PLANEJAMENTO!C376,IN_TRANSITO!H:H,PLANEJAMENTO!$J$2,IN_TRANSITO!W:W,PLANEJAMENTO!A376)</f>
        <v>0</v>
      </c>
      <c r="K376" s="15">
        <f>SUMIFS(PRODUCAO_SHRINK!E:E,PRODUCAO_SHRINK!B:B,PLANEJAMENTO[[#This Row],[SKU]],PRODUCAO_SHRINK!H:H,PLANEJAMENTO[[#Headers],[SHERINK SOLICITADO]],PRODUCAO_SHRINK!V:V,PLANEJAMENTO[[#This Row],[LISTA]])</f>
        <v>0</v>
      </c>
      <c r="L376" s="15">
        <f>SUMIFS(PRODUCAO_SHRINK!E:E,PRODUCAO_SHRINK!B:B,PLANEJAMENTO[[#This Row],[SKU]],PRODUCAO_SHRINK!H:H,PLANEJAMENTO[[#Headers],[SHERINK ENVIADO]],PRODUCAO_SHRINK!V:V,PLANEJAMENTO[[#This Row],[LISTA]])</f>
        <v>0</v>
      </c>
      <c r="M376" s="15">
        <f>SUMIFS(IN_TRANSITO!E:E,IN_TRANSITO!B:B,PLANEJAMENTO!C376,IN_TRANSITO!H:H,PLANEJAMENTO!$M$2,IN_TRANSITO!W:W,PLANEJAMENTO!A376)</f>
        <v>720</v>
      </c>
      <c r="N376" s="15">
        <v>0</v>
      </c>
      <c r="O376" s="62">
        <v>720</v>
      </c>
      <c r="P376" s="15">
        <f>(PLANEJAMENTO[[#This Row],[AGUARDANDO SEPARAÇÃO]]+PLANEJAMENTO[[#This Row],[FINALIZADO]])-(PLANEJAMENTO[[#This Row],[TOTAL LISTA]]+PLANEJAMENTO[[#This Row],[KIT]])</f>
        <v>0</v>
      </c>
      <c r="Q376" s="3">
        <f>IFERROR(VLOOKUP(PLANEJAMENTO[[#This Row],[SKU]],EST_MERCOCAMP!A:E,5,0),0)</f>
        <v>2940</v>
      </c>
      <c r="R376" s="61">
        <f>IFERROR(VLOOKUP(PLANEJAMENTO[[#This Row],[SKU]],EST_LMX!A:C,3,0),0)</f>
        <v>2820</v>
      </c>
      <c r="S376" s="7">
        <f>IFERROR(IF(VLOOKUP(C376,'EST_DEVINTEX X DEMANDA'!A:E,5,0)&lt;0,0,VLOOKUP(C376,'EST_DEVINTEX X DEMANDA'!A:E,5,0)),0)</f>
        <v>1260</v>
      </c>
      <c r="T376" s="3"/>
      <c r="U376" s="3">
        <f t="shared" si="10"/>
        <v>0</v>
      </c>
      <c r="V376" s="3">
        <f t="shared" si="11"/>
        <v>0</v>
      </c>
      <c r="W376" s="61" t="s">
        <v>145</v>
      </c>
      <c r="X376" s="87" t="s">
        <v>145</v>
      </c>
      <c r="Y376" s="73">
        <f>(PLANEJAMENTO[[#This Row],[AGUARDANDO SEPARAÇÃO]]+PLANEJAMENTO[[#This Row],[FINALIZADO]])/(PLANEJAMENTO[[#This Row],[KIT]]+PLANEJAMENTO[[#This Row],[TOTAL LISTA]])</f>
        <v>1</v>
      </c>
    </row>
    <row r="377" spans="1:25" x14ac:dyDescent="0.25">
      <c r="A377" s="71" t="s">
        <v>161</v>
      </c>
      <c r="B377" s="71" t="s">
        <v>158</v>
      </c>
      <c r="C377" s="3">
        <v>33584</v>
      </c>
      <c r="D377" s="3" t="s">
        <v>395</v>
      </c>
      <c r="E377" s="47" t="s">
        <v>138</v>
      </c>
      <c r="F377" s="4" t="s">
        <v>136</v>
      </c>
      <c r="G377" s="4">
        <v>480</v>
      </c>
      <c r="H377" s="3">
        <v>6</v>
      </c>
      <c r="I377" s="15">
        <f>SUMIFS(IN_TRANSITO!E:E,IN_TRANSITO!B:B,PLANEJAMENTO!C377,IN_TRANSITO!H:H,PLANEJAMENTO!$I$2,IN_TRANSITO!W:W,PLANEJAMENTO!A377)</f>
        <v>0</v>
      </c>
      <c r="J377" s="15">
        <f>SUMIFS(IN_TRANSITO!E:E,IN_TRANSITO!B:B,PLANEJAMENTO!C377,IN_TRANSITO!H:H,PLANEJAMENTO!$J$2,IN_TRANSITO!W:W,PLANEJAMENTO!A377)</f>
        <v>0</v>
      </c>
      <c r="K377" s="15">
        <f>SUMIFS(PRODUCAO_SHRINK!E:E,PRODUCAO_SHRINK!B:B,PLANEJAMENTO[[#This Row],[SKU]],PRODUCAO_SHRINK!H:H,PLANEJAMENTO[[#Headers],[SHERINK SOLICITADO]],PRODUCAO_SHRINK!V:V,PLANEJAMENTO[[#This Row],[LISTA]])</f>
        <v>714</v>
      </c>
      <c r="L377" s="15">
        <f>SUMIFS(PRODUCAO_SHRINK!E:E,PRODUCAO_SHRINK!B:B,PLANEJAMENTO[[#This Row],[SKU]],PRODUCAO_SHRINK!H:H,PLANEJAMENTO[[#Headers],[SHERINK ENVIADO]],PRODUCAO_SHRINK!V:V,PLANEJAMENTO[[#This Row],[LISTA]])</f>
        <v>1194</v>
      </c>
      <c r="M377" s="15">
        <f>SUMIFS(IN_TRANSITO!E:E,IN_TRANSITO!B:B,PLANEJAMENTO!C377,IN_TRANSITO!H:H,PLANEJAMENTO!$M$2,IN_TRANSITO!W:W,PLANEJAMENTO!A377)</f>
        <v>0</v>
      </c>
      <c r="N377" s="15">
        <v>0</v>
      </c>
      <c r="O377" s="62">
        <v>714</v>
      </c>
      <c r="P377" s="15">
        <f>(PLANEJAMENTO[[#This Row],[AGUARDANDO SEPARAÇÃO]]+PLANEJAMENTO[[#This Row],[FINALIZADO]])-(PLANEJAMENTO[[#This Row],[TOTAL LISTA]]+PLANEJAMENTO[[#This Row],[KIT]])</f>
        <v>-714</v>
      </c>
      <c r="Q377" s="3">
        <f>IFERROR(VLOOKUP(PLANEJAMENTO[[#This Row],[SKU]],EST_MERCOCAMP!A:E,5,0),0)</f>
        <v>32940</v>
      </c>
      <c r="R377" s="61">
        <f>IFERROR(VLOOKUP(PLANEJAMENTO[[#This Row],[SKU]],EST_LMX!A:C,3,0),0)</f>
        <v>42</v>
      </c>
      <c r="S377" s="7">
        <f>IFERROR(IF(VLOOKUP(C377,'EST_DEVINTEX X DEMANDA'!A:E,5,0)&lt;0,0,VLOOKUP(C377,'EST_DEVINTEX X DEMANDA'!A:E,5,0)),0)</f>
        <v>552</v>
      </c>
      <c r="T377" s="3"/>
      <c r="U377" s="3">
        <f t="shared" si="10"/>
        <v>0</v>
      </c>
      <c r="V377" s="3">
        <f t="shared" si="11"/>
        <v>0</v>
      </c>
      <c r="W377" s="61" t="s">
        <v>182</v>
      </c>
      <c r="X377" s="87" t="s">
        <v>145</v>
      </c>
      <c r="Y377" s="73">
        <f>(PLANEJAMENTO[[#This Row],[AGUARDANDO SEPARAÇÃO]]+PLANEJAMENTO[[#This Row],[FINALIZADO]])/(PLANEJAMENTO[[#This Row],[KIT]]+PLANEJAMENTO[[#This Row],[TOTAL LISTA]])</f>
        <v>0</v>
      </c>
    </row>
    <row r="378" spans="1:25" x14ac:dyDescent="0.25">
      <c r="A378" s="71" t="s">
        <v>161</v>
      </c>
      <c r="B378" s="71" t="s">
        <v>158</v>
      </c>
      <c r="C378" s="3">
        <v>8295</v>
      </c>
      <c r="D378" s="3" t="s">
        <v>396</v>
      </c>
      <c r="E378" s="47" t="s">
        <v>138</v>
      </c>
      <c r="F378" s="4" t="s">
        <v>136</v>
      </c>
      <c r="G378" s="4">
        <v>1728</v>
      </c>
      <c r="H378" s="3">
        <v>6</v>
      </c>
      <c r="I378" s="15">
        <f>SUMIFS(IN_TRANSITO!E:E,IN_TRANSITO!B:B,PLANEJAMENTO!C378,IN_TRANSITO!H:H,PLANEJAMENTO!$I$2,IN_TRANSITO!W:W,PLANEJAMENTO!A378)</f>
        <v>0</v>
      </c>
      <c r="J378" s="15">
        <f>SUMIFS(IN_TRANSITO!E:E,IN_TRANSITO!B:B,PLANEJAMENTO!C378,IN_TRANSITO!H:H,PLANEJAMENTO!$J$2,IN_TRANSITO!W:W,PLANEJAMENTO!A378)</f>
        <v>0</v>
      </c>
      <c r="K378" s="15">
        <f>SUMIFS(PRODUCAO_SHRINK!E:E,PRODUCAO_SHRINK!B:B,PLANEJAMENTO[[#This Row],[SKU]],PRODUCAO_SHRINK!H:H,PLANEJAMENTO[[#Headers],[SHERINK SOLICITADO]],PRODUCAO_SHRINK!V:V,PLANEJAMENTO[[#This Row],[LISTA]])</f>
        <v>0</v>
      </c>
      <c r="L378" s="15">
        <f>SUMIFS(PRODUCAO_SHRINK!E:E,PRODUCAO_SHRINK!B:B,PLANEJAMENTO[[#This Row],[SKU]],PRODUCAO_SHRINK!H:H,PLANEJAMENTO[[#Headers],[SHERINK ENVIADO]],PRODUCAO_SHRINK!V:V,PLANEJAMENTO[[#This Row],[LISTA]])</f>
        <v>0</v>
      </c>
      <c r="M378" s="15">
        <f>SUMIFS(IN_TRANSITO!E:E,IN_TRANSITO!B:B,PLANEJAMENTO!C378,IN_TRANSITO!H:H,PLANEJAMENTO!$M$2,IN_TRANSITO!W:W,PLANEJAMENTO!A378)</f>
        <v>702</v>
      </c>
      <c r="N378" s="15">
        <v>0</v>
      </c>
      <c r="O378" s="62">
        <v>702</v>
      </c>
      <c r="P378" s="15">
        <f>(PLANEJAMENTO[[#This Row],[AGUARDANDO SEPARAÇÃO]]+PLANEJAMENTO[[#This Row],[FINALIZADO]])-(PLANEJAMENTO[[#This Row],[TOTAL LISTA]]+PLANEJAMENTO[[#This Row],[KIT]])</f>
        <v>0</v>
      </c>
      <c r="Q378" s="3">
        <f>IFERROR(VLOOKUP(PLANEJAMENTO[[#This Row],[SKU]],EST_MERCOCAMP!A:E,5,0),0)</f>
        <v>936</v>
      </c>
      <c r="R378" s="61">
        <f>IFERROR(VLOOKUP(PLANEJAMENTO[[#This Row],[SKU]],EST_LMX!A:C,3,0),0)</f>
        <v>0</v>
      </c>
      <c r="S378" s="7">
        <f>IFERROR(IF(VLOOKUP(C378,'EST_DEVINTEX X DEMANDA'!A:E,5,0)&lt;0,0,VLOOKUP(C378,'EST_DEVINTEX X DEMANDA'!A:E,5,0)),0)</f>
        <v>1326</v>
      </c>
      <c r="T378" s="3"/>
      <c r="U378" s="3">
        <f t="shared" si="10"/>
        <v>0</v>
      </c>
      <c r="V378" s="3">
        <f t="shared" si="11"/>
        <v>0</v>
      </c>
      <c r="W378" s="61" t="s">
        <v>145</v>
      </c>
      <c r="X378" s="87" t="s">
        <v>145</v>
      </c>
      <c r="Y378" s="73">
        <f>(PLANEJAMENTO[[#This Row],[AGUARDANDO SEPARAÇÃO]]+PLANEJAMENTO[[#This Row],[FINALIZADO]])/(PLANEJAMENTO[[#This Row],[KIT]]+PLANEJAMENTO[[#This Row],[TOTAL LISTA]])</f>
        <v>1</v>
      </c>
    </row>
    <row r="379" spans="1:25" x14ac:dyDescent="0.25">
      <c r="A379" s="71" t="s">
        <v>161</v>
      </c>
      <c r="B379" s="71" t="s">
        <v>158</v>
      </c>
      <c r="C379" s="3">
        <v>32633</v>
      </c>
      <c r="D379" s="3" t="s">
        <v>397</v>
      </c>
      <c r="E379" s="47" t="s">
        <v>138</v>
      </c>
      <c r="F379" s="4" t="s">
        <v>136</v>
      </c>
      <c r="G379" s="4">
        <v>1680</v>
      </c>
      <c r="H379" s="3">
        <v>6</v>
      </c>
      <c r="I379" s="15">
        <f>SUMIFS(IN_TRANSITO!E:E,IN_TRANSITO!B:B,PLANEJAMENTO!C379,IN_TRANSITO!H:H,PLANEJAMENTO!$I$2,IN_TRANSITO!W:W,PLANEJAMENTO!A379)</f>
        <v>0</v>
      </c>
      <c r="J379" s="15">
        <f>SUMIFS(IN_TRANSITO!E:E,IN_TRANSITO!B:B,PLANEJAMENTO!C379,IN_TRANSITO!H:H,PLANEJAMENTO!$J$2,IN_TRANSITO!W:W,PLANEJAMENTO!A379)</f>
        <v>0</v>
      </c>
      <c r="K379" s="15">
        <f>SUMIFS(PRODUCAO_SHRINK!E:E,PRODUCAO_SHRINK!B:B,PLANEJAMENTO[[#This Row],[SKU]],PRODUCAO_SHRINK!H:H,PLANEJAMENTO[[#Headers],[SHERINK SOLICITADO]],PRODUCAO_SHRINK!V:V,PLANEJAMENTO[[#This Row],[LISTA]])</f>
        <v>0</v>
      </c>
      <c r="L379" s="15">
        <f>SUMIFS(PRODUCAO_SHRINK!E:E,PRODUCAO_SHRINK!B:B,PLANEJAMENTO[[#This Row],[SKU]],PRODUCAO_SHRINK!H:H,PLANEJAMENTO[[#Headers],[SHERINK ENVIADO]],PRODUCAO_SHRINK!V:V,PLANEJAMENTO[[#This Row],[LISTA]])</f>
        <v>0</v>
      </c>
      <c r="M379" s="15">
        <f>SUMIFS(IN_TRANSITO!E:E,IN_TRANSITO!B:B,PLANEJAMENTO!C379,IN_TRANSITO!H:H,PLANEJAMENTO!$M$2,IN_TRANSITO!W:W,PLANEJAMENTO!A379)</f>
        <v>684</v>
      </c>
      <c r="N379" s="15">
        <v>0</v>
      </c>
      <c r="O379" s="62">
        <v>684</v>
      </c>
      <c r="P379" s="15">
        <f>(PLANEJAMENTO[[#This Row],[AGUARDANDO SEPARAÇÃO]]+PLANEJAMENTO[[#This Row],[FINALIZADO]])-(PLANEJAMENTO[[#This Row],[TOTAL LISTA]]+PLANEJAMENTO[[#This Row],[KIT]])</f>
        <v>0</v>
      </c>
      <c r="Q379" s="3">
        <f>IFERROR(VLOOKUP(PLANEJAMENTO[[#This Row],[SKU]],EST_MERCOCAMP!A:E,5,0),0)</f>
        <v>2124</v>
      </c>
      <c r="R379" s="61">
        <f>IFERROR(VLOOKUP(PLANEJAMENTO[[#This Row],[SKU]],EST_LMX!A:C,3,0),0)</f>
        <v>1536</v>
      </c>
      <c r="S379" s="7">
        <f>IFERROR(IF(VLOOKUP(C379,'EST_DEVINTEX X DEMANDA'!A:E,5,0)&lt;0,0,VLOOKUP(C379,'EST_DEVINTEX X DEMANDA'!A:E,5,0)),0)</f>
        <v>0</v>
      </c>
      <c r="T379" s="3"/>
      <c r="U379" s="3">
        <f t="shared" si="10"/>
        <v>0</v>
      </c>
      <c r="V379" s="3">
        <f t="shared" si="11"/>
        <v>0</v>
      </c>
      <c r="W379" s="61" t="s">
        <v>145</v>
      </c>
      <c r="X379" s="87" t="s">
        <v>145</v>
      </c>
      <c r="Y379" s="73">
        <f>(PLANEJAMENTO[[#This Row],[AGUARDANDO SEPARAÇÃO]]+PLANEJAMENTO[[#This Row],[FINALIZADO]])/(PLANEJAMENTO[[#This Row],[KIT]]+PLANEJAMENTO[[#This Row],[TOTAL LISTA]])</f>
        <v>1</v>
      </c>
    </row>
    <row r="380" spans="1:25" x14ac:dyDescent="0.25">
      <c r="A380" s="71" t="s">
        <v>161</v>
      </c>
      <c r="B380" s="71" t="s">
        <v>158</v>
      </c>
      <c r="C380" s="3">
        <v>32023</v>
      </c>
      <c r="D380" s="3" t="s">
        <v>398</v>
      </c>
      <c r="E380" s="47" t="s">
        <v>138</v>
      </c>
      <c r="F380" s="4" t="s">
        <v>136</v>
      </c>
      <c r="G380" s="4">
        <v>1584</v>
      </c>
      <c r="H380" s="3">
        <v>6</v>
      </c>
      <c r="I380" s="15">
        <f>SUMIFS(IN_TRANSITO!E:E,IN_TRANSITO!B:B,PLANEJAMENTO!C380,IN_TRANSITO!H:H,PLANEJAMENTO!$I$2,IN_TRANSITO!W:W,PLANEJAMENTO!A380)</f>
        <v>0</v>
      </c>
      <c r="J380" s="15">
        <f>SUMIFS(IN_TRANSITO!E:E,IN_TRANSITO!B:B,PLANEJAMENTO!C380,IN_TRANSITO!H:H,PLANEJAMENTO!$J$2,IN_TRANSITO!W:W,PLANEJAMENTO!A380)</f>
        <v>0</v>
      </c>
      <c r="K380" s="15">
        <f>SUMIFS(PRODUCAO_SHRINK!E:E,PRODUCAO_SHRINK!B:B,PLANEJAMENTO[[#This Row],[SKU]],PRODUCAO_SHRINK!H:H,PLANEJAMENTO[[#Headers],[SHERINK SOLICITADO]],PRODUCAO_SHRINK!V:V,PLANEJAMENTO[[#This Row],[LISTA]])</f>
        <v>0</v>
      </c>
      <c r="L380" s="15">
        <f>SUMIFS(PRODUCAO_SHRINK!E:E,PRODUCAO_SHRINK!B:B,PLANEJAMENTO[[#This Row],[SKU]],PRODUCAO_SHRINK!H:H,PLANEJAMENTO[[#Headers],[SHERINK ENVIADO]],PRODUCAO_SHRINK!V:V,PLANEJAMENTO[[#This Row],[LISTA]])</f>
        <v>0</v>
      </c>
      <c r="M380" s="15">
        <f>SUMIFS(IN_TRANSITO!E:E,IN_TRANSITO!B:B,PLANEJAMENTO!C380,IN_TRANSITO!H:H,PLANEJAMENTO!$M$2,IN_TRANSITO!W:W,PLANEJAMENTO!A380)</f>
        <v>672</v>
      </c>
      <c r="N380" s="15">
        <v>0</v>
      </c>
      <c r="O380" s="62">
        <v>672</v>
      </c>
      <c r="P380" s="15">
        <f>(PLANEJAMENTO[[#This Row],[AGUARDANDO SEPARAÇÃO]]+PLANEJAMENTO[[#This Row],[FINALIZADO]])-(PLANEJAMENTO[[#This Row],[TOTAL LISTA]]+PLANEJAMENTO[[#This Row],[KIT]])</f>
        <v>0</v>
      </c>
      <c r="Q380" s="3">
        <f>IFERROR(VLOOKUP(PLANEJAMENTO[[#This Row],[SKU]],EST_MERCOCAMP!A:E,5,0),0)</f>
        <v>2892</v>
      </c>
      <c r="R380" s="61">
        <f>IFERROR(VLOOKUP(PLANEJAMENTO[[#This Row],[SKU]],EST_LMX!A:C,3,0),0)</f>
        <v>6990</v>
      </c>
      <c r="S380" s="7">
        <f>IFERROR(IF(VLOOKUP(C380,'EST_DEVINTEX X DEMANDA'!A:E,5,0)&lt;0,0,VLOOKUP(C380,'EST_DEVINTEX X DEMANDA'!A:E,5,0)),0)</f>
        <v>3168</v>
      </c>
      <c r="T380" s="3"/>
      <c r="U380" s="3">
        <f t="shared" si="10"/>
        <v>0</v>
      </c>
      <c r="V380" s="3">
        <f t="shared" si="11"/>
        <v>0</v>
      </c>
      <c r="W380" s="61" t="s">
        <v>145</v>
      </c>
      <c r="X380" s="87" t="s">
        <v>145</v>
      </c>
      <c r="Y380" s="73">
        <f>(PLANEJAMENTO[[#This Row],[AGUARDANDO SEPARAÇÃO]]+PLANEJAMENTO[[#This Row],[FINALIZADO]])/(PLANEJAMENTO[[#This Row],[KIT]]+PLANEJAMENTO[[#This Row],[TOTAL LISTA]])</f>
        <v>1</v>
      </c>
    </row>
    <row r="381" spans="1:25" x14ac:dyDescent="0.25">
      <c r="A381" s="71" t="s">
        <v>161</v>
      </c>
      <c r="B381" s="71" t="s">
        <v>158</v>
      </c>
      <c r="C381" s="3">
        <v>33644</v>
      </c>
      <c r="D381" s="3" t="s">
        <v>399</v>
      </c>
      <c r="E381" s="47" t="s">
        <v>138</v>
      </c>
      <c r="F381" s="4" t="s">
        <v>136</v>
      </c>
      <c r="G381" s="4">
        <v>8352</v>
      </c>
      <c r="H381" s="3">
        <v>12</v>
      </c>
      <c r="I381" s="15">
        <f>SUMIFS(IN_TRANSITO!E:E,IN_TRANSITO!B:B,PLANEJAMENTO!C381,IN_TRANSITO!H:H,PLANEJAMENTO!$I$2,IN_TRANSITO!W:W,PLANEJAMENTO!A381)</f>
        <v>0</v>
      </c>
      <c r="J381" s="15">
        <f>SUMIFS(IN_TRANSITO!E:E,IN_TRANSITO!B:B,PLANEJAMENTO!C381,IN_TRANSITO!H:H,PLANEJAMENTO!$J$2,IN_TRANSITO!W:W,PLANEJAMENTO!A381)</f>
        <v>0</v>
      </c>
      <c r="K381" s="15">
        <f>SUMIFS(PRODUCAO_SHRINK!E:E,PRODUCAO_SHRINK!B:B,PLANEJAMENTO[[#This Row],[SKU]],PRODUCAO_SHRINK!H:H,PLANEJAMENTO[[#Headers],[SHERINK SOLICITADO]],PRODUCAO_SHRINK!V:V,PLANEJAMENTO[[#This Row],[LISTA]])</f>
        <v>0</v>
      </c>
      <c r="L381" s="15">
        <f>SUMIFS(PRODUCAO_SHRINK!E:E,PRODUCAO_SHRINK!B:B,PLANEJAMENTO[[#This Row],[SKU]],PRODUCAO_SHRINK!H:H,PLANEJAMENTO[[#Headers],[SHERINK ENVIADO]],PRODUCAO_SHRINK!V:V,PLANEJAMENTO[[#This Row],[LISTA]])</f>
        <v>0</v>
      </c>
      <c r="M381" s="15">
        <f>SUMIFS(IN_TRANSITO!E:E,IN_TRANSITO!B:B,PLANEJAMENTO!C381,IN_TRANSITO!H:H,PLANEJAMENTO!$M$2,IN_TRANSITO!W:W,PLANEJAMENTO!A381)</f>
        <v>660</v>
      </c>
      <c r="N381" s="15">
        <v>0</v>
      </c>
      <c r="O381" s="62">
        <v>660</v>
      </c>
      <c r="P381" s="15">
        <f>(PLANEJAMENTO[[#This Row],[AGUARDANDO SEPARAÇÃO]]+PLANEJAMENTO[[#This Row],[FINALIZADO]])-(PLANEJAMENTO[[#This Row],[TOTAL LISTA]]+PLANEJAMENTO[[#This Row],[KIT]])</f>
        <v>0</v>
      </c>
      <c r="Q381" s="3">
        <f>IFERROR(VLOOKUP(PLANEJAMENTO[[#This Row],[SKU]],EST_MERCOCAMP!A:E,5,0),0)</f>
        <v>4584</v>
      </c>
      <c r="R381" s="61">
        <f>IFERROR(VLOOKUP(PLANEJAMENTO[[#This Row],[SKU]],EST_LMX!A:C,3,0),0)</f>
        <v>216</v>
      </c>
      <c r="S381" s="7">
        <f>IFERROR(IF(VLOOKUP(C381,'EST_DEVINTEX X DEMANDA'!A:E,5,0)&lt;0,0,VLOOKUP(C381,'EST_DEVINTEX X DEMANDA'!A:E,5,0)),0)</f>
        <v>13680</v>
      </c>
      <c r="T381" s="3"/>
      <c r="U381" s="3">
        <f t="shared" si="10"/>
        <v>0</v>
      </c>
      <c r="V381" s="3">
        <f t="shared" si="11"/>
        <v>0</v>
      </c>
      <c r="W381" s="61" t="s">
        <v>145</v>
      </c>
      <c r="X381" s="87" t="s">
        <v>145</v>
      </c>
      <c r="Y381" s="73">
        <f>(PLANEJAMENTO[[#This Row],[AGUARDANDO SEPARAÇÃO]]+PLANEJAMENTO[[#This Row],[FINALIZADO]])/(PLANEJAMENTO[[#This Row],[KIT]]+PLANEJAMENTO[[#This Row],[TOTAL LISTA]])</f>
        <v>1</v>
      </c>
    </row>
    <row r="382" spans="1:25" x14ac:dyDescent="0.25">
      <c r="A382" s="71" t="s">
        <v>161</v>
      </c>
      <c r="B382" s="71" t="s">
        <v>158</v>
      </c>
      <c r="C382" s="3">
        <v>32200</v>
      </c>
      <c r="D382" s="3" t="s">
        <v>400</v>
      </c>
      <c r="E382" s="47" t="s">
        <v>135</v>
      </c>
      <c r="F382" s="4" t="s">
        <v>136</v>
      </c>
      <c r="G382" s="4">
        <v>390</v>
      </c>
      <c r="H382" s="3">
        <v>6</v>
      </c>
      <c r="I382" s="15">
        <f>SUMIFS(IN_TRANSITO!E:E,IN_TRANSITO!B:B,PLANEJAMENTO!C382,IN_TRANSITO!H:H,PLANEJAMENTO!$I$2,IN_TRANSITO!W:W,PLANEJAMENTO!A382)</f>
        <v>0</v>
      </c>
      <c r="J382" s="15">
        <f>SUMIFS(IN_TRANSITO!E:E,IN_TRANSITO!B:B,PLANEJAMENTO!C382,IN_TRANSITO!H:H,PLANEJAMENTO!$J$2,IN_TRANSITO!W:W,PLANEJAMENTO!A382)</f>
        <v>0</v>
      </c>
      <c r="K382" s="15">
        <f>SUMIFS(PRODUCAO_SHRINK!E:E,PRODUCAO_SHRINK!B:B,PLANEJAMENTO[[#This Row],[SKU]],PRODUCAO_SHRINK!H:H,PLANEJAMENTO[[#Headers],[SHERINK SOLICITADO]],PRODUCAO_SHRINK!V:V,PLANEJAMENTO[[#This Row],[LISTA]])</f>
        <v>654</v>
      </c>
      <c r="L382" s="15">
        <f>SUMIFS(PRODUCAO_SHRINK!E:E,PRODUCAO_SHRINK!B:B,PLANEJAMENTO[[#This Row],[SKU]],PRODUCAO_SHRINK!H:H,PLANEJAMENTO[[#Headers],[SHERINK ENVIADO]],PRODUCAO_SHRINK!V:V,PLANEJAMENTO[[#This Row],[LISTA]])</f>
        <v>0</v>
      </c>
      <c r="M382" s="15">
        <f>SUMIFS(IN_TRANSITO!E:E,IN_TRANSITO!B:B,PLANEJAMENTO!C382,IN_TRANSITO!H:H,PLANEJAMENTO!$M$2,IN_TRANSITO!W:W,PLANEJAMENTO!A382)</f>
        <v>0</v>
      </c>
      <c r="N382" s="15">
        <v>0</v>
      </c>
      <c r="O382" s="62">
        <v>654</v>
      </c>
      <c r="P382" s="15">
        <f>(PLANEJAMENTO[[#This Row],[AGUARDANDO SEPARAÇÃO]]+PLANEJAMENTO[[#This Row],[FINALIZADO]])-(PLANEJAMENTO[[#This Row],[TOTAL LISTA]]+PLANEJAMENTO[[#This Row],[KIT]])</f>
        <v>-654</v>
      </c>
      <c r="Q382" s="3">
        <f>IFERROR(VLOOKUP(PLANEJAMENTO[[#This Row],[SKU]],EST_MERCOCAMP!A:E,5,0),0)</f>
        <v>2364</v>
      </c>
      <c r="R382" s="61">
        <f>IFERROR(VLOOKUP(PLANEJAMENTO[[#This Row],[SKU]],EST_LMX!A:C,3,0),0)</f>
        <v>18</v>
      </c>
      <c r="S382" s="7">
        <f>IFERROR(IF(VLOOKUP(C382,'EST_DEVINTEX X DEMANDA'!A:E,5,0)&lt;0,0,VLOOKUP(C382,'EST_DEVINTEX X DEMANDA'!A:E,5,0)),0)</f>
        <v>1578</v>
      </c>
      <c r="T382" s="3"/>
      <c r="U382" s="3">
        <f t="shared" si="10"/>
        <v>0</v>
      </c>
      <c r="V382" s="3">
        <f t="shared" si="11"/>
        <v>0</v>
      </c>
      <c r="W382" s="61" t="s">
        <v>182</v>
      </c>
      <c r="X382" s="87" t="s">
        <v>145</v>
      </c>
      <c r="Y382" s="73">
        <f>(PLANEJAMENTO[[#This Row],[AGUARDANDO SEPARAÇÃO]]+PLANEJAMENTO[[#This Row],[FINALIZADO]])/(PLANEJAMENTO[[#This Row],[KIT]]+PLANEJAMENTO[[#This Row],[TOTAL LISTA]])</f>
        <v>0</v>
      </c>
    </row>
    <row r="383" spans="1:25" x14ac:dyDescent="0.25">
      <c r="A383" s="71" t="s">
        <v>161</v>
      </c>
      <c r="B383" s="71" t="s">
        <v>158</v>
      </c>
      <c r="C383" s="3">
        <v>30681</v>
      </c>
      <c r="D383" s="3" t="s">
        <v>401</v>
      </c>
      <c r="E383" s="47" t="s">
        <v>138</v>
      </c>
      <c r="F383" s="4" t="s">
        <v>136</v>
      </c>
      <c r="G383" s="4">
        <v>1584</v>
      </c>
      <c r="H383" s="3">
        <v>6</v>
      </c>
      <c r="I383" s="15">
        <f>SUMIFS(IN_TRANSITO!E:E,IN_TRANSITO!B:B,PLANEJAMENTO!C383,IN_TRANSITO!H:H,PLANEJAMENTO!$I$2,IN_TRANSITO!W:W,PLANEJAMENTO!A383)</f>
        <v>0</v>
      </c>
      <c r="J383" s="15">
        <f>SUMIFS(IN_TRANSITO!E:E,IN_TRANSITO!B:B,PLANEJAMENTO!C383,IN_TRANSITO!H:H,PLANEJAMENTO!$J$2,IN_TRANSITO!W:W,PLANEJAMENTO!A383)</f>
        <v>0</v>
      </c>
      <c r="K383" s="15">
        <f>SUMIFS(PRODUCAO_SHRINK!E:E,PRODUCAO_SHRINK!B:B,PLANEJAMENTO[[#This Row],[SKU]],PRODUCAO_SHRINK!H:H,PLANEJAMENTO[[#Headers],[SHERINK SOLICITADO]],PRODUCAO_SHRINK!V:V,PLANEJAMENTO[[#This Row],[LISTA]])</f>
        <v>0</v>
      </c>
      <c r="L383" s="15">
        <f>SUMIFS(PRODUCAO_SHRINK!E:E,PRODUCAO_SHRINK!B:B,PLANEJAMENTO[[#This Row],[SKU]],PRODUCAO_SHRINK!H:H,PLANEJAMENTO[[#Headers],[SHERINK ENVIADO]],PRODUCAO_SHRINK!V:V,PLANEJAMENTO[[#This Row],[LISTA]])</f>
        <v>0</v>
      </c>
      <c r="M383" s="15">
        <f>SUMIFS(IN_TRANSITO!E:E,IN_TRANSITO!B:B,PLANEJAMENTO!C383,IN_TRANSITO!H:H,PLANEJAMENTO!$M$2,IN_TRANSITO!W:W,PLANEJAMENTO!A383)</f>
        <v>654</v>
      </c>
      <c r="N383" s="15">
        <v>0</v>
      </c>
      <c r="O383" s="62">
        <v>654</v>
      </c>
      <c r="P383" s="15">
        <f>(PLANEJAMENTO[[#This Row],[AGUARDANDO SEPARAÇÃO]]+PLANEJAMENTO[[#This Row],[FINALIZADO]])-(PLANEJAMENTO[[#This Row],[TOTAL LISTA]]+PLANEJAMENTO[[#This Row],[KIT]])</f>
        <v>0</v>
      </c>
      <c r="Q383" s="3">
        <f>IFERROR(VLOOKUP(PLANEJAMENTO[[#This Row],[SKU]],EST_MERCOCAMP!A:E,5,0),0)</f>
        <v>-750</v>
      </c>
      <c r="R383" s="61">
        <f>IFERROR(VLOOKUP(PLANEJAMENTO[[#This Row],[SKU]],EST_LMX!A:C,3,0),0)</f>
        <v>150</v>
      </c>
      <c r="S383" s="7">
        <f>IFERROR(IF(VLOOKUP(C383,'EST_DEVINTEX X DEMANDA'!A:E,5,0)&lt;0,0,VLOOKUP(C383,'EST_DEVINTEX X DEMANDA'!A:E,5,0)),0)</f>
        <v>9114</v>
      </c>
      <c r="T383" s="3"/>
      <c r="U383" s="3">
        <f t="shared" si="10"/>
        <v>0</v>
      </c>
      <c r="V383" s="3">
        <f t="shared" si="11"/>
        <v>0</v>
      </c>
      <c r="W383" s="61" t="s">
        <v>145</v>
      </c>
      <c r="X383" s="87" t="s">
        <v>145</v>
      </c>
      <c r="Y383" s="73">
        <f>(PLANEJAMENTO[[#This Row],[AGUARDANDO SEPARAÇÃO]]+PLANEJAMENTO[[#This Row],[FINALIZADO]])/(PLANEJAMENTO[[#This Row],[KIT]]+PLANEJAMENTO[[#This Row],[TOTAL LISTA]])</f>
        <v>1</v>
      </c>
    </row>
    <row r="384" spans="1:25" x14ac:dyDescent="0.25">
      <c r="A384" s="71" t="s">
        <v>161</v>
      </c>
      <c r="B384" s="71" t="s">
        <v>158</v>
      </c>
      <c r="C384" s="3">
        <v>33583</v>
      </c>
      <c r="D384" s="3" t="s">
        <v>402</v>
      </c>
      <c r="E384" s="47" t="s">
        <v>138</v>
      </c>
      <c r="F384" s="4" t="s">
        <v>136</v>
      </c>
      <c r="G384" s="4">
        <v>480</v>
      </c>
      <c r="H384" s="3">
        <v>6</v>
      </c>
      <c r="I384" s="15">
        <f>SUMIFS(IN_TRANSITO!E:E,IN_TRANSITO!B:B,PLANEJAMENTO!C384,IN_TRANSITO!H:H,PLANEJAMENTO!$I$2,IN_TRANSITO!W:W,PLANEJAMENTO!A384)</f>
        <v>0</v>
      </c>
      <c r="J384" s="15">
        <f>SUMIFS(IN_TRANSITO!E:E,IN_TRANSITO!B:B,PLANEJAMENTO!C384,IN_TRANSITO!H:H,PLANEJAMENTO!$J$2,IN_TRANSITO!W:W,PLANEJAMENTO!A384)</f>
        <v>0</v>
      </c>
      <c r="K384" s="15">
        <f>SUMIFS(PRODUCAO_SHRINK!E:E,PRODUCAO_SHRINK!B:B,PLANEJAMENTO[[#This Row],[SKU]],PRODUCAO_SHRINK!H:H,PLANEJAMENTO[[#Headers],[SHERINK SOLICITADO]],PRODUCAO_SHRINK!V:V,PLANEJAMENTO[[#This Row],[LISTA]])</f>
        <v>654</v>
      </c>
      <c r="L384" s="15">
        <f>SUMIFS(PRODUCAO_SHRINK!E:E,PRODUCAO_SHRINK!B:B,PLANEJAMENTO[[#This Row],[SKU]],PRODUCAO_SHRINK!H:H,PLANEJAMENTO[[#Headers],[SHERINK ENVIADO]],PRODUCAO_SHRINK!V:V,PLANEJAMENTO[[#This Row],[LISTA]])</f>
        <v>0</v>
      </c>
      <c r="M384" s="15">
        <f>SUMIFS(IN_TRANSITO!E:E,IN_TRANSITO!B:B,PLANEJAMENTO!C384,IN_TRANSITO!H:H,PLANEJAMENTO!$M$2,IN_TRANSITO!W:W,PLANEJAMENTO!A384)</f>
        <v>0</v>
      </c>
      <c r="N384" s="15">
        <v>0</v>
      </c>
      <c r="O384" s="62">
        <v>654</v>
      </c>
      <c r="P384" s="15">
        <f>(PLANEJAMENTO[[#This Row],[AGUARDANDO SEPARAÇÃO]]+PLANEJAMENTO[[#This Row],[FINALIZADO]])-(PLANEJAMENTO[[#This Row],[TOTAL LISTA]]+PLANEJAMENTO[[#This Row],[KIT]])</f>
        <v>-654</v>
      </c>
      <c r="Q384" s="3">
        <f>IFERROR(VLOOKUP(PLANEJAMENTO[[#This Row],[SKU]],EST_MERCOCAMP!A:E,5,0),0)</f>
        <v>14568</v>
      </c>
      <c r="R384" s="61">
        <f>IFERROR(VLOOKUP(PLANEJAMENTO[[#This Row],[SKU]],EST_LMX!A:C,3,0),0)</f>
        <v>354</v>
      </c>
      <c r="S384" s="7">
        <f>IFERROR(IF(VLOOKUP(C384,'EST_DEVINTEX X DEMANDA'!A:E,5,0)&lt;0,0,VLOOKUP(C384,'EST_DEVINTEX X DEMANDA'!A:E,5,0)),0)</f>
        <v>16320</v>
      </c>
      <c r="T384" s="3"/>
      <c r="U384" s="3">
        <f t="shared" si="10"/>
        <v>0</v>
      </c>
      <c r="V384" s="3">
        <f t="shared" si="11"/>
        <v>0</v>
      </c>
      <c r="W384" s="61" t="s">
        <v>182</v>
      </c>
      <c r="X384" s="87" t="s">
        <v>145</v>
      </c>
      <c r="Y384" s="73">
        <f>(PLANEJAMENTO[[#This Row],[AGUARDANDO SEPARAÇÃO]]+PLANEJAMENTO[[#This Row],[FINALIZADO]])/(PLANEJAMENTO[[#This Row],[KIT]]+PLANEJAMENTO[[#This Row],[TOTAL LISTA]])</f>
        <v>0</v>
      </c>
    </row>
    <row r="385" spans="1:25" x14ac:dyDescent="0.25">
      <c r="A385" s="71" t="s">
        <v>161</v>
      </c>
      <c r="B385" s="71" t="s">
        <v>158</v>
      </c>
      <c r="C385" s="3">
        <v>32201</v>
      </c>
      <c r="D385" s="3" t="s">
        <v>403</v>
      </c>
      <c r="E385" s="47" t="s">
        <v>138</v>
      </c>
      <c r="F385" s="4" t="s">
        <v>136</v>
      </c>
      <c r="G385" s="4">
        <v>960</v>
      </c>
      <c r="H385" s="3">
        <v>6</v>
      </c>
      <c r="I385" s="15">
        <f>SUMIFS(IN_TRANSITO!E:E,IN_TRANSITO!B:B,PLANEJAMENTO!C385,IN_TRANSITO!H:H,PLANEJAMENTO!$I$2,IN_TRANSITO!W:W,PLANEJAMENTO!A385)</f>
        <v>0</v>
      </c>
      <c r="J385" s="15">
        <f>SUMIFS(IN_TRANSITO!E:E,IN_TRANSITO!B:B,PLANEJAMENTO!C385,IN_TRANSITO!H:H,PLANEJAMENTO!$J$2,IN_TRANSITO!W:W,PLANEJAMENTO!A385)</f>
        <v>0</v>
      </c>
      <c r="K385" s="15">
        <f>SUMIFS(PRODUCAO_SHRINK!E:E,PRODUCAO_SHRINK!B:B,PLANEJAMENTO[[#This Row],[SKU]],PRODUCAO_SHRINK!H:H,PLANEJAMENTO[[#Headers],[SHERINK SOLICITADO]],PRODUCAO_SHRINK!V:V,PLANEJAMENTO[[#This Row],[LISTA]])</f>
        <v>0</v>
      </c>
      <c r="L385" s="15">
        <f>SUMIFS(PRODUCAO_SHRINK!E:E,PRODUCAO_SHRINK!B:B,PLANEJAMENTO[[#This Row],[SKU]],PRODUCAO_SHRINK!H:H,PLANEJAMENTO[[#Headers],[SHERINK ENVIADO]],PRODUCAO_SHRINK!V:V,PLANEJAMENTO[[#This Row],[LISTA]])</f>
        <v>0</v>
      </c>
      <c r="M385" s="15">
        <f>SUMIFS(IN_TRANSITO!E:E,IN_TRANSITO!B:B,PLANEJAMENTO!C385,IN_TRANSITO!H:H,PLANEJAMENTO!$M$2,IN_TRANSITO!W:W,PLANEJAMENTO!A385)</f>
        <v>642</v>
      </c>
      <c r="N385" s="15">
        <v>0</v>
      </c>
      <c r="O385" s="62">
        <v>642</v>
      </c>
      <c r="P385" s="15">
        <f>(PLANEJAMENTO[[#This Row],[AGUARDANDO SEPARAÇÃO]]+PLANEJAMENTO[[#This Row],[FINALIZADO]])-(PLANEJAMENTO[[#This Row],[TOTAL LISTA]]+PLANEJAMENTO[[#This Row],[KIT]])</f>
        <v>0</v>
      </c>
      <c r="Q385" s="3">
        <f>IFERROR(VLOOKUP(PLANEJAMENTO[[#This Row],[SKU]],EST_MERCOCAMP!A:E,5,0),0)</f>
        <v>2304</v>
      </c>
      <c r="R385" s="61">
        <f>IFERROR(VLOOKUP(PLANEJAMENTO[[#This Row],[SKU]],EST_LMX!A:C,3,0),0)</f>
        <v>2466</v>
      </c>
      <c r="S385" s="7">
        <f>IFERROR(IF(VLOOKUP(C385,'EST_DEVINTEX X DEMANDA'!A:E,5,0)&lt;0,0,VLOOKUP(C385,'EST_DEVINTEX X DEMANDA'!A:E,5,0)),0)</f>
        <v>960</v>
      </c>
      <c r="T385" s="3"/>
      <c r="U385" s="3">
        <f t="shared" si="10"/>
        <v>0</v>
      </c>
      <c r="V385" s="3">
        <f t="shared" si="11"/>
        <v>0</v>
      </c>
      <c r="W385" s="61" t="s">
        <v>145</v>
      </c>
      <c r="X385" s="87" t="s">
        <v>145</v>
      </c>
      <c r="Y385" s="73">
        <f>(PLANEJAMENTO[[#This Row],[AGUARDANDO SEPARAÇÃO]]+PLANEJAMENTO[[#This Row],[FINALIZADO]])/(PLANEJAMENTO[[#This Row],[KIT]]+PLANEJAMENTO[[#This Row],[TOTAL LISTA]])</f>
        <v>1</v>
      </c>
    </row>
    <row r="386" spans="1:25" x14ac:dyDescent="0.25">
      <c r="A386" s="71" t="s">
        <v>161</v>
      </c>
      <c r="B386" s="71" t="s">
        <v>158</v>
      </c>
      <c r="C386" s="3">
        <v>8254</v>
      </c>
      <c r="D386" s="3" t="s">
        <v>404</v>
      </c>
      <c r="E386" s="47" t="s">
        <v>135</v>
      </c>
      <c r="F386" s="4" t="s">
        <v>136</v>
      </c>
      <c r="G386" s="4">
        <v>1512</v>
      </c>
      <c r="H386" s="3">
        <v>6</v>
      </c>
      <c r="I386" s="15">
        <f>SUMIFS(IN_TRANSITO!E:E,IN_TRANSITO!B:B,PLANEJAMENTO!C386,IN_TRANSITO!H:H,PLANEJAMENTO!$I$2,IN_TRANSITO!W:W,PLANEJAMENTO!A386)</f>
        <v>0</v>
      </c>
      <c r="J386" s="15">
        <f>SUMIFS(IN_TRANSITO!E:E,IN_TRANSITO!B:B,PLANEJAMENTO!C386,IN_TRANSITO!H:H,PLANEJAMENTO!$J$2,IN_TRANSITO!W:W,PLANEJAMENTO!A386)</f>
        <v>0</v>
      </c>
      <c r="K386" s="15">
        <f>SUMIFS(PRODUCAO_SHRINK!E:E,PRODUCAO_SHRINK!B:B,PLANEJAMENTO[[#This Row],[SKU]],PRODUCAO_SHRINK!H:H,PLANEJAMENTO[[#Headers],[SHERINK SOLICITADO]],PRODUCAO_SHRINK!V:V,PLANEJAMENTO[[#This Row],[LISTA]])</f>
        <v>0</v>
      </c>
      <c r="L386" s="15">
        <f>SUMIFS(PRODUCAO_SHRINK!E:E,PRODUCAO_SHRINK!B:B,PLANEJAMENTO[[#This Row],[SKU]],PRODUCAO_SHRINK!H:H,PLANEJAMENTO[[#Headers],[SHERINK ENVIADO]],PRODUCAO_SHRINK!V:V,PLANEJAMENTO[[#This Row],[LISTA]])</f>
        <v>0</v>
      </c>
      <c r="M386" s="15">
        <f>SUMIFS(IN_TRANSITO!E:E,IN_TRANSITO!B:B,PLANEJAMENTO!C386,IN_TRANSITO!H:H,PLANEJAMENTO!$M$2,IN_TRANSITO!W:W,PLANEJAMENTO!A386)</f>
        <v>630</v>
      </c>
      <c r="N386" s="15">
        <v>0</v>
      </c>
      <c r="O386" s="62">
        <v>630</v>
      </c>
      <c r="P386" s="15">
        <f>(PLANEJAMENTO[[#This Row],[AGUARDANDO SEPARAÇÃO]]+PLANEJAMENTO[[#This Row],[FINALIZADO]])-(PLANEJAMENTO[[#This Row],[TOTAL LISTA]]+PLANEJAMENTO[[#This Row],[KIT]])</f>
        <v>0</v>
      </c>
      <c r="Q386" s="3">
        <f>IFERROR(VLOOKUP(PLANEJAMENTO[[#This Row],[SKU]],EST_MERCOCAMP!A:E,5,0),0)</f>
        <v>78746</v>
      </c>
      <c r="R386" s="61">
        <f>IFERROR(VLOOKUP(PLANEJAMENTO[[#This Row],[SKU]],EST_LMX!A:C,3,0),0)</f>
        <v>9972</v>
      </c>
      <c r="S386" s="7">
        <f>IFERROR(IF(VLOOKUP(C386,'EST_DEVINTEX X DEMANDA'!A:E,5,0)&lt;0,0,VLOOKUP(C386,'EST_DEVINTEX X DEMANDA'!A:E,5,0)),0)</f>
        <v>25566</v>
      </c>
      <c r="T386" s="3"/>
      <c r="U386" s="3">
        <f t="shared" si="10"/>
        <v>0</v>
      </c>
      <c r="V386" s="3">
        <f t="shared" si="11"/>
        <v>0</v>
      </c>
      <c r="W386" s="61" t="s">
        <v>145</v>
      </c>
      <c r="X386" s="87" t="s">
        <v>145</v>
      </c>
      <c r="Y386" s="73">
        <f>(PLANEJAMENTO[[#This Row],[AGUARDANDO SEPARAÇÃO]]+PLANEJAMENTO[[#This Row],[FINALIZADO]])/(PLANEJAMENTO[[#This Row],[KIT]]+PLANEJAMENTO[[#This Row],[TOTAL LISTA]])</f>
        <v>1</v>
      </c>
    </row>
    <row r="387" spans="1:25" x14ac:dyDescent="0.25">
      <c r="A387" s="71" t="s">
        <v>161</v>
      </c>
      <c r="B387" s="71" t="s">
        <v>158</v>
      </c>
      <c r="C387" s="3">
        <v>33257</v>
      </c>
      <c r="D387" s="3" t="s">
        <v>405</v>
      </c>
      <c r="E387" s="47" t="s">
        <v>135</v>
      </c>
      <c r="F387" s="4" t="s">
        <v>136</v>
      </c>
      <c r="G387" s="4">
        <v>1980</v>
      </c>
      <c r="H387" s="3">
        <v>6</v>
      </c>
      <c r="I387" s="15">
        <f>SUMIFS(IN_TRANSITO!E:E,IN_TRANSITO!B:B,PLANEJAMENTO!C387,IN_TRANSITO!H:H,PLANEJAMENTO!$I$2,IN_TRANSITO!W:W,PLANEJAMENTO!A387)</f>
        <v>0</v>
      </c>
      <c r="J387" s="15">
        <f>SUMIFS(IN_TRANSITO!E:E,IN_TRANSITO!B:B,PLANEJAMENTO!C387,IN_TRANSITO!H:H,PLANEJAMENTO!$J$2,IN_TRANSITO!W:W,PLANEJAMENTO!A387)</f>
        <v>0</v>
      </c>
      <c r="K387" s="15">
        <f>SUMIFS(PRODUCAO_SHRINK!E:E,PRODUCAO_SHRINK!B:B,PLANEJAMENTO[[#This Row],[SKU]],PRODUCAO_SHRINK!H:H,PLANEJAMENTO[[#Headers],[SHERINK SOLICITADO]],PRODUCAO_SHRINK!V:V,PLANEJAMENTO[[#This Row],[LISTA]])</f>
        <v>0</v>
      </c>
      <c r="L387" s="15">
        <f>SUMIFS(PRODUCAO_SHRINK!E:E,PRODUCAO_SHRINK!B:B,PLANEJAMENTO[[#This Row],[SKU]],PRODUCAO_SHRINK!H:H,PLANEJAMENTO[[#Headers],[SHERINK ENVIADO]],PRODUCAO_SHRINK!V:V,PLANEJAMENTO[[#This Row],[LISTA]])</f>
        <v>0</v>
      </c>
      <c r="M387" s="15">
        <f>SUMIFS(IN_TRANSITO!E:E,IN_TRANSITO!B:B,PLANEJAMENTO!C387,IN_TRANSITO!H:H,PLANEJAMENTO!$M$2,IN_TRANSITO!W:W,PLANEJAMENTO!A387)</f>
        <v>612</v>
      </c>
      <c r="N387" s="15">
        <v>0</v>
      </c>
      <c r="O387" s="62">
        <v>612</v>
      </c>
      <c r="P387" s="15">
        <f>(PLANEJAMENTO[[#This Row],[AGUARDANDO SEPARAÇÃO]]+PLANEJAMENTO[[#This Row],[FINALIZADO]])-(PLANEJAMENTO[[#This Row],[TOTAL LISTA]]+PLANEJAMENTO[[#This Row],[KIT]])</f>
        <v>0</v>
      </c>
      <c r="Q387" s="3">
        <f>IFERROR(VLOOKUP(PLANEJAMENTO[[#This Row],[SKU]],EST_MERCOCAMP!A:E,5,0),0)</f>
        <v>46932</v>
      </c>
      <c r="R387" s="61">
        <f>IFERROR(VLOOKUP(PLANEJAMENTO[[#This Row],[SKU]],EST_LMX!A:C,3,0),0)</f>
        <v>1404</v>
      </c>
      <c r="S387" s="7">
        <f>IFERROR(IF(VLOOKUP(C387,'EST_DEVINTEX X DEMANDA'!A:E,5,0)&lt;0,0,VLOOKUP(C387,'EST_DEVINTEX X DEMANDA'!A:E,5,0)),0)</f>
        <v>25848</v>
      </c>
      <c r="T387" s="3"/>
      <c r="U387" s="3">
        <f t="shared" ref="U387:U450" si="12">T387*G387</f>
        <v>0</v>
      </c>
      <c r="V387" s="3">
        <f t="shared" ref="V387:V450" si="13">U387/H387</f>
        <v>0</v>
      </c>
      <c r="W387" s="61" t="s">
        <v>145</v>
      </c>
      <c r="X387" s="87" t="s">
        <v>145</v>
      </c>
      <c r="Y387" s="73">
        <f>(PLANEJAMENTO[[#This Row],[AGUARDANDO SEPARAÇÃO]]+PLANEJAMENTO[[#This Row],[FINALIZADO]])/(PLANEJAMENTO[[#This Row],[KIT]]+PLANEJAMENTO[[#This Row],[TOTAL LISTA]])</f>
        <v>1</v>
      </c>
    </row>
    <row r="388" spans="1:25" x14ac:dyDescent="0.25">
      <c r="A388" s="71" t="s">
        <v>161</v>
      </c>
      <c r="B388" s="71" t="s">
        <v>158</v>
      </c>
      <c r="C388" s="3">
        <v>33379</v>
      </c>
      <c r="D388" s="3" t="s">
        <v>214</v>
      </c>
      <c r="E388" s="47" t="s">
        <v>138</v>
      </c>
      <c r="F388" s="4" t="s">
        <v>136</v>
      </c>
      <c r="G388" s="4">
        <v>0</v>
      </c>
      <c r="H388" s="3">
        <v>3</v>
      </c>
      <c r="I388" s="15">
        <f>SUMIFS(IN_TRANSITO!E:E,IN_TRANSITO!B:B,PLANEJAMENTO!C388,IN_TRANSITO!H:H,PLANEJAMENTO!$I$2,IN_TRANSITO!W:W,PLANEJAMENTO!A388)</f>
        <v>0</v>
      </c>
      <c r="J388" s="15">
        <f>SUMIFS(IN_TRANSITO!E:E,IN_TRANSITO!B:B,PLANEJAMENTO!C388,IN_TRANSITO!H:H,PLANEJAMENTO!$J$2,IN_TRANSITO!W:W,PLANEJAMENTO!A388)</f>
        <v>0</v>
      </c>
      <c r="K388" s="15">
        <f>SUMIFS(PRODUCAO_SHRINK!E:E,PRODUCAO_SHRINK!B:B,PLANEJAMENTO[[#This Row],[SKU]],PRODUCAO_SHRINK!H:H,PLANEJAMENTO[[#Headers],[SHERINK SOLICITADO]],PRODUCAO_SHRINK!V:V,PLANEJAMENTO[[#This Row],[LISTA]])</f>
        <v>0</v>
      </c>
      <c r="L388" s="15">
        <f>SUMIFS(PRODUCAO_SHRINK!E:E,PRODUCAO_SHRINK!B:B,PLANEJAMENTO[[#This Row],[SKU]],PRODUCAO_SHRINK!H:H,PLANEJAMENTO[[#Headers],[SHERINK ENVIADO]],PRODUCAO_SHRINK!V:V,PLANEJAMENTO[[#This Row],[LISTA]])</f>
        <v>0</v>
      </c>
      <c r="M388" s="15">
        <f>SUMIFS(IN_TRANSITO!E:E,IN_TRANSITO!B:B,PLANEJAMENTO!C388,IN_TRANSITO!H:H,PLANEJAMENTO!$M$2,IN_TRANSITO!W:W,PLANEJAMENTO!A388)</f>
        <v>0</v>
      </c>
      <c r="N388" s="15">
        <v>0</v>
      </c>
      <c r="O388" s="62">
        <v>612</v>
      </c>
      <c r="P388" s="15">
        <f>(PLANEJAMENTO[[#This Row],[AGUARDANDO SEPARAÇÃO]]+PLANEJAMENTO[[#This Row],[FINALIZADO]])-(PLANEJAMENTO[[#This Row],[TOTAL LISTA]]+PLANEJAMENTO[[#This Row],[KIT]])</f>
        <v>-612</v>
      </c>
      <c r="Q388" s="3">
        <f>IFERROR(VLOOKUP(PLANEJAMENTO[[#This Row],[SKU]],EST_MERCOCAMP!A:E,5,0),0)</f>
        <v>0</v>
      </c>
      <c r="R388" s="61">
        <f>IFERROR(VLOOKUP(PLANEJAMENTO[[#This Row],[SKU]],EST_LMX!A:C,3,0),0)</f>
        <v>2946</v>
      </c>
      <c r="S388" s="7">
        <f>IFERROR(IF(VLOOKUP(C388,'EST_DEVINTEX X DEMANDA'!A:E,5,0)&lt;0,0,VLOOKUP(C388,'EST_DEVINTEX X DEMANDA'!A:E,5,0)),0)</f>
        <v>0</v>
      </c>
      <c r="T388" s="3"/>
      <c r="U388" s="3">
        <f t="shared" si="12"/>
        <v>0</v>
      </c>
      <c r="V388" s="3">
        <f t="shared" si="13"/>
        <v>0</v>
      </c>
      <c r="W388" s="61" t="s">
        <v>145</v>
      </c>
      <c r="X388" s="87" t="s">
        <v>145</v>
      </c>
      <c r="Y388" s="73">
        <f>(PLANEJAMENTO[[#This Row],[AGUARDANDO SEPARAÇÃO]]+PLANEJAMENTO[[#This Row],[FINALIZADO]])/(PLANEJAMENTO[[#This Row],[KIT]]+PLANEJAMENTO[[#This Row],[TOTAL LISTA]])</f>
        <v>0</v>
      </c>
    </row>
    <row r="389" spans="1:25" x14ac:dyDescent="0.25">
      <c r="A389" s="71" t="s">
        <v>161</v>
      </c>
      <c r="B389" s="71" t="s">
        <v>158</v>
      </c>
      <c r="C389" s="3">
        <v>95243</v>
      </c>
      <c r="D389" s="3" t="s">
        <v>406</v>
      </c>
      <c r="E389" s="47" t="s">
        <v>138</v>
      </c>
      <c r="F389" s="4" t="s">
        <v>136</v>
      </c>
      <c r="G389" s="4">
        <v>1890</v>
      </c>
      <c r="H389" s="3">
        <v>6</v>
      </c>
      <c r="I389" s="15">
        <f>SUMIFS(IN_TRANSITO!E:E,IN_TRANSITO!B:B,PLANEJAMENTO!C389,IN_TRANSITO!H:H,PLANEJAMENTO!$I$2,IN_TRANSITO!W:W,PLANEJAMENTO!A389)</f>
        <v>0</v>
      </c>
      <c r="J389" s="15">
        <f>SUMIFS(IN_TRANSITO!E:E,IN_TRANSITO!B:B,PLANEJAMENTO!C389,IN_TRANSITO!H:H,PLANEJAMENTO!$J$2,IN_TRANSITO!W:W,PLANEJAMENTO!A389)</f>
        <v>0</v>
      </c>
      <c r="K389" s="15">
        <f>SUMIFS(PRODUCAO_SHRINK!E:E,PRODUCAO_SHRINK!B:B,PLANEJAMENTO[[#This Row],[SKU]],PRODUCAO_SHRINK!H:H,PLANEJAMENTO[[#Headers],[SHERINK SOLICITADO]],PRODUCAO_SHRINK!V:V,PLANEJAMENTO[[#This Row],[LISTA]])</f>
        <v>0</v>
      </c>
      <c r="L389" s="15">
        <f>SUMIFS(PRODUCAO_SHRINK!E:E,PRODUCAO_SHRINK!B:B,PLANEJAMENTO[[#This Row],[SKU]],PRODUCAO_SHRINK!H:H,PLANEJAMENTO[[#Headers],[SHERINK ENVIADO]],PRODUCAO_SHRINK!V:V,PLANEJAMENTO[[#This Row],[LISTA]])</f>
        <v>0</v>
      </c>
      <c r="M389" s="15">
        <f>SUMIFS(IN_TRANSITO!E:E,IN_TRANSITO!B:B,PLANEJAMENTO!C389,IN_TRANSITO!H:H,PLANEJAMENTO!$M$2,IN_TRANSITO!W:W,PLANEJAMENTO!A389)</f>
        <v>600</v>
      </c>
      <c r="N389" s="15">
        <v>0</v>
      </c>
      <c r="O389" s="62">
        <v>600</v>
      </c>
      <c r="P389" s="15">
        <f>(PLANEJAMENTO[[#This Row],[AGUARDANDO SEPARAÇÃO]]+PLANEJAMENTO[[#This Row],[FINALIZADO]])-(PLANEJAMENTO[[#This Row],[TOTAL LISTA]]+PLANEJAMENTO[[#This Row],[KIT]])</f>
        <v>0</v>
      </c>
      <c r="Q389" s="3">
        <f>IFERROR(VLOOKUP(PLANEJAMENTO[[#This Row],[SKU]],EST_MERCOCAMP!A:E,5,0),0)</f>
        <v>-3276</v>
      </c>
      <c r="R389" s="61">
        <f>IFERROR(VLOOKUP(PLANEJAMENTO[[#This Row],[SKU]],EST_LMX!A:C,3,0),0)</f>
        <v>1566</v>
      </c>
      <c r="S389" s="7">
        <f>IFERROR(IF(VLOOKUP(C389,'EST_DEVINTEX X DEMANDA'!A:E,5,0)&lt;0,0,VLOOKUP(C389,'EST_DEVINTEX X DEMANDA'!A:E,5,0)),0)</f>
        <v>1890</v>
      </c>
      <c r="T389" s="3"/>
      <c r="U389" s="3">
        <f t="shared" si="12"/>
        <v>0</v>
      </c>
      <c r="V389" s="3">
        <f t="shared" si="13"/>
        <v>0</v>
      </c>
      <c r="W389" s="61" t="s">
        <v>145</v>
      </c>
      <c r="X389" s="87" t="s">
        <v>145</v>
      </c>
      <c r="Y389" s="73">
        <f>(PLANEJAMENTO[[#This Row],[AGUARDANDO SEPARAÇÃO]]+PLANEJAMENTO[[#This Row],[FINALIZADO]])/(PLANEJAMENTO[[#This Row],[KIT]]+PLANEJAMENTO[[#This Row],[TOTAL LISTA]])</f>
        <v>1</v>
      </c>
    </row>
    <row r="390" spans="1:25" x14ac:dyDescent="0.25">
      <c r="A390" s="71" t="s">
        <v>161</v>
      </c>
      <c r="B390" s="71" t="s">
        <v>158</v>
      </c>
      <c r="C390" s="3">
        <v>32036</v>
      </c>
      <c r="D390" s="3" t="s">
        <v>407</v>
      </c>
      <c r="E390" s="47" t="s">
        <v>137</v>
      </c>
      <c r="F390" s="4" t="s">
        <v>136</v>
      </c>
      <c r="G390" s="4">
        <v>1452</v>
      </c>
      <c r="H390" s="3">
        <v>6</v>
      </c>
      <c r="I390" s="15">
        <f>SUMIFS(IN_TRANSITO!E:E,IN_TRANSITO!B:B,PLANEJAMENTO!C390,IN_TRANSITO!H:H,PLANEJAMENTO!$I$2,IN_TRANSITO!W:W,PLANEJAMENTO!A390)</f>
        <v>0</v>
      </c>
      <c r="J390" s="15">
        <f>SUMIFS(IN_TRANSITO!E:E,IN_TRANSITO!B:B,PLANEJAMENTO!C390,IN_TRANSITO!H:H,PLANEJAMENTO!$J$2,IN_TRANSITO!W:W,PLANEJAMENTO!A390)</f>
        <v>0</v>
      </c>
      <c r="K390" s="15">
        <f>SUMIFS(PRODUCAO_SHRINK!E:E,PRODUCAO_SHRINK!B:B,PLANEJAMENTO[[#This Row],[SKU]],PRODUCAO_SHRINK!H:H,PLANEJAMENTO[[#Headers],[SHERINK SOLICITADO]],PRODUCAO_SHRINK!V:V,PLANEJAMENTO[[#This Row],[LISTA]])</f>
        <v>0</v>
      </c>
      <c r="L390" s="15">
        <f>SUMIFS(PRODUCAO_SHRINK!E:E,PRODUCAO_SHRINK!B:B,PLANEJAMENTO[[#This Row],[SKU]],PRODUCAO_SHRINK!H:H,PLANEJAMENTO[[#Headers],[SHERINK ENVIADO]],PRODUCAO_SHRINK!V:V,PLANEJAMENTO[[#This Row],[LISTA]])</f>
        <v>0</v>
      </c>
      <c r="M390" s="15">
        <f>SUMIFS(IN_TRANSITO!E:E,IN_TRANSITO!B:B,PLANEJAMENTO!C390,IN_TRANSITO!H:H,PLANEJAMENTO!$M$2,IN_TRANSITO!W:W,PLANEJAMENTO!A390)</f>
        <v>594</v>
      </c>
      <c r="N390" s="15">
        <v>0</v>
      </c>
      <c r="O390" s="62">
        <v>594</v>
      </c>
      <c r="P390" s="15">
        <f>(PLANEJAMENTO[[#This Row],[AGUARDANDO SEPARAÇÃO]]+PLANEJAMENTO[[#This Row],[FINALIZADO]])-(PLANEJAMENTO[[#This Row],[TOTAL LISTA]]+PLANEJAMENTO[[#This Row],[KIT]])</f>
        <v>0</v>
      </c>
      <c r="Q390" s="3">
        <f>IFERROR(VLOOKUP(PLANEJAMENTO[[#This Row],[SKU]],EST_MERCOCAMP!A:E,5,0),0)</f>
        <v>-4710</v>
      </c>
      <c r="R390" s="61">
        <f>IFERROR(VLOOKUP(PLANEJAMENTO[[#This Row],[SKU]],EST_LMX!A:C,3,0),0)</f>
        <v>3120</v>
      </c>
      <c r="S390" s="7">
        <f>IFERROR(IF(VLOOKUP(C390,'EST_DEVINTEX X DEMANDA'!A:E,5,0)&lt;0,0,VLOOKUP(C390,'EST_DEVINTEX X DEMANDA'!A:E,5,0)),0)</f>
        <v>7056</v>
      </c>
      <c r="T390" s="3"/>
      <c r="U390" s="3">
        <f t="shared" si="12"/>
        <v>0</v>
      </c>
      <c r="V390" s="3">
        <f t="shared" si="13"/>
        <v>0</v>
      </c>
      <c r="W390" s="61" t="s">
        <v>145</v>
      </c>
      <c r="X390" s="87" t="s">
        <v>145</v>
      </c>
      <c r="Y390" s="73">
        <f>(PLANEJAMENTO[[#This Row],[AGUARDANDO SEPARAÇÃO]]+PLANEJAMENTO[[#This Row],[FINALIZADO]])/(PLANEJAMENTO[[#This Row],[KIT]]+PLANEJAMENTO[[#This Row],[TOTAL LISTA]])</f>
        <v>1</v>
      </c>
    </row>
    <row r="391" spans="1:25" x14ac:dyDescent="0.25">
      <c r="A391" s="71" t="s">
        <v>161</v>
      </c>
      <c r="B391" s="71" t="s">
        <v>158</v>
      </c>
      <c r="C391" s="3">
        <v>7035</v>
      </c>
      <c r="D391" s="3" t="s">
        <v>408</v>
      </c>
      <c r="E391" s="47" t="s">
        <v>137</v>
      </c>
      <c r="F391" s="4" t="s">
        <v>136</v>
      </c>
      <c r="G391" s="4">
        <v>1200</v>
      </c>
      <c r="H391" s="3">
        <v>6</v>
      </c>
      <c r="I391" s="15">
        <f>SUMIFS(IN_TRANSITO!E:E,IN_TRANSITO!B:B,PLANEJAMENTO!C391,IN_TRANSITO!H:H,PLANEJAMENTO!$I$2,IN_TRANSITO!W:W,PLANEJAMENTO!A391)</f>
        <v>0</v>
      </c>
      <c r="J391" s="15">
        <f>SUMIFS(IN_TRANSITO!E:E,IN_TRANSITO!B:B,PLANEJAMENTO!C391,IN_TRANSITO!H:H,PLANEJAMENTO!$J$2,IN_TRANSITO!W:W,PLANEJAMENTO!A391)</f>
        <v>0</v>
      </c>
      <c r="K391" s="15">
        <f>SUMIFS(PRODUCAO_SHRINK!E:E,PRODUCAO_SHRINK!B:B,PLANEJAMENTO[[#This Row],[SKU]],PRODUCAO_SHRINK!H:H,PLANEJAMENTO[[#Headers],[SHERINK SOLICITADO]],PRODUCAO_SHRINK!V:V,PLANEJAMENTO[[#This Row],[LISTA]])</f>
        <v>0</v>
      </c>
      <c r="L391" s="15">
        <f>SUMIFS(PRODUCAO_SHRINK!E:E,PRODUCAO_SHRINK!B:B,PLANEJAMENTO[[#This Row],[SKU]],PRODUCAO_SHRINK!H:H,PLANEJAMENTO[[#Headers],[SHERINK ENVIADO]],PRODUCAO_SHRINK!V:V,PLANEJAMENTO[[#This Row],[LISTA]])</f>
        <v>0</v>
      </c>
      <c r="M391" s="15">
        <f>SUMIFS(IN_TRANSITO!E:E,IN_TRANSITO!B:B,PLANEJAMENTO!C391,IN_TRANSITO!H:H,PLANEJAMENTO!$M$2,IN_TRANSITO!W:W,PLANEJAMENTO!A391)</f>
        <v>588</v>
      </c>
      <c r="N391" s="15">
        <v>0</v>
      </c>
      <c r="O391" s="62">
        <v>588</v>
      </c>
      <c r="P391" s="15">
        <f>(PLANEJAMENTO[[#This Row],[AGUARDANDO SEPARAÇÃO]]+PLANEJAMENTO[[#This Row],[FINALIZADO]])-(PLANEJAMENTO[[#This Row],[TOTAL LISTA]]+PLANEJAMENTO[[#This Row],[KIT]])</f>
        <v>0</v>
      </c>
      <c r="Q391" s="3">
        <f>IFERROR(VLOOKUP(PLANEJAMENTO[[#This Row],[SKU]],EST_MERCOCAMP!A:E,5,0),0)</f>
        <v>108</v>
      </c>
      <c r="R391" s="61">
        <f>IFERROR(VLOOKUP(PLANEJAMENTO[[#This Row],[SKU]],EST_LMX!A:C,3,0),0)</f>
        <v>4950</v>
      </c>
      <c r="S391" s="7">
        <f>IFERROR(IF(VLOOKUP(C391,'EST_DEVINTEX X DEMANDA'!A:E,5,0)&lt;0,0,VLOOKUP(C391,'EST_DEVINTEX X DEMANDA'!A:E,5,0)),0)</f>
        <v>0</v>
      </c>
      <c r="T391" s="3"/>
      <c r="U391" s="3">
        <f t="shared" si="12"/>
        <v>0</v>
      </c>
      <c r="V391" s="3">
        <f t="shared" si="13"/>
        <v>0</v>
      </c>
      <c r="W391" s="61" t="s">
        <v>145</v>
      </c>
      <c r="X391" s="87" t="s">
        <v>145</v>
      </c>
      <c r="Y391" s="73">
        <f>(PLANEJAMENTO[[#This Row],[AGUARDANDO SEPARAÇÃO]]+PLANEJAMENTO[[#This Row],[FINALIZADO]])/(PLANEJAMENTO[[#This Row],[KIT]]+PLANEJAMENTO[[#This Row],[TOTAL LISTA]])</f>
        <v>1</v>
      </c>
    </row>
    <row r="392" spans="1:25" x14ac:dyDescent="0.25">
      <c r="A392" s="71" t="s">
        <v>161</v>
      </c>
      <c r="B392" s="71" t="s">
        <v>158</v>
      </c>
      <c r="C392" s="3">
        <v>43114</v>
      </c>
      <c r="D392" s="3" t="s">
        <v>409</v>
      </c>
      <c r="E392" s="47" t="s">
        <v>137</v>
      </c>
      <c r="F392" s="4" t="s">
        <v>136</v>
      </c>
      <c r="G392" s="4">
        <v>180</v>
      </c>
      <c r="H392" s="3">
        <v>3</v>
      </c>
      <c r="I392" s="15">
        <f>SUMIFS(IN_TRANSITO!E:E,IN_TRANSITO!B:B,PLANEJAMENTO!C392,IN_TRANSITO!H:H,PLANEJAMENTO!$I$2,IN_TRANSITO!W:W,PLANEJAMENTO!A392)</f>
        <v>0</v>
      </c>
      <c r="J392" s="15">
        <f>SUMIFS(IN_TRANSITO!E:E,IN_TRANSITO!B:B,PLANEJAMENTO!C392,IN_TRANSITO!H:H,PLANEJAMENTO!$J$2,IN_TRANSITO!W:W,PLANEJAMENTO!A392)</f>
        <v>0</v>
      </c>
      <c r="K392" s="15">
        <f>SUMIFS(PRODUCAO_SHRINK!E:E,PRODUCAO_SHRINK!B:B,PLANEJAMENTO[[#This Row],[SKU]],PRODUCAO_SHRINK!H:H,PLANEJAMENTO[[#Headers],[SHERINK SOLICITADO]],PRODUCAO_SHRINK!V:V,PLANEJAMENTO[[#This Row],[LISTA]])</f>
        <v>0</v>
      </c>
      <c r="L392" s="15">
        <f>SUMIFS(PRODUCAO_SHRINK!E:E,PRODUCAO_SHRINK!B:B,PLANEJAMENTO[[#This Row],[SKU]],PRODUCAO_SHRINK!H:H,PLANEJAMENTO[[#Headers],[SHERINK ENVIADO]],PRODUCAO_SHRINK!V:V,PLANEJAMENTO[[#This Row],[LISTA]])</f>
        <v>0</v>
      </c>
      <c r="M392" s="15">
        <f>SUMIFS(IN_TRANSITO!E:E,IN_TRANSITO!B:B,PLANEJAMENTO!C392,IN_TRANSITO!H:H,PLANEJAMENTO!$M$2,IN_TRANSITO!W:W,PLANEJAMENTO!A392)</f>
        <v>582</v>
      </c>
      <c r="N392" s="15">
        <v>0</v>
      </c>
      <c r="O392" s="62">
        <v>582</v>
      </c>
      <c r="P392" s="15">
        <f>(PLANEJAMENTO[[#This Row],[AGUARDANDO SEPARAÇÃO]]+PLANEJAMENTO[[#This Row],[FINALIZADO]])-(PLANEJAMENTO[[#This Row],[TOTAL LISTA]]+PLANEJAMENTO[[#This Row],[KIT]])</f>
        <v>0</v>
      </c>
      <c r="Q392" s="3">
        <f>IFERROR(VLOOKUP(PLANEJAMENTO[[#This Row],[SKU]],EST_MERCOCAMP!A:E,5,0),0)</f>
        <v>-672</v>
      </c>
      <c r="R392" s="61">
        <f>IFERROR(VLOOKUP(PLANEJAMENTO[[#This Row],[SKU]],EST_LMX!A:C,3,0),0)</f>
        <v>2370</v>
      </c>
      <c r="S392" s="7">
        <f>IFERROR(IF(VLOOKUP(C392,'EST_DEVINTEX X DEMANDA'!A:E,5,0)&lt;0,0,VLOOKUP(C392,'EST_DEVINTEX X DEMANDA'!A:E,5,0)),0)</f>
        <v>180</v>
      </c>
      <c r="T392" s="3"/>
      <c r="U392" s="3">
        <f t="shared" si="12"/>
        <v>0</v>
      </c>
      <c r="V392" s="3">
        <f t="shared" si="13"/>
        <v>0</v>
      </c>
      <c r="W392" s="61" t="s">
        <v>145</v>
      </c>
      <c r="X392" s="87" t="s">
        <v>145</v>
      </c>
      <c r="Y392" s="73">
        <f>(PLANEJAMENTO[[#This Row],[AGUARDANDO SEPARAÇÃO]]+PLANEJAMENTO[[#This Row],[FINALIZADO]])/(PLANEJAMENTO[[#This Row],[KIT]]+PLANEJAMENTO[[#This Row],[TOTAL LISTA]])</f>
        <v>1</v>
      </c>
    </row>
    <row r="393" spans="1:25" x14ac:dyDescent="0.25">
      <c r="A393" s="71" t="s">
        <v>161</v>
      </c>
      <c r="B393" s="71" t="s">
        <v>158</v>
      </c>
      <c r="C393" s="3">
        <v>33314</v>
      </c>
      <c r="D393" s="3" t="s">
        <v>33</v>
      </c>
      <c r="E393" s="47" t="s">
        <v>135</v>
      </c>
      <c r="F393" s="4" t="s">
        <v>136</v>
      </c>
      <c r="G393" s="4">
        <v>8544</v>
      </c>
      <c r="H393" s="3">
        <v>12</v>
      </c>
      <c r="I393" s="15">
        <f>SUMIFS(IN_TRANSITO!E:E,IN_TRANSITO!B:B,PLANEJAMENTO!C393,IN_TRANSITO!H:H,PLANEJAMENTO!$I$2,IN_TRANSITO!W:W,PLANEJAMENTO!A393)</f>
        <v>0</v>
      </c>
      <c r="J393" s="15">
        <f>SUMIFS(IN_TRANSITO!E:E,IN_TRANSITO!B:B,PLANEJAMENTO!C393,IN_TRANSITO!H:H,PLANEJAMENTO!$J$2,IN_TRANSITO!W:W,PLANEJAMENTO!A393)</f>
        <v>0</v>
      </c>
      <c r="K393" s="15">
        <f>SUMIFS(PRODUCAO_SHRINK!E:E,PRODUCAO_SHRINK!B:B,PLANEJAMENTO[[#This Row],[SKU]],PRODUCAO_SHRINK!H:H,PLANEJAMENTO[[#Headers],[SHERINK SOLICITADO]],PRODUCAO_SHRINK!V:V,PLANEJAMENTO[[#This Row],[LISTA]])</f>
        <v>0</v>
      </c>
      <c r="L393" s="15">
        <f>SUMIFS(PRODUCAO_SHRINK!E:E,PRODUCAO_SHRINK!B:B,PLANEJAMENTO[[#This Row],[SKU]],PRODUCAO_SHRINK!H:H,PLANEJAMENTO[[#Headers],[SHERINK ENVIADO]],PRODUCAO_SHRINK!V:V,PLANEJAMENTO[[#This Row],[LISTA]])</f>
        <v>0</v>
      </c>
      <c r="M393" s="15">
        <f>SUMIFS(IN_TRANSITO!E:E,IN_TRANSITO!B:B,PLANEJAMENTO!C393,IN_TRANSITO!H:H,PLANEJAMENTO!$M$2,IN_TRANSITO!W:W,PLANEJAMENTO!A393)</f>
        <v>576</v>
      </c>
      <c r="N393" s="15">
        <v>0</v>
      </c>
      <c r="O393" s="62">
        <v>576</v>
      </c>
      <c r="P393" s="15">
        <f>(PLANEJAMENTO[[#This Row],[AGUARDANDO SEPARAÇÃO]]+PLANEJAMENTO[[#This Row],[FINALIZADO]])-(PLANEJAMENTO[[#This Row],[TOTAL LISTA]]+PLANEJAMENTO[[#This Row],[KIT]])</f>
        <v>0</v>
      </c>
      <c r="Q393" s="3">
        <f>IFERROR(VLOOKUP(PLANEJAMENTO[[#This Row],[SKU]],EST_MERCOCAMP!A:E,5,0),0)</f>
        <v>7884</v>
      </c>
      <c r="R393" s="61">
        <f>IFERROR(VLOOKUP(PLANEJAMENTO[[#This Row],[SKU]],EST_LMX!A:C,3,0),0)</f>
        <v>3474</v>
      </c>
      <c r="S393" s="7">
        <f>IFERROR(IF(VLOOKUP(C393,'EST_DEVINTEX X DEMANDA'!A:E,5,0)&lt;0,0,VLOOKUP(C393,'EST_DEVINTEX X DEMANDA'!A:E,5,0)),0)</f>
        <v>38184</v>
      </c>
      <c r="T393" s="3"/>
      <c r="U393" s="3">
        <f t="shared" si="12"/>
        <v>0</v>
      </c>
      <c r="V393" s="3">
        <f t="shared" si="13"/>
        <v>0</v>
      </c>
      <c r="W393" s="61" t="s">
        <v>145</v>
      </c>
      <c r="X393" s="87" t="s">
        <v>145</v>
      </c>
      <c r="Y393" s="73">
        <f>(PLANEJAMENTO[[#This Row],[AGUARDANDO SEPARAÇÃO]]+PLANEJAMENTO[[#This Row],[FINALIZADO]])/(PLANEJAMENTO[[#This Row],[KIT]]+PLANEJAMENTO[[#This Row],[TOTAL LISTA]])</f>
        <v>1</v>
      </c>
    </row>
    <row r="394" spans="1:25" x14ac:dyDescent="0.25">
      <c r="A394" s="71" t="s">
        <v>161</v>
      </c>
      <c r="B394" s="71" t="s">
        <v>158</v>
      </c>
      <c r="C394" s="3">
        <v>32257</v>
      </c>
      <c r="D394" s="3" t="s">
        <v>410</v>
      </c>
      <c r="E394" s="47" t="s">
        <v>138</v>
      </c>
      <c r="F394" s="4" t="s">
        <v>136</v>
      </c>
      <c r="G394" s="4">
        <v>1440</v>
      </c>
      <c r="H394" s="3">
        <v>6</v>
      </c>
      <c r="I394" s="15">
        <f>SUMIFS(IN_TRANSITO!E:E,IN_TRANSITO!B:B,PLANEJAMENTO!C394,IN_TRANSITO!H:H,PLANEJAMENTO!$I$2,IN_TRANSITO!W:W,PLANEJAMENTO!A394)</f>
        <v>0</v>
      </c>
      <c r="J394" s="15">
        <f>SUMIFS(IN_TRANSITO!E:E,IN_TRANSITO!B:B,PLANEJAMENTO!C394,IN_TRANSITO!H:H,PLANEJAMENTO!$J$2,IN_TRANSITO!W:W,PLANEJAMENTO!A394)</f>
        <v>0</v>
      </c>
      <c r="K394" s="15">
        <f>SUMIFS(PRODUCAO_SHRINK!E:E,PRODUCAO_SHRINK!B:B,PLANEJAMENTO[[#This Row],[SKU]],PRODUCAO_SHRINK!H:H,PLANEJAMENTO[[#Headers],[SHERINK SOLICITADO]],PRODUCAO_SHRINK!V:V,PLANEJAMENTO[[#This Row],[LISTA]])</f>
        <v>0</v>
      </c>
      <c r="L394" s="15">
        <f>SUMIFS(PRODUCAO_SHRINK!E:E,PRODUCAO_SHRINK!B:B,PLANEJAMENTO[[#This Row],[SKU]],PRODUCAO_SHRINK!H:H,PLANEJAMENTO[[#Headers],[SHERINK ENVIADO]],PRODUCAO_SHRINK!V:V,PLANEJAMENTO[[#This Row],[LISTA]])</f>
        <v>0</v>
      </c>
      <c r="M394" s="15">
        <f>SUMIFS(IN_TRANSITO!E:E,IN_TRANSITO!B:B,PLANEJAMENTO!C394,IN_TRANSITO!H:H,PLANEJAMENTO!$M$2,IN_TRANSITO!W:W,PLANEJAMENTO!A394)</f>
        <v>570</v>
      </c>
      <c r="N394" s="15">
        <v>0</v>
      </c>
      <c r="O394" s="62">
        <v>570</v>
      </c>
      <c r="P394" s="15">
        <f>(PLANEJAMENTO[[#This Row],[AGUARDANDO SEPARAÇÃO]]+PLANEJAMENTO[[#This Row],[FINALIZADO]])-(PLANEJAMENTO[[#This Row],[TOTAL LISTA]]+PLANEJAMENTO[[#This Row],[KIT]])</f>
        <v>0</v>
      </c>
      <c r="Q394" s="3">
        <f>IFERROR(VLOOKUP(PLANEJAMENTO[[#This Row],[SKU]],EST_MERCOCAMP!A:E,5,0),0)</f>
        <v>2940</v>
      </c>
      <c r="R394" s="61">
        <f>IFERROR(VLOOKUP(PLANEJAMENTO[[#This Row],[SKU]],EST_LMX!A:C,3,0),0)</f>
        <v>1764</v>
      </c>
      <c r="S394" s="7">
        <f>IFERROR(IF(VLOOKUP(C394,'EST_DEVINTEX X DEMANDA'!A:E,5,0)&lt;0,0,VLOOKUP(C394,'EST_DEVINTEX X DEMANDA'!A:E,5,0)),0)</f>
        <v>0</v>
      </c>
      <c r="T394" s="3"/>
      <c r="U394" s="3">
        <f t="shared" si="12"/>
        <v>0</v>
      </c>
      <c r="V394" s="3">
        <f t="shared" si="13"/>
        <v>0</v>
      </c>
      <c r="W394" s="61" t="s">
        <v>145</v>
      </c>
      <c r="X394" s="87" t="s">
        <v>145</v>
      </c>
      <c r="Y394" s="73">
        <f>(PLANEJAMENTO[[#This Row],[AGUARDANDO SEPARAÇÃO]]+PLANEJAMENTO[[#This Row],[FINALIZADO]])/(PLANEJAMENTO[[#This Row],[KIT]]+PLANEJAMENTO[[#This Row],[TOTAL LISTA]])</f>
        <v>1</v>
      </c>
    </row>
    <row r="395" spans="1:25" x14ac:dyDescent="0.25">
      <c r="A395" s="71" t="s">
        <v>161</v>
      </c>
      <c r="B395" s="71" t="s">
        <v>158</v>
      </c>
      <c r="C395" s="3">
        <v>34936</v>
      </c>
      <c r="D395" s="3" t="s">
        <v>411</v>
      </c>
      <c r="E395" s="47" t="s">
        <v>137</v>
      </c>
      <c r="F395" s="4" t="s">
        <v>136</v>
      </c>
      <c r="G395" s="4">
        <v>480</v>
      </c>
      <c r="H395" s="3">
        <v>6</v>
      </c>
      <c r="I395" s="15">
        <f>SUMIFS(IN_TRANSITO!E:E,IN_TRANSITO!B:B,PLANEJAMENTO!C395,IN_TRANSITO!H:H,PLANEJAMENTO!$I$2,IN_TRANSITO!W:W,PLANEJAMENTO!A395)</f>
        <v>0</v>
      </c>
      <c r="J395" s="15">
        <f>SUMIFS(IN_TRANSITO!E:E,IN_TRANSITO!B:B,PLANEJAMENTO!C395,IN_TRANSITO!H:H,PLANEJAMENTO!$J$2,IN_TRANSITO!W:W,PLANEJAMENTO!A395)</f>
        <v>0</v>
      </c>
      <c r="K395" s="15">
        <f>SUMIFS(PRODUCAO_SHRINK!E:E,PRODUCAO_SHRINK!B:B,PLANEJAMENTO[[#This Row],[SKU]],PRODUCAO_SHRINK!H:H,PLANEJAMENTO[[#Headers],[SHERINK SOLICITADO]],PRODUCAO_SHRINK!V:V,PLANEJAMENTO[[#This Row],[LISTA]])</f>
        <v>570</v>
      </c>
      <c r="L395" s="15">
        <f>SUMIFS(PRODUCAO_SHRINK!E:E,PRODUCAO_SHRINK!B:B,PLANEJAMENTO[[#This Row],[SKU]],PRODUCAO_SHRINK!H:H,PLANEJAMENTO[[#Headers],[SHERINK ENVIADO]],PRODUCAO_SHRINK!V:V,PLANEJAMENTO[[#This Row],[LISTA]])</f>
        <v>570</v>
      </c>
      <c r="M395" s="15">
        <f>SUMIFS(IN_TRANSITO!E:E,IN_TRANSITO!B:B,PLANEJAMENTO!C395,IN_TRANSITO!H:H,PLANEJAMENTO!$M$2,IN_TRANSITO!W:W,PLANEJAMENTO!A395)</f>
        <v>0</v>
      </c>
      <c r="N395" s="15">
        <v>0</v>
      </c>
      <c r="O395" s="62">
        <v>570</v>
      </c>
      <c r="P395" s="15">
        <f>(PLANEJAMENTO[[#This Row],[AGUARDANDO SEPARAÇÃO]]+PLANEJAMENTO[[#This Row],[FINALIZADO]])-(PLANEJAMENTO[[#This Row],[TOTAL LISTA]]+PLANEJAMENTO[[#This Row],[KIT]])</f>
        <v>-570</v>
      </c>
      <c r="Q395" s="3">
        <f>IFERROR(VLOOKUP(PLANEJAMENTO[[#This Row],[SKU]],EST_MERCOCAMP!A:E,5,0),0)</f>
        <v>-906</v>
      </c>
      <c r="R395" s="61">
        <f>IFERROR(VLOOKUP(PLANEJAMENTO[[#This Row],[SKU]],EST_LMX!A:C,3,0),0)</f>
        <v>480</v>
      </c>
      <c r="S395" s="7">
        <f>IFERROR(IF(VLOOKUP(C395,'EST_DEVINTEX X DEMANDA'!A:E,5,0)&lt;0,0,VLOOKUP(C395,'EST_DEVINTEX X DEMANDA'!A:E,5,0)),0)</f>
        <v>0</v>
      </c>
      <c r="T395" s="3"/>
      <c r="U395" s="3">
        <f t="shared" si="12"/>
        <v>0</v>
      </c>
      <c r="V395" s="3">
        <f t="shared" si="13"/>
        <v>0</v>
      </c>
      <c r="W395" s="61" t="s">
        <v>182</v>
      </c>
      <c r="X395" s="87" t="s">
        <v>145</v>
      </c>
      <c r="Y395" s="73">
        <f>(PLANEJAMENTO[[#This Row],[AGUARDANDO SEPARAÇÃO]]+PLANEJAMENTO[[#This Row],[FINALIZADO]])/(PLANEJAMENTO[[#This Row],[KIT]]+PLANEJAMENTO[[#This Row],[TOTAL LISTA]])</f>
        <v>0</v>
      </c>
    </row>
    <row r="396" spans="1:25" x14ac:dyDescent="0.25">
      <c r="A396" s="71" t="s">
        <v>161</v>
      </c>
      <c r="B396" s="71" t="s">
        <v>158</v>
      </c>
      <c r="C396" s="3">
        <v>33631</v>
      </c>
      <c r="D396" s="3" t="s">
        <v>412</v>
      </c>
      <c r="E396" s="47" t="s">
        <v>138</v>
      </c>
      <c r="F396" s="4" t="s">
        <v>136</v>
      </c>
      <c r="G396" s="4">
        <v>480</v>
      </c>
      <c r="H396" s="3">
        <v>6</v>
      </c>
      <c r="I396" s="15">
        <f>SUMIFS(IN_TRANSITO!E:E,IN_TRANSITO!B:B,PLANEJAMENTO!C396,IN_TRANSITO!H:H,PLANEJAMENTO!$I$2,IN_TRANSITO!W:W,PLANEJAMENTO!A396)</f>
        <v>0</v>
      </c>
      <c r="J396" s="15">
        <f>SUMIFS(IN_TRANSITO!E:E,IN_TRANSITO!B:B,PLANEJAMENTO!C396,IN_TRANSITO!H:H,PLANEJAMENTO!$J$2,IN_TRANSITO!W:W,PLANEJAMENTO!A396)</f>
        <v>0</v>
      </c>
      <c r="K396" s="15">
        <f>SUMIFS(PRODUCAO_SHRINK!E:E,PRODUCAO_SHRINK!B:B,PLANEJAMENTO[[#This Row],[SKU]],PRODUCAO_SHRINK!H:H,PLANEJAMENTO[[#Headers],[SHERINK SOLICITADO]],PRODUCAO_SHRINK!V:V,PLANEJAMENTO[[#This Row],[LISTA]])</f>
        <v>552</v>
      </c>
      <c r="L396" s="15">
        <f>SUMIFS(PRODUCAO_SHRINK!E:E,PRODUCAO_SHRINK!B:B,PLANEJAMENTO[[#This Row],[SKU]],PRODUCAO_SHRINK!H:H,PLANEJAMENTO[[#Headers],[SHERINK ENVIADO]],PRODUCAO_SHRINK!V:V,PLANEJAMENTO[[#This Row],[LISTA]])</f>
        <v>552</v>
      </c>
      <c r="M396" s="15">
        <f>SUMIFS(IN_TRANSITO!E:E,IN_TRANSITO!B:B,PLANEJAMENTO!C396,IN_TRANSITO!H:H,PLANEJAMENTO!$M$2,IN_TRANSITO!W:W,PLANEJAMENTO!A396)</f>
        <v>0</v>
      </c>
      <c r="N396" s="15">
        <v>0</v>
      </c>
      <c r="O396" s="62">
        <v>552</v>
      </c>
      <c r="P396" s="15">
        <f>(PLANEJAMENTO[[#This Row],[AGUARDANDO SEPARAÇÃO]]+PLANEJAMENTO[[#This Row],[FINALIZADO]])-(PLANEJAMENTO[[#This Row],[TOTAL LISTA]]+PLANEJAMENTO[[#This Row],[KIT]])</f>
        <v>-552</v>
      </c>
      <c r="Q396" s="3">
        <f>IFERROR(VLOOKUP(PLANEJAMENTO[[#This Row],[SKU]],EST_MERCOCAMP!A:E,5,0),0)</f>
        <v>11460</v>
      </c>
      <c r="R396" s="61">
        <f>IFERROR(VLOOKUP(PLANEJAMENTO[[#This Row],[SKU]],EST_LMX!A:C,3,0),0)</f>
        <v>0</v>
      </c>
      <c r="S396" s="7">
        <f>IFERROR(IF(VLOOKUP(C396,'EST_DEVINTEX X DEMANDA'!A:E,5,0)&lt;0,0,VLOOKUP(C396,'EST_DEVINTEX X DEMANDA'!A:E,5,0)),0)</f>
        <v>0</v>
      </c>
      <c r="T396" s="3"/>
      <c r="U396" s="3">
        <f t="shared" si="12"/>
        <v>0</v>
      </c>
      <c r="V396" s="3">
        <f t="shared" si="13"/>
        <v>0</v>
      </c>
      <c r="W396" s="61" t="s">
        <v>182</v>
      </c>
      <c r="X396" s="87" t="s">
        <v>145</v>
      </c>
      <c r="Y396" s="73">
        <f>(PLANEJAMENTO[[#This Row],[AGUARDANDO SEPARAÇÃO]]+PLANEJAMENTO[[#This Row],[FINALIZADO]])/(PLANEJAMENTO[[#This Row],[KIT]]+PLANEJAMENTO[[#This Row],[TOTAL LISTA]])</f>
        <v>0</v>
      </c>
    </row>
    <row r="397" spans="1:25" x14ac:dyDescent="0.25">
      <c r="A397" s="71" t="s">
        <v>161</v>
      </c>
      <c r="B397" s="71" t="s">
        <v>158</v>
      </c>
      <c r="C397" s="3">
        <v>95734</v>
      </c>
      <c r="D397" s="3" t="s">
        <v>413</v>
      </c>
      <c r="E397" s="47" t="s">
        <v>137</v>
      </c>
      <c r="F397" s="4" t="s">
        <v>136</v>
      </c>
      <c r="G397" s="4">
        <v>1440</v>
      </c>
      <c r="H397" s="3">
        <v>6</v>
      </c>
      <c r="I397" s="15">
        <f>SUMIFS(IN_TRANSITO!E:E,IN_TRANSITO!B:B,PLANEJAMENTO!C397,IN_TRANSITO!H:H,PLANEJAMENTO!$I$2,IN_TRANSITO!W:W,PLANEJAMENTO!A397)</f>
        <v>0</v>
      </c>
      <c r="J397" s="15">
        <f>SUMIFS(IN_TRANSITO!E:E,IN_TRANSITO!B:B,PLANEJAMENTO!C397,IN_TRANSITO!H:H,PLANEJAMENTO!$J$2,IN_TRANSITO!W:W,PLANEJAMENTO!A397)</f>
        <v>0</v>
      </c>
      <c r="K397" s="15">
        <f>SUMIFS(PRODUCAO_SHRINK!E:E,PRODUCAO_SHRINK!B:B,PLANEJAMENTO[[#This Row],[SKU]],PRODUCAO_SHRINK!H:H,PLANEJAMENTO[[#Headers],[SHERINK SOLICITADO]],PRODUCAO_SHRINK!V:V,PLANEJAMENTO[[#This Row],[LISTA]])</f>
        <v>0</v>
      </c>
      <c r="L397" s="15">
        <f>SUMIFS(PRODUCAO_SHRINK!E:E,PRODUCAO_SHRINK!B:B,PLANEJAMENTO[[#This Row],[SKU]],PRODUCAO_SHRINK!H:H,PLANEJAMENTO[[#Headers],[SHERINK ENVIADO]],PRODUCAO_SHRINK!V:V,PLANEJAMENTO[[#This Row],[LISTA]])</f>
        <v>0</v>
      </c>
      <c r="M397" s="15">
        <f>SUMIFS(IN_TRANSITO!E:E,IN_TRANSITO!B:B,PLANEJAMENTO!C397,IN_TRANSITO!H:H,PLANEJAMENTO!$M$2,IN_TRANSITO!W:W,PLANEJAMENTO!A397)</f>
        <v>522</v>
      </c>
      <c r="N397" s="15">
        <v>0</v>
      </c>
      <c r="O397" s="62">
        <v>522</v>
      </c>
      <c r="P397" s="15">
        <f>(PLANEJAMENTO[[#This Row],[AGUARDANDO SEPARAÇÃO]]+PLANEJAMENTO[[#This Row],[FINALIZADO]])-(PLANEJAMENTO[[#This Row],[TOTAL LISTA]]+PLANEJAMENTO[[#This Row],[KIT]])</f>
        <v>0</v>
      </c>
      <c r="Q397" s="3">
        <f>IFERROR(VLOOKUP(PLANEJAMENTO[[#This Row],[SKU]],EST_MERCOCAMP!A:E,5,0),0)</f>
        <v>3606</v>
      </c>
      <c r="R397" s="61">
        <f>IFERROR(VLOOKUP(PLANEJAMENTO[[#This Row],[SKU]],EST_LMX!A:C,3,0),0)</f>
        <v>102</v>
      </c>
      <c r="S397" s="7">
        <f>IFERROR(IF(VLOOKUP(C397,'EST_DEVINTEX X DEMANDA'!A:E,5,0)&lt;0,0,VLOOKUP(C397,'EST_DEVINTEX X DEMANDA'!A:E,5,0)),0)</f>
        <v>1440</v>
      </c>
      <c r="T397" s="3"/>
      <c r="U397" s="3">
        <f t="shared" si="12"/>
        <v>0</v>
      </c>
      <c r="V397" s="3">
        <f t="shared" si="13"/>
        <v>0</v>
      </c>
      <c r="W397" s="61" t="s">
        <v>145</v>
      </c>
      <c r="X397" s="87" t="s">
        <v>145</v>
      </c>
      <c r="Y397" s="73">
        <f>(PLANEJAMENTO[[#This Row],[AGUARDANDO SEPARAÇÃO]]+PLANEJAMENTO[[#This Row],[FINALIZADO]])/(PLANEJAMENTO[[#This Row],[KIT]]+PLANEJAMENTO[[#This Row],[TOTAL LISTA]])</f>
        <v>1</v>
      </c>
    </row>
    <row r="398" spans="1:25" x14ac:dyDescent="0.25">
      <c r="A398" s="71" t="s">
        <v>161</v>
      </c>
      <c r="B398" s="71" t="s">
        <v>158</v>
      </c>
      <c r="C398" s="3">
        <v>95195</v>
      </c>
      <c r="D398" s="3" t="s">
        <v>414</v>
      </c>
      <c r="E398" s="47" t="s">
        <v>138</v>
      </c>
      <c r="F398" s="4" t="s">
        <v>136</v>
      </c>
      <c r="G398" s="4">
        <v>960</v>
      </c>
      <c r="H398" s="3">
        <v>6</v>
      </c>
      <c r="I398" s="15">
        <f>SUMIFS(IN_TRANSITO!E:E,IN_TRANSITO!B:B,PLANEJAMENTO!C398,IN_TRANSITO!H:H,PLANEJAMENTO!$I$2,IN_TRANSITO!W:W,PLANEJAMENTO!A398)</f>
        <v>0</v>
      </c>
      <c r="J398" s="15">
        <f>SUMIFS(IN_TRANSITO!E:E,IN_TRANSITO!B:B,PLANEJAMENTO!C398,IN_TRANSITO!H:H,PLANEJAMENTO!$J$2,IN_TRANSITO!W:W,PLANEJAMENTO!A398)</f>
        <v>0</v>
      </c>
      <c r="K398" s="15">
        <f>SUMIFS(PRODUCAO_SHRINK!E:E,PRODUCAO_SHRINK!B:B,PLANEJAMENTO[[#This Row],[SKU]],PRODUCAO_SHRINK!H:H,PLANEJAMENTO[[#Headers],[SHERINK SOLICITADO]],PRODUCAO_SHRINK!V:V,PLANEJAMENTO[[#This Row],[LISTA]])</f>
        <v>0</v>
      </c>
      <c r="L398" s="15">
        <f>SUMIFS(PRODUCAO_SHRINK!E:E,PRODUCAO_SHRINK!B:B,PLANEJAMENTO[[#This Row],[SKU]],PRODUCAO_SHRINK!H:H,PLANEJAMENTO[[#Headers],[SHERINK ENVIADO]],PRODUCAO_SHRINK!V:V,PLANEJAMENTO[[#This Row],[LISTA]])</f>
        <v>0</v>
      </c>
      <c r="M398" s="15">
        <f>SUMIFS(IN_TRANSITO!E:E,IN_TRANSITO!B:B,PLANEJAMENTO!C398,IN_TRANSITO!H:H,PLANEJAMENTO!$M$2,IN_TRANSITO!W:W,PLANEJAMENTO!A398)</f>
        <v>504</v>
      </c>
      <c r="N398" s="15">
        <v>0</v>
      </c>
      <c r="O398" s="62">
        <v>504</v>
      </c>
      <c r="P398" s="15">
        <f>(PLANEJAMENTO[[#This Row],[AGUARDANDO SEPARAÇÃO]]+PLANEJAMENTO[[#This Row],[FINALIZADO]])-(PLANEJAMENTO[[#This Row],[TOTAL LISTA]]+PLANEJAMENTO[[#This Row],[KIT]])</f>
        <v>0</v>
      </c>
      <c r="Q398" s="3">
        <f>IFERROR(VLOOKUP(PLANEJAMENTO[[#This Row],[SKU]],EST_MERCOCAMP!A:E,5,0),0)</f>
        <v>4896</v>
      </c>
      <c r="R398" s="61">
        <f>IFERROR(VLOOKUP(PLANEJAMENTO[[#This Row],[SKU]],EST_LMX!A:C,3,0),0)</f>
        <v>882</v>
      </c>
      <c r="S398" s="7">
        <f>IFERROR(IF(VLOOKUP(C398,'EST_DEVINTEX X DEMANDA'!A:E,5,0)&lt;0,0,VLOOKUP(C398,'EST_DEVINTEX X DEMANDA'!A:E,5,0)),0)</f>
        <v>10878</v>
      </c>
      <c r="T398" s="3"/>
      <c r="U398" s="3">
        <f t="shared" si="12"/>
        <v>0</v>
      </c>
      <c r="V398" s="3">
        <f t="shared" si="13"/>
        <v>0</v>
      </c>
      <c r="W398" s="61" t="s">
        <v>145</v>
      </c>
      <c r="X398" s="87" t="s">
        <v>145</v>
      </c>
      <c r="Y398" s="73">
        <f>(PLANEJAMENTO[[#This Row],[AGUARDANDO SEPARAÇÃO]]+PLANEJAMENTO[[#This Row],[FINALIZADO]])/(PLANEJAMENTO[[#This Row],[KIT]]+PLANEJAMENTO[[#This Row],[TOTAL LISTA]])</f>
        <v>1</v>
      </c>
    </row>
    <row r="399" spans="1:25" x14ac:dyDescent="0.25">
      <c r="A399" s="71" t="s">
        <v>161</v>
      </c>
      <c r="B399" s="71" t="s">
        <v>158</v>
      </c>
      <c r="C399" s="3">
        <v>32247</v>
      </c>
      <c r="D399" s="3" t="s">
        <v>415</v>
      </c>
      <c r="E399" s="47" t="s">
        <v>135</v>
      </c>
      <c r="F399" s="4" t="s">
        <v>136</v>
      </c>
      <c r="G399" s="4">
        <v>480</v>
      </c>
      <c r="H399" s="3">
        <v>6</v>
      </c>
      <c r="I399" s="15">
        <f>SUMIFS(IN_TRANSITO!E:E,IN_TRANSITO!B:B,PLANEJAMENTO!C399,IN_TRANSITO!H:H,PLANEJAMENTO!$I$2,IN_TRANSITO!W:W,PLANEJAMENTO!A399)</f>
        <v>0</v>
      </c>
      <c r="J399" s="15">
        <f>SUMIFS(IN_TRANSITO!E:E,IN_TRANSITO!B:B,PLANEJAMENTO!C399,IN_TRANSITO!H:H,PLANEJAMENTO!$J$2,IN_TRANSITO!W:W,PLANEJAMENTO!A399)</f>
        <v>0</v>
      </c>
      <c r="K399" s="15">
        <f>SUMIFS(PRODUCAO_SHRINK!E:E,PRODUCAO_SHRINK!B:B,PLANEJAMENTO[[#This Row],[SKU]],PRODUCAO_SHRINK!H:H,PLANEJAMENTO[[#Headers],[SHERINK SOLICITADO]],PRODUCAO_SHRINK!V:V,PLANEJAMENTO[[#This Row],[LISTA]])</f>
        <v>504</v>
      </c>
      <c r="L399" s="15">
        <f>SUMIFS(PRODUCAO_SHRINK!E:E,PRODUCAO_SHRINK!B:B,PLANEJAMENTO[[#This Row],[SKU]],PRODUCAO_SHRINK!H:H,PLANEJAMENTO[[#Headers],[SHERINK ENVIADO]],PRODUCAO_SHRINK!V:V,PLANEJAMENTO[[#This Row],[LISTA]])</f>
        <v>504</v>
      </c>
      <c r="M399" s="15">
        <f>SUMIFS(IN_TRANSITO!E:E,IN_TRANSITO!B:B,PLANEJAMENTO!C399,IN_TRANSITO!H:H,PLANEJAMENTO!$M$2,IN_TRANSITO!W:W,PLANEJAMENTO!A399)</f>
        <v>0</v>
      </c>
      <c r="N399" s="15">
        <v>0</v>
      </c>
      <c r="O399" s="62">
        <v>504</v>
      </c>
      <c r="P399" s="15">
        <f>(PLANEJAMENTO[[#This Row],[AGUARDANDO SEPARAÇÃO]]+PLANEJAMENTO[[#This Row],[FINALIZADO]])-(PLANEJAMENTO[[#This Row],[TOTAL LISTA]]+PLANEJAMENTO[[#This Row],[KIT]])</f>
        <v>-504</v>
      </c>
      <c r="Q399" s="3">
        <f>IFERROR(VLOOKUP(PLANEJAMENTO[[#This Row],[SKU]],EST_MERCOCAMP!A:E,5,0),0)</f>
        <v>-1728</v>
      </c>
      <c r="R399" s="61">
        <f>IFERROR(VLOOKUP(PLANEJAMENTO[[#This Row],[SKU]],EST_LMX!A:C,3,0),0)</f>
        <v>3555</v>
      </c>
      <c r="S399" s="7">
        <f>IFERROR(IF(VLOOKUP(C399,'EST_DEVINTEX X DEMANDA'!A:E,5,0)&lt;0,0,VLOOKUP(C399,'EST_DEVINTEX X DEMANDA'!A:E,5,0)),0)</f>
        <v>12048</v>
      </c>
      <c r="T399" s="3"/>
      <c r="U399" s="3">
        <f t="shared" si="12"/>
        <v>0</v>
      </c>
      <c r="V399" s="3">
        <f t="shared" si="13"/>
        <v>0</v>
      </c>
      <c r="W399" s="61" t="s">
        <v>182</v>
      </c>
      <c r="X399" s="87" t="s">
        <v>145</v>
      </c>
      <c r="Y399" s="73">
        <f>(PLANEJAMENTO[[#This Row],[AGUARDANDO SEPARAÇÃO]]+PLANEJAMENTO[[#This Row],[FINALIZADO]])/(PLANEJAMENTO[[#This Row],[KIT]]+PLANEJAMENTO[[#This Row],[TOTAL LISTA]])</f>
        <v>0</v>
      </c>
    </row>
    <row r="400" spans="1:25" x14ac:dyDescent="0.25">
      <c r="A400" s="71" t="s">
        <v>161</v>
      </c>
      <c r="B400" s="71" t="s">
        <v>158</v>
      </c>
      <c r="C400" s="3">
        <v>33095</v>
      </c>
      <c r="D400" s="3" t="s">
        <v>416</v>
      </c>
      <c r="E400" s="47" t="s">
        <v>135</v>
      </c>
      <c r="F400" s="4" t="s">
        <v>136</v>
      </c>
      <c r="G400" s="4">
        <v>2484</v>
      </c>
      <c r="H400" s="3">
        <v>6</v>
      </c>
      <c r="I400" s="15">
        <f>SUMIFS(IN_TRANSITO!E:E,IN_TRANSITO!B:B,PLANEJAMENTO!C400,IN_TRANSITO!H:H,PLANEJAMENTO!$I$2,IN_TRANSITO!W:W,PLANEJAMENTO!A400)</f>
        <v>0</v>
      </c>
      <c r="J400" s="15">
        <f>SUMIFS(IN_TRANSITO!E:E,IN_TRANSITO!B:B,PLANEJAMENTO!C400,IN_TRANSITO!H:H,PLANEJAMENTO!$J$2,IN_TRANSITO!W:W,PLANEJAMENTO!A400)</f>
        <v>0</v>
      </c>
      <c r="K400" s="15">
        <f>SUMIFS(PRODUCAO_SHRINK!E:E,PRODUCAO_SHRINK!B:B,PLANEJAMENTO[[#This Row],[SKU]],PRODUCAO_SHRINK!H:H,PLANEJAMENTO[[#Headers],[SHERINK SOLICITADO]],PRODUCAO_SHRINK!V:V,PLANEJAMENTO[[#This Row],[LISTA]])</f>
        <v>0</v>
      </c>
      <c r="L400" s="15">
        <f>SUMIFS(PRODUCAO_SHRINK!E:E,PRODUCAO_SHRINK!B:B,PLANEJAMENTO[[#This Row],[SKU]],PRODUCAO_SHRINK!H:H,PLANEJAMENTO[[#Headers],[SHERINK ENVIADO]],PRODUCAO_SHRINK!V:V,PLANEJAMENTO[[#This Row],[LISTA]])</f>
        <v>0</v>
      </c>
      <c r="M400" s="15">
        <f>SUMIFS(IN_TRANSITO!E:E,IN_TRANSITO!B:B,PLANEJAMENTO!C400,IN_TRANSITO!H:H,PLANEJAMENTO!$M$2,IN_TRANSITO!W:W,PLANEJAMENTO!A400)</f>
        <v>0</v>
      </c>
      <c r="N400" s="15">
        <v>0</v>
      </c>
      <c r="O400" s="62">
        <v>504</v>
      </c>
      <c r="P400" s="15">
        <f>(PLANEJAMENTO[[#This Row],[AGUARDANDO SEPARAÇÃO]]+PLANEJAMENTO[[#This Row],[FINALIZADO]])-(PLANEJAMENTO[[#This Row],[TOTAL LISTA]]+PLANEJAMENTO[[#This Row],[KIT]])</f>
        <v>-504</v>
      </c>
      <c r="Q400" s="3">
        <f>IFERROR(VLOOKUP(PLANEJAMENTO[[#This Row],[SKU]],EST_MERCOCAMP!A:E,5,0),0)</f>
        <v>-4974</v>
      </c>
      <c r="R400" s="61">
        <f>IFERROR(VLOOKUP(PLANEJAMENTO[[#This Row],[SKU]],EST_LMX!A:C,3,0),0)</f>
        <v>0</v>
      </c>
      <c r="S400" s="7">
        <f>IFERROR(IF(VLOOKUP(C400,'EST_DEVINTEX X DEMANDA'!A:E,5,0)&lt;0,0,VLOOKUP(C400,'EST_DEVINTEX X DEMANDA'!A:E,5,0)),0)</f>
        <v>11298</v>
      </c>
      <c r="T400" s="3"/>
      <c r="U400" s="3">
        <f t="shared" si="12"/>
        <v>0</v>
      </c>
      <c r="V400" s="3">
        <f t="shared" si="13"/>
        <v>0</v>
      </c>
      <c r="W400" s="61" t="s">
        <v>145</v>
      </c>
      <c r="X400" s="87" t="s">
        <v>145</v>
      </c>
      <c r="Y400" s="73">
        <f>(PLANEJAMENTO[[#This Row],[AGUARDANDO SEPARAÇÃO]]+PLANEJAMENTO[[#This Row],[FINALIZADO]])/(PLANEJAMENTO[[#This Row],[KIT]]+PLANEJAMENTO[[#This Row],[TOTAL LISTA]])</f>
        <v>0</v>
      </c>
    </row>
    <row r="401" spans="1:25" x14ac:dyDescent="0.25">
      <c r="A401" s="71" t="s">
        <v>161</v>
      </c>
      <c r="B401" s="71" t="s">
        <v>158</v>
      </c>
      <c r="C401" s="3">
        <v>32210</v>
      </c>
      <c r="D401" s="3" t="s">
        <v>417</v>
      </c>
      <c r="E401" s="47" t="s">
        <v>138</v>
      </c>
      <c r="F401" s="4" t="s">
        <v>136</v>
      </c>
      <c r="G401" s="4">
        <v>1584</v>
      </c>
      <c r="H401" s="3">
        <v>6</v>
      </c>
      <c r="I401" s="15">
        <f>SUMIFS(IN_TRANSITO!E:E,IN_TRANSITO!B:B,PLANEJAMENTO!C401,IN_TRANSITO!H:H,PLANEJAMENTO!$I$2,IN_TRANSITO!W:W,PLANEJAMENTO!A401)</f>
        <v>0</v>
      </c>
      <c r="J401" s="15">
        <f>SUMIFS(IN_TRANSITO!E:E,IN_TRANSITO!B:B,PLANEJAMENTO!C401,IN_TRANSITO!H:H,PLANEJAMENTO!$J$2,IN_TRANSITO!W:W,PLANEJAMENTO!A401)</f>
        <v>0</v>
      </c>
      <c r="K401" s="15">
        <f>SUMIFS(PRODUCAO_SHRINK!E:E,PRODUCAO_SHRINK!B:B,PLANEJAMENTO[[#This Row],[SKU]],PRODUCAO_SHRINK!H:H,PLANEJAMENTO[[#Headers],[SHERINK SOLICITADO]],PRODUCAO_SHRINK!V:V,PLANEJAMENTO[[#This Row],[LISTA]])</f>
        <v>0</v>
      </c>
      <c r="L401" s="15">
        <f>SUMIFS(PRODUCAO_SHRINK!E:E,PRODUCAO_SHRINK!B:B,PLANEJAMENTO[[#This Row],[SKU]],PRODUCAO_SHRINK!H:H,PLANEJAMENTO[[#Headers],[SHERINK ENVIADO]],PRODUCAO_SHRINK!V:V,PLANEJAMENTO[[#This Row],[LISTA]])</f>
        <v>0</v>
      </c>
      <c r="M401" s="15">
        <f>SUMIFS(IN_TRANSITO!E:E,IN_TRANSITO!B:B,PLANEJAMENTO!C401,IN_TRANSITO!H:H,PLANEJAMENTO!$M$2,IN_TRANSITO!W:W,PLANEJAMENTO!A401)</f>
        <v>504</v>
      </c>
      <c r="N401" s="15">
        <v>0</v>
      </c>
      <c r="O401" s="62">
        <v>504</v>
      </c>
      <c r="P401" s="15">
        <f>(PLANEJAMENTO[[#This Row],[AGUARDANDO SEPARAÇÃO]]+PLANEJAMENTO[[#This Row],[FINALIZADO]])-(PLANEJAMENTO[[#This Row],[TOTAL LISTA]]+PLANEJAMENTO[[#This Row],[KIT]])</f>
        <v>0</v>
      </c>
      <c r="Q401" s="3">
        <f>IFERROR(VLOOKUP(PLANEJAMENTO[[#This Row],[SKU]],EST_MERCOCAMP!A:E,5,0),0)</f>
        <v>7038</v>
      </c>
      <c r="R401" s="61">
        <f>IFERROR(VLOOKUP(PLANEJAMENTO[[#This Row],[SKU]],EST_LMX!A:C,3,0),0)</f>
        <v>630</v>
      </c>
      <c r="S401" s="7">
        <f>IFERROR(IF(VLOOKUP(C401,'EST_DEVINTEX X DEMANDA'!A:E,5,0)&lt;0,0,VLOOKUP(C401,'EST_DEVINTEX X DEMANDA'!A:E,5,0)),0)</f>
        <v>5550</v>
      </c>
      <c r="T401" s="3"/>
      <c r="U401" s="3">
        <f t="shared" si="12"/>
        <v>0</v>
      </c>
      <c r="V401" s="3">
        <f t="shared" si="13"/>
        <v>0</v>
      </c>
      <c r="W401" s="61" t="s">
        <v>145</v>
      </c>
      <c r="X401" s="87" t="s">
        <v>145</v>
      </c>
      <c r="Y401" s="73">
        <f>(PLANEJAMENTO[[#This Row],[AGUARDANDO SEPARAÇÃO]]+PLANEJAMENTO[[#This Row],[FINALIZADO]])/(PLANEJAMENTO[[#This Row],[KIT]]+PLANEJAMENTO[[#This Row],[TOTAL LISTA]])</f>
        <v>1</v>
      </c>
    </row>
    <row r="402" spans="1:25" x14ac:dyDescent="0.25">
      <c r="A402" s="71" t="s">
        <v>161</v>
      </c>
      <c r="B402" s="71" t="s">
        <v>158</v>
      </c>
      <c r="C402" s="3">
        <v>95197</v>
      </c>
      <c r="D402" s="3" t="s">
        <v>418</v>
      </c>
      <c r="E402" s="47" t="s">
        <v>138</v>
      </c>
      <c r="F402" s="4" t="s">
        <v>136</v>
      </c>
      <c r="G402" s="4">
        <v>960</v>
      </c>
      <c r="H402" s="3">
        <v>6</v>
      </c>
      <c r="I402" s="15">
        <f>SUMIFS(IN_TRANSITO!E:E,IN_TRANSITO!B:B,PLANEJAMENTO!C402,IN_TRANSITO!H:H,PLANEJAMENTO!$I$2,IN_TRANSITO!W:W,PLANEJAMENTO!A402)</f>
        <v>0</v>
      </c>
      <c r="J402" s="15">
        <f>SUMIFS(IN_TRANSITO!E:E,IN_TRANSITO!B:B,PLANEJAMENTO!C402,IN_TRANSITO!H:H,PLANEJAMENTO!$J$2,IN_TRANSITO!W:W,PLANEJAMENTO!A402)</f>
        <v>0</v>
      </c>
      <c r="K402" s="15">
        <f>SUMIFS(PRODUCAO_SHRINK!E:E,PRODUCAO_SHRINK!B:B,PLANEJAMENTO[[#This Row],[SKU]],PRODUCAO_SHRINK!H:H,PLANEJAMENTO[[#Headers],[SHERINK SOLICITADO]],PRODUCAO_SHRINK!V:V,PLANEJAMENTO[[#This Row],[LISTA]])</f>
        <v>0</v>
      </c>
      <c r="L402" s="15">
        <f>SUMIFS(PRODUCAO_SHRINK!E:E,PRODUCAO_SHRINK!B:B,PLANEJAMENTO[[#This Row],[SKU]],PRODUCAO_SHRINK!H:H,PLANEJAMENTO[[#Headers],[SHERINK ENVIADO]],PRODUCAO_SHRINK!V:V,PLANEJAMENTO[[#This Row],[LISTA]])</f>
        <v>0</v>
      </c>
      <c r="M402" s="15">
        <f>SUMIFS(IN_TRANSITO!E:E,IN_TRANSITO!B:B,PLANEJAMENTO!C402,IN_TRANSITO!H:H,PLANEJAMENTO!$M$2,IN_TRANSITO!W:W,PLANEJAMENTO!A402)</f>
        <v>504</v>
      </c>
      <c r="N402" s="15">
        <v>0</v>
      </c>
      <c r="O402" s="62">
        <v>504</v>
      </c>
      <c r="P402" s="15">
        <f>(PLANEJAMENTO[[#This Row],[AGUARDANDO SEPARAÇÃO]]+PLANEJAMENTO[[#This Row],[FINALIZADO]])-(PLANEJAMENTO[[#This Row],[TOTAL LISTA]]+PLANEJAMENTO[[#This Row],[KIT]])</f>
        <v>0</v>
      </c>
      <c r="Q402" s="3">
        <f>IFERROR(VLOOKUP(PLANEJAMENTO[[#This Row],[SKU]],EST_MERCOCAMP!A:E,5,0),0)</f>
        <v>3000</v>
      </c>
      <c r="R402" s="61">
        <f>IFERROR(VLOOKUP(PLANEJAMENTO[[#This Row],[SKU]],EST_LMX!A:C,3,0),0)</f>
        <v>1524</v>
      </c>
      <c r="S402" s="7">
        <f>IFERROR(IF(VLOOKUP(C402,'EST_DEVINTEX X DEMANDA'!A:E,5,0)&lt;0,0,VLOOKUP(C402,'EST_DEVINTEX X DEMANDA'!A:E,5,0)),0)</f>
        <v>8814</v>
      </c>
      <c r="T402" s="3"/>
      <c r="U402" s="3">
        <f t="shared" si="12"/>
        <v>0</v>
      </c>
      <c r="V402" s="3">
        <f t="shared" si="13"/>
        <v>0</v>
      </c>
      <c r="W402" s="61" t="s">
        <v>145</v>
      </c>
      <c r="X402" s="87" t="s">
        <v>145</v>
      </c>
      <c r="Y402" s="73">
        <f>(PLANEJAMENTO[[#This Row],[AGUARDANDO SEPARAÇÃO]]+PLANEJAMENTO[[#This Row],[FINALIZADO]])/(PLANEJAMENTO[[#This Row],[KIT]]+PLANEJAMENTO[[#This Row],[TOTAL LISTA]])</f>
        <v>1</v>
      </c>
    </row>
    <row r="403" spans="1:25" x14ac:dyDescent="0.25">
      <c r="A403" s="71" t="s">
        <v>161</v>
      </c>
      <c r="B403" s="71" t="s">
        <v>158</v>
      </c>
      <c r="C403" s="3">
        <v>32193</v>
      </c>
      <c r="D403" s="3" t="s">
        <v>419</v>
      </c>
      <c r="E403" s="47" t="s">
        <v>138</v>
      </c>
      <c r="F403" s="4" t="s">
        <v>136</v>
      </c>
      <c r="G403" s="4">
        <v>4032</v>
      </c>
      <c r="H403" s="3">
        <v>12</v>
      </c>
      <c r="I403" s="15">
        <f>SUMIFS(IN_TRANSITO!E:E,IN_TRANSITO!B:B,PLANEJAMENTO!C403,IN_TRANSITO!H:H,PLANEJAMENTO!$I$2,IN_TRANSITO!W:W,PLANEJAMENTO!A403)</f>
        <v>0</v>
      </c>
      <c r="J403" s="15">
        <f>SUMIFS(IN_TRANSITO!E:E,IN_TRANSITO!B:B,PLANEJAMENTO!C403,IN_TRANSITO!H:H,PLANEJAMENTO!$J$2,IN_TRANSITO!W:W,PLANEJAMENTO!A403)</f>
        <v>0</v>
      </c>
      <c r="K403" s="15">
        <f>SUMIFS(PRODUCAO_SHRINK!E:E,PRODUCAO_SHRINK!B:B,PLANEJAMENTO[[#This Row],[SKU]],PRODUCAO_SHRINK!H:H,PLANEJAMENTO[[#Headers],[SHERINK SOLICITADO]],PRODUCAO_SHRINK!V:V,PLANEJAMENTO[[#This Row],[LISTA]])</f>
        <v>0</v>
      </c>
      <c r="L403" s="15">
        <f>SUMIFS(PRODUCAO_SHRINK!E:E,PRODUCAO_SHRINK!B:B,PLANEJAMENTO[[#This Row],[SKU]],PRODUCAO_SHRINK!H:H,PLANEJAMENTO[[#Headers],[SHERINK ENVIADO]],PRODUCAO_SHRINK!V:V,PLANEJAMENTO[[#This Row],[LISTA]])</f>
        <v>0</v>
      </c>
      <c r="M403" s="15">
        <f>SUMIFS(IN_TRANSITO!E:E,IN_TRANSITO!B:B,PLANEJAMENTO!C403,IN_TRANSITO!H:H,PLANEJAMENTO!$M$2,IN_TRANSITO!W:W,PLANEJAMENTO!A403)</f>
        <v>492</v>
      </c>
      <c r="N403" s="15">
        <v>0</v>
      </c>
      <c r="O403" s="62">
        <v>492</v>
      </c>
      <c r="P403" s="15">
        <f>(PLANEJAMENTO[[#This Row],[AGUARDANDO SEPARAÇÃO]]+PLANEJAMENTO[[#This Row],[FINALIZADO]])-(PLANEJAMENTO[[#This Row],[TOTAL LISTA]]+PLANEJAMENTO[[#This Row],[KIT]])</f>
        <v>0</v>
      </c>
      <c r="Q403" s="3">
        <f>IFERROR(VLOOKUP(PLANEJAMENTO[[#This Row],[SKU]],EST_MERCOCAMP!A:E,5,0),0)</f>
        <v>3036</v>
      </c>
      <c r="R403" s="61">
        <f>IFERROR(VLOOKUP(PLANEJAMENTO[[#This Row],[SKU]],EST_LMX!A:C,3,0),0)</f>
        <v>1860</v>
      </c>
      <c r="S403" s="7">
        <f>IFERROR(IF(VLOOKUP(C403,'EST_DEVINTEX X DEMANDA'!A:E,5,0)&lt;0,0,VLOOKUP(C403,'EST_DEVINTEX X DEMANDA'!A:E,5,0)),0)</f>
        <v>0</v>
      </c>
      <c r="T403" s="3"/>
      <c r="U403" s="3">
        <f t="shared" si="12"/>
        <v>0</v>
      </c>
      <c r="V403" s="3">
        <f t="shared" si="13"/>
        <v>0</v>
      </c>
      <c r="W403" s="61" t="s">
        <v>145</v>
      </c>
      <c r="X403" s="87" t="s">
        <v>145</v>
      </c>
      <c r="Y403" s="73">
        <f>(PLANEJAMENTO[[#This Row],[AGUARDANDO SEPARAÇÃO]]+PLANEJAMENTO[[#This Row],[FINALIZADO]])/(PLANEJAMENTO[[#This Row],[KIT]]+PLANEJAMENTO[[#This Row],[TOTAL LISTA]])</f>
        <v>1</v>
      </c>
    </row>
    <row r="404" spans="1:25" x14ac:dyDescent="0.25">
      <c r="A404" s="71" t="s">
        <v>161</v>
      </c>
      <c r="B404" s="71" t="s">
        <v>158</v>
      </c>
      <c r="C404" s="3">
        <v>31783</v>
      </c>
      <c r="D404" s="3" t="s">
        <v>420</v>
      </c>
      <c r="E404" s="47" t="s">
        <v>135</v>
      </c>
      <c r="F404" s="4" t="s">
        <v>136</v>
      </c>
      <c r="G404" s="4">
        <v>1452</v>
      </c>
      <c r="H404" s="3">
        <v>6</v>
      </c>
      <c r="I404" s="15">
        <f>SUMIFS(IN_TRANSITO!E:E,IN_TRANSITO!B:B,PLANEJAMENTO!C404,IN_TRANSITO!H:H,PLANEJAMENTO!$I$2,IN_TRANSITO!W:W,PLANEJAMENTO!A404)</f>
        <v>0</v>
      </c>
      <c r="J404" s="15">
        <f>SUMIFS(IN_TRANSITO!E:E,IN_TRANSITO!B:B,PLANEJAMENTO!C404,IN_TRANSITO!H:H,PLANEJAMENTO!$J$2,IN_TRANSITO!W:W,PLANEJAMENTO!A404)</f>
        <v>0</v>
      </c>
      <c r="K404" s="15">
        <f>SUMIFS(PRODUCAO_SHRINK!E:E,PRODUCAO_SHRINK!B:B,PLANEJAMENTO[[#This Row],[SKU]],PRODUCAO_SHRINK!H:H,PLANEJAMENTO[[#Headers],[SHERINK SOLICITADO]],PRODUCAO_SHRINK!V:V,PLANEJAMENTO[[#This Row],[LISTA]])</f>
        <v>0</v>
      </c>
      <c r="L404" s="15">
        <f>SUMIFS(PRODUCAO_SHRINK!E:E,PRODUCAO_SHRINK!B:B,PLANEJAMENTO[[#This Row],[SKU]],PRODUCAO_SHRINK!H:H,PLANEJAMENTO[[#Headers],[SHERINK ENVIADO]],PRODUCAO_SHRINK!V:V,PLANEJAMENTO[[#This Row],[LISTA]])</f>
        <v>0</v>
      </c>
      <c r="M404" s="15">
        <f>SUMIFS(IN_TRANSITO!E:E,IN_TRANSITO!B:B,PLANEJAMENTO!C404,IN_TRANSITO!H:H,PLANEJAMENTO!$M$2,IN_TRANSITO!W:W,PLANEJAMENTO!A404)</f>
        <v>474</v>
      </c>
      <c r="N404" s="15">
        <v>0</v>
      </c>
      <c r="O404" s="62">
        <v>474</v>
      </c>
      <c r="P404" s="15">
        <f>(PLANEJAMENTO[[#This Row],[AGUARDANDO SEPARAÇÃO]]+PLANEJAMENTO[[#This Row],[FINALIZADO]])-(PLANEJAMENTO[[#This Row],[TOTAL LISTA]]+PLANEJAMENTO[[#This Row],[KIT]])</f>
        <v>0</v>
      </c>
      <c r="Q404" s="3">
        <f>IFERROR(VLOOKUP(PLANEJAMENTO[[#This Row],[SKU]],EST_MERCOCAMP!A:E,5,0),0)</f>
        <v>654</v>
      </c>
      <c r="R404" s="61">
        <f>IFERROR(VLOOKUP(PLANEJAMENTO[[#This Row],[SKU]],EST_LMX!A:C,3,0),0)</f>
        <v>792</v>
      </c>
      <c r="S404" s="7">
        <f>IFERROR(IF(VLOOKUP(C404,'EST_DEVINTEX X DEMANDA'!A:E,5,0)&lt;0,0,VLOOKUP(C404,'EST_DEVINTEX X DEMANDA'!A:E,5,0)),0)</f>
        <v>7590</v>
      </c>
      <c r="T404" s="3"/>
      <c r="U404" s="3">
        <f t="shared" si="12"/>
        <v>0</v>
      </c>
      <c r="V404" s="3">
        <f t="shared" si="13"/>
        <v>0</v>
      </c>
      <c r="W404" s="61" t="s">
        <v>145</v>
      </c>
      <c r="X404" s="87" t="s">
        <v>145</v>
      </c>
      <c r="Y404" s="73">
        <f>(PLANEJAMENTO[[#This Row],[AGUARDANDO SEPARAÇÃO]]+PLANEJAMENTO[[#This Row],[FINALIZADO]])/(PLANEJAMENTO[[#This Row],[KIT]]+PLANEJAMENTO[[#This Row],[TOTAL LISTA]])</f>
        <v>1</v>
      </c>
    </row>
    <row r="405" spans="1:25" x14ac:dyDescent="0.25">
      <c r="A405" s="71" t="s">
        <v>161</v>
      </c>
      <c r="B405" s="71" t="s">
        <v>158</v>
      </c>
      <c r="C405" s="3">
        <v>30513</v>
      </c>
      <c r="D405" s="3" t="s">
        <v>421</v>
      </c>
      <c r="E405" s="47" t="s">
        <v>137</v>
      </c>
      <c r="F405" s="4" t="s">
        <v>136</v>
      </c>
      <c r="G405" s="4">
        <v>960</v>
      </c>
      <c r="H405" s="3">
        <v>6</v>
      </c>
      <c r="I405" s="15">
        <f>SUMIFS(IN_TRANSITO!E:E,IN_TRANSITO!B:B,PLANEJAMENTO!C405,IN_TRANSITO!H:H,PLANEJAMENTO!$I$2,IN_TRANSITO!W:W,PLANEJAMENTO!A405)</f>
        <v>0</v>
      </c>
      <c r="J405" s="15">
        <f>SUMIFS(IN_TRANSITO!E:E,IN_TRANSITO!B:B,PLANEJAMENTO!C405,IN_TRANSITO!H:H,PLANEJAMENTO!$J$2,IN_TRANSITO!W:W,PLANEJAMENTO!A405)</f>
        <v>0</v>
      </c>
      <c r="K405" s="15">
        <f>SUMIFS(PRODUCAO_SHRINK!E:E,PRODUCAO_SHRINK!B:B,PLANEJAMENTO[[#This Row],[SKU]],PRODUCAO_SHRINK!H:H,PLANEJAMENTO[[#Headers],[SHERINK SOLICITADO]],PRODUCAO_SHRINK!V:V,PLANEJAMENTO[[#This Row],[LISTA]])</f>
        <v>0</v>
      </c>
      <c r="L405" s="15">
        <f>SUMIFS(PRODUCAO_SHRINK!E:E,PRODUCAO_SHRINK!B:B,PLANEJAMENTO[[#This Row],[SKU]],PRODUCAO_SHRINK!H:H,PLANEJAMENTO[[#Headers],[SHERINK ENVIADO]],PRODUCAO_SHRINK!V:V,PLANEJAMENTO[[#This Row],[LISTA]])</f>
        <v>0</v>
      </c>
      <c r="M405" s="15">
        <f>SUMIFS(IN_TRANSITO!E:E,IN_TRANSITO!B:B,PLANEJAMENTO!C405,IN_TRANSITO!H:H,PLANEJAMENTO!$M$2,IN_TRANSITO!W:W,PLANEJAMENTO!A405)</f>
        <v>474</v>
      </c>
      <c r="N405" s="15">
        <v>0</v>
      </c>
      <c r="O405" s="62">
        <v>474</v>
      </c>
      <c r="P405" s="15">
        <f>(PLANEJAMENTO[[#This Row],[AGUARDANDO SEPARAÇÃO]]+PLANEJAMENTO[[#This Row],[FINALIZADO]])-(PLANEJAMENTO[[#This Row],[TOTAL LISTA]]+PLANEJAMENTO[[#This Row],[KIT]])</f>
        <v>0</v>
      </c>
      <c r="Q405" s="3">
        <f>IFERROR(VLOOKUP(PLANEJAMENTO[[#This Row],[SKU]],EST_MERCOCAMP!A:E,5,0),0)</f>
        <v>18732</v>
      </c>
      <c r="R405" s="61">
        <f>IFERROR(VLOOKUP(PLANEJAMENTO[[#This Row],[SKU]],EST_LMX!A:C,3,0),0)</f>
        <v>540</v>
      </c>
      <c r="S405" s="7">
        <f>IFERROR(IF(VLOOKUP(C405,'EST_DEVINTEX X DEMANDA'!A:E,5,0)&lt;0,0,VLOOKUP(C405,'EST_DEVINTEX X DEMANDA'!A:E,5,0)),0)</f>
        <v>4818</v>
      </c>
      <c r="T405" s="3"/>
      <c r="U405" s="3">
        <f t="shared" si="12"/>
        <v>0</v>
      </c>
      <c r="V405" s="3">
        <f t="shared" si="13"/>
        <v>0</v>
      </c>
      <c r="W405" s="61" t="s">
        <v>145</v>
      </c>
      <c r="X405" s="87" t="s">
        <v>145</v>
      </c>
      <c r="Y405" s="73">
        <f>(PLANEJAMENTO[[#This Row],[AGUARDANDO SEPARAÇÃO]]+PLANEJAMENTO[[#This Row],[FINALIZADO]])/(PLANEJAMENTO[[#This Row],[KIT]]+PLANEJAMENTO[[#This Row],[TOTAL LISTA]])</f>
        <v>1</v>
      </c>
    </row>
    <row r="406" spans="1:25" x14ac:dyDescent="0.25">
      <c r="A406" s="71" t="s">
        <v>161</v>
      </c>
      <c r="B406" s="71" t="s">
        <v>158</v>
      </c>
      <c r="C406" s="3">
        <v>43113</v>
      </c>
      <c r="D406" s="3" t="s">
        <v>422</v>
      </c>
      <c r="E406" s="47" t="s">
        <v>137</v>
      </c>
      <c r="F406" s="4" t="s">
        <v>136</v>
      </c>
      <c r="G406" s="4">
        <v>180</v>
      </c>
      <c r="H406" s="3">
        <v>3</v>
      </c>
      <c r="I406" s="15">
        <f>SUMIFS(IN_TRANSITO!E:E,IN_TRANSITO!B:B,PLANEJAMENTO!C406,IN_TRANSITO!H:H,PLANEJAMENTO!$I$2,IN_TRANSITO!W:W,PLANEJAMENTO!A406)</f>
        <v>0</v>
      </c>
      <c r="J406" s="15">
        <f>SUMIFS(IN_TRANSITO!E:E,IN_TRANSITO!B:B,PLANEJAMENTO!C406,IN_TRANSITO!H:H,PLANEJAMENTO!$J$2,IN_TRANSITO!W:W,PLANEJAMENTO!A406)</f>
        <v>0</v>
      </c>
      <c r="K406" s="15">
        <f>SUMIFS(PRODUCAO_SHRINK!E:E,PRODUCAO_SHRINK!B:B,PLANEJAMENTO[[#This Row],[SKU]],PRODUCAO_SHRINK!H:H,PLANEJAMENTO[[#Headers],[SHERINK SOLICITADO]],PRODUCAO_SHRINK!V:V,PLANEJAMENTO[[#This Row],[LISTA]])</f>
        <v>0</v>
      </c>
      <c r="L406" s="15">
        <f>SUMIFS(PRODUCAO_SHRINK!E:E,PRODUCAO_SHRINK!B:B,PLANEJAMENTO[[#This Row],[SKU]],PRODUCAO_SHRINK!H:H,PLANEJAMENTO[[#Headers],[SHERINK ENVIADO]],PRODUCAO_SHRINK!V:V,PLANEJAMENTO[[#This Row],[LISTA]])</f>
        <v>0</v>
      </c>
      <c r="M406" s="15">
        <f>SUMIFS(IN_TRANSITO!E:E,IN_TRANSITO!B:B,PLANEJAMENTO!C406,IN_TRANSITO!H:H,PLANEJAMENTO!$M$2,IN_TRANSITO!W:W,PLANEJAMENTO!A406)</f>
        <v>462</v>
      </c>
      <c r="N406" s="15">
        <v>0</v>
      </c>
      <c r="O406" s="62">
        <v>462</v>
      </c>
      <c r="P406" s="15">
        <f>(PLANEJAMENTO[[#This Row],[AGUARDANDO SEPARAÇÃO]]+PLANEJAMENTO[[#This Row],[FINALIZADO]])-(PLANEJAMENTO[[#This Row],[TOTAL LISTA]]+PLANEJAMENTO[[#This Row],[KIT]])</f>
        <v>0</v>
      </c>
      <c r="Q406" s="3">
        <f>IFERROR(VLOOKUP(PLANEJAMENTO[[#This Row],[SKU]],EST_MERCOCAMP!A:E,5,0),0)</f>
        <v>-495</v>
      </c>
      <c r="R406" s="61">
        <f>IFERROR(VLOOKUP(PLANEJAMENTO[[#This Row],[SKU]],EST_LMX!A:C,3,0),0)</f>
        <v>4941</v>
      </c>
      <c r="S406" s="7">
        <f>IFERROR(IF(VLOOKUP(C406,'EST_DEVINTEX X DEMANDA'!A:E,5,0)&lt;0,0,VLOOKUP(C406,'EST_DEVINTEX X DEMANDA'!A:E,5,0)),0)</f>
        <v>1620</v>
      </c>
      <c r="T406" s="3"/>
      <c r="U406" s="3">
        <f t="shared" si="12"/>
        <v>0</v>
      </c>
      <c r="V406" s="3">
        <f t="shared" si="13"/>
        <v>0</v>
      </c>
      <c r="W406" s="61" t="s">
        <v>145</v>
      </c>
      <c r="X406" s="87" t="s">
        <v>145</v>
      </c>
      <c r="Y406" s="73">
        <f>(PLANEJAMENTO[[#This Row],[AGUARDANDO SEPARAÇÃO]]+PLANEJAMENTO[[#This Row],[FINALIZADO]])/(PLANEJAMENTO[[#This Row],[KIT]]+PLANEJAMENTO[[#This Row],[TOTAL LISTA]])</f>
        <v>1</v>
      </c>
    </row>
    <row r="407" spans="1:25" x14ac:dyDescent="0.25">
      <c r="A407" s="71" t="s">
        <v>161</v>
      </c>
      <c r="B407" s="71" t="s">
        <v>158</v>
      </c>
      <c r="C407" s="3">
        <v>95119</v>
      </c>
      <c r="D407" s="3" t="s">
        <v>423</v>
      </c>
      <c r="E407" s="47" t="s">
        <v>135</v>
      </c>
      <c r="F407" s="4" t="s">
        <v>136</v>
      </c>
      <c r="G407" s="4">
        <v>960</v>
      </c>
      <c r="H407" s="3">
        <v>6</v>
      </c>
      <c r="I407" s="15">
        <f>SUMIFS(IN_TRANSITO!E:E,IN_TRANSITO!B:B,PLANEJAMENTO!C407,IN_TRANSITO!H:H,PLANEJAMENTO!$I$2,IN_TRANSITO!W:W,PLANEJAMENTO!A407)</f>
        <v>0</v>
      </c>
      <c r="J407" s="15">
        <f>SUMIFS(IN_TRANSITO!E:E,IN_TRANSITO!B:B,PLANEJAMENTO!C407,IN_TRANSITO!H:H,PLANEJAMENTO!$J$2,IN_TRANSITO!W:W,PLANEJAMENTO!A407)</f>
        <v>0</v>
      </c>
      <c r="K407" s="15">
        <f>SUMIFS(PRODUCAO_SHRINK!E:E,PRODUCAO_SHRINK!B:B,PLANEJAMENTO[[#This Row],[SKU]],PRODUCAO_SHRINK!H:H,PLANEJAMENTO[[#Headers],[SHERINK SOLICITADO]],PRODUCAO_SHRINK!V:V,PLANEJAMENTO[[#This Row],[LISTA]])</f>
        <v>450</v>
      </c>
      <c r="L407" s="15">
        <f>SUMIFS(PRODUCAO_SHRINK!E:E,PRODUCAO_SHRINK!B:B,PLANEJAMENTO[[#This Row],[SKU]],PRODUCAO_SHRINK!H:H,PLANEJAMENTO[[#Headers],[SHERINK ENVIADO]],PRODUCAO_SHRINK!V:V,PLANEJAMENTO[[#This Row],[LISTA]])</f>
        <v>450</v>
      </c>
      <c r="M407" s="15">
        <f>SUMIFS(IN_TRANSITO!E:E,IN_TRANSITO!B:B,PLANEJAMENTO!C407,IN_TRANSITO!H:H,PLANEJAMENTO!$M$2,IN_TRANSITO!W:W,PLANEJAMENTO!A407)</f>
        <v>0</v>
      </c>
      <c r="N407" s="15">
        <v>0</v>
      </c>
      <c r="O407" s="62">
        <v>450</v>
      </c>
      <c r="P407" s="15">
        <f>(PLANEJAMENTO[[#This Row],[AGUARDANDO SEPARAÇÃO]]+PLANEJAMENTO[[#This Row],[FINALIZADO]])-(PLANEJAMENTO[[#This Row],[TOTAL LISTA]]+PLANEJAMENTO[[#This Row],[KIT]])</f>
        <v>-450</v>
      </c>
      <c r="Q407" s="3">
        <f>IFERROR(VLOOKUP(PLANEJAMENTO[[#This Row],[SKU]],EST_MERCOCAMP!A:E,5,0),0)</f>
        <v>19428</v>
      </c>
      <c r="R407" s="61">
        <f>IFERROR(VLOOKUP(PLANEJAMENTO[[#This Row],[SKU]],EST_LMX!A:C,3,0),0)</f>
        <v>2340</v>
      </c>
      <c r="S407" s="7">
        <f>IFERROR(IF(VLOOKUP(C407,'EST_DEVINTEX X DEMANDA'!A:E,5,0)&lt;0,0,VLOOKUP(C407,'EST_DEVINTEX X DEMANDA'!A:E,5,0)),0)</f>
        <v>15576</v>
      </c>
      <c r="T407" s="3"/>
      <c r="U407" s="3">
        <f t="shared" si="12"/>
        <v>0</v>
      </c>
      <c r="V407" s="3">
        <f t="shared" si="13"/>
        <v>0</v>
      </c>
      <c r="W407" s="61" t="s">
        <v>182</v>
      </c>
      <c r="X407" s="87" t="s">
        <v>145</v>
      </c>
      <c r="Y407" s="73">
        <f>(PLANEJAMENTO[[#This Row],[AGUARDANDO SEPARAÇÃO]]+PLANEJAMENTO[[#This Row],[FINALIZADO]])/(PLANEJAMENTO[[#This Row],[KIT]]+PLANEJAMENTO[[#This Row],[TOTAL LISTA]])</f>
        <v>0</v>
      </c>
    </row>
    <row r="408" spans="1:25" x14ac:dyDescent="0.25">
      <c r="A408" s="71" t="s">
        <v>161</v>
      </c>
      <c r="B408" s="71" t="s">
        <v>158</v>
      </c>
      <c r="C408" s="3">
        <v>34932</v>
      </c>
      <c r="D408" s="3" t="s">
        <v>424</v>
      </c>
      <c r="E408" s="47" t="s">
        <v>137</v>
      </c>
      <c r="F408" s="4" t="s">
        <v>136</v>
      </c>
      <c r="G408" s="4">
        <v>480</v>
      </c>
      <c r="H408" s="3">
        <v>6</v>
      </c>
      <c r="I408" s="15">
        <f>SUMIFS(IN_TRANSITO!E:E,IN_TRANSITO!B:B,PLANEJAMENTO!C408,IN_TRANSITO!H:H,PLANEJAMENTO!$I$2,IN_TRANSITO!W:W,PLANEJAMENTO!A408)</f>
        <v>0</v>
      </c>
      <c r="J408" s="15">
        <f>SUMIFS(IN_TRANSITO!E:E,IN_TRANSITO!B:B,PLANEJAMENTO!C408,IN_TRANSITO!H:H,PLANEJAMENTO!$J$2,IN_TRANSITO!W:W,PLANEJAMENTO!A408)</f>
        <v>0</v>
      </c>
      <c r="K408" s="15">
        <f>SUMIFS(PRODUCAO_SHRINK!E:E,PRODUCAO_SHRINK!B:B,PLANEJAMENTO[[#This Row],[SKU]],PRODUCAO_SHRINK!H:H,PLANEJAMENTO[[#Headers],[SHERINK SOLICITADO]],PRODUCAO_SHRINK!V:V,PLANEJAMENTO[[#This Row],[LISTA]])</f>
        <v>450</v>
      </c>
      <c r="L408" s="15">
        <f>SUMIFS(PRODUCAO_SHRINK!E:E,PRODUCAO_SHRINK!B:B,PLANEJAMENTO[[#This Row],[SKU]],PRODUCAO_SHRINK!H:H,PLANEJAMENTO[[#Headers],[SHERINK ENVIADO]],PRODUCAO_SHRINK!V:V,PLANEJAMENTO[[#This Row],[LISTA]])</f>
        <v>450</v>
      </c>
      <c r="M408" s="15">
        <f>SUMIFS(IN_TRANSITO!E:E,IN_TRANSITO!B:B,PLANEJAMENTO!C408,IN_TRANSITO!H:H,PLANEJAMENTO!$M$2,IN_TRANSITO!W:W,PLANEJAMENTO!A408)</f>
        <v>0</v>
      </c>
      <c r="N408" s="15">
        <v>0</v>
      </c>
      <c r="O408" s="62">
        <v>450</v>
      </c>
      <c r="P408" s="15">
        <f>(PLANEJAMENTO[[#This Row],[AGUARDANDO SEPARAÇÃO]]+PLANEJAMENTO[[#This Row],[FINALIZADO]])-(PLANEJAMENTO[[#This Row],[TOTAL LISTA]]+PLANEJAMENTO[[#This Row],[KIT]])</f>
        <v>-450</v>
      </c>
      <c r="Q408" s="3">
        <f>IFERROR(VLOOKUP(PLANEJAMENTO[[#This Row],[SKU]],EST_MERCOCAMP!A:E,5,0),0)</f>
        <v>-2448</v>
      </c>
      <c r="R408" s="61">
        <f>IFERROR(VLOOKUP(PLANEJAMENTO[[#This Row],[SKU]],EST_LMX!A:C,3,0),0)</f>
        <v>528</v>
      </c>
      <c r="S408" s="7">
        <f>IFERROR(IF(VLOOKUP(C408,'EST_DEVINTEX X DEMANDA'!A:E,5,0)&lt;0,0,VLOOKUP(C408,'EST_DEVINTEX X DEMANDA'!A:E,5,0)),0)</f>
        <v>1950</v>
      </c>
      <c r="T408" s="3"/>
      <c r="U408" s="3">
        <f t="shared" si="12"/>
        <v>0</v>
      </c>
      <c r="V408" s="3">
        <f t="shared" si="13"/>
        <v>0</v>
      </c>
      <c r="W408" s="61" t="s">
        <v>182</v>
      </c>
      <c r="X408" s="87" t="s">
        <v>145</v>
      </c>
      <c r="Y408" s="73">
        <f>(PLANEJAMENTO[[#This Row],[AGUARDANDO SEPARAÇÃO]]+PLANEJAMENTO[[#This Row],[FINALIZADO]])/(PLANEJAMENTO[[#This Row],[KIT]]+PLANEJAMENTO[[#This Row],[TOTAL LISTA]])</f>
        <v>0</v>
      </c>
    </row>
    <row r="409" spans="1:25" x14ac:dyDescent="0.25">
      <c r="A409" s="71" t="s">
        <v>161</v>
      </c>
      <c r="B409" s="71" t="s">
        <v>158</v>
      </c>
      <c r="C409" s="3">
        <v>33642</v>
      </c>
      <c r="D409" s="3" t="s">
        <v>425</v>
      </c>
      <c r="E409" s="47" t="s">
        <v>138</v>
      </c>
      <c r="F409" s="4" t="s">
        <v>136</v>
      </c>
      <c r="G409" s="4">
        <v>1260</v>
      </c>
      <c r="H409" s="3">
        <v>6</v>
      </c>
      <c r="I409" s="15">
        <f>SUMIFS(IN_TRANSITO!E:E,IN_TRANSITO!B:B,PLANEJAMENTO!C409,IN_TRANSITO!H:H,PLANEJAMENTO!$I$2,IN_TRANSITO!W:W,PLANEJAMENTO!A409)</f>
        <v>0</v>
      </c>
      <c r="J409" s="15">
        <f>SUMIFS(IN_TRANSITO!E:E,IN_TRANSITO!B:B,PLANEJAMENTO!C409,IN_TRANSITO!H:H,PLANEJAMENTO!$J$2,IN_TRANSITO!W:W,PLANEJAMENTO!A409)</f>
        <v>0</v>
      </c>
      <c r="K409" s="15">
        <f>SUMIFS(PRODUCAO_SHRINK!E:E,PRODUCAO_SHRINK!B:B,PLANEJAMENTO[[#This Row],[SKU]],PRODUCAO_SHRINK!H:H,PLANEJAMENTO[[#Headers],[SHERINK SOLICITADO]],PRODUCAO_SHRINK!V:V,PLANEJAMENTO[[#This Row],[LISTA]])</f>
        <v>0</v>
      </c>
      <c r="L409" s="15">
        <f>SUMIFS(PRODUCAO_SHRINK!E:E,PRODUCAO_SHRINK!B:B,PLANEJAMENTO[[#This Row],[SKU]],PRODUCAO_SHRINK!H:H,PLANEJAMENTO[[#Headers],[SHERINK ENVIADO]],PRODUCAO_SHRINK!V:V,PLANEJAMENTO[[#This Row],[LISTA]])</f>
        <v>0</v>
      </c>
      <c r="M409" s="15">
        <f>SUMIFS(IN_TRANSITO!E:E,IN_TRANSITO!B:B,PLANEJAMENTO!C409,IN_TRANSITO!H:H,PLANEJAMENTO!$M$2,IN_TRANSITO!W:W,PLANEJAMENTO!A409)</f>
        <v>444</v>
      </c>
      <c r="N409" s="15">
        <v>0</v>
      </c>
      <c r="O409" s="62">
        <v>444</v>
      </c>
      <c r="P409" s="15">
        <f>(PLANEJAMENTO[[#This Row],[AGUARDANDO SEPARAÇÃO]]+PLANEJAMENTO[[#This Row],[FINALIZADO]])-(PLANEJAMENTO[[#This Row],[TOTAL LISTA]]+PLANEJAMENTO[[#This Row],[KIT]])</f>
        <v>0</v>
      </c>
      <c r="Q409" s="3">
        <f>IFERROR(VLOOKUP(PLANEJAMENTO[[#This Row],[SKU]],EST_MERCOCAMP!A:E,5,0),0)</f>
        <v>-1878</v>
      </c>
      <c r="R409" s="61">
        <f>IFERROR(VLOOKUP(PLANEJAMENTO[[#This Row],[SKU]],EST_LMX!A:C,3,0),0)</f>
        <v>0</v>
      </c>
      <c r="S409" s="7">
        <f>IFERROR(IF(VLOOKUP(C409,'EST_DEVINTEX X DEMANDA'!A:E,5,0)&lt;0,0,VLOOKUP(C409,'EST_DEVINTEX X DEMANDA'!A:E,5,0)),0)</f>
        <v>0</v>
      </c>
      <c r="T409" s="3"/>
      <c r="U409" s="3">
        <f t="shared" si="12"/>
        <v>0</v>
      </c>
      <c r="V409" s="3">
        <f t="shared" si="13"/>
        <v>0</v>
      </c>
      <c r="W409" s="61" t="s">
        <v>145</v>
      </c>
      <c r="X409" s="87" t="s">
        <v>145</v>
      </c>
      <c r="Y409" s="73">
        <f>(PLANEJAMENTO[[#This Row],[AGUARDANDO SEPARAÇÃO]]+PLANEJAMENTO[[#This Row],[FINALIZADO]])/(PLANEJAMENTO[[#This Row],[KIT]]+PLANEJAMENTO[[#This Row],[TOTAL LISTA]])</f>
        <v>1</v>
      </c>
    </row>
    <row r="410" spans="1:25" x14ac:dyDescent="0.25">
      <c r="A410" s="71" t="s">
        <v>161</v>
      </c>
      <c r="B410" s="71" t="s">
        <v>158</v>
      </c>
      <c r="C410" s="3">
        <v>31801</v>
      </c>
      <c r="D410" s="3" t="s">
        <v>426</v>
      </c>
      <c r="E410" s="47" t="s">
        <v>135</v>
      </c>
      <c r="F410" s="4" t="s">
        <v>136</v>
      </c>
      <c r="G410" s="4">
        <v>1452</v>
      </c>
      <c r="H410" s="3">
        <v>6</v>
      </c>
      <c r="I410" s="15">
        <f>SUMIFS(IN_TRANSITO!E:E,IN_TRANSITO!B:B,PLANEJAMENTO!C410,IN_TRANSITO!H:H,PLANEJAMENTO!$I$2,IN_TRANSITO!W:W,PLANEJAMENTO!A410)</f>
        <v>0</v>
      </c>
      <c r="J410" s="15">
        <f>SUMIFS(IN_TRANSITO!E:E,IN_TRANSITO!B:B,PLANEJAMENTO!C410,IN_TRANSITO!H:H,PLANEJAMENTO!$J$2,IN_TRANSITO!W:W,PLANEJAMENTO!A410)</f>
        <v>0</v>
      </c>
      <c r="K410" s="15">
        <f>SUMIFS(PRODUCAO_SHRINK!E:E,PRODUCAO_SHRINK!B:B,PLANEJAMENTO[[#This Row],[SKU]],PRODUCAO_SHRINK!H:H,PLANEJAMENTO[[#Headers],[SHERINK SOLICITADO]],PRODUCAO_SHRINK!V:V,PLANEJAMENTO[[#This Row],[LISTA]])</f>
        <v>0</v>
      </c>
      <c r="L410" s="15">
        <f>SUMIFS(PRODUCAO_SHRINK!E:E,PRODUCAO_SHRINK!B:B,PLANEJAMENTO[[#This Row],[SKU]],PRODUCAO_SHRINK!H:H,PLANEJAMENTO[[#Headers],[SHERINK ENVIADO]],PRODUCAO_SHRINK!V:V,PLANEJAMENTO[[#This Row],[LISTA]])</f>
        <v>0</v>
      </c>
      <c r="M410" s="15">
        <f>SUMIFS(IN_TRANSITO!E:E,IN_TRANSITO!B:B,PLANEJAMENTO!C410,IN_TRANSITO!H:H,PLANEJAMENTO!$M$2,IN_TRANSITO!W:W,PLANEJAMENTO!A410)</f>
        <v>444</v>
      </c>
      <c r="N410" s="15">
        <v>0</v>
      </c>
      <c r="O410" s="62">
        <v>444</v>
      </c>
      <c r="P410" s="15">
        <f>(PLANEJAMENTO[[#This Row],[AGUARDANDO SEPARAÇÃO]]+PLANEJAMENTO[[#This Row],[FINALIZADO]])-(PLANEJAMENTO[[#This Row],[TOTAL LISTA]]+PLANEJAMENTO[[#This Row],[KIT]])</f>
        <v>0</v>
      </c>
      <c r="Q410" s="3">
        <f>IFERROR(VLOOKUP(PLANEJAMENTO[[#This Row],[SKU]],EST_MERCOCAMP!A:E,5,0),0)</f>
        <v>4482</v>
      </c>
      <c r="R410" s="61">
        <f>IFERROR(VLOOKUP(PLANEJAMENTO[[#This Row],[SKU]],EST_LMX!A:C,3,0),0)</f>
        <v>450</v>
      </c>
      <c r="S410" s="7">
        <f>IFERROR(IF(VLOOKUP(C410,'EST_DEVINTEX X DEMANDA'!A:E,5,0)&lt;0,0,VLOOKUP(C410,'EST_DEVINTEX X DEMANDA'!A:E,5,0)),0)</f>
        <v>6774</v>
      </c>
      <c r="T410" s="3"/>
      <c r="U410" s="3">
        <f t="shared" si="12"/>
        <v>0</v>
      </c>
      <c r="V410" s="3">
        <f t="shared" si="13"/>
        <v>0</v>
      </c>
      <c r="W410" s="61" t="s">
        <v>145</v>
      </c>
      <c r="X410" s="87" t="s">
        <v>145</v>
      </c>
      <c r="Y410" s="73">
        <f>(PLANEJAMENTO[[#This Row],[AGUARDANDO SEPARAÇÃO]]+PLANEJAMENTO[[#This Row],[FINALIZADO]])/(PLANEJAMENTO[[#This Row],[KIT]]+PLANEJAMENTO[[#This Row],[TOTAL LISTA]])</f>
        <v>1</v>
      </c>
    </row>
    <row r="411" spans="1:25" x14ac:dyDescent="0.25">
      <c r="A411" s="71" t="s">
        <v>161</v>
      </c>
      <c r="B411" s="71" t="s">
        <v>158</v>
      </c>
      <c r="C411" s="3">
        <v>95109</v>
      </c>
      <c r="D411" s="3" t="s">
        <v>427</v>
      </c>
      <c r="E411" s="47" t="s">
        <v>137</v>
      </c>
      <c r="F411" s="4" t="s">
        <v>136</v>
      </c>
      <c r="G411" s="4">
        <v>960</v>
      </c>
      <c r="H411" s="3">
        <v>6</v>
      </c>
      <c r="I411" s="15">
        <f>SUMIFS(IN_TRANSITO!E:E,IN_TRANSITO!B:B,PLANEJAMENTO!C411,IN_TRANSITO!H:H,PLANEJAMENTO!$I$2,IN_TRANSITO!W:W,PLANEJAMENTO!A411)</f>
        <v>0</v>
      </c>
      <c r="J411" s="15">
        <f>SUMIFS(IN_TRANSITO!E:E,IN_TRANSITO!B:B,PLANEJAMENTO!C411,IN_TRANSITO!H:H,PLANEJAMENTO!$J$2,IN_TRANSITO!W:W,PLANEJAMENTO!A411)</f>
        <v>0</v>
      </c>
      <c r="K411" s="15">
        <f>SUMIFS(PRODUCAO_SHRINK!E:E,PRODUCAO_SHRINK!B:B,PLANEJAMENTO[[#This Row],[SKU]],PRODUCAO_SHRINK!H:H,PLANEJAMENTO[[#Headers],[SHERINK SOLICITADO]],PRODUCAO_SHRINK!V:V,PLANEJAMENTO[[#This Row],[LISTA]])</f>
        <v>444</v>
      </c>
      <c r="L411" s="15">
        <f>SUMIFS(PRODUCAO_SHRINK!E:E,PRODUCAO_SHRINK!B:B,PLANEJAMENTO[[#This Row],[SKU]],PRODUCAO_SHRINK!H:H,PLANEJAMENTO[[#Headers],[SHERINK ENVIADO]],PRODUCAO_SHRINK!V:V,PLANEJAMENTO[[#This Row],[LISTA]])</f>
        <v>0</v>
      </c>
      <c r="M411" s="15">
        <f>SUMIFS(IN_TRANSITO!E:E,IN_TRANSITO!B:B,PLANEJAMENTO!C411,IN_TRANSITO!H:H,PLANEJAMENTO!$M$2,IN_TRANSITO!W:W,PLANEJAMENTO!A411)</f>
        <v>0</v>
      </c>
      <c r="N411" s="15">
        <v>0</v>
      </c>
      <c r="O411" s="62">
        <v>444</v>
      </c>
      <c r="P411" s="15">
        <f>(PLANEJAMENTO[[#This Row],[AGUARDANDO SEPARAÇÃO]]+PLANEJAMENTO[[#This Row],[FINALIZADO]])-(PLANEJAMENTO[[#This Row],[TOTAL LISTA]]+PLANEJAMENTO[[#This Row],[KIT]])</f>
        <v>-444</v>
      </c>
      <c r="Q411" s="3">
        <f>IFERROR(VLOOKUP(PLANEJAMENTO[[#This Row],[SKU]],EST_MERCOCAMP!A:E,5,0),0)</f>
        <v>168</v>
      </c>
      <c r="R411" s="61">
        <f>IFERROR(VLOOKUP(PLANEJAMENTO[[#This Row],[SKU]],EST_LMX!A:C,3,0),0)</f>
        <v>10008</v>
      </c>
      <c r="S411" s="7">
        <f>IFERROR(IF(VLOOKUP(C411,'EST_DEVINTEX X DEMANDA'!A:E,5,0)&lt;0,0,VLOOKUP(C411,'EST_DEVINTEX X DEMANDA'!A:E,5,0)),0)</f>
        <v>18090</v>
      </c>
      <c r="T411" s="3"/>
      <c r="U411" s="3">
        <f t="shared" si="12"/>
        <v>0</v>
      </c>
      <c r="V411" s="3">
        <f t="shared" si="13"/>
        <v>0</v>
      </c>
      <c r="W411" s="61" t="s">
        <v>182</v>
      </c>
      <c r="X411" s="87" t="s">
        <v>145</v>
      </c>
      <c r="Y411" s="73">
        <f>(PLANEJAMENTO[[#This Row],[AGUARDANDO SEPARAÇÃO]]+PLANEJAMENTO[[#This Row],[FINALIZADO]])/(PLANEJAMENTO[[#This Row],[KIT]]+PLANEJAMENTO[[#This Row],[TOTAL LISTA]])</f>
        <v>0</v>
      </c>
    </row>
    <row r="412" spans="1:25" x14ac:dyDescent="0.25">
      <c r="A412" s="71" t="s">
        <v>161</v>
      </c>
      <c r="B412" s="71" t="s">
        <v>158</v>
      </c>
      <c r="C412" s="3">
        <v>33272</v>
      </c>
      <c r="D412" s="3" t="s">
        <v>428</v>
      </c>
      <c r="E412" s="47" t="s">
        <v>135</v>
      </c>
      <c r="F412" s="4" t="s">
        <v>136</v>
      </c>
      <c r="G412" s="4">
        <v>480</v>
      </c>
      <c r="H412" s="3">
        <v>6</v>
      </c>
      <c r="I412" s="15">
        <f>SUMIFS(IN_TRANSITO!E:E,IN_TRANSITO!B:B,PLANEJAMENTO!C412,IN_TRANSITO!H:H,PLANEJAMENTO!$I$2,IN_TRANSITO!W:W,PLANEJAMENTO!A412)</f>
        <v>0</v>
      </c>
      <c r="J412" s="15">
        <f>SUMIFS(IN_TRANSITO!E:E,IN_TRANSITO!B:B,PLANEJAMENTO!C412,IN_TRANSITO!H:H,PLANEJAMENTO!$J$2,IN_TRANSITO!W:W,PLANEJAMENTO!A412)</f>
        <v>0</v>
      </c>
      <c r="K412" s="15">
        <f>SUMIFS(PRODUCAO_SHRINK!E:E,PRODUCAO_SHRINK!B:B,PLANEJAMENTO[[#This Row],[SKU]],PRODUCAO_SHRINK!H:H,PLANEJAMENTO[[#Headers],[SHERINK SOLICITADO]],PRODUCAO_SHRINK!V:V,PLANEJAMENTO[[#This Row],[LISTA]])</f>
        <v>444</v>
      </c>
      <c r="L412" s="15">
        <f>SUMIFS(PRODUCAO_SHRINK!E:E,PRODUCAO_SHRINK!B:B,PLANEJAMENTO[[#This Row],[SKU]],PRODUCAO_SHRINK!H:H,PLANEJAMENTO[[#Headers],[SHERINK ENVIADO]],PRODUCAO_SHRINK!V:V,PLANEJAMENTO[[#This Row],[LISTA]])</f>
        <v>444</v>
      </c>
      <c r="M412" s="15">
        <f>SUMIFS(IN_TRANSITO!E:E,IN_TRANSITO!B:B,PLANEJAMENTO!C412,IN_TRANSITO!H:H,PLANEJAMENTO!$M$2,IN_TRANSITO!W:W,PLANEJAMENTO!A412)</f>
        <v>0</v>
      </c>
      <c r="N412" s="15">
        <v>0</v>
      </c>
      <c r="O412" s="62">
        <v>444</v>
      </c>
      <c r="P412" s="15">
        <f>(PLANEJAMENTO[[#This Row],[AGUARDANDO SEPARAÇÃO]]+PLANEJAMENTO[[#This Row],[FINALIZADO]])-(PLANEJAMENTO[[#This Row],[TOTAL LISTA]]+PLANEJAMENTO[[#This Row],[KIT]])</f>
        <v>-444</v>
      </c>
      <c r="Q412" s="3">
        <f>IFERROR(VLOOKUP(PLANEJAMENTO[[#This Row],[SKU]],EST_MERCOCAMP!A:E,5,0),0)</f>
        <v>17082</v>
      </c>
      <c r="R412" s="61">
        <f>IFERROR(VLOOKUP(PLANEJAMENTO[[#This Row],[SKU]],EST_LMX!A:C,3,0),0)</f>
        <v>3924</v>
      </c>
      <c r="S412" s="7">
        <f>IFERROR(IF(VLOOKUP(C412,'EST_DEVINTEX X DEMANDA'!A:E,5,0)&lt;0,0,VLOOKUP(C412,'EST_DEVINTEX X DEMANDA'!A:E,5,0)),0)</f>
        <v>6588</v>
      </c>
      <c r="T412" s="3"/>
      <c r="U412" s="3">
        <f t="shared" si="12"/>
        <v>0</v>
      </c>
      <c r="V412" s="3">
        <f t="shared" si="13"/>
        <v>0</v>
      </c>
      <c r="W412" s="61" t="s">
        <v>182</v>
      </c>
      <c r="X412" s="87" t="s">
        <v>145</v>
      </c>
      <c r="Y412" s="73">
        <f>(PLANEJAMENTO[[#This Row],[AGUARDANDO SEPARAÇÃO]]+PLANEJAMENTO[[#This Row],[FINALIZADO]])/(PLANEJAMENTO[[#This Row],[KIT]]+PLANEJAMENTO[[#This Row],[TOTAL LISTA]])</f>
        <v>0</v>
      </c>
    </row>
    <row r="413" spans="1:25" x14ac:dyDescent="0.25">
      <c r="A413" s="71" t="s">
        <v>161</v>
      </c>
      <c r="B413" s="71" t="s">
        <v>158</v>
      </c>
      <c r="C413" s="3">
        <v>32632</v>
      </c>
      <c r="D413" s="3" t="s">
        <v>23</v>
      </c>
      <c r="E413" s="47" t="s">
        <v>135</v>
      </c>
      <c r="F413" s="4" t="s">
        <v>136</v>
      </c>
      <c r="G413" s="4">
        <v>8544</v>
      </c>
      <c r="H413" s="3">
        <v>12</v>
      </c>
      <c r="I413" s="15">
        <f>SUMIFS(IN_TRANSITO!E:E,IN_TRANSITO!B:B,PLANEJAMENTO!C413,IN_TRANSITO!H:H,PLANEJAMENTO!$I$2,IN_TRANSITO!W:W,PLANEJAMENTO!A413)</f>
        <v>0</v>
      </c>
      <c r="J413" s="15">
        <f>SUMIFS(IN_TRANSITO!E:E,IN_TRANSITO!B:B,PLANEJAMENTO!C413,IN_TRANSITO!H:H,PLANEJAMENTO!$J$2,IN_TRANSITO!W:W,PLANEJAMENTO!A413)</f>
        <v>0</v>
      </c>
      <c r="K413" s="15">
        <f>SUMIFS(PRODUCAO_SHRINK!E:E,PRODUCAO_SHRINK!B:B,PLANEJAMENTO[[#This Row],[SKU]],PRODUCAO_SHRINK!H:H,PLANEJAMENTO[[#Headers],[SHERINK SOLICITADO]],PRODUCAO_SHRINK!V:V,PLANEJAMENTO[[#This Row],[LISTA]])</f>
        <v>0</v>
      </c>
      <c r="L413" s="15">
        <f>SUMIFS(PRODUCAO_SHRINK!E:E,PRODUCAO_SHRINK!B:B,PLANEJAMENTO[[#This Row],[SKU]],PRODUCAO_SHRINK!H:H,PLANEJAMENTO[[#Headers],[SHERINK ENVIADO]],PRODUCAO_SHRINK!V:V,PLANEJAMENTO[[#This Row],[LISTA]])</f>
        <v>0</v>
      </c>
      <c r="M413" s="15">
        <f>SUMIFS(IN_TRANSITO!E:E,IN_TRANSITO!B:B,PLANEJAMENTO!C413,IN_TRANSITO!H:H,PLANEJAMENTO!$M$2,IN_TRANSITO!W:W,PLANEJAMENTO!A413)</f>
        <v>432</v>
      </c>
      <c r="N413" s="15">
        <v>0</v>
      </c>
      <c r="O413" s="62">
        <v>432</v>
      </c>
      <c r="P413" s="15">
        <f>(PLANEJAMENTO[[#This Row],[AGUARDANDO SEPARAÇÃO]]+PLANEJAMENTO[[#This Row],[FINALIZADO]])-(PLANEJAMENTO[[#This Row],[TOTAL LISTA]]+PLANEJAMENTO[[#This Row],[KIT]])</f>
        <v>0</v>
      </c>
      <c r="Q413" s="3">
        <f>IFERROR(VLOOKUP(PLANEJAMENTO[[#This Row],[SKU]],EST_MERCOCAMP!A:E,5,0),0)</f>
        <v>9864</v>
      </c>
      <c r="R413" s="61">
        <f>IFERROR(VLOOKUP(PLANEJAMENTO[[#This Row],[SKU]],EST_LMX!A:C,3,0),0)</f>
        <v>504</v>
      </c>
      <c r="S413" s="7">
        <f>IFERROR(IF(VLOOKUP(C413,'EST_DEVINTEX X DEMANDA'!A:E,5,0)&lt;0,0,VLOOKUP(C413,'EST_DEVINTEX X DEMANDA'!A:E,5,0)),0)</f>
        <v>22716</v>
      </c>
      <c r="T413" s="3"/>
      <c r="U413" s="3">
        <f t="shared" si="12"/>
        <v>0</v>
      </c>
      <c r="V413" s="3">
        <f t="shared" si="13"/>
        <v>0</v>
      </c>
      <c r="W413" s="61" t="s">
        <v>145</v>
      </c>
      <c r="X413" s="87" t="s">
        <v>145</v>
      </c>
      <c r="Y413" s="73">
        <f>(PLANEJAMENTO[[#This Row],[AGUARDANDO SEPARAÇÃO]]+PLANEJAMENTO[[#This Row],[FINALIZADO]])/(PLANEJAMENTO[[#This Row],[KIT]]+PLANEJAMENTO[[#This Row],[TOTAL LISTA]])</f>
        <v>1</v>
      </c>
    </row>
    <row r="414" spans="1:25" x14ac:dyDescent="0.25">
      <c r="A414" s="71" t="s">
        <v>161</v>
      </c>
      <c r="B414" s="71" t="s">
        <v>158</v>
      </c>
      <c r="C414" s="3">
        <v>32429</v>
      </c>
      <c r="D414" s="3" t="s">
        <v>429</v>
      </c>
      <c r="E414" s="47" t="s">
        <v>137</v>
      </c>
      <c r="F414" s="4" t="s">
        <v>136</v>
      </c>
      <c r="G414" s="4">
        <v>720</v>
      </c>
      <c r="H414" s="3">
        <v>6</v>
      </c>
      <c r="I414" s="15">
        <f>SUMIFS(IN_TRANSITO!E:E,IN_TRANSITO!B:B,PLANEJAMENTO!C414,IN_TRANSITO!H:H,PLANEJAMENTO!$I$2,IN_TRANSITO!W:W,PLANEJAMENTO!A414)</f>
        <v>0</v>
      </c>
      <c r="J414" s="15">
        <f>SUMIFS(IN_TRANSITO!E:E,IN_TRANSITO!B:B,PLANEJAMENTO!C414,IN_TRANSITO!H:H,PLANEJAMENTO!$J$2,IN_TRANSITO!W:W,PLANEJAMENTO!A414)</f>
        <v>0</v>
      </c>
      <c r="K414" s="15">
        <f>SUMIFS(PRODUCAO_SHRINK!E:E,PRODUCAO_SHRINK!B:B,PLANEJAMENTO[[#This Row],[SKU]],PRODUCAO_SHRINK!H:H,PLANEJAMENTO[[#Headers],[SHERINK SOLICITADO]],PRODUCAO_SHRINK!V:V,PLANEJAMENTO[[#This Row],[LISTA]])</f>
        <v>0</v>
      </c>
      <c r="L414" s="15">
        <f>SUMIFS(PRODUCAO_SHRINK!E:E,PRODUCAO_SHRINK!B:B,PLANEJAMENTO[[#This Row],[SKU]],PRODUCAO_SHRINK!H:H,PLANEJAMENTO[[#Headers],[SHERINK ENVIADO]],PRODUCAO_SHRINK!V:V,PLANEJAMENTO[[#This Row],[LISTA]])</f>
        <v>0</v>
      </c>
      <c r="M414" s="15">
        <f>SUMIFS(IN_TRANSITO!E:E,IN_TRANSITO!B:B,PLANEJAMENTO!C414,IN_TRANSITO!H:H,PLANEJAMENTO!$M$2,IN_TRANSITO!W:W,PLANEJAMENTO!A414)</f>
        <v>414</v>
      </c>
      <c r="N414" s="15">
        <v>0</v>
      </c>
      <c r="O414" s="62">
        <v>414</v>
      </c>
      <c r="P414" s="15">
        <f>(PLANEJAMENTO[[#This Row],[AGUARDANDO SEPARAÇÃO]]+PLANEJAMENTO[[#This Row],[FINALIZADO]])-(PLANEJAMENTO[[#This Row],[TOTAL LISTA]]+PLANEJAMENTO[[#This Row],[KIT]])</f>
        <v>0</v>
      </c>
      <c r="Q414" s="3">
        <f>IFERROR(VLOOKUP(PLANEJAMENTO[[#This Row],[SKU]],EST_MERCOCAMP!A:E,5,0),0)</f>
        <v>2886</v>
      </c>
      <c r="R414" s="61">
        <f>IFERROR(VLOOKUP(PLANEJAMENTO[[#This Row],[SKU]],EST_LMX!A:C,3,0),0)</f>
        <v>648</v>
      </c>
      <c r="S414" s="7">
        <f>IFERROR(IF(VLOOKUP(C414,'EST_DEVINTEX X DEMANDA'!A:E,5,0)&lt;0,0,VLOOKUP(C414,'EST_DEVINTEX X DEMANDA'!A:E,5,0)),0)</f>
        <v>0</v>
      </c>
      <c r="T414" s="3"/>
      <c r="U414" s="3">
        <f t="shared" si="12"/>
        <v>0</v>
      </c>
      <c r="V414" s="3">
        <f t="shared" si="13"/>
        <v>0</v>
      </c>
      <c r="W414" s="61" t="s">
        <v>145</v>
      </c>
      <c r="X414" s="87" t="s">
        <v>145</v>
      </c>
      <c r="Y414" s="73">
        <f>(PLANEJAMENTO[[#This Row],[AGUARDANDO SEPARAÇÃO]]+PLANEJAMENTO[[#This Row],[FINALIZADO]])/(PLANEJAMENTO[[#This Row],[KIT]]+PLANEJAMENTO[[#This Row],[TOTAL LISTA]])</f>
        <v>1</v>
      </c>
    </row>
    <row r="415" spans="1:25" x14ac:dyDescent="0.25">
      <c r="A415" s="71" t="s">
        <v>161</v>
      </c>
      <c r="B415" s="71" t="s">
        <v>158</v>
      </c>
      <c r="C415" s="3">
        <v>33452</v>
      </c>
      <c r="D415" s="3" t="s">
        <v>430</v>
      </c>
      <c r="E415" s="47" t="s">
        <v>135</v>
      </c>
      <c r="F415" s="4" t="s">
        <v>136</v>
      </c>
      <c r="G415" s="4">
        <v>504</v>
      </c>
      <c r="H415" s="3">
        <v>6</v>
      </c>
      <c r="I415" s="15">
        <f>SUMIFS(IN_TRANSITO!E:E,IN_TRANSITO!B:B,PLANEJAMENTO!C415,IN_TRANSITO!H:H,PLANEJAMENTO!$I$2,IN_TRANSITO!W:W,PLANEJAMENTO!A415)</f>
        <v>0</v>
      </c>
      <c r="J415" s="15">
        <f>SUMIFS(IN_TRANSITO!E:E,IN_TRANSITO!B:B,PLANEJAMENTO!C415,IN_TRANSITO!H:H,PLANEJAMENTO!$J$2,IN_TRANSITO!W:W,PLANEJAMENTO!A415)</f>
        <v>0</v>
      </c>
      <c r="K415" s="15">
        <f>SUMIFS(PRODUCAO_SHRINK!E:E,PRODUCAO_SHRINK!B:B,PLANEJAMENTO[[#This Row],[SKU]],PRODUCAO_SHRINK!H:H,PLANEJAMENTO[[#Headers],[SHERINK SOLICITADO]],PRODUCAO_SHRINK!V:V,PLANEJAMENTO[[#This Row],[LISTA]])</f>
        <v>0</v>
      </c>
      <c r="L415" s="15">
        <f>SUMIFS(PRODUCAO_SHRINK!E:E,PRODUCAO_SHRINK!B:B,PLANEJAMENTO[[#This Row],[SKU]],PRODUCAO_SHRINK!H:H,PLANEJAMENTO[[#Headers],[SHERINK ENVIADO]],PRODUCAO_SHRINK!V:V,PLANEJAMENTO[[#This Row],[LISTA]])</f>
        <v>0</v>
      </c>
      <c r="M415" s="15">
        <f>SUMIFS(IN_TRANSITO!E:E,IN_TRANSITO!B:B,PLANEJAMENTO!C415,IN_TRANSITO!H:H,PLANEJAMENTO!$M$2,IN_TRANSITO!W:W,PLANEJAMENTO!A415)</f>
        <v>414</v>
      </c>
      <c r="N415" s="15">
        <v>0</v>
      </c>
      <c r="O415" s="62">
        <v>414</v>
      </c>
      <c r="P415" s="15">
        <f>(PLANEJAMENTO[[#This Row],[AGUARDANDO SEPARAÇÃO]]+PLANEJAMENTO[[#This Row],[FINALIZADO]])-(PLANEJAMENTO[[#This Row],[TOTAL LISTA]]+PLANEJAMENTO[[#This Row],[KIT]])</f>
        <v>0</v>
      </c>
      <c r="Q415" s="3">
        <f>IFERROR(VLOOKUP(PLANEJAMENTO[[#This Row],[SKU]],EST_MERCOCAMP!A:E,5,0),0)</f>
        <v>162</v>
      </c>
      <c r="R415" s="61">
        <f>IFERROR(VLOOKUP(PLANEJAMENTO[[#This Row],[SKU]],EST_LMX!A:C,3,0),0)</f>
        <v>118</v>
      </c>
      <c r="S415" s="7">
        <f>IFERROR(IF(VLOOKUP(C415,'EST_DEVINTEX X DEMANDA'!A:E,5,0)&lt;0,0,VLOOKUP(C415,'EST_DEVINTEX X DEMANDA'!A:E,5,0)),0)</f>
        <v>6300</v>
      </c>
      <c r="T415" s="3"/>
      <c r="U415" s="3">
        <f t="shared" si="12"/>
        <v>0</v>
      </c>
      <c r="V415" s="3">
        <f t="shared" si="13"/>
        <v>0</v>
      </c>
      <c r="W415" s="61" t="s">
        <v>145</v>
      </c>
      <c r="X415" s="87" t="s">
        <v>145</v>
      </c>
      <c r="Y415" s="73">
        <f>(PLANEJAMENTO[[#This Row],[AGUARDANDO SEPARAÇÃO]]+PLANEJAMENTO[[#This Row],[FINALIZADO]])/(PLANEJAMENTO[[#This Row],[KIT]]+PLANEJAMENTO[[#This Row],[TOTAL LISTA]])</f>
        <v>1</v>
      </c>
    </row>
    <row r="416" spans="1:25" x14ac:dyDescent="0.25">
      <c r="A416" s="71" t="s">
        <v>161</v>
      </c>
      <c r="B416" s="71" t="s">
        <v>158</v>
      </c>
      <c r="C416" s="3">
        <v>33597</v>
      </c>
      <c r="D416" s="3" t="s">
        <v>431</v>
      </c>
      <c r="E416" s="47" t="s">
        <v>138</v>
      </c>
      <c r="F416" s="4" t="s">
        <v>136</v>
      </c>
      <c r="G416" s="4">
        <v>1860</v>
      </c>
      <c r="H416" s="3">
        <v>6</v>
      </c>
      <c r="I416" s="15">
        <f>SUMIFS(IN_TRANSITO!E:E,IN_TRANSITO!B:B,PLANEJAMENTO!C416,IN_TRANSITO!H:H,PLANEJAMENTO!$I$2,IN_TRANSITO!W:W,PLANEJAMENTO!A416)</f>
        <v>0</v>
      </c>
      <c r="J416" s="15">
        <f>SUMIFS(IN_TRANSITO!E:E,IN_TRANSITO!B:B,PLANEJAMENTO!C416,IN_TRANSITO!H:H,PLANEJAMENTO!$J$2,IN_TRANSITO!W:W,PLANEJAMENTO!A416)</f>
        <v>0</v>
      </c>
      <c r="K416" s="15">
        <f>SUMIFS(PRODUCAO_SHRINK!E:E,PRODUCAO_SHRINK!B:B,PLANEJAMENTO[[#This Row],[SKU]],PRODUCAO_SHRINK!H:H,PLANEJAMENTO[[#Headers],[SHERINK SOLICITADO]],PRODUCAO_SHRINK!V:V,PLANEJAMENTO[[#This Row],[LISTA]])</f>
        <v>0</v>
      </c>
      <c r="L416" s="15">
        <f>SUMIFS(PRODUCAO_SHRINK!E:E,PRODUCAO_SHRINK!B:B,PLANEJAMENTO[[#This Row],[SKU]],PRODUCAO_SHRINK!H:H,PLANEJAMENTO[[#Headers],[SHERINK ENVIADO]],PRODUCAO_SHRINK!V:V,PLANEJAMENTO[[#This Row],[LISTA]])</f>
        <v>0</v>
      </c>
      <c r="M416" s="15">
        <f>SUMIFS(IN_TRANSITO!E:E,IN_TRANSITO!B:B,PLANEJAMENTO!C416,IN_TRANSITO!H:H,PLANEJAMENTO!$M$2,IN_TRANSITO!W:W,PLANEJAMENTO!A416)</f>
        <v>402</v>
      </c>
      <c r="N416" s="15">
        <v>0</v>
      </c>
      <c r="O416" s="62">
        <v>402</v>
      </c>
      <c r="P416" s="15">
        <f>(PLANEJAMENTO[[#This Row],[AGUARDANDO SEPARAÇÃO]]+PLANEJAMENTO[[#This Row],[FINALIZADO]])-(PLANEJAMENTO[[#This Row],[TOTAL LISTA]]+PLANEJAMENTO[[#This Row],[KIT]])</f>
        <v>0</v>
      </c>
      <c r="Q416" s="3">
        <f>IFERROR(VLOOKUP(PLANEJAMENTO[[#This Row],[SKU]],EST_MERCOCAMP!A:E,5,0),0)</f>
        <v>636</v>
      </c>
      <c r="R416" s="61">
        <f>IFERROR(VLOOKUP(PLANEJAMENTO[[#This Row],[SKU]],EST_LMX!A:C,3,0),0)</f>
        <v>498</v>
      </c>
      <c r="S416" s="7">
        <f>IFERROR(IF(VLOOKUP(C416,'EST_DEVINTEX X DEMANDA'!A:E,5,0)&lt;0,0,VLOOKUP(C416,'EST_DEVINTEX X DEMANDA'!A:E,5,0)),0)</f>
        <v>10260</v>
      </c>
      <c r="T416" s="3"/>
      <c r="U416" s="3">
        <f t="shared" si="12"/>
        <v>0</v>
      </c>
      <c r="V416" s="3">
        <f t="shared" si="13"/>
        <v>0</v>
      </c>
      <c r="W416" s="61" t="s">
        <v>145</v>
      </c>
      <c r="X416" s="87" t="s">
        <v>145</v>
      </c>
      <c r="Y416" s="73">
        <f>(PLANEJAMENTO[[#This Row],[AGUARDANDO SEPARAÇÃO]]+PLANEJAMENTO[[#This Row],[FINALIZADO]])/(PLANEJAMENTO[[#This Row],[KIT]]+PLANEJAMENTO[[#This Row],[TOTAL LISTA]])</f>
        <v>1</v>
      </c>
    </row>
    <row r="417" spans="1:25" x14ac:dyDescent="0.25">
      <c r="A417" s="71" t="s">
        <v>161</v>
      </c>
      <c r="B417" s="71" t="s">
        <v>158</v>
      </c>
      <c r="C417" s="3">
        <v>32199</v>
      </c>
      <c r="D417" s="3" t="s">
        <v>432</v>
      </c>
      <c r="E417" s="47" t="s">
        <v>135</v>
      </c>
      <c r="F417" s="4" t="s">
        <v>136</v>
      </c>
      <c r="G417" s="4">
        <v>720</v>
      </c>
      <c r="H417" s="3">
        <v>6</v>
      </c>
      <c r="I417" s="15">
        <f>SUMIFS(IN_TRANSITO!E:E,IN_TRANSITO!B:B,PLANEJAMENTO!C417,IN_TRANSITO!H:H,PLANEJAMENTO!$I$2,IN_TRANSITO!W:W,PLANEJAMENTO!A417)</f>
        <v>0</v>
      </c>
      <c r="J417" s="15">
        <f>SUMIFS(IN_TRANSITO!E:E,IN_TRANSITO!B:B,PLANEJAMENTO!C417,IN_TRANSITO!H:H,PLANEJAMENTO!$J$2,IN_TRANSITO!W:W,PLANEJAMENTO!A417)</f>
        <v>0</v>
      </c>
      <c r="K417" s="15">
        <f>SUMIFS(PRODUCAO_SHRINK!E:E,PRODUCAO_SHRINK!B:B,PLANEJAMENTO[[#This Row],[SKU]],PRODUCAO_SHRINK!H:H,PLANEJAMENTO[[#Headers],[SHERINK SOLICITADO]],PRODUCAO_SHRINK!V:V,PLANEJAMENTO[[#This Row],[LISTA]])</f>
        <v>402</v>
      </c>
      <c r="L417" s="15">
        <f>SUMIFS(PRODUCAO_SHRINK!E:E,PRODUCAO_SHRINK!B:B,PLANEJAMENTO[[#This Row],[SKU]],PRODUCAO_SHRINK!H:H,PLANEJAMENTO[[#Headers],[SHERINK ENVIADO]],PRODUCAO_SHRINK!V:V,PLANEJAMENTO[[#This Row],[LISTA]])</f>
        <v>402</v>
      </c>
      <c r="M417" s="15">
        <f>SUMIFS(IN_TRANSITO!E:E,IN_TRANSITO!B:B,PLANEJAMENTO!C417,IN_TRANSITO!H:H,PLANEJAMENTO!$M$2,IN_TRANSITO!W:W,PLANEJAMENTO!A417)</f>
        <v>0</v>
      </c>
      <c r="N417" s="15">
        <v>0</v>
      </c>
      <c r="O417" s="62">
        <v>402</v>
      </c>
      <c r="P417" s="15">
        <f>(PLANEJAMENTO[[#This Row],[AGUARDANDO SEPARAÇÃO]]+PLANEJAMENTO[[#This Row],[FINALIZADO]])-(PLANEJAMENTO[[#This Row],[TOTAL LISTA]]+PLANEJAMENTO[[#This Row],[KIT]])</f>
        <v>-402</v>
      </c>
      <c r="Q417" s="3">
        <f>IFERROR(VLOOKUP(PLANEJAMENTO[[#This Row],[SKU]],EST_MERCOCAMP!A:E,5,0),0)</f>
        <v>3330</v>
      </c>
      <c r="R417" s="61">
        <f>IFERROR(VLOOKUP(PLANEJAMENTO[[#This Row],[SKU]],EST_LMX!A:C,3,0),0)</f>
        <v>2878</v>
      </c>
      <c r="S417" s="7">
        <f>IFERROR(IF(VLOOKUP(C417,'EST_DEVINTEX X DEMANDA'!A:E,5,0)&lt;0,0,VLOOKUP(C417,'EST_DEVINTEX X DEMANDA'!A:E,5,0)),0)</f>
        <v>960</v>
      </c>
      <c r="T417" s="3"/>
      <c r="U417" s="3">
        <f t="shared" si="12"/>
        <v>0</v>
      </c>
      <c r="V417" s="3">
        <f t="shared" si="13"/>
        <v>0</v>
      </c>
      <c r="W417" s="61" t="s">
        <v>182</v>
      </c>
      <c r="X417" s="87" t="s">
        <v>145</v>
      </c>
      <c r="Y417" s="73">
        <f>(PLANEJAMENTO[[#This Row],[AGUARDANDO SEPARAÇÃO]]+PLANEJAMENTO[[#This Row],[FINALIZADO]])/(PLANEJAMENTO[[#This Row],[KIT]]+PLANEJAMENTO[[#This Row],[TOTAL LISTA]])</f>
        <v>0</v>
      </c>
    </row>
    <row r="418" spans="1:25" x14ac:dyDescent="0.25">
      <c r="A418" s="71" t="s">
        <v>161</v>
      </c>
      <c r="B418" s="71" t="s">
        <v>158</v>
      </c>
      <c r="C418" s="3">
        <v>95108</v>
      </c>
      <c r="D418" s="3" t="s">
        <v>433</v>
      </c>
      <c r="E418" s="47" t="s">
        <v>135</v>
      </c>
      <c r="F418" s="4" t="s">
        <v>136</v>
      </c>
      <c r="G418" s="4">
        <v>768</v>
      </c>
      <c r="H418" s="3">
        <v>6</v>
      </c>
      <c r="I418" s="15">
        <f>SUMIFS(IN_TRANSITO!E:E,IN_TRANSITO!B:B,PLANEJAMENTO!C418,IN_TRANSITO!H:H,PLANEJAMENTO!$I$2,IN_TRANSITO!W:W,PLANEJAMENTO!A418)</f>
        <v>0</v>
      </c>
      <c r="J418" s="15">
        <f>SUMIFS(IN_TRANSITO!E:E,IN_TRANSITO!B:B,PLANEJAMENTO!C418,IN_TRANSITO!H:H,PLANEJAMENTO!$J$2,IN_TRANSITO!W:W,PLANEJAMENTO!A418)</f>
        <v>0</v>
      </c>
      <c r="K418" s="15">
        <f>SUMIFS(PRODUCAO_SHRINK!E:E,PRODUCAO_SHRINK!B:B,PLANEJAMENTO[[#This Row],[SKU]],PRODUCAO_SHRINK!H:H,PLANEJAMENTO[[#Headers],[SHERINK SOLICITADO]],PRODUCAO_SHRINK!V:V,PLANEJAMENTO[[#This Row],[LISTA]])</f>
        <v>402</v>
      </c>
      <c r="L418" s="15">
        <f>SUMIFS(PRODUCAO_SHRINK!E:E,PRODUCAO_SHRINK!B:B,PLANEJAMENTO[[#This Row],[SKU]],PRODUCAO_SHRINK!H:H,PLANEJAMENTO[[#Headers],[SHERINK ENVIADO]],PRODUCAO_SHRINK!V:V,PLANEJAMENTO[[#This Row],[LISTA]])</f>
        <v>402</v>
      </c>
      <c r="M418" s="15">
        <f>SUMIFS(IN_TRANSITO!E:E,IN_TRANSITO!B:B,PLANEJAMENTO!C418,IN_TRANSITO!H:H,PLANEJAMENTO!$M$2,IN_TRANSITO!W:W,PLANEJAMENTO!A418)</f>
        <v>0</v>
      </c>
      <c r="N418" s="15">
        <v>0</v>
      </c>
      <c r="O418" s="62">
        <v>402</v>
      </c>
      <c r="P418" s="15">
        <f>(PLANEJAMENTO[[#This Row],[AGUARDANDO SEPARAÇÃO]]+PLANEJAMENTO[[#This Row],[FINALIZADO]])-(PLANEJAMENTO[[#This Row],[TOTAL LISTA]]+PLANEJAMENTO[[#This Row],[KIT]])</f>
        <v>-402</v>
      </c>
      <c r="Q418" s="3">
        <f>IFERROR(VLOOKUP(PLANEJAMENTO[[#This Row],[SKU]],EST_MERCOCAMP!A:E,5,0),0)</f>
        <v>288</v>
      </c>
      <c r="R418" s="61">
        <f>IFERROR(VLOOKUP(PLANEJAMENTO[[#This Row],[SKU]],EST_LMX!A:C,3,0),0)</f>
        <v>312</v>
      </c>
      <c r="S418" s="7">
        <f>IFERROR(IF(VLOOKUP(C418,'EST_DEVINTEX X DEMANDA'!A:E,5,0)&lt;0,0,VLOOKUP(C418,'EST_DEVINTEX X DEMANDA'!A:E,5,0)),0)</f>
        <v>14130</v>
      </c>
      <c r="T418" s="3"/>
      <c r="U418" s="3">
        <f t="shared" si="12"/>
        <v>0</v>
      </c>
      <c r="V418" s="3">
        <f t="shared" si="13"/>
        <v>0</v>
      </c>
      <c r="W418" s="61" t="s">
        <v>182</v>
      </c>
      <c r="X418" s="87" t="s">
        <v>145</v>
      </c>
      <c r="Y418" s="73">
        <f>(PLANEJAMENTO[[#This Row],[AGUARDANDO SEPARAÇÃO]]+PLANEJAMENTO[[#This Row],[FINALIZADO]])/(PLANEJAMENTO[[#This Row],[KIT]]+PLANEJAMENTO[[#This Row],[TOTAL LISTA]])</f>
        <v>0</v>
      </c>
    </row>
    <row r="419" spans="1:25" x14ac:dyDescent="0.25">
      <c r="A419" s="71" t="s">
        <v>161</v>
      </c>
      <c r="B419" s="71" t="s">
        <v>158</v>
      </c>
      <c r="C419" s="3">
        <v>8256</v>
      </c>
      <c r="D419" s="3" t="s">
        <v>434</v>
      </c>
      <c r="E419" s="47" t="s">
        <v>135</v>
      </c>
      <c r="F419" s="4" t="s">
        <v>136</v>
      </c>
      <c r="G419" s="4">
        <v>1512</v>
      </c>
      <c r="H419" s="3">
        <v>6</v>
      </c>
      <c r="I419" s="15">
        <f>SUMIFS(IN_TRANSITO!E:E,IN_TRANSITO!B:B,PLANEJAMENTO!C419,IN_TRANSITO!H:H,PLANEJAMENTO!$I$2,IN_TRANSITO!W:W,PLANEJAMENTO!A419)</f>
        <v>0</v>
      </c>
      <c r="J419" s="15">
        <f>SUMIFS(IN_TRANSITO!E:E,IN_TRANSITO!B:B,PLANEJAMENTO!C419,IN_TRANSITO!H:H,PLANEJAMENTO!$J$2,IN_TRANSITO!W:W,PLANEJAMENTO!A419)</f>
        <v>0</v>
      </c>
      <c r="K419" s="15">
        <f>SUMIFS(PRODUCAO_SHRINK!E:E,PRODUCAO_SHRINK!B:B,PLANEJAMENTO[[#This Row],[SKU]],PRODUCAO_SHRINK!H:H,PLANEJAMENTO[[#Headers],[SHERINK SOLICITADO]],PRODUCAO_SHRINK!V:V,PLANEJAMENTO[[#This Row],[LISTA]])</f>
        <v>0</v>
      </c>
      <c r="L419" s="15">
        <f>SUMIFS(PRODUCAO_SHRINK!E:E,PRODUCAO_SHRINK!B:B,PLANEJAMENTO[[#This Row],[SKU]],PRODUCAO_SHRINK!H:H,PLANEJAMENTO[[#Headers],[SHERINK ENVIADO]],PRODUCAO_SHRINK!V:V,PLANEJAMENTO[[#This Row],[LISTA]])</f>
        <v>0</v>
      </c>
      <c r="M419" s="15">
        <f>SUMIFS(IN_TRANSITO!E:E,IN_TRANSITO!B:B,PLANEJAMENTO!C419,IN_TRANSITO!H:H,PLANEJAMENTO!$M$2,IN_TRANSITO!W:W,PLANEJAMENTO!A419)</f>
        <v>402</v>
      </c>
      <c r="N419" s="15">
        <v>0</v>
      </c>
      <c r="O419" s="62">
        <v>402</v>
      </c>
      <c r="P419" s="15">
        <f>(PLANEJAMENTO[[#This Row],[AGUARDANDO SEPARAÇÃO]]+PLANEJAMENTO[[#This Row],[FINALIZADO]])-(PLANEJAMENTO[[#This Row],[TOTAL LISTA]]+PLANEJAMENTO[[#This Row],[KIT]])</f>
        <v>0</v>
      </c>
      <c r="Q419" s="3">
        <f>IFERROR(VLOOKUP(PLANEJAMENTO[[#This Row],[SKU]],EST_MERCOCAMP!A:E,5,0),0)</f>
        <v>47454</v>
      </c>
      <c r="R419" s="61">
        <f>IFERROR(VLOOKUP(PLANEJAMENTO[[#This Row],[SKU]],EST_LMX!A:C,3,0),0)</f>
        <v>1722</v>
      </c>
      <c r="S419" s="7">
        <f>IFERROR(IF(VLOOKUP(C419,'EST_DEVINTEX X DEMANDA'!A:E,5,0)&lt;0,0,VLOOKUP(C419,'EST_DEVINTEX X DEMANDA'!A:E,5,0)),0)</f>
        <v>25770</v>
      </c>
      <c r="T419" s="3"/>
      <c r="U419" s="3">
        <f t="shared" si="12"/>
        <v>0</v>
      </c>
      <c r="V419" s="3">
        <f t="shared" si="13"/>
        <v>0</v>
      </c>
      <c r="W419" s="61" t="s">
        <v>145</v>
      </c>
      <c r="X419" s="87" t="s">
        <v>145</v>
      </c>
      <c r="Y419" s="73">
        <f>(PLANEJAMENTO[[#This Row],[AGUARDANDO SEPARAÇÃO]]+PLANEJAMENTO[[#This Row],[FINALIZADO]])/(PLANEJAMENTO[[#This Row],[KIT]]+PLANEJAMENTO[[#This Row],[TOTAL LISTA]])</f>
        <v>1</v>
      </c>
    </row>
    <row r="420" spans="1:25" x14ac:dyDescent="0.25">
      <c r="A420" s="71" t="s">
        <v>161</v>
      </c>
      <c r="B420" s="71" t="s">
        <v>158</v>
      </c>
      <c r="C420" s="3">
        <v>34768</v>
      </c>
      <c r="D420" s="3" t="s">
        <v>435</v>
      </c>
      <c r="E420" s="47" t="s">
        <v>138</v>
      </c>
      <c r="F420" s="4" t="s">
        <v>136</v>
      </c>
      <c r="G420" s="4">
        <v>480</v>
      </c>
      <c r="H420" s="3">
        <v>6</v>
      </c>
      <c r="I420" s="15">
        <f>SUMIFS(IN_TRANSITO!E:E,IN_TRANSITO!B:B,PLANEJAMENTO!C420,IN_TRANSITO!H:H,PLANEJAMENTO!$I$2,IN_TRANSITO!W:W,PLANEJAMENTO!A420)</f>
        <v>0</v>
      </c>
      <c r="J420" s="15">
        <f>SUMIFS(IN_TRANSITO!E:E,IN_TRANSITO!B:B,PLANEJAMENTO!C420,IN_TRANSITO!H:H,PLANEJAMENTO!$J$2,IN_TRANSITO!W:W,PLANEJAMENTO!A420)</f>
        <v>0</v>
      </c>
      <c r="K420" s="15">
        <f>SUMIFS(PRODUCAO_SHRINK!E:E,PRODUCAO_SHRINK!B:B,PLANEJAMENTO[[#This Row],[SKU]],PRODUCAO_SHRINK!H:H,PLANEJAMENTO[[#Headers],[SHERINK SOLICITADO]],PRODUCAO_SHRINK!V:V,PLANEJAMENTO[[#This Row],[LISTA]])</f>
        <v>372</v>
      </c>
      <c r="L420" s="15">
        <f>SUMIFS(PRODUCAO_SHRINK!E:E,PRODUCAO_SHRINK!B:B,PLANEJAMENTO[[#This Row],[SKU]],PRODUCAO_SHRINK!H:H,PLANEJAMENTO[[#Headers],[SHERINK ENVIADO]],PRODUCAO_SHRINK!V:V,PLANEJAMENTO[[#This Row],[LISTA]])</f>
        <v>372</v>
      </c>
      <c r="M420" s="15">
        <f>SUMIFS(IN_TRANSITO!E:E,IN_TRANSITO!B:B,PLANEJAMENTO!C420,IN_TRANSITO!H:H,PLANEJAMENTO!$M$2,IN_TRANSITO!W:W,PLANEJAMENTO!A420)</f>
        <v>0</v>
      </c>
      <c r="N420" s="15">
        <v>0</v>
      </c>
      <c r="O420" s="62">
        <v>372</v>
      </c>
      <c r="P420" s="15">
        <f>(PLANEJAMENTO[[#This Row],[AGUARDANDO SEPARAÇÃO]]+PLANEJAMENTO[[#This Row],[FINALIZADO]])-(PLANEJAMENTO[[#This Row],[TOTAL LISTA]]+PLANEJAMENTO[[#This Row],[KIT]])</f>
        <v>-372</v>
      </c>
      <c r="Q420" s="3">
        <f>IFERROR(VLOOKUP(PLANEJAMENTO[[#This Row],[SKU]],EST_MERCOCAMP!A:E,5,0),0)</f>
        <v>10068</v>
      </c>
      <c r="R420" s="61">
        <f>IFERROR(VLOOKUP(PLANEJAMENTO[[#This Row],[SKU]],EST_LMX!A:C,3,0),0)</f>
        <v>3852</v>
      </c>
      <c r="S420" s="7">
        <f>IFERROR(IF(VLOOKUP(C420,'EST_DEVINTEX X DEMANDA'!A:E,5,0)&lt;0,0,VLOOKUP(C420,'EST_DEVINTEX X DEMANDA'!A:E,5,0)),0)</f>
        <v>0</v>
      </c>
      <c r="T420" s="3"/>
      <c r="U420" s="3">
        <f t="shared" si="12"/>
        <v>0</v>
      </c>
      <c r="V420" s="3">
        <f t="shared" si="13"/>
        <v>0</v>
      </c>
      <c r="W420" s="61" t="s">
        <v>182</v>
      </c>
      <c r="X420" s="87" t="s">
        <v>145</v>
      </c>
      <c r="Y420" s="73">
        <f>(PLANEJAMENTO[[#This Row],[AGUARDANDO SEPARAÇÃO]]+PLANEJAMENTO[[#This Row],[FINALIZADO]])/(PLANEJAMENTO[[#This Row],[KIT]]+PLANEJAMENTO[[#This Row],[TOTAL LISTA]])</f>
        <v>0</v>
      </c>
    </row>
    <row r="421" spans="1:25" x14ac:dyDescent="0.25">
      <c r="A421" s="71" t="s">
        <v>161</v>
      </c>
      <c r="B421" s="71" t="s">
        <v>158</v>
      </c>
      <c r="C421" s="3">
        <v>33579</v>
      </c>
      <c r="D421" s="3" t="s">
        <v>436</v>
      </c>
      <c r="E421" s="47" t="s">
        <v>138</v>
      </c>
      <c r="F421" s="4" t="s">
        <v>136</v>
      </c>
      <c r="G421" s="4">
        <v>2376</v>
      </c>
      <c r="H421" s="3">
        <v>6</v>
      </c>
      <c r="I421" s="15">
        <f>SUMIFS(IN_TRANSITO!E:E,IN_TRANSITO!B:B,PLANEJAMENTO!C421,IN_TRANSITO!H:H,PLANEJAMENTO!$I$2,IN_TRANSITO!W:W,PLANEJAMENTO!A421)</f>
        <v>0</v>
      </c>
      <c r="J421" s="15">
        <f>SUMIFS(IN_TRANSITO!E:E,IN_TRANSITO!B:B,PLANEJAMENTO!C421,IN_TRANSITO!H:H,PLANEJAMENTO!$J$2,IN_TRANSITO!W:W,PLANEJAMENTO!A421)</f>
        <v>0</v>
      </c>
      <c r="K421" s="15">
        <f>SUMIFS(PRODUCAO_SHRINK!E:E,PRODUCAO_SHRINK!B:B,PLANEJAMENTO[[#This Row],[SKU]],PRODUCAO_SHRINK!H:H,PLANEJAMENTO[[#Headers],[SHERINK SOLICITADO]],PRODUCAO_SHRINK!V:V,PLANEJAMENTO[[#This Row],[LISTA]])</f>
        <v>0</v>
      </c>
      <c r="L421" s="15">
        <f>SUMIFS(PRODUCAO_SHRINK!E:E,PRODUCAO_SHRINK!B:B,PLANEJAMENTO[[#This Row],[SKU]],PRODUCAO_SHRINK!H:H,PLANEJAMENTO[[#Headers],[SHERINK ENVIADO]],PRODUCAO_SHRINK!V:V,PLANEJAMENTO[[#This Row],[LISTA]])</f>
        <v>0</v>
      </c>
      <c r="M421" s="15">
        <f>SUMIFS(IN_TRANSITO!E:E,IN_TRANSITO!B:B,PLANEJAMENTO!C421,IN_TRANSITO!H:H,PLANEJAMENTO!$M$2,IN_TRANSITO!W:W,PLANEJAMENTO!A421)</f>
        <v>360</v>
      </c>
      <c r="N421" s="15">
        <v>0</v>
      </c>
      <c r="O421" s="62">
        <v>360</v>
      </c>
      <c r="P421" s="15">
        <f>(PLANEJAMENTO[[#This Row],[AGUARDANDO SEPARAÇÃO]]+PLANEJAMENTO[[#This Row],[FINALIZADO]])-(PLANEJAMENTO[[#This Row],[TOTAL LISTA]]+PLANEJAMENTO[[#This Row],[KIT]])</f>
        <v>0</v>
      </c>
      <c r="Q421" s="3">
        <f>IFERROR(VLOOKUP(PLANEJAMENTO[[#This Row],[SKU]],EST_MERCOCAMP!A:E,5,0),0)</f>
        <v>43680</v>
      </c>
      <c r="R421" s="61">
        <f>IFERROR(VLOOKUP(PLANEJAMENTO[[#This Row],[SKU]],EST_LMX!A:C,3,0),0)</f>
        <v>1116</v>
      </c>
      <c r="S421" s="7">
        <f>IFERROR(IF(VLOOKUP(C421,'EST_DEVINTEX X DEMANDA'!A:E,5,0)&lt;0,0,VLOOKUP(C421,'EST_DEVINTEX X DEMANDA'!A:E,5,0)),0)</f>
        <v>14466</v>
      </c>
      <c r="T421" s="3"/>
      <c r="U421" s="3">
        <f t="shared" si="12"/>
        <v>0</v>
      </c>
      <c r="V421" s="3">
        <f t="shared" si="13"/>
        <v>0</v>
      </c>
      <c r="W421" s="61" t="s">
        <v>145</v>
      </c>
      <c r="X421" s="87" t="s">
        <v>145</v>
      </c>
      <c r="Y421" s="73">
        <f>(PLANEJAMENTO[[#This Row],[AGUARDANDO SEPARAÇÃO]]+PLANEJAMENTO[[#This Row],[FINALIZADO]])/(PLANEJAMENTO[[#This Row],[KIT]]+PLANEJAMENTO[[#This Row],[TOTAL LISTA]])</f>
        <v>1</v>
      </c>
    </row>
    <row r="422" spans="1:25" x14ac:dyDescent="0.25">
      <c r="A422" s="71" t="s">
        <v>161</v>
      </c>
      <c r="B422" s="71" t="s">
        <v>158</v>
      </c>
      <c r="C422" s="3">
        <v>34437</v>
      </c>
      <c r="D422" s="3" t="s">
        <v>55</v>
      </c>
      <c r="E422" s="47" t="s">
        <v>138</v>
      </c>
      <c r="F422" s="4" t="s">
        <v>136</v>
      </c>
      <c r="G422" s="4">
        <v>960</v>
      </c>
      <c r="H422" s="3">
        <v>6</v>
      </c>
      <c r="I422" s="15">
        <f>SUMIFS(IN_TRANSITO!E:E,IN_TRANSITO!B:B,PLANEJAMENTO!C422,IN_TRANSITO!H:H,PLANEJAMENTO!$I$2,IN_TRANSITO!W:W,PLANEJAMENTO!A422)</f>
        <v>0</v>
      </c>
      <c r="J422" s="15">
        <f>SUMIFS(IN_TRANSITO!E:E,IN_TRANSITO!B:B,PLANEJAMENTO!C422,IN_TRANSITO!H:H,PLANEJAMENTO!$J$2,IN_TRANSITO!W:W,PLANEJAMENTO!A422)</f>
        <v>0</v>
      </c>
      <c r="K422" s="15">
        <f>SUMIFS(PRODUCAO_SHRINK!E:E,PRODUCAO_SHRINK!B:B,PLANEJAMENTO[[#This Row],[SKU]],PRODUCAO_SHRINK!H:H,PLANEJAMENTO[[#Headers],[SHERINK SOLICITADO]],PRODUCAO_SHRINK!V:V,PLANEJAMENTO[[#This Row],[LISTA]])</f>
        <v>360</v>
      </c>
      <c r="L422" s="15">
        <f>SUMIFS(PRODUCAO_SHRINK!E:E,PRODUCAO_SHRINK!B:B,PLANEJAMENTO[[#This Row],[SKU]],PRODUCAO_SHRINK!H:H,PLANEJAMENTO[[#Headers],[SHERINK ENVIADO]],PRODUCAO_SHRINK!V:V,PLANEJAMENTO[[#This Row],[LISTA]])</f>
        <v>360</v>
      </c>
      <c r="M422" s="15">
        <f>SUMIFS(IN_TRANSITO!E:E,IN_TRANSITO!B:B,PLANEJAMENTO!C422,IN_TRANSITO!H:H,PLANEJAMENTO!$M$2,IN_TRANSITO!W:W,PLANEJAMENTO!A422)</f>
        <v>0</v>
      </c>
      <c r="N422" s="15">
        <v>0</v>
      </c>
      <c r="O422" s="62">
        <v>360</v>
      </c>
      <c r="P422" s="15">
        <f>(PLANEJAMENTO[[#This Row],[AGUARDANDO SEPARAÇÃO]]+PLANEJAMENTO[[#This Row],[FINALIZADO]])-(PLANEJAMENTO[[#This Row],[TOTAL LISTA]]+PLANEJAMENTO[[#This Row],[KIT]])</f>
        <v>-360</v>
      </c>
      <c r="Q422" s="3">
        <f>IFERROR(VLOOKUP(PLANEJAMENTO[[#This Row],[SKU]],EST_MERCOCAMP!A:E,5,0),0)</f>
        <v>1110</v>
      </c>
      <c r="R422" s="61">
        <f>IFERROR(VLOOKUP(PLANEJAMENTO[[#This Row],[SKU]],EST_LMX!A:C,3,0),0)</f>
        <v>162</v>
      </c>
      <c r="S422" s="7">
        <f>IFERROR(IF(VLOOKUP(C422,'EST_DEVINTEX X DEMANDA'!A:E,5,0)&lt;0,0,VLOOKUP(C422,'EST_DEVINTEX X DEMANDA'!A:E,5,0)),0)</f>
        <v>1920</v>
      </c>
      <c r="T422" s="3"/>
      <c r="U422" s="3">
        <f t="shared" si="12"/>
        <v>0</v>
      </c>
      <c r="V422" s="3">
        <f t="shared" si="13"/>
        <v>0</v>
      </c>
      <c r="W422" s="61" t="s">
        <v>182</v>
      </c>
      <c r="X422" s="87" t="s">
        <v>145</v>
      </c>
      <c r="Y422" s="73">
        <f>(PLANEJAMENTO[[#This Row],[AGUARDANDO SEPARAÇÃO]]+PLANEJAMENTO[[#This Row],[FINALIZADO]])/(PLANEJAMENTO[[#This Row],[KIT]]+PLANEJAMENTO[[#This Row],[TOTAL LISTA]])</f>
        <v>0</v>
      </c>
    </row>
    <row r="423" spans="1:25" x14ac:dyDescent="0.25">
      <c r="A423" s="71" t="s">
        <v>161</v>
      </c>
      <c r="B423" s="71" t="s">
        <v>158</v>
      </c>
      <c r="C423" s="3">
        <v>34693</v>
      </c>
      <c r="D423" s="3" t="s">
        <v>437</v>
      </c>
      <c r="E423" s="47" t="s">
        <v>135</v>
      </c>
      <c r="F423" s="4" t="s">
        <v>136</v>
      </c>
      <c r="G423" s="4">
        <v>396</v>
      </c>
      <c r="H423" s="3">
        <v>6</v>
      </c>
      <c r="I423" s="15">
        <f>SUMIFS(IN_TRANSITO!E:E,IN_TRANSITO!B:B,PLANEJAMENTO!C423,IN_TRANSITO!H:H,PLANEJAMENTO!$I$2,IN_TRANSITO!W:W,PLANEJAMENTO!A423)</f>
        <v>0</v>
      </c>
      <c r="J423" s="15">
        <f>SUMIFS(IN_TRANSITO!E:E,IN_TRANSITO!B:B,PLANEJAMENTO!C423,IN_TRANSITO!H:H,PLANEJAMENTO!$J$2,IN_TRANSITO!W:W,PLANEJAMENTO!A423)</f>
        <v>0</v>
      </c>
      <c r="K423" s="15">
        <f>SUMIFS(PRODUCAO_SHRINK!E:E,PRODUCAO_SHRINK!B:B,PLANEJAMENTO[[#This Row],[SKU]],PRODUCAO_SHRINK!H:H,PLANEJAMENTO[[#Headers],[SHERINK SOLICITADO]],PRODUCAO_SHRINK!V:V,PLANEJAMENTO[[#This Row],[LISTA]])</f>
        <v>0</v>
      </c>
      <c r="L423" s="15">
        <f>SUMIFS(PRODUCAO_SHRINK!E:E,PRODUCAO_SHRINK!B:B,PLANEJAMENTO[[#This Row],[SKU]],PRODUCAO_SHRINK!H:H,PLANEJAMENTO[[#Headers],[SHERINK ENVIADO]],PRODUCAO_SHRINK!V:V,PLANEJAMENTO[[#This Row],[LISTA]])</f>
        <v>0</v>
      </c>
      <c r="M423" s="15">
        <f>SUMIFS(IN_TRANSITO!E:E,IN_TRANSITO!B:B,PLANEJAMENTO!C423,IN_TRANSITO!H:H,PLANEJAMENTO!$M$2,IN_TRANSITO!W:W,PLANEJAMENTO!A423)</f>
        <v>354</v>
      </c>
      <c r="N423" s="15">
        <v>0</v>
      </c>
      <c r="O423" s="62">
        <v>354</v>
      </c>
      <c r="P423" s="15">
        <f>(PLANEJAMENTO[[#This Row],[AGUARDANDO SEPARAÇÃO]]+PLANEJAMENTO[[#This Row],[FINALIZADO]])-(PLANEJAMENTO[[#This Row],[TOTAL LISTA]]+PLANEJAMENTO[[#This Row],[KIT]])</f>
        <v>0</v>
      </c>
      <c r="Q423" s="3">
        <f>IFERROR(VLOOKUP(PLANEJAMENTO[[#This Row],[SKU]],EST_MERCOCAMP!A:E,5,0),0)</f>
        <v>34662</v>
      </c>
      <c r="R423" s="61">
        <f>IFERROR(VLOOKUP(PLANEJAMENTO[[#This Row],[SKU]],EST_LMX!A:C,3,0),0)</f>
        <v>564</v>
      </c>
      <c r="S423" s="7">
        <f>IFERROR(IF(VLOOKUP(C423,'EST_DEVINTEX X DEMANDA'!A:E,5,0)&lt;0,0,VLOOKUP(C423,'EST_DEVINTEX X DEMANDA'!A:E,5,0)),0)</f>
        <v>3658</v>
      </c>
      <c r="T423" s="3"/>
      <c r="U423" s="3">
        <f t="shared" si="12"/>
        <v>0</v>
      </c>
      <c r="V423" s="3">
        <f t="shared" si="13"/>
        <v>0</v>
      </c>
      <c r="W423" s="61" t="s">
        <v>145</v>
      </c>
      <c r="X423" s="87" t="s">
        <v>145</v>
      </c>
      <c r="Y423" s="73">
        <f>(PLANEJAMENTO[[#This Row],[AGUARDANDO SEPARAÇÃO]]+PLANEJAMENTO[[#This Row],[FINALIZADO]])/(PLANEJAMENTO[[#This Row],[KIT]]+PLANEJAMENTO[[#This Row],[TOTAL LISTA]])</f>
        <v>1</v>
      </c>
    </row>
    <row r="424" spans="1:25" x14ac:dyDescent="0.25">
      <c r="A424" s="71" t="s">
        <v>161</v>
      </c>
      <c r="B424" s="71" t="s">
        <v>158</v>
      </c>
      <c r="C424" s="3">
        <v>32034</v>
      </c>
      <c r="D424" s="3" t="s">
        <v>438</v>
      </c>
      <c r="E424" s="47" t="s">
        <v>135</v>
      </c>
      <c r="F424" s="4" t="s">
        <v>136</v>
      </c>
      <c r="G424" s="4">
        <v>1452</v>
      </c>
      <c r="H424" s="3">
        <v>6</v>
      </c>
      <c r="I424" s="15">
        <f>SUMIFS(IN_TRANSITO!E:E,IN_TRANSITO!B:B,PLANEJAMENTO!C424,IN_TRANSITO!H:H,PLANEJAMENTO!$I$2,IN_TRANSITO!W:W,PLANEJAMENTO!A424)</f>
        <v>0</v>
      </c>
      <c r="J424" s="15">
        <f>SUMIFS(IN_TRANSITO!E:E,IN_TRANSITO!B:B,PLANEJAMENTO!C424,IN_TRANSITO!H:H,PLANEJAMENTO!$J$2,IN_TRANSITO!W:W,PLANEJAMENTO!A424)</f>
        <v>0</v>
      </c>
      <c r="K424" s="15">
        <f>SUMIFS(PRODUCAO_SHRINK!E:E,PRODUCAO_SHRINK!B:B,PLANEJAMENTO[[#This Row],[SKU]],PRODUCAO_SHRINK!H:H,PLANEJAMENTO[[#Headers],[SHERINK SOLICITADO]],PRODUCAO_SHRINK!V:V,PLANEJAMENTO[[#This Row],[LISTA]])</f>
        <v>0</v>
      </c>
      <c r="L424" s="15">
        <f>SUMIFS(PRODUCAO_SHRINK!E:E,PRODUCAO_SHRINK!B:B,PLANEJAMENTO[[#This Row],[SKU]],PRODUCAO_SHRINK!H:H,PLANEJAMENTO[[#Headers],[SHERINK ENVIADO]],PRODUCAO_SHRINK!V:V,PLANEJAMENTO[[#This Row],[LISTA]])</f>
        <v>0</v>
      </c>
      <c r="M424" s="15">
        <f>SUMIFS(IN_TRANSITO!E:E,IN_TRANSITO!B:B,PLANEJAMENTO!C424,IN_TRANSITO!H:H,PLANEJAMENTO!$M$2,IN_TRANSITO!W:W,PLANEJAMENTO!A424)</f>
        <v>354</v>
      </c>
      <c r="N424" s="15">
        <v>0</v>
      </c>
      <c r="O424" s="62">
        <v>354</v>
      </c>
      <c r="P424" s="15">
        <f>(PLANEJAMENTO[[#This Row],[AGUARDANDO SEPARAÇÃO]]+PLANEJAMENTO[[#This Row],[FINALIZADO]])-(PLANEJAMENTO[[#This Row],[TOTAL LISTA]]+PLANEJAMENTO[[#This Row],[KIT]])</f>
        <v>0</v>
      </c>
      <c r="Q424" s="3">
        <f>IFERROR(VLOOKUP(PLANEJAMENTO[[#This Row],[SKU]],EST_MERCOCAMP!A:E,5,0),0)</f>
        <v>414</v>
      </c>
      <c r="R424" s="61">
        <f>IFERROR(VLOOKUP(PLANEJAMENTO[[#This Row],[SKU]],EST_LMX!A:C,3,0),0)</f>
        <v>222</v>
      </c>
      <c r="S424" s="7">
        <f>IFERROR(IF(VLOOKUP(C424,'EST_DEVINTEX X DEMANDA'!A:E,5,0)&lt;0,0,VLOOKUP(C424,'EST_DEVINTEX X DEMANDA'!A:E,5,0)),0)</f>
        <v>0</v>
      </c>
      <c r="T424" s="3"/>
      <c r="U424" s="3">
        <f t="shared" si="12"/>
        <v>0</v>
      </c>
      <c r="V424" s="3">
        <f t="shared" si="13"/>
        <v>0</v>
      </c>
      <c r="W424" s="61" t="s">
        <v>145</v>
      </c>
      <c r="X424" s="87" t="s">
        <v>145</v>
      </c>
      <c r="Y424" s="73">
        <f>(PLANEJAMENTO[[#This Row],[AGUARDANDO SEPARAÇÃO]]+PLANEJAMENTO[[#This Row],[FINALIZADO]])/(PLANEJAMENTO[[#This Row],[KIT]]+PLANEJAMENTO[[#This Row],[TOTAL LISTA]])</f>
        <v>1</v>
      </c>
    </row>
    <row r="425" spans="1:25" x14ac:dyDescent="0.25">
      <c r="A425" s="71" t="s">
        <v>161</v>
      </c>
      <c r="B425" s="71" t="s">
        <v>158</v>
      </c>
      <c r="C425" s="3">
        <v>43772</v>
      </c>
      <c r="D425" s="3" t="s">
        <v>439</v>
      </c>
      <c r="E425" s="47" t="s">
        <v>137</v>
      </c>
      <c r="F425" s="4" t="s">
        <v>136</v>
      </c>
      <c r="G425" s="4">
        <v>720</v>
      </c>
      <c r="H425" s="3">
        <v>6</v>
      </c>
      <c r="I425" s="15">
        <f>SUMIFS(IN_TRANSITO!E:E,IN_TRANSITO!B:B,PLANEJAMENTO!C425,IN_TRANSITO!H:H,PLANEJAMENTO!$I$2,IN_TRANSITO!W:W,PLANEJAMENTO!A425)</f>
        <v>0</v>
      </c>
      <c r="J425" s="15">
        <f>SUMIFS(IN_TRANSITO!E:E,IN_TRANSITO!B:B,PLANEJAMENTO!C425,IN_TRANSITO!H:H,PLANEJAMENTO!$J$2,IN_TRANSITO!W:W,PLANEJAMENTO!A425)</f>
        <v>0</v>
      </c>
      <c r="K425" s="15">
        <f>SUMIFS(PRODUCAO_SHRINK!E:E,PRODUCAO_SHRINK!B:B,PLANEJAMENTO[[#This Row],[SKU]],PRODUCAO_SHRINK!H:H,PLANEJAMENTO[[#Headers],[SHERINK SOLICITADO]],PRODUCAO_SHRINK!V:V,PLANEJAMENTO[[#This Row],[LISTA]])</f>
        <v>0</v>
      </c>
      <c r="L425" s="15">
        <f>SUMIFS(PRODUCAO_SHRINK!E:E,PRODUCAO_SHRINK!B:B,PLANEJAMENTO[[#This Row],[SKU]],PRODUCAO_SHRINK!H:H,PLANEJAMENTO[[#Headers],[SHERINK ENVIADO]],PRODUCAO_SHRINK!V:V,PLANEJAMENTO[[#This Row],[LISTA]])</f>
        <v>0</v>
      </c>
      <c r="M425" s="15">
        <f>SUMIFS(IN_TRANSITO!E:E,IN_TRANSITO!B:B,PLANEJAMENTO!C425,IN_TRANSITO!H:H,PLANEJAMENTO!$M$2,IN_TRANSITO!W:W,PLANEJAMENTO!A425)</f>
        <v>354</v>
      </c>
      <c r="N425" s="15">
        <v>0</v>
      </c>
      <c r="O425" s="62">
        <v>354</v>
      </c>
      <c r="P425" s="15">
        <f>(PLANEJAMENTO[[#This Row],[AGUARDANDO SEPARAÇÃO]]+PLANEJAMENTO[[#This Row],[FINALIZADO]])-(PLANEJAMENTO[[#This Row],[TOTAL LISTA]]+PLANEJAMENTO[[#This Row],[KIT]])</f>
        <v>0</v>
      </c>
      <c r="Q425" s="3">
        <f>IFERROR(VLOOKUP(PLANEJAMENTO[[#This Row],[SKU]],EST_MERCOCAMP!A:E,5,0),0)</f>
        <v>-4824</v>
      </c>
      <c r="R425" s="61">
        <f>IFERROR(VLOOKUP(PLANEJAMENTO[[#This Row],[SKU]],EST_LMX!A:C,3,0),0)</f>
        <v>396</v>
      </c>
      <c r="S425" s="7">
        <f>IFERROR(IF(VLOOKUP(C425,'EST_DEVINTEX X DEMANDA'!A:E,5,0)&lt;0,0,VLOOKUP(C425,'EST_DEVINTEX X DEMANDA'!A:E,5,0)),0)</f>
        <v>11412</v>
      </c>
      <c r="T425" s="3"/>
      <c r="U425" s="3">
        <f t="shared" si="12"/>
        <v>0</v>
      </c>
      <c r="V425" s="3">
        <f t="shared" si="13"/>
        <v>0</v>
      </c>
      <c r="W425" s="61" t="s">
        <v>145</v>
      </c>
      <c r="X425" s="87" t="s">
        <v>145</v>
      </c>
      <c r="Y425" s="73">
        <f>(PLANEJAMENTO[[#This Row],[AGUARDANDO SEPARAÇÃO]]+PLANEJAMENTO[[#This Row],[FINALIZADO]])/(PLANEJAMENTO[[#This Row],[KIT]]+PLANEJAMENTO[[#This Row],[TOTAL LISTA]])</f>
        <v>1</v>
      </c>
    </row>
    <row r="426" spans="1:25" x14ac:dyDescent="0.25">
      <c r="A426" s="71" t="s">
        <v>161</v>
      </c>
      <c r="B426" s="71" t="s">
        <v>158</v>
      </c>
      <c r="C426" s="3">
        <v>33244</v>
      </c>
      <c r="D426" s="3" t="s">
        <v>440</v>
      </c>
      <c r="E426" s="47" t="s">
        <v>135</v>
      </c>
      <c r="F426" s="4" t="s">
        <v>136</v>
      </c>
      <c r="G426" s="4">
        <v>1980</v>
      </c>
      <c r="H426" s="3">
        <v>6</v>
      </c>
      <c r="I426" s="15">
        <f>SUMIFS(IN_TRANSITO!E:E,IN_TRANSITO!B:B,PLANEJAMENTO!C426,IN_TRANSITO!H:H,PLANEJAMENTO!$I$2,IN_TRANSITO!W:W,PLANEJAMENTO!A426)</f>
        <v>0</v>
      </c>
      <c r="J426" s="15">
        <f>SUMIFS(IN_TRANSITO!E:E,IN_TRANSITO!B:B,PLANEJAMENTO!C426,IN_TRANSITO!H:H,PLANEJAMENTO!$J$2,IN_TRANSITO!W:W,PLANEJAMENTO!A426)</f>
        <v>0</v>
      </c>
      <c r="K426" s="15">
        <f>SUMIFS(PRODUCAO_SHRINK!E:E,PRODUCAO_SHRINK!B:B,PLANEJAMENTO[[#This Row],[SKU]],PRODUCAO_SHRINK!H:H,PLANEJAMENTO[[#Headers],[SHERINK SOLICITADO]],PRODUCAO_SHRINK!V:V,PLANEJAMENTO[[#This Row],[LISTA]])</f>
        <v>0</v>
      </c>
      <c r="L426" s="15">
        <f>SUMIFS(PRODUCAO_SHRINK!E:E,PRODUCAO_SHRINK!B:B,PLANEJAMENTO[[#This Row],[SKU]],PRODUCAO_SHRINK!H:H,PLANEJAMENTO[[#Headers],[SHERINK ENVIADO]],PRODUCAO_SHRINK!V:V,PLANEJAMENTO[[#This Row],[LISTA]])</f>
        <v>0</v>
      </c>
      <c r="M426" s="15">
        <f>SUMIFS(IN_TRANSITO!E:E,IN_TRANSITO!B:B,PLANEJAMENTO!C426,IN_TRANSITO!H:H,PLANEJAMENTO!$M$2,IN_TRANSITO!W:W,PLANEJAMENTO!A426)</f>
        <v>354</v>
      </c>
      <c r="N426" s="15">
        <v>0</v>
      </c>
      <c r="O426" s="62">
        <v>354</v>
      </c>
      <c r="P426" s="15">
        <f>(PLANEJAMENTO[[#This Row],[AGUARDANDO SEPARAÇÃO]]+PLANEJAMENTO[[#This Row],[FINALIZADO]])-(PLANEJAMENTO[[#This Row],[TOTAL LISTA]]+PLANEJAMENTO[[#This Row],[KIT]])</f>
        <v>0</v>
      </c>
      <c r="Q426" s="3">
        <f>IFERROR(VLOOKUP(PLANEJAMENTO[[#This Row],[SKU]],EST_MERCOCAMP!A:E,5,0),0)</f>
        <v>36546</v>
      </c>
      <c r="R426" s="61">
        <f>IFERROR(VLOOKUP(PLANEJAMENTO[[#This Row],[SKU]],EST_LMX!A:C,3,0),0)</f>
        <v>7968</v>
      </c>
      <c r="S426" s="7">
        <f>IFERROR(IF(VLOOKUP(C426,'EST_DEVINTEX X DEMANDA'!A:E,5,0)&lt;0,0,VLOOKUP(C426,'EST_DEVINTEX X DEMANDA'!A:E,5,0)),0)</f>
        <v>13680</v>
      </c>
      <c r="T426" s="3"/>
      <c r="U426" s="3">
        <f t="shared" si="12"/>
        <v>0</v>
      </c>
      <c r="V426" s="3">
        <f t="shared" si="13"/>
        <v>0</v>
      </c>
      <c r="W426" s="61" t="s">
        <v>145</v>
      </c>
      <c r="X426" s="87" t="s">
        <v>145</v>
      </c>
      <c r="Y426" s="73">
        <f>(PLANEJAMENTO[[#This Row],[AGUARDANDO SEPARAÇÃO]]+PLANEJAMENTO[[#This Row],[FINALIZADO]])/(PLANEJAMENTO[[#This Row],[KIT]]+PLANEJAMENTO[[#This Row],[TOTAL LISTA]])</f>
        <v>1</v>
      </c>
    </row>
    <row r="427" spans="1:25" x14ac:dyDescent="0.25">
      <c r="A427" s="71" t="s">
        <v>161</v>
      </c>
      <c r="B427" s="71" t="s">
        <v>158</v>
      </c>
      <c r="C427" s="3">
        <v>95267</v>
      </c>
      <c r="D427" s="3" t="s">
        <v>441</v>
      </c>
      <c r="E427" s="47" t="s">
        <v>137</v>
      </c>
      <c r="F427" s="4" t="s">
        <v>136</v>
      </c>
      <c r="G427" s="4">
        <v>1620</v>
      </c>
      <c r="H427" s="3">
        <v>6</v>
      </c>
      <c r="I427" s="15">
        <f>SUMIFS(IN_TRANSITO!E:E,IN_TRANSITO!B:B,PLANEJAMENTO!C427,IN_TRANSITO!H:H,PLANEJAMENTO!$I$2,IN_TRANSITO!W:W,PLANEJAMENTO!A427)</f>
        <v>0</v>
      </c>
      <c r="J427" s="15">
        <f>SUMIFS(IN_TRANSITO!E:E,IN_TRANSITO!B:B,PLANEJAMENTO!C427,IN_TRANSITO!H:H,PLANEJAMENTO!$J$2,IN_TRANSITO!W:W,PLANEJAMENTO!A427)</f>
        <v>0</v>
      </c>
      <c r="K427" s="15">
        <f>SUMIFS(PRODUCAO_SHRINK!E:E,PRODUCAO_SHRINK!B:B,PLANEJAMENTO[[#This Row],[SKU]],PRODUCAO_SHRINK!H:H,PLANEJAMENTO[[#Headers],[SHERINK SOLICITADO]],PRODUCAO_SHRINK!V:V,PLANEJAMENTO[[#This Row],[LISTA]])</f>
        <v>0</v>
      </c>
      <c r="L427" s="15">
        <f>SUMIFS(PRODUCAO_SHRINK!E:E,PRODUCAO_SHRINK!B:B,PLANEJAMENTO[[#This Row],[SKU]],PRODUCAO_SHRINK!H:H,PLANEJAMENTO[[#Headers],[SHERINK ENVIADO]],PRODUCAO_SHRINK!V:V,PLANEJAMENTO[[#This Row],[LISTA]])</f>
        <v>0</v>
      </c>
      <c r="M427" s="15">
        <f>SUMIFS(IN_TRANSITO!E:E,IN_TRANSITO!B:B,PLANEJAMENTO!C427,IN_TRANSITO!H:H,PLANEJAMENTO!$M$2,IN_TRANSITO!W:W,PLANEJAMENTO!A427)</f>
        <v>354</v>
      </c>
      <c r="N427" s="15">
        <v>0</v>
      </c>
      <c r="O427" s="62">
        <v>354</v>
      </c>
      <c r="P427" s="15">
        <f>(PLANEJAMENTO[[#This Row],[AGUARDANDO SEPARAÇÃO]]+PLANEJAMENTO[[#This Row],[FINALIZADO]])-(PLANEJAMENTO[[#This Row],[TOTAL LISTA]]+PLANEJAMENTO[[#This Row],[KIT]])</f>
        <v>0</v>
      </c>
      <c r="Q427" s="3">
        <f>IFERROR(VLOOKUP(PLANEJAMENTO[[#This Row],[SKU]],EST_MERCOCAMP!A:E,5,0),0)</f>
        <v>2136</v>
      </c>
      <c r="R427" s="61">
        <f>IFERROR(VLOOKUP(PLANEJAMENTO[[#This Row],[SKU]],EST_LMX!A:C,3,0),0)</f>
        <v>6180</v>
      </c>
      <c r="S427" s="7">
        <f>IFERROR(IF(VLOOKUP(C427,'EST_DEVINTEX X DEMANDA'!A:E,5,0)&lt;0,0,VLOOKUP(C427,'EST_DEVINTEX X DEMANDA'!A:E,5,0)),0)</f>
        <v>0</v>
      </c>
      <c r="T427" s="3"/>
      <c r="U427" s="3">
        <f t="shared" si="12"/>
        <v>0</v>
      </c>
      <c r="V427" s="3">
        <f t="shared" si="13"/>
        <v>0</v>
      </c>
      <c r="W427" s="61" t="s">
        <v>145</v>
      </c>
      <c r="X427" s="87" t="s">
        <v>145</v>
      </c>
      <c r="Y427" s="73">
        <f>(PLANEJAMENTO[[#This Row],[AGUARDANDO SEPARAÇÃO]]+PLANEJAMENTO[[#This Row],[FINALIZADO]])/(PLANEJAMENTO[[#This Row],[KIT]]+PLANEJAMENTO[[#This Row],[TOTAL LISTA]])</f>
        <v>1</v>
      </c>
    </row>
    <row r="428" spans="1:25" x14ac:dyDescent="0.25">
      <c r="A428" s="71" t="s">
        <v>161</v>
      </c>
      <c r="B428" s="71" t="s">
        <v>158</v>
      </c>
      <c r="C428" s="3">
        <v>33558</v>
      </c>
      <c r="D428" s="3" t="s">
        <v>442</v>
      </c>
      <c r="E428" s="47" t="s">
        <v>138</v>
      </c>
      <c r="F428" s="4" t="s">
        <v>136</v>
      </c>
      <c r="G428" s="4">
        <v>1830</v>
      </c>
      <c r="H428" s="3">
        <v>6</v>
      </c>
      <c r="I428" s="15">
        <f>SUMIFS(IN_TRANSITO!E:E,IN_TRANSITO!B:B,PLANEJAMENTO!C428,IN_TRANSITO!H:H,PLANEJAMENTO!$I$2,IN_TRANSITO!W:W,PLANEJAMENTO!A428)</f>
        <v>0</v>
      </c>
      <c r="J428" s="15">
        <f>SUMIFS(IN_TRANSITO!E:E,IN_TRANSITO!B:B,PLANEJAMENTO!C428,IN_TRANSITO!H:H,PLANEJAMENTO!$J$2,IN_TRANSITO!W:W,PLANEJAMENTO!A428)</f>
        <v>0</v>
      </c>
      <c r="K428" s="15">
        <f>SUMIFS(PRODUCAO_SHRINK!E:E,PRODUCAO_SHRINK!B:B,PLANEJAMENTO[[#This Row],[SKU]],PRODUCAO_SHRINK!H:H,PLANEJAMENTO[[#Headers],[SHERINK SOLICITADO]],PRODUCAO_SHRINK!V:V,PLANEJAMENTO[[#This Row],[LISTA]])</f>
        <v>0</v>
      </c>
      <c r="L428" s="15">
        <f>SUMIFS(PRODUCAO_SHRINK!E:E,PRODUCAO_SHRINK!B:B,PLANEJAMENTO[[#This Row],[SKU]],PRODUCAO_SHRINK!H:H,PLANEJAMENTO[[#Headers],[SHERINK ENVIADO]],PRODUCAO_SHRINK!V:V,PLANEJAMENTO[[#This Row],[LISTA]])</f>
        <v>0</v>
      </c>
      <c r="M428" s="15">
        <f>SUMIFS(IN_TRANSITO!E:E,IN_TRANSITO!B:B,PLANEJAMENTO!C428,IN_TRANSITO!H:H,PLANEJAMENTO!$M$2,IN_TRANSITO!W:W,PLANEJAMENTO!A428)</f>
        <v>342</v>
      </c>
      <c r="N428" s="15">
        <v>0</v>
      </c>
      <c r="O428" s="62">
        <v>342</v>
      </c>
      <c r="P428" s="15">
        <f>(PLANEJAMENTO[[#This Row],[AGUARDANDO SEPARAÇÃO]]+PLANEJAMENTO[[#This Row],[FINALIZADO]])-(PLANEJAMENTO[[#This Row],[TOTAL LISTA]]+PLANEJAMENTO[[#This Row],[KIT]])</f>
        <v>0</v>
      </c>
      <c r="Q428" s="3">
        <f>IFERROR(VLOOKUP(PLANEJAMENTO[[#This Row],[SKU]],EST_MERCOCAMP!A:E,5,0),0)</f>
        <v>10242</v>
      </c>
      <c r="R428" s="61">
        <f>IFERROR(VLOOKUP(PLANEJAMENTO[[#This Row],[SKU]],EST_LMX!A:C,3,0),0)</f>
        <v>450</v>
      </c>
      <c r="S428" s="7">
        <f>IFERROR(IF(VLOOKUP(C428,'EST_DEVINTEX X DEMANDA'!A:E,5,0)&lt;0,0,VLOOKUP(C428,'EST_DEVINTEX X DEMANDA'!A:E,5,0)),0)</f>
        <v>4134</v>
      </c>
      <c r="T428" s="3"/>
      <c r="U428" s="3">
        <f t="shared" si="12"/>
        <v>0</v>
      </c>
      <c r="V428" s="3">
        <f t="shared" si="13"/>
        <v>0</v>
      </c>
      <c r="W428" s="61" t="s">
        <v>145</v>
      </c>
      <c r="X428" s="87" t="s">
        <v>145</v>
      </c>
      <c r="Y428" s="73">
        <f>(PLANEJAMENTO[[#This Row],[AGUARDANDO SEPARAÇÃO]]+PLANEJAMENTO[[#This Row],[FINALIZADO]])/(PLANEJAMENTO[[#This Row],[KIT]]+PLANEJAMENTO[[#This Row],[TOTAL LISTA]])</f>
        <v>1</v>
      </c>
    </row>
    <row r="429" spans="1:25" x14ac:dyDescent="0.25">
      <c r="A429" s="71" t="s">
        <v>161</v>
      </c>
      <c r="B429" s="71" t="s">
        <v>158</v>
      </c>
      <c r="C429" s="3">
        <v>33587</v>
      </c>
      <c r="D429" s="3" t="s">
        <v>443</v>
      </c>
      <c r="E429" s="47" t="s">
        <v>138</v>
      </c>
      <c r="F429" s="4" t="s">
        <v>136</v>
      </c>
      <c r="G429" s="4">
        <v>960</v>
      </c>
      <c r="H429" s="3">
        <v>6</v>
      </c>
      <c r="I429" s="15">
        <f>SUMIFS(IN_TRANSITO!E:E,IN_TRANSITO!B:B,PLANEJAMENTO!C429,IN_TRANSITO!H:H,PLANEJAMENTO!$I$2,IN_TRANSITO!W:W,PLANEJAMENTO!A429)</f>
        <v>0</v>
      </c>
      <c r="J429" s="15">
        <f>SUMIFS(IN_TRANSITO!E:E,IN_TRANSITO!B:B,PLANEJAMENTO!C429,IN_TRANSITO!H:H,PLANEJAMENTO!$J$2,IN_TRANSITO!W:W,PLANEJAMENTO!A429)</f>
        <v>0</v>
      </c>
      <c r="K429" s="15">
        <f>SUMIFS(PRODUCAO_SHRINK!E:E,PRODUCAO_SHRINK!B:B,PLANEJAMENTO[[#This Row],[SKU]],PRODUCAO_SHRINK!H:H,PLANEJAMENTO[[#Headers],[SHERINK SOLICITADO]],PRODUCAO_SHRINK!V:V,PLANEJAMENTO[[#This Row],[LISTA]])</f>
        <v>0</v>
      </c>
      <c r="L429" s="15">
        <f>SUMIFS(PRODUCAO_SHRINK!E:E,PRODUCAO_SHRINK!B:B,PLANEJAMENTO[[#This Row],[SKU]],PRODUCAO_SHRINK!H:H,PLANEJAMENTO[[#Headers],[SHERINK ENVIADO]],PRODUCAO_SHRINK!V:V,PLANEJAMENTO[[#This Row],[LISTA]])</f>
        <v>0</v>
      </c>
      <c r="M429" s="15">
        <f>SUMIFS(IN_TRANSITO!E:E,IN_TRANSITO!B:B,PLANEJAMENTO!C429,IN_TRANSITO!H:H,PLANEJAMENTO!$M$2,IN_TRANSITO!W:W,PLANEJAMENTO!A429)</f>
        <v>330</v>
      </c>
      <c r="N429" s="15">
        <v>0</v>
      </c>
      <c r="O429" s="62">
        <v>330</v>
      </c>
      <c r="P429" s="15">
        <f>(PLANEJAMENTO[[#This Row],[AGUARDANDO SEPARAÇÃO]]+PLANEJAMENTO[[#This Row],[FINALIZADO]])-(PLANEJAMENTO[[#This Row],[TOTAL LISTA]]+PLANEJAMENTO[[#This Row],[KIT]])</f>
        <v>0</v>
      </c>
      <c r="Q429" s="3">
        <f>IFERROR(VLOOKUP(PLANEJAMENTO[[#This Row],[SKU]],EST_MERCOCAMP!A:E,5,0),0)</f>
        <v>4320</v>
      </c>
      <c r="R429" s="61">
        <f>IFERROR(VLOOKUP(PLANEJAMENTO[[#This Row],[SKU]],EST_LMX!A:C,3,0),0)</f>
        <v>384</v>
      </c>
      <c r="S429" s="7">
        <f>IFERROR(IF(VLOOKUP(C429,'EST_DEVINTEX X DEMANDA'!A:E,5,0)&lt;0,0,VLOOKUP(C429,'EST_DEVINTEX X DEMANDA'!A:E,5,0)),0)</f>
        <v>0</v>
      </c>
      <c r="T429" s="3"/>
      <c r="U429" s="3">
        <f t="shared" si="12"/>
        <v>0</v>
      </c>
      <c r="V429" s="3">
        <f t="shared" si="13"/>
        <v>0</v>
      </c>
      <c r="W429" s="61" t="s">
        <v>145</v>
      </c>
      <c r="X429" s="87" t="s">
        <v>145</v>
      </c>
      <c r="Y429" s="73">
        <f>(PLANEJAMENTO[[#This Row],[AGUARDANDO SEPARAÇÃO]]+PLANEJAMENTO[[#This Row],[FINALIZADO]])/(PLANEJAMENTO[[#This Row],[KIT]]+PLANEJAMENTO[[#This Row],[TOTAL LISTA]])</f>
        <v>1</v>
      </c>
    </row>
    <row r="430" spans="1:25" x14ac:dyDescent="0.25">
      <c r="A430" s="71" t="s">
        <v>161</v>
      </c>
      <c r="B430" s="71" t="s">
        <v>158</v>
      </c>
      <c r="C430" s="3">
        <v>34480</v>
      </c>
      <c r="D430" s="3" t="s">
        <v>444</v>
      </c>
      <c r="E430" s="47" t="s">
        <v>138</v>
      </c>
      <c r="F430" s="4" t="s">
        <v>136</v>
      </c>
      <c r="G430" s="4">
        <v>1224</v>
      </c>
      <c r="H430" s="3">
        <v>6</v>
      </c>
      <c r="I430" s="15">
        <f>SUMIFS(IN_TRANSITO!E:E,IN_TRANSITO!B:B,PLANEJAMENTO!C430,IN_TRANSITO!H:H,PLANEJAMENTO!$I$2,IN_TRANSITO!W:W,PLANEJAMENTO!A430)</f>
        <v>0</v>
      </c>
      <c r="J430" s="15">
        <f>SUMIFS(IN_TRANSITO!E:E,IN_TRANSITO!B:B,PLANEJAMENTO!C430,IN_TRANSITO!H:H,PLANEJAMENTO!$J$2,IN_TRANSITO!W:W,PLANEJAMENTO!A430)</f>
        <v>0</v>
      </c>
      <c r="K430" s="15">
        <f>SUMIFS(PRODUCAO_SHRINK!E:E,PRODUCAO_SHRINK!B:B,PLANEJAMENTO[[#This Row],[SKU]],PRODUCAO_SHRINK!H:H,PLANEJAMENTO[[#Headers],[SHERINK SOLICITADO]],PRODUCAO_SHRINK!V:V,PLANEJAMENTO[[#This Row],[LISTA]])</f>
        <v>0</v>
      </c>
      <c r="L430" s="15">
        <f>SUMIFS(PRODUCAO_SHRINK!E:E,PRODUCAO_SHRINK!B:B,PLANEJAMENTO[[#This Row],[SKU]],PRODUCAO_SHRINK!H:H,PLANEJAMENTO[[#Headers],[SHERINK ENVIADO]],PRODUCAO_SHRINK!V:V,PLANEJAMENTO[[#This Row],[LISTA]])</f>
        <v>0</v>
      </c>
      <c r="M430" s="15">
        <f>SUMIFS(IN_TRANSITO!E:E,IN_TRANSITO!B:B,PLANEJAMENTO!C430,IN_TRANSITO!H:H,PLANEJAMENTO!$M$2,IN_TRANSITO!W:W,PLANEJAMENTO!A430)</f>
        <v>330</v>
      </c>
      <c r="N430" s="15">
        <v>0</v>
      </c>
      <c r="O430" s="62">
        <v>330</v>
      </c>
      <c r="P430" s="15">
        <f>(PLANEJAMENTO[[#This Row],[AGUARDANDO SEPARAÇÃO]]+PLANEJAMENTO[[#This Row],[FINALIZADO]])-(PLANEJAMENTO[[#This Row],[TOTAL LISTA]]+PLANEJAMENTO[[#This Row],[KIT]])</f>
        <v>0</v>
      </c>
      <c r="Q430" s="3">
        <f>IFERROR(VLOOKUP(PLANEJAMENTO[[#This Row],[SKU]],EST_MERCOCAMP!A:E,5,0),0)</f>
        <v>-1284</v>
      </c>
      <c r="R430" s="61">
        <f>IFERROR(VLOOKUP(PLANEJAMENTO[[#This Row],[SKU]],EST_LMX!A:C,3,0),0)</f>
        <v>1572</v>
      </c>
      <c r="S430" s="7">
        <f>IFERROR(IF(VLOOKUP(C430,'EST_DEVINTEX X DEMANDA'!A:E,5,0)&lt;0,0,VLOOKUP(C430,'EST_DEVINTEX X DEMANDA'!A:E,5,0)),0)</f>
        <v>0</v>
      </c>
      <c r="T430" s="3"/>
      <c r="U430" s="3">
        <f t="shared" si="12"/>
        <v>0</v>
      </c>
      <c r="V430" s="3">
        <f t="shared" si="13"/>
        <v>0</v>
      </c>
      <c r="W430" s="61" t="s">
        <v>145</v>
      </c>
      <c r="X430" s="87" t="s">
        <v>145</v>
      </c>
      <c r="Y430" s="73">
        <f>(PLANEJAMENTO[[#This Row],[AGUARDANDO SEPARAÇÃO]]+PLANEJAMENTO[[#This Row],[FINALIZADO]])/(PLANEJAMENTO[[#This Row],[KIT]]+PLANEJAMENTO[[#This Row],[TOTAL LISTA]])</f>
        <v>1</v>
      </c>
    </row>
    <row r="431" spans="1:25" x14ac:dyDescent="0.25">
      <c r="A431" s="71" t="s">
        <v>161</v>
      </c>
      <c r="B431" s="71" t="s">
        <v>158</v>
      </c>
      <c r="C431" s="3">
        <v>43116</v>
      </c>
      <c r="D431" s="3" t="s">
        <v>445</v>
      </c>
      <c r="E431" s="47" t="s">
        <v>137</v>
      </c>
      <c r="F431" s="4" t="s">
        <v>136</v>
      </c>
      <c r="G431" s="4">
        <v>180</v>
      </c>
      <c r="H431" s="3">
        <v>3</v>
      </c>
      <c r="I431" s="15">
        <f>SUMIFS(IN_TRANSITO!E:E,IN_TRANSITO!B:B,PLANEJAMENTO!C431,IN_TRANSITO!H:H,PLANEJAMENTO!$I$2,IN_TRANSITO!W:W,PLANEJAMENTO!A431)</f>
        <v>0</v>
      </c>
      <c r="J431" s="15">
        <f>SUMIFS(IN_TRANSITO!E:E,IN_TRANSITO!B:B,PLANEJAMENTO!C431,IN_TRANSITO!H:H,PLANEJAMENTO!$J$2,IN_TRANSITO!W:W,PLANEJAMENTO!A431)</f>
        <v>0</v>
      </c>
      <c r="K431" s="15">
        <f>SUMIFS(PRODUCAO_SHRINK!E:E,PRODUCAO_SHRINK!B:B,PLANEJAMENTO[[#This Row],[SKU]],PRODUCAO_SHRINK!H:H,PLANEJAMENTO[[#Headers],[SHERINK SOLICITADO]],PRODUCAO_SHRINK!V:V,PLANEJAMENTO[[#This Row],[LISTA]])</f>
        <v>0</v>
      </c>
      <c r="L431" s="15">
        <f>SUMIFS(PRODUCAO_SHRINK!E:E,PRODUCAO_SHRINK!B:B,PLANEJAMENTO[[#This Row],[SKU]],PRODUCAO_SHRINK!H:H,PLANEJAMENTO[[#Headers],[SHERINK ENVIADO]],PRODUCAO_SHRINK!V:V,PLANEJAMENTO[[#This Row],[LISTA]])</f>
        <v>0</v>
      </c>
      <c r="M431" s="15">
        <f>SUMIFS(IN_TRANSITO!E:E,IN_TRANSITO!B:B,PLANEJAMENTO!C431,IN_TRANSITO!H:H,PLANEJAMENTO!$M$2,IN_TRANSITO!W:W,PLANEJAMENTO!A431)</f>
        <v>0</v>
      </c>
      <c r="N431" s="15">
        <v>0</v>
      </c>
      <c r="O431" s="62">
        <v>330</v>
      </c>
      <c r="P431" s="15">
        <f>(PLANEJAMENTO[[#This Row],[AGUARDANDO SEPARAÇÃO]]+PLANEJAMENTO[[#This Row],[FINALIZADO]])-(PLANEJAMENTO[[#This Row],[TOTAL LISTA]]+PLANEJAMENTO[[#This Row],[KIT]])</f>
        <v>-330</v>
      </c>
      <c r="Q431" s="3">
        <f>IFERROR(VLOOKUP(PLANEJAMENTO[[#This Row],[SKU]],EST_MERCOCAMP!A:E,5,0),0)</f>
        <v>-885</v>
      </c>
      <c r="R431" s="61">
        <f>IFERROR(VLOOKUP(PLANEJAMENTO[[#This Row],[SKU]],EST_LMX!A:C,3,0),0)</f>
        <v>3318</v>
      </c>
      <c r="S431" s="7">
        <f>IFERROR(IF(VLOOKUP(C431,'EST_DEVINTEX X DEMANDA'!A:E,5,0)&lt;0,0,VLOOKUP(C431,'EST_DEVINTEX X DEMANDA'!A:E,5,0)),0)</f>
        <v>6042</v>
      </c>
      <c r="T431" s="3"/>
      <c r="U431" s="3">
        <f t="shared" si="12"/>
        <v>0</v>
      </c>
      <c r="V431" s="3">
        <f t="shared" si="13"/>
        <v>0</v>
      </c>
      <c r="W431" s="61" t="s">
        <v>145</v>
      </c>
      <c r="X431" s="87" t="s">
        <v>145</v>
      </c>
      <c r="Y431" s="73">
        <f>(PLANEJAMENTO[[#This Row],[AGUARDANDO SEPARAÇÃO]]+PLANEJAMENTO[[#This Row],[FINALIZADO]])/(PLANEJAMENTO[[#This Row],[KIT]]+PLANEJAMENTO[[#This Row],[TOTAL LISTA]])</f>
        <v>0</v>
      </c>
    </row>
    <row r="432" spans="1:25" x14ac:dyDescent="0.25">
      <c r="A432" s="71" t="s">
        <v>161</v>
      </c>
      <c r="B432" s="71" t="s">
        <v>158</v>
      </c>
      <c r="C432" s="3">
        <v>33600</v>
      </c>
      <c r="D432" s="3" t="s">
        <v>446</v>
      </c>
      <c r="E432" s="47" t="s">
        <v>138</v>
      </c>
      <c r="F432" s="4" t="s">
        <v>136</v>
      </c>
      <c r="G432" s="4">
        <v>1800</v>
      </c>
      <c r="H432" s="3">
        <v>6</v>
      </c>
      <c r="I432" s="15">
        <f>SUMIFS(IN_TRANSITO!E:E,IN_TRANSITO!B:B,PLANEJAMENTO!C432,IN_TRANSITO!H:H,PLANEJAMENTO!$I$2,IN_TRANSITO!W:W,PLANEJAMENTO!A432)</f>
        <v>0</v>
      </c>
      <c r="J432" s="15">
        <f>SUMIFS(IN_TRANSITO!E:E,IN_TRANSITO!B:B,PLANEJAMENTO!C432,IN_TRANSITO!H:H,PLANEJAMENTO!$J$2,IN_TRANSITO!W:W,PLANEJAMENTO!A432)</f>
        <v>0</v>
      </c>
      <c r="K432" s="15">
        <f>SUMIFS(PRODUCAO_SHRINK!E:E,PRODUCAO_SHRINK!B:B,PLANEJAMENTO[[#This Row],[SKU]],PRODUCAO_SHRINK!H:H,PLANEJAMENTO[[#Headers],[SHERINK SOLICITADO]],PRODUCAO_SHRINK!V:V,PLANEJAMENTO[[#This Row],[LISTA]])</f>
        <v>0</v>
      </c>
      <c r="L432" s="15">
        <f>SUMIFS(PRODUCAO_SHRINK!E:E,PRODUCAO_SHRINK!B:B,PLANEJAMENTO[[#This Row],[SKU]],PRODUCAO_SHRINK!H:H,PLANEJAMENTO[[#Headers],[SHERINK ENVIADO]],PRODUCAO_SHRINK!V:V,PLANEJAMENTO[[#This Row],[LISTA]])</f>
        <v>0</v>
      </c>
      <c r="M432" s="15">
        <f>SUMIFS(IN_TRANSITO!E:E,IN_TRANSITO!B:B,PLANEJAMENTO!C432,IN_TRANSITO!H:H,PLANEJAMENTO!$M$2,IN_TRANSITO!W:W,PLANEJAMENTO!A432)</f>
        <v>324</v>
      </c>
      <c r="N432" s="15">
        <v>0</v>
      </c>
      <c r="O432" s="62">
        <v>324</v>
      </c>
      <c r="P432" s="15">
        <f>(PLANEJAMENTO[[#This Row],[AGUARDANDO SEPARAÇÃO]]+PLANEJAMENTO[[#This Row],[FINALIZADO]])-(PLANEJAMENTO[[#This Row],[TOTAL LISTA]]+PLANEJAMENTO[[#This Row],[KIT]])</f>
        <v>0</v>
      </c>
      <c r="Q432" s="3">
        <f>IFERROR(VLOOKUP(PLANEJAMENTO[[#This Row],[SKU]],EST_MERCOCAMP!A:E,5,0),0)</f>
        <v>54096</v>
      </c>
      <c r="R432" s="61">
        <f>IFERROR(VLOOKUP(PLANEJAMENTO[[#This Row],[SKU]],EST_LMX!A:C,3,0),0)</f>
        <v>408</v>
      </c>
      <c r="S432" s="7">
        <f>IFERROR(IF(VLOOKUP(C432,'EST_DEVINTEX X DEMANDA'!A:E,5,0)&lt;0,0,VLOOKUP(C432,'EST_DEVINTEX X DEMANDA'!A:E,5,0)),0)</f>
        <v>19422</v>
      </c>
      <c r="T432" s="3"/>
      <c r="U432" s="3">
        <f t="shared" si="12"/>
        <v>0</v>
      </c>
      <c r="V432" s="3">
        <f t="shared" si="13"/>
        <v>0</v>
      </c>
      <c r="W432" s="61" t="s">
        <v>145</v>
      </c>
      <c r="X432" s="87" t="s">
        <v>145</v>
      </c>
      <c r="Y432" s="73">
        <f>(PLANEJAMENTO[[#This Row],[AGUARDANDO SEPARAÇÃO]]+PLANEJAMENTO[[#This Row],[FINALIZADO]])/(PLANEJAMENTO[[#This Row],[KIT]]+PLANEJAMENTO[[#This Row],[TOTAL LISTA]])</f>
        <v>1</v>
      </c>
    </row>
    <row r="433" spans="1:25" x14ac:dyDescent="0.25">
      <c r="A433" s="71" t="s">
        <v>161</v>
      </c>
      <c r="B433" s="71" t="s">
        <v>158</v>
      </c>
      <c r="C433" s="3">
        <v>33318</v>
      </c>
      <c r="D433" s="3" t="s">
        <v>447</v>
      </c>
      <c r="E433" s="47" t="s">
        <v>135</v>
      </c>
      <c r="F433" s="4" t="s">
        <v>136</v>
      </c>
      <c r="G433" s="4">
        <v>750</v>
      </c>
      <c r="H433" s="3">
        <v>6</v>
      </c>
      <c r="I433" s="15">
        <f>SUMIFS(IN_TRANSITO!E:E,IN_TRANSITO!B:B,PLANEJAMENTO!C433,IN_TRANSITO!H:H,PLANEJAMENTO!$I$2,IN_TRANSITO!W:W,PLANEJAMENTO!A433)</f>
        <v>0</v>
      </c>
      <c r="J433" s="15">
        <f>SUMIFS(IN_TRANSITO!E:E,IN_TRANSITO!B:B,PLANEJAMENTO!C433,IN_TRANSITO!H:H,PLANEJAMENTO!$J$2,IN_TRANSITO!W:W,PLANEJAMENTO!A433)</f>
        <v>0</v>
      </c>
      <c r="K433" s="15">
        <f>SUMIFS(PRODUCAO_SHRINK!E:E,PRODUCAO_SHRINK!B:B,PLANEJAMENTO[[#This Row],[SKU]],PRODUCAO_SHRINK!H:H,PLANEJAMENTO[[#Headers],[SHERINK SOLICITADO]],PRODUCAO_SHRINK!V:V,PLANEJAMENTO[[#This Row],[LISTA]])</f>
        <v>0</v>
      </c>
      <c r="L433" s="15">
        <f>SUMIFS(PRODUCAO_SHRINK!E:E,PRODUCAO_SHRINK!B:B,PLANEJAMENTO[[#This Row],[SKU]],PRODUCAO_SHRINK!H:H,PLANEJAMENTO[[#Headers],[SHERINK ENVIADO]],PRODUCAO_SHRINK!V:V,PLANEJAMENTO[[#This Row],[LISTA]])</f>
        <v>0</v>
      </c>
      <c r="M433" s="15">
        <f>SUMIFS(IN_TRANSITO!E:E,IN_TRANSITO!B:B,PLANEJAMENTO!C433,IN_TRANSITO!H:H,PLANEJAMENTO!$M$2,IN_TRANSITO!W:W,PLANEJAMENTO!A433)</f>
        <v>324</v>
      </c>
      <c r="N433" s="15">
        <v>0</v>
      </c>
      <c r="O433" s="62">
        <v>324</v>
      </c>
      <c r="P433" s="15">
        <f>(PLANEJAMENTO[[#This Row],[AGUARDANDO SEPARAÇÃO]]+PLANEJAMENTO[[#This Row],[FINALIZADO]])-(PLANEJAMENTO[[#This Row],[TOTAL LISTA]]+PLANEJAMENTO[[#This Row],[KIT]])</f>
        <v>0</v>
      </c>
      <c r="Q433" s="3">
        <f>IFERROR(VLOOKUP(PLANEJAMENTO[[#This Row],[SKU]],EST_MERCOCAMP!A:E,5,0),0)</f>
        <v>462</v>
      </c>
      <c r="R433" s="61">
        <f>IFERROR(VLOOKUP(PLANEJAMENTO[[#This Row],[SKU]],EST_LMX!A:C,3,0),0)</f>
        <v>540</v>
      </c>
      <c r="S433" s="7">
        <f>IFERROR(IF(VLOOKUP(C433,'EST_DEVINTEX X DEMANDA'!A:E,5,0)&lt;0,0,VLOOKUP(C433,'EST_DEVINTEX X DEMANDA'!A:E,5,0)),0)</f>
        <v>528</v>
      </c>
      <c r="T433" s="3"/>
      <c r="U433" s="3">
        <f t="shared" si="12"/>
        <v>0</v>
      </c>
      <c r="V433" s="3">
        <f t="shared" si="13"/>
        <v>0</v>
      </c>
      <c r="W433" s="61" t="s">
        <v>145</v>
      </c>
      <c r="X433" s="87" t="s">
        <v>145</v>
      </c>
      <c r="Y433" s="73">
        <f>(PLANEJAMENTO[[#This Row],[AGUARDANDO SEPARAÇÃO]]+PLANEJAMENTO[[#This Row],[FINALIZADO]])/(PLANEJAMENTO[[#This Row],[KIT]]+PLANEJAMENTO[[#This Row],[TOTAL LISTA]])</f>
        <v>1</v>
      </c>
    </row>
    <row r="434" spans="1:25" x14ac:dyDescent="0.25">
      <c r="A434" s="71" t="s">
        <v>161</v>
      </c>
      <c r="B434" s="71" t="s">
        <v>158</v>
      </c>
      <c r="C434" s="3">
        <v>95076</v>
      </c>
      <c r="D434" s="3" t="s">
        <v>448</v>
      </c>
      <c r="E434" s="47" t="s">
        <v>135</v>
      </c>
      <c r="F434" s="4" t="s">
        <v>136</v>
      </c>
      <c r="G434" s="4">
        <v>480</v>
      </c>
      <c r="H434" s="3">
        <v>6</v>
      </c>
      <c r="I434" s="15">
        <f>SUMIFS(IN_TRANSITO!E:E,IN_TRANSITO!B:B,PLANEJAMENTO!C434,IN_TRANSITO!H:H,PLANEJAMENTO!$I$2,IN_TRANSITO!W:W,PLANEJAMENTO!A434)</f>
        <v>0</v>
      </c>
      <c r="J434" s="15">
        <f>SUMIFS(IN_TRANSITO!E:E,IN_TRANSITO!B:B,PLANEJAMENTO!C434,IN_TRANSITO!H:H,PLANEJAMENTO!$J$2,IN_TRANSITO!W:W,PLANEJAMENTO!A434)</f>
        <v>0</v>
      </c>
      <c r="K434" s="15">
        <f>SUMIFS(PRODUCAO_SHRINK!E:E,PRODUCAO_SHRINK!B:B,PLANEJAMENTO[[#This Row],[SKU]],PRODUCAO_SHRINK!H:H,PLANEJAMENTO[[#Headers],[SHERINK SOLICITADO]],PRODUCAO_SHRINK!V:V,PLANEJAMENTO[[#This Row],[LISTA]])</f>
        <v>324</v>
      </c>
      <c r="L434" s="15">
        <f>SUMIFS(PRODUCAO_SHRINK!E:E,PRODUCAO_SHRINK!B:B,PLANEJAMENTO[[#This Row],[SKU]],PRODUCAO_SHRINK!H:H,PLANEJAMENTO[[#Headers],[SHERINK ENVIADO]],PRODUCAO_SHRINK!V:V,PLANEJAMENTO[[#This Row],[LISTA]])</f>
        <v>324</v>
      </c>
      <c r="M434" s="15">
        <f>SUMIFS(IN_TRANSITO!E:E,IN_TRANSITO!B:B,PLANEJAMENTO!C434,IN_TRANSITO!H:H,PLANEJAMENTO!$M$2,IN_TRANSITO!W:W,PLANEJAMENTO!A434)</f>
        <v>0</v>
      </c>
      <c r="N434" s="15">
        <v>0</v>
      </c>
      <c r="O434" s="62">
        <v>324</v>
      </c>
      <c r="P434" s="15">
        <f>(PLANEJAMENTO[[#This Row],[AGUARDANDO SEPARAÇÃO]]+PLANEJAMENTO[[#This Row],[FINALIZADO]])-(PLANEJAMENTO[[#This Row],[TOTAL LISTA]]+PLANEJAMENTO[[#This Row],[KIT]])</f>
        <v>-324</v>
      </c>
      <c r="Q434" s="3">
        <f>IFERROR(VLOOKUP(PLANEJAMENTO[[#This Row],[SKU]],EST_MERCOCAMP!A:E,5,0),0)</f>
        <v>11256</v>
      </c>
      <c r="R434" s="61">
        <f>IFERROR(VLOOKUP(PLANEJAMENTO[[#This Row],[SKU]],EST_LMX!A:C,3,0),0)</f>
        <v>3966</v>
      </c>
      <c r="S434" s="7">
        <f>IFERROR(IF(VLOOKUP(C434,'EST_DEVINTEX X DEMANDA'!A:E,5,0)&lt;0,0,VLOOKUP(C434,'EST_DEVINTEX X DEMANDA'!A:E,5,0)),0)</f>
        <v>4440</v>
      </c>
      <c r="T434" s="3"/>
      <c r="U434" s="3">
        <f t="shared" si="12"/>
        <v>0</v>
      </c>
      <c r="V434" s="3">
        <f t="shared" si="13"/>
        <v>0</v>
      </c>
      <c r="W434" s="61" t="s">
        <v>182</v>
      </c>
      <c r="X434" s="87" t="s">
        <v>145</v>
      </c>
      <c r="Y434" s="73">
        <f>(PLANEJAMENTO[[#This Row],[AGUARDANDO SEPARAÇÃO]]+PLANEJAMENTO[[#This Row],[FINALIZADO]])/(PLANEJAMENTO[[#This Row],[KIT]]+PLANEJAMENTO[[#This Row],[TOTAL LISTA]])</f>
        <v>0</v>
      </c>
    </row>
    <row r="435" spans="1:25" x14ac:dyDescent="0.25">
      <c r="A435" s="71" t="s">
        <v>161</v>
      </c>
      <c r="B435" s="71" t="s">
        <v>158</v>
      </c>
      <c r="C435" s="3">
        <v>34874</v>
      </c>
      <c r="D435" s="3" t="s">
        <v>449</v>
      </c>
      <c r="E435" s="47" t="s">
        <v>135</v>
      </c>
      <c r="F435" s="4" t="s">
        <v>136</v>
      </c>
      <c r="G435" s="4">
        <v>1584</v>
      </c>
      <c r="H435" s="3">
        <v>12</v>
      </c>
      <c r="I435" s="15">
        <f>SUMIFS(IN_TRANSITO!E:E,IN_TRANSITO!B:B,PLANEJAMENTO!C435,IN_TRANSITO!H:H,PLANEJAMENTO!$I$2,IN_TRANSITO!W:W,PLANEJAMENTO!A435)</f>
        <v>0</v>
      </c>
      <c r="J435" s="15">
        <f>SUMIFS(IN_TRANSITO!E:E,IN_TRANSITO!B:B,PLANEJAMENTO!C435,IN_TRANSITO!H:H,PLANEJAMENTO!$J$2,IN_TRANSITO!W:W,PLANEJAMENTO!A435)</f>
        <v>0</v>
      </c>
      <c r="K435" s="15">
        <f>SUMIFS(PRODUCAO_SHRINK!E:E,PRODUCAO_SHRINK!B:B,PLANEJAMENTO[[#This Row],[SKU]],PRODUCAO_SHRINK!H:H,PLANEJAMENTO[[#Headers],[SHERINK SOLICITADO]],PRODUCAO_SHRINK!V:V,PLANEJAMENTO[[#This Row],[LISTA]])</f>
        <v>0</v>
      </c>
      <c r="L435" s="15">
        <f>SUMIFS(PRODUCAO_SHRINK!E:E,PRODUCAO_SHRINK!B:B,PLANEJAMENTO[[#This Row],[SKU]],PRODUCAO_SHRINK!H:H,PLANEJAMENTO[[#Headers],[SHERINK ENVIADO]],PRODUCAO_SHRINK!V:V,PLANEJAMENTO[[#This Row],[LISTA]])</f>
        <v>0</v>
      </c>
      <c r="M435" s="15">
        <f>SUMIFS(IN_TRANSITO!E:E,IN_TRANSITO!B:B,PLANEJAMENTO!C435,IN_TRANSITO!H:H,PLANEJAMENTO!$M$2,IN_TRANSITO!W:W,PLANEJAMENTO!A435)</f>
        <v>324</v>
      </c>
      <c r="N435" s="15">
        <v>0</v>
      </c>
      <c r="O435" s="62">
        <v>324</v>
      </c>
      <c r="P435" s="15">
        <f>(PLANEJAMENTO[[#This Row],[AGUARDANDO SEPARAÇÃO]]+PLANEJAMENTO[[#This Row],[FINALIZADO]])-(PLANEJAMENTO[[#This Row],[TOTAL LISTA]]+PLANEJAMENTO[[#This Row],[KIT]])</f>
        <v>0</v>
      </c>
      <c r="Q435" s="3">
        <f>IFERROR(VLOOKUP(PLANEJAMENTO[[#This Row],[SKU]],EST_MERCOCAMP!A:E,5,0),0)</f>
        <v>-1056</v>
      </c>
      <c r="R435" s="61">
        <f>IFERROR(VLOOKUP(PLANEJAMENTO[[#This Row],[SKU]],EST_LMX!A:C,3,0),0)</f>
        <v>5592</v>
      </c>
      <c r="S435" s="7">
        <f>IFERROR(IF(VLOOKUP(C435,'EST_DEVINTEX X DEMANDA'!A:E,5,0)&lt;0,0,VLOOKUP(C435,'EST_DEVINTEX X DEMANDA'!A:E,5,0)),0)</f>
        <v>9552</v>
      </c>
      <c r="T435" s="3"/>
      <c r="U435" s="3">
        <f t="shared" si="12"/>
        <v>0</v>
      </c>
      <c r="V435" s="3">
        <f t="shared" si="13"/>
        <v>0</v>
      </c>
      <c r="W435" s="61" t="s">
        <v>145</v>
      </c>
      <c r="X435" s="87" t="s">
        <v>145</v>
      </c>
      <c r="Y435" s="73">
        <f>(PLANEJAMENTO[[#This Row],[AGUARDANDO SEPARAÇÃO]]+PLANEJAMENTO[[#This Row],[FINALIZADO]])/(PLANEJAMENTO[[#This Row],[KIT]]+PLANEJAMENTO[[#This Row],[TOTAL LISTA]])</f>
        <v>1</v>
      </c>
    </row>
    <row r="436" spans="1:25" x14ac:dyDescent="0.25">
      <c r="A436" s="71" t="s">
        <v>161</v>
      </c>
      <c r="B436" s="71" t="s">
        <v>158</v>
      </c>
      <c r="C436" s="3">
        <v>32194</v>
      </c>
      <c r="D436" s="3" t="s">
        <v>450</v>
      </c>
      <c r="E436" s="47" t="s">
        <v>138</v>
      </c>
      <c r="F436" s="4" t="s">
        <v>136</v>
      </c>
      <c r="G436" s="4">
        <v>1980</v>
      </c>
      <c r="H436" s="3">
        <v>6</v>
      </c>
      <c r="I436" s="15">
        <f>SUMIFS(IN_TRANSITO!E:E,IN_TRANSITO!B:B,PLANEJAMENTO!C436,IN_TRANSITO!H:H,PLANEJAMENTO!$I$2,IN_TRANSITO!W:W,PLANEJAMENTO!A436)</f>
        <v>0</v>
      </c>
      <c r="J436" s="15">
        <f>SUMIFS(IN_TRANSITO!E:E,IN_TRANSITO!B:B,PLANEJAMENTO!C436,IN_TRANSITO!H:H,PLANEJAMENTO!$J$2,IN_TRANSITO!W:W,PLANEJAMENTO!A436)</f>
        <v>0</v>
      </c>
      <c r="K436" s="15">
        <f>SUMIFS(PRODUCAO_SHRINK!E:E,PRODUCAO_SHRINK!B:B,PLANEJAMENTO[[#This Row],[SKU]],PRODUCAO_SHRINK!H:H,PLANEJAMENTO[[#Headers],[SHERINK SOLICITADO]],PRODUCAO_SHRINK!V:V,PLANEJAMENTO[[#This Row],[LISTA]])</f>
        <v>0</v>
      </c>
      <c r="L436" s="15">
        <f>SUMIFS(PRODUCAO_SHRINK!E:E,PRODUCAO_SHRINK!B:B,PLANEJAMENTO[[#This Row],[SKU]],PRODUCAO_SHRINK!H:H,PLANEJAMENTO[[#Headers],[SHERINK ENVIADO]],PRODUCAO_SHRINK!V:V,PLANEJAMENTO[[#This Row],[LISTA]])</f>
        <v>0</v>
      </c>
      <c r="M436" s="15">
        <f>SUMIFS(IN_TRANSITO!E:E,IN_TRANSITO!B:B,PLANEJAMENTO!C436,IN_TRANSITO!H:H,PLANEJAMENTO!$M$2,IN_TRANSITO!W:W,PLANEJAMENTO!A436)</f>
        <v>312</v>
      </c>
      <c r="N436" s="15">
        <v>0</v>
      </c>
      <c r="O436" s="62">
        <v>312</v>
      </c>
      <c r="P436" s="15">
        <f>(PLANEJAMENTO[[#This Row],[AGUARDANDO SEPARAÇÃO]]+PLANEJAMENTO[[#This Row],[FINALIZADO]])-(PLANEJAMENTO[[#This Row],[TOTAL LISTA]]+PLANEJAMENTO[[#This Row],[KIT]])</f>
        <v>0</v>
      </c>
      <c r="Q436" s="3">
        <f>IFERROR(VLOOKUP(PLANEJAMENTO[[#This Row],[SKU]],EST_MERCOCAMP!A:E,5,0),0)</f>
        <v>6312</v>
      </c>
      <c r="R436" s="61">
        <f>IFERROR(VLOOKUP(PLANEJAMENTO[[#This Row],[SKU]],EST_LMX!A:C,3,0),0)</f>
        <v>558</v>
      </c>
      <c r="S436" s="7">
        <f>IFERROR(IF(VLOOKUP(C436,'EST_DEVINTEX X DEMANDA'!A:E,5,0)&lt;0,0,VLOOKUP(C436,'EST_DEVINTEX X DEMANDA'!A:E,5,0)),0)</f>
        <v>4296</v>
      </c>
      <c r="T436" s="3"/>
      <c r="U436" s="3">
        <f t="shared" si="12"/>
        <v>0</v>
      </c>
      <c r="V436" s="3">
        <f t="shared" si="13"/>
        <v>0</v>
      </c>
      <c r="W436" s="61" t="s">
        <v>145</v>
      </c>
      <c r="X436" s="87" t="s">
        <v>145</v>
      </c>
      <c r="Y436" s="73">
        <f>(PLANEJAMENTO[[#This Row],[AGUARDANDO SEPARAÇÃO]]+PLANEJAMENTO[[#This Row],[FINALIZADO]])/(PLANEJAMENTO[[#This Row],[KIT]]+PLANEJAMENTO[[#This Row],[TOTAL LISTA]])</f>
        <v>1</v>
      </c>
    </row>
    <row r="437" spans="1:25" x14ac:dyDescent="0.25">
      <c r="A437" s="71" t="s">
        <v>161</v>
      </c>
      <c r="B437" s="71" t="s">
        <v>158</v>
      </c>
      <c r="C437" s="3">
        <v>33360</v>
      </c>
      <c r="D437" s="3" t="s">
        <v>235</v>
      </c>
      <c r="E437" s="47" t="s">
        <v>138</v>
      </c>
      <c r="F437" s="4" t="s">
        <v>136</v>
      </c>
      <c r="G437" s="4">
        <v>0</v>
      </c>
      <c r="H437" s="3">
        <v>3</v>
      </c>
      <c r="I437" s="15">
        <f>SUMIFS(IN_TRANSITO!E:E,IN_TRANSITO!B:B,PLANEJAMENTO!C437,IN_TRANSITO!H:H,PLANEJAMENTO!$I$2,IN_TRANSITO!W:W,PLANEJAMENTO!A437)</f>
        <v>0</v>
      </c>
      <c r="J437" s="15">
        <f>SUMIFS(IN_TRANSITO!E:E,IN_TRANSITO!B:B,PLANEJAMENTO!C437,IN_TRANSITO!H:H,PLANEJAMENTO!$J$2,IN_TRANSITO!W:W,PLANEJAMENTO!A437)</f>
        <v>0</v>
      </c>
      <c r="K437" s="15">
        <f>SUMIFS(PRODUCAO_SHRINK!E:E,PRODUCAO_SHRINK!B:B,PLANEJAMENTO[[#This Row],[SKU]],PRODUCAO_SHRINK!H:H,PLANEJAMENTO[[#Headers],[SHERINK SOLICITADO]],PRODUCAO_SHRINK!V:V,PLANEJAMENTO[[#This Row],[LISTA]])</f>
        <v>0</v>
      </c>
      <c r="L437" s="15">
        <f>SUMIFS(PRODUCAO_SHRINK!E:E,PRODUCAO_SHRINK!B:B,PLANEJAMENTO[[#This Row],[SKU]],PRODUCAO_SHRINK!H:H,PLANEJAMENTO[[#Headers],[SHERINK ENVIADO]],PRODUCAO_SHRINK!V:V,PLANEJAMENTO[[#This Row],[LISTA]])</f>
        <v>0</v>
      </c>
      <c r="M437" s="15">
        <f>SUMIFS(IN_TRANSITO!E:E,IN_TRANSITO!B:B,PLANEJAMENTO!C437,IN_TRANSITO!H:H,PLANEJAMENTO!$M$2,IN_TRANSITO!W:W,PLANEJAMENTO!A437)</f>
        <v>312</v>
      </c>
      <c r="N437" s="15">
        <v>0</v>
      </c>
      <c r="O437" s="62">
        <v>312</v>
      </c>
      <c r="P437" s="15">
        <f>(PLANEJAMENTO[[#This Row],[AGUARDANDO SEPARAÇÃO]]+PLANEJAMENTO[[#This Row],[FINALIZADO]])-(PLANEJAMENTO[[#This Row],[TOTAL LISTA]]+PLANEJAMENTO[[#This Row],[KIT]])</f>
        <v>0</v>
      </c>
      <c r="Q437" s="3">
        <f>IFERROR(VLOOKUP(PLANEJAMENTO[[#This Row],[SKU]],EST_MERCOCAMP!A:E,5,0),0)</f>
        <v>0</v>
      </c>
      <c r="R437" s="61">
        <f>IFERROR(VLOOKUP(PLANEJAMENTO[[#This Row],[SKU]],EST_LMX!A:C,3,0),0)</f>
        <v>1956</v>
      </c>
      <c r="S437" s="7">
        <f>IFERROR(IF(VLOOKUP(C437,'EST_DEVINTEX X DEMANDA'!A:E,5,0)&lt;0,0,VLOOKUP(C437,'EST_DEVINTEX X DEMANDA'!A:E,5,0)),0)</f>
        <v>0</v>
      </c>
      <c r="T437" s="3"/>
      <c r="U437" s="3">
        <f t="shared" si="12"/>
        <v>0</v>
      </c>
      <c r="V437" s="3">
        <f t="shared" si="13"/>
        <v>0</v>
      </c>
      <c r="W437" s="61" t="s">
        <v>145</v>
      </c>
      <c r="X437" s="87" t="s">
        <v>145</v>
      </c>
      <c r="Y437" s="73">
        <f>(PLANEJAMENTO[[#This Row],[AGUARDANDO SEPARAÇÃO]]+PLANEJAMENTO[[#This Row],[FINALIZADO]])/(PLANEJAMENTO[[#This Row],[KIT]]+PLANEJAMENTO[[#This Row],[TOTAL LISTA]])</f>
        <v>1</v>
      </c>
    </row>
    <row r="438" spans="1:25" x14ac:dyDescent="0.25">
      <c r="A438" s="71" t="s">
        <v>161</v>
      </c>
      <c r="B438" s="71" t="s">
        <v>158</v>
      </c>
      <c r="C438" s="3">
        <v>33107</v>
      </c>
      <c r="D438" s="3" t="s">
        <v>451</v>
      </c>
      <c r="E438" s="47" t="s">
        <v>135</v>
      </c>
      <c r="F438" s="4" t="s">
        <v>136</v>
      </c>
      <c r="G438" s="4">
        <v>960</v>
      </c>
      <c r="H438" s="3">
        <v>6</v>
      </c>
      <c r="I438" s="15">
        <f>SUMIFS(IN_TRANSITO!E:E,IN_TRANSITO!B:B,PLANEJAMENTO!C438,IN_TRANSITO!H:H,PLANEJAMENTO!$I$2,IN_TRANSITO!W:W,PLANEJAMENTO!A438)</f>
        <v>0</v>
      </c>
      <c r="J438" s="15">
        <f>SUMIFS(IN_TRANSITO!E:E,IN_TRANSITO!B:B,PLANEJAMENTO!C438,IN_TRANSITO!H:H,PLANEJAMENTO!$J$2,IN_TRANSITO!W:W,PLANEJAMENTO!A438)</f>
        <v>0</v>
      </c>
      <c r="K438" s="15">
        <f>SUMIFS(PRODUCAO_SHRINK!E:E,PRODUCAO_SHRINK!B:B,PLANEJAMENTO[[#This Row],[SKU]],PRODUCAO_SHRINK!H:H,PLANEJAMENTO[[#Headers],[SHERINK SOLICITADO]],PRODUCAO_SHRINK!V:V,PLANEJAMENTO[[#This Row],[LISTA]])</f>
        <v>312</v>
      </c>
      <c r="L438" s="15">
        <f>SUMIFS(PRODUCAO_SHRINK!E:E,PRODUCAO_SHRINK!B:B,PLANEJAMENTO[[#This Row],[SKU]],PRODUCAO_SHRINK!H:H,PLANEJAMENTO[[#Headers],[SHERINK ENVIADO]],PRODUCAO_SHRINK!V:V,PLANEJAMENTO[[#This Row],[LISTA]])</f>
        <v>0</v>
      </c>
      <c r="M438" s="15">
        <f>SUMIFS(IN_TRANSITO!E:E,IN_TRANSITO!B:B,PLANEJAMENTO!C438,IN_TRANSITO!H:H,PLANEJAMENTO!$M$2,IN_TRANSITO!W:W,PLANEJAMENTO!A438)</f>
        <v>0</v>
      </c>
      <c r="N438" s="15">
        <v>0</v>
      </c>
      <c r="O438" s="62">
        <v>312</v>
      </c>
      <c r="P438" s="15">
        <f>(PLANEJAMENTO[[#This Row],[AGUARDANDO SEPARAÇÃO]]+PLANEJAMENTO[[#This Row],[FINALIZADO]])-(PLANEJAMENTO[[#This Row],[TOTAL LISTA]]+PLANEJAMENTO[[#This Row],[KIT]])</f>
        <v>-312</v>
      </c>
      <c r="Q438" s="3">
        <f>IFERROR(VLOOKUP(PLANEJAMENTO[[#This Row],[SKU]],EST_MERCOCAMP!A:E,5,0),0)</f>
        <v>20178</v>
      </c>
      <c r="R438" s="61">
        <f>IFERROR(VLOOKUP(PLANEJAMENTO[[#This Row],[SKU]],EST_LMX!A:C,3,0),0)</f>
        <v>9174</v>
      </c>
      <c r="S438" s="7">
        <f>IFERROR(IF(VLOOKUP(C438,'EST_DEVINTEX X DEMANDA'!A:E,5,0)&lt;0,0,VLOOKUP(C438,'EST_DEVINTEX X DEMANDA'!A:E,5,0)),0)</f>
        <v>19320</v>
      </c>
      <c r="T438" s="3"/>
      <c r="U438" s="3">
        <f t="shared" si="12"/>
        <v>0</v>
      </c>
      <c r="V438" s="3">
        <f t="shared" si="13"/>
        <v>0</v>
      </c>
      <c r="W438" s="61" t="s">
        <v>182</v>
      </c>
      <c r="X438" s="87" t="s">
        <v>145</v>
      </c>
      <c r="Y438" s="73">
        <f>(PLANEJAMENTO[[#This Row],[AGUARDANDO SEPARAÇÃO]]+PLANEJAMENTO[[#This Row],[FINALIZADO]])/(PLANEJAMENTO[[#This Row],[KIT]]+PLANEJAMENTO[[#This Row],[TOTAL LISTA]])</f>
        <v>0</v>
      </c>
    </row>
    <row r="439" spans="1:25" x14ac:dyDescent="0.25">
      <c r="A439" s="71" t="s">
        <v>161</v>
      </c>
      <c r="B439" s="71" t="s">
        <v>158</v>
      </c>
      <c r="C439" s="3">
        <v>30362</v>
      </c>
      <c r="D439" s="3" t="s">
        <v>452</v>
      </c>
      <c r="E439" s="47" t="s">
        <v>138</v>
      </c>
      <c r="F439" s="4" t="s">
        <v>136</v>
      </c>
      <c r="G439" s="4">
        <v>1584</v>
      </c>
      <c r="H439" s="3">
        <v>6</v>
      </c>
      <c r="I439" s="15">
        <f>SUMIFS(IN_TRANSITO!E:E,IN_TRANSITO!B:B,PLANEJAMENTO!C439,IN_TRANSITO!H:H,PLANEJAMENTO!$I$2,IN_TRANSITO!W:W,PLANEJAMENTO!A439)</f>
        <v>0</v>
      </c>
      <c r="J439" s="15">
        <f>SUMIFS(IN_TRANSITO!E:E,IN_TRANSITO!B:B,PLANEJAMENTO!C439,IN_TRANSITO!H:H,PLANEJAMENTO!$J$2,IN_TRANSITO!W:W,PLANEJAMENTO!A439)</f>
        <v>0</v>
      </c>
      <c r="K439" s="15">
        <f>SUMIFS(PRODUCAO_SHRINK!E:E,PRODUCAO_SHRINK!B:B,PLANEJAMENTO[[#This Row],[SKU]],PRODUCAO_SHRINK!H:H,PLANEJAMENTO[[#Headers],[SHERINK SOLICITADO]],PRODUCAO_SHRINK!V:V,PLANEJAMENTO[[#This Row],[LISTA]])</f>
        <v>0</v>
      </c>
      <c r="L439" s="15">
        <f>SUMIFS(PRODUCAO_SHRINK!E:E,PRODUCAO_SHRINK!B:B,PLANEJAMENTO[[#This Row],[SKU]],PRODUCAO_SHRINK!H:H,PLANEJAMENTO[[#Headers],[SHERINK ENVIADO]],PRODUCAO_SHRINK!V:V,PLANEJAMENTO[[#This Row],[LISTA]])</f>
        <v>0</v>
      </c>
      <c r="M439" s="15">
        <f>SUMIFS(IN_TRANSITO!E:E,IN_TRANSITO!B:B,PLANEJAMENTO!C439,IN_TRANSITO!H:H,PLANEJAMENTO!$M$2,IN_TRANSITO!W:W,PLANEJAMENTO!A439)</f>
        <v>300</v>
      </c>
      <c r="N439" s="15">
        <v>0</v>
      </c>
      <c r="O439" s="62">
        <v>300</v>
      </c>
      <c r="P439" s="15">
        <f>(PLANEJAMENTO[[#This Row],[AGUARDANDO SEPARAÇÃO]]+PLANEJAMENTO[[#This Row],[FINALIZADO]])-(PLANEJAMENTO[[#This Row],[TOTAL LISTA]]+PLANEJAMENTO[[#This Row],[KIT]])</f>
        <v>0</v>
      </c>
      <c r="Q439" s="3">
        <f>IFERROR(VLOOKUP(PLANEJAMENTO[[#This Row],[SKU]],EST_MERCOCAMP!A:E,5,0),0)</f>
        <v>2508</v>
      </c>
      <c r="R439" s="61">
        <f>IFERROR(VLOOKUP(PLANEJAMENTO[[#This Row],[SKU]],EST_LMX!A:C,3,0),0)</f>
        <v>870</v>
      </c>
      <c r="S439" s="7">
        <f>IFERROR(IF(VLOOKUP(C439,'EST_DEVINTEX X DEMANDA'!A:E,5,0)&lt;0,0,VLOOKUP(C439,'EST_DEVINTEX X DEMANDA'!A:E,5,0)),0)</f>
        <v>0</v>
      </c>
      <c r="T439" s="3"/>
      <c r="U439" s="3">
        <f t="shared" si="12"/>
        <v>0</v>
      </c>
      <c r="V439" s="3">
        <f t="shared" si="13"/>
        <v>0</v>
      </c>
      <c r="W439" s="61" t="s">
        <v>145</v>
      </c>
      <c r="X439" s="87" t="s">
        <v>145</v>
      </c>
      <c r="Y439" s="73">
        <f>(PLANEJAMENTO[[#This Row],[AGUARDANDO SEPARAÇÃO]]+PLANEJAMENTO[[#This Row],[FINALIZADO]])/(PLANEJAMENTO[[#This Row],[KIT]]+PLANEJAMENTO[[#This Row],[TOTAL LISTA]])</f>
        <v>1</v>
      </c>
    </row>
    <row r="440" spans="1:25" x14ac:dyDescent="0.25">
      <c r="A440" s="71" t="s">
        <v>161</v>
      </c>
      <c r="B440" s="71" t="s">
        <v>158</v>
      </c>
      <c r="C440" s="3">
        <v>95089</v>
      </c>
      <c r="D440" s="3" t="s">
        <v>453</v>
      </c>
      <c r="E440" s="47" t="s">
        <v>137</v>
      </c>
      <c r="F440" s="4" t="s">
        <v>136</v>
      </c>
      <c r="G440" s="4">
        <v>1008</v>
      </c>
      <c r="H440" s="3">
        <v>6</v>
      </c>
      <c r="I440" s="15">
        <f>SUMIFS(IN_TRANSITO!E:E,IN_TRANSITO!B:B,PLANEJAMENTO!C440,IN_TRANSITO!H:H,PLANEJAMENTO!$I$2,IN_TRANSITO!W:W,PLANEJAMENTO!A440)</f>
        <v>0</v>
      </c>
      <c r="J440" s="15">
        <f>SUMIFS(IN_TRANSITO!E:E,IN_TRANSITO!B:B,PLANEJAMENTO!C440,IN_TRANSITO!H:H,PLANEJAMENTO!$J$2,IN_TRANSITO!W:W,PLANEJAMENTO!A440)</f>
        <v>0</v>
      </c>
      <c r="K440" s="15">
        <f>SUMIFS(PRODUCAO_SHRINK!E:E,PRODUCAO_SHRINK!B:B,PLANEJAMENTO[[#This Row],[SKU]],PRODUCAO_SHRINK!H:H,PLANEJAMENTO[[#Headers],[SHERINK SOLICITADO]],PRODUCAO_SHRINK!V:V,PLANEJAMENTO[[#This Row],[LISTA]])</f>
        <v>0</v>
      </c>
      <c r="L440" s="15">
        <f>SUMIFS(PRODUCAO_SHRINK!E:E,PRODUCAO_SHRINK!B:B,PLANEJAMENTO[[#This Row],[SKU]],PRODUCAO_SHRINK!H:H,PLANEJAMENTO[[#Headers],[SHERINK ENVIADO]],PRODUCAO_SHRINK!V:V,PLANEJAMENTO[[#This Row],[LISTA]])</f>
        <v>0</v>
      </c>
      <c r="M440" s="15">
        <f>SUMIFS(IN_TRANSITO!E:E,IN_TRANSITO!B:B,PLANEJAMENTO!C440,IN_TRANSITO!H:H,PLANEJAMENTO!$M$2,IN_TRANSITO!W:W,PLANEJAMENTO!A440)</f>
        <v>300</v>
      </c>
      <c r="N440" s="15">
        <v>0</v>
      </c>
      <c r="O440" s="62">
        <v>300</v>
      </c>
      <c r="P440" s="15">
        <f>(PLANEJAMENTO[[#This Row],[AGUARDANDO SEPARAÇÃO]]+PLANEJAMENTO[[#This Row],[FINALIZADO]])-(PLANEJAMENTO[[#This Row],[TOTAL LISTA]]+PLANEJAMENTO[[#This Row],[KIT]])</f>
        <v>0</v>
      </c>
      <c r="Q440" s="3">
        <f>IFERROR(VLOOKUP(PLANEJAMENTO[[#This Row],[SKU]],EST_MERCOCAMP!A:E,5,0),0)</f>
        <v>1602</v>
      </c>
      <c r="R440" s="61">
        <f>IFERROR(VLOOKUP(PLANEJAMENTO[[#This Row],[SKU]],EST_LMX!A:C,3,0),0)</f>
        <v>1794</v>
      </c>
      <c r="S440" s="7">
        <f>IFERROR(IF(VLOOKUP(C440,'EST_DEVINTEX X DEMANDA'!A:E,5,0)&lt;0,0,VLOOKUP(C440,'EST_DEVINTEX X DEMANDA'!A:E,5,0)),0)</f>
        <v>8112</v>
      </c>
      <c r="T440" s="3"/>
      <c r="U440" s="3">
        <f t="shared" si="12"/>
        <v>0</v>
      </c>
      <c r="V440" s="3">
        <f t="shared" si="13"/>
        <v>0</v>
      </c>
      <c r="W440" s="61" t="s">
        <v>145</v>
      </c>
      <c r="X440" s="87" t="s">
        <v>145</v>
      </c>
      <c r="Y440" s="73">
        <f>(PLANEJAMENTO[[#This Row],[AGUARDANDO SEPARAÇÃO]]+PLANEJAMENTO[[#This Row],[FINALIZADO]])/(PLANEJAMENTO[[#This Row],[KIT]]+PLANEJAMENTO[[#This Row],[TOTAL LISTA]])</f>
        <v>1</v>
      </c>
    </row>
    <row r="441" spans="1:25" x14ac:dyDescent="0.25">
      <c r="A441" s="71" t="s">
        <v>161</v>
      </c>
      <c r="B441" s="71" t="s">
        <v>158</v>
      </c>
      <c r="C441" s="3">
        <v>8265</v>
      </c>
      <c r="D441" s="3" t="s">
        <v>454</v>
      </c>
      <c r="E441" s="47" t="s">
        <v>138</v>
      </c>
      <c r="F441" s="4" t="s">
        <v>136</v>
      </c>
      <c r="G441" s="4">
        <v>1512</v>
      </c>
      <c r="H441" s="3">
        <v>6</v>
      </c>
      <c r="I441" s="15">
        <f>SUMIFS(IN_TRANSITO!E:E,IN_TRANSITO!B:B,PLANEJAMENTO!C441,IN_TRANSITO!H:H,PLANEJAMENTO!$I$2,IN_TRANSITO!W:W,PLANEJAMENTO!A441)</f>
        <v>0</v>
      </c>
      <c r="J441" s="15">
        <f>SUMIFS(IN_TRANSITO!E:E,IN_TRANSITO!B:B,PLANEJAMENTO!C441,IN_TRANSITO!H:H,PLANEJAMENTO!$J$2,IN_TRANSITO!W:W,PLANEJAMENTO!A441)</f>
        <v>0</v>
      </c>
      <c r="K441" s="15">
        <f>SUMIFS(PRODUCAO_SHRINK!E:E,PRODUCAO_SHRINK!B:B,PLANEJAMENTO[[#This Row],[SKU]],PRODUCAO_SHRINK!H:H,PLANEJAMENTO[[#Headers],[SHERINK SOLICITADO]],PRODUCAO_SHRINK!V:V,PLANEJAMENTO[[#This Row],[LISTA]])</f>
        <v>0</v>
      </c>
      <c r="L441" s="15">
        <f>SUMIFS(PRODUCAO_SHRINK!E:E,PRODUCAO_SHRINK!B:B,PLANEJAMENTO[[#This Row],[SKU]],PRODUCAO_SHRINK!H:H,PLANEJAMENTO[[#Headers],[SHERINK ENVIADO]],PRODUCAO_SHRINK!V:V,PLANEJAMENTO[[#This Row],[LISTA]])</f>
        <v>0</v>
      </c>
      <c r="M441" s="15">
        <f>SUMIFS(IN_TRANSITO!E:E,IN_TRANSITO!B:B,PLANEJAMENTO!C441,IN_TRANSITO!H:H,PLANEJAMENTO!$M$2,IN_TRANSITO!W:W,PLANEJAMENTO!A441)</f>
        <v>300</v>
      </c>
      <c r="N441" s="15">
        <v>0</v>
      </c>
      <c r="O441" s="62">
        <v>300</v>
      </c>
      <c r="P441" s="15">
        <f>(PLANEJAMENTO[[#This Row],[AGUARDANDO SEPARAÇÃO]]+PLANEJAMENTO[[#This Row],[FINALIZADO]])-(PLANEJAMENTO[[#This Row],[TOTAL LISTA]]+PLANEJAMENTO[[#This Row],[KIT]])</f>
        <v>0</v>
      </c>
      <c r="Q441" s="3">
        <f>IFERROR(VLOOKUP(PLANEJAMENTO[[#This Row],[SKU]],EST_MERCOCAMP!A:E,5,0),0)</f>
        <v>26712</v>
      </c>
      <c r="R441" s="61">
        <f>IFERROR(VLOOKUP(PLANEJAMENTO[[#This Row],[SKU]],EST_LMX!A:C,3,0),0)</f>
        <v>474</v>
      </c>
      <c r="S441" s="7">
        <f>IFERROR(IF(VLOOKUP(C441,'EST_DEVINTEX X DEMANDA'!A:E,5,0)&lt;0,0,VLOOKUP(C441,'EST_DEVINTEX X DEMANDA'!A:E,5,0)),0)</f>
        <v>366</v>
      </c>
      <c r="T441" s="3"/>
      <c r="U441" s="3">
        <f t="shared" si="12"/>
        <v>0</v>
      </c>
      <c r="V441" s="3">
        <f t="shared" si="13"/>
        <v>0</v>
      </c>
      <c r="W441" s="61" t="s">
        <v>145</v>
      </c>
      <c r="X441" s="87" t="s">
        <v>145</v>
      </c>
      <c r="Y441" s="73">
        <f>(PLANEJAMENTO[[#This Row],[AGUARDANDO SEPARAÇÃO]]+PLANEJAMENTO[[#This Row],[FINALIZADO]])/(PLANEJAMENTO[[#This Row],[KIT]]+PLANEJAMENTO[[#This Row],[TOTAL LISTA]])</f>
        <v>1</v>
      </c>
    </row>
    <row r="442" spans="1:25" x14ac:dyDescent="0.25">
      <c r="A442" s="71" t="s">
        <v>161</v>
      </c>
      <c r="B442" s="71" t="s">
        <v>158</v>
      </c>
      <c r="C442" s="3">
        <v>95161</v>
      </c>
      <c r="D442" s="3" t="s">
        <v>455</v>
      </c>
      <c r="E442" s="47" t="s">
        <v>135</v>
      </c>
      <c r="F442" s="4" t="s">
        <v>136</v>
      </c>
      <c r="G442" s="4">
        <v>1350</v>
      </c>
      <c r="H442" s="3">
        <v>6</v>
      </c>
      <c r="I442" s="15">
        <f>SUMIFS(IN_TRANSITO!E:E,IN_TRANSITO!B:B,PLANEJAMENTO!C442,IN_TRANSITO!H:H,PLANEJAMENTO!$I$2,IN_TRANSITO!W:W,PLANEJAMENTO!A442)</f>
        <v>0</v>
      </c>
      <c r="J442" s="15">
        <f>SUMIFS(IN_TRANSITO!E:E,IN_TRANSITO!B:B,PLANEJAMENTO!C442,IN_TRANSITO!H:H,PLANEJAMENTO!$J$2,IN_TRANSITO!W:W,PLANEJAMENTO!A442)</f>
        <v>0</v>
      </c>
      <c r="K442" s="15">
        <f>SUMIFS(PRODUCAO_SHRINK!E:E,PRODUCAO_SHRINK!B:B,PLANEJAMENTO[[#This Row],[SKU]],PRODUCAO_SHRINK!H:H,PLANEJAMENTO[[#Headers],[SHERINK SOLICITADO]],PRODUCAO_SHRINK!V:V,PLANEJAMENTO[[#This Row],[LISTA]])</f>
        <v>0</v>
      </c>
      <c r="L442" s="15">
        <f>SUMIFS(PRODUCAO_SHRINK!E:E,PRODUCAO_SHRINK!B:B,PLANEJAMENTO[[#This Row],[SKU]],PRODUCAO_SHRINK!H:H,PLANEJAMENTO[[#Headers],[SHERINK ENVIADO]],PRODUCAO_SHRINK!V:V,PLANEJAMENTO[[#This Row],[LISTA]])</f>
        <v>0</v>
      </c>
      <c r="M442" s="15">
        <f>SUMIFS(IN_TRANSITO!E:E,IN_TRANSITO!B:B,PLANEJAMENTO!C442,IN_TRANSITO!H:H,PLANEJAMENTO!$M$2,IN_TRANSITO!W:W,PLANEJAMENTO!A442)</f>
        <v>300</v>
      </c>
      <c r="N442" s="15">
        <v>0</v>
      </c>
      <c r="O442" s="62">
        <v>300</v>
      </c>
      <c r="P442" s="15">
        <f>(PLANEJAMENTO[[#This Row],[AGUARDANDO SEPARAÇÃO]]+PLANEJAMENTO[[#This Row],[FINALIZADO]])-(PLANEJAMENTO[[#This Row],[TOTAL LISTA]]+PLANEJAMENTO[[#This Row],[KIT]])</f>
        <v>0</v>
      </c>
      <c r="Q442" s="3">
        <f>IFERROR(VLOOKUP(PLANEJAMENTO[[#This Row],[SKU]],EST_MERCOCAMP!A:E,5,0),0)</f>
        <v>-2058</v>
      </c>
      <c r="R442" s="61">
        <f>IFERROR(VLOOKUP(PLANEJAMENTO[[#This Row],[SKU]],EST_LMX!A:C,3,0),0)</f>
        <v>348</v>
      </c>
      <c r="S442" s="7">
        <f>IFERROR(IF(VLOOKUP(C442,'EST_DEVINTEX X DEMANDA'!A:E,5,0)&lt;0,0,VLOOKUP(C442,'EST_DEVINTEX X DEMANDA'!A:E,5,0)),0)</f>
        <v>0</v>
      </c>
      <c r="T442" s="3"/>
      <c r="U442" s="3">
        <f t="shared" si="12"/>
        <v>0</v>
      </c>
      <c r="V442" s="3">
        <f t="shared" si="13"/>
        <v>0</v>
      </c>
      <c r="W442" s="61" t="s">
        <v>145</v>
      </c>
      <c r="X442" s="87" t="s">
        <v>145</v>
      </c>
      <c r="Y442" s="73">
        <f>(PLANEJAMENTO[[#This Row],[AGUARDANDO SEPARAÇÃO]]+PLANEJAMENTO[[#This Row],[FINALIZADO]])/(PLANEJAMENTO[[#This Row],[KIT]]+PLANEJAMENTO[[#This Row],[TOTAL LISTA]])</f>
        <v>1</v>
      </c>
    </row>
    <row r="443" spans="1:25" x14ac:dyDescent="0.25">
      <c r="A443" s="71" t="s">
        <v>161</v>
      </c>
      <c r="B443" s="71" t="s">
        <v>158</v>
      </c>
      <c r="C443" s="3">
        <v>8257</v>
      </c>
      <c r="D443" s="3" t="s">
        <v>456</v>
      </c>
      <c r="E443" s="47" t="s">
        <v>135</v>
      </c>
      <c r="F443" s="4" t="s">
        <v>136</v>
      </c>
      <c r="G443" s="4">
        <v>1512</v>
      </c>
      <c r="H443" s="3">
        <v>6</v>
      </c>
      <c r="I443" s="15">
        <f>SUMIFS(IN_TRANSITO!E:E,IN_TRANSITO!B:B,PLANEJAMENTO!C443,IN_TRANSITO!H:H,PLANEJAMENTO!$I$2,IN_TRANSITO!W:W,PLANEJAMENTO!A443)</f>
        <v>0</v>
      </c>
      <c r="J443" s="15">
        <f>SUMIFS(IN_TRANSITO!E:E,IN_TRANSITO!B:B,PLANEJAMENTO!C443,IN_TRANSITO!H:H,PLANEJAMENTO!$J$2,IN_TRANSITO!W:W,PLANEJAMENTO!A443)</f>
        <v>0</v>
      </c>
      <c r="K443" s="15">
        <f>SUMIFS(PRODUCAO_SHRINK!E:E,PRODUCAO_SHRINK!B:B,PLANEJAMENTO[[#This Row],[SKU]],PRODUCAO_SHRINK!H:H,PLANEJAMENTO[[#Headers],[SHERINK SOLICITADO]],PRODUCAO_SHRINK!V:V,PLANEJAMENTO[[#This Row],[LISTA]])</f>
        <v>0</v>
      </c>
      <c r="L443" s="15">
        <f>SUMIFS(PRODUCAO_SHRINK!E:E,PRODUCAO_SHRINK!B:B,PLANEJAMENTO[[#This Row],[SKU]],PRODUCAO_SHRINK!H:H,PLANEJAMENTO[[#Headers],[SHERINK ENVIADO]],PRODUCAO_SHRINK!V:V,PLANEJAMENTO[[#This Row],[LISTA]])</f>
        <v>0</v>
      </c>
      <c r="M443" s="15">
        <f>SUMIFS(IN_TRANSITO!E:E,IN_TRANSITO!B:B,PLANEJAMENTO!C443,IN_TRANSITO!H:H,PLANEJAMENTO!$M$2,IN_TRANSITO!W:W,PLANEJAMENTO!A443)</f>
        <v>300</v>
      </c>
      <c r="N443" s="15">
        <v>0</v>
      </c>
      <c r="O443" s="62">
        <v>300</v>
      </c>
      <c r="P443" s="15">
        <f>(PLANEJAMENTO[[#This Row],[AGUARDANDO SEPARAÇÃO]]+PLANEJAMENTO[[#This Row],[FINALIZADO]])-(PLANEJAMENTO[[#This Row],[TOTAL LISTA]]+PLANEJAMENTO[[#This Row],[KIT]])</f>
        <v>0</v>
      </c>
      <c r="Q443" s="3">
        <f>IFERROR(VLOOKUP(PLANEJAMENTO[[#This Row],[SKU]],EST_MERCOCAMP!A:E,5,0),0)</f>
        <v>30870</v>
      </c>
      <c r="R443" s="61">
        <f>IFERROR(VLOOKUP(PLANEJAMENTO[[#This Row],[SKU]],EST_LMX!A:C,3,0),0)</f>
        <v>2838</v>
      </c>
      <c r="S443" s="7">
        <f>IFERROR(IF(VLOOKUP(C443,'EST_DEVINTEX X DEMANDA'!A:E,5,0)&lt;0,0,VLOOKUP(C443,'EST_DEVINTEX X DEMANDA'!A:E,5,0)),0)</f>
        <v>0</v>
      </c>
      <c r="T443" s="3"/>
      <c r="U443" s="3">
        <f t="shared" si="12"/>
        <v>0</v>
      </c>
      <c r="V443" s="3">
        <f t="shared" si="13"/>
        <v>0</v>
      </c>
      <c r="W443" s="61" t="s">
        <v>145</v>
      </c>
      <c r="X443" s="87" t="s">
        <v>145</v>
      </c>
      <c r="Y443" s="73">
        <f>(PLANEJAMENTO[[#This Row],[AGUARDANDO SEPARAÇÃO]]+PLANEJAMENTO[[#This Row],[FINALIZADO]])/(PLANEJAMENTO[[#This Row],[KIT]]+PLANEJAMENTO[[#This Row],[TOTAL LISTA]])</f>
        <v>1</v>
      </c>
    </row>
    <row r="444" spans="1:25" x14ac:dyDescent="0.25">
      <c r="A444" s="71" t="s">
        <v>161</v>
      </c>
      <c r="B444" s="71" t="s">
        <v>158</v>
      </c>
      <c r="C444" s="3">
        <v>33557</v>
      </c>
      <c r="D444" s="3" t="s">
        <v>457</v>
      </c>
      <c r="E444" s="47" t="s">
        <v>138</v>
      </c>
      <c r="F444" s="4" t="s">
        <v>136</v>
      </c>
      <c r="G444" s="4">
        <v>1830</v>
      </c>
      <c r="H444" s="3">
        <v>6</v>
      </c>
      <c r="I444" s="15">
        <f>SUMIFS(IN_TRANSITO!E:E,IN_TRANSITO!B:B,PLANEJAMENTO!C444,IN_TRANSITO!H:H,PLANEJAMENTO!$I$2,IN_TRANSITO!W:W,PLANEJAMENTO!A444)</f>
        <v>0</v>
      </c>
      <c r="J444" s="15">
        <f>SUMIFS(IN_TRANSITO!E:E,IN_TRANSITO!B:B,PLANEJAMENTO!C444,IN_TRANSITO!H:H,PLANEJAMENTO!$J$2,IN_TRANSITO!W:W,PLANEJAMENTO!A444)</f>
        <v>0</v>
      </c>
      <c r="K444" s="15">
        <f>SUMIFS(PRODUCAO_SHRINK!E:E,PRODUCAO_SHRINK!B:B,PLANEJAMENTO[[#This Row],[SKU]],PRODUCAO_SHRINK!H:H,PLANEJAMENTO[[#Headers],[SHERINK SOLICITADO]],PRODUCAO_SHRINK!V:V,PLANEJAMENTO[[#This Row],[LISTA]])</f>
        <v>0</v>
      </c>
      <c r="L444" s="15">
        <f>SUMIFS(PRODUCAO_SHRINK!E:E,PRODUCAO_SHRINK!B:B,PLANEJAMENTO[[#This Row],[SKU]],PRODUCAO_SHRINK!H:H,PLANEJAMENTO[[#Headers],[SHERINK ENVIADO]],PRODUCAO_SHRINK!V:V,PLANEJAMENTO[[#This Row],[LISTA]])</f>
        <v>0</v>
      </c>
      <c r="M444" s="15">
        <f>SUMIFS(IN_TRANSITO!E:E,IN_TRANSITO!B:B,PLANEJAMENTO!C444,IN_TRANSITO!H:H,PLANEJAMENTO!$M$2,IN_TRANSITO!W:W,PLANEJAMENTO!A444)</f>
        <v>294</v>
      </c>
      <c r="N444" s="15">
        <v>0</v>
      </c>
      <c r="O444" s="62">
        <v>294</v>
      </c>
      <c r="P444" s="15">
        <f>(PLANEJAMENTO[[#This Row],[AGUARDANDO SEPARAÇÃO]]+PLANEJAMENTO[[#This Row],[FINALIZADO]])-(PLANEJAMENTO[[#This Row],[TOTAL LISTA]]+PLANEJAMENTO[[#This Row],[KIT]])</f>
        <v>0</v>
      </c>
      <c r="Q444" s="3">
        <f>IFERROR(VLOOKUP(PLANEJAMENTO[[#This Row],[SKU]],EST_MERCOCAMP!A:E,5,0),0)</f>
        <v>15528</v>
      </c>
      <c r="R444" s="61">
        <f>IFERROR(VLOOKUP(PLANEJAMENTO[[#This Row],[SKU]],EST_LMX!A:C,3,0),0)</f>
        <v>0</v>
      </c>
      <c r="S444" s="7">
        <f>IFERROR(IF(VLOOKUP(C444,'EST_DEVINTEX X DEMANDA'!A:E,5,0)&lt;0,0,VLOOKUP(C444,'EST_DEVINTEX X DEMANDA'!A:E,5,0)),0)</f>
        <v>16470</v>
      </c>
      <c r="T444" s="3"/>
      <c r="U444" s="3">
        <f t="shared" si="12"/>
        <v>0</v>
      </c>
      <c r="V444" s="3">
        <f t="shared" si="13"/>
        <v>0</v>
      </c>
      <c r="W444" s="61" t="s">
        <v>145</v>
      </c>
      <c r="X444" s="87" t="s">
        <v>145</v>
      </c>
      <c r="Y444" s="73">
        <f>(PLANEJAMENTO[[#This Row],[AGUARDANDO SEPARAÇÃO]]+PLANEJAMENTO[[#This Row],[FINALIZADO]])/(PLANEJAMENTO[[#This Row],[KIT]]+PLANEJAMENTO[[#This Row],[TOTAL LISTA]])</f>
        <v>1</v>
      </c>
    </row>
    <row r="445" spans="1:25" x14ac:dyDescent="0.25">
      <c r="A445" s="71" t="s">
        <v>161</v>
      </c>
      <c r="B445" s="71" t="s">
        <v>158</v>
      </c>
      <c r="C445" s="3">
        <v>33593</v>
      </c>
      <c r="D445" s="3" t="s">
        <v>458</v>
      </c>
      <c r="E445" s="47" t="s">
        <v>138</v>
      </c>
      <c r="F445" s="4" t="s">
        <v>136</v>
      </c>
      <c r="G445" s="4">
        <v>1980</v>
      </c>
      <c r="H445" s="3">
        <v>6</v>
      </c>
      <c r="I445" s="15">
        <f>SUMIFS(IN_TRANSITO!E:E,IN_TRANSITO!B:B,PLANEJAMENTO!C445,IN_TRANSITO!H:H,PLANEJAMENTO!$I$2,IN_TRANSITO!W:W,PLANEJAMENTO!A445)</f>
        <v>0</v>
      </c>
      <c r="J445" s="15">
        <f>SUMIFS(IN_TRANSITO!E:E,IN_TRANSITO!B:B,PLANEJAMENTO!C445,IN_TRANSITO!H:H,PLANEJAMENTO!$J$2,IN_TRANSITO!W:W,PLANEJAMENTO!A445)</f>
        <v>0</v>
      </c>
      <c r="K445" s="15">
        <f>SUMIFS(PRODUCAO_SHRINK!E:E,PRODUCAO_SHRINK!B:B,PLANEJAMENTO[[#This Row],[SKU]],PRODUCAO_SHRINK!H:H,PLANEJAMENTO[[#Headers],[SHERINK SOLICITADO]],PRODUCAO_SHRINK!V:V,PLANEJAMENTO[[#This Row],[LISTA]])</f>
        <v>0</v>
      </c>
      <c r="L445" s="15">
        <f>SUMIFS(PRODUCAO_SHRINK!E:E,PRODUCAO_SHRINK!B:B,PLANEJAMENTO[[#This Row],[SKU]],PRODUCAO_SHRINK!H:H,PLANEJAMENTO[[#Headers],[SHERINK ENVIADO]],PRODUCAO_SHRINK!V:V,PLANEJAMENTO[[#This Row],[LISTA]])</f>
        <v>0</v>
      </c>
      <c r="M445" s="15">
        <f>SUMIFS(IN_TRANSITO!E:E,IN_TRANSITO!B:B,PLANEJAMENTO!C445,IN_TRANSITO!H:H,PLANEJAMENTO!$M$2,IN_TRANSITO!W:W,PLANEJAMENTO!A445)</f>
        <v>294</v>
      </c>
      <c r="N445" s="15">
        <v>0</v>
      </c>
      <c r="O445" s="62">
        <v>294</v>
      </c>
      <c r="P445" s="15">
        <f>(PLANEJAMENTO[[#This Row],[AGUARDANDO SEPARAÇÃO]]+PLANEJAMENTO[[#This Row],[FINALIZADO]])-(PLANEJAMENTO[[#This Row],[TOTAL LISTA]]+PLANEJAMENTO[[#This Row],[KIT]])</f>
        <v>0</v>
      </c>
      <c r="Q445" s="3">
        <f>IFERROR(VLOOKUP(PLANEJAMENTO[[#This Row],[SKU]],EST_MERCOCAMP!A:E,5,0),0)</f>
        <v>11604</v>
      </c>
      <c r="R445" s="61">
        <f>IFERROR(VLOOKUP(PLANEJAMENTO[[#This Row],[SKU]],EST_LMX!A:C,3,0),0)</f>
        <v>894</v>
      </c>
      <c r="S445" s="7">
        <f>IFERROR(IF(VLOOKUP(C445,'EST_DEVINTEX X DEMANDA'!A:E,5,0)&lt;0,0,VLOOKUP(C445,'EST_DEVINTEX X DEMANDA'!A:E,5,0)),0)</f>
        <v>5940</v>
      </c>
      <c r="T445" s="3"/>
      <c r="U445" s="3">
        <f t="shared" si="12"/>
        <v>0</v>
      </c>
      <c r="V445" s="3">
        <f t="shared" si="13"/>
        <v>0</v>
      </c>
      <c r="W445" s="61" t="s">
        <v>145</v>
      </c>
      <c r="X445" s="87" t="s">
        <v>145</v>
      </c>
      <c r="Y445" s="73">
        <f>(PLANEJAMENTO[[#This Row],[AGUARDANDO SEPARAÇÃO]]+PLANEJAMENTO[[#This Row],[FINALIZADO]])/(PLANEJAMENTO[[#This Row],[KIT]]+PLANEJAMENTO[[#This Row],[TOTAL LISTA]])</f>
        <v>1</v>
      </c>
    </row>
    <row r="446" spans="1:25" x14ac:dyDescent="0.25">
      <c r="A446" s="71" t="s">
        <v>161</v>
      </c>
      <c r="B446" s="71" t="s">
        <v>158</v>
      </c>
      <c r="C446" s="3">
        <v>95407</v>
      </c>
      <c r="D446" s="3" t="s">
        <v>459</v>
      </c>
      <c r="E446" s="47" t="s">
        <v>135</v>
      </c>
      <c r="F446" s="4" t="s">
        <v>136</v>
      </c>
      <c r="G446" s="4">
        <v>720</v>
      </c>
      <c r="H446" s="3">
        <v>6</v>
      </c>
      <c r="I446" s="15">
        <f>SUMIFS(IN_TRANSITO!E:E,IN_TRANSITO!B:B,PLANEJAMENTO!C446,IN_TRANSITO!H:H,PLANEJAMENTO!$I$2,IN_TRANSITO!W:W,PLANEJAMENTO!A446)</f>
        <v>0</v>
      </c>
      <c r="J446" s="15">
        <f>SUMIFS(IN_TRANSITO!E:E,IN_TRANSITO!B:B,PLANEJAMENTO!C446,IN_TRANSITO!H:H,PLANEJAMENTO!$J$2,IN_TRANSITO!W:W,PLANEJAMENTO!A446)</f>
        <v>0</v>
      </c>
      <c r="K446" s="15">
        <f>SUMIFS(PRODUCAO_SHRINK!E:E,PRODUCAO_SHRINK!B:B,PLANEJAMENTO[[#This Row],[SKU]],PRODUCAO_SHRINK!H:H,PLANEJAMENTO[[#Headers],[SHERINK SOLICITADO]],PRODUCAO_SHRINK!V:V,PLANEJAMENTO[[#This Row],[LISTA]])</f>
        <v>0</v>
      </c>
      <c r="L446" s="15">
        <f>SUMIFS(PRODUCAO_SHRINK!E:E,PRODUCAO_SHRINK!B:B,PLANEJAMENTO[[#This Row],[SKU]],PRODUCAO_SHRINK!H:H,PLANEJAMENTO[[#Headers],[SHERINK ENVIADO]],PRODUCAO_SHRINK!V:V,PLANEJAMENTO[[#This Row],[LISTA]])</f>
        <v>0</v>
      </c>
      <c r="M446" s="15">
        <f>SUMIFS(IN_TRANSITO!E:E,IN_TRANSITO!B:B,PLANEJAMENTO!C446,IN_TRANSITO!H:H,PLANEJAMENTO!$M$2,IN_TRANSITO!W:W,PLANEJAMENTO!A446)</f>
        <v>294</v>
      </c>
      <c r="N446" s="15">
        <v>0</v>
      </c>
      <c r="O446" s="62">
        <v>294</v>
      </c>
      <c r="P446" s="15">
        <f>(PLANEJAMENTO[[#This Row],[AGUARDANDO SEPARAÇÃO]]+PLANEJAMENTO[[#This Row],[FINALIZADO]])-(PLANEJAMENTO[[#This Row],[TOTAL LISTA]]+PLANEJAMENTO[[#This Row],[KIT]])</f>
        <v>0</v>
      </c>
      <c r="Q446" s="3">
        <f>IFERROR(VLOOKUP(PLANEJAMENTO[[#This Row],[SKU]],EST_MERCOCAMP!A:E,5,0),0)</f>
        <v>-4500</v>
      </c>
      <c r="R446" s="61">
        <f>IFERROR(VLOOKUP(PLANEJAMENTO[[#This Row],[SKU]],EST_LMX!A:C,3,0),0)</f>
        <v>228</v>
      </c>
      <c r="S446" s="7">
        <f>IFERROR(IF(VLOOKUP(C446,'EST_DEVINTEX X DEMANDA'!A:E,5,0)&lt;0,0,VLOOKUP(C446,'EST_DEVINTEX X DEMANDA'!A:E,5,0)),0)</f>
        <v>0</v>
      </c>
      <c r="T446" s="3"/>
      <c r="U446" s="3">
        <f t="shared" si="12"/>
        <v>0</v>
      </c>
      <c r="V446" s="3">
        <f t="shared" si="13"/>
        <v>0</v>
      </c>
      <c r="W446" s="61" t="s">
        <v>145</v>
      </c>
      <c r="X446" s="87" t="s">
        <v>145</v>
      </c>
      <c r="Y446" s="73">
        <f>(PLANEJAMENTO[[#This Row],[AGUARDANDO SEPARAÇÃO]]+PLANEJAMENTO[[#This Row],[FINALIZADO]])/(PLANEJAMENTO[[#This Row],[KIT]]+PLANEJAMENTO[[#This Row],[TOTAL LISTA]])</f>
        <v>1</v>
      </c>
    </row>
    <row r="447" spans="1:25" x14ac:dyDescent="0.25">
      <c r="A447" s="71" t="s">
        <v>161</v>
      </c>
      <c r="B447" s="71" t="s">
        <v>158</v>
      </c>
      <c r="C447" s="3">
        <v>32444</v>
      </c>
      <c r="D447" s="3" t="s">
        <v>15</v>
      </c>
      <c r="E447" s="47" t="s">
        <v>137</v>
      </c>
      <c r="F447" s="4" t="s">
        <v>136</v>
      </c>
      <c r="G447" s="4">
        <v>5760</v>
      </c>
      <c r="H447" s="3">
        <v>12</v>
      </c>
      <c r="I447" s="15">
        <f>SUMIFS(IN_TRANSITO!E:E,IN_TRANSITO!B:B,PLANEJAMENTO!C447,IN_TRANSITO!H:H,PLANEJAMENTO!$I$2,IN_TRANSITO!W:W,PLANEJAMENTO!A447)</f>
        <v>0</v>
      </c>
      <c r="J447" s="15">
        <f>SUMIFS(IN_TRANSITO!E:E,IN_TRANSITO!B:B,PLANEJAMENTO!C447,IN_TRANSITO!H:H,PLANEJAMENTO!$J$2,IN_TRANSITO!W:W,PLANEJAMENTO!A447)</f>
        <v>0</v>
      </c>
      <c r="K447" s="15">
        <f>SUMIFS(PRODUCAO_SHRINK!E:E,PRODUCAO_SHRINK!B:B,PLANEJAMENTO[[#This Row],[SKU]],PRODUCAO_SHRINK!H:H,PLANEJAMENTO[[#Headers],[SHERINK SOLICITADO]],PRODUCAO_SHRINK!V:V,PLANEJAMENTO[[#This Row],[LISTA]])</f>
        <v>0</v>
      </c>
      <c r="L447" s="15">
        <f>SUMIFS(PRODUCAO_SHRINK!E:E,PRODUCAO_SHRINK!B:B,PLANEJAMENTO[[#This Row],[SKU]],PRODUCAO_SHRINK!H:H,PLANEJAMENTO[[#Headers],[SHERINK ENVIADO]],PRODUCAO_SHRINK!V:V,PLANEJAMENTO[[#This Row],[LISTA]])</f>
        <v>0</v>
      </c>
      <c r="M447" s="15">
        <f>SUMIFS(IN_TRANSITO!E:E,IN_TRANSITO!B:B,PLANEJAMENTO!C447,IN_TRANSITO!H:H,PLANEJAMENTO!$M$2,IN_TRANSITO!W:W,PLANEJAMENTO!A447)</f>
        <v>288</v>
      </c>
      <c r="N447" s="15">
        <v>0</v>
      </c>
      <c r="O447" s="62">
        <v>288</v>
      </c>
      <c r="P447" s="15">
        <f>(PLANEJAMENTO[[#This Row],[AGUARDANDO SEPARAÇÃO]]+PLANEJAMENTO[[#This Row],[FINALIZADO]])-(PLANEJAMENTO[[#This Row],[TOTAL LISTA]]+PLANEJAMENTO[[#This Row],[KIT]])</f>
        <v>0</v>
      </c>
      <c r="Q447" s="3">
        <f>IFERROR(VLOOKUP(PLANEJAMENTO[[#This Row],[SKU]],EST_MERCOCAMP!A:E,5,0),0)</f>
        <v>-1080</v>
      </c>
      <c r="R447" s="61">
        <f>IFERROR(VLOOKUP(PLANEJAMENTO[[#This Row],[SKU]],EST_LMX!A:C,3,0),0)</f>
        <v>570</v>
      </c>
      <c r="S447" s="7">
        <f>IFERROR(IF(VLOOKUP(C447,'EST_DEVINTEX X DEMANDA'!A:E,5,0)&lt;0,0,VLOOKUP(C447,'EST_DEVINTEX X DEMANDA'!A:E,5,0)),0)</f>
        <v>2400</v>
      </c>
      <c r="T447" s="3"/>
      <c r="U447" s="3">
        <f t="shared" si="12"/>
        <v>0</v>
      </c>
      <c r="V447" s="3">
        <f t="shared" si="13"/>
        <v>0</v>
      </c>
      <c r="W447" s="61" t="s">
        <v>145</v>
      </c>
      <c r="X447" s="87" t="s">
        <v>145</v>
      </c>
      <c r="Y447" s="73">
        <f>(PLANEJAMENTO[[#This Row],[AGUARDANDO SEPARAÇÃO]]+PLANEJAMENTO[[#This Row],[FINALIZADO]])/(PLANEJAMENTO[[#This Row],[KIT]]+PLANEJAMENTO[[#This Row],[TOTAL LISTA]])</f>
        <v>1</v>
      </c>
    </row>
    <row r="448" spans="1:25" x14ac:dyDescent="0.25">
      <c r="A448" s="71" t="s">
        <v>161</v>
      </c>
      <c r="B448" s="71" t="s">
        <v>158</v>
      </c>
      <c r="C448" s="3">
        <v>33592</v>
      </c>
      <c r="D448" s="3" t="s">
        <v>460</v>
      </c>
      <c r="E448" s="47" t="s">
        <v>138</v>
      </c>
      <c r="F448" s="4" t="s">
        <v>136</v>
      </c>
      <c r="G448" s="4">
        <v>3528</v>
      </c>
      <c r="H448" s="3">
        <v>6</v>
      </c>
      <c r="I448" s="15">
        <f>SUMIFS(IN_TRANSITO!E:E,IN_TRANSITO!B:B,PLANEJAMENTO!C448,IN_TRANSITO!H:H,PLANEJAMENTO!$I$2,IN_TRANSITO!W:W,PLANEJAMENTO!A448)</f>
        <v>0</v>
      </c>
      <c r="J448" s="15">
        <f>SUMIFS(IN_TRANSITO!E:E,IN_TRANSITO!B:B,PLANEJAMENTO!C448,IN_TRANSITO!H:H,PLANEJAMENTO!$J$2,IN_TRANSITO!W:W,PLANEJAMENTO!A448)</f>
        <v>0</v>
      </c>
      <c r="K448" s="15">
        <f>SUMIFS(PRODUCAO_SHRINK!E:E,PRODUCAO_SHRINK!B:B,PLANEJAMENTO[[#This Row],[SKU]],PRODUCAO_SHRINK!H:H,PLANEJAMENTO[[#Headers],[SHERINK SOLICITADO]],PRODUCAO_SHRINK!V:V,PLANEJAMENTO[[#This Row],[LISTA]])</f>
        <v>0</v>
      </c>
      <c r="L448" s="15">
        <f>SUMIFS(PRODUCAO_SHRINK!E:E,PRODUCAO_SHRINK!B:B,PLANEJAMENTO[[#This Row],[SKU]],PRODUCAO_SHRINK!H:H,PLANEJAMENTO[[#Headers],[SHERINK ENVIADO]],PRODUCAO_SHRINK!V:V,PLANEJAMENTO[[#This Row],[LISTA]])</f>
        <v>0</v>
      </c>
      <c r="M448" s="15">
        <f>SUMIFS(IN_TRANSITO!E:E,IN_TRANSITO!B:B,PLANEJAMENTO!C448,IN_TRANSITO!H:H,PLANEJAMENTO!$M$2,IN_TRANSITO!W:W,PLANEJAMENTO!A448)</f>
        <v>282</v>
      </c>
      <c r="N448" s="15">
        <v>0</v>
      </c>
      <c r="O448" s="62">
        <v>282</v>
      </c>
      <c r="P448" s="15">
        <f>(PLANEJAMENTO[[#This Row],[AGUARDANDO SEPARAÇÃO]]+PLANEJAMENTO[[#This Row],[FINALIZADO]])-(PLANEJAMENTO[[#This Row],[TOTAL LISTA]]+PLANEJAMENTO[[#This Row],[KIT]])</f>
        <v>0</v>
      </c>
      <c r="Q448" s="3">
        <f>IFERROR(VLOOKUP(PLANEJAMENTO[[#This Row],[SKU]],EST_MERCOCAMP!A:E,5,0),0)</f>
        <v>660</v>
      </c>
      <c r="R448" s="61">
        <f>IFERROR(VLOOKUP(PLANEJAMENTO[[#This Row],[SKU]],EST_LMX!A:C,3,0),0)</f>
        <v>942</v>
      </c>
      <c r="S448" s="7">
        <f>IFERROR(IF(VLOOKUP(C448,'EST_DEVINTEX X DEMANDA'!A:E,5,0)&lt;0,0,VLOOKUP(C448,'EST_DEVINTEX X DEMANDA'!A:E,5,0)),0)</f>
        <v>0</v>
      </c>
      <c r="T448" s="3"/>
      <c r="U448" s="3">
        <f t="shared" si="12"/>
        <v>0</v>
      </c>
      <c r="V448" s="3">
        <f t="shared" si="13"/>
        <v>0</v>
      </c>
      <c r="W448" s="61" t="s">
        <v>145</v>
      </c>
      <c r="X448" s="87" t="s">
        <v>145</v>
      </c>
      <c r="Y448" s="73">
        <f>(PLANEJAMENTO[[#This Row],[AGUARDANDO SEPARAÇÃO]]+PLANEJAMENTO[[#This Row],[FINALIZADO]])/(PLANEJAMENTO[[#This Row],[KIT]]+PLANEJAMENTO[[#This Row],[TOTAL LISTA]])</f>
        <v>1</v>
      </c>
    </row>
    <row r="449" spans="1:25" x14ac:dyDescent="0.25">
      <c r="A449" s="71" t="s">
        <v>161</v>
      </c>
      <c r="B449" s="71" t="s">
        <v>158</v>
      </c>
      <c r="C449" s="3">
        <v>32616</v>
      </c>
      <c r="D449" s="3" t="s">
        <v>461</v>
      </c>
      <c r="E449" s="47" t="s">
        <v>135</v>
      </c>
      <c r="F449" s="4" t="s">
        <v>136</v>
      </c>
      <c r="G449" s="4">
        <v>480</v>
      </c>
      <c r="H449" s="3">
        <v>6</v>
      </c>
      <c r="I449" s="15">
        <f>SUMIFS(IN_TRANSITO!E:E,IN_TRANSITO!B:B,PLANEJAMENTO!C449,IN_TRANSITO!H:H,PLANEJAMENTO!$I$2,IN_TRANSITO!W:W,PLANEJAMENTO!A449)</f>
        <v>0</v>
      </c>
      <c r="J449" s="15">
        <f>SUMIFS(IN_TRANSITO!E:E,IN_TRANSITO!B:B,PLANEJAMENTO!C449,IN_TRANSITO!H:H,PLANEJAMENTO!$J$2,IN_TRANSITO!W:W,PLANEJAMENTO!A449)</f>
        <v>0</v>
      </c>
      <c r="K449" s="15">
        <f>SUMIFS(PRODUCAO_SHRINK!E:E,PRODUCAO_SHRINK!B:B,PLANEJAMENTO[[#This Row],[SKU]],PRODUCAO_SHRINK!H:H,PLANEJAMENTO[[#Headers],[SHERINK SOLICITADO]],PRODUCAO_SHRINK!V:V,PLANEJAMENTO[[#This Row],[LISTA]])</f>
        <v>282</v>
      </c>
      <c r="L449" s="15">
        <f>SUMIFS(PRODUCAO_SHRINK!E:E,PRODUCAO_SHRINK!B:B,PLANEJAMENTO[[#This Row],[SKU]],PRODUCAO_SHRINK!H:H,PLANEJAMENTO[[#Headers],[SHERINK ENVIADO]],PRODUCAO_SHRINK!V:V,PLANEJAMENTO[[#This Row],[LISTA]])</f>
        <v>0</v>
      </c>
      <c r="M449" s="15">
        <f>SUMIFS(IN_TRANSITO!E:E,IN_TRANSITO!B:B,PLANEJAMENTO!C449,IN_TRANSITO!H:H,PLANEJAMENTO!$M$2,IN_TRANSITO!W:W,PLANEJAMENTO!A449)</f>
        <v>0</v>
      </c>
      <c r="N449" s="15">
        <v>0</v>
      </c>
      <c r="O449" s="62">
        <v>282</v>
      </c>
      <c r="P449" s="15">
        <f>(PLANEJAMENTO[[#This Row],[AGUARDANDO SEPARAÇÃO]]+PLANEJAMENTO[[#This Row],[FINALIZADO]])-(PLANEJAMENTO[[#This Row],[TOTAL LISTA]]+PLANEJAMENTO[[#This Row],[KIT]])</f>
        <v>-282</v>
      </c>
      <c r="Q449" s="3">
        <f>IFERROR(VLOOKUP(PLANEJAMENTO[[#This Row],[SKU]],EST_MERCOCAMP!A:E,5,0),0)</f>
        <v>4368</v>
      </c>
      <c r="R449" s="61">
        <f>IFERROR(VLOOKUP(PLANEJAMENTO[[#This Row],[SKU]],EST_LMX!A:C,3,0),0)</f>
        <v>30</v>
      </c>
      <c r="S449" s="7">
        <f>IFERROR(IF(VLOOKUP(C449,'EST_DEVINTEX X DEMANDA'!A:E,5,0)&lt;0,0,VLOOKUP(C449,'EST_DEVINTEX X DEMANDA'!A:E,5,0)),0)</f>
        <v>3840</v>
      </c>
      <c r="T449" s="3"/>
      <c r="U449" s="3">
        <f t="shared" si="12"/>
        <v>0</v>
      </c>
      <c r="V449" s="3">
        <f t="shared" si="13"/>
        <v>0</v>
      </c>
      <c r="W449" s="61" t="s">
        <v>182</v>
      </c>
      <c r="X449" s="87" t="s">
        <v>145</v>
      </c>
      <c r="Y449" s="73">
        <f>(PLANEJAMENTO[[#This Row],[AGUARDANDO SEPARAÇÃO]]+PLANEJAMENTO[[#This Row],[FINALIZADO]])/(PLANEJAMENTO[[#This Row],[KIT]]+PLANEJAMENTO[[#This Row],[TOTAL LISTA]])</f>
        <v>0</v>
      </c>
    </row>
    <row r="450" spans="1:25" x14ac:dyDescent="0.25">
      <c r="A450" s="71" t="s">
        <v>161</v>
      </c>
      <c r="B450" s="71" t="s">
        <v>158</v>
      </c>
      <c r="C450" s="3">
        <v>32913</v>
      </c>
      <c r="D450" s="3" t="s">
        <v>462</v>
      </c>
      <c r="E450" s="47" t="s">
        <v>137</v>
      </c>
      <c r="F450" s="4" t="s">
        <v>136</v>
      </c>
      <c r="G450" s="4">
        <v>930</v>
      </c>
      <c r="H450" s="3">
        <v>6</v>
      </c>
      <c r="I450" s="15">
        <f>SUMIFS(IN_TRANSITO!E:E,IN_TRANSITO!B:B,PLANEJAMENTO!C450,IN_TRANSITO!H:H,PLANEJAMENTO!$I$2,IN_TRANSITO!W:W,PLANEJAMENTO!A450)</f>
        <v>0</v>
      </c>
      <c r="J450" s="15">
        <f>SUMIFS(IN_TRANSITO!E:E,IN_TRANSITO!B:B,PLANEJAMENTO!C450,IN_TRANSITO!H:H,PLANEJAMENTO!$J$2,IN_TRANSITO!W:W,PLANEJAMENTO!A450)</f>
        <v>0</v>
      </c>
      <c r="K450" s="15">
        <f>SUMIFS(PRODUCAO_SHRINK!E:E,PRODUCAO_SHRINK!B:B,PLANEJAMENTO[[#This Row],[SKU]],PRODUCAO_SHRINK!H:H,PLANEJAMENTO[[#Headers],[SHERINK SOLICITADO]],PRODUCAO_SHRINK!V:V,PLANEJAMENTO[[#This Row],[LISTA]])</f>
        <v>0</v>
      </c>
      <c r="L450" s="15">
        <f>SUMIFS(PRODUCAO_SHRINK!E:E,PRODUCAO_SHRINK!B:B,PLANEJAMENTO[[#This Row],[SKU]],PRODUCAO_SHRINK!H:H,PLANEJAMENTO[[#Headers],[SHERINK ENVIADO]],PRODUCAO_SHRINK!V:V,PLANEJAMENTO[[#This Row],[LISTA]])</f>
        <v>0</v>
      </c>
      <c r="M450" s="15">
        <f>SUMIFS(IN_TRANSITO!E:E,IN_TRANSITO!B:B,PLANEJAMENTO!C450,IN_TRANSITO!H:H,PLANEJAMENTO!$M$2,IN_TRANSITO!W:W,PLANEJAMENTO!A450)</f>
        <v>282</v>
      </c>
      <c r="N450" s="15">
        <v>0</v>
      </c>
      <c r="O450" s="62">
        <v>282</v>
      </c>
      <c r="P450" s="15">
        <f>(PLANEJAMENTO[[#This Row],[AGUARDANDO SEPARAÇÃO]]+PLANEJAMENTO[[#This Row],[FINALIZADO]])-(PLANEJAMENTO[[#This Row],[TOTAL LISTA]]+PLANEJAMENTO[[#This Row],[KIT]])</f>
        <v>0</v>
      </c>
      <c r="Q450" s="3">
        <f>IFERROR(VLOOKUP(PLANEJAMENTO[[#This Row],[SKU]],EST_MERCOCAMP!A:E,5,0),0)</f>
        <v>1572</v>
      </c>
      <c r="R450" s="61">
        <f>IFERROR(VLOOKUP(PLANEJAMENTO[[#This Row],[SKU]],EST_LMX!A:C,3,0),0)</f>
        <v>6</v>
      </c>
      <c r="S450" s="7">
        <f>IFERROR(IF(VLOOKUP(C450,'EST_DEVINTEX X DEMANDA'!A:E,5,0)&lt;0,0,VLOOKUP(C450,'EST_DEVINTEX X DEMANDA'!A:E,5,0)),0)</f>
        <v>858</v>
      </c>
      <c r="T450" s="3"/>
      <c r="U450" s="3">
        <f t="shared" si="12"/>
        <v>0</v>
      </c>
      <c r="V450" s="3">
        <f t="shared" si="13"/>
        <v>0</v>
      </c>
      <c r="W450" s="61" t="s">
        <v>145</v>
      </c>
      <c r="X450" s="87" t="s">
        <v>145</v>
      </c>
      <c r="Y450" s="73">
        <f>(PLANEJAMENTO[[#This Row],[AGUARDANDO SEPARAÇÃO]]+PLANEJAMENTO[[#This Row],[FINALIZADO]])/(PLANEJAMENTO[[#This Row],[KIT]]+PLANEJAMENTO[[#This Row],[TOTAL LISTA]])</f>
        <v>1</v>
      </c>
    </row>
    <row r="451" spans="1:25" x14ac:dyDescent="0.25">
      <c r="A451" s="71" t="s">
        <v>161</v>
      </c>
      <c r="B451" s="71" t="s">
        <v>158</v>
      </c>
      <c r="C451" s="3">
        <v>33251</v>
      </c>
      <c r="D451" s="3" t="s">
        <v>27</v>
      </c>
      <c r="E451" s="47" t="s">
        <v>135</v>
      </c>
      <c r="F451" s="4" t="s">
        <v>136</v>
      </c>
      <c r="G451" s="4">
        <v>5280</v>
      </c>
      <c r="H451" s="3">
        <v>12</v>
      </c>
      <c r="I451" s="15">
        <f>SUMIFS(IN_TRANSITO!E:E,IN_TRANSITO!B:B,PLANEJAMENTO!C451,IN_TRANSITO!H:H,PLANEJAMENTO!$I$2,IN_TRANSITO!W:W,PLANEJAMENTO!A451)</f>
        <v>0</v>
      </c>
      <c r="J451" s="15">
        <f>SUMIFS(IN_TRANSITO!E:E,IN_TRANSITO!B:B,PLANEJAMENTO!C451,IN_TRANSITO!H:H,PLANEJAMENTO!$J$2,IN_TRANSITO!W:W,PLANEJAMENTO!A451)</f>
        <v>0</v>
      </c>
      <c r="K451" s="15">
        <f>SUMIFS(PRODUCAO_SHRINK!E:E,PRODUCAO_SHRINK!B:B,PLANEJAMENTO[[#This Row],[SKU]],PRODUCAO_SHRINK!H:H,PLANEJAMENTO[[#Headers],[SHERINK SOLICITADO]],PRODUCAO_SHRINK!V:V,PLANEJAMENTO[[#This Row],[LISTA]])</f>
        <v>0</v>
      </c>
      <c r="L451" s="15">
        <f>SUMIFS(PRODUCAO_SHRINK!E:E,PRODUCAO_SHRINK!B:B,PLANEJAMENTO[[#This Row],[SKU]],PRODUCAO_SHRINK!H:H,PLANEJAMENTO[[#Headers],[SHERINK ENVIADO]],PRODUCAO_SHRINK!V:V,PLANEJAMENTO[[#This Row],[LISTA]])</f>
        <v>0</v>
      </c>
      <c r="M451" s="15">
        <f>SUMIFS(IN_TRANSITO!E:E,IN_TRANSITO!B:B,PLANEJAMENTO!C451,IN_TRANSITO!H:H,PLANEJAMENTO!$M$2,IN_TRANSITO!W:W,PLANEJAMENTO!A451)</f>
        <v>276</v>
      </c>
      <c r="N451" s="15">
        <v>0</v>
      </c>
      <c r="O451" s="62">
        <v>276</v>
      </c>
      <c r="P451" s="15">
        <f>(PLANEJAMENTO[[#This Row],[AGUARDANDO SEPARAÇÃO]]+PLANEJAMENTO[[#This Row],[FINALIZADO]])-(PLANEJAMENTO[[#This Row],[TOTAL LISTA]]+PLANEJAMENTO[[#This Row],[KIT]])</f>
        <v>0</v>
      </c>
      <c r="Q451" s="3">
        <f>IFERROR(VLOOKUP(PLANEJAMENTO[[#This Row],[SKU]],EST_MERCOCAMP!A:E,5,0),0)</f>
        <v>15564</v>
      </c>
      <c r="R451" s="61">
        <f>IFERROR(VLOOKUP(PLANEJAMENTO[[#This Row],[SKU]],EST_LMX!A:C,3,0),0)</f>
        <v>744</v>
      </c>
      <c r="S451" s="7">
        <f>IFERROR(IF(VLOOKUP(C451,'EST_DEVINTEX X DEMANDA'!A:E,5,0)&lt;0,0,VLOOKUP(C451,'EST_DEVINTEX X DEMANDA'!A:E,5,0)),0)</f>
        <v>15228</v>
      </c>
      <c r="T451" s="3"/>
      <c r="U451" s="3">
        <f t="shared" ref="U451:U514" si="14">T451*G451</f>
        <v>0</v>
      </c>
      <c r="V451" s="3">
        <f t="shared" ref="V451:V514" si="15">U451/H451</f>
        <v>0</v>
      </c>
      <c r="W451" s="61" t="s">
        <v>145</v>
      </c>
      <c r="X451" s="87" t="s">
        <v>145</v>
      </c>
      <c r="Y451" s="73">
        <f>(PLANEJAMENTO[[#This Row],[AGUARDANDO SEPARAÇÃO]]+PLANEJAMENTO[[#This Row],[FINALIZADO]])/(PLANEJAMENTO[[#This Row],[KIT]]+PLANEJAMENTO[[#This Row],[TOTAL LISTA]])</f>
        <v>1</v>
      </c>
    </row>
    <row r="452" spans="1:25" x14ac:dyDescent="0.25">
      <c r="A452" s="71" t="s">
        <v>161</v>
      </c>
      <c r="B452" s="71" t="s">
        <v>158</v>
      </c>
      <c r="C452" s="3">
        <v>32196</v>
      </c>
      <c r="D452" s="3" t="s">
        <v>463</v>
      </c>
      <c r="E452" s="47" t="s">
        <v>137</v>
      </c>
      <c r="F452" s="4" t="s">
        <v>136</v>
      </c>
      <c r="G452" s="4">
        <v>390</v>
      </c>
      <c r="H452" s="3">
        <v>6</v>
      </c>
      <c r="I452" s="15">
        <f>SUMIFS(IN_TRANSITO!E:E,IN_TRANSITO!B:B,PLANEJAMENTO!C452,IN_TRANSITO!H:H,PLANEJAMENTO!$I$2,IN_TRANSITO!W:W,PLANEJAMENTO!A452)</f>
        <v>0</v>
      </c>
      <c r="J452" s="15">
        <f>SUMIFS(IN_TRANSITO!E:E,IN_TRANSITO!B:B,PLANEJAMENTO!C452,IN_TRANSITO!H:H,PLANEJAMENTO!$J$2,IN_TRANSITO!W:W,PLANEJAMENTO!A452)</f>
        <v>0</v>
      </c>
      <c r="K452" s="15">
        <f>SUMIFS(PRODUCAO_SHRINK!E:E,PRODUCAO_SHRINK!B:B,PLANEJAMENTO[[#This Row],[SKU]],PRODUCAO_SHRINK!H:H,PLANEJAMENTO[[#Headers],[SHERINK SOLICITADO]],PRODUCAO_SHRINK!V:V,PLANEJAMENTO[[#This Row],[LISTA]])</f>
        <v>270</v>
      </c>
      <c r="L452" s="15">
        <f>SUMIFS(PRODUCAO_SHRINK!E:E,PRODUCAO_SHRINK!B:B,PLANEJAMENTO[[#This Row],[SKU]],PRODUCAO_SHRINK!H:H,PLANEJAMENTO[[#Headers],[SHERINK ENVIADO]],PRODUCAO_SHRINK!V:V,PLANEJAMENTO[[#This Row],[LISTA]])</f>
        <v>270</v>
      </c>
      <c r="M452" s="15">
        <f>SUMIFS(IN_TRANSITO!E:E,IN_TRANSITO!B:B,PLANEJAMENTO!C452,IN_TRANSITO!H:H,PLANEJAMENTO!$M$2,IN_TRANSITO!W:W,PLANEJAMENTO!A452)</f>
        <v>0</v>
      </c>
      <c r="N452" s="15">
        <v>0</v>
      </c>
      <c r="O452" s="62">
        <v>270</v>
      </c>
      <c r="P452" s="15">
        <f>(PLANEJAMENTO[[#This Row],[AGUARDANDO SEPARAÇÃO]]+PLANEJAMENTO[[#This Row],[FINALIZADO]])-(PLANEJAMENTO[[#This Row],[TOTAL LISTA]]+PLANEJAMENTO[[#This Row],[KIT]])</f>
        <v>-270</v>
      </c>
      <c r="Q452" s="3">
        <f>IFERROR(VLOOKUP(PLANEJAMENTO[[#This Row],[SKU]],EST_MERCOCAMP!A:E,5,0),0)</f>
        <v>1356</v>
      </c>
      <c r="R452" s="61">
        <f>IFERROR(VLOOKUP(PLANEJAMENTO[[#This Row],[SKU]],EST_LMX!A:C,3,0),0)</f>
        <v>486</v>
      </c>
      <c r="S452" s="7">
        <f>IFERROR(IF(VLOOKUP(C452,'EST_DEVINTEX X DEMANDA'!A:E,5,0)&lt;0,0,VLOOKUP(C452,'EST_DEVINTEX X DEMANDA'!A:E,5,0)),0)</f>
        <v>1474</v>
      </c>
      <c r="T452" s="3"/>
      <c r="U452" s="3">
        <f t="shared" si="14"/>
        <v>0</v>
      </c>
      <c r="V452" s="3">
        <f t="shared" si="15"/>
        <v>0</v>
      </c>
      <c r="W452" s="61" t="s">
        <v>182</v>
      </c>
      <c r="X452" s="87" t="s">
        <v>145</v>
      </c>
      <c r="Y452" s="73">
        <f>(PLANEJAMENTO[[#This Row],[AGUARDANDO SEPARAÇÃO]]+PLANEJAMENTO[[#This Row],[FINALIZADO]])/(PLANEJAMENTO[[#This Row],[KIT]]+PLANEJAMENTO[[#This Row],[TOTAL LISTA]])</f>
        <v>0</v>
      </c>
    </row>
    <row r="453" spans="1:25" x14ac:dyDescent="0.25">
      <c r="A453" s="71" t="s">
        <v>161</v>
      </c>
      <c r="B453" s="71" t="s">
        <v>158</v>
      </c>
      <c r="C453" s="3">
        <v>95294</v>
      </c>
      <c r="D453" s="3" t="s">
        <v>464</v>
      </c>
      <c r="E453" s="47" t="s">
        <v>135</v>
      </c>
      <c r="F453" s="4" t="s">
        <v>136</v>
      </c>
      <c r="G453" s="4">
        <v>720</v>
      </c>
      <c r="H453" s="3">
        <v>6</v>
      </c>
      <c r="I453" s="15">
        <f>SUMIFS(IN_TRANSITO!E:E,IN_TRANSITO!B:B,PLANEJAMENTO!C453,IN_TRANSITO!H:H,PLANEJAMENTO!$I$2,IN_TRANSITO!W:W,PLANEJAMENTO!A453)</f>
        <v>0</v>
      </c>
      <c r="J453" s="15">
        <f>SUMIFS(IN_TRANSITO!E:E,IN_TRANSITO!B:B,PLANEJAMENTO!C453,IN_TRANSITO!H:H,PLANEJAMENTO!$J$2,IN_TRANSITO!W:W,PLANEJAMENTO!A453)</f>
        <v>0</v>
      </c>
      <c r="K453" s="15">
        <f>SUMIFS(PRODUCAO_SHRINK!E:E,PRODUCAO_SHRINK!B:B,PLANEJAMENTO[[#This Row],[SKU]],PRODUCAO_SHRINK!H:H,PLANEJAMENTO[[#Headers],[SHERINK SOLICITADO]],PRODUCAO_SHRINK!V:V,PLANEJAMENTO[[#This Row],[LISTA]])</f>
        <v>0</v>
      </c>
      <c r="L453" s="15">
        <f>SUMIFS(PRODUCAO_SHRINK!E:E,PRODUCAO_SHRINK!B:B,PLANEJAMENTO[[#This Row],[SKU]],PRODUCAO_SHRINK!H:H,PLANEJAMENTO[[#Headers],[SHERINK ENVIADO]],PRODUCAO_SHRINK!V:V,PLANEJAMENTO[[#This Row],[LISTA]])</f>
        <v>0</v>
      </c>
      <c r="M453" s="15">
        <f>SUMIFS(IN_TRANSITO!E:E,IN_TRANSITO!B:B,PLANEJAMENTO!C453,IN_TRANSITO!H:H,PLANEJAMENTO!$M$2,IN_TRANSITO!W:W,PLANEJAMENTO!A453)</f>
        <v>270</v>
      </c>
      <c r="N453" s="15">
        <v>0</v>
      </c>
      <c r="O453" s="62">
        <v>270</v>
      </c>
      <c r="P453" s="15">
        <f>(PLANEJAMENTO[[#This Row],[AGUARDANDO SEPARAÇÃO]]+PLANEJAMENTO[[#This Row],[FINALIZADO]])-(PLANEJAMENTO[[#This Row],[TOTAL LISTA]]+PLANEJAMENTO[[#This Row],[KIT]])</f>
        <v>0</v>
      </c>
      <c r="Q453" s="3">
        <f>IFERROR(VLOOKUP(PLANEJAMENTO[[#This Row],[SKU]],EST_MERCOCAMP!A:E,5,0),0)</f>
        <v>-4836</v>
      </c>
      <c r="R453" s="61">
        <f>IFERROR(VLOOKUP(PLANEJAMENTO[[#This Row],[SKU]],EST_LMX!A:C,3,0),0)</f>
        <v>1662</v>
      </c>
      <c r="S453" s="7">
        <f>IFERROR(IF(VLOOKUP(C453,'EST_DEVINTEX X DEMANDA'!A:E,5,0)&lt;0,0,VLOOKUP(C453,'EST_DEVINTEX X DEMANDA'!A:E,5,0)),0)</f>
        <v>13908</v>
      </c>
      <c r="T453" s="3"/>
      <c r="U453" s="3">
        <f t="shared" si="14"/>
        <v>0</v>
      </c>
      <c r="V453" s="3">
        <f t="shared" si="15"/>
        <v>0</v>
      </c>
      <c r="W453" s="61" t="s">
        <v>145</v>
      </c>
      <c r="X453" s="87" t="s">
        <v>145</v>
      </c>
      <c r="Y453" s="73">
        <f>(PLANEJAMENTO[[#This Row],[AGUARDANDO SEPARAÇÃO]]+PLANEJAMENTO[[#This Row],[FINALIZADO]])/(PLANEJAMENTO[[#This Row],[KIT]]+PLANEJAMENTO[[#This Row],[TOTAL LISTA]])</f>
        <v>1</v>
      </c>
    </row>
    <row r="454" spans="1:25" x14ac:dyDescent="0.25">
      <c r="A454" s="71" t="s">
        <v>161</v>
      </c>
      <c r="B454" s="71" t="s">
        <v>158</v>
      </c>
      <c r="C454" s="3">
        <v>95603</v>
      </c>
      <c r="D454" s="3" t="s">
        <v>465</v>
      </c>
      <c r="E454" s="47" t="s">
        <v>138</v>
      </c>
      <c r="F454" s="4" t="s">
        <v>136</v>
      </c>
      <c r="G454" s="4">
        <v>414</v>
      </c>
      <c r="H454" s="3">
        <v>6</v>
      </c>
      <c r="I454" s="15">
        <f>SUMIFS(IN_TRANSITO!E:E,IN_TRANSITO!B:B,PLANEJAMENTO!C454,IN_TRANSITO!H:H,PLANEJAMENTO!$I$2,IN_TRANSITO!W:W,PLANEJAMENTO!A454)</f>
        <v>0</v>
      </c>
      <c r="J454" s="15">
        <f>SUMIFS(IN_TRANSITO!E:E,IN_TRANSITO!B:B,PLANEJAMENTO!C454,IN_TRANSITO!H:H,PLANEJAMENTO!$J$2,IN_TRANSITO!W:W,PLANEJAMENTO!A454)</f>
        <v>0</v>
      </c>
      <c r="K454" s="15">
        <f>SUMIFS(PRODUCAO_SHRINK!E:E,PRODUCAO_SHRINK!B:B,PLANEJAMENTO[[#This Row],[SKU]],PRODUCAO_SHRINK!H:H,PLANEJAMENTO[[#Headers],[SHERINK SOLICITADO]],PRODUCAO_SHRINK!V:V,PLANEJAMENTO[[#This Row],[LISTA]])</f>
        <v>0</v>
      </c>
      <c r="L454" s="15">
        <f>SUMIFS(PRODUCAO_SHRINK!E:E,PRODUCAO_SHRINK!B:B,PLANEJAMENTO[[#This Row],[SKU]],PRODUCAO_SHRINK!H:H,PLANEJAMENTO[[#Headers],[SHERINK ENVIADO]],PRODUCAO_SHRINK!V:V,PLANEJAMENTO[[#This Row],[LISTA]])</f>
        <v>0</v>
      </c>
      <c r="M454" s="15">
        <f>SUMIFS(IN_TRANSITO!E:E,IN_TRANSITO!B:B,PLANEJAMENTO!C454,IN_TRANSITO!H:H,PLANEJAMENTO!$M$2,IN_TRANSITO!W:W,PLANEJAMENTO!A454)</f>
        <v>264</v>
      </c>
      <c r="N454" s="15">
        <v>0</v>
      </c>
      <c r="O454" s="62">
        <v>264</v>
      </c>
      <c r="P454" s="15">
        <f>(PLANEJAMENTO[[#This Row],[AGUARDANDO SEPARAÇÃO]]+PLANEJAMENTO[[#This Row],[FINALIZADO]])-(PLANEJAMENTO[[#This Row],[TOTAL LISTA]]+PLANEJAMENTO[[#This Row],[KIT]])</f>
        <v>0</v>
      </c>
      <c r="Q454" s="3">
        <f>IFERROR(VLOOKUP(PLANEJAMENTO[[#This Row],[SKU]],EST_MERCOCAMP!A:E,5,0),0)</f>
        <v>900</v>
      </c>
      <c r="R454" s="61">
        <f>IFERROR(VLOOKUP(PLANEJAMENTO[[#This Row],[SKU]],EST_LMX!A:C,3,0),0)</f>
        <v>444</v>
      </c>
      <c r="S454" s="7">
        <f>IFERROR(IF(VLOOKUP(C454,'EST_DEVINTEX X DEMANDA'!A:E,5,0)&lt;0,0,VLOOKUP(C454,'EST_DEVINTEX X DEMANDA'!A:E,5,0)),0)</f>
        <v>414</v>
      </c>
      <c r="T454" s="3"/>
      <c r="U454" s="3">
        <f t="shared" si="14"/>
        <v>0</v>
      </c>
      <c r="V454" s="3">
        <f t="shared" si="15"/>
        <v>0</v>
      </c>
      <c r="W454" s="61" t="s">
        <v>145</v>
      </c>
      <c r="X454" s="87" t="s">
        <v>145</v>
      </c>
      <c r="Y454" s="73">
        <f>(PLANEJAMENTO[[#This Row],[AGUARDANDO SEPARAÇÃO]]+PLANEJAMENTO[[#This Row],[FINALIZADO]])/(PLANEJAMENTO[[#This Row],[KIT]]+PLANEJAMENTO[[#This Row],[TOTAL LISTA]])</f>
        <v>1</v>
      </c>
    </row>
    <row r="455" spans="1:25" x14ac:dyDescent="0.25">
      <c r="A455" s="71" t="s">
        <v>161</v>
      </c>
      <c r="B455" s="71" t="s">
        <v>158</v>
      </c>
      <c r="C455" s="3">
        <v>33253</v>
      </c>
      <c r="D455" s="3" t="s">
        <v>466</v>
      </c>
      <c r="E455" s="47" t="s">
        <v>135</v>
      </c>
      <c r="F455" s="4" t="s">
        <v>136</v>
      </c>
      <c r="G455" s="4">
        <v>960</v>
      </c>
      <c r="H455" s="3">
        <v>6</v>
      </c>
      <c r="I455" s="15">
        <f>SUMIFS(IN_TRANSITO!E:E,IN_TRANSITO!B:B,PLANEJAMENTO!C455,IN_TRANSITO!H:H,PLANEJAMENTO!$I$2,IN_TRANSITO!W:W,PLANEJAMENTO!A455)</f>
        <v>0</v>
      </c>
      <c r="J455" s="15">
        <f>SUMIFS(IN_TRANSITO!E:E,IN_TRANSITO!B:B,PLANEJAMENTO!C455,IN_TRANSITO!H:H,PLANEJAMENTO!$J$2,IN_TRANSITO!W:W,PLANEJAMENTO!A455)</f>
        <v>0</v>
      </c>
      <c r="K455" s="15">
        <f>SUMIFS(PRODUCAO_SHRINK!E:E,PRODUCAO_SHRINK!B:B,PLANEJAMENTO[[#This Row],[SKU]],PRODUCAO_SHRINK!H:H,PLANEJAMENTO[[#Headers],[SHERINK SOLICITADO]],PRODUCAO_SHRINK!V:V,PLANEJAMENTO[[#This Row],[LISTA]])</f>
        <v>264</v>
      </c>
      <c r="L455" s="15">
        <f>SUMIFS(PRODUCAO_SHRINK!E:E,PRODUCAO_SHRINK!B:B,PLANEJAMENTO[[#This Row],[SKU]],PRODUCAO_SHRINK!H:H,PLANEJAMENTO[[#Headers],[SHERINK ENVIADO]],PRODUCAO_SHRINK!V:V,PLANEJAMENTO[[#This Row],[LISTA]])</f>
        <v>264</v>
      </c>
      <c r="M455" s="15">
        <f>SUMIFS(IN_TRANSITO!E:E,IN_TRANSITO!B:B,PLANEJAMENTO!C455,IN_TRANSITO!H:H,PLANEJAMENTO!$M$2,IN_TRANSITO!W:W,PLANEJAMENTO!A455)</f>
        <v>0</v>
      </c>
      <c r="N455" s="15">
        <v>0</v>
      </c>
      <c r="O455" s="62">
        <v>264</v>
      </c>
      <c r="P455" s="15">
        <f>(PLANEJAMENTO[[#This Row],[AGUARDANDO SEPARAÇÃO]]+PLANEJAMENTO[[#This Row],[FINALIZADO]])-(PLANEJAMENTO[[#This Row],[TOTAL LISTA]]+PLANEJAMENTO[[#This Row],[KIT]])</f>
        <v>-264</v>
      </c>
      <c r="Q455" s="3">
        <f>IFERROR(VLOOKUP(PLANEJAMENTO[[#This Row],[SKU]],EST_MERCOCAMP!A:E,5,0),0)</f>
        <v>17538</v>
      </c>
      <c r="R455" s="61">
        <f>IFERROR(VLOOKUP(PLANEJAMENTO[[#This Row],[SKU]],EST_LMX!A:C,3,0),0)</f>
        <v>21</v>
      </c>
      <c r="S455" s="7">
        <f>IFERROR(IF(VLOOKUP(C455,'EST_DEVINTEX X DEMANDA'!A:E,5,0)&lt;0,0,VLOOKUP(C455,'EST_DEVINTEX X DEMANDA'!A:E,5,0)),0)</f>
        <v>7098</v>
      </c>
      <c r="T455" s="3"/>
      <c r="U455" s="3">
        <f t="shared" si="14"/>
        <v>0</v>
      </c>
      <c r="V455" s="3">
        <f t="shared" si="15"/>
        <v>0</v>
      </c>
      <c r="W455" s="61" t="s">
        <v>182</v>
      </c>
      <c r="X455" s="87" t="s">
        <v>145</v>
      </c>
      <c r="Y455" s="73">
        <f>(PLANEJAMENTO[[#This Row],[AGUARDANDO SEPARAÇÃO]]+PLANEJAMENTO[[#This Row],[FINALIZADO]])/(PLANEJAMENTO[[#This Row],[KIT]]+PLANEJAMENTO[[#This Row],[TOTAL LISTA]])</f>
        <v>0</v>
      </c>
    </row>
    <row r="456" spans="1:25" x14ac:dyDescent="0.25">
      <c r="A456" s="71" t="s">
        <v>161</v>
      </c>
      <c r="B456" s="71" t="s">
        <v>158</v>
      </c>
      <c r="C456" s="3">
        <v>33361</v>
      </c>
      <c r="D456" s="3" t="s">
        <v>272</v>
      </c>
      <c r="E456" s="47" t="s">
        <v>138</v>
      </c>
      <c r="F456" s="4" t="s">
        <v>136</v>
      </c>
      <c r="G456" s="4">
        <v>0</v>
      </c>
      <c r="H456" s="3">
        <v>3</v>
      </c>
      <c r="I456" s="15">
        <f>SUMIFS(IN_TRANSITO!E:E,IN_TRANSITO!B:B,PLANEJAMENTO!C456,IN_TRANSITO!H:H,PLANEJAMENTO!$I$2,IN_TRANSITO!W:W,PLANEJAMENTO!A456)</f>
        <v>0</v>
      </c>
      <c r="J456" s="15">
        <f>SUMIFS(IN_TRANSITO!E:E,IN_TRANSITO!B:B,PLANEJAMENTO!C456,IN_TRANSITO!H:H,PLANEJAMENTO!$J$2,IN_TRANSITO!W:W,PLANEJAMENTO!A456)</f>
        <v>0</v>
      </c>
      <c r="K456" s="15">
        <f>SUMIFS(PRODUCAO_SHRINK!E:E,PRODUCAO_SHRINK!B:B,PLANEJAMENTO[[#This Row],[SKU]],PRODUCAO_SHRINK!H:H,PLANEJAMENTO[[#Headers],[SHERINK SOLICITADO]],PRODUCAO_SHRINK!V:V,PLANEJAMENTO[[#This Row],[LISTA]])</f>
        <v>0</v>
      </c>
      <c r="L456" s="15">
        <f>SUMIFS(PRODUCAO_SHRINK!E:E,PRODUCAO_SHRINK!B:B,PLANEJAMENTO[[#This Row],[SKU]],PRODUCAO_SHRINK!H:H,PLANEJAMENTO[[#Headers],[SHERINK ENVIADO]],PRODUCAO_SHRINK!V:V,PLANEJAMENTO[[#This Row],[LISTA]])</f>
        <v>0</v>
      </c>
      <c r="M456" s="15">
        <f>SUMIFS(IN_TRANSITO!E:E,IN_TRANSITO!B:B,PLANEJAMENTO!C456,IN_TRANSITO!H:H,PLANEJAMENTO!$M$2,IN_TRANSITO!W:W,PLANEJAMENTO!A456)</f>
        <v>0</v>
      </c>
      <c r="N456" s="15">
        <v>0</v>
      </c>
      <c r="O456" s="62">
        <v>264</v>
      </c>
      <c r="P456" s="15">
        <f>(PLANEJAMENTO[[#This Row],[AGUARDANDO SEPARAÇÃO]]+PLANEJAMENTO[[#This Row],[FINALIZADO]])-(PLANEJAMENTO[[#This Row],[TOTAL LISTA]]+PLANEJAMENTO[[#This Row],[KIT]])</f>
        <v>-264</v>
      </c>
      <c r="Q456" s="3">
        <f>IFERROR(VLOOKUP(PLANEJAMENTO[[#This Row],[SKU]],EST_MERCOCAMP!A:E,5,0),0)</f>
        <v>0</v>
      </c>
      <c r="R456" s="61">
        <f>IFERROR(VLOOKUP(PLANEJAMENTO[[#This Row],[SKU]],EST_LMX!A:C,3,0),0)</f>
        <v>0</v>
      </c>
      <c r="S456" s="7">
        <f>IFERROR(IF(VLOOKUP(C456,'EST_DEVINTEX X DEMANDA'!A:E,5,0)&lt;0,0,VLOOKUP(C456,'EST_DEVINTEX X DEMANDA'!A:E,5,0)),0)</f>
        <v>0</v>
      </c>
      <c r="T456" s="3"/>
      <c r="U456" s="3">
        <f t="shared" si="14"/>
        <v>0</v>
      </c>
      <c r="V456" s="3">
        <f t="shared" si="15"/>
        <v>0</v>
      </c>
      <c r="W456" s="61" t="s">
        <v>145</v>
      </c>
      <c r="X456" s="87" t="s">
        <v>145</v>
      </c>
      <c r="Y456" s="73">
        <f>(PLANEJAMENTO[[#This Row],[AGUARDANDO SEPARAÇÃO]]+PLANEJAMENTO[[#This Row],[FINALIZADO]])/(PLANEJAMENTO[[#This Row],[KIT]]+PLANEJAMENTO[[#This Row],[TOTAL LISTA]])</f>
        <v>0</v>
      </c>
    </row>
    <row r="457" spans="1:25" x14ac:dyDescent="0.25">
      <c r="A457" s="71" t="s">
        <v>161</v>
      </c>
      <c r="B457" s="71" t="s">
        <v>158</v>
      </c>
      <c r="C457" s="3">
        <v>43762</v>
      </c>
      <c r="D457" s="3" t="s">
        <v>467</v>
      </c>
      <c r="E457" s="47" t="s">
        <v>137</v>
      </c>
      <c r="F457" s="4" t="s">
        <v>136</v>
      </c>
      <c r="G457" s="4">
        <v>1080</v>
      </c>
      <c r="H457" s="3">
        <v>12</v>
      </c>
      <c r="I457" s="15">
        <f>SUMIFS(IN_TRANSITO!E:E,IN_TRANSITO!B:B,PLANEJAMENTO!C457,IN_TRANSITO!H:H,PLANEJAMENTO!$I$2,IN_TRANSITO!W:W,PLANEJAMENTO!A457)</f>
        <v>0</v>
      </c>
      <c r="J457" s="15">
        <f>SUMIFS(IN_TRANSITO!E:E,IN_TRANSITO!B:B,PLANEJAMENTO!C457,IN_TRANSITO!H:H,PLANEJAMENTO!$J$2,IN_TRANSITO!W:W,PLANEJAMENTO!A457)</f>
        <v>0</v>
      </c>
      <c r="K457" s="15">
        <f>SUMIFS(PRODUCAO_SHRINK!E:E,PRODUCAO_SHRINK!B:B,PLANEJAMENTO[[#This Row],[SKU]],PRODUCAO_SHRINK!H:H,PLANEJAMENTO[[#Headers],[SHERINK SOLICITADO]],PRODUCAO_SHRINK!V:V,PLANEJAMENTO[[#This Row],[LISTA]])</f>
        <v>0</v>
      </c>
      <c r="L457" s="15">
        <f>SUMIFS(PRODUCAO_SHRINK!E:E,PRODUCAO_SHRINK!B:B,PLANEJAMENTO[[#This Row],[SKU]],PRODUCAO_SHRINK!H:H,PLANEJAMENTO[[#Headers],[SHERINK ENVIADO]],PRODUCAO_SHRINK!V:V,PLANEJAMENTO[[#This Row],[LISTA]])</f>
        <v>0</v>
      </c>
      <c r="M457" s="15">
        <f>SUMIFS(IN_TRANSITO!E:E,IN_TRANSITO!B:B,PLANEJAMENTO!C457,IN_TRANSITO!H:H,PLANEJAMENTO!$M$2,IN_TRANSITO!W:W,PLANEJAMENTO!A457)</f>
        <v>252</v>
      </c>
      <c r="N457" s="15">
        <v>0</v>
      </c>
      <c r="O457" s="62">
        <v>252</v>
      </c>
      <c r="P457" s="15">
        <f>(PLANEJAMENTO[[#This Row],[AGUARDANDO SEPARAÇÃO]]+PLANEJAMENTO[[#This Row],[FINALIZADO]])-(PLANEJAMENTO[[#This Row],[TOTAL LISTA]]+PLANEJAMENTO[[#This Row],[KIT]])</f>
        <v>0</v>
      </c>
      <c r="Q457" s="3">
        <f>IFERROR(VLOOKUP(PLANEJAMENTO[[#This Row],[SKU]],EST_MERCOCAMP!A:E,5,0),0)</f>
        <v>1320</v>
      </c>
      <c r="R457" s="61">
        <f>IFERROR(VLOOKUP(PLANEJAMENTO[[#This Row],[SKU]],EST_LMX!A:C,3,0),0)</f>
        <v>1332</v>
      </c>
      <c r="S457" s="7">
        <f>IFERROR(IF(VLOOKUP(C457,'EST_DEVINTEX X DEMANDA'!A:E,5,0)&lt;0,0,VLOOKUP(C457,'EST_DEVINTEX X DEMANDA'!A:E,5,0)),0)</f>
        <v>6300</v>
      </c>
      <c r="T457" s="3"/>
      <c r="U457" s="3">
        <f t="shared" si="14"/>
        <v>0</v>
      </c>
      <c r="V457" s="3">
        <f t="shared" si="15"/>
        <v>0</v>
      </c>
      <c r="W457" s="61" t="s">
        <v>145</v>
      </c>
      <c r="X457" s="87" t="s">
        <v>145</v>
      </c>
      <c r="Y457" s="73">
        <f>(PLANEJAMENTO[[#This Row],[AGUARDANDO SEPARAÇÃO]]+PLANEJAMENTO[[#This Row],[FINALIZADO]])/(PLANEJAMENTO[[#This Row],[KIT]]+PLANEJAMENTO[[#This Row],[TOTAL LISTA]])</f>
        <v>1</v>
      </c>
    </row>
    <row r="458" spans="1:25" x14ac:dyDescent="0.25">
      <c r="A458" s="71" t="s">
        <v>161</v>
      </c>
      <c r="B458" s="71" t="s">
        <v>158</v>
      </c>
      <c r="C458" s="3">
        <v>8260</v>
      </c>
      <c r="D458" s="3" t="s">
        <v>468</v>
      </c>
      <c r="E458" s="47" t="s">
        <v>137</v>
      </c>
      <c r="F458" s="4" t="s">
        <v>136</v>
      </c>
      <c r="G458" s="4">
        <v>1512</v>
      </c>
      <c r="H458" s="3">
        <v>6</v>
      </c>
      <c r="I458" s="15">
        <f>SUMIFS(IN_TRANSITO!E:E,IN_TRANSITO!B:B,PLANEJAMENTO!C458,IN_TRANSITO!H:H,PLANEJAMENTO!$I$2,IN_TRANSITO!W:W,PLANEJAMENTO!A458)</f>
        <v>0</v>
      </c>
      <c r="J458" s="15">
        <f>SUMIFS(IN_TRANSITO!E:E,IN_TRANSITO!B:B,PLANEJAMENTO!C458,IN_TRANSITO!H:H,PLANEJAMENTO!$J$2,IN_TRANSITO!W:W,PLANEJAMENTO!A458)</f>
        <v>0</v>
      </c>
      <c r="K458" s="15">
        <f>SUMIFS(PRODUCAO_SHRINK!E:E,PRODUCAO_SHRINK!B:B,PLANEJAMENTO[[#This Row],[SKU]],PRODUCAO_SHRINK!H:H,PLANEJAMENTO[[#Headers],[SHERINK SOLICITADO]],PRODUCAO_SHRINK!V:V,PLANEJAMENTO[[#This Row],[LISTA]])</f>
        <v>0</v>
      </c>
      <c r="L458" s="15">
        <f>SUMIFS(PRODUCAO_SHRINK!E:E,PRODUCAO_SHRINK!B:B,PLANEJAMENTO[[#This Row],[SKU]],PRODUCAO_SHRINK!H:H,PLANEJAMENTO[[#Headers],[SHERINK ENVIADO]],PRODUCAO_SHRINK!V:V,PLANEJAMENTO[[#This Row],[LISTA]])</f>
        <v>0</v>
      </c>
      <c r="M458" s="15">
        <f>SUMIFS(IN_TRANSITO!E:E,IN_TRANSITO!B:B,PLANEJAMENTO!C458,IN_TRANSITO!H:H,PLANEJAMENTO!$M$2,IN_TRANSITO!W:W,PLANEJAMENTO!A458)</f>
        <v>252</v>
      </c>
      <c r="N458" s="15">
        <v>0</v>
      </c>
      <c r="O458" s="62">
        <v>252</v>
      </c>
      <c r="P458" s="15">
        <f>(PLANEJAMENTO[[#This Row],[AGUARDANDO SEPARAÇÃO]]+PLANEJAMENTO[[#This Row],[FINALIZADO]])-(PLANEJAMENTO[[#This Row],[TOTAL LISTA]]+PLANEJAMENTO[[#This Row],[KIT]])</f>
        <v>0</v>
      </c>
      <c r="Q458" s="3">
        <f>IFERROR(VLOOKUP(PLANEJAMENTO[[#This Row],[SKU]],EST_MERCOCAMP!A:E,5,0),0)</f>
        <v>17316</v>
      </c>
      <c r="R458" s="61">
        <f>IFERROR(VLOOKUP(PLANEJAMENTO[[#This Row],[SKU]],EST_LMX!A:C,3,0),0)</f>
        <v>1422</v>
      </c>
      <c r="S458" s="7">
        <f>IFERROR(IF(VLOOKUP(C458,'EST_DEVINTEX X DEMANDA'!A:E,5,0)&lt;0,0,VLOOKUP(C458,'EST_DEVINTEX X DEMANDA'!A:E,5,0)),0)</f>
        <v>17514</v>
      </c>
      <c r="T458" s="3"/>
      <c r="U458" s="3">
        <f t="shared" si="14"/>
        <v>0</v>
      </c>
      <c r="V458" s="3">
        <f t="shared" si="15"/>
        <v>0</v>
      </c>
      <c r="W458" s="61" t="s">
        <v>145</v>
      </c>
      <c r="X458" s="87" t="s">
        <v>145</v>
      </c>
      <c r="Y458" s="73">
        <f>(PLANEJAMENTO[[#This Row],[AGUARDANDO SEPARAÇÃO]]+PLANEJAMENTO[[#This Row],[FINALIZADO]])/(PLANEJAMENTO[[#This Row],[KIT]]+PLANEJAMENTO[[#This Row],[TOTAL LISTA]])</f>
        <v>1</v>
      </c>
    </row>
    <row r="459" spans="1:25" x14ac:dyDescent="0.25">
      <c r="A459" s="71" t="s">
        <v>161</v>
      </c>
      <c r="B459" s="71" t="s">
        <v>158</v>
      </c>
      <c r="C459" s="3">
        <v>95192</v>
      </c>
      <c r="D459" s="3" t="s">
        <v>469</v>
      </c>
      <c r="E459" s="47" t="s">
        <v>135</v>
      </c>
      <c r="F459" s="4" t="s">
        <v>136</v>
      </c>
      <c r="G459" s="4">
        <v>960</v>
      </c>
      <c r="H459" s="3">
        <v>6</v>
      </c>
      <c r="I459" s="15">
        <f>SUMIFS(IN_TRANSITO!E:E,IN_TRANSITO!B:B,PLANEJAMENTO!C459,IN_TRANSITO!H:H,PLANEJAMENTO!$I$2,IN_TRANSITO!W:W,PLANEJAMENTO!A459)</f>
        <v>0</v>
      </c>
      <c r="J459" s="15">
        <f>SUMIFS(IN_TRANSITO!E:E,IN_TRANSITO!B:B,PLANEJAMENTO!C459,IN_TRANSITO!H:H,PLANEJAMENTO!$J$2,IN_TRANSITO!W:W,PLANEJAMENTO!A459)</f>
        <v>0</v>
      </c>
      <c r="K459" s="15">
        <f>SUMIFS(PRODUCAO_SHRINK!E:E,PRODUCAO_SHRINK!B:B,PLANEJAMENTO[[#This Row],[SKU]],PRODUCAO_SHRINK!H:H,PLANEJAMENTO[[#Headers],[SHERINK SOLICITADO]],PRODUCAO_SHRINK!V:V,PLANEJAMENTO[[#This Row],[LISTA]])</f>
        <v>0</v>
      </c>
      <c r="L459" s="15">
        <f>SUMIFS(PRODUCAO_SHRINK!E:E,PRODUCAO_SHRINK!B:B,PLANEJAMENTO[[#This Row],[SKU]],PRODUCAO_SHRINK!H:H,PLANEJAMENTO[[#Headers],[SHERINK ENVIADO]],PRODUCAO_SHRINK!V:V,PLANEJAMENTO[[#This Row],[LISTA]])</f>
        <v>0</v>
      </c>
      <c r="M459" s="15">
        <f>SUMIFS(IN_TRANSITO!E:E,IN_TRANSITO!B:B,PLANEJAMENTO!C459,IN_TRANSITO!H:H,PLANEJAMENTO!$M$2,IN_TRANSITO!W:W,PLANEJAMENTO!A459)</f>
        <v>240</v>
      </c>
      <c r="N459" s="15">
        <v>0</v>
      </c>
      <c r="O459" s="62">
        <v>240</v>
      </c>
      <c r="P459" s="15">
        <f>(PLANEJAMENTO[[#This Row],[AGUARDANDO SEPARAÇÃO]]+PLANEJAMENTO[[#This Row],[FINALIZADO]])-(PLANEJAMENTO[[#This Row],[TOTAL LISTA]]+PLANEJAMENTO[[#This Row],[KIT]])</f>
        <v>0</v>
      </c>
      <c r="Q459" s="3">
        <f>IFERROR(VLOOKUP(PLANEJAMENTO[[#This Row],[SKU]],EST_MERCOCAMP!A:E,5,0),0)</f>
        <v>2346</v>
      </c>
      <c r="R459" s="61">
        <f>IFERROR(VLOOKUP(PLANEJAMENTO[[#This Row],[SKU]],EST_LMX!A:C,3,0),0)</f>
        <v>2730</v>
      </c>
      <c r="S459" s="7">
        <f>IFERROR(IF(VLOOKUP(C459,'EST_DEVINTEX X DEMANDA'!A:E,5,0)&lt;0,0,VLOOKUP(C459,'EST_DEVINTEX X DEMANDA'!A:E,5,0)),0)</f>
        <v>11010</v>
      </c>
      <c r="T459" s="3"/>
      <c r="U459" s="3">
        <f t="shared" si="14"/>
        <v>0</v>
      </c>
      <c r="V459" s="3">
        <f t="shared" si="15"/>
        <v>0</v>
      </c>
      <c r="W459" s="61" t="s">
        <v>145</v>
      </c>
      <c r="X459" s="87" t="s">
        <v>145</v>
      </c>
      <c r="Y459" s="73">
        <f>(PLANEJAMENTO[[#This Row],[AGUARDANDO SEPARAÇÃO]]+PLANEJAMENTO[[#This Row],[FINALIZADO]])/(PLANEJAMENTO[[#This Row],[KIT]]+PLANEJAMENTO[[#This Row],[TOTAL LISTA]])</f>
        <v>1</v>
      </c>
    </row>
    <row r="460" spans="1:25" x14ac:dyDescent="0.25">
      <c r="A460" s="71" t="s">
        <v>161</v>
      </c>
      <c r="B460" s="71" t="s">
        <v>158</v>
      </c>
      <c r="C460" s="3">
        <v>33371</v>
      </c>
      <c r="D460" s="3" t="s">
        <v>470</v>
      </c>
      <c r="E460" s="47" t="s">
        <v>137</v>
      </c>
      <c r="F460" s="4" t="s">
        <v>136</v>
      </c>
      <c r="G460" s="4">
        <v>1260</v>
      </c>
      <c r="H460" s="3">
        <v>6</v>
      </c>
      <c r="I460" s="15">
        <f>SUMIFS(IN_TRANSITO!E:E,IN_TRANSITO!B:B,PLANEJAMENTO!C460,IN_TRANSITO!H:H,PLANEJAMENTO!$I$2,IN_TRANSITO!W:W,PLANEJAMENTO!A460)</f>
        <v>0</v>
      </c>
      <c r="J460" s="15">
        <f>SUMIFS(IN_TRANSITO!E:E,IN_TRANSITO!B:B,PLANEJAMENTO!C460,IN_TRANSITO!H:H,PLANEJAMENTO!$J$2,IN_TRANSITO!W:W,PLANEJAMENTO!A460)</f>
        <v>0</v>
      </c>
      <c r="K460" s="15">
        <f>SUMIFS(PRODUCAO_SHRINK!E:E,PRODUCAO_SHRINK!B:B,PLANEJAMENTO[[#This Row],[SKU]],PRODUCAO_SHRINK!H:H,PLANEJAMENTO[[#Headers],[SHERINK SOLICITADO]],PRODUCAO_SHRINK!V:V,PLANEJAMENTO[[#This Row],[LISTA]])</f>
        <v>0</v>
      </c>
      <c r="L460" s="15">
        <f>SUMIFS(PRODUCAO_SHRINK!E:E,PRODUCAO_SHRINK!B:B,PLANEJAMENTO[[#This Row],[SKU]],PRODUCAO_SHRINK!H:H,PLANEJAMENTO[[#Headers],[SHERINK ENVIADO]],PRODUCAO_SHRINK!V:V,PLANEJAMENTO[[#This Row],[LISTA]])</f>
        <v>0</v>
      </c>
      <c r="M460" s="15">
        <f>SUMIFS(IN_TRANSITO!E:E,IN_TRANSITO!B:B,PLANEJAMENTO!C460,IN_TRANSITO!H:H,PLANEJAMENTO!$M$2,IN_TRANSITO!W:W,PLANEJAMENTO!A460)</f>
        <v>240</v>
      </c>
      <c r="N460" s="15">
        <v>0</v>
      </c>
      <c r="O460" s="62">
        <v>240</v>
      </c>
      <c r="P460" s="15">
        <f>(PLANEJAMENTO[[#This Row],[AGUARDANDO SEPARAÇÃO]]+PLANEJAMENTO[[#This Row],[FINALIZADO]])-(PLANEJAMENTO[[#This Row],[TOTAL LISTA]]+PLANEJAMENTO[[#This Row],[KIT]])</f>
        <v>0</v>
      </c>
      <c r="Q460" s="3">
        <f>IFERROR(VLOOKUP(PLANEJAMENTO[[#This Row],[SKU]],EST_MERCOCAMP!A:E,5,0),0)</f>
        <v>38808</v>
      </c>
      <c r="R460" s="61">
        <f>IFERROR(VLOOKUP(PLANEJAMENTO[[#This Row],[SKU]],EST_LMX!A:C,3,0),0)</f>
        <v>828</v>
      </c>
      <c r="S460" s="7">
        <f>IFERROR(IF(VLOOKUP(C460,'EST_DEVINTEX X DEMANDA'!A:E,5,0)&lt;0,0,VLOOKUP(C460,'EST_DEVINTEX X DEMANDA'!A:E,5,0)),0)</f>
        <v>1260</v>
      </c>
      <c r="T460" s="3"/>
      <c r="U460" s="3">
        <f t="shared" si="14"/>
        <v>0</v>
      </c>
      <c r="V460" s="3">
        <f t="shared" si="15"/>
        <v>0</v>
      </c>
      <c r="W460" s="61" t="s">
        <v>145</v>
      </c>
      <c r="X460" s="87" t="s">
        <v>145</v>
      </c>
      <c r="Y460" s="73">
        <f>(PLANEJAMENTO[[#This Row],[AGUARDANDO SEPARAÇÃO]]+PLANEJAMENTO[[#This Row],[FINALIZADO]])/(PLANEJAMENTO[[#This Row],[KIT]]+PLANEJAMENTO[[#This Row],[TOTAL LISTA]])</f>
        <v>1</v>
      </c>
    </row>
    <row r="461" spans="1:25" x14ac:dyDescent="0.25">
      <c r="A461" s="71" t="s">
        <v>161</v>
      </c>
      <c r="B461" s="71" t="s">
        <v>158</v>
      </c>
      <c r="C461" s="3">
        <v>31733</v>
      </c>
      <c r="D461" s="3" t="s">
        <v>471</v>
      </c>
      <c r="E461" s="47" t="s">
        <v>137</v>
      </c>
      <c r="F461" s="4" t="s">
        <v>136</v>
      </c>
      <c r="G461" s="4">
        <v>1260</v>
      </c>
      <c r="H461" s="3">
        <v>6</v>
      </c>
      <c r="I461" s="15">
        <f>SUMIFS(IN_TRANSITO!E:E,IN_TRANSITO!B:B,PLANEJAMENTO!C461,IN_TRANSITO!H:H,PLANEJAMENTO!$I$2,IN_TRANSITO!W:W,PLANEJAMENTO!A461)</f>
        <v>0</v>
      </c>
      <c r="J461" s="15">
        <f>SUMIFS(IN_TRANSITO!E:E,IN_TRANSITO!B:B,PLANEJAMENTO!C461,IN_TRANSITO!H:H,PLANEJAMENTO!$J$2,IN_TRANSITO!W:W,PLANEJAMENTO!A461)</f>
        <v>0</v>
      </c>
      <c r="K461" s="15">
        <f>SUMIFS(PRODUCAO_SHRINK!E:E,PRODUCAO_SHRINK!B:B,PLANEJAMENTO[[#This Row],[SKU]],PRODUCAO_SHRINK!H:H,PLANEJAMENTO[[#Headers],[SHERINK SOLICITADO]],PRODUCAO_SHRINK!V:V,PLANEJAMENTO[[#This Row],[LISTA]])</f>
        <v>0</v>
      </c>
      <c r="L461" s="15">
        <f>SUMIFS(PRODUCAO_SHRINK!E:E,PRODUCAO_SHRINK!B:B,PLANEJAMENTO[[#This Row],[SKU]],PRODUCAO_SHRINK!H:H,PLANEJAMENTO[[#Headers],[SHERINK ENVIADO]],PRODUCAO_SHRINK!V:V,PLANEJAMENTO[[#This Row],[LISTA]])</f>
        <v>0</v>
      </c>
      <c r="M461" s="15">
        <f>SUMIFS(IN_TRANSITO!E:E,IN_TRANSITO!B:B,PLANEJAMENTO!C461,IN_TRANSITO!H:H,PLANEJAMENTO!$M$2,IN_TRANSITO!W:W,PLANEJAMENTO!A461)</f>
        <v>240</v>
      </c>
      <c r="N461" s="15">
        <v>0</v>
      </c>
      <c r="O461" s="62">
        <v>240</v>
      </c>
      <c r="P461" s="15">
        <f>(PLANEJAMENTO[[#This Row],[AGUARDANDO SEPARAÇÃO]]+PLANEJAMENTO[[#This Row],[FINALIZADO]])-(PLANEJAMENTO[[#This Row],[TOTAL LISTA]]+PLANEJAMENTO[[#This Row],[KIT]])</f>
        <v>0</v>
      </c>
      <c r="Q461" s="3">
        <f>IFERROR(VLOOKUP(PLANEJAMENTO[[#This Row],[SKU]],EST_MERCOCAMP!A:E,5,0),0)</f>
        <v>-330</v>
      </c>
      <c r="R461" s="61">
        <f>IFERROR(VLOOKUP(PLANEJAMENTO[[#This Row],[SKU]],EST_LMX!A:C,3,0),0)</f>
        <v>1056</v>
      </c>
      <c r="S461" s="7">
        <f>IFERROR(IF(VLOOKUP(C461,'EST_DEVINTEX X DEMANDA'!A:E,5,0)&lt;0,0,VLOOKUP(C461,'EST_DEVINTEX X DEMANDA'!A:E,5,0)),0)</f>
        <v>1260</v>
      </c>
      <c r="T461" s="3"/>
      <c r="U461" s="3">
        <f t="shared" si="14"/>
        <v>0</v>
      </c>
      <c r="V461" s="3">
        <f t="shared" si="15"/>
        <v>0</v>
      </c>
      <c r="W461" s="61" t="s">
        <v>145</v>
      </c>
      <c r="X461" s="87" t="s">
        <v>145</v>
      </c>
      <c r="Y461" s="73">
        <f>(PLANEJAMENTO[[#This Row],[AGUARDANDO SEPARAÇÃO]]+PLANEJAMENTO[[#This Row],[FINALIZADO]])/(PLANEJAMENTO[[#This Row],[KIT]]+PLANEJAMENTO[[#This Row],[TOTAL LISTA]])</f>
        <v>1</v>
      </c>
    </row>
    <row r="462" spans="1:25" x14ac:dyDescent="0.25">
      <c r="A462" s="71" t="s">
        <v>161</v>
      </c>
      <c r="B462" s="71" t="s">
        <v>158</v>
      </c>
      <c r="C462" s="3">
        <v>32442</v>
      </c>
      <c r="D462" s="3" t="s">
        <v>472</v>
      </c>
      <c r="E462" s="47" t="s">
        <v>137</v>
      </c>
      <c r="F462" s="4" t="s">
        <v>136</v>
      </c>
      <c r="G462" s="4">
        <v>888</v>
      </c>
      <c r="H462" s="3">
        <v>6</v>
      </c>
      <c r="I462" s="15">
        <f>SUMIFS(IN_TRANSITO!E:E,IN_TRANSITO!B:B,PLANEJAMENTO!C462,IN_TRANSITO!H:H,PLANEJAMENTO!$I$2,IN_TRANSITO!W:W,PLANEJAMENTO!A462)</f>
        <v>0</v>
      </c>
      <c r="J462" s="15">
        <f>SUMIFS(IN_TRANSITO!E:E,IN_TRANSITO!B:B,PLANEJAMENTO!C462,IN_TRANSITO!H:H,PLANEJAMENTO!$J$2,IN_TRANSITO!W:W,PLANEJAMENTO!A462)</f>
        <v>0</v>
      </c>
      <c r="K462" s="15">
        <f>SUMIFS(PRODUCAO_SHRINK!E:E,PRODUCAO_SHRINK!B:B,PLANEJAMENTO[[#This Row],[SKU]],PRODUCAO_SHRINK!H:H,PLANEJAMENTO[[#Headers],[SHERINK SOLICITADO]],PRODUCAO_SHRINK!V:V,PLANEJAMENTO[[#This Row],[LISTA]])</f>
        <v>0</v>
      </c>
      <c r="L462" s="15">
        <f>SUMIFS(PRODUCAO_SHRINK!E:E,PRODUCAO_SHRINK!B:B,PLANEJAMENTO[[#This Row],[SKU]],PRODUCAO_SHRINK!H:H,PLANEJAMENTO[[#Headers],[SHERINK ENVIADO]],PRODUCAO_SHRINK!V:V,PLANEJAMENTO[[#This Row],[LISTA]])</f>
        <v>0</v>
      </c>
      <c r="M462" s="15">
        <f>SUMIFS(IN_TRANSITO!E:E,IN_TRANSITO!B:B,PLANEJAMENTO!C462,IN_TRANSITO!H:H,PLANEJAMENTO!$M$2,IN_TRANSITO!W:W,PLANEJAMENTO!A462)</f>
        <v>240</v>
      </c>
      <c r="N462" s="15">
        <v>0</v>
      </c>
      <c r="O462" s="62">
        <v>240</v>
      </c>
      <c r="P462" s="15">
        <f>(PLANEJAMENTO[[#This Row],[AGUARDANDO SEPARAÇÃO]]+PLANEJAMENTO[[#This Row],[FINALIZADO]])-(PLANEJAMENTO[[#This Row],[TOTAL LISTA]]+PLANEJAMENTO[[#This Row],[KIT]])</f>
        <v>0</v>
      </c>
      <c r="Q462" s="3">
        <f>IFERROR(VLOOKUP(PLANEJAMENTO[[#This Row],[SKU]],EST_MERCOCAMP!A:E,5,0),0)</f>
        <v>-60</v>
      </c>
      <c r="R462" s="61">
        <f>IFERROR(VLOOKUP(PLANEJAMENTO[[#This Row],[SKU]],EST_LMX!A:C,3,0),0)</f>
        <v>756</v>
      </c>
      <c r="S462" s="7">
        <f>IFERROR(IF(VLOOKUP(C462,'EST_DEVINTEX X DEMANDA'!A:E,5,0)&lt;0,0,VLOOKUP(C462,'EST_DEVINTEX X DEMANDA'!A:E,5,0)),0)</f>
        <v>0</v>
      </c>
      <c r="T462" s="3"/>
      <c r="U462" s="3">
        <f t="shared" si="14"/>
        <v>0</v>
      </c>
      <c r="V462" s="3">
        <f t="shared" si="15"/>
        <v>0</v>
      </c>
      <c r="W462" s="61" t="s">
        <v>145</v>
      </c>
      <c r="X462" s="87" t="s">
        <v>145</v>
      </c>
      <c r="Y462" s="73">
        <f>(PLANEJAMENTO[[#This Row],[AGUARDANDO SEPARAÇÃO]]+PLANEJAMENTO[[#This Row],[FINALIZADO]])/(PLANEJAMENTO[[#This Row],[KIT]]+PLANEJAMENTO[[#This Row],[TOTAL LISTA]])</f>
        <v>1</v>
      </c>
    </row>
    <row r="463" spans="1:25" x14ac:dyDescent="0.25">
      <c r="A463" s="71" t="s">
        <v>161</v>
      </c>
      <c r="B463" s="71" t="s">
        <v>158</v>
      </c>
      <c r="C463" s="3">
        <v>33252</v>
      </c>
      <c r="D463" s="3" t="s">
        <v>473</v>
      </c>
      <c r="E463" s="47" t="s">
        <v>135</v>
      </c>
      <c r="F463" s="4" t="s">
        <v>136</v>
      </c>
      <c r="G463" s="4">
        <v>672</v>
      </c>
      <c r="H463" s="3">
        <v>6</v>
      </c>
      <c r="I463" s="15">
        <f>SUMIFS(IN_TRANSITO!E:E,IN_TRANSITO!B:B,PLANEJAMENTO!C463,IN_TRANSITO!H:H,PLANEJAMENTO!$I$2,IN_TRANSITO!W:W,PLANEJAMENTO!A463)</f>
        <v>0</v>
      </c>
      <c r="J463" s="15">
        <f>SUMIFS(IN_TRANSITO!E:E,IN_TRANSITO!B:B,PLANEJAMENTO!C463,IN_TRANSITO!H:H,PLANEJAMENTO!$J$2,IN_TRANSITO!W:W,PLANEJAMENTO!A463)</f>
        <v>0</v>
      </c>
      <c r="K463" s="15">
        <f>SUMIFS(PRODUCAO_SHRINK!E:E,PRODUCAO_SHRINK!B:B,PLANEJAMENTO[[#This Row],[SKU]],PRODUCAO_SHRINK!H:H,PLANEJAMENTO[[#Headers],[SHERINK SOLICITADO]],PRODUCAO_SHRINK!V:V,PLANEJAMENTO[[#This Row],[LISTA]])</f>
        <v>0</v>
      </c>
      <c r="L463" s="15">
        <f>SUMIFS(PRODUCAO_SHRINK!E:E,PRODUCAO_SHRINK!B:B,PLANEJAMENTO[[#This Row],[SKU]],PRODUCAO_SHRINK!H:H,PLANEJAMENTO[[#Headers],[SHERINK ENVIADO]],PRODUCAO_SHRINK!V:V,PLANEJAMENTO[[#This Row],[LISTA]])</f>
        <v>0</v>
      </c>
      <c r="M463" s="15">
        <f>SUMIFS(IN_TRANSITO!E:E,IN_TRANSITO!B:B,PLANEJAMENTO!C463,IN_TRANSITO!H:H,PLANEJAMENTO!$M$2,IN_TRANSITO!W:W,PLANEJAMENTO!A463)</f>
        <v>240</v>
      </c>
      <c r="N463" s="15">
        <v>0</v>
      </c>
      <c r="O463" s="62">
        <v>240</v>
      </c>
      <c r="P463" s="15">
        <f>(PLANEJAMENTO[[#This Row],[AGUARDANDO SEPARAÇÃO]]+PLANEJAMENTO[[#This Row],[FINALIZADO]])-(PLANEJAMENTO[[#This Row],[TOTAL LISTA]]+PLANEJAMENTO[[#This Row],[KIT]])</f>
        <v>0</v>
      </c>
      <c r="Q463" s="3">
        <f>IFERROR(VLOOKUP(PLANEJAMENTO[[#This Row],[SKU]],EST_MERCOCAMP!A:E,5,0),0)</f>
        <v>-3042</v>
      </c>
      <c r="R463" s="61">
        <f>IFERROR(VLOOKUP(PLANEJAMENTO[[#This Row],[SKU]],EST_LMX!A:C,3,0),0)</f>
        <v>1104</v>
      </c>
      <c r="S463" s="7">
        <f>IFERROR(IF(VLOOKUP(C463,'EST_DEVINTEX X DEMANDA'!A:E,5,0)&lt;0,0,VLOOKUP(C463,'EST_DEVINTEX X DEMANDA'!A:E,5,0)),0)</f>
        <v>4458</v>
      </c>
      <c r="T463" s="3"/>
      <c r="U463" s="3">
        <f t="shared" si="14"/>
        <v>0</v>
      </c>
      <c r="V463" s="3">
        <f t="shared" si="15"/>
        <v>0</v>
      </c>
      <c r="W463" s="61" t="s">
        <v>145</v>
      </c>
      <c r="X463" s="87" t="s">
        <v>145</v>
      </c>
      <c r="Y463" s="73">
        <f>(PLANEJAMENTO[[#This Row],[AGUARDANDO SEPARAÇÃO]]+PLANEJAMENTO[[#This Row],[FINALIZADO]])/(PLANEJAMENTO[[#This Row],[KIT]]+PLANEJAMENTO[[#This Row],[TOTAL LISTA]])</f>
        <v>1</v>
      </c>
    </row>
    <row r="464" spans="1:25" x14ac:dyDescent="0.25">
      <c r="A464" s="71" t="s">
        <v>161</v>
      </c>
      <c r="B464" s="71" t="s">
        <v>158</v>
      </c>
      <c r="C464" s="3">
        <v>95678</v>
      </c>
      <c r="D464" s="3" t="s">
        <v>474</v>
      </c>
      <c r="E464" s="47" t="s">
        <v>135</v>
      </c>
      <c r="F464" s="4" t="s">
        <v>136</v>
      </c>
      <c r="G464" s="4">
        <v>480</v>
      </c>
      <c r="H464" s="3">
        <v>6</v>
      </c>
      <c r="I464" s="15">
        <f>SUMIFS(IN_TRANSITO!E:E,IN_TRANSITO!B:B,PLANEJAMENTO!C464,IN_TRANSITO!H:H,PLANEJAMENTO!$I$2,IN_TRANSITO!W:W,PLANEJAMENTO!A464)</f>
        <v>0</v>
      </c>
      <c r="J464" s="15">
        <f>SUMIFS(IN_TRANSITO!E:E,IN_TRANSITO!B:B,PLANEJAMENTO!C464,IN_TRANSITO!H:H,PLANEJAMENTO!$J$2,IN_TRANSITO!W:W,PLANEJAMENTO!A464)</f>
        <v>0</v>
      </c>
      <c r="K464" s="15">
        <f>SUMIFS(PRODUCAO_SHRINK!E:E,PRODUCAO_SHRINK!B:B,PLANEJAMENTO[[#This Row],[SKU]],PRODUCAO_SHRINK!H:H,PLANEJAMENTO[[#Headers],[SHERINK SOLICITADO]],PRODUCAO_SHRINK!V:V,PLANEJAMENTO[[#This Row],[LISTA]])</f>
        <v>0</v>
      </c>
      <c r="L464" s="15">
        <f>SUMIFS(PRODUCAO_SHRINK!E:E,PRODUCAO_SHRINK!B:B,PLANEJAMENTO[[#This Row],[SKU]],PRODUCAO_SHRINK!H:H,PLANEJAMENTO[[#Headers],[SHERINK ENVIADO]],PRODUCAO_SHRINK!V:V,PLANEJAMENTO[[#This Row],[LISTA]])</f>
        <v>0</v>
      </c>
      <c r="M464" s="15">
        <f>SUMIFS(IN_TRANSITO!E:E,IN_TRANSITO!B:B,PLANEJAMENTO!C464,IN_TRANSITO!H:H,PLANEJAMENTO!$M$2,IN_TRANSITO!W:W,PLANEJAMENTO!A464)</f>
        <v>0</v>
      </c>
      <c r="N464" s="15">
        <v>0</v>
      </c>
      <c r="O464" s="62">
        <v>240</v>
      </c>
      <c r="P464" s="15">
        <f>(PLANEJAMENTO[[#This Row],[AGUARDANDO SEPARAÇÃO]]+PLANEJAMENTO[[#This Row],[FINALIZADO]])-(PLANEJAMENTO[[#This Row],[TOTAL LISTA]]+PLANEJAMENTO[[#This Row],[KIT]])</f>
        <v>-240</v>
      </c>
      <c r="Q464" s="3">
        <f>IFERROR(VLOOKUP(PLANEJAMENTO[[#This Row],[SKU]],EST_MERCOCAMP!A:E,5,0),0)</f>
        <v>1752</v>
      </c>
      <c r="R464" s="61">
        <f>IFERROR(VLOOKUP(PLANEJAMENTO[[#This Row],[SKU]],EST_LMX!A:C,3,0),0)</f>
        <v>1988</v>
      </c>
      <c r="S464" s="7">
        <f>IFERROR(IF(VLOOKUP(C464,'EST_DEVINTEX X DEMANDA'!A:E,5,0)&lt;0,0,VLOOKUP(C464,'EST_DEVINTEX X DEMANDA'!A:E,5,0)),0)</f>
        <v>36084</v>
      </c>
      <c r="T464" s="3"/>
      <c r="U464" s="3">
        <f t="shared" si="14"/>
        <v>0</v>
      </c>
      <c r="V464" s="3">
        <f t="shared" si="15"/>
        <v>0</v>
      </c>
      <c r="W464" s="61" t="s">
        <v>182</v>
      </c>
      <c r="X464" s="87" t="s">
        <v>145</v>
      </c>
      <c r="Y464" s="73">
        <f>(PLANEJAMENTO[[#This Row],[AGUARDANDO SEPARAÇÃO]]+PLANEJAMENTO[[#This Row],[FINALIZADO]])/(PLANEJAMENTO[[#This Row],[KIT]]+PLANEJAMENTO[[#This Row],[TOTAL LISTA]])</f>
        <v>0</v>
      </c>
    </row>
    <row r="465" spans="1:25" x14ac:dyDescent="0.25">
      <c r="A465" s="71" t="s">
        <v>161</v>
      </c>
      <c r="B465" s="71" t="s">
        <v>158</v>
      </c>
      <c r="C465" s="3">
        <v>33596</v>
      </c>
      <c r="D465" s="3" t="s">
        <v>475</v>
      </c>
      <c r="E465" s="47" t="s">
        <v>138</v>
      </c>
      <c r="F465" s="4" t="s">
        <v>136</v>
      </c>
      <c r="G465" s="4">
        <v>8352</v>
      </c>
      <c r="H465" s="3">
        <v>12</v>
      </c>
      <c r="I465" s="15">
        <f>SUMIFS(IN_TRANSITO!E:E,IN_TRANSITO!B:B,PLANEJAMENTO!C465,IN_TRANSITO!H:H,PLANEJAMENTO!$I$2,IN_TRANSITO!W:W,PLANEJAMENTO!A465)</f>
        <v>0</v>
      </c>
      <c r="J465" s="15">
        <f>SUMIFS(IN_TRANSITO!E:E,IN_TRANSITO!B:B,PLANEJAMENTO!C465,IN_TRANSITO!H:H,PLANEJAMENTO!$J$2,IN_TRANSITO!W:W,PLANEJAMENTO!A465)</f>
        <v>0</v>
      </c>
      <c r="K465" s="15">
        <f>SUMIFS(PRODUCAO_SHRINK!E:E,PRODUCAO_SHRINK!B:B,PLANEJAMENTO[[#This Row],[SKU]],PRODUCAO_SHRINK!H:H,PLANEJAMENTO[[#Headers],[SHERINK SOLICITADO]],PRODUCAO_SHRINK!V:V,PLANEJAMENTO[[#This Row],[LISTA]])</f>
        <v>0</v>
      </c>
      <c r="L465" s="15">
        <f>SUMIFS(PRODUCAO_SHRINK!E:E,PRODUCAO_SHRINK!B:B,PLANEJAMENTO[[#This Row],[SKU]],PRODUCAO_SHRINK!H:H,PLANEJAMENTO[[#Headers],[SHERINK ENVIADO]],PRODUCAO_SHRINK!V:V,PLANEJAMENTO[[#This Row],[LISTA]])</f>
        <v>0</v>
      </c>
      <c r="M465" s="15">
        <f>SUMIFS(IN_TRANSITO!E:E,IN_TRANSITO!B:B,PLANEJAMENTO!C465,IN_TRANSITO!H:H,PLANEJAMENTO!$M$2,IN_TRANSITO!W:W,PLANEJAMENTO!A465)</f>
        <v>240</v>
      </c>
      <c r="N465" s="15">
        <v>0</v>
      </c>
      <c r="O465" s="62">
        <v>240</v>
      </c>
      <c r="P465" s="15">
        <f>(PLANEJAMENTO[[#This Row],[AGUARDANDO SEPARAÇÃO]]+PLANEJAMENTO[[#This Row],[FINALIZADO]])-(PLANEJAMENTO[[#This Row],[TOTAL LISTA]]+PLANEJAMENTO[[#This Row],[KIT]])</f>
        <v>0</v>
      </c>
      <c r="Q465" s="3">
        <f>IFERROR(VLOOKUP(PLANEJAMENTO[[#This Row],[SKU]],EST_MERCOCAMP!A:E,5,0),0)</f>
        <v>49488</v>
      </c>
      <c r="R465" s="61">
        <f>IFERROR(VLOOKUP(PLANEJAMENTO[[#This Row],[SKU]],EST_LMX!A:C,3,0),0)</f>
        <v>492</v>
      </c>
      <c r="S465" s="7">
        <f>IFERROR(IF(VLOOKUP(C465,'EST_DEVINTEX X DEMANDA'!A:E,5,0)&lt;0,0,VLOOKUP(C465,'EST_DEVINTEX X DEMANDA'!A:E,5,0)),0)</f>
        <v>16704</v>
      </c>
      <c r="T465" s="3"/>
      <c r="U465" s="3">
        <f t="shared" si="14"/>
        <v>0</v>
      </c>
      <c r="V465" s="3">
        <f t="shared" si="15"/>
        <v>0</v>
      </c>
      <c r="W465" s="61" t="s">
        <v>145</v>
      </c>
      <c r="X465" s="87" t="s">
        <v>145</v>
      </c>
      <c r="Y465" s="73">
        <f>(PLANEJAMENTO[[#This Row],[AGUARDANDO SEPARAÇÃO]]+PLANEJAMENTO[[#This Row],[FINALIZADO]])/(PLANEJAMENTO[[#This Row],[KIT]]+PLANEJAMENTO[[#This Row],[TOTAL LISTA]])</f>
        <v>1</v>
      </c>
    </row>
    <row r="466" spans="1:25" x14ac:dyDescent="0.25">
      <c r="A466" s="71" t="s">
        <v>161</v>
      </c>
      <c r="B466" s="71" t="s">
        <v>158</v>
      </c>
      <c r="C466" s="3">
        <v>32892</v>
      </c>
      <c r="D466" s="3" t="s">
        <v>25</v>
      </c>
      <c r="E466" s="47" t="s">
        <v>135</v>
      </c>
      <c r="F466" s="4" t="s">
        <v>136</v>
      </c>
      <c r="G466" s="4">
        <v>8352</v>
      </c>
      <c r="H466" s="3">
        <v>12</v>
      </c>
      <c r="I466" s="15">
        <f>SUMIFS(IN_TRANSITO!E:E,IN_TRANSITO!B:B,PLANEJAMENTO!C466,IN_TRANSITO!H:H,PLANEJAMENTO!$I$2,IN_TRANSITO!W:W,PLANEJAMENTO!A466)</f>
        <v>0</v>
      </c>
      <c r="J466" s="15">
        <f>SUMIFS(IN_TRANSITO!E:E,IN_TRANSITO!B:B,PLANEJAMENTO!C466,IN_TRANSITO!H:H,PLANEJAMENTO!$J$2,IN_TRANSITO!W:W,PLANEJAMENTO!A466)</f>
        <v>0</v>
      </c>
      <c r="K466" s="15">
        <f>SUMIFS(PRODUCAO_SHRINK!E:E,PRODUCAO_SHRINK!B:B,PLANEJAMENTO[[#This Row],[SKU]],PRODUCAO_SHRINK!H:H,PLANEJAMENTO[[#Headers],[SHERINK SOLICITADO]],PRODUCAO_SHRINK!V:V,PLANEJAMENTO[[#This Row],[LISTA]])</f>
        <v>0</v>
      </c>
      <c r="L466" s="15">
        <f>SUMIFS(PRODUCAO_SHRINK!E:E,PRODUCAO_SHRINK!B:B,PLANEJAMENTO[[#This Row],[SKU]],PRODUCAO_SHRINK!H:H,PLANEJAMENTO[[#Headers],[SHERINK ENVIADO]],PRODUCAO_SHRINK!V:V,PLANEJAMENTO[[#This Row],[LISTA]])</f>
        <v>0</v>
      </c>
      <c r="M466" s="15">
        <f>SUMIFS(IN_TRANSITO!E:E,IN_TRANSITO!B:B,PLANEJAMENTO!C466,IN_TRANSITO!H:H,PLANEJAMENTO!$M$2,IN_TRANSITO!W:W,PLANEJAMENTO!A466)</f>
        <v>240</v>
      </c>
      <c r="N466" s="15">
        <v>0</v>
      </c>
      <c r="O466" s="62">
        <v>240</v>
      </c>
      <c r="P466" s="15">
        <f>(PLANEJAMENTO[[#This Row],[AGUARDANDO SEPARAÇÃO]]+PLANEJAMENTO[[#This Row],[FINALIZADO]])-(PLANEJAMENTO[[#This Row],[TOTAL LISTA]]+PLANEJAMENTO[[#This Row],[KIT]])</f>
        <v>0</v>
      </c>
      <c r="Q466" s="3">
        <f>IFERROR(VLOOKUP(PLANEJAMENTO[[#This Row],[SKU]],EST_MERCOCAMP!A:E,5,0),0)</f>
        <v>-3504</v>
      </c>
      <c r="R466" s="61">
        <f>IFERROR(VLOOKUP(PLANEJAMENTO[[#This Row],[SKU]],EST_LMX!A:C,3,0),0)</f>
        <v>744</v>
      </c>
      <c r="S466" s="7">
        <f>IFERROR(IF(VLOOKUP(C466,'EST_DEVINTEX X DEMANDA'!A:E,5,0)&lt;0,0,VLOOKUP(C466,'EST_DEVINTEX X DEMANDA'!A:E,5,0)),0)</f>
        <v>0</v>
      </c>
      <c r="T466" s="3"/>
      <c r="U466" s="3">
        <f t="shared" si="14"/>
        <v>0</v>
      </c>
      <c r="V466" s="3">
        <f t="shared" si="15"/>
        <v>0</v>
      </c>
      <c r="W466" s="61" t="s">
        <v>145</v>
      </c>
      <c r="X466" s="87" t="s">
        <v>145</v>
      </c>
      <c r="Y466" s="73">
        <f>(PLANEJAMENTO[[#This Row],[AGUARDANDO SEPARAÇÃO]]+PLANEJAMENTO[[#This Row],[FINALIZADO]])/(PLANEJAMENTO[[#This Row],[KIT]]+PLANEJAMENTO[[#This Row],[TOTAL LISTA]])</f>
        <v>1</v>
      </c>
    </row>
    <row r="467" spans="1:25" x14ac:dyDescent="0.25">
      <c r="A467" s="71" t="s">
        <v>161</v>
      </c>
      <c r="B467" s="71" t="s">
        <v>158</v>
      </c>
      <c r="C467" s="3">
        <v>32624</v>
      </c>
      <c r="D467" s="3" t="s">
        <v>476</v>
      </c>
      <c r="E467" s="47" t="s">
        <v>135</v>
      </c>
      <c r="F467" s="4" t="s">
        <v>136</v>
      </c>
      <c r="G467" s="4">
        <v>8352</v>
      </c>
      <c r="H467" s="3">
        <v>12</v>
      </c>
      <c r="I467" s="15">
        <f>SUMIFS(IN_TRANSITO!E:E,IN_TRANSITO!B:B,PLANEJAMENTO!C467,IN_TRANSITO!H:H,PLANEJAMENTO!$I$2,IN_TRANSITO!W:W,PLANEJAMENTO!A467)</f>
        <v>0</v>
      </c>
      <c r="J467" s="15">
        <f>SUMIFS(IN_TRANSITO!E:E,IN_TRANSITO!B:B,PLANEJAMENTO!C467,IN_TRANSITO!H:H,PLANEJAMENTO!$J$2,IN_TRANSITO!W:W,PLANEJAMENTO!A467)</f>
        <v>0</v>
      </c>
      <c r="K467" s="15">
        <f>SUMIFS(PRODUCAO_SHRINK!E:E,PRODUCAO_SHRINK!B:B,PLANEJAMENTO[[#This Row],[SKU]],PRODUCAO_SHRINK!H:H,PLANEJAMENTO[[#Headers],[SHERINK SOLICITADO]],PRODUCAO_SHRINK!V:V,PLANEJAMENTO[[#This Row],[LISTA]])</f>
        <v>0</v>
      </c>
      <c r="L467" s="15">
        <f>SUMIFS(PRODUCAO_SHRINK!E:E,PRODUCAO_SHRINK!B:B,PLANEJAMENTO[[#This Row],[SKU]],PRODUCAO_SHRINK!H:H,PLANEJAMENTO[[#Headers],[SHERINK ENVIADO]],PRODUCAO_SHRINK!V:V,PLANEJAMENTO[[#This Row],[LISTA]])</f>
        <v>0</v>
      </c>
      <c r="M467" s="15">
        <f>SUMIFS(IN_TRANSITO!E:E,IN_TRANSITO!B:B,PLANEJAMENTO!C467,IN_TRANSITO!H:H,PLANEJAMENTO!$M$2,IN_TRANSITO!W:W,PLANEJAMENTO!A467)</f>
        <v>240</v>
      </c>
      <c r="N467" s="15">
        <v>0</v>
      </c>
      <c r="O467" s="62">
        <v>240</v>
      </c>
      <c r="P467" s="15">
        <f>(PLANEJAMENTO[[#This Row],[AGUARDANDO SEPARAÇÃO]]+PLANEJAMENTO[[#This Row],[FINALIZADO]])-(PLANEJAMENTO[[#This Row],[TOTAL LISTA]]+PLANEJAMENTO[[#This Row],[KIT]])</f>
        <v>0</v>
      </c>
      <c r="Q467" s="3">
        <f>IFERROR(VLOOKUP(PLANEJAMENTO[[#This Row],[SKU]],EST_MERCOCAMP!A:E,5,0),0)</f>
        <v>41100</v>
      </c>
      <c r="R467" s="61">
        <f>IFERROR(VLOOKUP(PLANEJAMENTO[[#This Row],[SKU]],EST_LMX!A:C,3,0),0)</f>
        <v>300</v>
      </c>
      <c r="S467" s="7">
        <f>IFERROR(IF(VLOOKUP(C467,'EST_DEVINTEX X DEMANDA'!A:E,5,0)&lt;0,0,VLOOKUP(C467,'EST_DEVINTEX X DEMANDA'!A:E,5,0)),0)</f>
        <v>14088</v>
      </c>
      <c r="T467" s="3"/>
      <c r="U467" s="3">
        <f t="shared" si="14"/>
        <v>0</v>
      </c>
      <c r="V467" s="3">
        <f t="shared" si="15"/>
        <v>0</v>
      </c>
      <c r="W467" s="61" t="s">
        <v>145</v>
      </c>
      <c r="X467" s="87" t="s">
        <v>145</v>
      </c>
      <c r="Y467" s="73">
        <f>(PLANEJAMENTO[[#This Row],[AGUARDANDO SEPARAÇÃO]]+PLANEJAMENTO[[#This Row],[FINALIZADO]])/(PLANEJAMENTO[[#This Row],[KIT]]+PLANEJAMENTO[[#This Row],[TOTAL LISTA]])</f>
        <v>1</v>
      </c>
    </row>
    <row r="468" spans="1:25" x14ac:dyDescent="0.25">
      <c r="A468" s="71" t="s">
        <v>161</v>
      </c>
      <c r="B468" s="71" t="s">
        <v>158</v>
      </c>
      <c r="C468" s="3">
        <v>31709</v>
      </c>
      <c r="D468" s="3" t="s">
        <v>477</v>
      </c>
      <c r="E468" s="47" t="s">
        <v>138</v>
      </c>
      <c r="F468" s="4" t="s">
        <v>136</v>
      </c>
      <c r="G468" s="4">
        <v>3384</v>
      </c>
      <c r="H468" s="3">
        <v>12</v>
      </c>
      <c r="I468" s="15">
        <f>SUMIFS(IN_TRANSITO!E:E,IN_TRANSITO!B:B,PLANEJAMENTO!C468,IN_TRANSITO!H:H,PLANEJAMENTO!$I$2,IN_TRANSITO!W:W,PLANEJAMENTO!A468)</f>
        <v>0</v>
      </c>
      <c r="J468" s="15">
        <f>SUMIFS(IN_TRANSITO!E:E,IN_TRANSITO!B:B,PLANEJAMENTO!C468,IN_TRANSITO!H:H,PLANEJAMENTO!$J$2,IN_TRANSITO!W:W,PLANEJAMENTO!A468)</f>
        <v>0</v>
      </c>
      <c r="K468" s="15">
        <f>SUMIFS(PRODUCAO_SHRINK!E:E,PRODUCAO_SHRINK!B:B,PLANEJAMENTO[[#This Row],[SKU]],PRODUCAO_SHRINK!H:H,PLANEJAMENTO[[#Headers],[SHERINK SOLICITADO]],PRODUCAO_SHRINK!V:V,PLANEJAMENTO[[#This Row],[LISTA]])</f>
        <v>0</v>
      </c>
      <c r="L468" s="15">
        <f>SUMIFS(PRODUCAO_SHRINK!E:E,PRODUCAO_SHRINK!B:B,PLANEJAMENTO[[#This Row],[SKU]],PRODUCAO_SHRINK!H:H,PLANEJAMENTO[[#Headers],[SHERINK ENVIADO]],PRODUCAO_SHRINK!V:V,PLANEJAMENTO[[#This Row],[LISTA]])</f>
        <v>0</v>
      </c>
      <c r="M468" s="15">
        <f>SUMIFS(IN_TRANSITO!E:E,IN_TRANSITO!B:B,PLANEJAMENTO!C468,IN_TRANSITO!H:H,PLANEJAMENTO!$M$2,IN_TRANSITO!W:W,PLANEJAMENTO!A468)</f>
        <v>240</v>
      </c>
      <c r="N468" s="15">
        <v>0</v>
      </c>
      <c r="O468" s="62">
        <v>240</v>
      </c>
      <c r="P468" s="15">
        <f>(PLANEJAMENTO[[#This Row],[AGUARDANDO SEPARAÇÃO]]+PLANEJAMENTO[[#This Row],[FINALIZADO]])-(PLANEJAMENTO[[#This Row],[TOTAL LISTA]]+PLANEJAMENTO[[#This Row],[KIT]])</f>
        <v>0</v>
      </c>
      <c r="Q468" s="3">
        <f>IFERROR(VLOOKUP(PLANEJAMENTO[[#This Row],[SKU]],EST_MERCOCAMP!A:E,5,0),0)</f>
        <v>7608</v>
      </c>
      <c r="R468" s="61">
        <f>IFERROR(VLOOKUP(PLANEJAMENTO[[#This Row],[SKU]],EST_LMX!A:C,3,0),0)</f>
        <v>4920</v>
      </c>
      <c r="S468" s="7">
        <f>IFERROR(IF(VLOOKUP(C468,'EST_DEVINTEX X DEMANDA'!A:E,5,0)&lt;0,0,VLOOKUP(C468,'EST_DEVINTEX X DEMANDA'!A:E,5,0)),0)</f>
        <v>9792</v>
      </c>
      <c r="T468" s="3"/>
      <c r="U468" s="3">
        <f t="shared" si="14"/>
        <v>0</v>
      </c>
      <c r="V468" s="3">
        <f t="shared" si="15"/>
        <v>0</v>
      </c>
      <c r="W468" s="61" t="s">
        <v>145</v>
      </c>
      <c r="X468" s="87" t="s">
        <v>145</v>
      </c>
      <c r="Y468" s="73">
        <f>(PLANEJAMENTO[[#This Row],[AGUARDANDO SEPARAÇÃO]]+PLANEJAMENTO[[#This Row],[FINALIZADO]])/(PLANEJAMENTO[[#This Row],[KIT]]+PLANEJAMENTO[[#This Row],[TOTAL LISTA]])</f>
        <v>1</v>
      </c>
    </row>
    <row r="469" spans="1:25" x14ac:dyDescent="0.25">
      <c r="A469" s="71" t="s">
        <v>161</v>
      </c>
      <c r="B469" s="71" t="s">
        <v>158</v>
      </c>
      <c r="C469" s="3">
        <v>95092</v>
      </c>
      <c r="D469" s="3" t="s">
        <v>478</v>
      </c>
      <c r="E469" s="47" t="s">
        <v>137</v>
      </c>
      <c r="F469" s="4" t="s">
        <v>136</v>
      </c>
      <c r="G469" s="4">
        <v>390</v>
      </c>
      <c r="H469" s="3">
        <v>6</v>
      </c>
      <c r="I469" s="15">
        <f>SUMIFS(IN_TRANSITO!E:E,IN_TRANSITO!B:B,PLANEJAMENTO!C469,IN_TRANSITO!H:H,PLANEJAMENTO!$I$2,IN_TRANSITO!W:W,PLANEJAMENTO!A469)</f>
        <v>0</v>
      </c>
      <c r="J469" s="15">
        <f>SUMIFS(IN_TRANSITO!E:E,IN_TRANSITO!B:B,PLANEJAMENTO!C469,IN_TRANSITO!H:H,PLANEJAMENTO!$J$2,IN_TRANSITO!W:W,PLANEJAMENTO!A469)</f>
        <v>0</v>
      </c>
      <c r="K469" s="15">
        <f>SUMIFS(PRODUCAO_SHRINK!E:E,PRODUCAO_SHRINK!B:B,PLANEJAMENTO[[#This Row],[SKU]],PRODUCAO_SHRINK!H:H,PLANEJAMENTO[[#Headers],[SHERINK SOLICITADO]],PRODUCAO_SHRINK!V:V,PLANEJAMENTO[[#This Row],[LISTA]])</f>
        <v>240</v>
      </c>
      <c r="L469" s="15">
        <f>SUMIFS(PRODUCAO_SHRINK!E:E,PRODUCAO_SHRINK!B:B,PLANEJAMENTO[[#This Row],[SKU]],PRODUCAO_SHRINK!H:H,PLANEJAMENTO[[#Headers],[SHERINK ENVIADO]],PRODUCAO_SHRINK!V:V,PLANEJAMENTO[[#This Row],[LISTA]])</f>
        <v>240</v>
      </c>
      <c r="M469" s="15">
        <f>SUMIFS(IN_TRANSITO!E:E,IN_TRANSITO!B:B,PLANEJAMENTO!C469,IN_TRANSITO!H:H,PLANEJAMENTO!$M$2,IN_TRANSITO!W:W,PLANEJAMENTO!A469)</f>
        <v>0</v>
      </c>
      <c r="N469" s="15">
        <v>0</v>
      </c>
      <c r="O469" s="62">
        <v>240</v>
      </c>
      <c r="P469" s="15">
        <f>(PLANEJAMENTO[[#This Row],[AGUARDANDO SEPARAÇÃO]]+PLANEJAMENTO[[#This Row],[FINALIZADO]])-(PLANEJAMENTO[[#This Row],[TOTAL LISTA]]+PLANEJAMENTO[[#This Row],[KIT]])</f>
        <v>-240</v>
      </c>
      <c r="Q469" s="3">
        <f>IFERROR(VLOOKUP(PLANEJAMENTO[[#This Row],[SKU]],EST_MERCOCAMP!A:E,5,0),0)</f>
        <v>-156</v>
      </c>
      <c r="R469" s="61">
        <f>IFERROR(VLOOKUP(PLANEJAMENTO[[#This Row],[SKU]],EST_LMX!A:C,3,0),0)</f>
        <v>360</v>
      </c>
      <c r="S469" s="7">
        <f>IFERROR(IF(VLOOKUP(C469,'EST_DEVINTEX X DEMANDA'!A:E,5,0)&lt;0,0,VLOOKUP(C469,'EST_DEVINTEX X DEMANDA'!A:E,5,0)),0)</f>
        <v>0</v>
      </c>
      <c r="T469" s="3"/>
      <c r="U469" s="3">
        <f t="shared" si="14"/>
        <v>0</v>
      </c>
      <c r="V469" s="3">
        <f t="shared" si="15"/>
        <v>0</v>
      </c>
      <c r="W469" s="61" t="s">
        <v>182</v>
      </c>
      <c r="X469" s="87" t="s">
        <v>145</v>
      </c>
      <c r="Y469" s="73">
        <f>(PLANEJAMENTO[[#This Row],[AGUARDANDO SEPARAÇÃO]]+PLANEJAMENTO[[#This Row],[FINALIZADO]])/(PLANEJAMENTO[[#This Row],[KIT]]+PLANEJAMENTO[[#This Row],[TOTAL LISTA]])</f>
        <v>0</v>
      </c>
    </row>
    <row r="470" spans="1:25" x14ac:dyDescent="0.25">
      <c r="A470" s="71" t="s">
        <v>161</v>
      </c>
      <c r="B470" s="71" t="s">
        <v>158</v>
      </c>
      <c r="C470" s="3">
        <v>30562</v>
      </c>
      <c r="D470" s="3" t="s">
        <v>479</v>
      </c>
      <c r="E470" s="47" t="s">
        <v>135</v>
      </c>
      <c r="F470" s="4" t="s">
        <v>136</v>
      </c>
      <c r="G470" s="4">
        <v>720</v>
      </c>
      <c r="H470" s="3">
        <v>6</v>
      </c>
      <c r="I470" s="15">
        <f>SUMIFS(IN_TRANSITO!E:E,IN_TRANSITO!B:B,PLANEJAMENTO!C470,IN_TRANSITO!H:H,PLANEJAMENTO!$I$2,IN_TRANSITO!W:W,PLANEJAMENTO!A470)</f>
        <v>0</v>
      </c>
      <c r="J470" s="15">
        <f>SUMIFS(IN_TRANSITO!E:E,IN_TRANSITO!B:B,PLANEJAMENTO!C470,IN_TRANSITO!H:H,PLANEJAMENTO!$J$2,IN_TRANSITO!W:W,PLANEJAMENTO!A470)</f>
        <v>0</v>
      </c>
      <c r="K470" s="15">
        <f>SUMIFS(PRODUCAO_SHRINK!E:E,PRODUCAO_SHRINK!B:B,PLANEJAMENTO[[#This Row],[SKU]],PRODUCAO_SHRINK!H:H,PLANEJAMENTO[[#Headers],[SHERINK SOLICITADO]],PRODUCAO_SHRINK!V:V,PLANEJAMENTO[[#This Row],[LISTA]])</f>
        <v>0</v>
      </c>
      <c r="L470" s="15">
        <f>SUMIFS(PRODUCAO_SHRINK!E:E,PRODUCAO_SHRINK!B:B,PLANEJAMENTO[[#This Row],[SKU]],PRODUCAO_SHRINK!H:H,PLANEJAMENTO[[#Headers],[SHERINK ENVIADO]],PRODUCAO_SHRINK!V:V,PLANEJAMENTO[[#This Row],[LISTA]])</f>
        <v>0</v>
      </c>
      <c r="M470" s="15">
        <f>SUMIFS(IN_TRANSITO!E:E,IN_TRANSITO!B:B,PLANEJAMENTO!C470,IN_TRANSITO!H:H,PLANEJAMENTO!$M$2,IN_TRANSITO!W:W,PLANEJAMENTO!A470)</f>
        <v>240</v>
      </c>
      <c r="N470" s="15">
        <v>0</v>
      </c>
      <c r="O470" s="62">
        <v>240</v>
      </c>
      <c r="P470" s="15">
        <f>(PLANEJAMENTO[[#This Row],[AGUARDANDO SEPARAÇÃO]]+PLANEJAMENTO[[#This Row],[FINALIZADO]])-(PLANEJAMENTO[[#This Row],[TOTAL LISTA]]+PLANEJAMENTO[[#This Row],[KIT]])</f>
        <v>0</v>
      </c>
      <c r="Q470" s="3">
        <f>IFERROR(VLOOKUP(PLANEJAMENTO[[#This Row],[SKU]],EST_MERCOCAMP!A:E,5,0),0)</f>
        <v>522</v>
      </c>
      <c r="R470" s="61">
        <f>IFERROR(VLOOKUP(PLANEJAMENTO[[#This Row],[SKU]],EST_LMX!A:C,3,0),0)</f>
        <v>618</v>
      </c>
      <c r="S470" s="7">
        <f>IFERROR(IF(VLOOKUP(C470,'EST_DEVINTEX X DEMANDA'!A:E,5,0)&lt;0,0,VLOOKUP(C470,'EST_DEVINTEX X DEMANDA'!A:E,5,0)),0)</f>
        <v>984</v>
      </c>
      <c r="T470" s="3"/>
      <c r="U470" s="3">
        <f t="shared" si="14"/>
        <v>0</v>
      </c>
      <c r="V470" s="3">
        <f t="shared" si="15"/>
        <v>0</v>
      </c>
      <c r="W470" s="61" t="s">
        <v>145</v>
      </c>
      <c r="X470" s="87" t="s">
        <v>145</v>
      </c>
      <c r="Y470" s="73">
        <f>(PLANEJAMENTO[[#This Row],[AGUARDANDO SEPARAÇÃO]]+PLANEJAMENTO[[#This Row],[FINALIZADO]])/(PLANEJAMENTO[[#This Row],[KIT]]+PLANEJAMENTO[[#This Row],[TOTAL LISTA]])</f>
        <v>1</v>
      </c>
    </row>
    <row r="471" spans="1:25" x14ac:dyDescent="0.25">
      <c r="A471" s="71" t="s">
        <v>161</v>
      </c>
      <c r="B471" s="71" t="s">
        <v>158</v>
      </c>
      <c r="C471" s="3">
        <v>33245</v>
      </c>
      <c r="D471" s="3" t="s">
        <v>480</v>
      </c>
      <c r="E471" s="47" t="s">
        <v>135</v>
      </c>
      <c r="F471" s="4" t="s">
        <v>136</v>
      </c>
      <c r="G471" s="4">
        <v>1980</v>
      </c>
      <c r="H471" s="3">
        <v>6</v>
      </c>
      <c r="I471" s="15">
        <f>SUMIFS(IN_TRANSITO!E:E,IN_TRANSITO!B:B,PLANEJAMENTO!C471,IN_TRANSITO!H:H,PLANEJAMENTO!$I$2,IN_TRANSITO!W:W,PLANEJAMENTO!A471)</f>
        <v>0</v>
      </c>
      <c r="J471" s="15">
        <f>SUMIFS(IN_TRANSITO!E:E,IN_TRANSITO!B:B,PLANEJAMENTO!C471,IN_TRANSITO!H:H,PLANEJAMENTO!$J$2,IN_TRANSITO!W:W,PLANEJAMENTO!A471)</f>
        <v>0</v>
      </c>
      <c r="K471" s="15">
        <f>SUMIFS(PRODUCAO_SHRINK!E:E,PRODUCAO_SHRINK!B:B,PLANEJAMENTO[[#This Row],[SKU]],PRODUCAO_SHRINK!H:H,PLANEJAMENTO[[#Headers],[SHERINK SOLICITADO]],PRODUCAO_SHRINK!V:V,PLANEJAMENTO[[#This Row],[LISTA]])</f>
        <v>0</v>
      </c>
      <c r="L471" s="15">
        <f>SUMIFS(PRODUCAO_SHRINK!E:E,PRODUCAO_SHRINK!B:B,PLANEJAMENTO[[#This Row],[SKU]],PRODUCAO_SHRINK!H:H,PLANEJAMENTO[[#Headers],[SHERINK ENVIADO]],PRODUCAO_SHRINK!V:V,PLANEJAMENTO[[#This Row],[LISTA]])</f>
        <v>0</v>
      </c>
      <c r="M471" s="15">
        <f>SUMIFS(IN_TRANSITO!E:E,IN_TRANSITO!B:B,PLANEJAMENTO!C471,IN_TRANSITO!H:H,PLANEJAMENTO!$M$2,IN_TRANSITO!W:W,PLANEJAMENTO!A471)</f>
        <v>240</v>
      </c>
      <c r="N471" s="15">
        <v>0</v>
      </c>
      <c r="O471" s="62">
        <v>240</v>
      </c>
      <c r="P471" s="15">
        <f>(PLANEJAMENTO[[#This Row],[AGUARDANDO SEPARAÇÃO]]+PLANEJAMENTO[[#This Row],[FINALIZADO]])-(PLANEJAMENTO[[#This Row],[TOTAL LISTA]]+PLANEJAMENTO[[#This Row],[KIT]])</f>
        <v>0</v>
      </c>
      <c r="Q471" s="3">
        <f>IFERROR(VLOOKUP(PLANEJAMENTO[[#This Row],[SKU]],EST_MERCOCAMP!A:E,5,0),0)</f>
        <v>17484</v>
      </c>
      <c r="R471" s="61">
        <f>IFERROR(VLOOKUP(PLANEJAMENTO[[#This Row],[SKU]],EST_LMX!A:C,3,0),0)</f>
        <v>3378</v>
      </c>
      <c r="S471" s="7">
        <f>IFERROR(IF(VLOOKUP(C471,'EST_DEVINTEX X DEMANDA'!A:E,5,0)&lt;0,0,VLOOKUP(C471,'EST_DEVINTEX X DEMANDA'!A:E,5,0)),0)</f>
        <v>10188</v>
      </c>
      <c r="T471" s="3"/>
      <c r="U471" s="3">
        <f t="shared" si="14"/>
        <v>0</v>
      </c>
      <c r="V471" s="3">
        <f t="shared" si="15"/>
        <v>0</v>
      </c>
      <c r="W471" s="61" t="s">
        <v>145</v>
      </c>
      <c r="X471" s="87" t="s">
        <v>145</v>
      </c>
      <c r="Y471" s="73">
        <f>(PLANEJAMENTO[[#This Row],[AGUARDANDO SEPARAÇÃO]]+PLANEJAMENTO[[#This Row],[FINALIZADO]])/(PLANEJAMENTO[[#This Row],[KIT]]+PLANEJAMENTO[[#This Row],[TOTAL LISTA]])</f>
        <v>1</v>
      </c>
    </row>
    <row r="472" spans="1:25" x14ac:dyDescent="0.25">
      <c r="A472" s="71" t="s">
        <v>161</v>
      </c>
      <c r="B472" s="71" t="s">
        <v>158</v>
      </c>
      <c r="C472" s="3">
        <v>34491</v>
      </c>
      <c r="D472" s="3" t="s">
        <v>481</v>
      </c>
      <c r="E472" s="47" t="s">
        <v>135</v>
      </c>
      <c r="F472" s="4" t="s">
        <v>136</v>
      </c>
      <c r="G472" s="4">
        <v>480</v>
      </c>
      <c r="H472" s="3">
        <v>6</v>
      </c>
      <c r="I472" s="15">
        <f>SUMIFS(IN_TRANSITO!E:E,IN_TRANSITO!B:B,PLANEJAMENTO!C472,IN_TRANSITO!H:H,PLANEJAMENTO!$I$2,IN_TRANSITO!W:W,PLANEJAMENTO!A472)</f>
        <v>0</v>
      </c>
      <c r="J472" s="15">
        <f>SUMIFS(IN_TRANSITO!E:E,IN_TRANSITO!B:B,PLANEJAMENTO!C472,IN_TRANSITO!H:H,PLANEJAMENTO!$J$2,IN_TRANSITO!W:W,PLANEJAMENTO!A472)</f>
        <v>0</v>
      </c>
      <c r="K472" s="15">
        <f>SUMIFS(PRODUCAO_SHRINK!E:E,PRODUCAO_SHRINK!B:B,PLANEJAMENTO[[#This Row],[SKU]],PRODUCAO_SHRINK!H:H,PLANEJAMENTO[[#Headers],[SHERINK SOLICITADO]],PRODUCAO_SHRINK!V:V,PLANEJAMENTO[[#This Row],[LISTA]])</f>
        <v>240</v>
      </c>
      <c r="L472" s="15">
        <f>SUMIFS(PRODUCAO_SHRINK!E:E,PRODUCAO_SHRINK!B:B,PLANEJAMENTO[[#This Row],[SKU]],PRODUCAO_SHRINK!H:H,PLANEJAMENTO[[#Headers],[SHERINK ENVIADO]],PRODUCAO_SHRINK!V:V,PLANEJAMENTO[[#This Row],[LISTA]])</f>
        <v>240</v>
      </c>
      <c r="M472" s="15">
        <f>SUMIFS(IN_TRANSITO!E:E,IN_TRANSITO!B:B,PLANEJAMENTO!C472,IN_TRANSITO!H:H,PLANEJAMENTO!$M$2,IN_TRANSITO!W:W,PLANEJAMENTO!A472)</f>
        <v>0</v>
      </c>
      <c r="N472" s="15">
        <v>0</v>
      </c>
      <c r="O472" s="62">
        <v>240</v>
      </c>
      <c r="P472" s="15">
        <f>(PLANEJAMENTO[[#This Row],[AGUARDANDO SEPARAÇÃO]]+PLANEJAMENTO[[#This Row],[FINALIZADO]])-(PLANEJAMENTO[[#This Row],[TOTAL LISTA]]+PLANEJAMENTO[[#This Row],[KIT]])</f>
        <v>-240</v>
      </c>
      <c r="Q472" s="3">
        <f>IFERROR(VLOOKUP(PLANEJAMENTO[[#This Row],[SKU]],EST_MERCOCAMP!A:E,5,0),0)</f>
        <v>-11016</v>
      </c>
      <c r="R472" s="61">
        <f>IFERROR(VLOOKUP(PLANEJAMENTO[[#This Row],[SKU]],EST_LMX!A:C,3,0),0)</f>
        <v>246</v>
      </c>
      <c r="S472" s="7">
        <f>IFERROR(IF(VLOOKUP(C472,'EST_DEVINTEX X DEMANDA'!A:E,5,0)&lt;0,0,VLOOKUP(C472,'EST_DEVINTEX X DEMANDA'!A:E,5,0)),0)</f>
        <v>8556</v>
      </c>
      <c r="T472" s="3"/>
      <c r="U472" s="3">
        <f t="shared" si="14"/>
        <v>0</v>
      </c>
      <c r="V472" s="3">
        <f t="shared" si="15"/>
        <v>0</v>
      </c>
      <c r="W472" s="61" t="s">
        <v>182</v>
      </c>
      <c r="X472" s="87" t="s">
        <v>145</v>
      </c>
      <c r="Y472" s="73">
        <f>(PLANEJAMENTO[[#This Row],[AGUARDANDO SEPARAÇÃO]]+PLANEJAMENTO[[#This Row],[FINALIZADO]])/(PLANEJAMENTO[[#This Row],[KIT]]+PLANEJAMENTO[[#This Row],[TOTAL LISTA]])</f>
        <v>0</v>
      </c>
    </row>
    <row r="473" spans="1:25" x14ac:dyDescent="0.25">
      <c r="A473" s="71" t="s">
        <v>161</v>
      </c>
      <c r="B473" s="71" t="s">
        <v>158</v>
      </c>
      <c r="C473" s="3">
        <v>31716</v>
      </c>
      <c r="D473" s="3" t="s">
        <v>482</v>
      </c>
      <c r="E473" s="47" t="s">
        <v>135</v>
      </c>
      <c r="F473" s="4" t="s">
        <v>136</v>
      </c>
      <c r="G473" s="4">
        <v>480</v>
      </c>
      <c r="H473" s="3">
        <v>6</v>
      </c>
      <c r="I473" s="15">
        <f>SUMIFS(IN_TRANSITO!E:E,IN_TRANSITO!B:B,PLANEJAMENTO!C473,IN_TRANSITO!H:H,PLANEJAMENTO!$I$2,IN_TRANSITO!W:W,PLANEJAMENTO!A473)</f>
        <v>0</v>
      </c>
      <c r="J473" s="15">
        <f>SUMIFS(IN_TRANSITO!E:E,IN_TRANSITO!B:B,PLANEJAMENTO!C473,IN_TRANSITO!H:H,PLANEJAMENTO!$J$2,IN_TRANSITO!W:W,PLANEJAMENTO!A473)</f>
        <v>0</v>
      </c>
      <c r="K473" s="15">
        <f>SUMIFS(PRODUCAO_SHRINK!E:E,PRODUCAO_SHRINK!B:B,PLANEJAMENTO[[#This Row],[SKU]],PRODUCAO_SHRINK!H:H,PLANEJAMENTO[[#Headers],[SHERINK SOLICITADO]],PRODUCAO_SHRINK!V:V,PLANEJAMENTO[[#This Row],[LISTA]])</f>
        <v>240</v>
      </c>
      <c r="L473" s="15">
        <f>SUMIFS(PRODUCAO_SHRINK!E:E,PRODUCAO_SHRINK!B:B,PLANEJAMENTO[[#This Row],[SKU]],PRODUCAO_SHRINK!H:H,PLANEJAMENTO[[#Headers],[SHERINK ENVIADO]],PRODUCAO_SHRINK!V:V,PLANEJAMENTO[[#This Row],[LISTA]])</f>
        <v>0</v>
      </c>
      <c r="M473" s="15">
        <f>SUMIFS(IN_TRANSITO!E:E,IN_TRANSITO!B:B,PLANEJAMENTO!C473,IN_TRANSITO!H:H,PLANEJAMENTO!$M$2,IN_TRANSITO!W:W,PLANEJAMENTO!A473)</f>
        <v>0</v>
      </c>
      <c r="N473" s="15">
        <v>0</v>
      </c>
      <c r="O473" s="62">
        <v>240</v>
      </c>
      <c r="P473" s="15">
        <f>(PLANEJAMENTO[[#This Row],[AGUARDANDO SEPARAÇÃO]]+PLANEJAMENTO[[#This Row],[FINALIZADO]])-(PLANEJAMENTO[[#This Row],[TOTAL LISTA]]+PLANEJAMENTO[[#This Row],[KIT]])</f>
        <v>-240</v>
      </c>
      <c r="Q473" s="3">
        <f>IFERROR(VLOOKUP(PLANEJAMENTO[[#This Row],[SKU]],EST_MERCOCAMP!A:E,5,0),0)</f>
        <v>2718</v>
      </c>
      <c r="R473" s="61">
        <f>IFERROR(VLOOKUP(PLANEJAMENTO[[#This Row],[SKU]],EST_LMX!A:C,3,0),0)</f>
        <v>4014</v>
      </c>
      <c r="S473" s="7">
        <f>IFERROR(IF(VLOOKUP(C473,'EST_DEVINTEX X DEMANDA'!A:E,5,0)&lt;0,0,VLOOKUP(C473,'EST_DEVINTEX X DEMANDA'!A:E,5,0)),0)</f>
        <v>480</v>
      </c>
      <c r="T473" s="3"/>
      <c r="U473" s="3">
        <f t="shared" si="14"/>
        <v>0</v>
      </c>
      <c r="V473" s="3">
        <f t="shared" si="15"/>
        <v>0</v>
      </c>
      <c r="W473" s="61" t="s">
        <v>182</v>
      </c>
      <c r="X473" s="87" t="s">
        <v>145</v>
      </c>
      <c r="Y473" s="73">
        <f>(PLANEJAMENTO[[#This Row],[AGUARDANDO SEPARAÇÃO]]+PLANEJAMENTO[[#This Row],[FINALIZADO]])/(PLANEJAMENTO[[#This Row],[KIT]]+PLANEJAMENTO[[#This Row],[TOTAL LISTA]])</f>
        <v>0</v>
      </c>
    </row>
    <row r="474" spans="1:25" x14ac:dyDescent="0.25">
      <c r="A474" s="71" t="s">
        <v>161</v>
      </c>
      <c r="B474" s="71" t="s">
        <v>158</v>
      </c>
      <c r="C474" s="3">
        <v>33297</v>
      </c>
      <c r="D474" s="3" t="s">
        <v>483</v>
      </c>
      <c r="E474" s="47" t="s">
        <v>137</v>
      </c>
      <c r="F474" s="4" t="s">
        <v>136</v>
      </c>
      <c r="G474" s="4">
        <v>3528</v>
      </c>
      <c r="H474" s="3">
        <v>6</v>
      </c>
      <c r="I474" s="15">
        <f>SUMIFS(IN_TRANSITO!E:E,IN_TRANSITO!B:B,PLANEJAMENTO!C474,IN_TRANSITO!H:H,PLANEJAMENTO!$I$2,IN_TRANSITO!W:W,PLANEJAMENTO!A474)</f>
        <v>0</v>
      </c>
      <c r="J474" s="15">
        <f>SUMIFS(IN_TRANSITO!E:E,IN_TRANSITO!B:B,PLANEJAMENTO!C474,IN_TRANSITO!H:H,PLANEJAMENTO!$J$2,IN_TRANSITO!W:W,PLANEJAMENTO!A474)</f>
        <v>0</v>
      </c>
      <c r="K474" s="15">
        <f>SUMIFS(PRODUCAO_SHRINK!E:E,PRODUCAO_SHRINK!B:B,PLANEJAMENTO[[#This Row],[SKU]],PRODUCAO_SHRINK!H:H,PLANEJAMENTO[[#Headers],[SHERINK SOLICITADO]],PRODUCAO_SHRINK!V:V,PLANEJAMENTO[[#This Row],[LISTA]])</f>
        <v>0</v>
      </c>
      <c r="L474" s="15">
        <f>SUMIFS(PRODUCAO_SHRINK!E:E,PRODUCAO_SHRINK!B:B,PLANEJAMENTO[[#This Row],[SKU]],PRODUCAO_SHRINK!H:H,PLANEJAMENTO[[#Headers],[SHERINK ENVIADO]],PRODUCAO_SHRINK!V:V,PLANEJAMENTO[[#This Row],[LISTA]])</f>
        <v>0</v>
      </c>
      <c r="M474" s="15">
        <f>SUMIFS(IN_TRANSITO!E:E,IN_TRANSITO!B:B,PLANEJAMENTO!C474,IN_TRANSITO!H:H,PLANEJAMENTO!$M$2,IN_TRANSITO!W:W,PLANEJAMENTO!A474)</f>
        <v>234</v>
      </c>
      <c r="N474" s="15">
        <v>0</v>
      </c>
      <c r="O474" s="62">
        <v>234</v>
      </c>
      <c r="P474" s="15">
        <f>(PLANEJAMENTO[[#This Row],[AGUARDANDO SEPARAÇÃO]]+PLANEJAMENTO[[#This Row],[FINALIZADO]])-(PLANEJAMENTO[[#This Row],[TOTAL LISTA]]+PLANEJAMENTO[[#This Row],[KIT]])</f>
        <v>0</v>
      </c>
      <c r="Q474" s="3">
        <f>IFERROR(VLOOKUP(PLANEJAMENTO[[#This Row],[SKU]],EST_MERCOCAMP!A:E,5,0),0)</f>
        <v>1548</v>
      </c>
      <c r="R474" s="61">
        <f>IFERROR(VLOOKUP(PLANEJAMENTO[[#This Row],[SKU]],EST_LMX!A:C,3,0),0)</f>
        <v>1260</v>
      </c>
      <c r="S474" s="7">
        <f>IFERROR(IF(VLOOKUP(C474,'EST_DEVINTEX X DEMANDA'!A:E,5,0)&lt;0,0,VLOOKUP(C474,'EST_DEVINTEX X DEMANDA'!A:E,5,0)),0)</f>
        <v>0</v>
      </c>
      <c r="T474" s="3"/>
      <c r="U474" s="3">
        <f t="shared" si="14"/>
        <v>0</v>
      </c>
      <c r="V474" s="3">
        <f t="shared" si="15"/>
        <v>0</v>
      </c>
      <c r="W474" s="61" t="s">
        <v>145</v>
      </c>
      <c r="X474" s="87" t="s">
        <v>145</v>
      </c>
      <c r="Y474" s="73">
        <f>(PLANEJAMENTO[[#This Row],[AGUARDANDO SEPARAÇÃO]]+PLANEJAMENTO[[#This Row],[FINALIZADO]])/(PLANEJAMENTO[[#This Row],[KIT]]+PLANEJAMENTO[[#This Row],[TOTAL LISTA]])</f>
        <v>1</v>
      </c>
    </row>
    <row r="475" spans="1:25" x14ac:dyDescent="0.25">
      <c r="A475" s="71" t="s">
        <v>161</v>
      </c>
      <c r="B475" s="71" t="s">
        <v>158</v>
      </c>
      <c r="C475" s="3">
        <v>32208</v>
      </c>
      <c r="D475" s="3" t="s">
        <v>484</v>
      </c>
      <c r="E475" s="47" t="s">
        <v>137</v>
      </c>
      <c r="F475" s="4" t="s">
        <v>136</v>
      </c>
      <c r="G475" s="4">
        <v>390</v>
      </c>
      <c r="H475" s="3">
        <v>6</v>
      </c>
      <c r="I475" s="15">
        <f>SUMIFS(IN_TRANSITO!E:E,IN_TRANSITO!B:B,PLANEJAMENTO!C475,IN_TRANSITO!H:H,PLANEJAMENTO!$I$2,IN_TRANSITO!W:W,PLANEJAMENTO!A475)</f>
        <v>0</v>
      </c>
      <c r="J475" s="15">
        <f>SUMIFS(IN_TRANSITO!E:E,IN_TRANSITO!B:B,PLANEJAMENTO!C475,IN_TRANSITO!H:H,PLANEJAMENTO!$J$2,IN_TRANSITO!W:W,PLANEJAMENTO!A475)</f>
        <v>0</v>
      </c>
      <c r="K475" s="15">
        <f>SUMIFS(PRODUCAO_SHRINK!E:E,PRODUCAO_SHRINK!B:B,PLANEJAMENTO[[#This Row],[SKU]],PRODUCAO_SHRINK!H:H,PLANEJAMENTO[[#Headers],[SHERINK SOLICITADO]],PRODUCAO_SHRINK!V:V,PLANEJAMENTO[[#This Row],[LISTA]])</f>
        <v>234</v>
      </c>
      <c r="L475" s="15">
        <f>SUMIFS(PRODUCAO_SHRINK!E:E,PRODUCAO_SHRINK!B:B,PLANEJAMENTO[[#This Row],[SKU]],PRODUCAO_SHRINK!H:H,PLANEJAMENTO[[#Headers],[SHERINK ENVIADO]],PRODUCAO_SHRINK!V:V,PLANEJAMENTO[[#This Row],[LISTA]])</f>
        <v>234</v>
      </c>
      <c r="M475" s="15">
        <f>SUMIFS(IN_TRANSITO!E:E,IN_TRANSITO!B:B,PLANEJAMENTO!C475,IN_TRANSITO!H:H,PLANEJAMENTO!$M$2,IN_TRANSITO!W:W,PLANEJAMENTO!A475)</f>
        <v>0</v>
      </c>
      <c r="N475" s="15">
        <v>0</v>
      </c>
      <c r="O475" s="62">
        <v>234</v>
      </c>
      <c r="P475" s="15">
        <f>(PLANEJAMENTO[[#This Row],[AGUARDANDO SEPARAÇÃO]]+PLANEJAMENTO[[#This Row],[FINALIZADO]])-(PLANEJAMENTO[[#This Row],[TOTAL LISTA]]+PLANEJAMENTO[[#This Row],[KIT]])</f>
        <v>-234</v>
      </c>
      <c r="Q475" s="3">
        <f>IFERROR(VLOOKUP(PLANEJAMENTO[[#This Row],[SKU]],EST_MERCOCAMP!A:E,5,0),0)</f>
        <v>-2232</v>
      </c>
      <c r="R475" s="61">
        <f>IFERROR(VLOOKUP(PLANEJAMENTO[[#This Row],[SKU]],EST_LMX!A:C,3,0),0)</f>
        <v>1692</v>
      </c>
      <c r="S475" s="7">
        <f>IFERROR(IF(VLOOKUP(C475,'EST_DEVINTEX X DEMANDA'!A:E,5,0)&lt;0,0,VLOOKUP(C475,'EST_DEVINTEX X DEMANDA'!A:E,5,0)),0)</f>
        <v>906</v>
      </c>
      <c r="T475" s="3"/>
      <c r="U475" s="3">
        <f t="shared" si="14"/>
        <v>0</v>
      </c>
      <c r="V475" s="3">
        <f t="shared" si="15"/>
        <v>0</v>
      </c>
      <c r="W475" s="61" t="s">
        <v>182</v>
      </c>
      <c r="X475" s="87" t="s">
        <v>145</v>
      </c>
      <c r="Y475" s="73">
        <f>(PLANEJAMENTO[[#This Row],[AGUARDANDO SEPARAÇÃO]]+PLANEJAMENTO[[#This Row],[FINALIZADO]])/(PLANEJAMENTO[[#This Row],[KIT]]+PLANEJAMENTO[[#This Row],[TOTAL LISTA]])</f>
        <v>0</v>
      </c>
    </row>
    <row r="476" spans="1:25" x14ac:dyDescent="0.25">
      <c r="A476" s="71" t="s">
        <v>161</v>
      </c>
      <c r="B476" s="71" t="s">
        <v>158</v>
      </c>
      <c r="C476" s="3">
        <v>33264</v>
      </c>
      <c r="D476" s="3" t="s">
        <v>485</v>
      </c>
      <c r="E476" s="47" t="s">
        <v>135</v>
      </c>
      <c r="F476" s="4" t="s">
        <v>136</v>
      </c>
      <c r="G476" s="4">
        <v>1980</v>
      </c>
      <c r="H476" s="3">
        <v>6</v>
      </c>
      <c r="I476" s="15">
        <f>SUMIFS(IN_TRANSITO!E:E,IN_TRANSITO!B:B,PLANEJAMENTO!C476,IN_TRANSITO!H:H,PLANEJAMENTO!$I$2,IN_TRANSITO!W:W,PLANEJAMENTO!A476)</f>
        <v>0</v>
      </c>
      <c r="J476" s="15">
        <f>SUMIFS(IN_TRANSITO!E:E,IN_TRANSITO!B:B,PLANEJAMENTO!C476,IN_TRANSITO!H:H,PLANEJAMENTO!$J$2,IN_TRANSITO!W:W,PLANEJAMENTO!A476)</f>
        <v>0</v>
      </c>
      <c r="K476" s="15">
        <f>SUMIFS(PRODUCAO_SHRINK!E:E,PRODUCAO_SHRINK!B:B,PLANEJAMENTO[[#This Row],[SKU]],PRODUCAO_SHRINK!H:H,PLANEJAMENTO[[#Headers],[SHERINK SOLICITADO]],PRODUCAO_SHRINK!V:V,PLANEJAMENTO[[#This Row],[LISTA]])</f>
        <v>0</v>
      </c>
      <c r="L476" s="15">
        <f>SUMIFS(PRODUCAO_SHRINK!E:E,PRODUCAO_SHRINK!B:B,PLANEJAMENTO[[#This Row],[SKU]],PRODUCAO_SHRINK!H:H,PLANEJAMENTO[[#Headers],[SHERINK ENVIADO]],PRODUCAO_SHRINK!V:V,PLANEJAMENTO[[#This Row],[LISTA]])</f>
        <v>0</v>
      </c>
      <c r="M476" s="15">
        <f>SUMIFS(IN_TRANSITO!E:E,IN_TRANSITO!B:B,PLANEJAMENTO!C476,IN_TRANSITO!H:H,PLANEJAMENTO!$M$2,IN_TRANSITO!W:W,PLANEJAMENTO!A476)</f>
        <v>234</v>
      </c>
      <c r="N476" s="15">
        <v>0</v>
      </c>
      <c r="O476" s="62">
        <v>234</v>
      </c>
      <c r="P476" s="15">
        <f>(PLANEJAMENTO[[#This Row],[AGUARDANDO SEPARAÇÃO]]+PLANEJAMENTO[[#This Row],[FINALIZADO]])-(PLANEJAMENTO[[#This Row],[TOTAL LISTA]]+PLANEJAMENTO[[#This Row],[KIT]])</f>
        <v>0</v>
      </c>
      <c r="Q476" s="3">
        <f>IFERROR(VLOOKUP(PLANEJAMENTO[[#This Row],[SKU]],EST_MERCOCAMP!A:E,5,0),0)</f>
        <v>32616</v>
      </c>
      <c r="R476" s="61">
        <f>IFERROR(VLOOKUP(PLANEJAMENTO[[#This Row],[SKU]],EST_LMX!A:C,3,0),0)</f>
        <v>300</v>
      </c>
      <c r="S476" s="7">
        <f>IFERROR(IF(VLOOKUP(C476,'EST_DEVINTEX X DEMANDA'!A:E,5,0)&lt;0,0,VLOOKUP(C476,'EST_DEVINTEX X DEMANDA'!A:E,5,0)),0)</f>
        <v>27964</v>
      </c>
      <c r="T476" s="3"/>
      <c r="U476" s="3">
        <f t="shared" si="14"/>
        <v>0</v>
      </c>
      <c r="V476" s="3">
        <f t="shared" si="15"/>
        <v>0</v>
      </c>
      <c r="W476" s="61" t="s">
        <v>145</v>
      </c>
      <c r="X476" s="87" t="s">
        <v>145</v>
      </c>
      <c r="Y476" s="73">
        <f>(PLANEJAMENTO[[#This Row],[AGUARDANDO SEPARAÇÃO]]+PLANEJAMENTO[[#This Row],[FINALIZADO]])/(PLANEJAMENTO[[#This Row],[KIT]]+PLANEJAMENTO[[#This Row],[TOTAL LISTA]])</f>
        <v>1</v>
      </c>
    </row>
    <row r="477" spans="1:25" x14ac:dyDescent="0.25">
      <c r="A477" s="71" t="s">
        <v>161</v>
      </c>
      <c r="B477" s="71" t="s">
        <v>158</v>
      </c>
      <c r="C477" s="3">
        <v>33629</v>
      </c>
      <c r="D477" s="3" t="s">
        <v>486</v>
      </c>
      <c r="E477" s="47" t="s">
        <v>138</v>
      </c>
      <c r="F477" s="4" t="s">
        <v>136</v>
      </c>
      <c r="G477" s="4">
        <v>630</v>
      </c>
      <c r="H477" s="3">
        <v>6</v>
      </c>
      <c r="I477" s="15">
        <f>SUMIFS(IN_TRANSITO!E:E,IN_TRANSITO!B:B,PLANEJAMENTO!C477,IN_TRANSITO!H:H,PLANEJAMENTO!$I$2,IN_TRANSITO!W:W,PLANEJAMENTO!A477)</f>
        <v>0</v>
      </c>
      <c r="J477" s="15">
        <f>SUMIFS(IN_TRANSITO!E:E,IN_TRANSITO!B:B,PLANEJAMENTO!C477,IN_TRANSITO!H:H,PLANEJAMENTO!$J$2,IN_TRANSITO!W:W,PLANEJAMENTO!A477)</f>
        <v>0</v>
      </c>
      <c r="K477" s="15">
        <f>SUMIFS(PRODUCAO_SHRINK!E:E,PRODUCAO_SHRINK!B:B,PLANEJAMENTO[[#This Row],[SKU]],PRODUCAO_SHRINK!H:H,PLANEJAMENTO[[#Headers],[SHERINK SOLICITADO]],PRODUCAO_SHRINK!V:V,PLANEJAMENTO[[#This Row],[LISTA]])</f>
        <v>0</v>
      </c>
      <c r="L477" s="15">
        <f>SUMIFS(PRODUCAO_SHRINK!E:E,PRODUCAO_SHRINK!B:B,PLANEJAMENTO[[#This Row],[SKU]],PRODUCAO_SHRINK!H:H,PLANEJAMENTO[[#Headers],[SHERINK ENVIADO]],PRODUCAO_SHRINK!V:V,PLANEJAMENTO[[#This Row],[LISTA]])</f>
        <v>0</v>
      </c>
      <c r="M477" s="15">
        <f>SUMIFS(IN_TRANSITO!E:E,IN_TRANSITO!B:B,PLANEJAMENTO!C477,IN_TRANSITO!H:H,PLANEJAMENTO!$M$2,IN_TRANSITO!W:W,PLANEJAMENTO!A477)</f>
        <v>228</v>
      </c>
      <c r="N477" s="15">
        <v>0</v>
      </c>
      <c r="O477" s="62">
        <v>228</v>
      </c>
      <c r="P477" s="15">
        <f>(PLANEJAMENTO[[#This Row],[AGUARDANDO SEPARAÇÃO]]+PLANEJAMENTO[[#This Row],[FINALIZADO]])-(PLANEJAMENTO[[#This Row],[TOTAL LISTA]]+PLANEJAMENTO[[#This Row],[KIT]])</f>
        <v>0</v>
      </c>
      <c r="Q477" s="3">
        <f>IFERROR(VLOOKUP(PLANEJAMENTO[[#This Row],[SKU]],EST_MERCOCAMP!A:E,5,0),0)</f>
        <v>156</v>
      </c>
      <c r="R477" s="61">
        <f>IFERROR(VLOOKUP(PLANEJAMENTO[[#This Row],[SKU]],EST_LMX!A:C,3,0),0)</f>
        <v>336</v>
      </c>
      <c r="S477" s="7">
        <f>IFERROR(IF(VLOOKUP(C477,'EST_DEVINTEX X DEMANDA'!A:E,5,0)&lt;0,0,VLOOKUP(C477,'EST_DEVINTEX X DEMANDA'!A:E,5,0)),0)</f>
        <v>3354</v>
      </c>
      <c r="T477" s="3"/>
      <c r="U477" s="3">
        <f t="shared" si="14"/>
        <v>0</v>
      </c>
      <c r="V477" s="3">
        <f t="shared" si="15"/>
        <v>0</v>
      </c>
      <c r="W477" s="61" t="s">
        <v>145</v>
      </c>
      <c r="X477" s="87" t="s">
        <v>145</v>
      </c>
      <c r="Y477" s="73">
        <f>(PLANEJAMENTO[[#This Row],[AGUARDANDO SEPARAÇÃO]]+PLANEJAMENTO[[#This Row],[FINALIZADO]])/(PLANEJAMENTO[[#This Row],[KIT]]+PLANEJAMENTO[[#This Row],[TOTAL LISTA]])</f>
        <v>1</v>
      </c>
    </row>
    <row r="478" spans="1:25" x14ac:dyDescent="0.25">
      <c r="A478" s="71" t="s">
        <v>161</v>
      </c>
      <c r="B478" s="71" t="s">
        <v>158</v>
      </c>
      <c r="C478" s="3">
        <v>43735</v>
      </c>
      <c r="D478" s="3" t="s">
        <v>487</v>
      </c>
      <c r="E478" s="47" t="s">
        <v>135</v>
      </c>
      <c r="F478" s="4" t="s">
        <v>136</v>
      </c>
      <c r="G478" s="4">
        <v>1080</v>
      </c>
      <c r="H478" s="3">
        <v>12</v>
      </c>
      <c r="I478" s="15">
        <f>SUMIFS(IN_TRANSITO!E:E,IN_TRANSITO!B:B,PLANEJAMENTO!C478,IN_TRANSITO!H:H,PLANEJAMENTO!$I$2,IN_TRANSITO!W:W,PLANEJAMENTO!A478)</f>
        <v>0</v>
      </c>
      <c r="J478" s="15">
        <f>SUMIFS(IN_TRANSITO!E:E,IN_TRANSITO!B:B,PLANEJAMENTO!C478,IN_TRANSITO!H:H,PLANEJAMENTO!$J$2,IN_TRANSITO!W:W,PLANEJAMENTO!A478)</f>
        <v>0</v>
      </c>
      <c r="K478" s="15">
        <f>SUMIFS(PRODUCAO_SHRINK!E:E,PRODUCAO_SHRINK!B:B,PLANEJAMENTO[[#This Row],[SKU]],PRODUCAO_SHRINK!H:H,PLANEJAMENTO[[#Headers],[SHERINK SOLICITADO]],PRODUCAO_SHRINK!V:V,PLANEJAMENTO[[#This Row],[LISTA]])</f>
        <v>0</v>
      </c>
      <c r="L478" s="15">
        <f>SUMIFS(PRODUCAO_SHRINK!E:E,PRODUCAO_SHRINK!B:B,PLANEJAMENTO[[#This Row],[SKU]],PRODUCAO_SHRINK!H:H,PLANEJAMENTO[[#Headers],[SHERINK ENVIADO]],PRODUCAO_SHRINK!V:V,PLANEJAMENTO[[#This Row],[LISTA]])</f>
        <v>0</v>
      </c>
      <c r="M478" s="15">
        <f>SUMIFS(IN_TRANSITO!E:E,IN_TRANSITO!B:B,PLANEJAMENTO!C478,IN_TRANSITO!H:H,PLANEJAMENTO!$M$2,IN_TRANSITO!W:W,PLANEJAMENTO!A478)</f>
        <v>228</v>
      </c>
      <c r="N478" s="15">
        <v>0</v>
      </c>
      <c r="O478" s="62">
        <v>228</v>
      </c>
      <c r="P478" s="15">
        <f>(PLANEJAMENTO[[#This Row],[AGUARDANDO SEPARAÇÃO]]+PLANEJAMENTO[[#This Row],[FINALIZADO]])-(PLANEJAMENTO[[#This Row],[TOTAL LISTA]]+PLANEJAMENTO[[#This Row],[KIT]])</f>
        <v>0</v>
      </c>
      <c r="Q478" s="3">
        <f>IFERROR(VLOOKUP(PLANEJAMENTO[[#This Row],[SKU]],EST_MERCOCAMP!A:E,5,0),0)</f>
        <v>-4128</v>
      </c>
      <c r="R478" s="61">
        <f>IFERROR(VLOOKUP(PLANEJAMENTO[[#This Row],[SKU]],EST_LMX!A:C,3,0),0)</f>
        <v>324</v>
      </c>
      <c r="S478" s="7">
        <f>IFERROR(IF(VLOOKUP(C478,'EST_DEVINTEX X DEMANDA'!A:E,5,0)&lt;0,0,VLOOKUP(C478,'EST_DEVINTEX X DEMANDA'!A:E,5,0)),0)</f>
        <v>5400</v>
      </c>
      <c r="T478" s="3"/>
      <c r="U478" s="3">
        <f t="shared" si="14"/>
        <v>0</v>
      </c>
      <c r="V478" s="3">
        <f t="shared" si="15"/>
        <v>0</v>
      </c>
      <c r="W478" s="61" t="s">
        <v>145</v>
      </c>
      <c r="X478" s="87" t="s">
        <v>145</v>
      </c>
      <c r="Y478" s="73">
        <f>(PLANEJAMENTO[[#This Row],[AGUARDANDO SEPARAÇÃO]]+PLANEJAMENTO[[#This Row],[FINALIZADO]])/(PLANEJAMENTO[[#This Row],[KIT]]+PLANEJAMENTO[[#This Row],[TOTAL LISTA]])</f>
        <v>1</v>
      </c>
    </row>
    <row r="479" spans="1:25" x14ac:dyDescent="0.25">
      <c r="A479" s="71" t="s">
        <v>161</v>
      </c>
      <c r="B479" s="71" t="s">
        <v>158</v>
      </c>
      <c r="C479" s="3">
        <v>32891</v>
      </c>
      <c r="D479" s="3" t="s">
        <v>488</v>
      </c>
      <c r="E479" s="47" t="s">
        <v>137</v>
      </c>
      <c r="F479" s="4" t="s">
        <v>136</v>
      </c>
      <c r="G479" s="4">
        <v>840</v>
      </c>
      <c r="H479" s="3">
        <v>6</v>
      </c>
      <c r="I479" s="15">
        <f>SUMIFS(IN_TRANSITO!E:E,IN_TRANSITO!B:B,PLANEJAMENTO!C479,IN_TRANSITO!H:H,PLANEJAMENTO!$I$2,IN_TRANSITO!W:W,PLANEJAMENTO!A479)</f>
        <v>0</v>
      </c>
      <c r="J479" s="15">
        <f>SUMIFS(IN_TRANSITO!E:E,IN_TRANSITO!B:B,PLANEJAMENTO!C479,IN_TRANSITO!H:H,PLANEJAMENTO!$J$2,IN_TRANSITO!W:W,PLANEJAMENTO!A479)</f>
        <v>0</v>
      </c>
      <c r="K479" s="15">
        <f>SUMIFS(PRODUCAO_SHRINK!E:E,PRODUCAO_SHRINK!B:B,PLANEJAMENTO[[#This Row],[SKU]],PRODUCAO_SHRINK!H:H,PLANEJAMENTO[[#Headers],[SHERINK SOLICITADO]],PRODUCAO_SHRINK!V:V,PLANEJAMENTO[[#This Row],[LISTA]])</f>
        <v>0</v>
      </c>
      <c r="L479" s="15">
        <f>SUMIFS(PRODUCAO_SHRINK!E:E,PRODUCAO_SHRINK!B:B,PLANEJAMENTO[[#This Row],[SKU]],PRODUCAO_SHRINK!H:H,PLANEJAMENTO[[#Headers],[SHERINK ENVIADO]],PRODUCAO_SHRINK!V:V,PLANEJAMENTO[[#This Row],[LISTA]])</f>
        <v>0</v>
      </c>
      <c r="M479" s="15">
        <f>SUMIFS(IN_TRANSITO!E:E,IN_TRANSITO!B:B,PLANEJAMENTO!C479,IN_TRANSITO!H:H,PLANEJAMENTO!$M$2,IN_TRANSITO!W:W,PLANEJAMENTO!A479)</f>
        <v>222</v>
      </c>
      <c r="N479" s="15">
        <v>0</v>
      </c>
      <c r="O479" s="62">
        <v>222</v>
      </c>
      <c r="P479" s="15">
        <f>(PLANEJAMENTO[[#This Row],[AGUARDANDO SEPARAÇÃO]]+PLANEJAMENTO[[#This Row],[FINALIZADO]])-(PLANEJAMENTO[[#This Row],[TOTAL LISTA]]+PLANEJAMENTO[[#This Row],[KIT]])</f>
        <v>0</v>
      </c>
      <c r="Q479" s="3">
        <f>IFERROR(VLOOKUP(PLANEJAMENTO[[#This Row],[SKU]],EST_MERCOCAMP!A:E,5,0),0)</f>
        <v>-426</v>
      </c>
      <c r="R479" s="61">
        <f>IFERROR(VLOOKUP(PLANEJAMENTO[[#This Row],[SKU]],EST_LMX!A:C,3,0),0)</f>
        <v>0</v>
      </c>
      <c r="S479" s="7">
        <f>IFERROR(IF(VLOOKUP(C479,'EST_DEVINTEX X DEMANDA'!A:E,5,0)&lt;0,0,VLOOKUP(C479,'EST_DEVINTEX X DEMANDA'!A:E,5,0)),0)</f>
        <v>0</v>
      </c>
      <c r="T479" s="3"/>
      <c r="U479" s="3">
        <f t="shared" si="14"/>
        <v>0</v>
      </c>
      <c r="V479" s="3">
        <f t="shared" si="15"/>
        <v>0</v>
      </c>
      <c r="W479" s="61" t="s">
        <v>145</v>
      </c>
      <c r="X479" s="87" t="s">
        <v>145</v>
      </c>
      <c r="Y479" s="73">
        <f>(PLANEJAMENTO[[#This Row],[AGUARDANDO SEPARAÇÃO]]+PLANEJAMENTO[[#This Row],[FINALIZADO]])/(PLANEJAMENTO[[#This Row],[KIT]]+PLANEJAMENTO[[#This Row],[TOTAL LISTA]])</f>
        <v>1</v>
      </c>
    </row>
    <row r="480" spans="1:25" x14ac:dyDescent="0.25">
      <c r="A480" s="71" t="s">
        <v>161</v>
      </c>
      <c r="B480" s="71" t="s">
        <v>158</v>
      </c>
      <c r="C480" s="3">
        <v>32629</v>
      </c>
      <c r="D480" s="3" t="s">
        <v>489</v>
      </c>
      <c r="E480" s="47" t="s">
        <v>138</v>
      </c>
      <c r="F480" s="4" t="s">
        <v>136</v>
      </c>
      <c r="G480" s="4">
        <v>960</v>
      </c>
      <c r="H480" s="3">
        <v>6</v>
      </c>
      <c r="I480" s="15">
        <f>SUMIFS(IN_TRANSITO!E:E,IN_TRANSITO!B:B,PLANEJAMENTO!C480,IN_TRANSITO!H:H,PLANEJAMENTO!$I$2,IN_TRANSITO!W:W,PLANEJAMENTO!A480)</f>
        <v>0</v>
      </c>
      <c r="J480" s="15">
        <f>SUMIFS(IN_TRANSITO!E:E,IN_TRANSITO!B:B,PLANEJAMENTO!C480,IN_TRANSITO!H:H,PLANEJAMENTO!$J$2,IN_TRANSITO!W:W,PLANEJAMENTO!A480)</f>
        <v>0</v>
      </c>
      <c r="K480" s="15">
        <f>SUMIFS(PRODUCAO_SHRINK!E:E,PRODUCAO_SHRINK!B:B,PLANEJAMENTO[[#This Row],[SKU]],PRODUCAO_SHRINK!H:H,PLANEJAMENTO[[#Headers],[SHERINK SOLICITADO]],PRODUCAO_SHRINK!V:V,PLANEJAMENTO[[#This Row],[LISTA]])</f>
        <v>222</v>
      </c>
      <c r="L480" s="15">
        <f>SUMIFS(PRODUCAO_SHRINK!E:E,PRODUCAO_SHRINK!B:B,PLANEJAMENTO[[#This Row],[SKU]],PRODUCAO_SHRINK!H:H,PLANEJAMENTO[[#Headers],[SHERINK ENVIADO]],PRODUCAO_SHRINK!V:V,PLANEJAMENTO[[#This Row],[LISTA]])</f>
        <v>222</v>
      </c>
      <c r="M480" s="15">
        <f>SUMIFS(IN_TRANSITO!E:E,IN_TRANSITO!B:B,PLANEJAMENTO!C480,IN_TRANSITO!H:H,PLANEJAMENTO!$M$2,IN_TRANSITO!W:W,PLANEJAMENTO!A480)</f>
        <v>0</v>
      </c>
      <c r="N480" s="15">
        <v>0</v>
      </c>
      <c r="O480" s="62">
        <v>222</v>
      </c>
      <c r="P480" s="15">
        <f>(PLANEJAMENTO[[#This Row],[AGUARDANDO SEPARAÇÃO]]+PLANEJAMENTO[[#This Row],[FINALIZADO]])-(PLANEJAMENTO[[#This Row],[TOTAL LISTA]]+PLANEJAMENTO[[#This Row],[KIT]])</f>
        <v>-222</v>
      </c>
      <c r="Q480" s="3">
        <f>IFERROR(VLOOKUP(PLANEJAMENTO[[#This Row],[SKU]],EST_MERCOCAMP!A:E,5,0),0)</f>
        <v>906</v>
      </c>
      <c r="R480" s="61">
        <f>IFERROR(VLOOKUP(PLANEJAMENTO[[#This Row],[SKU]],EST_LMX!A:C,3,0),0)</f>
        <v>300</v>
      </c>
      <c r="S480" s="7">
        <f>IFERROR(IF(VLOOKUP(C480,'EST_DEVINTEX X DEMANDA'!A:E,5,0)&lt;0,0,VLOOKUP(C480,'EST_DEVINTEX X DEMANDA'!A:E,5,0)),0)</f>
        <v>1896</v>
      </c>
      <c r="T480" s="3"/>
      <c r="U480" s="3">
        <f t="shared" si="14"/>
        <v>0</v>
      </c>
      <c r="V480" s="3">
        <f t="shared" si="15"/>
        <v>0</v>
      </c>
      <c r="W480" s="61" t="s">
        <v>182</v>
      </c>
      <c r="X480" s="87" t="s">
        <v>145</v>
      </c>
      <c r="Y480" s="73">
        <f>(PLANEJAMENTO[[#This Row],[AGUARDANDO SEPARAÇÃO]]+PLANEJAMENTO[[#This Row],[FINALIZADO]])/(PLANEJAMENTO[[#This Row],[KIT]]+PLANEJAMENTO[[#This Row],[TOTAL LISTA]])</f>
        <v>0</v>
      </c>
    </row>
    <row r="481" spans="1:25" x14ac:dyDescent="0.25">
      <c r="A481" s="71" t="s">
        <v>161</v>
      </c>
      <c r="B481" s="71" t="s">
        <v>158</v>
      </c>
      <c r="C481" s="3">
        <v>32647</v>
      </c>
      <c r="D481" s="3" t="s">
        <v>490</v>
      </c>
      <c r="E481" s="47" t="s">
        <v>135</v>
      </c>
      <c r="F481" s="4" t="s">
        <v>136</v>
      </c>
      <c r="G481" s="4">
        <v>840</v>
      </c>
      <c r="H481" s="3">
        <v>6</v>
      </c>
      <c r="I481" s="15">
        <f>SUMIFS(IN_TRANSITO!E:E,IN_TRANSITO!B:B,PLANEJAMENTO!C481,IN_TRANSITO!H:H,PLANEJAMENTO!$I$2,IN_TRANSITO!W:W,PLANEJAMENTO!A481)</f>
        <v>0</v>
      </c>
      <c r="J481" s="15">
        <f>SUMIFS(IN_TRANSITO!E:E,IN_TRANSITO!B:B,PLANEJAMENTO!C481,IN_TRANSITO!H:H,PLANEJAMENTO!$J$2,IN_TRANSITO!W:W,PLANEJAMENTO!A481)</f>
        <v>0</v>
      </c>
      <c r="K481" s="15">
        <f>SUMIFS(PRODUCAO_SHRINK!E:E,PRODUCAO_SHRINK!B:B,PLANEJAMENTO[[#This Row],[SKU]],PRODUCAO_SHRINK!H:H,PLANEJAMENTO[[#Headers],[SHERINK SOLICITADO]],PRODUCAO_SHRINK!V:V,PLANEJAMENTO[[#This Row],[LISTA]])</f>
        <v>0</v>
      </c>
      <c r="L481" s="15">
        <f>SUMIFS(PRODUCAO_SHRINK!E:E,PRODUCAO_SHRINK!B:B,PLANEJAMENTO[[#This Row],[SKU]],PRODUCAO_SHRINK!H:H,PLANEJAMENTO[[#Headers],[SHERINK ENVIADO]],PRODUCAO_SHRINK!V:V,PLANEJAMENTO[[#This Row],[LISTA]])</f>
        <v>0</v>
      </c>
      <c r="M481" s="15">
        <f>SUMIFS(IN_TRANSITO!E:E,IN_TRANSITO!B:B,PLANEJAMENTO!C481,IN_TRANSITO!H:H,PLANEJAMENTO!$M$2,IN_TRANSITO!W:W,PLANEJAMENTO!A481)</f>
        <v>222</v>
      </c>
      <c r="N481" s="15">
        <v>0</v>
      </c>
      <c r="O481" s="62">
        <v>222</v>
      </c>
      <c r="P481" s="15">
        <f>(PLANEJAMENTO[[#This Row],[AGUARDANDO SEPARAÇÃO]]+PLANEJAMENTO[[#This Row],[FINALIZADO]])-(PLANEJAMENTO[[#This Row],[TOTAL LISTA]]+PLANEJAMENTO[[#This Row],[KIT]])</f>
        <v>0</v>
      </c>
      <c r="Q481" s="3">
        <f>IFERROR(VLOOKUP(PLANEJAMENTO[[#This Row],[SKU]],EST_MERCOCAMP!A:E,5,0),0)</f>
        <v>3570</v>
      </c>
      <c r="R481" s="61">
        <f>IFERROR(VLOOKUP(PLANEJAMENTO[[#This Row],[SKU]],EST_LMX!A:C,3,0),0)</f>
        <v>228</v>
      </c>
      <c r="S481" s="7">
        <f>IFERROR(IF(VLOOKUP(C481,'EST_DEVINTEX X DEMANDA'!A:E,5,0)&lt;0,0,VLOOKUP(C481,'EST_DEVINTEX X DEMANDA'!A:E,5,0)),0)</f>
        <v>2586</v>
      </c>
      <c r="T481" s="3"/>
      <c r="U481" s="3">
        <f t="shared" si="14"/>
        <v>0</v>
      </c>
      <c r="V481" s="3">
        <f t="shared" si="15"/>
        <v>0</v>
      </c>
      <c r="W481" s="61" t="s">
        <v>145</v>
      </c>
      <c r="X481" s="87" t="s">
        <v>145</v>
      </c>
      <c r="Y481" s="73">
        <f>(PLANEJAMENTO[[#This Row],[AGUARDANDO SEPARAÇÃO]]+PLANEJAMENTO[[#This Row],[FINALIZADO]])/(PLANEJAMENTO[[#This Row],[KIT]]+PLANEJAMENTO[[#This Row],[TOTAL LISTA]])</f>
        <v>1</v>
      </c>
    </row>
    <row r="482" spans="1:25" x14ac:dyDescent="0.25">
      <c r="A482" s="71" t="s">
        <v>161</v>
      </c>
      <c r="B482" s="71" t="s">
        <v>158</v>
      </c>
      <c r="C482" s="3">
        <v>33275</v>
      </c>
      <c r="D482" s="3" t="s">
        <v>491</v>
      </c>
      <c r="E482" s="47" t="s">
        <v>135</v>
      </c>
      <c r="F482" s="4" t="s">
        <v>136</v>
      </c>
      <c r="G482" s="4">
        <v>960</v>
      </c>
      <c r="H482" s="3">
        <v>6</v>
      </c>
      <c r="I482" s="15">
        <f>SUMIFS(IN_TRANSITO!E:E,IN_TRANSITO!B:B,PLANEJAMENTO!C482,IN_TRANSITO!H:H,PLANEJAMENTO!$I$2,IN_TRANSITO!W:W,PLANEJAMENTO!A482)</f>
        <v>0</v>
      </c>
      <c r="J482" s="15">
        <f>SUMIFS(IN_TRANSITO!E:E,IN_TRANSITO!B:B,PLANEJAMENTO!C482,IN_TRANSITO!H:H,PLANEJAMENTO!$J$2,IN_TRANSITO!W:W,PLANEJAMENTO!A482)</f>
        <v>0</v>
      </c>
      <c r="K482" s="15">
        <f>SUMIFS(PRODUCAO_SHRINK!E:E,PRODUCAO_SHRINK!B:B,PLANEJAMENTO[[#This Row],[SKU]],PRODUCAO_SHRINK!H:H,PLANEJAMENTO[[#Headers],[SHERINK SOLICITADO]],PRODUCAO_SHRINK!V:V,PLANEJAMENTO[[#This Row],[LISTA]])</f>
        <v>222</v>
      </c>
      <c r="L482" s="15">
        <f>SUMIFS(PRODUCAO_SHRINK!E:E,PRODUCAO_SHRINK!B:B,PLANEJAMENTO[[#This Row],[SKU]],PRODUCAO_SHRINK!H:H,PLANEJAMENTO[[#Headers],[SHERINK ENVIADO]],PRODUCAO_SHRINK!V:V,PLANEJAMENTO[[#This Row],[LISTA]])</f>
        <v>222</v>
      </c>
      <c r="M482" s="15">
        <f>SUMIFS(IN_TRANSITO!E:E,IN_TRANSITO!B:B,PLANEJAMENTO!C482,IN_TRANSITO!H:H,PLANEJAMENTO!$M$2,IN_TRANSITO!W:W,PLANEJAMENTO!A482)</f>
        <v>0</v>
      </c>
      <c r="N482" s="15">
        <v>0</v>
      </c>
      <c r="O482" s="62">
        <v>222</v>
      </c>
      <c r="P482" s="15">
        <f>(PLANEJAMENTO[[#This Row],[AGUARDANDO SEPARAÇÃO]]+PLANEJAMENTO[[#This Row],[FINALIZADO]])-(PLANEJAMENTO[[#This Row],[TOTAL LISTA]]+PLANEJAMENTO[[#This Row],[KIT]])</f>
        <v>-222</v>
      </c>
      <c r="Q482" s="3">
        <f>IFERROR(VLOOKUP(PLANEJAMENTO[[#This Row],[SKU]],EST_MERCOCAMP!A:E,5,0),0)</f>
        <v>7890</v>
      </c>
      <c r="R482" s="61">
        <f>IFERROR(VLOOKUP(PLANEJAMENTO[[#This Row],[SKU]],EST_LMX!A:C,3,0),0)</f>
        <v>84</v>
      </c>
      <c r="S482" s="7">
        <f>IFERROR(IF(VLOOKUP(C482,'EST_DEVINTEX X DEMANDA'!A:E,5,0)&lt;0,0,VLOOKUP(C482,'EST_DEVINTEX X DEMANDA'!A:E,5,0)),0)</f>
        <v>6588</v>
      </c>
      <c r="T482" s="3"/>
      <c r="U482" s="3">
        <f t="shared" si="14"/>
        <v>0</v>
      </c>
      <c r="V482" s="3">
        <f t="shared" si="15"/>
        <v>0</v>
      </c>
      <c r="W482" s="61" t="s">
        <v>182</v>
      </c>
      <c r="X482" s="87" t="s">
        <v>145</v>
      </c>
      <c r="Y482" s="73">
        <f>(PLANEJAMENTO[[#This Row],[AGUARDANDO SEPARAÇÃO]]+PLANEJAMENTO[[#This Row],[FINALIZADO]])/(PLANEJAMENTO[[#This Row],[KIT]]+PLANEJAMENTO[[#This Row],[TOTAL LISTA]])</f>
        <v>0</v>
      </c>
    </row>
    <row r="483" spans="1:25" x14ac:dyDescent="0.25">
      <c r="A483" s="71" t="s">
        <v>161</v>
      </c>
      <c r="B483" s="71" t="s">
        <v>158</v>
      </c>
      <c r="C483" s="3">
        <v>32237</v>
      </c>
      <c r="D483" s="3" t="s">
        <v>492</v>
      </c>
      <c r="E483" s="47" t="s">
        <v>138</v>
      </c>
      <c r="F483" s="4" t="s">
        <v>136</v>
      </c>
      <c r="G483" s="4">
        <v>3108</v>
      </c>
      <c r="H483" s="3">
        <v>12</v>
      </c>
      <c r="I483" s="15">
        <f>SUMIFS(IN_TRANSITO!E:E,IN_TRANSITO!B:B,PLANEJAMENTO!C483,IN_TRANSITO!H:H,PLANEJAMENTO!$I$2,IN_TRANSITO!W:W,PLANEJAMENTO!A483)</f>
        <v>0</v>
      </c>
      <c r="J483" s="15">
        <f>SUMIFS(IN_TRANSITO!E:E,IN_TRANSITO!B:B,PLANEJAMENTO!C483,IN_TRANSITO!H:H,PLANEJAMENTO!$J$2,IN_TRANSITO!W:W,PLANEJAMENTO!A483)</f>
        <v>0</v>
      </c>
      <c r="K483" s="15">
        <f>SUMIFS(PRODUCAO_SHRINK!E:E,PRODUCAO_SHRINK!B:B,PLANEJAMENTO[[#This Row],[SKU]],PRODUCAO_SHRINK!H:H,PLANEJAMENTO[[#Headers],[SHERINK SOLICITADO]],PRODUCAO_SHRINK!V:V,PLANEJAMENTO[[#This Row],[LISTA]])</f>
        <v>0</v>
      </c>
      <c r="L483" s="15">
        <f>SUMIFS(PRODUCAO_SHRINK!E:E,PRODUCAO_SHRINK!B:B,PLANEJAMENTO[[#This Row],[SKU]],PRODUCAO_SHRINK!H:H,PLANEJAMENTO[[#Headers],[SHERINK ENVIADO]],PRODUCAO_SHRINK!V:V,PLANEJAMENTO[[#This Row],[LISTA]])</f>
        <v>0</v>
      </c>
      <c r="M483" s="15">
        <f>SUMIFS(IN_TRANSITO!E:E,IN_TRANSITO!B:B,PLANEJAMENTO!C483,IN_TRANSITO!H:H,PLANEJAMENTO!$M$2,IN_TRANSITO!W:W,PLANEJAMENTO!A483)</f>
        <v>216</v>
      </c>
      <c r="N483" s="15">
        <v>0</v>
      </c>
      <c r="O483" s="62">
        <v>216</v>
      </c>
      <c r="P483" s="15">
        <f>(PLANEJAMENTO[[#This Row],[AGUARDANDO SEPARAÇÃO]]+PLANEJAMENTO[[#This Row],[FINALIZADO]])-(PLANEJAMENTO[[#This Row],[TOTAL LISTA]]+PLANEJAMENTO[[#This Row],[KIT]])</f>
        <v>0</v>
      </c>
      <c r="Q483" s="3">
        <f>IFERROR(VLOOKUP(PLANEJAMENTO[[#This Row],[SKU]],EST_MERCOCAMP!A:E,5,0),0)</f>
        <v>996</v>
      </c>
      <c r="R483" s="61">
        <f>IFERROR(VLOOKUP(PLANEJAMENTO[[#This Row],[SKU]],EST_LMX!A:C,3,0),0)</f>
        <v>54</v>
      </c>
      <c r="S483" s="7">
        <f>IFERROR(IF(VLOOKUP(C483,'EST_DEVINTEX X DEMANDA'!A:E,5,0)&lt;0,0,VLOOKUP(C483,'EST_DEVINTEX X DEMANDA'!A:E,5,0)),0)</f>
        <v>5472</v>
      </c>
      <c r="T483" s="3"/>
      <c r="U483" s="3">
        <f t="shared" si="14"/>
        <v>0</v>
      </c>
      <c r="V483" s="3">
        <f t="shared" si="15"/>
        <v>0</v>
      </c>
      <c r="W483" s="61" t="s">
        <v>145</v>
      </c>
      <c r="X483" s="87" t="s">
        <v>145</v>
      </c>
      <c r="Y483" s="73">
        <f>(PLANEJAMENTO[[#This Row],[AGUARDANDO SEPARAÇÃO]]+PLANEJAMENTO[[#This Row],[FINALIZADO]])/(PLANEJAMENTO[[#This Row],[KIT]]+PLANEJAMENTO[[#This Row],[TOTAL LISTA]])</f>
        <v>1</v>
      </c>
    </row>
    <row r="484" spans="1:25" x14ac:dyDescent="0.25">
      <c r="A484" s="71" t="s">
        <v>161</v>
      </c>
      <c r="B484" s="71" t="s">
        <v>158</v>
      </c>
      <c r="C484" s="3">
        <v>95003</v>
      </c>
      <c r="D484" s="3" t="s">
        <v>493</v>
      </c>
      <c r="E484" s="47" t="s">
        <v>137</v>
      </c>
      <c r="F484" s="4" t="s">
        <v>136</v>
      </c>
      <c r="G484" s="4">
        <v>960</v>
      </c>
      <c r="H484" s="3">
        <v>6</v>
      </c>
      <c r="I484" s="15">
        <f>SUMIFS(IN_TRANSITO!E:E,IN_TRANSITO!B:B,PLANEJAMENTO!C484,IN_TRANSITO!H:H,PLANEJAMENTO!$I$2,IN_TRANSITO!W:W,PLANEJAMENTO!A484)</f>
        <v>0</v>
      </c>
      <c r="J484" s="15">
        <f>SUMIFS(IN_TRANSITO!E:E,IN_TRANSITO!B:B,PLANEJAMENTO!C484,IN_TRANSITO!H:H,PLANEJAMENTO!$J$2,IN_TRANSITO!W:W,PLANEJAMENTO!A484)</f>
        <v>0</v>
      </c>
      <c r="K484" s="15">
        <f>SUMIFS(PRODUCAO_SHRINK!E:E,PRODUCAO_SHRINK!B:B,PLANEJAMENTO[[#This Row],[SKU]],PRODUCAO_SHRINK!H:H,PLANEJAMENTO[[#Headers],[SHERINK SOLICITADO]],PRODUCAO_SHRINK!V:V,PLANEJAMENTO[[#This Row],[LISTA]])</f>
        <v>210</v>
      </c>
      <c r="L484" s="15">
        <f>SUMIFS(PRODUCAO_SHRINK!E:E,PRODUCAO_SHRINK!B:B,PLANEJAMENTO[[#This Row],[SKU]],PRODUCAO_SHRINK!H:H,PLANEJAMENTO[[#Headers],[SHERINK ENVIADO]],PRODUCAO_SHRINK!V:V,PLANEJAMENTO[[#This Row],[LISTA]])</f>
        <v>210</v>
      </c>
      <c r="M484" s="15">
        <f>SUMIFS(IN_TRANSITO!E:E,IN_TRANSITO!B:B,PLANEJAMENTO!C484,IN_TRANSITO!H:H,PLANEJAMENTO!$M$2,IN_TRANSITO!W:W,PLANEJAMENTO!A484)</f>
        <v>0</v>
      </c>
      <c r="N484" s="15">
        <v>0</v>
      </c>
      <c r="O484" s="62">
        <v>210</v>
      </c>
      <c r="P484" s="15">
        <f>(PLANEJAMENTO[[#This Row],[AGUARDANDO SEPARAÇÃO]]+PLANEJAMENTO[[#This Row],[FINALIZADO]])-(PLANEJAMENTO[[#This Row],[TOTAL LISTA]]+PLANEJAMENTO[[#This Row],[KIT]])</f>
        <v>-210</v>
      </c>
      <c r="Q484" s="3">
        <f>IFERROR(VLOOKUP(PLANEJAMENTO[[#This Row],[SKU]],EST_MERCOCAMP!A:E,5,0),0)</f>
        <v>42978</v>
      </c>
      <c r="R484" s="61">
        <f>IFERROR(VLOOKUP(PLANEJAMENTO[[#This Row],[SKU]],EST_LMX!A:C,3,0),0)</f>
        <v>654</v>
      </c>
      <c r="S484" s="7">
        <f>IFERROR(IF(VLOOKUP(C484,'EST_DEVINTEX X DEMANDA'!A:E,5,0)&lt;0,0,VLOOKUP(C484,'EST_DEVINTEX X DEMANDA'!A:E,5,0)),0)</f>
        <v>960</v>
      </c>
      <c r="T484" s="3"/>
      <c r="U484" s="3">
        <f t="shared" si="14"/>
        <v>0</v>
      </c>
      <c r="V484" s="3">
        <f t="shared" si="15"/>
        <v>0</v>
      </c>
      <c r="W484" s="61" t="s">
        <v>182</v>
      </c>
      <c r="X484" s="87" t="s">
        <v>145</v>
      </c>
      <c r="Y484" s="73">
        <f>(PLANEJAMENTO[[#This Row],[AGUARDANDO SEPARAÇÃO]]+PLANEJAMENTO[[#This Row],[FINALIZADO]])/(PLANEJAMENTO[[#This Row],[KIT]]+PLANEJAMENTO[[#This Row],[TOTAL LISTA]])</f>
        <v>0</v>
      </c>
    </row>
    <row r="485" spans="1:25" x14ac:dyDescent="0.25">
      <c r="A485" s="71" t="s">
        <v>161</v>
      </c>
      <c r="B485" s="71" t="s">
        <v>158</v>
      </c>
      <c r="C485" s="3">
        <v>8255</v>
      </c>
      <c r="D485" s="3" t="s">
        <v>494</v>
      </c>
      <c r="E485" s="47" t="s">
        <v>135</v>
      </c>
      <c r="F485" s="4" t="s">
        <v>136</v>
      </c>
      <c r="G485" s="4">
        <v>1512</v>
      </c>
      <c r="H485" s="3">
        <v>6</v>
      </c>
      <c r="I485" s="15">
        <f>SUMIFS(IN_TRANSITO!E:E,IN_TRANSITO!B:B,PLANEJAMENTO!C485,IN_TRANSITO!H:H,PLANEJAMENTO!$I$2,IN_TRANSITO!W:W,PLANEJAMENTO!A485)</f>
        <v>0</v>
      </c>
      <c r="J485" s="15">
        <f>SUMIFS(IN_TRANSITO!E:E,IN_TRANSITO!B:B,PLANEJAMENTO!C485,IN_TRANSITO!H:H,PLANEJAMENTO!$J$2,IN_TRANSITO!W:W,PLANEJAMENTO!A485)</f>
        <v>0</v>
      </c>
      <c r="K485" s="15">
        <f>SUMIFS(PRODUCAO_SHRINK!E:E,PRODUCAO_SHRINK!B:B,PLANEJAMENTO[[#This Row],[SKU]],PRODUCAO_SHRINK!H:H,PLANEJAMENTO[[#Headers],[SHERINK SOLICITADO]],PRODUCAO_SHRINK!V:V,PLANEJAMENTO[[#This Row],[LISTA]])</f>
        <v>0</v>
      </c>
      <c r="L485" s="15">
        <f>SUMIFS(PRODUCAO_SHRINK!E:E,PRODUCAO_SHRINK!B:B,PLANEJAMENTO[[#This Row],[SKU]],PRODUCAO_SHRINK!H:H,PLANEJAMENTO[[#Headers],[SHERINK ENVIADO]],PRODUCAO_SHRINK!V:V,PLANEJAMENTO[[#This Row],[LISTA]])</f>
        <v>0</v>
      </c>
      <c r="M485" s="15">
        <f>SUMIFS(IN_TRANSITO!E:E,IN_TRANSITO!B:B,PLANEJAMENTO!C485,IN_TRANSITO!H:H,PLANEJAMENTO!$M$2,IN_TRANSITO!W:W,PLANEJAMENTO!A485)</f>
        <v>204</v>
      </c>
      <c r="N485" s="15">
        <v>0</v>
      </c>
      <c r="O485" s="62">
        <v>204</v>
      </c>
      <c r="P485" s="15">
        <f>(PLANEJAMENTO[[#This Row],[AGUARDANDO SEPARAÇÃO]]+PLANEJAMENTO[[#This Row],[FINALIZADO]])-(PLANEJAMENTO[[#This Row],[TOTAL LISTA]]+PLANEJAMENTO[[#This Row],[KIT]])</f>
        <v>0</v>
      </c>
      <c r="Q485" s="3">
        <f>IFERROR(VLOOKUP(PLANEJAMENTO[[#This Row],[SKU]],EST_MERCOCAMP!A:E,5,0),0)</f>
        <v>69594</v>
      </c>
      <c r="R485" s="61">
        <f>IFERROR(VLOOKUP(PLANEJAMENTO[[#This Row],[SKU]],EST_LMX!A:C,3,0),0)</f>
        <v>3048</v>
      </c>
      <c r="S485" s="7">
        <f>IFERROR(IF(VLOOKUP(C485,'EST_DEVINTEX X DEMANDA'!A:E,5,0)&lt;0,0,VLOOKUP(C485,'EST_DEVINTEX X DEMANDA'!A:E,5,0)),0)</f>
        <v>25962</v>
      </c>
      <c r="T485" s="3"/>
      <c r="U485" s="3">
        <f t="shared" si="14"/>
        <v>0</v>
      </c>
      <c r="V485" s="3">
        <f t="shared" si="15"/>
        <v>0</v>
      </c>
      <c r="W485" s="61" t="s">
        <v>145</v>
      </c>
      <c r="X485" s="87" t="s">
        <v>145</v>
      </c>
      <c r="Y485" s="73">
        <f>(PLANEJAMENTO[[#This Row],[AGUARDANDO SEPARAÇÃO]]+PLANEJAMENTO[[#This Row],[FINALIZADO]])/(PLANEJAMENTO[[#This Row],[KIT]]+PLANEJAMENTO[[#This Row],[TOTAL LISTA]])</f>
        <v>1</v>
      </c>
    </row>
    <row r="486" spans="1:25" x14ac:dyDescent="0.25">
      <c r="A486" s="71" t="s">
        <v>161</v>
      </c>
      <c r="B486" s="71" t="s">
        <v>158</v>
      </c>
      <c r="C486" s="3">
        <v>95241</v>
      </c>
      <c r="D486" s="3" t="s">
        <v>495</v>
      </c>
      <c r="E486" s="47" t="s">
        <v>137</v>
      </c>
      <c r="F486" s="4" t="s">
        <v>136</v>
      </c>
      <c r="G486" s="4">
        <v>960</v>
      </c>
      <c r="H486" s="3">
        <v>6</v>
      </c>
      <c r="I486" s="15">
        <f>SUMIFS(IN_TRANSITO!E:E,IN_TRANSITO!B:B,PLANEJAMENTO!C486,IN_TRANSITO!H:H,PLANEJAMENTO!$I$2,IN_TRANSITO!W:W,PLANEJAMENTO!A486)</f>
        <v>0</v>
      </c>
      <c r="J486" s="15">
        <f>SUMIFS(IN_TRANSITO!E:E,IN_TRANSITO!B:B,PLANEJAMENTO!C486,IN_TRANSITO!H:H,PLANEJAMENTO!$J$2,IN_TRANSITO!W:W,PLANEJAMENTO!A486)</f>
        <v>0</v>
      </c>
      <c r="K486" s="15">
        <f>SUMIFS(PRODUCAO_SHRINK!E:E,PRODUCAO_SHRINK!B:B,PLANEJAMENTO[[#This Row],[SKU]],PRODUCAO_SHRINK!H:H,PLANEJAMENTO[[#Headers],[SHERINK SOLICITADO]],PRODUCAO_SHRINK!V:V,PLANEJAMENTO[[#This Row],[LISTA]])</f>
        <v>0</v>
      </c>
      <c r="L486" s="15">
        <f>SUMIFS(PRODUCAO_SHRINK!E:E,PRODUCAO_SHRINK!B:B,PLANEJAMENTO[[#This Row],[SKU]],PRODUCAO_SHRINK!H:H,PLANEJAMENTO[[#Headers],[SHERINK ENVIADO]],PRODUCAO_SHRINK!V:V,PLANEJAMENTO[[#This Row],[LISTA]])</f>
        <v>0</v>
      </c>
      <c r="M486" s="15">
        <f>SUMIFS(IN_TRANSITO!E:E,IN_TRANSITO!B:B,PLANEJAMENTO!C486,IN_TRANSITO!H:H,PLANEJAMENTO!$M$2,IN_TRANSITO!W:W,PLANEJAMENTO!A486)</f>
        <v>204</v>
      </c>
      <c r="N486" s="15">
        <v>0</v>
      </c>
      <c r="O486" s="62">
        <v>204</v>
      </c>
      <c r="P486" s="15">
        <f>(PLANEJAMENTO[[#This Row],[AGUARDANDO SEPARAÇÃO]]+PLANEJAMENTO[[#This Row],[FINALIZADO]])-(PLANEJAMENTO[[#This Row],[TOTAL LISTA]]+PLANEJAMENTO[[#This Row],[KIT]])</f>
        <v>0</v>
      </c>
      <c r="Q486" s="3">
        <f>IFERROR(VLOOKUP(PLANEJAMENTO[[#This Row],[SKU]],EST_MERCOCAMP!A:E,5,0),0)</f>
        <v>4494</v>
      </c>
      <c r="R486" s="61">
        <f>IFERROR(VLOOKUP(PLANEJAMENTO[[#This Row],[SKU]],EST_LMX!A:C,3,0),0)</f>
        <v>246</v>
      </c>
      <c r="S486" s="7">
        <f>IFERROR(IF(VLOOKUP(C486,'EST_DEVINTEX X DEMANDA'!A:E,5,0)&lt;0,0,VLOOKUP(C486,'EST_DEVINTEX X DEMANDA'!A:E,5,0)),0)</f>
        <v>6096</v>
      </c>
      <c r="T486" s="3"/>
      <c r="U486" s="3">
        <f t="shared" si="14"/>
        <v>0</v>
      </c>
      <c r="V486" s="3">
        <f t="shared" si="15"/>
        <v>0</v>
      </c>
      <c r="W486" s="61" t="s">
        <v>145</v>
      </c>
      <c r="X486" s="87" t="s">
        <v>145</v>
      </c>
      <c r="Y486" s="73">
        <f>(PLANEJAMENTO[[#This Row],[AGUARDANDO SEPARAÇÃO]]+PLANEJAMENTO[[#This Row],[FINALIZADO]])/(PLANEJAMENTO[[#This Row],[KIT]]+PLANEJAMENTO[[#This Row],[TOTAL LISTA]])</f>
        <v>1</v>
      </c>
    </row>
    <row r="487" spans="1:25" x14ac:dyDescent="0.25">
      <c r="A487" s="71" t="s">
        <v>161</v>
      </c>
      <c r="B487" s="71" t="s">
        <v>158</v>
      </c>
      <c r="C487" s="3">
        <v>95687</v>
      </c>
      <c r="D487" s="3" t="s">
        <v>496</v>
      </c>
      <c r="E487" s="47" t="s">
        <v>137</v>
      </c>
      <c r="F487" s="4" t="s">
        <v>136</v>
      </c>
      <c r="G487" s="4">
        <v>720</v>
      </c>
      <c r="H487" s="3">
        <v>6</v>
      </c>
      <c r="I487" s="15">
        <f>SUMIFS(IN_TRANSITO!E:E,IN_TRANSITO!B:B,PLANEJAMENTO!C487,IN_TRANSITO!H:H,PLANEJAMENTO!$I$2,IN_TRANSITO!W:W,PLANEJAMENTO!A487)</f>
        <v>0</v>
      </c>
      <c r="J487" s="15">
        <f>SUMIFS(IN_TRANSITO!E:E,IN_TRANSITO!B:B,PLANEJAMENTO!C487,IN_TRANSITO!H:H,PLANEJAMENTO!$J$2,IN_TRANSITO!W:W,PLANEJAMENTO!A487)</f>
        <v>0</v>
      </c>
      <c r="K487" s="15">
        <f>SUMIFS(PRODUCAO_SHRINK!E:E,PRODUCAO_SHRINK!B:B,PLANEJAMENTO[[#This Row],[SKU]],PRODUCAO_SHRINK!H:H,PLANEJAMENTO[[#Headers],[SHERINK SOLICITADO]],PRODUCAO_SHRINK!V:V,PLANEJAMENTO[[#This Row],[LISTA]])</f>
        <v>0</v>
      </c>
      <c r="L487" s="15">
        <f>SUMIFS(PRODUCAO_SHRINK!E:E,PRODUCAO_SHRINK!B:B,PLANEJAMENTO[[#This Row],[SKU]],PRODUCAO_SHRINK!H:H,PLANEJAMENTO[[#Headers],[SHERINK ENVIADO]],PRODUCAO_SHRINK!V:V,PLANEJAMENTO[[#This Row],[LISTA]])</f>
        <v>0</v>
      </c>
      <c r="M487" s="15">
        <f>SUMIFS(IN_TRANSITO!E:E,IN_TRANSITO!B:B,PLANEJAMENTO!C487,IN_TRANSITO!H:H,PLANEJAMENTO!$M$2,IN_TRANSITO!W:W,PLANEJAMENTO!A487)</f>
        <v>204</v>
      </c>
      <c r="N487" s="15">
        <v>0</v>
      </c>
      <c r="O487" s="62">
        <v>204</v>
      </c>
      <c r="P487" s="15">
        <f>(PLANEJAMENTO[[#This Row],[AGUARDANDO SEPARAÇÃO]]+PLANEJAMENTO[[#This Row],[FINALIZADO]])-(PLANEJAMENTO[[#This Row],[TOTAL LISTA]]+PLANEJAMENTO[[#This Row],[KIT]])</f>
        <v>0</v>
      </c>
      <c r="Q487" s="3">
        <f>IFERROR(VLOOKUP(PLANEJAMENTO[[#This Row],[SKU]],EST_MERCOCAMP!A:E,5,0),0)</f>
        <v>1290</v>
      </c>
      <c r="R487" s="61">
        <f>IFERROR(VLOOKUP(PLANEJAMENTO[[#This Row],[SKU]],EST_LMX!A:C,3,0),0)</f>
        <v>834</v>
      </c>
      <c r="S487" s="7">
        <f>IFERROR(IF(VLOOKUP(C487,'EST_DEVINTEX X DEMANDA'!A:E,5,0)&lt;0,0,VLOOKUP(C487,'EST_DEVINTEX X DEMANDA'!A:E,5,0)),0)</f>
        <v>720</v>
      </c>
      <c r="T487" s="3"/>
      <c r="U487" s="3">
        <f t="shared" si="14"/>
        <v>0</v>
      </c>
      <c r="V487" s="3">
        <f t="shared" si="15"/>
        <v>0</v>
      </c>
      <c r="W487" s="61" t="s">
        <v>145</v>
      </c>
      <c r="X487" s="87" t="s">
        <v>145</v>
      </c>
      <c r="Y487" s="73">
        <f>(PLANEJAMENTO[[#This Row],[AGUARDANDO SEPARAÇÃO]]+PLANEJAMENTO[[#This Row],[FINALIZADO]])/(PLANEJAMENTO[[#This Row],[KIT]]+PLANEJAMENTO[[#This Row],[TOTAL LISTA]])</f>
        <v>1</v>
      </c>
    </row>
    <row r="488" spans="1:25" x14ac:dyDescent="0.25">
      <c r="A488" s="71" t="s">
        <v>161</v>
      </c>
      <c r="B488" s="71" t="s">
        <v>158</v>
      </c>
      <c r="C488" s="3">
        <v>43317</v>
      </c>
      <c r="D488" s="3" t="s">
        <v>497</v>
      </c>
      <c r="E488" s="47" t="s">
        <v>135</v>
      </c>
      <c r="F488" s="4" t="s">
        <v>136</v>
      </c>
      <c r="G488" s="4">
        <v>1080</v>
      </c>
      <c r="H488" s="3">
        <v>12</v>
      </c>
      <c r="I488" s="15">
        <f>SUMIFS(IN_TRANSITO!E:E,IN_TRANSITO!B:B,PLANEJAMENTO!C488,IN_TRANSITO!H:H,PLANEJAMENTO!$I$2,IN_TRANSITO!W:W,PLANEJAMENTO!A488)</f>
        <v>0</v>
      </c>
      <c r="J488" s="15">
        <f>SUMIFS(IN_TRANSITO!E:E,IN_TRANSITO!B:B,PLANEJAMENTO!C488,IN_TRANSITO!H:H,PLANEJAMENTO!$J$2,IN_TRANSITO!W:W,PLANEJAMENTO!A488)</f>
        <v>0</v>
      </c>
      <c r="K488" s="15">
        <f>SUMIFS(PRODUCAO_SHRINK!E:E,PRODUCAO_SHRINK!B:B,PLANEJAMENTO[[#This Row],[SKU]],PRODUCAO_SHRINK!H:H,PLANEJAMENTO[[#Headers],[SHERINK SOLICITADO]],PRODUCAO_SHRINK!V:V,PLANEJAMENTO[[#This Row],[LISTA]])</f>
        <v>0</v>
      </c>
      <c r="L488" s="15">
        <f>SUMIFS(PRODUCAO_SHRINK!E:E,PRODUCAO_SHRINK!B:B,PLANEJAMENTO[[#This Row],[SKU]],PRODUCAO_SHRINK!H:H,PLANEJAMENTO[[#Headers],[SHERINK ENVIADO]],PRODUCAO_SHRINK!V:V,PLANEJAMENTO[[#This Row],[LISTA]])</f>
        <v>0</v>
      </c>
      <c r="M488" s="15">
        <f>SUMIFS(IN_TRANSITO!E:E,IN_TRANSITO!B:B,PLANEJAMENTO!C488,IN_TRANSITO!H:H,PLANEJAMENTO!$M$2,IN_TRANSITO!W:W,PLANEJAMENTO!A488)</f>
        <v>204</v>
      </c>
      <c r="N488" s="15">
        <v>0</v>
      </c>
      <c r="O488" s="62">
        <v>204</v>
      </c>
      <c r="P488" s="15">
        <f>(PLANEJAMENTO[[#This Row],[AGUARDANDO SEPARAÇÃO]]+PLANEJAMENTO[[#This Row],[FINALIZADO]])-(PLANEJAMENTO[[#This Row],[TOTAL LISTA]]+PLANEJAMENTO[[#This Row],[KIT]])</f>
        <v>0</v>
      </c>
      <c r="Q488" s="3">
        <f>IFERROR(VLOOKUP(PLANEJAMENTO[[#This Row],[SKU]],EST_MERCOCAMP!A:E,5,0),0)</f>
        <v>2016</v>
      </c>
      <c r="R488" s="61">
        <f>IFERROR(VLOOKUP(PLANEJAMENTO[[#This Row],[SKU]],EST_LMX!A:C,3,0),0)</f>
        <v>3504</v>
      </c>
      <c r="S488" s="7">
        <f>IFERROR(IF(VLOOKUP(C488,'EST_DEVINTEX X DEMANDA'!A:E,5,0)&lt;0,0,VLOOKUP(C488,'EST_DEVINTEX X DEMANDA'!A:E,5,0)),0)</f>
        <v>5280</v>
      </c>
      <c r="T488" s="3"/>
      <c r="U488" s="3">
        <f t="shared" si="14"/>
        <v>0</v>
      </c>
      <c r="V488" s="3">
        <f t="shared" si="15"/>
        <v>0</v>
      </c>
      <c r="W488" s="61" t="s">
        <v>145</v>
      </c>
      <c r="X488" s="87" t="s">
        <v>145</v>
      </c>
      <c r="Y488" s="73">
        <f>(PLANEJAMENTO[[#This Row],[AGUARDANDO SEPARAÇÃO]]+PLANEJAMENTO[[#This Row],[FINALIZADO]])/(PLANEJAMENTO[[#This Row],[KIT]]+PLANEJAMENTO[[#This Row],[TOTAL LISTA]])</f>
        <v>1</v>
      </c>
    </row>
    <row r="489" spans="1:25" x14ac:dyDescent="0.25">
      <c r="A489" s="71" t="s">
        <v>161</v>
      </c>
      <c r="B489" s="71" t="s">
        <v>158</v>
      </c>
      <c r="C489" s="3">
        <v>95430</v>
      </c>
      <c r="D489" s="3" t="s">
        <v>498</v>
      </c>
      <c r="E489" s="47" t="s">
        <v>135</v>
      </c>
      <c r="F489" s="4" t="s">
        <v>136</v>
      </c>
      <c r="G489" s="4">
        <v>720</v>
      </c>
      <c r="H489" s="3">
        <v>6</v>
      </c>
      <c r="I489" s="15">
        <f>SUMIFS(IN_TRANSITO!E:E,IN_TRANSITO!B:B,PLANEJAMENTO!C489,IN_TRANSITO!H:H,PLANEJAMENTO!$I$2,IN_TRANSITO!W:W,PLANEJAMENTO!A489)</f>
        <v>0</v>
      </c>
      <c r="J489" s="15">
        <f>SUMIFS(IN_TRANSITO!E:E,IN_TRANSITO!B:B,PLANEJAMENTO!C489,IN_TRANSITO!H:H,PLANEJAMENTO!$J$2,IN_TRANSITO!W:W,PLANEJAMENTO!A489)</f>
        <v>0</v>
      </c>
      <c r="K489" s="15">
        <f>SUMIFS(PRODUCAO_SHRINK!E:E,PRODUCAO_SHRINK!B:B,PLANEJAMENTO[[#This Row],[SKU]],PRODUCAO_SHRINK!H:H,PLANEJAMENTO[[#Headers],[SHERINK SOLICITADO]],PRODUCAO_SHRINK!V:V,PLANEJAMENTO[[#This Row],[LISTA]])</f>
        <v>0</v>
      </c>
      <c r="L489" s="15">
        <f>SUMIFS(PRODUCAO_SHRINK!E:E,PRODUCAO_SHRINK!B:B,PLANEJAMENTO[[#This Row],[SKU]],PRODUCAO_SHRINK!H:H,PLANEJAMENTO[[#Headers],[SHERINK ENVIADO]],PRODUCAO_SHRINK!V:V,PLANEJAMENTO[[#This Row],[LISTA]])</f>
        <v>0</v>
      </c>
      <c r="M489" s="15">
        <f>SUMIFS(IN_TRANSITO!E:E,IN_TRANSITO!B:B,PLANEJAMENTO!C489,IN_TRANSITO!H:H,PLANEJAMENTO!$M$2,IN_TRANSITO!W:W,PLANEJAMENTO!A489)</f>
        <v>204</v>
      </c>
      <c r="N489" s="15">
        <v>0</v>
      </c>
      <c r="O489" s="62">
        <v>204</v>
      </c>
      <c r="P489" s="15">
        <f>(PLANEJAMENTO[[#This Row],[AGUARDANDO SEPARAÇÃO]]+PLANEJAMENTO[[#This Row],[FINALIZADO]])-(PLANEJAMENTO[[#This Row],[TOTAL LISTA]]+PLANEJAMENTO[[#This Row],[KIT]])</f>
        <v>0</v>
      </c>
      <c r="Q489" s="3">
        <f>IFERROR(VLOOKUP(PLANEJAMENTO[[#This Row],[SKU]],EST_MERCOCAMP!A:E,5,0),0)</f>
        <v>1710</v>
      </c>
      <c r="R489" s="61">
        <f>IFERROR(VLOOKUP(PLANEJAMENTO[[#This Row],[SKU]],EST_LMX!A:C,3,0),0)</f>
        <v>486</v>
      </c>
      <c r="S489" s="7">
        <f>IFERROR(IF(VLOOKUP(C489,'EST_DEVINTEX X DEMANDA'!A:E,5,0)&lt;0,0,VLOOKUP(C489,'EST_DEVINTEX X DEMANDA'!A:E,5,0)),0)</f>
        <v>1428</v>
      </c>
      <c r="T489" s="3"/>
      <c r="U489" s="3">
        <f t="shared" si="14"/>
        <v>0</v>
      </c>
      <c r="V489" s="3">
        <f t="shared" si="15"/>
        <v>0</v>
      </c>
      <c r="W489" s="61" t="s">
        <v>145</v>
      </c>
      <c r="X489" s="87" t="s">
        <v>145</v>
      </c>
      <c r="Y489" s="73">
        <f>(PLANEJAMENTO[[#This Row],[AGUARDANDO SEPARAÇÃO]]+PLANEJAMENTO[[#This Row],[FINALIZADO]])/(PLANEJAMENTO[[#This Row],[KIT]]+PLANEJAMENTO[[#This Row],[TOTAL LISTA]])</f>
        <v>1</v>
      </c>
    </row>
    <row r="490" spans="1:25" x14ac:dyDescent="0.25">
      <c r="A490" s="71" t="s">
        <v>161</v>
      </c>
      <c r="B490" s="71" t="s">
        <v>158</v>
      </c>
      <c r="C490" s="3">
        <v>32671</v>
      </c>
      <c r="D490" s="3" t="s">
        <v>499</v>
      </c>
      <c r="E490" s="47" t="s">
        <v>137</v>
      </c>
      <c r="F490" s="4" t="s">
        <v>136</v>
      </c>
      <c r="G490" s="4">
        <v>1620</v>
      </c>
      <c r="H490" s="3">
        <v>6</v>
      </c>
      <c r="I490" s="15">
        <f>SUMIFS(IN_TRANSITO!E:E,IN_TRANSITO!B:B,PLANEJAMENTO!C490,IN_TRANSITO!H:H,PLANEJAMENTO!$I$2,IN_TRANSITO!W:W,PLANEJAMENTO!A490)</f>
        <v>0</v>
      </c>
      <c r="J490" s="15">
        <f>SUMIFS(IN_TRANSITO!E:E,IN_TRANSITO!B:B,PLANEJAMENTO!C490,IN_TRANSITO!H:H,PLANEJAMENTO!$J$2,IN_TRANSITO!W:W,PLANEJAMENTO!A490)</f>
        <v>0</v>
      </c>
      <c r="K490" s="15">
        <f>SUMIFS(PRODUCAO_SHRINK!E:E,PRODUCAO_SHRINK!B:B,PLANEJAMENTO[[#This Row],[SKU]],PRODUCAO_SHRINK!H:H,PLANEJAMENTO[[#Headers],[SHERINK SOLICITADO]],PRODUCAO_SHRINK!V:V,PLANEJAMENTO[[#This Row],[LISTA]])</f>
        <v>0</v>
      </c>
      <c r="L490" s="15">
        <f>SUMIFS(PRODUCAO_SHRINK!E:E,PRODUCAO_SHRINK!B:B,PLANEJAMENTO[[#This Row],[SKU]],PRODUCAO_SHRINK!H:H,PLANEJAMENTO[[#Headers],[SHERINK ENVIADO]],PRODUCAO_SHRINK!V:V,PLANEJAMENTO[[#This Row],[LISTA]])</f>
        <v>0</v>
      </c>
      <c r="M490" s="15">
        <f>SUMIFS(IN_TRANSITO!E:E,IN_TRANSITO!B:B,PLANEJAMENTO!C490,IN_TRANSITO!H:H,PLANEJAMENTO!$M$2,IN_TRANSITO!W:W,PLANEJAMENTO!A490)</f>
        <v>204</v>
      </c>
      <c r="N490" s="15">
        <v>0</v>
      </c>
      <c r="O490" s="62">
        <v>204</v>
      </c>
      <c r="P490" s="15">
        <f>(PLANEJAMENTO[[#This Row],[AGUARDANDO SEPARAÇÃO]]+PLANEJAMENTO[[#This Row],[FINALIZADO]])-(PLANEJAMENTO[[#This Row],[TOTAL LISTA]]+PLANEJAMENTO[[#This Row],[KIT]])</f>
        <v>0</v>
      </c>
      <c r="Q490" s="3">
        <f>IFERROR(VLOOKUP(PLANEJAMENTO[[#This Row],[SKU]],EST_MERCOCAMP!A:E,5,0),0)</f>
        <v>828</v>
      </c>
      <c r="R490" s="61">
        <f>IFERROR(VLOOKUP(PLANEJAMENTO[[#This Row],[SKU]],EST_LMX!A:C,3,0),0)</f>
        <v>252</v>
      </c>
      <c r="S490" s="7">
        <f>IFERROR(IF(VLOOKUP(C490,'EST_DEVINTEX X DEMANDA'!A:E,5,0)&lt;0,0,VLOOKUP(C490,'EST_DEVINTEX X DEMANDA'!A:E,5,0)),0)</f>
        <v>4782</v>
      </c>
      <c r="T490" s="3"/>
      <c r="U490" s="3">
        <f t="shared" si="14"/>
        <v>0</v>
      </c>
      <c r="V490" s="3">
        <f t="shared" si="15"/>
        <v>0</v>
      </c>
      <c r="W490" s="61" t="s">
        <v>145</v>
      </c>
      <c r="X490" s="87" t="s">
        <v>145</v>
      </c>
      <c r="Y490" s="73">
        <f>(PLANEJAMENTO[[#This Row],[AGUARDANDO SEPARAÇÃO]]+PLANEJAMENTO[[#This Row],[FINALIZADO]])/(PLANEJAMENTO[[#This Row],[KIT]]+PLANEJAMENTO[[#This Row],[TOTAL LISTA]])</f>
        <v>1</v>
      </c>
    </row>
    <row r="491" spans="1:25" x14ac:dyDescent="0.25">
      <c r="A491" s="71" t="s">
        <v>161</v>
      </c>
      <c r="B491" s="71" t="s">
        <v>158</v>
      </c>
      <c r="C491" s="3">
        <v>8258</v>
      </c>
      <c r="D491" s="3" t="s">
        <v>500</v>
      </c>
      <c r="E491" s="47" t="s">
        <v>137</v>
      </c>
      <c r="F491" s="4" t="s">
        <v>136</v>
      </c>
      <c r="G491" s="4">
        <v>1512</v>
      </c>
      <c r="H491" s="3">
        <v>6</v>
      </c>
      <c r="I491" s="15">
        <f>SUMIFS(IN_TRANSITO!E:E,IN_TRANSITO!B:B,PLANEJAMENTO!C491,IN_TRANSITO!H:H,PLANEJAMENTO!$I$2,IN_TRANSITO!W:W,PLANEJAMENTO!A491)</f>
        <v>0</v>
      </c>
      <c r="J491" s="15">
        <f>SUMIFS(IN_TRANSITO!E:E,IN_TRANSITO!B:B,PLANEJAMENTO!C491,IN_TRANSITO!H:H,PLANEJAMENTO!$J$2,IN_TRANSITO!W:W,PLANEJAMENTO!A491)</f>
        <v>0</v>
      </c>
      <c r="K491" s="15">
        <f>SUMIFS(PRODUCAO_SHRINK!E:E,PRODUCAO_SHRINK!B:B,PLANEJAMENTO[[#This Row],[SKU]],PRODUCAO_SHRINK!H:H,PLANEJAMENTO[[#Headers],[SHERINK SOLICITADO]],PRODUCAO_SHRINK!V:V,PLANEJAMENTO[[#This Row],[LISTA]])</f>
        <v>0</v>
      </c>
      <c r="L491" s="15">
        <f>SUMIFS(PRODUCAO_SHRINK!E:E,PRODUCAO_SHRINK!B:B,PLANEJAMENTO[[#This Row],[SKU]],PRODUCAO_SHRINK!H:H,PLANEJAMENTO[[#Headers],[SHERINK ENVIADO]],PRODUCAO_SHRINK!V:V,PLANEJAMENTO[[#This Row],[LISTA]])</f>
        <v>0</v>
      </c>
      <c r="M491" s="15">
        <f>SUMIFS(IN_TRANSITO!E:E,IN_TRANSITO!B:B,PLANEJAMENTO!C491,IN_TRANSITO!H:H,PLANEJAMENTO!$M$2,IN_TRANSITO!W:W,PLANEJAMENTO!A491)</f>
        <v>204</v>
      </c>
      <c r="N491" s="15">
        <v>0</v>
      </c>
      <c r="O491" s="62">
        <v>204</v>
      </c>
      <c r="P491" s="15">
        <f>(PLANEJAMENTO[[#This Row],[AGUARDANDO SEPARAÇÃO]]+PLANEJAMENTO[[#This Row],[FINALIZADO]])-(PLANEJAMENTO[[#This Row],[TOTAL LISTA]]+PLANEJAMENTO[[#This Row],[KIT]])</f>
        <v>0</v>
      </c>
      <c r="Q491" s="3">
        <f>IFERROR(VLOOKUP(PLANEJAMENTO[[#This Row],[SKU]],EST_MERCOCAMP!A:E,5,0),0)</f>
        <v>29424</v>
      </c>
      <c r="R491" s="61">
        <f>IFERROR(VLOOKUP(PLANEJAMENTO[[#This Row],[SKU]],EST_LMX!A:C,3,0),0)</f>
        <v>5076</v>
      </c>
      <c r="S491" s="7">
        <f>IFERROR(IF(VLOOKUP(C491,'EST_DEVINTEX X DEMANDA'!A:E,5,0)&lt;0,0,VLOOKUP(C491,'EST_DEVINTEX X DEMANDA'!A:E,5,0)),0)</f>
        <v>7056</v>
      </c>
      <c r="T491" s="3"/>
      <c r="U491" s="3">
        <f t="shared" si="14"/>
        <v>0</v>
      </c>
      <c r="V491" s="3">
        <f t="shared" si="15"/>
        <v>0</v>
      </c>
      <c r="W491" s="61" t="s">
        <v>145</v>
      </c>
      <c r="X491" s="87" t="s">
        <v>145</v>
      </c>
      <c r="Y491" s="73">
        <f>(PLANEJAMENTO[[#This Row],[AGUARDANDO SEPARAÇÃO]]+PLANEJAMENTO[[#This Row],[FINALIZADO]])/(PLANEJAMENTO[[#This Row],[KIT]]+PLANEJAMENTO[[#This Row],[TOTAL LISTA]])</f>
        <v>1</v>
      </c>
    </row>
    <row r="492" spans="1:25" x14ac:dyDescent="0.25">
      <c r="A492" s="71" t="s">
        <v>161</v>
      </c>
      <c r="B492" s="71" t="s">
        <v>158</v>
      </c>
      <c r="C492" s="3">
        <v>34915</v>
      </c>
      <c r="D492" s="3" t="s">
        <v>501</v>
      </c>
      <c r="E492" s="47" t="s">
        <v>135</v>
      </c>
      <c r="F492" s="4" t="s">
        <v>136</v>
      </c>
      <c r="G492" s="4">
        <v>960</v>
      </c>
      <c r="H492" s="3">
        <v>6</v>
      </c>
      <c r="I492" s="15">
        <f>SUMIFS(IN_TRANSITO!E:E,IN_TRANSITO!B:B,PLANEJAMENTO!C492,IN_TRANSITO!H:H,PLANEJAMENTO!$I$2,IN_TRANSITO!W:W,PLANEJAMENTO!A492)</f>
        <v>0</v>
      </c>
      <c r="J492" s="15">
        <f>SUMIFS(IN_TRANSITO!E:E,IN_TRANSITO!B:B,PLANEJAMENTO!C492,IN_TRANSITO!H:H,PLANEJAMENTO!$J$2,IN_TRANSITO!W:W,PLANEJAMENTO!A492)</f>
        <v>0</v>
      </c>
      <c r="K492" s="15">
        <f>SUMIFS(PRODUCAO_SHRINK!E:E,PRODUCAO_SHRINK!B:B,PLANEJAMENTO[[#This Row],[SKU]],PRODUCAO_SHRINK!H:H,PLANEJAMENTO[[#Headers],[SHERINK SOLICITADO]],PRODUCAO_SHRINK!V:V,PLANEJAMENTO[[#This Row],[LISTA]])</f>
        <v>204</v>
      </c>
      <c r="L492" s="15">
        <f>SUMIFS(PRODUCAO_SHRINK!E:E,PRODUCAO_SHRINK!B:B,PLANEJAMENTO[[#This Row],[SKU]],PRODUCAO_SHRINK!H:H,PLANEJAMENTO[[#Headers],[SHERINK ENVIADO]],PRODUCAO_SHRINK!V:V,PLANEJAMENTO[[#This Row],[LISTA]])</f>
        <v>204</v>
      </c>
      <c r="M492" s="15">
        <f>SUMIFS(IN_TRANSITO!E:E,IN_TRANSITO!B:B,PLANEJAMENTO!C492,IN_TRANSITO!H:H,PLANEJAMENTO!$M$2,IN_TRANSITO!W:W,PLANEJAMENTO!A492)</f>
        <v>0</v>
      </c>
      <c r="N492" s="15">
        <v>0</v>
      </c>
      <c r="O492" s="62">
        <v>204</v>
      </c>
      <c r="P492" s="15">
        <f>(PLANEJAMENTO[[#This Row],[AGUARDANDO SEPARAÇÃO]]+PLANEJAMENTO[[#This Row],[FINALIZADO]])-(PLANEJAMENTO[[#This Row],[TOTAL LISTA]]+PLANEJAMENTO[[#This Row],[KIT]])</f>
        <v>-204</v>
      </c>
      <c r="Q492" s="3">
        <f>IFERROR(VLOOKUP(PLANEJAMENTO[[#This Row],[SKU]],EST_MERCOCAMP!A:E,5,0),0)</f>
        <v>18150</v>
      </c>
      <c r="R492" s="61">
        <f>IFERROR(VLOOKUP(PLANEJAMENTO[[#This Row],[SKU]],EST_LMX!A:C,3,0),0)</f>
        <v>1224</v>
      </c>
      <c r="S492" s="7">
        <f>IFERROR(IF(VLOOKUP(C492,'EST_DEVINTEX X DEMANDA'!A:E,5,0)&lt;0,0,VLOOKUP(C492,'EST_DEVINTEX X DEMANDA'!A:E,5,0)),0)</f>
        <v>7356</v>
      </c>
      <c r="T492" s="3"/>
      <c r="U492" s="3">
        <f t="shared" si="14"/>
        <v>0</v>
      </c>
      <c r="V492" s="3">
        <f t="shared" si="15"/>
        <v>0</v>
      </c>
      <c r="W492" s="61" t="s">
        <v>182</v>
      </c>
      <c r="X492" s="87" t="s">
        <v>145</v>
      </c>
      <c r="Y492" s="73">
        <f>(PLANEJAMENTO[[#This Row],[AGUARDANDO SEPARAÇÃO]]+PLANEJAMENTO[[#This Row],[FINALIZADO]])/(PLANEJAMENTO[[#This Row],[KIT]]+PLANEJAMENTO[[#This Row],[TOTAL LISTA]])</f>
        <v>0</v>
      </c>
    </row>
    <row r="493" spans="1:25" x14ac:dyDescent="0.25">
      <c r="A493" s="71" t="s">
        <v>161</v>
      </c>
      <c r="B493" s="71" t="s">
        <v>158</v>
      </c>
      <c r="C493" s="3">
        <v>32547</v>
      </c>
      <c r="D493" s="3" t="s">
        <v>502</v>
      </c>
      <c r="E493" s="47" t="s">
        <v>135</v>
      </c>
      <c r="F493" s="4" t="s">
        <v>136</v>
      </c>
      <c r="G493" s="4">
        <v>480</v>
      </c>
      <c r="H493" s="3">
        <v>6</v>
      </c>
      <c r="I493" s="15">
        <f>SUMIFS(IN_TRANSITO!E:E,IN_TRANSITO!B:B,PLANEJAMENTO!C493,IN_TRANSITO!H:H,PLANEJAMENTO!$I$2,IN_TRANSITO!W:W,PLANEJAMENTO!A493)</f>
        <v>0</v>
      </c>
      <c r="J493" s="15">
        <f>SUMIFS(IN_TRANSITO!E:E,IN_TRANSITO!B:B,PLANEJAMENTO!C493,IN_TRANSITO!H:H,PLANEJAMENTO!$J$2,IN_TRANSITO!W:W,PLANEJAMENTO!A493)</f>
        <v>0</v>
      </c>
      <c r="K493" s="15">
        <f>SUMIFS(PRODUCAO_SHRINK!E:E,PRODUCAO_SHRINK!B:B,PLANEJAMENTO[[#This Row],[SKU]],PRODUCAO_SHRINK!H:H,PLANEJAMENTO[[#Headers],[SHERINK SOLICITADO]],PRODUCAO_SHRINK!V:V,PLANEJAMENTO[[#This Row],[LISTA]])</f>
        <v>204</v>
      </c>
      <c r="L493" s="15">
        <f>SUMIFS(PRODUCAO_SHRINK!E:E,PRODUCAO_SHRINK!B:B,PLANEJAMENTO[[#This Row],[SKU]],PRODUCAO_SHRINK!H:H,PLANEJAMENTO[[#Headers],[SHERINK ENVIADO]],PRODUCAO_SHRINK!V:V,PLANEJAMENTO[[#This Row],[LISTA]])</f>
        <v>204</v>
      </c>
      <c r="M493" s="15">
        <f>SUMIFS(IN_TRANSITO!E:E,IN_TRANSITO!B:B,PLANEJAMENTO!C493,IN_TRANSITO!H:H,PLANEJAMENTO!$M$2,IN_TRANSITO!W:W,PLANEJAMENTO!A493)</f>
        <v>0</v>
      </c>
      <c r="N493" s="15">
        <v>0</v>
      </c>
      <c r="O493" s="62">
        <v>204</v>
      </c>
      <c r="P493" s="15">
        <f>(PLANEJAMENTO[[#This Row],[AGUARDANDO SEPARAÇÃO]]+PLANEJAMENTO[[#This Row],[FINALIZADO]])-(PLANEJAMENTO[[#This Row],[TOTAL LISTA]]+PLANEJAMENTO[[#This Row],[KIT]])</f>
        <v>-204</v>
      </c>
      <c r="Q493" s="3">
        <f>IFERROR(VLOOKUP(PLANEJAMENTO[[#This Row],[SKU]],EST_MERCOCAMP!A:E,5,0),0)</f>
        <v>-1440</v>
      </c>
      <c r="R493" s="61">
        <f>IFERROR(VLOOKUP(PLANEJAMENTO[[#This Row],[SKU]],EST_LMX!A:C,3,0),0)</f>
        <v>522</v>
      </c>
      <c r="S493" s="7">
        <f>IFERROR(IF(VLOOKUP(C493,'EST_DEVINTEX X DEMANDA'!A:E,5,0)&lt;0,0,VLOOKUP(C493,'EST_DEVINTEX X DEMANDA'!A:E,5,0)),0)</f>
        <v>0</v>
      </c>
      <c r="T493" s="3"/>
      <c r="U493" s="3">
        <f t="shared" si="14"/>
        <v>0</v>
      </c>
      <c r="V493" s="3">
        <f t="shared" si="15"/>
        <v>0</v>
      </c>
      <c r="W493" s="61" t="s">
        <v>182</v>
      </c>
      <c r="X493" s="87" t="s">
        <v>145</v>
      </c>
      <c r="Y493" s="73">
        <f>(PLANEJAMENTO[[#This Row],[AGUARDANDO SEPARAÇÃO]]+PLANEJAMENTO[[#This Row],[FINALIZADO]])/(PLANEJAMENTO[[#This Row],[KIT]]+PLANEJAMENTO[[#This Row],[TOTAL LISTA]])</f>
        <v>0</v>
      </c>
    </row>
    <row r="494" spans="1:25" x14ac:dyDescent="0.25">
      <c r="A494" s="71" t="s">
        <v>161</v>
      </c>
      <c r="B494" s="71" t="s">
        <v>158</v>
      </c>
      <c r="C494" s="3">
        <v>33265</v>
      </c>
      <c r="D494" s="3" t="s">
        <v>31</v>
      </c>
      <c r="E494" s="47" t="s">
        <v>135</v>
      </c>
      <c r="F494" s="4" t="s">
        <v>136</v>
      </c>
      <c r="G494" s="4">
        <v>5280</v>
      </c>
      <c r="H494" s="3">
        <v>12</v>
      </c>
      <c r="I494" s="15">
        <f>SUMIFS(IN_TRANSITO!E:E,IN_TRANSITO!B:B,PLANEJAMENTO!C494,IN_TRANSITO!H:H,PLANEJAMENTO!$I$2,IN_TRANSITO!W:W,PLANEJAMENTO!A494)</f>
        <v>0</v>
      </c>
      <c r="J494" s="15">
        <f>SUMIFS(IN_TRANSITO!E:E,IN_TRANSITO!B:B,PLANEJAMENTO!C494,IN_TRANSITO!H:H,PLANEJAMENTO!$J$2,IN_TRANSITO!W:W,PLANEJAMENTO!A494)</f>
        <v>0</v>
      </c>
      <c r="K494" s="15">
        <f>SUMIFS(PRODUCAO_SHRINK!E:E,PRODUCAO_SHRINK!B:B,PLANEJAMENTO[[#This Row],[SKU]],PRODUCAO_SHRINK!H:H,PLANEJAMENTO[[#Headers],[SHERINK SOLICITADO]],PRODUCAO_SHRINK!V:V,PLANEJAMENTO[[#This Row],[LISTA]])</f>
        <v>0</v>
      </c>
      <c r="L494" s="15">
        <f>SUMIFS(PRODUCAO_SHRINK!E:E,PRODUCAO_SHRINK!B:B,PLANEJAMENTO[[#This Row],[SKU]],PRODUCAO_SHRINK!H:H,PLANEJAMENTO[[#Headers],[SHERINK ENVIADO]],PRODUCAO_SHRINK!V:V,PLANEJAMENTO[[#This Row],[LISTA]])</f>
        <v>0</v>
      </c>
      <c r="M494" s="15">
        <f>SUMIFS(IN_TRANSITO!E:E,IN_TRANSITO!B:B,PLANEJAMENTO!C494,IN_TRANSITO!H:H,PLANEJAMENTO!$M$2,IN_TRANSITO!W:W,PLANEJAMENTO!A494)</f>
        <v>204</v>
      </c>
      <c r="N494" s="15">
        <v>0</v>
      </c>
      <c r="O494" s="62">
        <v>204</v>
      </c>
      <c r="P494" s="15">
        <f>(PLANEJAMENTO[[#This Row],[AGUARDANDO SEPARAÇÃO]]+PLANEJAMENTO[[#This Row],[FINALIZADO]])-(PLANEJAMENTO[[#This Row],[TOTAL LISTA]]+PLANEJAMENTO[[#This Row],[KIT]])</f>
        <v>0</v>
      </c>
      <c r="Q494" s="3">
        <f>IFERROR(VLOOKUP(PLANEJAMENTO[[#This Row],[SKU]],EST_MERCOCAMP!A:E,5,0),0)</f>
        <v>6048</v>
      </c>
      <c r="R494" s="61">
        <f>IFERROR(VLOOKUP(PLANEJAMENTO[[#This Row],[SKU]],EST_LMX!A:C,3,0),0)</f>
        <v>1632</v>
      </c>
      <c r="S494" s="7">
        <f>IFERROR(IF(VLOOKUP(C494,'EST_DEVINTEX X DEMANDA'!A:E,5,0)&lt;0,0,VLOOKUP(C494,'EST_DEVINTEX X DEMANDA'!A:E,5,0)),0)</f>
        <v>5760</v>
      </c>
      <c r="T494" s="3"/>
      <c r="U494" s="3">
        <f t="shared" si="14"/>
        <v>0</v>
      </c>
      <c r="V494" s="3">
        <f t="shared" si="15"/>
        <v>0</v>
      </c>
      <c r="W494" s="61" t="s">
        <v>145</v>
      </c>
      <c r="X494" s="87" t="s">
        <v>145</v>
      </c>
      <c r="Y494" s="73">
        <f>(PLANEJAMENTO[[#This Row],[AGUARDANDO SEPARAÇÃO]]+PLANEJAMENTO[[#This Row],[FINALIZADO]])/(PLANEJAMENTO[[#This Row],[KIT]]+PLANEJAMENTO[[#This Row],[TOTAL LISTA]])</f>
        <v>1</v>
      </c>
    </row>
    <row r="495" spans="1:25" x14ac:dyDescent="0.25">
      <c r="A495" s="71" t="s">
        <v>161</v>
      </c>
      <c r="B495" s="71" t="s">
        <v>158</v>
      </c>
      <c r="C495" s="3">
        <v>34852</v>
      </c>
      <c r="D495" s="3" t="s">
        <v>503</v>
      </c>
      <c r="E495" s="47" t="s">
        <v>137</v>
      </c>
      <c r="F495" s="4" t="s">
        <v>136</v>
      </c>
      <c r="G495" s="4">
        <v>960</v>
      </c>
      <c r="H495" s="3">
        <v>6</v>
      </c>
      <c r="I495" s="15">
        <f>SUMIFS(IN_TRANSITO!E:E,IN_TRANSITO!B:B,PLANEJAMENTO!C495,IN_TRANSITO!H:H,PLANEJAMENTO!$I$2,IN_TRANSITO!W:W,PLANEJAMENTO!A495)</f>
        <v>0</v>
      </c>
      <c r="J495" s="15">
        <f>SUMIFS(IN_TRANSITO!E:E,IN_TRANSITO!B:B,PLANEJAMENTO!C495,IN_TRANSITO!H:H,PLANEJAMENTO!$J$2,IN_TRANSITO!W:W,PLANEJAMENTO!A495)</f>
        <v>0</v>
      </c>
      <c r="K495" s="15">
        <f>SUMIFS(PRODUCAO_SHRINK!E:E,PRODUCAO_SHRINK!B:B,PLANEJAMENTO[[#This Row],[SKU]],PRODUCAO_SHRINK!H:H,PLANEJAMENTO[[#Headers],[SHERINK SOLICITADO]],PRODUCAO_SHRINK!V:V,PLANEJAMENTO[[#This Row],[LISTA]])</f>
        <v>204</v>
      </c>
      <c r="L495" s="15">
        <f>SUMIFS(PRODUCAO_SHRINK!E:E,PRODUCAO_SHRINK!B:B,PLANEJAMENTO[[#This Row],[SKU]],PRODUCAO_SHRINK!H:H,PLANEJAMENTO[[#Headers],[SHERINK ENVIADO]],PRODUCAO_SHRINK!V:V,PLANEJAMENTO[[#This Row],[LISTA]])</f>
        <v>204</v>
      </c>
      <c r="M495" s="15">
        <f>SUMIFS(IN_TRANSITO!E:E,IN_TRANSITO!B:B,PLANEJAMENTO!C495,IN_TRANSITO!H:H,PLANEJAMENTO!$M$2,IN_TRANSITO!W:W,PLANEJAMENTO!A495)</f>
        <v>0</v>
      </c>
      <c r="N495" s="15">
        <v>0</v>
      </c>
      <c r="O495" s="62">
        <v>204</v>
      </c>
      <c r="P495" s="15">
        <f>(PLANEJAMENTO[[#This Row],[AGUARDANDO SEPARAÇÃO]]+PLANEJAMENTO[[#This Row],[FINALIZADO]])-(PLANEJAMENTO[[#This Row],[TOTAL LISTA]]+PLANEJAMENTO[[#This Row],[KIT]])</f>
        <v>-204</v>
      </c>
      <c r="Q495" s="3">
        <f>IFERROR(VLOOKUP(PLANEJAMENTO[[#This Row],[SKU]],EST_MERCOCAMP!A:E,5,0),0)</f>
        <v>-1392</v>
      </c>
      <c r="R495" s="61">
        <f>IFERROR(VLOOKUP(PLANEJAMENTO[[#This Row],[SKU]],EST_LMX!A:C,3,0),0)</f>
        <v>402</v>
      </c>
      <c r="S495" s="7">
        <f>IFERROR(IF(VLOOKUP(C495,'EST_DEVINTEX X DEMANDA'!A:E,5,0)&lt;0,0,VLOOKUP(C495,'EST_DEVINTEX X DEMANDA'!A:E,5,0)),0)</f>
        <v>6180</v>
      </c>
      <c r="T495" s="3"/>
      <c r="U495" s="3">
        <f t="shared" si="14"/>
        <v>0</v>
      </c>
      <c r="V495" s="3">
        <f t="shared" si="15"/>
        <v>0</v>
      </c>
      <c r="W495" s="61" t="s">
        <v>182</v>
      </c>
      <c r="X495" s="87" t="s">
        <v>145</v>
      </c>
      <c r="Y495" s="73">
        <f>(PLANEJAMENTO[[#This Row],[AGUARDANDO SEPARAÇÃO]]+PLANEJAMENTO[[#This Row],[FINALIZADO]])/(PLANEJAMENTO[[#This Row],[KIT]]+PLANEJAMENTO[[#This Row],[TOTAL LISTA]])</f>
        <v>0</v>
      </c>
    </row>
    <row r="496" spans="1:25" x14ac:dyDescent="0.25">
      <c r="A496" s="71" t="s">
        <v>161</v>
      </c>
      <c r="B496" s="71" t="s">
        <v>158</v>
      </c>
      <c r="C496" s="3">
        <v>32630</v>
      </c>
      <c r="D496" s="3" t="s">
        <v>504</v>
      </c>
      <c r="E496" s="47" t="s">
        <v>137</v>
      </c>
      <c r="F496" s="4" t="s">
        <v>136</v>
      </c>
      <c r="G496" s="4">
        <v>960</v>
      </c>
      <c r="H496" s="3">
        <v>6</v>
      </c>
      <c r="I496" s="15">
        <f>SUMIFS(IN_TRANSITO!E:E,IN_TRANSITO!B:B,PLANEJAMENTO!C496,IN_TRANSITO!H:H,PLANEJAMENTO!$I$2,IN_TRANSITO!W:W,PLANEJAMENTO!A496)</f>
        <v>0</v>
      </c>
      <c r="J496" s="15">
        <f>SUMIFS(IN_TRANSITO!E:E,IN_TRANSITO!B:B,PLANEJAMENTO!C496,IN_TRANSITO!H:H,PLANEJAMENTO!$J$2,IN_TRANSITO!W:W,PLANEJAMENTO!A496)</f>
        <v>0</v>
      </c>
      <c r="K496" s="15">
        <f>SUMIFS(PRODUCAO_SHRINK!E:E,PRODUCAO_SHRINK!B:B,PLANEJAMENTO[[#This Row],[SKU]],PRODUCAO_SHRINK!H:H,PLANEJAMENTO[[#Headers],[SHERINK SOLICITADO]],PRODUCAO_SHRINK!V:V,PLANEJAMENTO[[#This Row],[LISTA]])</f>
        <v>192</v>
      </c>
      <c r="L496" s="15">
        <f>SUMIFS(PRODUCAO_SHRINK!E:E,PRODUCAO_SHRINK!B:B,PLANEJAMENTO[[#This Row],[SKU]],PRODUCAO_SHRINK!H:H,PLANEJAMENTO[[#Headers],[SHERINK ENVIADO]],PRODUCAO_SHRINK!V:V,PLANEJAMENTO[[#This Row],[LISTA]])</f>
        <v>192</v>
      </c>
      <c r="M496" s="15">
        <f>SUMIFS(IN_TRANSITO!E:E,IN_TRANSITO!B:B,PLANEJAMENTO!C496,IN_TRANSITO!H:H,PLANEJAMENTO!$M$2,IN_TRANSITO!W:W,PLANEJAMENTO!A496)</f>
        <v>0</v>
      </c>
      <c r="N496" s="15">
        <v>0</v>
      </c>
      <c r="O496" s="62">
        <v>192</v>
      </c>
      <c r="P496" s="15">
        <f>(PLANEJAMENTO[[#This Row],[AGUARDANDO SEPARAÇÃO]]+PLANEJAMENTO[[#This Row],[FINALIZADO]])-(PLANEJAMENTO[[#This Row],[TOTAL LISTA]]+PLANEJAMENTO[[#This Row],[KIT]])</f>
        <v>-192</v>
      </c>
      <c r="Q496" s="3">
        <f>IFERROR(VLOOKUP(PLANEJAMENTO[[#This Row],[SKU]],EST_MERCOCAMP!A:E,5,0),0)</f>
        <v>8160</v>
      </c>
      <c r="R496" s="61">
        <f>IFERROR(VLOOKUP(PLANEJAMENTO[[#This Row],[SKU]],EST_LMX!A:C,3,0),0)</f>
        <v>6</v>
      </c>
      <c r="S496" s="7">
        <f>IFERROR(IF(VLOOKUP(C496,'EST_DEVINTEX X DEMANDA'!A:E,5,0)&lt;0,0,VLOOKUP(C496,'EST_DEVINTEX X DEMANDA'!A:E,5,0)),0)</f>
        <v>5040</v>
      </c>
      <c r="T496" s="3"/>
      <c r="U496" s="3">
        <f t="shared" si="14"/>
        <v>0</v>
      </c>
      <c r="V496" s="3">
        <f t="shared" si="15"/>
        <v>0</v>
      </c>
      <c r="W496" s="61" t="s">
        <v>182</v>
      </c>
      <c r="X496" s="87" t="s">
        <v>145</v>
      </c>
      <c r="Y496" s="73">
        <f>(PLANEJAMENTO[[#This Row],[AGUARDANDO SEPARAÇÃO]]+PLANEJAMENTO[[#This Row],[FINALIZADO]])/(PLANEJAMENTO[[#This Row],[KIT]]+PLANEJAMENTO[[#This Row],[TOTAL LISTA]])</f>
        <v>0</v>
      </c>
    </row>
    <row r="497" spans="1:25" x14ac:dyDescent="0.25">
      <c r="A497" s="71" t="s">
        <v>161</v>
      </c>
      <c r="B497" s="71" t="s">
        <v>158</v>
      </c>
      <c r="C497" s="3">
        <v>95166</v>
      </c>
      <c r="D497" s="3" t="s">
        <v>505</v>
      </c>
      <c r="E497" s="47" t="s">
        <v>137</v>
      </c>
      <c r="F497" s="4" t="s">
        <v>136</v>
      </c>
      <c r="G497" s="4">
        <v>768</v>
      </c>
      <c r="H497" s="3">
        <v>6</v>
      </c>
      <c r="I497" s="15">
        <f>SUMIFS(IN_TRANSITO!E:E,IN_TRANSITO!B:B,PLANEJAMENTO!C497,IN_TRANSITO!H:H,PLANEJAMENTO!$I$2,IN_TRANSITO!W:W,PLANEJAMENTO!A497)</f>
        <v>0</v>
      </c>
      <c r="J497" s="15">
        <f>SUMIFS(IN_TRANSITO!E:E,IN_TRANSITO!B:B,PLANEJAMENTO!C497,IN_TRANSITO!H:H,PLANEJAMENTO!$J$2,IN_TRANSITO!W:W,PLANEJAMENTO!A497)</f>
        <v>0</v>
      </c>
      <c r="K497" s="15">
        <f>SUMIFS(PRODUCAO_SHRINK!E:E,PRODUCAO_SHRINK!B:B,PLANEJAMENTO[[#This Row],[SKU]],PRODUCAO_SHRINK!H:H,PLANEJAMENTO[[#Headers],[SHERINK SOLICITADO]],PRODUCAO_SHRINK!V:V,PLANEJAMENTO[[#This Row],[LISTA]])</f>
        <v>0</v>
      </c>
      <c r="L497" s="15">
        <f>SUMIFS(PRODUCAO_SHRINK!E:E,PRODUCAO_SHRINK!B:B,PLANEJAMENTO[[#This Row],[SKU]],PRODUCAO_SHRINK!H:H,PLANEJAMENTO[[#Headers],[SHERINK ENVIADO]],PRODUCAO_SHRINK!V:V,PLANEJAMENTO[[#This Row],[LISTA]])</f>
        <v>0</v>
      </c>
      <c r="M497" s="15">
        <f>SUMIFS(IN_TRANSITO!E:E,IN_TRANSITO!B:B,PLANEJAMENTO!C497,IN_TRANSITO!H:H,PLANEJAMENTO!$M$2,IN_TRANSITO!W:W,PLANEJAMENTO!A497)</f>
        <v>192</v>
      </c>
      <c r="N497" s="15">
        <v>0</v>
      </c>
      <c r="O497" s="62">
        <v>192</v>
      </c>
      <c r="P497" s="15">
        <f>(PLANEJAMENTO[[#This Row],[AGUARDANDO SEPARAÇÃO]]+PLANEJAMENTO[[#This Row],[FINALIZADO]])-(PLANEJAMENTO[[#This Row],[TOTAL LISTA]]+PLANEJAMENTO[[#This Row],[KIT]])</f>
        <v>0</v>
      </c>
      <c r="Q497" s="3">
        <f>IFERROR(VLOOKUP(PLANEJAMENTO[[#This Row],[SKU]],EST_MERCOCAMP!A:E,5,0),0)</f>
        <v>7074</v>
      </c>
      <c r="R497" s="61">
        <f>IFERROR(VLOOKUP(PLANEJAMENTO[[#This Row],[SKU]],EST_LMX!A:C,3,0),0)</f>
        <v>198</v>
      </c>
      <c r="S497" s="7">
        <f>IFERROR(IF(VLOOKUP(C497,'EST_DEVINTEX X DEMANDA'!A:E,5,0)&lt;0,0,VLOOKUP(C497,'EST_DEVINTEX X DEMANDA'!A:E,5,0)),0)</f>
        <v>4062</v>
      </c>
      <c r="T497" s="3"/>
      <c r="U497" s="3">
        <f t="shared" si="14"/>
        <v>0</v>
      </c>
      <c r="V497" s="3">
        <f t="shared" si="15"/>
        <v>0</v>
      </c>
      <c r="W497" s="61" t="s">
        <v>145</v>
      </c>
      <c r="X497" s="87" t="s">
        <v>145</v>
      </c>
      <c r="Y497" s="73">
        <f>(PLANEJAMENTO[[#This Row],[AGUARDANDO SEPARAÇÃO]]+PLANEJAMENTO[[#This Row],[FINALIZADO]])/(PLANEJAMENTO[[#This Row],[KIT]]+PLANEJAMENTO[[#This Row],[TOTAL LISTA]])</f>
        <v>1</v>
      </c>
    </row>
    <row r="498" spans="1:25" x14ac:dyDescent="0.25">
      <c r="A498" s="71" t="s">
        <v>161</v>
      </c>
      <c r="B498" s="71" t="s">
        <v>158</v>
      </c>
      <c r="C498" s="3">
        <v>32448</v>
      </c>
      <c r="D498" s="3" t="s">
        <v>506</v>
      </c>
      <c r="E498" s="47" t="s">
        <v>135</v>
      </c>
      <c r="F498" s="4" t="s">
        <v>136</v>
      </c>
      <c r="G498" s="4">
        <v>960</v>
      </c>
      <c r="H498" s="3">
        <v>6</v>
      </c>
      <c r="I498" s="15">
        <f>SUMIFS(IN_TRANSITO!E:E,IN_TRANSITO!B:B,PLANEJAMENTO!C498,IN_TRANSITO!H:H,PLANEJAMENTO!$I$2,IN_TRANSITO!W:W,PLANEJAMENTO!A498)</f>
        <v>0</v>
      </c>
      <c r="J498" s="15">
        <f>SUMIFS(IN_TRANSITO!E:E,IN_TRANSITO!B:B,PLANEJAMENTO!C498,IN_TRANSITO!H:H,PLANEJAMENTO!$J$2,IN_TRANSITO!W:W,PLANEJAMENTO!A498)</f>
        <v>0</v>
      </c>
      <c r="K498" s="15">
        <f>SUMIFS(PRODUCAO_SHRINK!E:E,PRODUCAO_SHRINK!B:B,PLANEJAMENTO[[#This Row],[SKU]],PRODUCAO_SHRINK!H:H,PLANEJAMENTO[[#Headers],[SHERINK SOLICITADO]],PRODUCAO_SHRINK!V:V,PLANEJAMENTO[[#This Row],[LISTA]])</f>
        <v>192</v>
      </c>
      <c r="L498" s="15">
        <f>SUMIFS(PRODUCAO_SHRINK!E:E,PRODUCAO_SHRINK!B:B,PLANEJAMENTO[[#This Row],[SKU]],PRODUCAO_SHRINK!H:H,PLANEJAMENTO[[#Headers],[SHERINK ENVIADO]],PRODUCAO_SHRINK!V:V,PLANEJAMENTO[[#This Row],[LISTA]])</f>
        <v>192</v>
      </c>
      <c r="M498" s="15">
        <f>SUMIFS(IN_TRANSITO!E:E,IN_TRANSITO!B:B,PLANEJAMENTO!C498,IN_TRANSITO!H:H,PLANEJAMENTO!$M$2,IN_TRANSITO!W:W,PLANEJAMENTO!A498)</f>
        <v>0</v>
      </c>
      <c r="N498" s="15">
        <v>0</v>
      </c>
      <c r="O498" s="62">
        <v>192</v>
      </c>
      <c r="P498" s="15">
        <f>(PLANEJAMENTO[[#This Row],[AGUARDANDO SEPARAÇÃO]]+PLANEJAMENTO[[#This Row],[FINALIZADO]])-(PLANEJAMENTO[[#This Row],[TOTAL LISTA]]+PLANEJAMENTO[[#This Row],[KIT]])</f>
        <v>-192</v>
      </c>
      <c r="Q498" s="3">
        <f>IFERROR(VLOOKUP(PLANEJAMENTO[[#This Row],[SKU]],EST_MERCOCAMP!A:E,5,0),0)</f>
        <v>41134</v>
      </c>
      <c r="R498" s="61">
        <f>IFERROR(VLOOKUP(PLANEJAMENTO[[#This Row],[SKU]],EST_LMX!A:C,3,0),0)</f>
        <v>834</v>
      </c>
      <c r="S498" s="7">
        <f>IFERROR(IF(VLOOKUP(C498,'EST_DEVINTEX X DEMANDA'!A:E,5,0)&lt;0,0,VLOOKUP(C498,'EST_DEVINTEX X DEMANDA'!A:E,5,0)),0)</f>
        <v>3234</v>
      </c>
      <c r="T498" s="3"/>
      <c r="U498" s="3">
        <f t="shared" si="14"/>
        <v>0</v>
      </c>
      <c r="V498" s="3">
        <f t="shared" si="15"/>
        <v>0</v>
      </c>
      <c r="W498" s="61" t="s">
        <v>182</v>
      </c>
      <c r="X498" s="87" t="s">
        <v>145</v>
      </c>
      <c r="Y498" s="73">
        <f>(PLANEJAMENTO[[#This Row],[AGUARDANDO SEPARAÇÃO]]+PLANEJAMENTO[[#This Row],[FINALIZADO]])/(PLANEJAMENTO[[#This Row],[KIT]]+PLANEJAMENTO[[#This Row],[TOTAL LISTA]])</f>
        <v>0</v>
      </c>
    </row>
    <row r="499" spans="1:25" x14ac:dyDescent="0.25">
      <c r="A499" s="71" t="s">
        <v>161</v>
      </c>
      <c r="B499" s="71" t="s">
        <v>158</v>
      </c>
      <c r="C499" s="3">
        <v>32446</v>
      </c>
      <c r="D499" s="3" t="s">
        <v>507</v>
      </c>
      <c r="E499" s="47" t="s">
        <v>135</v>
      </c>
      <c r="F499" s="4" t="s">
        <v>136</v>
      </c>
      <c r="G499" s="4">
        <v>480</v>
      </c>
      <c r="H499" s="3">
        <v>6</v>
      </c>
      <c r="I499" s="15">
        <f>SUMIFS(IN_TRANSITO!E:E,IN_TRANSITO!B:B,PLANEJAMENTO!C499,IN_TRANSITO!H:H,PLANEJAMENTO!$I$2,IN_TRANSITO!W:W,PLANEJAMENTO!A499)</f>
        <v>0</v>
      </c>
      <c r="J499" s="15">
        <f>SUMIFS(IN_TRANSITO!E:E,IN_TRANSITO!B:B,PLANEJAMENTO!C499,IN_TRANSITO!H:H,PLANEJAMENTO!$J$2,IN_TRANSITO!W:W,PLANEJAMENTO!A499)</f>
        <v>0</v>
      </c>
      <c r="K499" s="15">
        <f>SUMIFS(PRODUCAO_SHRINK!E:E,PRODUCAO_SHRINK!B:B,PLANEJAMENTO[[#This Row],[SKU]],PRODUCAO_SHRINK!H:H,PLANEJAMENTO[[#Headers],[SHERINK SOLICITADO]],PRODUCAO_SHRINK!V:V,PLANEJAMENTO[[#This Row],[LISTA]])</f>
        <v>192</v>
      </c>
      <c r="L499" s="15">
        <f>SUMIFS(PRODUCAO_SHRINK!E:E,PRODUCAO_SHRINK!B:B,PLANEJAMENTO[[#This Row],[SKU]],PRODUCAO_SHRINK!H:H,PLANEJAMENTO[[#Headers],[SHERINK ENVIADO]],PRODUCAO_SHRINK!V:V,PLANEJAMENTO[[#This Row],[LISTA]])</f>
        <v>192</v>
      </c>
      <c r="M499" s="15">
        <f>SUMIFS(IN_TRANSITO!E:E,IN_TRANSITO!B:B,PLANEJAMENTO!C499,IN_TRANSITO!H:H,PLANEJAMENTO!$M$2,IN_TRANSITO!W:W,PLANEJAMENTO!A499)</f>
        <v>0</v>
      </c>
      <c r="N499" s="15">
        <v>0</v>
      </c>
      <c r="O499" s="62">
        <v>192</v>
      </c>
      <c r="P499" s="15">
        <f>(PLANEJAMENTO[[#This Row],[AGUARDANDO SEPARAÇÃO]]+PLANEJAMENTO[[#This Row],[FINALIZADO]])-(PLANEJAMENTO[[#This Row],[TOTAL LISTA]]+PLANEJAMENTO[[#This Row],[KIT]])</f>
        <v>-192</v>
      </c>
      <c r="Q499" s="3">
        <f>IFERROR(VLOOKUP(PLANEJAMENTO[[#This Row],[SKU]],EST_MERCOCAMP!A:E,5,0),0)</f>
        <v>1956</v>
      </c>
      <c r="R499" s="61">
        <f>IFERROR(VLOOKUP(PLANEJAMENTO[[#This Row],[SKU]],EST_LMX!A:C,3,0),0)</f>
        <v>1596</v>
      </c>
      <c r="S499" s="7">
        <f>IFERROR(IF(VLOOKUP(C499,'EST_DEVINTEX X DEMANDA'!A:E,5,0)&lt;0,0,VLOOKUP(C499,'EST_DEVINTEX X DEMANDA'!A:E,5,0)),0)</f>
        <v>12582</v>
      </c>
      <c r="T499" s="3"/>
      <c r="U499" s="3">
        <f t="shared" si="14"/>
        <v>0</v>
      </c>
      <c r="V499" s="3">
        <f t="shared" si="15"/>
        <v>0</v>
      </c>
      <c r="W499" s="61" t="s">
        <v>182</v>
      </c>
      <c r="X499" s="87" t="s">
        <v>145</v>
      </c>
      <c r="Y499" s="73">
        <f>(PLANEJAMENTO[[#This Row],[AGUARDANDO SEPARAÇÃO]]+PLANEJAMENTO[[#This Row],[FINALIZADO]])/(PLANEJAMENTO[[#This Row],[KIT]]+PLANEJAMENTO[[#This Row],[TOTAL LISTA]])</f>
        <v>0</v>
      </c>
    </row>
    <row r="500" spans="1:25" x14ac:dyDescent="0.25">
      <c r="A500" s="71" t="s">
        <v>161</v>
      </c>
      <c r="B500" s="71" t="s">
        <v>158</v>
      </c>
      <c r="C500" s="3">
        <v>32198</v>
      </c>
      <c r="D500" s="3" t="s">
        <v>508</v>
      </c>
      <c r="E500" s="47" t="s">
        <v>137</v>
      </c>
      <c r="F500" s="4" t="s">
        <v>136</v>
      </c>
      <c r="G500" s="4">
        <v>720</v>
      </c>
      <c r="H500" s="3">
        <v>6</v>
      </c>
      <c r="I500" s="15">
        <f>SUMIFS(IN_TRANSITO!E:E,IN_TRANSITO!B:B,PLANEJAMENTO!C500,IN_TRANSITO!H:H,PLANEJAMENTO!$I$2,IN_TRANSITO!W:W,PLANEJAMENTO!A500)</f>
        <v>0</v>
      </c>
      <c r="J500" s="15">
        <f>SUMIFS(IN_TRANSITO!E:E,IN_TRANSITO!B:B,PLANEJAMENTO!C500,IN_TRANSITO!H:H,PLANEJAMENTO!$J$2,IN_TRANSITO!W:W,PLANEJAMENTO!A500)</f>
        <v>0</v>
      </c>
      <c r="K500" s="15">
        <f>SUMIFS(PRODUCAO_SHRINK!E:E,PRODUCAO_SHRINK!B:B,PLANEJAMENTO[[#This Row],[SKU]],PRODUCAO_SHRINK!H:H,PLANEJAMENTO[[#Headers],[SHERINK SOLICITADO]],PRODUCAO_SHRINK!V:V,PLANEJAMENTO[[#This Row],[LISTA]])</f>
        <v>180</v>
      </c>
      <c r="L500" s="15">
        <f>SUMIFS(PRODUCAO_SHRINK!E:E,PRODUCAO_SHRINK!B:B,PLANEJAMENTO[[#This Row],[SKU]],PRODUCAO_SHRINK!H:H,PLANEJAMENTO[[#Headers],[SHERINK ENVIADO]],PRODUCAO_SHRINK!V:V,PLANEJAMENTO[[#This Row],[LISTA]])</f>
        <v>180</v>
      </c>
      <c r="M500" s="15">
        <f>SUMIFS(IN_TRANSITO!E:E,IN_TRANSITO!B:B,PLANEJAMENTO!C500,IN_TRANSITO!H:H,PLANEJAMENTO!$M$2,IN_TRANSITO!W:W,PLANEJAMENTO!A500)</f>
        <v>0</v>
      </c>
      <c r="N500" s="15">
        <v>0</v>
      </c>
      <c r="O500" s="62">
        <v>180</v>
      </c>
      <c r="P500" s="15">
        <f>(PLANEJAMENTO[[#This Row],[AGUARDANDO SEPARAÇÃO]]+PLANEJAMENTO[[#This Row],[FINALIZADO]])-(PLANEJAMENTO[[#This Row],[TOTAL LISTA]]+PLANEJAMENTO[[#This Row],[KIT]])</f>
        <v>-180</v>
      </c>
      <c r="Q500" s="3">
        <f>IFERROR(VLOOKUP(PLANEJAMENTO[[#This Row],[SKU]],EST_MERCOCAMP!A:E,5,0),0)</f>
        <v>7290</v>
      </c>
      <c r="R500" s="61">
        <f>IFERROR(VLOOKUP(PLANEJAMENTO[[#This Row],[SKU]],EST_LMX!A:C,3,0),0)</f>
        <v>630</v>
      </c>
      <c r="S500" s="7">
        <f>IFERROR(IF(VLOOKUP(C500,'EST_DEVINTEX X DEMANDA'!A:E,5,0)&lt;0,0,VLOOKUP(C500,'EST_DEVINTEX X DEMANDA'!A:E,5,0)),0)</f>
        <v>7284</v>
      </c>
      <c r="T500" s="3"/>
      <c r="U500" s="3">
        <f t="shared" si="14"/>
        <v>0</v>
      </c>
      <c r="V500" s="3">
        <f t="shared" si="15"/>
        <v>0</v>
      </c>
      <c r="W500" s="61" t="s">
        <v>182</v>
      </c>
      <c r="X500" s="87" t="s">
        <v>145</v>
      </c>
      <c r="Y500" s="73">
        <f>(PLANEJAMENTO[[#This Row],[AGUARDANDO SEPARAÇÃO]]+PLANEJAMENTO[[#This Row],[FINALIZADO]])/(PLANEJAMENTO[[#This Row],[KIT]]+PLANEJAMENTO[[#This Row],[TOTAL LISTA]])</f>
        <v>0</v>
      </c>
    </row>
    <row r="501" spans="1:25" x14ac:dyDescent="0.25">
      <c r="A501" s="71" t="s">
        <v>161</v>
      </c>
      <c r="B501" s="71" t="s">
        <v>158</v>
      </c>
      <c r="C501" s="3">
        <v>32620</v>
      </c>
      <c r="D501" s="3" t="s">
        <v>509</v>
      </c>
      <c r="E501" s="47" t="s">
        <v>135</v>
      </c>
      <c r="F501" s="4" t="s">
        <v>136</v>
      </c>
      <c r="G501" s="4">
        <v>462</v>
      </c>
      <c r="H501" s="3">
        <v>6</v>
      </c>
      <c r="I501" s="15">
        <f>SUMIFS(IN_TRANSITO!E:E,IN_TRANSITO!B:B,PLANEJAMENTO!C501,IN_TRANSITO!H:H,PLANEJAMENTO!$I$2,IN_TRANSITO!W:W,PLANEJAMENTO!A501)</f>
        <v>0</v>
      </c>
      <c r="J501" s="15">
        <f>SUMIFS(IN_TRANSITO!E:E,IN_TRANSITO!B:B,PLANEJAMENTO!C501,IN_TRANSITO!H:H,PLANEJAMENTO!$J$2,IN_TRANSITO!W:W,PLANEJAMENTO!A501)</f>
        <v>0</v>
      </c>
      <c r="K501" s="15">
        <f>SUMIFS(PRODUCAO_SHRINK!E:E,PRODUCAO_SHRINK!B:B,PLANEJAMENTO[[#This Row],[SKU]],PRODUCAO_SHRINK!H:H,PLANEJAMENTO[[#Headers],[SHERINK SOLICITADO]],PRODUCAO_SHRINK!V:V,PLANEJAMENTO[[#This Row],[LISTA]])</f>
        <v>180</v>
      </c>
      <c r="L501" s="15">
        <f>SUMIFS(PRODUCAO_SHRINK!E:E,PRODUCAO_SHRINK!B:B,PLANEJAMENTO[[#This Row],[SKU]],PRODUCAO_SHRINK!H:H,PLANEJAMENTO[[#Headers],[SHERINK ENVIADO]],PRODUCAO_SHRINK!V:V,PLANEJAMENTO[[#This Row],[LISTA]])</f>
        <v>180</v>
      </c>
      <c r="M501" s="15">
        <f>SUMIFS(IN_TRANSITO!E:E,IN_TRANSITO!B:B,PLANEJAMENTO!C501,IN_TRANSITO!H:H,PLANEJAMENTO!$M$2,IN_TRANSITO!W:W,PLANEJAMENTO!A501)</f>
        <v>0</v>
      </c>
      <c r="N501" s="15">
        <v>0</v>
      </c>
      <c r="O501" s="62">
        <v>180</v>
      </c>
      <c r="P501" s="15">
        <f>(PLANEJAMENTO[[#This Row],[AGUARDANDO SEPARAÇÃO]]+PLANEJAMENTO[[#This Row],[FINALIZADO]])-(PLANEJAMENTO[[#This Row],[TOTAL LISTA]]+PLANEJAMENTO[[#This Row],[KIT]])</f>
        <v>-180</v>
      </c>
      <c r="Q501" s="3">
        <f>IFERROR(VLOOKUP(PLANEJAMENTO[[#This Row],[SKU]],EST_MERCOCAMP!A:E,5,0),0)</f>
        <v>-1128</v>
      </c>
      <c r="R501" s="61">
        <f>IFERROR(VLOOKUP(PLANEJAMENTO[[#This Row],[SKU]],EST_LMX!A:C,3,0),0)</f>
        <v>1716</v>
      </c>
      <c r="S501" s="7">
        <f>IFERROR(IF(VLOOKUP(C501,'EST_DEVINTEX X DEMANDA'!A:E,5,0)&lt;0,0,VLOOKUP(C501,'EST_DEVINTEX X DEMANDA'!A:E,5,0)),0)</f>
        <v>3942</v>
      </c>
      <c r="T501" s="3"/>
      <c r="U501" s="3">
        <f t="shared" si="14"/>
        <v>0</v>
      </c>
      <c r="V501" s="3">
        <f t="shared" si="15"/>
        <v>0</v>
      </c>
      <c r="W501" s="61" t="s">
        <v>182</v>
      </c>
      <c r="X501" s="87" t="s">
        <v>145</v>
      </c>
      <c r="Y501" s="73">
        <f>(PLANEJAMENTO[[#This Row],[AGUARDANDO SEPARAÇÃO]]+PLANEJAMENTO[[#This Row],[FINALIZADO]])/(PLANEJAMENTO[[#This Row],[KIT]]+PLANEJAMENTO[[#This Row],[TOTAL LISTA]])</f>
        <v>0</v>
      </c>
    </row>
    <row r="502" spans="1:25" x14ac:dyDescent="0.25">
      <c r="A502" s="71" t="s">
        <v>161</v>
      </c>
      <c r="B502" s="71" t="s">
        <v>158</v>
      </c>
      <c r="C502" s="3">
        <v>33313</v>
      </c>
      <c r="D502" s="3" t="s">
        <v>510</v>
      </c>
      <c r="E502" s="47" t="s">
        <v>135</v>
      </c>
      <c r="F502" s="4" t="s">
        <v>136</v>
      </c>
      <c r="G502" s="4">
        <v>720</v>
      </c>
      <c r="H502" s="3">
        <v>6</v>
      </c>
      <c r="I502" s="15">
        <f>SUMIFS(IN_TRANSITO!E:E,IN_TRANSITO!B:B,PLANEJAMENTO!C502,IN_TRANSITO!H:H,PLANEJAMENTO!$I$2,IN_TRANSITO!W:W,PLANEJAMENTO!A502)</f>
        <v>0</v>
      </c>
      <c r="J502" s="15">
        <f>SUMIFS(IN_TRANSITO!E:E,IN_TRANSITO!B:B,PLANEJAMENTO!C502,IN_TRANSITO!H:H,PLANEJAMENTO!$J$2,IN_TRANSITO!W:W,PLANEJAMENTO!A502)</f>
        <v>0</v>
      </c>
      <c r="K502" s="15">
        <f>SUMIFS(PRODUCAO_SHRINK!E:E,PRODUCAO_SHRINK!B:B,PLANEJAMENTO[[#This Row],[SKU]],PRODUCAO_SHRINK!H:H,PLANEJAMENTO[[#Headers],[SHERINK SOLICITADO]],PRODUCAO_SHRINK!V:V,PLANEJAMENTO[[#This Row],[LISTA]])</f>
        <v>0</v>
      </c>
      <c r="L502" s="15">
        <f>SUMIFS(PRODUCAO_SHRINK!E:E,PRODUCAO_SHRINK!B:B,PLANEJAMENTO[[#This Row],[SKU]],PRODUCAO_SHRINK!H:H,PLANEJAMENTO[[#Headers],[SHERINK ENVIADO]],PRODUCAO_SHRINK!V:V,PLANEJAMENTO[[#This Row],[LISTA]])</f>
        <v>0</v>
      </c>
      <c r="M502" s="15">
        <f>SUMIFS(IN_TRANSITO!E:E,IN_TRANSITO!B:B,PLANEJAMENTO!C502,IN_TRANSITO!H:H,PLANEJAMENTO!$M$2,IN_TRANSITO!W:W,PLANEJAMENTO!A502)</f>
        <v>0</v>
      </c>
      <c r="N502" s="15">
        <v>0</v>
      </c>
      <c r="O502" s="62">
        <v>180</v>
      </c>
      <c r="P502" s="15">
        <f>(PLANEJAMENTO[[#This Row],[AGUARDANDO SEPARAÇÃO]]+PLANEJAMENTO[[#This Row],[FINALIZADO]])-(PLANEJAMENTO[[#This Row],[TOTAL LISTA]]+PLANEJAMENTO[[#This Row],[KIT]])</f>
        <v>-180</v>
      </c>
      <c r="Q502" s="3">
        <f>IFERROR(VLOOKUP(PLANEJAMENTO[[#This Row],[SKU]],EST_MERCOCAMP!A:E,5,0),0)</f>
        <v>9234</v>
      </c>
      <c r="R502" s="61">
        <f>IFERROR(VLOOKUP(PLANEJAMENTO[[#This Row],[SKU]],EST_LMX!A:C,3,0),0)</f>
        <v>3888</v>
      </c>
      <c r="S502" s="7">
        <f>IFERROR(IF(VLOOKUP(C502,'EST_DEVINTEX X DEMANDA'!A:E,5,0)&lt;0,0,VLOOKUP(C502,'EST_DEVINTEX X DEMANDA'!A:E,5,0)),0)</f>
        <v>6240</v>
      </c>
      <c r="T502" s="3"/>
      <c r="U502" s="3">
        <f t="shared" si="14"/>
        <v>0</v>
      </c>
      <c r="V502" s="3">
        <f t="shared" si="15"/>
        <v>0</v>
      </c>
      <c r="W502" s="61" t="s">
        <v>182</v>
      </c>
      <c r="X502" s="87" t="s">
        <v>145</v>
      </c>
      <c r="Y502" s="73">
        <f>(PLANEJAMENTO[[#This Row],[AGUARDANDO SEPARAÇÃO]]+PLANEJAMENTO[[#This Row],[FINALIZADO]])/(PLANEJAMENTO[[#This Row],[KIT]]+PLANEJAMENTO[[#This Row],[TOTAL LISTA]])</f>
        <v>0</v>
      </c>
    </row>
    <row r="503" spans="1:25" x14ac:dyDescent="0.25">
      <c r="A503" s="71" t="s">
        <v>161</v>
      </c>
      <c r="B503" s="71" t="s">
        <v>158</v>
      </c>
      <c r="C503" s="3">
        <v>95275</v>
      </c>
      <c r="D503" s="3" t="s">
        <v>511</v>
      </c>
      <c r="E503" s="47" t="s">
        <v>135</v>
      </c>
      <c r="F503" s="4" t="s">
        <v>136</v>
      </c>
      <c r="G503" s="4">
        <v>390</v>
      </c>
      <c r="H503" s="3">
        <v>6</v>
      </c>
      <c r="I503" s="15">
        <f>SUMIFS(IN_TRANSITO!E:E,IN_TRANSITO!B:B,PLANEJAMENTO!C503,IN_TRANSITO!H:H,PLANEJAMENTO!$I$2,IN_TRANSITO!W:W,PLANEJAMENTO!A503)</f>
        <v>0</v>
      </c>
      <c r="J503" s="15">
        <f>SUMIFS(IN_TRANSITO!E:E,IN_TRANSITO!B:B,PLANEJAMENTO!C503,IN_TRANSITO!H:H,PLANEJAMENTO!$J$2,IN_TRANSITO!W:W,PLANEJAMENTO!A503)</f>
        <v>0</v>
      </c>
      <c r="K503" s="15">
        <f>SUMIFS(PRODUCAO_SHRINK!E:E,PRODUCAO_SHRINK!B:B,PLANEJAMENTO[[#This Row],[SKU]],PRODUCAO_SHRINK!H:H,PLANEJAMENTO[[#Headers],[SHERINK SOLICITADO]],PRODUCAO_SHRINK!V:V,PLANEJAMENTO[[#This Row],[LISTA]])</f>
        <v>180</v>
      </c>
      <c r="L503" s="15">
        <f>SUMIFS(PRODUCAO_SHRINK!E:E,PRODUCAO_SHRINK!B:B,PLANEJAMENTO[[#This Row],[SKU]],PRODUCAO_SHRINK!H:H,PLANEJAMENTO[[#Headers],[SHERINK ENVIADO]],PRODUCAO_SHRINK!V:V,PLANEJAMENTO[[#This Row],[LISTA]])</f>
        <v>180</v>
      </c>
      <c r="M503" s="15">
        <f>SUMIFS(IN_TRANSITO!E:E,IN_TRANSITO!B:B,PLANEJAMENTO!C503,IN_TRANSITO!H:H,PLANEJAMENTO!$M$2,IN_TRANSITO!W:W,PLANEJAMENTO!A503)</f>
        <v>0</v>
      </c>
      <c r="N503" s="15">
        <v>0</v>
      </c>
      <c r="O503" s="62">
        <v>180</v>
      </c>
      <c r="P503" s="15">
        <f>(PLANEJAMENTO[[#This Row],[AGUARDANDO SEPARAÇÃO]]+PLANEJAMENTO[[#This Row],[FINALIZADO]])-(PLANEJAMENTO[[#This Row],[TOTAL LISTA]]+PLANEJAMENTO[[#This Row],[KIT]])</f>
        <v>-180</v>
      </c>
      <c r="Q503" s="3">
        <f>IFERROR(VLOOKUP(PLANEJAMENTO[[#This Row],[SKU]],EST_MERCOCAMP!A:E,5,0),0)</f>
        <v>-276</v>
      </c>
      <c r="R503" s="61">
        <f>IFERROR(VLOOKUP(PLANEJAMENTO[[#This Row],[SKU]],EST_LMX!A:C,3,0),0)</f>
        <v>2190</v>
      </c>
      <c r="S503" s="7">
        <f>IFERROR(IF(VLOOKUP(C503,'EST_DEVINTEX X DEMANDA'!A:E,5,0)&lt;0,0,VLOOKUP(C503,'EST_DEVINTEX X DEMANDA'!A:E,5,0)),0)</f>
        <v>6240</v>
      </c>
      <c r="T503" s="3"/>
      <c r="U503" s="3">
        <f t="shared" si="14"/>
        <v>0</v>
      </c>
      <c r="V503" s="3">
        <f t="shared" si="15"/>
        <v>0</v>
      </c>
      <c r="W503" s="61" t="s">
        <v>182</v>
      </c>
      <c r="X503" s="87" t="s">
        <v>145</v>
      </c>
      <c r="Y503" s="73">
        <f>(PLANEJAMENTO[[#This Row],[AGUARDANDO SEPARAÇÃO]]+PLANEJAMENTO[[#This Row],[FINALIZADO]])/(PLANEJAMENTO[[#This Row],[KIT]]+PLANEJAMENTO[[#This Row],[TOTAL LISTA]])</f>
        <v>0</v>
      </c>
    </row>
    <row r="504" spans="1:25" x14ac:dyDescent="0.25">
      <c r="A504" s="71" t="s">
        <v>161</v>
      </c>
      <c r="B504" s="71" t="s">
        <v>158</v>
      </c>
      <c r="C504" s="3">
        <v>95706</v>
      </c>
      <c r="D504" s="3" t="s">
        <v>512</v>
      </c>
      <c r="E504" s="47" t="s">
        <v>137</v>
      </c>
      <c r="F504" s="4" t="s">
        <v>136</v>
      </c>
      <c r="G504" s="4">
        <v>960</v>
      </c>
      <c r="H504" s="3">
        <v>6</v>
      </c>
      <c r="I504" s="15">
        <f>SUMIFS(IN_TRANSITO!E:E,IN_TRANSITO!B:B,PLANEJAMENTO!C504,IN_TRANSITO!H:H,PLANEJAMENTO!$I$2,IN_TRANSITO!W:W,PLANEJAMENTO!A504)</f>
        <v>0</v>
      </c>
      <c r="J504" s="15">
        <f>SUMIFS(IN_TRANSITO!E:E,IN_TRANSITO!B:B,PLANEJAMENTO!C504,IN_TRANSITO!H:H,PLANEJAMENTO!$J$2,IN_TRANSITO!W:W,PLANEJAMENTO!A504)</f>
        <v>0</v>
      </c>
      <c r="K504" s="15">
        <f>SUMIFS(PRODUCAO_SHRINK!E:E,PRODUCAO_SHRINK!B:B,PLANEJAMENTO[[#This Row],[SKU]],PRODUCAO_SHRINK!H:H,PLANEJAMENTO[[#Headers],[SHERINK SOLICITADO]],PRODUCAO_SHRINK!V:V,PLANEJAMENTO[[#This Row],[LISTA]])</f>
        <v>180</v>
      </c>
      <c r="L504" s="15">
        <f>SUMIFS(PRODUCAO_SHRINK!E:E,PRODUCAO_SHRINK!B:B,PLANEJAMENTO[[#This Row],[SKU]],PRODUCAO_SHRINK!H:H,PLANEJAMENTO[[#Headers],[SHERINK ENVIADO]],PRODUCAO_SHRINK!V:V,PLANEJAMENTO[[#This Row],[LISTA]])</f>
        <v>180</v>
      </c>
      <c r="M504" s="15">
        <f>SUMIFS(IN_TRANSITO!E:E,IN_TRANSITO!B:B,PLANEJAMENTO!C504,IN_TRANSITO!H:H,PLANEJAMENTO!$M$2,IN_TRANSITO!W:W,PLANEJAMENTO!A504)</f>
        <v>0</v>
      </c>
      <c r="N504" s="15">
        <v>0</v>
      </c>
      <c r="O504" s="62">
        <v>180</v>
      </c>
      <c r="P504" s="15">
        <f>(PLANEJAMENTO[[#This Row],[AGUARDANDO SEPARAÇÃO]]+PLANEJAMENTO[[#This Row],[FINALIZADO]])-(PLANEJAMENTO[[#This Row],[TOTAL LISTA]]+PLANEJAMENTO[[#This Row],[KIT]])</f>
        <v>-180</v>
      </c>
      <c r="Q504" s="3">
        <f>IFERROR(VLOOKUP(PLANEJAMENTO[[#This Row],[SKU]],EST_MERCOCAMP!A:E,5,0),0)</f>
        <v>1128</v>
      </c>
      <c r="R504" s="61">
        <f>IFERROR(VLOOKUP(PLANEJAMENTO[[#This Row],[SKU]],EST_LMX!A:C,3,0),0)</f>
        <v>36</v>
      </c>
      <c r="S504" s="7">
        <f>IFERROR(IF(VLOOKUP(C504,'EST_DEVINTEX X DEMANDA'!A:E,5,0)&lt;0,0,VLOOKUP(C504,'EST_DEVINTEX X DEMANDA'!A:E,5,0)),0)</f>
        <v>2502</v>
      </c>
      <c r="T504" s="3"/>
      <c r="U504" s="3">
        <f t="shared" si="14"/>
        <v>0</v>
      </c>
      <c r="V504" s="3">
        <f t="shared" si="15"/>
        <v>0</v>
      </c>
      <c r="W504" s="61" t="s">
        <v>182</v>
      </c>
      <c r="X504" s="87" t="s">
        <v>145</v>
      </c>
      <c r="Y504" s="73">
        <f>(PLANEJAMENTO[[#This Row],[AGUARDANDO SEPARAÇÃO]]+PLANEJAMENTO[[#This Row],[FINALIZADO]])/(PLANEJAMENTO[[#This Row],[KIT]]+PLANEJAMENTO[[#This Row],[TOTAL LISTA]])</f>
        <v>0</v>
      </c>
    </row>
    <row r="505" spans="1:25" x14ac:dyDescent="0.25">
      <c r="A505" s="71" t="s">
        <v>161</v>
      </c>
      <c r="B505" s="71" t="s">
        <v>158</v>
      </c>
      <c r="C505" s="3">
        <v>32203</v>
      </c>
      <c r="D505" s="3" t="s">
        <v>513</v>
      </c>
      <c r="E505" s="47" t="s">
        <v>137</v>
      </c>
      <c r="F505" s="4" t="s">
        <v>136</v>
      </c>
      <c r="G505" s="4">
        <v>390</v>
      </c>
      <c r="H505" s="3">
        <v>6</v>
      </c>
      <c r="I505" s="15">
        <f>SUMIFS(IN_TRANSITO!E:E,IN_TRANSITO!B:B,PLANEJAMENTO!C505,IN_TRANSITO!H:H,PLANEJAMENTO!$I$2,IN_TRANSITO!W:W,PLANEJAMENTO!A505)</f>
        <v>0</v>
      </c>
      <c r="J505" s="15">
        <f>SUMIFS(IN_TRANSITO!E:E,IN_TRANSITO!B:B,PLANEJAMENTO!C505,IN_TRANSITO!H:H,PLANEJAMENTO!$J$2,IN_TRANSITO!W:W,PLANEJAMENTO!A505)</f>
        <v>0</v>
      </c>
      <c r="K505" s="15">
        <f>SUMIFS(PRODUCAO_SHRINK!E:E,PRODUCAO_SHRINK!B:B,PLANEJAMENTO[[#This Row],[SKU]],PRODUCAO_SHRINK!H:H,PLANEJAMENTO[[#Headers],[SHERINK SOLICITADO]],PRODUCAO_SHRINK!V:V,PLANEJAMENTO[[#This Row],[LISTA]])</f>
        <v>174</v>
      </c>
      <c r="L505" s="15">
        <f>SUMIFS(PRODUCAO_SHRINK!E:E,PRODUCAO_SHRINK!B:B,PLANEJAMENTO[[#This Row],[SKU]],PRODUCAO_SHRINK!H:H,PLANEJAMENTO[[#Headers],[SHERINK ENVIADO]],PRODUCAO_SHRINK!V:V,PLANEJAMENTO[[#This Row],[LISTA]])</f>
        <v>174</v>
      </c>
      <c r="M505" s="15">
        <f>SUMIFS(IN_TRANSITO!E:E,IN_TRANSITO!B:B,PLANEJAMENTO!C505,IN_TRANSITO!H:H,PLANEJAMENTO!$M$2,IN_TRANSITO!W:W,PLANEJAMENTO!A505)</f>
        <v>0</v>
      </c>
      <c r="N505" s="15">
        <v>0</v>
      </c>
      <c r="O505" s="62">
        <v>174</v>
      </c>
      <c r="P505" s="15">
        <f>(PLANEJAMENTO[[#This Row],[AGUARDANDO SEPARAÇÃO]]+PLANEJAMENTO[[#This Row],[FINALIZADO]])-(PLANEJAMENTO[[#This Row],[TOTAL LISTA]]+PLANEJAMENTO[[#This Row],[KIT]])</f>
        <v>-174</v>
      </c>
      <c r="Q505" s="3">
        <f>IFERROR(VLOOKUP(PLANEJAMENTO[[#This Row],[SKU]],EST_MERCOCAMP!A:E,5,0),0)</f>
        <v>1476</v>
      </c>
      <c r="R505" s="61">
        <f>IFERROR(VLOOKUP(PLANEJAMENTO[[#This Row],[SKU]],EST_LMX!A:C,3,0),0)</f>
        <v>246</v>
      </c>
      <c r="S505" s="7">
        <f>IFERROR(IF(VLOOKUP(C505,'EST_DEVINTEX X DEMANDA'!A:E,5,0)&lt;0,0,VLOOKUP(C505,'EST_DEVINTEX X DEMANDA'!A:E,5,0)),0)</f>
        <v>0</v>
      </c>
      <c r="T505" s="3"/>
      <c r="U505" s="3">
        <f t="shared" si="14"/>
        <v>0</v>
      </c>
      <c r="V505" s="3">
        <f t="shared" si="15"/>
        <v>0</v>
      </c>
      <c r="W505" s="61" t="s">
        <v>182</v>
      </c>
      <c r="X505" s="87" t="s">
        <v>145</v>
      </c>
      <c r="Y505" s="73">
        <f>(PLANEJAMENTO[[#This Row],[AGUARDANDO SEPARAÇÃO]]+PLANEJAMENTO[[#This Row],[FINALIZADO]])/(PLANEJAMENTO[[#This Row],[KIT]]+PLANEJAMENTO[[#This Row],[TOTAL LISTA]])</f>
        <v>0</v>
      </c>
    </row>
    <row r="506" spans="1:25" x14ac:dyDescent="0.25">
      <c r="A506" s="71" t="s">
        <v>161</v>
      </c>
      <c r="B506" s="71" t="s">
        <v>158</v>
      </c>
      <c r="C506" s="3">
        <v>95701</v>
      </c>
      <c r="D506" s="3" t="s">
        <v>514</v>
      </c>
      <c r="E506" s="47" t="s">
        <v>135</v>
      </c>
      <c r="F506" s="4" t="s">
        <v>136</v>
      </c>
      <c r="G506" s="4">
        <v>480</v>
      </c>
      <c r="H506" s="3">
        <v>6</v>
      </c>
      <c r="I506" s="15">
        <f>SUMIFS(IN_TRANSITO!E:E,IN_TRANSITO!B:B,PLANEJAMENTO!C506,IN_TRANSITO!H:H,PLANEJAMENTO!$I$2,IN_TRANSITO!W:W,PLANEJAMENTO!A506)</f>
        <v>0</v>
      </c>
      <c r="J506" s="15">
        <f>SUMIFS(IN_TRANSITO!E:E,IN_TRANSITO!B:B,PLANEJAMENTO!C506,IN_TRANSITO!H:H,PLANEJAMENTO!$J$2,IN_TRANSITO!W:W,PLANEJAMENTO!A506)</f>
        <v>0</v>
      </c>
      <c r="K506" s="15">
        <f>SUMIFS(PRODUCAO_SHRINK!E:E,PRODUCAO_SHRINK!B:B,PLANEJAMENTO[[#This Row],[SKU]],PRODUCAO_SHRINK!H:H,PLANEJAMENTO[[#Headers],[SHERINK SOLICITADO]],PRODUCAO_SHRINK!V:V,PLANEJAMENTO[[#This Row],[LISTA]])</f>
        <v>174</v>
      </c>
      <c r="L506" s="15">
        <f>SUMIFS(PRODUCAO_SHRINK!E:E,PRODUCAO_SHRINK!B:B,PLANEJAMENTO[[#This Row],[SKU]],PRODUCAO_SHRINK!H:H,PLANEJAMENTO[[#Headers],[SHERINK ENVIADO]],PRODUCAO_SHRINK!V:V,PLANEJAMENTO[[#This Row],[LISTA]])</f>
        <v>174</v>
      </c>
      <c r="M506" s="15">
        <f>SUMIFS(IN_TRANSITO!E:E,IN_TRANSITO!B:B,PLANEJAMENTO!C506,IN_TRANSITO!H:H,PLANEJAMENTO!$M$2,IN_TRANSITO!W:W,PLANEJAMENTO!A506)</f>
        <v>0</v>
      </c>
      <c r="N506" s="15">
        <v>0</v>
      </c>
      <c r="O506" s="62">
        <v>174</v>
      </c>
      <c r="P506" s="15">
        <f>(PLANEJAMENTO[[#This Row],[AGUARDANDO SEPARAÇÃO]]+PLANEJAMENTO[[#This Row],[FINALIZADO]])-(PLANEJAMENTO[[#This Row],[TOTAL LISTA]]+PLANEJAMENTO[[#This Row],[KIT]])</f>
        <v>-174</v>
      </c>
      <c r="Q506" s="3">
        <f>IFERROR(VLOOKUP(PLANEJAMENTO[[#This Row],[SKU]],EST_MERCOCAMP!A:E,5,0),0)</f>
        <v>-3960</v>
      </c>
      <c r="R506" s="61">
        <f>IFERROR(VLOOKUP(PLANEJAMENTO[[#This Row],[SKU]],EST_LMX!A:C,3,0),0)</f>
        <v>2148</v>
      </c>
      <c r="S506" s="7">
        <f>IFERROR(IF(VLOOKUP(C506,'EST_DEVINTEX X DEMANDA'!A:E,5,0)&lt;0,0,VLOOKUP(C506,'EST_DEVINTEX X DEMANDA'!A:E,5,0)),0)</f>
        <v>7920</v>
      </c>
      <c r="T506" s="3"/>
      <c r="U506" s="3">
        <f t="shared" si="14"/>
        <v>0</v>
      </c>
      <c r="V506" s="3">
        <f t="shared" si="15"/>
        <v>0</v>
      </c>
      <c r="W506" s="61" t="s">
        <v>182</v>
      </c>
      <c r="X506" s="87" t="s">
        <v>145</v>
      </c>
      <c r="Y506" s="73">
        <f>(PLANEJAMENTO[[#This Row],[AGUARDANDO SEPARAÇÃO]]+PLANEJAMENTO[[#This Row],[FINALIZADO]])/(PLANEJAMENTO[[#This Row],[KIT]]+PLANEJAMENTO[[#This Row],[TOTAL LISTA]])</f>
        <v>0</v>
      </c>
    </row>
    <row r="507" spans="1:25" x14ac:dyDescent="0.25">
      <c r="A507" s="71" t="s">
        <v>161</v>
      </c>
      <c r="B507" s="71" t="s">
        <v>158</v>
      </c>
      <c r="C507" s="3">
        <v>34192</v>
      </c>
      <c r="D507" s="3" t="s">
        <v>515</v>
      </c>
      <c r="E507" s="47" t="s">
        <v>135</v>
      </c>
      <c r="F507" s="4" t="s">
        <v>136</v>
      </c>
      <c r="G507" s="4">
        <v>1512</v>
      </c>
      <c r="H507" s="3">
        <v>6</v>
      </c>
      <c r="I507" s="15">
        <f>SUMIFS(IN_TRANSITO!E:E,IN_TRANSITO!B:B,PLANEJAMENTO!C507,IN_TRANSITO!H:H,PLANEJAMENTO!$I$2,IN_TRANSITO!W:W,PLANEJAMENTO!A507)</f>
        <v>0</v>
      </c>
      <c r="J507" s="15">
        <f>SUMIFS(IN_TRANSITO!E:E,IN_TRANSITO!B:B,PLANEJAMENTO!C507,IN_TRANSITO!H:H,PLANEJAMENTO!$J$2,IN_TRANSITO!W:W,PLANEJAMENTO!A507)</f>
        <v>0</v>
      </c>
      <c r="K507" s="15">
        <f>SUMIFS(PRODUCAO_SHRINK!E:E,PRODUCAO_SHRINK!B:B,PLANEJAMENTO[[#This Row],[SKU]],PRODUCAO_SHRINK!H:H,PLANEJAMENTO[[#Headers],[SHERINK SOLICITADO]],PRODUCAO_SHRINK!V:V,PLANEJAMENTO[[#This Row],[LISTA]])</f>
        <v>0</v>
      </c>
      <c r="L507" s="15">
        <f>SUMIFS(PRODUCAO_SHRINK!E:E,PRODUCAO_SHRINK!B:B,PLANEJAMENTO[[#This Row],[SKU]],PRODUCAO_SHRINK!H:H,PLANEJAMENTO[[#Headers],[SHERINK ENVIADO]],PRODUCAO_SHRINK!V:V,PLANEJAMENTO[[#This Row],[LISTA]])</f>
        <v>0</v>
      </c>
      <c r="M507" s="15">
        <f>SUMIFS(IN_TRANSITO!E:E,IN_TRANSITO!B:B,PLANEJAMENTO!C507,IN_TRANSITO!H:H,PLANEJAMENTO!$M$2,IN_TRANSITO!W:W,PLANEJAMENTO!A507)</f>
        <v>174</v>
      </c>
      <c r="N507" s="15">
        <v>0</v>
      </c>
      <c r="O507" s="62">
        <v>174</v>
      </c>
      <c r="P507" s="15">
        <f>(PLANEJAMENTO[[#This Row],[AGUARDANDO SEPARAÇÃO]]+PLANEJAMENTO[[#This Row],[FINALIZADO]])-(PLANEJAMENTO[[#This Row],[TOTAL LISTA]]+PLANEJAMENTO[[#This Row],[KIT]])</f>
        <v>0</v>
      </c>
      <c r="Q507" s="3">
        <f>IFERROR(VLOOKUP(PLANEJAMENTO[[#This Row],[SKU]],EST_MERCOCAMP!A:E,5,0),0)</f>
        <v>58678</v>
      </c>
      <c r="R507" s="61">
        <f>IFERROR(VLOOKUP(PLANEJAMENTO[[#This Row],[SKU]],EST_LMX!A:C,3,0),0)</f>
        <v>4836</v>
      </c>
      <c r="S507" s="7">
        <f>IFERROR(IF(VLOOKUP(C507,'EST_DEVINTEX X DEMANDA'!A:E,5,0)&lt;0,0,VLOOKUP(C507,'EST_DEVINTEX X DEMANDA'!A:E,5,0)),0)</f>
        <v>6498</v>
      </c>
      <c r="T507" s="3"/>
      <c r="U507" s="3">
        <f t="shared" si="14"/>
        <v>0</v>
      </c>
      <c r="V507" s="3">
        <f t="shared" si="15"/>
        <v>0</v>
      </c>
      <c r="W507" s="61" t="s">
        <v>145</v>
      </c>
      <c r="X507" s="87" t="s">
        <v>145</v>
      </c>
      <c r="Y507" s="73">
        <f>(PLANEJAMENTO[[#This Row],[AGUARDANDO SEPARAÇÃO]]+PLANEJAMENTO[[#This Row],[FINALIZADO]])/(PLANEJAMENTO[[#This Row],[KIT]]+PLANEJAMENTO[[#This Row],[TOTAL LISTA]])</f>
        <v>1</v>
      </c>
    </row>
    <row r="508" spans="1:25" x14ac:dyDescent="0.25">
      <c r="A508" s="71" t="s">
        <v>161</v>
      </c>
      <c r="B508" s="71" t="s">
        <v>158</v>
      </c>
      <c r="C508" s="3">
        <v>32443</v>
      </c>
      <c r="D508" s="3" t="s">
        <v>13</v>
      </c>
      <c r="E508" s="47" t="s">
        <v>137</v>
      </c>
      <c r="F508" s="4" t="s">
        <v>136</v>
      </c>
      <c r="G508" s="4">
        <v>5760</v>
      </c>
      <c r="H508" s="3">
        <v>12</v>
      </c>
      <c r="I508" s="15">
        <f>SUMIFS(IN_TRANSITO!E:E,IN_TRANSITO!B:B,PLANEJAMENTO!C508,IN_TRANSITO!H:H,PLANEJAMENTO!$I$2,IN_TRANSITO!W:W,PLANEJAMENTO!A508)</f>
        <v>0</v>
      </c>
      <c r="J508" s="15">
        <f>SUMIFS(IN_TRANSITO!E:E,IN_TRANSITO!B:B,PLANEJAMENTO!C508,IN_TRANSITO!H:H,PLANEJAMENTO!$J$2,IN_TRANSITO!W:W,PLANEJAMENTO!A508)</f>
        <v>0</v>
      </c>
      <c r="K508" s="15">
        <f>SUMIFS(PRODUCAO_SHRINK!E:E,PRODUCAO_SHRINK!B:B,PLANEJAMENTO[[#This Row],[SKU]],PRODUCAO_SHRINK!H:H,PLANEJAMENTO[[#Headers],[SHERINK SOLICITADO]],PRODUCAO_SHRINK!V:V,PLANEJAMENTO[[#This Row],[LISTA]])</f>
        <v>0</v>
      </c>
      <c r="L508" s="15">
        <f>SUMIFS(PRODUCAO_SHRINK!E:E,PRODUCAO_SHRINK!B:B,PLANEJAMENTO[[#This Row],[SKU]],PRODUCAO_SHRINK!H:H,PLANEJAMENTO[[#Headers],[SHERINK ENVIADO]],PRODUCAO_SHRINK!V:V,PLANEJAMENTO[[#This Row],[LISTA]])</f>
        <v>0</v>
      </c>
      <c r="M508" s="15">
        <f>SUMIFS(IN_TRANSITO!E:E,IN_TRANSITO!B:B,PLANEJAMENTO!C508,IN_TRANSITO!H:H,PLANEJAMENTO!$M$2,IN_TRANSITO!W:W,PLANEJAMENTO!A508)</f>
        <v>168</v>
      </c>
      <c r="N508" s="15">
        <v>0</v>
      </c>
      <c r="O508" s="62">
        <v>168</v>
      </c>
      <c r="P508" s="15">
        <f>(PLANEJAMENTO[[#This Row],[AGUARDANDO SEPARAÇÃO]]+PLANEJAMENTO[[#This Row],[FINALIZADO]])-(PLANEJAMENTO[[#This Row],[TOTAL LISTA]]+PLANEJAMENTO[[#This Row],[KIT]])</f>
        <v>0</v>
      </c>
      <c r="Q508" s="3">
        <f>IFERROR(VLOOKUP(PLANEJAMENTO[[#This Row],[SKU]],EST_MERCOCAMP!A:E,5,0),0)</f>
        <v>15288</v>
      </c>
      <c r="R508" s="61">
        <f>IFERROR(VLOOKUP(PLANEJAMENTO[[#This Row],[SKU]],EST_LMX!A:C,3,0),0)</f>
        <v>5760</v>
      </c>
      <c r="S508" s="7">
        <f>IFERROR(IF(VLOOKUP(C508,'EST_DEVINTEX X DEMANDA'!A:E,5,0)&lt;0,0,VLOOKUP(C508,'EST_DEVINTEX X DEMANDA'!A:E,5,0)),0)</f>
        <v>5760</v>
      </c>
      <c r="T508" s="3"/>
      <c r="U508" s="3">
        <f t="shared" si="14"/>
        <v>0</v>
      </c>
      <c r="V508" s="3">
        <f t="shared" si="15"/>
        <v>0</v>
      </c>
      <c r="W508" s="61" t="s">
        <v>145</v>
      </c>
      <c r="X508" s="87" t="s">
        <v>145</v>
      </c>
      <c r="Y508" s="73">
        <f>(PLANEJAMENTO[[#This Row],[AGUARDANDO SEPARAÇÃO]]+PLANEJAMENTO[[#This Row],[FINALIZADO]])/(PLANEJAMENTO[[#This Row],[KIT]]+PLANEJAMENTO[[#This Row],[TOTAL LISTA]])</f>
        <v>1</v>
      </c>
    </row>
    <row r="509" spans="1:25" x14ac:dyDescent="0.25">
      <c r="A509" s="71" t="s">
        <v>161</v>
      </c>
      <c r="B509" s="71" t="s">
        <v>158</v>
      </c>
      <c r="C509" s="3">
        <v>33316</v>
      </c>
      <c r="D509" s="3" t="s">
        <v>516</v>
      </c>
      <c r="E509" s="47" t="s">
        <v>135</v>
      </c>
      <c r="F509" s="4" t="s">
        <v>136</v>
      </c>
      <c r="G509" s="4">
        <v>2484</v>
      </c>
      <c r="H509" s="3">
        <v>6</v>
      </c>
      <c r="I509" s="15">
        <f>SUMIFS(IN_TRANSITO!E:E,IN_TRANSITO!B:B,PLANEJAMENTO!C509,IN_TRANSITO!H:H,PLANEJAMENTO!$I$2,IN_TRANSITO!W:W,PLANEJAMENTO!A509)</f>
        <v>0</v>
      </c>
      <c r="J509" s="15">
        <f>SUMIFS(IN_TRANSITO!E:E,IN_TRANSITO!B:B,PLANEJAMENTO!C509,IN_TRANSITO!H:H,PLANEJAMENTO!$J$2,IN_TRANSITO!W:W,PLANEJAMENTO!A509)</f>
        <v>0</v>
      </c>
      <c r="K509" s="15">
        <f>SUMIFS(PRODUCAO_SHRINK!E:E,PRODUCAO_SHRINK!B:B,PLANEJAMENTO[[#This Row],[SKU]],PRODUCAO_SHRINK!H:H,PLANEJAMENTO[[#Headers],[SHERINK SOLICITADO]],PRODUCAO_SHRINK!V:V,PLANEJAMENTO[[#This Row],[LISTA]])</f>
        <v>0</v>
      </c>
      <c r="L509" s="15">
        <f>SUMIFS(PRODUCAO_SHRINK!E:E,PRODUCAO_SHRINK!B:B,PLANEJAMENTO[[#This Row],[SKU]],PRODUCAO_SHRINK!H:H,PLANEJAMENTO[[#Headers],[SHERINK ENVIADO]],PRODUCAO_SHRINK!V:V,PLANEJAMENTO[[#This Row],[LISTA]])</f>
        <v>0</v>
      </c>
      <c r="M509" s="15">
        <f>SUMIFS(IN_TRANSITO!E:E,IN_TRANSITO!B:B,PLANEJAMENTO!C509,IN_TRANSITO!H:H,PLANEJAMENTO!$M$2,IN_TRANSITO!W:W,PLANEJAMENTO!A509)</f>
        <v>162</v>
      </c>
      <c r="N509" s="15">
        <v>0</v>
      </c>
      <c r="O509" s="62">
        <v>162</v>
      </c>
      <c r="P509" s="15">
        <f>(PLANEJAMENTO[[#This Row],[AGUARDANDO SEPARAÇÃO]]+PLANEJAMENTO[[#This Row],[FINALIZADO]])-(PLANEJAMENTO[[#This Row],[TOTAL LISTA]]+PLANEJAMENTO[[#This Row],[KIT]])</f>
        <v>0</v>
      </c>
      <c r="Q509" s="3">
        <f>IFERROR(VLOOKUP(PLANEJAMENTO[[#This Row],[SKU]],EST_MERCOCAMP!A:E,5,0),0)</f>
        <v>9192</v>
      </c>
      <c r="R509" s="61">
        <f>IFERROR(VLOOKUP(PLANEJAMENTO[[#This Row],[SKU]],EST_LMX!A:C,3,0),0)</f>
        <v>2376</v>
      </c>
      <c r="S509" s="7">
        <f>IFERROR(IF(VLOOKUP(C509,'EST_DEVINTEX X DEMANDA'!A:E,5,0)&lt;0,0,VLOOKUP(C509,'EST_DEVINTEX X DEMANDA'!A:E,5,0)),0)</f>
        <v>9444</v>
      </c>
      <c r="T509" s="3"/>
      <c r="U509" s="3">
        <f t="shared" si="14"/>
        <v>0</v>
      </c>
      <c r="V509" s="3">
        <f t="shared" si="15"/>
        <v>0</v>
      </c>
      <c r="W509" s="61" t="s">
        <v>145</v>
      </c>
      <c r="X509" s="87" t="s">
        <v>145</v>
      </c>
      <c r="Y509" s="73">
        <f>(PLANEJAMENTO[[#This Row],[AGUARDANDO SEPARAÇÃO]]+PLANEJAMENTO[[#This Row],[FINALIZADO]])/(PLANEJAMENTO[[#This Row],[KIT]]+PLANEJAMENTO[[#This Row],[TOTAL LISTA]])</f>
        <v>1</v>
      </c>
    </row>
    <row r="510" spans="1:25" x14ac:dyDescent="0.25">
      <c r="A510" s="71" t="s">
        <v>161</v>
      </c>
      <c r="B510" s="71" t="s">
        <v>158</v>
      </c>
      <c r="C510" s="3">
        <v>32895</v>
      </c>
      <c r="D510" s="3" t="s">
        <v>517</v>
      </c>
      <c r="E510" s="47" t="s">
        <v>137</v>
      </c>
      <c r="F510" s="4" t="s">
        <v>136</v>
      </c>
      <c r="G510" s="4">
        <v>3528</v>
      </c>
      <c r="H510" s="3">
        <v>6</v>
      </c>
      <c r="I510" s="15">
        <f>SUMIFS(IN_TRANSITO!E:E,IN_TRANSITO!B:B,PLANEJAMENTO!C510,IN_TRANSITO!H:H,PLANEJAMENTO!$I$2,IN_TRANSITO!W:W,PLANEJAMENTO!A510)</f>
        <v>0</v>
      </c>
      <c r="J510" s="15">
        <f>SUMIFS(IN_TRANSITO!E:E,IN_TRANSITO!B:B,PLANEJAMENTO!C510,IN_TRANSITO!H:H,PLANEJAMENTO!$J$2,IN_TRANSITO!W:W,PLANEJAMENTO!A510)</f>
        <v>0</v>
      </c>
      <c r="K510" s="15">
        <f>SUMIFS(PRODUCAO_SHRINK!E:E,PRODUCAO_SHRINK!B:B,PLANEJAMENTO[[#This Row],[SKU]],PRODUCAO_SHRINK!H:H,PLANEJAMENTO[[#Headers],[SHERINK SOLICITADO]],PRODUCAO_SHRINK!V:V,PLANEJAMENTO[[#This Row],[LISTA]])</f>
        <v>0</v>
      </c>
      <c r="L510" s="15">
        <f>SUMIFS(PRODUCAO_SHRINK!E:E,PRODUCAO_SHRINK!B:B,PLANEJAMENTO[[#This Row],[SKU]],PRODUCAO_SHRINK!H:H,PLANEJAMENTO[[#Headers],[SHERINK ENVIADO]],PRODUCAO_SHRINK!V:V,PLANEJAMENTO[[#This Row],[LISTA]])</f>
        <v>0</v>
      </c>
      <c r="M510" s="15">
        <f>SUMIFS(IN_TRANSITO!E:E,IN_TRANSITO!B:B,PLANEJAMENTO!C510,IN_TRANSITO!H:H,PLANEJAMENTO!$M$2,IN_TRANSITO!W:W,PLANEJAMENTO!A510)</f>
        <v>162</v>
      </c>
      <c r="N510" s="15">
        <v>0</v>
      </c>
      <c r="O510" s="62">
        <v>162</v>
      </c>
      <c r="P510" s="15">
        <f>(PLANEJAMENTO[[#This Row],[AGUARDANDO SEPARAÇÃO]]+PLANEJAMENTO[[#This Row],[FINALIZADO]])-(PLANEJAMENTO[[#This Row],[TOTAL LISTA]]+PLANEJAMENTO[[#This Row],[KIT]])</f>
        <v>0</v>
      </c>
      <c r="Q510" s="3">
        <f>IFERROR(VLOOKUP(PLANEJAMENTO[[#This Row],[SKU]],EST_MERCOCAMP!A:E,5,0),0)</f>
        <v>17496</v>
      </c>
      <c r="R510" s="61">
        <f>IFERROR(VLOOKUP(PLANEJAMENTO[[#This Row],[SKU]],EST_LMX!A:C,3,0),0)</f>
        <v>1488</v>
      </c>
      <c r="S510" s="7">
        <f>IFERROR(IF(VLOOKUP(C510,'EST_DEVINTEX X DEMANDA'!A:E,5,0)&lt;0,0,VLOOKUP(C510,'EST_DEVINTEX X DEMANDA'!A:E,5,0)),0)</f>
        <v>3882</v>
      </c>
      <c r="T510" s="3"/>
      <c r="U510" s="3">
        <f t="shared" si="14"/>
        <v>0</v>
      </c>
      <c r="V510" s="3">
        <f t="shared" si="15"/>
        <v>0</v>
      </c>
      <c r="W510" s="61" t="s">
        <v>145</v>
      </c>
      <c r="X510" s="87" t="s">
        <v>145</v>
      </c>
      <c r="Y510" s="73">
        <f>(PLANEJAMENTO[[#This Row],[AGUARDANDO SEPARAÇÃO]]+PLANEJAMENTO[[#This Row],[FINALIZADO]])/(PLANEJAMENTO[[#This Row],[KIT]]+PLANEJAMENTO[[#This Row],[TOTAL LISTA]])</f>
        <v>1</v>
      </c>
    </row>
    <row r="511" spans="1:25" x14ac:dyDescent="0.25">
      <c r="A511" s="71" t="s">
        <v>161</v>
      </c>
      <c r="B511" s="71" t="s">
        <v>158</v>
      </c>
      <c r="C511" s="3">
        <v>32447</v>
      </c>
      <c r="D511" s="3" t="s">
        <v>518</v>
      </c>
      <c r="E511" s="47" t="s">
        <v>135</v>
      </c>
      <c r="F511" s="4" t="s">
        <v>136</v>
      </c>
      <c r="G511" s="4">
        <v>960</v>
      </c>
      <c r="H511" s="3">
        <v>6</v>
      </c>
      <c r="I511" s="15">
        <f>SUMIFS(IN_TRANSITO!E:E,IN_TRANSITO!B:B,PLANEJAMENTO!C511,IN_TRANSITO!H:H,PLANEJAMENTO!$I$2,IN_TRANSITO!W:W,PLANEJAMENTO!A511)</f>
        <v>0</v>
      </c>
      <c r="J511" s="15">
        <f>SUMIFS(IN_TRANSITO!E:E,IN_TRANSITO!B:B,PLANEJAMENTO!C511,IN_TRANSITO!H:H,PLANEJAMENTO!$J$2,IN_TRANSITO!W:W,PLANEJAMENTO!A511)</f>
        <v>0</v>
      </c>
      <c r="K511" s="15">
        <f>SUMIFS(PRODUCAO_SHRINK!E:E,PRODUCAO_SHRINK!B:B,PLANEJAMENTO[[#This Row],[SKU]],PRODUCAO_SHRINK!H:H,PLANEJAMENTO[[#Headers],[SHERINK SOLICITADO]],PRODUCAO_SHRINK!V:V,PLANEJAMENTO[[#This Row],[LISTA]])</f>
        <v>162</v>
      </c>
      <c r="L511" s="15">
        <f>SUMIFS(PRODUCAO_SHRINK!E:E,PRODUCAO_SHRINK!B:B,PLANEJAMENTO[[#This Row],[SKU]],PRODUCAO_SHRINK!H:H,PLANEJAMENTO[[#Headers],[SHERINK ENVIADO]],PRODUCAO_SHRINK!V:V,PLANEJAMENTO[[#This Row],[LISTA]])</f>
        <v>162</v>
      </c>
      <c r="M511" s="15">
        <f>SUMIFS(IN_TRANSITO!E:E,IN_TRANSITO!B:B,PLANEJAMENTO!C511,IN_TRANSITO!H:H,PLANEJAMENTO!$M$2,IN_TRANSITO!W:W,PLANEJAMENTO!A511)</f>
        <v>0</v>
      </c>
      <c r="N511" s="15">
        <v>0</v>
      </c>
      <c r="O511" s="62">
        <v>162</v>
      </c>
      <c r="P511" s="15">
        <f>(PLANEJAMENTO[[#This Row],[AGUARDANDO SEPARAÇÃO]]+PLANEJAMENTO[[#This Row],[FINALIZADO]])-(PLANEJAMENTO[[#This Row],[TOTAL LISTA]]+PLANEJAMENTO[[#This Row],[KIT]])</f>
        <v>-162</v>
      </c>
      <c r="Q511" s="3">
        <f>IFERROR(VLOOKUP(PLANEJAMENTO[[#This Row],[SKU]],EST_MERCOCAMP!A:E,5,0),0)</f>
        <v>32526</v>
      </c>
      <c r="R511" s="61">
        <f>IFERROR(VLOOKUP(PLANEJAMENTO[[#This Row],[SKU]],EST_LMX!A:C,3,0),0)</f>
        <v>2934</v>
      </c>
      <c r="S511" s="7">
        <f>IFERROR(IF(VLOOKUP(C511,'EST_DEVINTEX X DEMANDA'!A:E,5,0)&lt;0,0,VLOOKUP(C511,'EST_DEVINTEX X DEMANDA'!A:E,5,0)),0)</f>
        <v>6906</v>
      </c>
      <c r="T511" s="3"/>
      <c r="U511" s="3">
        <f t="shared" si="14"/>
        <v>0</v>
      </c>
      <c r="V511" s="3">
        <f t="shared" si="15"/>
        <v>0</v>
      </c>
      <c r="W511" s="61" t="s">
        <v>182</v>
      </c>
      <c r="X511" s="87" t="s">
        <v>145</v>
      </c>
      <c r="Y511" s="73">
        <f>(PLANEJAMENTO[[#This Row],[AGUARDANDO SEPARAÇÃO]]+PLANEJAMENTO[[#This Row],[FINALIZADO]])/(PLANEJAMENTO[[#This Row],[KIT]]+PLANEJAMENTO[[#This Row],[TOTAL LISTA]])</f>
        <v>0</v>
      </c>
    </row>
    <row r="512" spans="1:25" x14ac:dyDescent="0.25">
      <c r="A512" s="71" t="s">
        <v>161</v>
      </c>
      <c r="B512" s="71" t="s">
        <v>158</v>
      </c>
      <c r="C512" s="3">
        <v>32920</v>
      </c>
      <c r="D512" s="3" t="s">
        <v>519</v>
      </c>
      <c r="E512" s="47" t="s">
        <v>135</v>
      </c>
      <c r="F512" s="4" t="s">
        <v>136</v>
      </c>
      <c r="G512" s="4">
        <v>480</v>
      </c>
      <c r="H512" s="3">
        <v>6</v>
      </c>
      <c r="I512" s="15">
        <f>SUMIFS(IN_TRANSITO!E:E,IN_TRANSITO!B:B,PLANEJAMENTO!C512,IN_TRANSITO!H:H,PLANEJAMENTO!$I$2,IN_TRANSITO!W:W,PLANEJAMENTO!A512)</f>
        <v>0</v>
      </c>
      <c r="J512" s="15">
        <f>SUMIFS(IN_TRANSITO!E:E,IN_TRANSITO!B:B,PLANEJAMENTO!C512,IN_TRANSITO!H:H,PLANEJAMENTO!$J$2,IN_TRANSITO!W:W,PLANEJAMENTO!A512)</f>
        <v>0</v>
      </c>
      <c r="K512" s="15">
        <f>SUMIFS(PRODUCAO_SHRINK!E:E,PRODUCAO_SHRINK!B:B,PLANEJAMENTO[[#This Row],[SKU]],PRODUCAO_SHRINK!H:H,PLANEJAMENTO[[#Headers],[SHERINK SOLICITADO]],PRODUCAO_SHRINK!V:V,PLANEJAMENTO[[#This Row],[LISTA]])</f>
        <v>162</v>
      </c>
      <c r="L512" s="15">
        <f>SUMIFS(PRODUCAO_SHRINK!E:E,PRODUCAO_SHRINK!B:B,PLANEJAMENTO[[#This Row],[SKU]],PRODUCAO_SHRINK!H:H,PLANEJAMENTO[[#Headers],[SHERINK ENVIADO]],PRODUCAO_SHRINK!V:V,PLANEJAMENTO[[#This Row],[LISTA]])</f>
        <v>324</v>
      </c>
      <c r="M512" s="15">
        <f>SUMIFS(IN_TRANSITO!E:E,IN_TRANSITO!B:B,PLANEJAMENTO!C512,IN_TRANSITO!H:H,PLANEJAMENTO!$M$2,IN_TRANSITO!W:W,PLANEJAMENTO!A512)</f>
        <v>0</v>
      </c>
      <c r="N512" s="15">
        <v>0</v>
      </c>
      <c r="O512" s="62">
        <v>162</v>
      </c>
      <c r="P512" s="15">
        <f>(PLANEJAMENTO[[#This Row],[AGUARDANDO SEPARAÇÃO]]+PLANEJAMENTO[[#This Row],[FINALIZADO]])-(PLANEJAMENTO[[#This Row],[TOTAL LISTA]]+PLANEJAMENTO[[#This Row],[KIT]])</f>
        <v>-162</v>
      </c>
      <c r="Q512" s="3">
        <f>IFERROR(VLOOKUP(PLANEJAMENTO[[#This Row],[SKU]],EST_MERCOCAMP!A:E,5,0),0)</f>
        <v>4158</v>
      </c>
      <c r="R512" s="61">
        <f>IFERROR(VLOOKUP(PLANEJAMENTO[[#This Row],[SKU]],EST_LMX!A:C,3,0),0)</f>
        <v>384</v>
      </c>
      <c r="S512" s="7">
        <f>IFERROR(IF(VLOOKUP(C512,'EST_DEVINTEX X DEMANDA'!A:E,5,0)&lt;0,0,VLOOKUP(C512,'EST_DEVINTEX X DEMANDA'!A:E,5,0)),0)</f>
        <v>4800</v>
      </c>
      <c r="T512" s="3"/>
      <c r="U512" s="3">
        <f t="shared" si="14"/>
        <v>0</v>
      </c>
      <c r="V512" s="3">
        <f t="shared" si="15"/>
        <v>0</v>
      </c>
      <c r="W512" s="61" t="s">
        <v>182</v>
      </c>
      <c r="X512" s="87" t="s">
        <v>145</v>
      </c>
      <c r="Y512" s="73">
        <f>(PLANEJAMENTO[[#This Row],[AGUARDANDO SEPARAÇÃO]]+PLANEJAMENTO[[#This Row],[FINALIZADO]])/(PLANEJAMENTO[[#This Row],[KIT]]+PLANEJAMENTO[[#This Row],[TOTAL LISTA]])</f>
        <v>0</v>
      </c>
    </row>
    <row r="513" spans="1:25" x14ac:dyDescent="0.25">
      <c r="A513" s="71" t="s">
        <v>161</v>
      </c>
      <c r="B513" s="71" t="s">
        <v>158</v>
      </c>
      <c r="C513" s="3">
        <v>32834</v>
      </c>
      <c r="D513" s="3" t="s">
        <v>520</v>
      </c>
      <c r="E513" s="47" t="s">
        <v>138</v>
      </c>
      <c r="F513" s="4" t="s">
        <v>136</v>
      </c>
      <c r="G513" s="4">
        <v>0</v>
      </c>
      <c r="H513" s="3">
        <v>3</v>
      </c>
      <c r="I513" s="15">
        <f>SUMIFS(IN_TRANSITO!E:E,IN_TRANSITO!B:B,PLANEJAMENTO!C513,IN_TRANSITO!H:H,PLANEJAMENTO!$I$2,IN_TRANSITO!W:W,PLANEJAMENTO!A513)</f>
        <v>0</v>
      </c>
      <c r="J513" s="15">
        <f>SUMIFS(IN_TRANSITO!E:E,IN_TRANSITO!B:B,PLANEJAMENTO!C513,IN_TRANSITO!H:H,PLANEJAMENTO!$J$2,IN_TRANSITO!W:W,PLANEJAMENTO!A513)</f>
        <v>0</v>
      </c>
      <c r="K513" s="15">
        <f>SUMIFS(PRODUCAO_SHRINK!E:E,PRODUCAO_SHRINK!B:B,PLANEJAMENTO[[#This Row],[SKU]],PRODUCAO_SHRINK!H:H,PLANEJAMENTO[[#Headers],[SHERINK SOLICITADO]],PRODUCAO_SHRINK!V:V,PLANEJAMENTO[[#This Row],[LISTA]])</f>
        <v>0</v>
      </c>
      <c r="L513" s="15">
        <f>SUMIFS(PRODUCAO_SHRINK!E:E,PRODUCAO_SHRINK!B:B,PLANEJAMENTO[[#This Row],[SKU]],PRODUCAO_SHRINK!H:H,PLANEJAMENTO[[#Headers],[SHERINK ENVIADO]],PRODUCAO_SHRINK!V:V,PLANEJAMENTO[[#This Row],[LISTA]])</f>
        <v>0</v>
      </c>
      <c r="M513" s="15">
        <f>SUMIFS(IN_TRANSITO!E:E,IN_TRANSITO!B:B,PLANEJAMENTO!C513,IN_TRANSITO!H:H,PLANEJAMENTO!$M$2,IN_TRANSITO!W:W,PLANEJAMENTO!A513)</f>
        <v>162</v>
      </c>
      <c r="N513" s="15">
        <v>0</v>
      </c>
      <c r="O513" s="62">
        <v>162</v>
      </c>
      <c r="P513" s="15">
        <f>(PLANEJAMENTO[[#This Row],[AGUARDANDO SEPARAÇÃO]]+PLANEJAMENTO[[#This Row],[FINALIZADO]])-(PLANEJAMENTO[[#This Row],[TOTAL LISTA]]+PLANEJAMENTO[[#This Row],[KIT]])</f>
        <v>0</v>
      </c>
      <c r="Q513" s="3">
        <f>IFERROR(VLOOKUP(PLANEJAMENTO[[#This Row],[SKU]],EST_MERCOCAMP!A:E,5,0),0)</f>
        <v>-1218</v>
      </c>
      <c r="R513" s="61">
        <f>IFERROR(VLOOKUP(PLANEJAMENTO[[#This Row],[SKU]],EST_LMX!A:C,3,0),0)</f>
        <v>2466</v>
      </c>
      <c r="S513" s="7">
        <f>IFERROR(IF(VLOOKUP(C513,'EST_DEVINTEX X DEMANDA'!A:E,5,0)&lt;0,0,VLOOKUP(C513,'EST_DEVINTEX X DEMANDA'!A:E,5,0)),0)</f>
        <v>0</v>
      </c>
      <c r="T513" s="3"/>
      <c r="U513" s="3">
        <f t="shared" si="14"/>
        <v>0</v>
      </c>
      <c r="V513" s="3">
        <f t="shared" si="15"/>
        <v>0</v>
      </c>
      <c r="W513" s="61" t="s">
        <v>145</v>
      </c>
      <c r="X513" s="87" t="s">
        <v>145</v>
      </c>
      <c r="Y513" s="73">
        <f>(PLANEJAMENTO[[#This Row],[AGUARDANDO SEPARAÇÃO]]+PLANEJAMENTO[[#This Row],[FINALIZADO]])/(PLANEJAMENTO[[#This Row],[KIT]]+PLANEJAMENTO[[#This Row],[TOTAL LISTA]])</f>
        <v>1</v>
      </c>
    </row>
    <row r="514" spans="1:25" x14ac:dyDescent="0.25">
      <c r="A514" s="71" t="s">
        <v>161</v>
      </c>
      <c r="B514" s="71" t="s">
        <v>158</v>
      </c>
      <c r="C514" s="3">
        <v>33258</v>
      </c>
      <c r="D514" s="3" t="s">
        <v>29</v>
      </c>
      <c r="E514" s="47" t="s">
        <v>135</v>
      </c>
      <c r="F514" s="4" t="s">
        <v>136</v>
      </c>
      <c r="G514" s="4">
        <v>5280</v>
      </c>
      <c r="H514" s="3">
        <v>12</v>
      </c>
      <c r="I514" s="15">
        <f>SUMIFS(IN_TRANSITO!E:E,IN_TRANSITO!B:B,PLANEJAMENTO!C514,IN_TRANSITO!H:H,PLANEJAMENTO!$I$2,IN_TRANSITO!W:W,PLANEJAMENTO!A514)</f>
        <v>0</v>
      </c>
      <c r="J514" s="15">
        <f>SUMIFS(IN_TRANSITO!E:E,IN_TRANSITO!B:B,PLANEJAMENTO!C514,IN_TRANSITO!H:H,PLANEJAMENTO!$J$2,IN_TRANSITO!W:W,PLANEJAMENTO!A514)</f>
        <v>0</v>
      </c>
      <c r="K514" s="15">
        <f>SUMIFS(PRODUCAO_SHRINK!E:E,PRODUCAO_SHRINK!B:B,PLANEJAMENTO[[#This Row],[SKU]],PRODUCAO_SHRINK!H:H,PLANEJAMENTO[[#Headers],[SHERINK SOLICITADO]],PRODUCAO_SHRINK!V:V,PLANEJAMENTO[[#This Row],[LISTA]])</f>
        <v>0</v>
      </c>
      <c r="L514" s="15">
        <f>SUMIFS(PRODUCAO_SHRINK!E:E,PRODUCAO_SHRINK!B:B,PLANEJAMENTO[[#This Row],[SKU]],PRODUCAO_SHRINK!H:H,PLANEJAMENTO[[#Headers],[SHERINK ENVIADO]],PRODUCAO_SHRINK!V:V,PLANEJAMENTO[[#This Row],[LISTA]])</f>
        <v>0</v>
      </c>
      <c r="M514" s="15">
        <f>SUMIFS(IN_TRANSITO!E:E,IN_TRANSITO!B:B,PLANEJAMENTO!C514,IN_TRANSITO!H:H,PLANEJAMENTO!$M$2,IN_TRANSITO!W:W,PLANEJAMENTO!A514)</f>
        <v>156</v>
      </c>
      <c r="N514" s="15">
        <v>0</v>
      </c>
      <c r="O514" s="62">
        <v>156</v>
      </c>
      <c r="P514" s="15">
        <f>(PLANEJAMENTO[[#This Row],[AGUARDANDO SEPARAÇÃO]]+PLANEJAMENTO[[#This Row],[FINALIZADO]])-(PLANEJAMENTO[[#This Row],[TOTAL LISTA]]+PLANEJAMENTO[[#This Row],[KIT]])</f>
        <v>0</v>
      </c>
      <c r="Q514" s="3">
        <f>IFERROR(VLOOKUP(PLANEJAMENTO[[#This Row],[SKU]],EST_MERCOCAMP!A:E,5,0),0)</f>
        <v>5424</v>
      </c>
      <c r="R514" s="61">
        <f>IFERROR(VLOOKUP(PLANEJAMENTO[[#This Row],[SKU]],EST_LMX!A:C,3,0),0)</f>
        <v>3766</v>
      </c>
      <c r="S514" s="7">
        <f>IFERROR(IF(VLOOKUP(C514,'EST_DEVINTEX X DEMANDA'!A:E,5,0)&lt;0,0,VLOOKUP(C514,'EST_DEVINTEX X DEMANDA'!A:E,5,0)),0)</f>
        <v>12360</v>
      </c>
      <c r="T514" s="3"/>
      <c r="U514" s="3">
        <f t="shared" si="14"/>
        <v>0</v>
      </c>
      <c r="V514" s="3">
        <f t="shared" si="15"/>
        <v>0</v>
      </c>
      <c r="W514" s="61" t="s">
        <v>145</v>
      </c>
      <c r="X514" s="87" t="s">
        <v>145</v>
      </c>
      <c r="Y514" s="73">
        <f>(PLANEJAMENTO[[#This Row],[AGUARDANDO SEPARAÇÃO]]+PLANEJAMENTO[[#This Row],[FINALIZADO]])/(PLANEJAMENTO[[#This Row],[KIT]]+PLANEJAMENTO[[#This Row],[TOTAL LISTA]])</f>
        <v>1</v>
      </c>
    </row>
    <row r="515" spans="1:25" x14ac:dyDescent="0.25">
      <c r="A515" s="71" t="s">
        <v>161</v>
      </c>
      <c r="B515" s="71" t="s">
        <v>158</v>
      </c>
      <c r="C515" s="3">
        <v>34921</v>
      </c>
      <c r="D515" s="3" t="s">
        <v>521</v>
      </c>
      <c r="E515" s="47" t="s">
        <v>137</v>
      </c>
      <c r="F515" s="4" t="s">
        <v>136</v>
      </c>
      <c r="G515" s="4">
        <v>960</v>
      </c>
      <c r="H515" s="3">
        <v>6</v>
      </c>
      <c r="I515" s="15">
        <f>SUMIFS(IN_TRANSITO!E:E,IN_TRANSITO!B:B,PLANEJAMENTO!C515,IN_TRANSITO!H:H,PLANEJAMENTO!$I$2,IN_TRANSITO!W:W,PLANEJAMENTO!A515)</f>
        <v>0</v>
      </c>
      <c r="J515" s="15">
        <f>SUMIFS(IN_TRANSITO!E:E,IN_TRANSITO!B:B,PLANEJAMENTO!C515,IN_TRANSITO!H:H,PLANEJAMENTO!$J$2,IN_TRANSITO!W:W,PLANEJAMENTO!A515)</f>
        <v>0</v>
      </c>
      <c r="K515" s="15">
        <f>SUMIFS(PRODUCAO_SHRINK!E:E,PRODUCAO_SHRINK!B:B,PLANEJAMENTO[[#This Row],[SKU]],PRODUCAO_SHRINK!H:H,PLANEJAMENTO[[#Headers],[SHERINK SOLICITADO]],PRODUCAO_SHRINK!V:V,PLANEJAMENTO[[#This Row],[LISTA]])</f>
        <v>150</v>
      </c>
      <c r="L515" s="15">
        <f>SUMIFS(PRODUCAO_SHRINK!E:E,PRODUCAO_SHRINK!B:B,PLANEJAMENTO[[#This Row],[SKU]],PRODUCAO_SHRINK!H:H,PLANEJAMENTO[[#Headers],[SHERINK ENVIADO]],PRODUCAO_SHRINK!V:V,PLANEJAMENTO[[#This Row],[LISTA]])</f>
        <v>150</v>
      </c>
      <c r="M515" s="15">
        <f>SUMIFS(IN_TRANSITO!E:E,IN_TRANSITO!B:B,PLANEJAMENTO!C515,IN_TRANSITO!H:H,PLANEJAMENTO!$M$2,IN_TRANSITO!W:W,PLANEJAMENTO!A515)</f>
        <v>0</v>
      </c>
      <c r="N515" s="15">
        <v>0</v>
      </c>
      <c r="O515" s="62">
        <v>150</v>
      </c>
      <c r="P515" s="15">
        <f>(PLANEJAMENTO[[#This Row],[AGUARDANDO SEPARAÇÃO]]+PLANEJAMENTO[[#This Row],[FINALIZADO]])-(PLANEJAMENTO[[#This Row],[TOTAL LISTA]]+PLANEJAMENTO[[#This Row],[KIT]])</f>
        <v>-150</v>
      </c>
      <c r="Q515" s="3">
        <f>IFERROR(VLOOKUP(PLANEJAMENTO[[#This Row],[SKU]],EST_MERCOCAMP!A:E,5,0),0)</f>
        <v>-2676</v>
      </c>
      <c r="R515" s="61">
        <f>IFERROR(VLOOKUP(PLANEJAMENTO[[#This Row],[SKU]],EST_LMX!A:C,3,0),0)</f>
        <v>966</v>
      </c>
      <c r="S515" s="7">
        <f>IFERROR(IF(VLOOKUP(C515,'EST_DEVINTEX X DEMANDA'!A:E,5,0)&lt;0,0,VLOOKUP(C515,'EST_DEVINTEX X DEMANDA'!A:E,5,0)),0)</f>
        <v>7062</v>
      </c>
      <c r="T515" s="3"/>
      <c r="U515" s="3">
        <f t="shared" ref="U515:U578" si="16">T515*G515</f>
        <v>0</v>
      </c>
      <c r="V515" s="3">
        <f t="shared" ref="V515:V578" si="17">U515/H515</f>
        <v>0</v>
      </c>
      <c r="W515" s="61" t="s">
        <v>182</v>
      </c>
      <c r="X515" s="87" t="s">
        <v>145</v>
      </c>
      <c r="Y515" s="73">
        <f>(PLANEJAMENTO[[#This Row],[AGUARDANDO SEPARAÇÃO]]+PLANEJAMENTO[[#This Row],[FINALIZADO]])/(PLANEJAMENTO[[#This Row],[KIT]]+PLANEJAMENTO[[#This Row],[TOTAL LISTA]])</f>
        <v>0</v>
      </c>
    </row>
    <row r="516" spans="1:25" x14ac:dyDescent="0.25">
      <c r="A516" s="71" t="s">
        <v>161</v>
      </c>
      <c r="B516" s="71" t="s">
        <v>158</v>
      </c>
      <c r="C516" s="3">
        <v>33312</v>
      </c>
      <c r="D516" s="3" t="s">
        <v>522</v>
      </c>
      <c r="E516" s="47" t="s">
        <v>135</v>
      </c>
      <c r="F516" s="4" t="s">
        <v>136</v>
      </c>
      <c r="G516" s="4">
        <v>462</v>
      </c>
      <c r="H516" s="3">
        <v>6</v>
      </c>
      <c r="I516" s="15">
        <f>SUMIFS(IN_TRANSITO!E:E,IN_TRANSITO!B:B,PLANEJAMENTO!C516,IN_TRANSITO!H:H,PLANEJAMENTO!$I$2,IN_TRANSITO!W:W,PLANEJAMENTO!A516)</f>
        <v>0</v>
      </c>
      <c r="J516" s="15">
        <f>SUMIFS(IN_TRANSITO!E:E,IN_TRANSITO!B:B,PLANEJAMENTO!C516,IN_TRANSITO!H:H,PLANEJAMENTO!$J$2,IN_TRANSITO!W:W,PLANEJAMENTO!A516)</f>
        <v>0</v>
      </c>
      <c r="K516" s="15">
        <f>SUMIFS(PRODUCAO_SHRINK!E:E,PRODUCAO_SHRINK!B:B,PLANEJAMENTO[[#This Row],[SKU]],PRODUCAO_SHRINK!H:H,PLANEJAMENTO[[#Headers],[SHERINK SOLICITADO]],PRODUCAO_SHRINK!V:V,PLANEJAMENTO[[#This Row],[LISTA]])</f>
        <v>150</v>
      </c>
      <c r="L516" s="15">
        <f>SUMIFS(PRODUCAO_SHRINK!E:E,PRODUCAO_SHRINK!B:B,PLANEJAMENTO[[#This Row],[SKU]],PRODUCAO_SHRINK!H:H,PLANEJAMENTO[[#Headers],[SHERINK ENVIADO]],PRODUCAO_SHRINK!V:V,PLANEJAMENTO[[#This Row],[LISTA]])</f>
        <v>300</v>
      </c>
      <c r="M516" s="15">
        <f>SUMIFS(IN_TRANSITO!E:E,IN_TRANSITO!B:B,PLANEJAMENTO!C516,IN_TRANSITO!H:H,PLANEJAMENTO!$M$2,IN_TRANSITO!W:W,PLANEJAMENTO!A516)</f>
        <v>0</v>
      </c>
      <c r="N516" s="15">
        <v>0</v>
      </c>
      <c r="O516" s="62">
        <v>150</v>
      </c>
      <c r="P516" s="15">
        <f>(PLANEJAMENTO[[#This Row],[AGUARDANDO SEPARAÇÃO]]+PLANEJAMENTO[[#This Row],[FINALIZADO]])-(PLANEJAMENTO[[#This Row],[TOTAL LISTA]]+PLANEJAMENTO[[#This Row],[KIT]])</f>
        <v>-150</v>
      </c>
      <c r="Q516" s="3">
        <f>IFERROR(VLOOKUP(PLANEJAMENTO[[#This Row],[SKU]],EST_MERCOCAMP!A:E,5,0),0)</f>
        <v>8148</v>
      </c>
      <c r="R516" s="61">
        <f>IFERROR(VLOOKUP(PLANEJAMENTO[[#This Row],[SKU]],EST_LMX!A:C,3,0),0)</f>
        <v>2238</v>
      </c>
      <c r="S516" s="7">
        <f>IFERROR(IF(VLOOKUP(C516,'EST_DEVINTEX X DEMANDA'!A:E,5,0)&lt;0,0,VLOOKUP(C516,'EST_DEVINTEX X DEMANDA'!A:E,5,0)),0)</f>
        <v>342</v>
      </c>
      <c r="T516" s="3"/>
      <c r="U516" s="3">
        <f t="shared" si="16"/>
        <v>0</v>
      </c>
      <c r="V516" s="3">
        <f t="shared" si="17"/>
        <v>0</v>
      </c>
      <c r="W516" s="61" t="s">
        <v>182</v>
      </c>
      <c r="X516" s="87" t="s">
        <v>145</v>
      </c>
      <c r="Y516" s="73">
        <f>(PLANEJAMENTO[[#This Row],[AGUARDANDO SEPARAÇÃO]]+PLANEJAMENTO[[#This Row],[FINALIZADO]])/(PLANEJAMENTO[[#This Row],[KIT]]+PLANEJAMENTO[[#This Row],[TOTAL LISTA]])</f>
        <v>0</v>
      </c>
    </row>
    <row r="517" spans="1:25" x14ac:dyDescent="0.25">
      <c r="A517" s="71" t="s">
        <v>161</v>
      </c>
      <c r="B517" s="71" t="s">
        <v>158</v>
      </c>
      <c r="C517" s="3">
        <v>34682</v>
      </c>
      <c r="D517" s="3" t="s">
        <v>523</v>
      </c>
      <c r="E517" s="47" t="s">
        <v>135</v>
      </c>
      <c r="F517" s="4" t="s">
        <v>136</v>
      </c>
      <c r="G517" s="4">
        <v>390</v>
      </c>
      <c r="H517" s="3">
        <v>6</v>
      </c>
      <c r="I517" s="15">
        <f>SUMIFS(IN_TRANSITO!E:E,IN_TRANSITO!B:B,PLANEJAMENTO!C517,IN_TRANSITO!H:H,PLANEJAMENTO!$I$2,IN_TRANSITO!W:W,PLANEJAMENTO!A517)</f>
        <v>0</v>
      </c>
      <c r="J517" s="15">
        <f>SUMIFS(IN_TRANSITO!E:E,IN_TRANSITO!B:B,PLANEJAMENTO!C517,IN_TRANSITO!H:H,PLANEJAMENTO!$J$2,IN_TRANSITO!W:W,PLANEJAMENTO!A517)</f>
        <v>0</v>
      </c>
      <c r="K517" s="15">
        <f>SUMIFS(PRODUCAO_SHRINK!E:E,PRODUCAO_SHRINK!B:B,PLANEJAMENTO[[#This Row],[SKU]],PRODUCAO_SHRINK!H:H,PLANEJAMENTO[[#Headers],[SHERINK SOLICITADO]],PRODUCAO_SHRINK!V:V,PLANEJAMENTO[[#This Row],[LISTA]])</f>
        <v>150</v>
      </c>
      <c r="L517" s="15">
        <f>SUMIFS(PRODUCAO_SHRINK!E:E,PRODUCAO_SHRINK!B:B,PLANEJAMENTO[[#This Row],[SKU]],PRODUCAO_SHRINK!H:H,PLANEJAMENTO[[#Headers],[SHERINK ENVIADO]],PRODUCAO_SHRINK!V:V,PLANEJAMENTO[[#This Row],[LISTA]])</f>
        <v>150</v>
      </c>
      <c r="M517" s="15">
        <f>SUMIFS(IN_TRANSITO!E:E,IN_TRANSITO!B:B,PLANEJAMENTO!C517,IN_TRANSITO!H:H,PLANEJAMENTO!$M$2,IN_TRANSITO!W:W,PLANEJAMENTO!A517)</f>
        <v>0</v>
      </c>
      <c r="N517" s="15">
        <v>0</v>
      </c>
      <c r="O517" s="62">
        <v>150</v>
      </c>
      <c r="P517" s="15">
        <f>(PLANEJAMENTO[[#This Row],[AGUARDANDO SEPARAÇÃO]]+PLANEJAMENTO[[#This Row],[FINALIZADO]])-(PLANEJAMENTO[[#This Row],[TOTAL LISTA]]+PLANEJAMENTO[[#This Row],[KIT]])</f>
        <v>-150</v>
      </c>
      <c r="Q517" s="3">
        <f>IFERROR(VLOOKUP(PLANEJAMENTO[[#This Row],[SKU]],EST_MERCOCAMP!A:E,5,0),0)</f>
        <v>762</v>
      </c>
      <c r="R517" s="61">
        <f>IFERROR(VLOOKUP(PLANEJAMENTO[[#This Row],[SKU]],EST_LMX!A:C,3,0),0)</f>
        <v>1467</v>
      </c>
      <c r="S517" s="7">
        <f>IFERROR(IF(VLOOKUP(C517,'EST_DEVINTEX X DEMANDA'!A:E,5,0)&lt;0,0,VLOOKUP(C517,'EST_DEVINTEX X DEMANDA'!A:E,5,0)),0)</f>
        <v>390</v>
      </c>
      <c r="T517" s="3"/>
      <c r="U517" s="3">
        <f t="shared" si="16"/>
        <v>0</v>
      </c>
      <c r="V517" s="3">
        <f t="shared" si="17"/>
        <v>0</v>
      </c>
      <c r="W517" s="61" t="s">
        <v>182</v>
      </c>
      <c r="X517" s="87" t="s">
        <v>145</v>
      </c>
      <c r="Y517" s="73">
        <f>(PLANEJAMENTO[[#This Row],[AGUARDANDO SEPARAÇÃO]]+PLANEJAMENTO[[#This Row],[FINALIZADO]])/(PLANEJAMENTO[[#This Row],[KIT]]+PLANEJAMENTO[[#This Row],[TOTAL LISTA]])</f>
        <v>0</v>
      </c>
    </row>
    <row r="518" spans="1:25" x14ac:dyDescent="0.25">
      <c r="A518" s="71" t="s">
        <v>161</v>
      </c>
      <c r="B518" s="71" t="s">
        <v>158</v>
      </c>
      <c r="C518" s="3">
        <v>32489</v>
      </c>
      <c r="D518" s="3" t="s">
        <v>524</v>
      </c>
      <c r="E518" s="47" t="s">
        <v>138</v>
      </c>
      <c r="F518" s="4" t="s">
        <v>136</v>
      </c>
      <c r="G518" s="4">
        <v>1512</v>
      </c>
      <c r="H518" s="3">
        <v>6</v>
      </c>
      <c r="I518" s="15">
        <f>SUMIFS(IN_TRANSITO!E:E,IN_TRANSITO!B:B,PLANEJAMENTO!C518,IN_TRANSITO!H:H,PLANEJAMENTO!$I$2,IN_TRANSITO!W:W,PLANEJAMENTO!A518)</f>
        <v>0</v>
      </c>
      <c r="J518" s="15">
        <f>SUMIFS(IN_TRANSITO!E:E,IN_TRANSITO!B:B,PLANEJAMENTO!C518,IN_TRANSITO!H:H,PLANEJAMENTO!$J$2,IN_TRANSITO!W:W,PLANEJAMENTO!A518)</f>
        <v>0</v>
      </c>
      <c r="K518" s="15">
        <f>SUMIFS(PRODUCAO_SHRINK!E:E,PRODUCAO_SHRINK!B:B,PLANEJAMENTO[[#This Row],[SKU]],PRODUCAO_SHRINK!H:H,PLANEJAMENTO[[#Headers],[SHERINK SOLICITADO]],PRODUCAO_SHRINK!V:V,PLANEJAMENTO[[#This Row],[LISTA]])</f>
        <v>0</v>
      </c>
      <c r="L518" s="15">
        <f>SUMIFS(PRODUCAO_SHRINK!E:E,PRODUCAO_SHRINK!B:B,PLANEJAMENTO[[#This Row],[SKU]],PRODUCAO_SHRINK!H:H,PLANEJAMENTO[[#Headers],[SHERINK ENVIADO]],PRODUCAO_SHRINK!V:V,PLANEJAMENTO[[#This Row],[LISTA]])</f>
        <v>0</v>
      </c>
      <c r="M518" s="15">
        <f>SUMIFS(IN_TRANSITO!E:E,IN_TRANSITO!B:B,PLANEJAMENTO!C518,IN_TRANSITO!H:H,PLANEJAMENTO!$M$2,IN_TRANSITO!W:W,PLANEJAMENTO!A518)</f>
        <v>138</v>
      </c>
      <c r="N518" s="15">
        <v>0</v>
      </c>
      <c r="O518" s="15">
        <v>138</v>
      </c>
      <c r="P518" s="15">
        <f>(PLANEJAMENTO[[#This Row],[AGUARDANDO SEPARAÇÃO]]+PLANEJAMENTO[[#This Row],[FINALIZADO]])-(PLANEJAMENTO[[#This Row],[TOTAL LISTA]]+PLANEJAMENTO[[#This Row],[KIT]])</f>
        <v>0</v>
      </c>
      <c r="Q518" s="3">
        <f>IFERROR(VLOOKUP(PLANEJAMENTO[[#This Row],[SKU]],EST_MERCOCAMP!A:E,5,0),0)</f>
        <v>3198</v>
      </c>
      <c r="R518" s="3">
        <f>IFERROR(VLOOKUP(PLANEJAMENTO[[#This Row],[SKU]],EST_LMX!A:C,3,0),0)</f>
        <v>1350</v>
      </c>
      <c r="S518" s="7">
        <f>IFERROR(IF(VLOOKUP(C518,'EST_DEVINTEX X DEMANDA'!A:E,5,0)&lt;0,0,VLOOKUP(C518,'EST_DEVINTEX X DEMANDA'!A:E,5,0)),0)</f>
        <v>1512</v>
      </c>
      <c r="T518" s="3"/>
      <c r="U518" s="3">
        <f t="shared" si="16"/>
        <v>0</v>
      </c>
      <c r="V518" s="3">
        <f t="shared" si="17"/>
        <v>0</v>
      </c>
      <c r="W518" s="3" t="s">
        <v>145</v>
      </c>
      <c r="X518" s="87" t="s">
        <v>145</v>
      </c>
      <c r="Y518" s="73">
        <f>(PLANEJAMENTO[[#This Row],[AGUARDANDO SEPARAÇÃO]]+PLANEJAMENTO[[#This Row],[FINALIZADO]])/(PLANEJAMENTO[[#This Row],[KIT]]+PLANEJAMENTO[[#This Row],[TOTAL LISTA]])</f>
        <v>1</v>
      </c>
    </row>
    <row r="519" spans="1:25" x14ac:dyDescent="0.25">
      <c r="A519" s="71" t="s">
        <v>162</v>
      </c>
      <c r="B519" s="71" t="s">
        <v>158</v>
      </c>
      <c r="C519" s="3">
        <v>32060</v>
      </c>
      <c r="D519" s="3" t="s">
        <v>4</v>
      </c>
      <c r="E519" s="47" t="s">
        <v>135</v>
      </c>
      <c r="F519" s="4" t="s">
        <v>136</v>
      </c>
      <c r="G519" s="4">
        <v>480</v>
      </c>
      <c r="H519" s="3">
        <v>6</v>
      </c>
      <c r="I519" s="15">
        <f>SUMIFS(IN_TRANSITO!E:E,IN_TRANSITO!B:B,PLANEJAMENTO!C519,IN_TRANSITO!H:H,PLANEJAMENTO!$I$2,IN_TRANSITO!W:W,PLANEJAMENTO!A519)</f>
        <v>0</v>
      </c>
      <c r="J519" s="15">
        <f>SUMIFS(IN_TRANSITO!E:E,IN_TRANSITO!B:B,PLANEJAMENTO!C519,IN_TRANSITO!H:H,PLANEJAMENTO!$J$2,IN_TRANSITO!W:W,PLANEJAMENTO!A519)</f>
        <v>0</v>
      </c>
      <c r="K519" s="15">
        <f>SUMIFS(PRODUCAO_SHRINK!E:E,PRODUCAO_SHRINK!B:B,PLANEJAMENTO[[#This Row],[SKU]],PRODUCAO_SHRINK!H:H,PLANEJAMENTO[[#Headers],[SHERINK SOLICITADO]],PRODUCAO_SHRINK!V:V,PLANEJAMENTO[[#This Row],[LISTA]])</f>
        <v>3264</v>
      </c>
      <c r="L519" s="15">
        <f>SUMIFS(PRODUCAO_SHRINK!E:E,PRODUCAO_SHRINK!B:B,PLANEJAMENTO[[#This Row],[SKU]],PRODUCAO_SHRINK!H:H,PLANEJAMENTO[[#Headers],[SHERINK ENVIADO]],PRODUCAO_SHRINK!V:V,PLANEJAMENTO[[#This Row],[LISTA]])</f>
        <v>0</v>
      </c>
      <c r="M519" s="15">
        <f>SUMIFS(IN_TRANSITO!E:E,IN_TRANSITO!B:B,PLANEJAMENTO!C519,IN_TRANSITO!H:H,PLANEJAMENTO!$M$2,IN_TRANSITO!W:W,PLANEJAMENTO!A519)</f>
        <v>0</v>
      </c>
      <c r="N519" s="15">
        <v>0</v>
      </c>
      <c r="O519" s="15">
        <v>3264</v>
      </c>
      <c r="P519" s="15">
        <f>(PLANEJAMENTO[[#This Row],[AGUARDANDO SEPARAÇÃO]]+PLANEJAMENTO[[#This Row],[FINALIZADO]])-(PLANEJAMENTO[[#This Row],[TOTAL LISTA]]+PLANEJAMENTO[[#This Row],[KIT]])</f>
        <v>-3264</v>
      </c>
      <c r="Q519" s="3">
        <f>IFERROR(VLOOKUP(PLANEJAMENTO[[#This Row],[SKU]],EST_MERCOCAMP!A:E,5,0),0)</f>
        <v>19698</v>
      </c>
      <c r="R519" s="3">
        <f>IFERROR(VLOOKUP(PLANEJAMENTO[[#This Row],[SKU]],EST_LMX!A:C,3,0),0)</f>
        <v>11174</v>
      </c>
      <c r="S519" s="7">
        <f>IFERROR(IF(VLOOKUP(C519,'EST_DEVINTEX X DEMANDA'!A:E,5,0)&lt;0,0,VLOOKUP(C519,'EST_DEVINTEX X DEMANDA'!A:E,5,0)),0)</f>
        <v>58446</v>
      </c>
      <c r="T519" s="3"/>
      <c r="U519" s="3">
        <f t="shared" si="16"/>
        <v>0</v>
      </c>
      <c r="V519" s="3">
        <f t="shared" si="17"/>
        <v>0</v>
      </c>
      <c r="W519" s="3" t="s">
        <v>182</v>
      </c>
      <c r="X519" s="87" t="s">
        <v>145</v>
      </c>
      <c r="Y519" s="73">
        <f>(PLANEJAMENTO[[#This Row],[AGUARDANDO SEPARAÇÃO]]+PLANEJAMENTO[[#This Row],[FINALIZADO]])/(PLANEJAMENTO[[#This Row],[KIT]]+PLANEJAMENTO[[#This Row],[TOTAL LISTA]])</f>
        <v>0</v>
      </c>
    </row>
    <row r="520" spans="1:25" x14ac:dyDescent="0.25">
      <c r="A520" s="71" t="s">
        <v>162</v>
      </c>
      <c r="B520" s="71" t="s">
        <v>158</v>
      </c>
      <c r="C520" s="3">
        <v>32259</v>
      </c>
      <c r="D520" s="3" t="s">
        <v>181</v>
      </c>
      <c r="E520" s="47" t="s">
        <v>135</v>
      </c>
      <c r="F520" s="4" t="s">
        <v>136</v>
      </c>
      <c r="G520" s="4">
        <v>8544</v>
      </c>
      <c r="H520" s="3">
        <v>12</v>
      </c>
      <c r="I520" s="15">
        <f>SUMIFS(IN_TRANSITO!E:E,IN_TRANSITO!B:B,PLANEJAMENTO!C520,IN_TRANSITO!H:H,PLANEJAMENTO!$I$2,IN_TRANSITO!W:W,PLANEJAMENTO!A520)</f>
        <v>2784</v>
      </c>
      <c r="J520" s="15">
        <f>SUMIFS(IN_TRANSITO!E:E,IN_TRANSITO!B:B,PLANEJAMENTO!C520,IN_TRANSITO!H:H,PLANEJAMENTO!$J$2,IN_TRANSITO!W:W,PLANEJAMENTO!A520)</f>
        <v>0</v>
      </c>
      <c r="K520" s="15">
        <f>SUMIFS(PRODUCAO_SHRINK!E:E,PRODUCAO_SHRINK!B:B,PLANEJAMENTO[[#This Row],[SKU]],PRODUCAO_SHRINK!H:H,PLANEJAMENTO[[#Headers],[SHERINK SOLICITADO]],PRODUCAO_SHRINK!V:V,PLANEJAMENTO[[#This Row],[LISTA]])</f>
        <v>0</v>
      </c>
      <c r="L520" s="15">
        <f>SUMIFS(PRODUCAO_SHRINK!E:E,PRODUCAO_SHRINK!B:B,PLANEJAMENTO[[#This Row],[SKU]],PRODUCAO_SHRINK!H:H,PLANEJAMENTO[[#Headers],[SHERINK ENVIADO]],PRODUCAO_SHRINK!V:V,PLANEJAMENTO[[#This Row],[LISTA]])</f>
        <v>0</v>
      </c>
      <c r="M520" s="15">
        <f>SUMIFS(IN_TRANSITO!E:E,IN_TRANSITO!B:B,PLANEJAMENTO!C520,IN_TRANSITO!H:H,PLANEJAMENTO!$M$2,IN_TRANSITO!W:W,PLANEJAMENTO!A520)</f>
        <v>0</v>
      </c>
      <c r="N520" s="15">
        <v>0</v>
      </c>
      <c r="O520" s="15">
        <v>2784</v>
      </c>
      <c r="P520" s="15">
        <f>(PLANEJAMENTO[[#This Row],[AGUARDANDO SEPARAÇÃO]]+PLANEJAMENTO[[#This Row],[FINALIZADO]])-(PLANEJAMENTO[[#This Row],[TOTAL LISTA]]+PLANEJAMENTO[[#This Row],[KIT]])</f>
        <v>0</v>
      </c>
      <c r="Q520" s="3">
        <f>IFERROR(VLOOKUP(PLANEJAMENTO[[#This Row],[SKU]],EST_MERCOCAMP!A:E,5,0),0)</f>
        <v>21780</v>
      </c>
      <c r="R520" s="3">
        <f>IFERROR(VLOOKUP(PLANEJAMENTO[[#This Row],[SKU]],EST_LMX!A:C,3,0),0)</f>
        <v>978</v>
      </c>
      <c r="S520" s="7">
        <f>IFERROR(IF(VLOOKUP(C520,'EST_DEVINTEX X DEMANDA'!A:E,5,0)&lt;0,0,VLOOKUP(C520,'EST_DEVINTEX X DEMANDA'!A:E,5,0)),0)</f>
        <v>24348</v>
      </c>
      <c r="T520" s="3"/>
      <c r="U520" s="3">
        <f t="shared" si="16"/>
        <v>0</v>
      </c>
      <c r="V520" s="3">
        <f t="shared" si="17"/>
        <v>0</v>
      </c>
      <c r="W520" s="3" t="s">
        <v>145</v>
      </c>
      <c r="X520" s="87" t="s">
        <v>145</v>
      </c>
      <c r="Y520" s="73">
        <f>(PLANEJAMENTO[[#This Row],[AGUARDANDO SEPARAÇÃO]]+PLANEJAMENTO[[#This Row],[FINALIZADO]])/(PLANEJAMENTO[[#This Row],[KIT]]+PLANEJAMENTO[[#This Row],[TOTAL LISTA]])</f>
        <v>1</v>
      </c>
    </row>
    <row r="521" spans="1:25" x14ac:dyDescent="0.25">
      <c r="A521" s="71" t="s">
        <v>162</v>
      </c>
      <c r="B521" s="71" t="s">
        <v>158</v>
      </c>
      <c r="C521" s="3">
        <v>95505</v>
      </c>
      <c r="D521" s="3" t="s">
        <v>180</v>
      </c>
      <c r="E521" s="47" t="s">
        <v>135</v>
      </c>
      <c r="F521" s="4" t="s">
        <v>136</v>
      </c>
      <c r="G521" s="4">
        <v>1260</v>
      </c>
      <c r="H521" s="3">
        <v>6</v>
      </c>
      <c r="I521" s="15">
        <f>SUMIFS(IN_TRANSITO!E:E,IN_TRANSITO!B:B,PLANEJAMENTO!C521,IN_TRANSITO!H:H,PLANEJAMENTO!$I$2,IN_TRANSITO!W:W,PLANEJAMENTO!A521)</f>
        <v>0</v>
      </c>
      <c r="J521" s="15">
        <f>SUMIFS(IN_TRANSITO!E:E,IN_TRANSITO!B:B,PLANEJAMENTO!C521,IN_TRANSITO!H:H,PLANEJAMENTO!$J$2,IN_TRANSITO!W:W,PLANEJAMENTO!A521)</f>
        <v>0</v>
      </c>
      <c r="K521" s="15">
        <f>SUMIFS(PRODUCAO_SHRINK!E:E,PRODUCAO_SHRINK!B:B,PLANEJAMENTO[[#This Row],[SKU]],PRODUCAO_SHRINK!H:H,PLANEJAMENTO[[#Headers],[SHERINK SOLICITADO]],PRODUCAO_SHRINK!V:V,PLANEJAMENTO[[#This Row],[LISTA]])</f>
        <v>0</v>
      </c>
      <c r="L521" s="15">
        <f>SUMIFS(PRODUCAO_SHRINK!E:E,PRODUCAO_SHRINK!B:B,PLANEJAMENTO[[#This Row],[SKU]],PRODUCAO_SHRINK!H:H,PLANEJAMENTO[[#Headers],[SHERINK ENVIADO]],PRODUCAO_SHRINK!V:V,PLANEJAMENTO[[#This Row],[LISTA]])</f>
        <v>0</v>
      </c>
      <c r="M521" s="15">
        <f>SUMIFS(IN_TRANSITO!E:E,IN_TRANSITO!B:B,PLANEJAMENTO!C521,IN_TRANSITO!H:H,PLANEJAMENTO!$M$2,IN_TRANSITO!W:W,PLANEJAMENTO!A521)</f>
        <v>0</v>
      </c>
      <c r="N521" s="15">
        <v>0</v>
      </c>
      <c r="O521" s="15">
        <v>2610</v>
      </c>
      <c r="P521" s="15">
        <f>(PLANEJAMENTO[[#This Row],[AGUARDANDO SEPARAÇÃO]]+PLANEJAMENTO[[#This Row],[FINALIZADO]])-(PLANEJAMENTO[[#This Row],[TOTAL LISTA]]+PLANEJAMENTO[[#This Row],[KIT]])</f>
        <v>-2610</v>
      </c>
      <c r="Q521" s="3">
        <f>IFERROR(VLOOKUP(PLANEJAMENTO[[#This Row],[SKU]],EST_MERCOCAMP!A:E,5,0),0)</f>
        <v>-1914</v>
      </c>
      <c r="R521" s="3">
        <f>IFERROR(VLOOKUP(PLANEJAMENTO[[#This Row],[SKU]],EST_LMX!A:C,3,0),0)</f>
        <v>126</v>
      </c>
      <c r="S521" s="7">
        <f>IFERROR(IF(VLOOKUP(C521,'EST_DEVINTEX X DEMANDA'!A:E,5,0)&lt;0,0,VLOOKUP(C521,'EST_DEVINTEX X DEMANDA'!A:E,5,0)),0)</f>
        <v>12854</v>
      </c>
      <c r="T521" s="3"/>
      <c r="U521" s="3">
        <f t="shared" si="16"/>
        <v>0</v>
      </c>
      <c r="V521" s="3">
        <f t="shared" si="17"/>
        <v>0</v>
      </c>
      <c r="W521" s="3" t="s">
        <v>145</v>
      </c>
      <c r="X521" s="87" t="s">
        <v>145</v>
      </c>
      <c r="Y521" s="73">
        <f>(PLANEJAMENTO[[#This Row],[AGUARDANDO SEPARAÇÃO]]+PLANEJAMENTO[[#This Row],[FINALIZADO]])/(PLANEJAMENTO[[#This Row],[KIT]]+PLANEJAMENTO[[#This Row],[TOTAL LISTA]])</f>
        <v>0</v>
      </c>
    </row>
    <row r="522" spans="1:25" x14ac:dyDescent="0.25">
      <c r="A522" s="71" t="s">
        <v>162</v>
      </c>
      <c r="B522" s="71" t="s">
        <v>158</v>
      </c>
      <c r="C522" s="3">
        <v>95679</v>
      </c>
      <c r="D522" s="3" t="s">
        <v>8</v>
      </c>
      <c r="E522" s="47" t="s">
        <v>135</v>
      </c>
      <c r="F522" s="4" t="s">
        <v>136</v>
      </c>
      <c r="G522" s="4">
        <v>480</v>
      </c>
      <c r="H522" s="3">
        <v>6</v>
      </c>
      <c r="I522" s="15">
        <f>SUMIFS(IN_TRANSITO!E:E,IN_TRANSITO!B:B,PLANEJAMENTO!C522,IN_TRANSITO!H:H,PLANEJAMENTO!$I$2,IN_TRANSITO!W:W,PLANEJAMENTO!A522)</f>
        <v>0</v>
      </c>
      <c r="J522" s="15">
        <f>SUMIFS(IN_TRANSITO!E:E,IN_TRANSITO!B:B,PLANEJAMENTO!C522,IN_TRANSITO!H:H,PLANEJAMENTO!$J$2,IN_TRANSITO!W:W,PLANEJAMENTO!A522)</f>
        <v>0</v>
      </c>
      <c r="K522" s="15">
        <f>SUMIFS(PRODUCAO_SHRINK!E:E,PRODUCAO_SHRINK!B:B,PLANEJAMENTO[[#This Row],[SKU]],PRODUCAO_SHRINK!H:H,PLANEJAMENTO[[#Headers],[SHERINK SOLICITADO]],PRODUCAO_SHRINK!V:V,PLANEJAMENTO[[#This Row],[LISTA]])</f>
        <v>2502</v>
      </c>
      <c r="L522" s="15">
        <f>SUMIFS(PRODUCAO_SHRINK!E:E,PRODUCAO_SHRINK!B:B,PLANEJAMENTO[[#This Row],[SKU]],PRODUCAO_SHRINK!H:H,PLANEJAMENTO[[#Headers],[SHERINK ENVIADO]],PRODUCAO_SHRINK!V:V,PLANEJAMENTO[[#This Row],[LISTA]])</f>
        <v>0</v>
      </c>
      <c r="M522" s="15">
        <f>SUMIFS(IN_TRANSITO!E:E,IN_TRANSITO!B:B,PLANEJAMENTO!C522,IN_TRANSITO!H:H,PLANEJAMENTO!$M$2,IN_TRANSITO!W:W,PLANEJAMENTO!A522)</f>
        <v>0</v>
      </c>
      <c r="N522" s="15">
        <v>0</v>
      </c>
      <c r="O522" s="15">
        <v>2502</v>
      </c>
      <c r="P522" s="15">
        <f>(PLANEJAMENTO[[#This Row],[AGUARDANDO SEPARAÇÃO]]+PLANEJAMENTO[[#This Row],[FINALIZADO]])-(PLANEJAMENTO[[#This Row],[TOTAL LISTA]]+PLANEJAMENTO[[#This Row],[KIT]])</f>
        <v>-2502</v>
      </c>
      <c r="Q522" s="3">
        <f>IFERROR(VLOOKUP(PLANEJAMENTO[[#This Row],[SKU]],EST_MERCOCAMP!A:E,5,0),0)</f>
        <v>-4668</v>
      </c>
      <c r="R522" s="3">
        <f>IFERROR(VLOOKUP(PLANEJAMENTO[[#This Row],[SKU]],EST_LMX!A:C,3,0),0)</f>
        <v>4830</v>
      </c>
      <c r="S522" s="7">
        <f>IFERROR(IF(VLOOKUP(C522,'EST_DEVINTEX X DEMANDA'!A:E,5,0)&lt;0,0,VLOOKUP(C522,'EST_DEVINTEX X DEMANDA'!A:E,5,0)),0)</f>
        <v>17034</v>
      </c>
      <c r="T522" s="3"/>
      <c r="U522" s="3">
        <f t="shared" si="16"/>
        <v>0</v>
      </c>
      <c r="V522" s="3">
        <f t="shared" si="17"/>
        <v>0</v>
      </c>
      <c r="W522" s="3" t="s">
        <v>182</v>
      </c>
      <c r="X522" s="87" t="s">
        <v>145</v>
      </c>
      <c r="Y522" s="73">
        <f>(PLANEJAMENTO[[#This Row],[AGUARDANDO SEPARAÇÃO]]+PLANEJAMENTO[[#This Row],[FINALIZADO]])/(PLANEJAMENTO[[#This Row],[KIT]]+PLANEJAMENTO[[#This Row],[TOTAL LISTA]])</f>
        <v>0</v>
      </c>
    </row>
    <row r="523" spans="1:25" x14ac:dyDescent="0.25">
      <c r="A523" s="71" t="s">
        <v>162</v>
      </c>
      <c r="B523" s="71" t="s">
        <v>158</v>
      </c>
      <c r="C523" s="3">
        <v>32035</v>
      </c>
      <c r="D523" s="3" t="s">
        <v>211</v>
      </c>
      <c r="E523" s="47" t="s">
        <v>135</v>
      </c>
      <c r="F523" s="4" t="s">
        <v>136</v>
      </c>
      <c r="G523" s="4">
        <v>1452</v>
      </c>
      <c r="H523" s="3">
        <v>6</v>
      </c>
      <c r="I523" s="15">
        <f>SUMIFS(IN_TRANSITO!E:E,IN_TRANSITO!B:B,PLANEJAMENTO!C523,IN_TRANSITO!H:H,PLANEJAMENTO!$I$2,IN_TRANSITO!W:W,PLANEJAMENTO!A523)</f>
        <v>0</v>
      </c>
      <c r="J523" s="15">
        <f>SUMIFS(IN_TRANSITO!E:E,IN_TRANSITO!B:B,PLANEJAMENTO!C523,IN_TRANSITO!H:H,PLANEJAMENTO!$J$2,IN_TRANSITO!W:W,PLANEJAMENTO!A523)</f>
        <v>0</v>
      </c>
      <c r="K523" s="15">
        <f>SUMIFS(PRODUCAO_SHRINK!E:E,PRODUCAO_SHRINK!B:B,PLANEJAMENTO[[#This Row],[SKU]],PRODUCAO_SHRINK!H:H,PLANEJAMENTO[[#Headers],[SHERINK SOLICITADO]],PRODUCAO_SHRINK!V:V,PLANEJAMENTO[[#This Row],[LISTA]])</f>
        <v>0</v>
      </c>
      <c r="L523" s="15">
        <f>SUMIFS(PRODUCAO_SHRINK!E:E,PRODUCAO_SHRINK!B:B,PLANEJAMENTO[[#This Row],[SKU]],PRODUCAO_SHRINK!H:H,PLANEJAMENTO[[#Headers],[SHERINK ENVIADO]],PRODUCAO_SHRINK!V:V,PLANEJAMENTO[[#This Row],[LISTA]])</f>
        <v>0</v>
      </c>
      <c r="M523" s="15">
        <f>SUMIFS(IN_TRANSITO!E:E,IN_TRANSITO!B:B,PLANEJAMENTO!C523,IN_TRANSITO!H:H,PLANEJAMENTO!$M$2,IN_TRANSITO!W:W,PLANEJAMENTO!A523)</f>
        <v>1992</v>
      </c>
      <c r="N523" s="15">
        <v>0</v>
      </c>
      <c r="O523" s="15">
        <v>1992</v>
      </c>
      <c r="P523" s="15">
        <f>(PLANEJAMENTO[[#This Row],[AGUARDANDO SEPARAÇÃO]]+PLANEJAMENTO[[#This Row],[FINALIZADO]])-(PLANEJAMENTO[[#This Row],[TOTAL LISTA]]+PLANEJAMENTO[[#This Row],[KIT]])</f>
        <v>0</v>
      </c>
      <c r="Q523" s="3">
        <f>IFERROR(VLOOKUP(PLANEJAMENTO[[#This Row],[SKU]],EST_MERCOCAMP!A:E,5,0),0)</f>
        <v>-8586</v>
      </c>
      <c r="R523" s="3">
        <f>IFERROR(VLOOKUP(PLANEJAMENTO[[#This Row],[SKU]],EST_LMX!A:C,3,0),0)</f>
        <v>438</v>
      </c>
      <c r="S523" s="7">
        <f>IFERROR(IF(VLOOKUP(C523,'EST_DEVINTEX X DEMANDA'!A:E,5,0)&lt;0,0,VLOOKUP(C523,'EST_DEVINTEX X DEMANDA'!A:E,5,0)),0)</f>
        <v>13662</v>
      </c>
      <c r="T523" s="3"/>
      <c r="U523" s="3">
        <f t="shared" si="16"/>
        <v>0</v>
      </c>
      <c r="V523" s="3">
        <f t="shared" si="17"/>
        <v>0</v>
      </c>
      <c r="W523" s="3" t="s">
        <v>145</v>
      </c>
      <c r="X523" s="87" t="s">
        <v>145</v>
      </c>
      <c r="Y523" s="73">
        <f>(PLANEJAMENTO[[#This Row],[AGUARDANDO SEPARAÇÃO]]+PLANEJAMENTO[[#This Row],[FINALIZADO]])/(PLANEJAMENTO[[#This Row],[KIT]]+PLANEJAMENTO[[#This Row],[TOTAL LISTA]])</f>
        <v>1</v>
      </c>
    </row>
    <row r="524" spans="1:25" x14ac:dyDescent="0.25">
      <c r="A524" s="71" t="s">
        <v>162</v>
      </c>
      <c r="B524" s="71" t="s">
        <v>158</v>
      </c>
      <c r="C524" s="3">
        <v>31690</v>
      </c>
      <c r="D524" s="3" t="s">
        <v>190</v>
      </c>
      <c r="E524" s="47" t="s">
        <v>135</v>
      </c>
      <c r="F524" s="4" t="s">
        <v>136</v>
      </c>
      <c r="G524" s="4">
        <v>2400</v>
      </c>
      <c r="H524" s="3">
        <v>6</v>
      </c>
      <c r="I524" s="15">
        <f>SUMIFS(IN_TRANSITO!E:E,IN_TRANSITO!B:B,PLANEJAMENTO!C524,IN_TRANSITO!H:H,PLANEJAMENTO!$I$2,IN_TRANSITO!W:W,PLANEJAMENTO!A524)</f>
        <v>0</v>
      </c>
      <c r="J524" s="15">
        <f>SUMIFS(IN_TRANSITO!E:E,IN_TRANSITO!B:B,PLANEJAMENTO!C524,IN_TRANSITO!H:H,PLANEJAMENTO!$J$2,IN_TRANSITO!W:W,PLANEJAMENTO!A524)</f>
        <v>0</v>
      </c>
      <c r="K524" s="15">
        <f>SUMIFS(PRODUCAO_SHRINK!E:E,PRODUCAO_SHRINK!B:B,PLANEJAMENTO[[#This Row],[SKU]],PRODUCAO_SHRINK!H:H,PLANEJAMENTO[[#Headers],[SHERINK SOLICITADO]],PRODUCAO_SHRINK!V:V,PLANEJAMENTO[[#This Row],[LISTA]])</f>
        <v>0</v>
      </c>
      <c r="L524" s="15">
        <f>SUMIFS(PRODUCAO_SHRINK!E:E,PRODUCAO_SHRINK!B:B,PLANEJAMENTO[[#This Row],[SKU]],PRODUCAO_SHRINK!H:H,PLANEJAMENTO[[#Headers],[SHERINK ENVIADO]],PRODUCAO_SHRINK!V:V,PLANEJAMENTO[[#This Row],[LISTA]])</f>
        <v>0</v>
      </c>
      <c r="M524" s="15">
        <f>SUMIFS(IN_TRANSITO!E:E,IN_TRANSITO!B:B,PLANEJAMENTO!C524,IN_TRANSITO!H:H,PLANEJAMENTO!$M$2,IN_TRANSITO!W:W,PLANEJAMENTO!A524)</f>
        <v>0</v>
      </c>
      <c r="N524" s="15">
        <v>0</v>
      </c>
      <c r="O524" s="15">
        <v>1944</v>
      </c>
      <c r="P524" s="15">
        <f>(PLANEJAMENTO[[#This Row],[AGUARDANDO SEPARAÇÃO]]+PLANEJAMENTO[[#This Row],[FINALIZADO]])-(PLANEJAMENTO[[#This Row],[TOTAL LISTA]]+PLANEJAMENTO[[#This Row],[KIT]])</f>
        <v>-1944</v>
      </c>
      <c r="Q524" s="3">
        <f>IFERROR(VLOOKUP(PLANEJAMENTO[[#This Row],[SKU]],EST_MERCOCAMP!A:E,5,0),0)</f>
        <v>-3648</v>
      </c>
      <c r="R524" s="3">
        <f>IFERROR(VLOOKUP(PLANEJAMENTO[[#This Row],[SKU]],EST_LMX!A:C,3,0),0)</f>
        <v>5808</v>
      </c>
      <c r="S524" s="7">
        <f>IFERROR(IF(VLOOKUP(C524,'EST_DEVINTEX X DEMANDA'!A:E,5,0)&lt;0,0,VLOOKUP(C524,'EST_DEVINTEX X DEMANDA'!A:E,5,0)),0)</f>
        <v>0</v>
      </c>
      <c r="T524" s="3"/>
      <c r="U524" s="3">
        <f t="shared" si="16"/>
        <v>0</v>
      </c>
      <c r="V524" s="3">
        <f t="shared" si="17"/>
        <v>0</v>
      </c>
      <c r="W524" s="3" t="s">
        <v>145</v>
      </c>
      <c r="X524" s="87" t="s">
        <v>145</v>
      </c>
      <c r="Y524" s="73">
        <f>(PLANEJAMENTO[[#This Row],[AGUARDANDO SEPARAÇÃO]]+PLANEJAMENTO[[#This Row],[FINALIZADO]])/(PLANEJAMENTO[[#This Row],[KIT]]+PLANEJAMENTO[[#This Row],[TOTAL LISTA]])</f>
        <v>0</v>
      </c>
    </row>
    <row r="525" spans="1:25" x14ac:dyDescent="0.25">
      <c r="A525" s="71" t="s">
        <v>162</v>
      </c>
      <c r="B525" s="71" t="s">
        <v>158</v>
      </c>
      <c r="C525" s="3">
        <v>34988</v>
      </c>
      <c r="D525" s="3" t="s">
        <v>10</v>
      </c>
      <c r="E525" s="47" t="s">
        <v>135</v>
      </c>
      <c r="F525" s="4" t="s">
        <v>136</v>
      </c>
      <c r="G525" s="4">
        <v>480</v>
      </c>
      <c r="H525" s="3">
        <v>6</v>
      </c>
      <c r="I525" s="15">
        <f>SUMIFS(IN_TRANSITO!E:E,IN_TRANSITO!B:B,PLANEJAMENTO!C525,IN_TRANSITO!H:H,PLANEJAMENTO!$I$2,IN_TRANSITO!W:W,PLANEJAMENTO!A525)</f>
        <v>0</v>
      </c>
      <c r="J525" s="15">
        <f>SUMIFS(IN_TRANSITO!E:E,IN_TRANSITO!B:B,PLANEJAMENTO!C525,IN_TRANSITO!H:H,PLANEJAMENTO!$J$2,IN_TRANSITO!W:W,PLANEJAMENTO!A525)</f>
        <v>0</v>
      </c>
      <c r="K525" s="15">
        <f>SUMIFS(PRODUCAO_SHRINK!E:E,PRODUCAO_SHRINK!B:B,PLANEJAMENTO[[#This Row],[SKU]],PRODUCAO_SHRINK!H:H,PLANEJAMENTO[[#Headers],[SHERINK SOLICITADO]],PRODUCAO_SHRINK!V:V,PLANEJAMENTO[[#This Row],[LISTA]])</f>
        <v>1944</v>
      </c>
      <c r="L525" s="15">
        <f>SUMIFS(PRODUCAO_SHRINK!E:E,PRODUCAO_SHRINK!B:B,PLANEJAMENTO[[#This Row],[SKU]],PRODUCAO_SHRINK!H:H,PLANEJAMENTO[[#Headers],[SHERINK ENVIADO]],PRODUCAO_SHRINK!V:V,PLANEJAMENTO[[#This Row],[LISTA]])</f>
        <v>0</v>
      </c>
      <c r="M525" s="15">
        <f>SUMIFS(IN_TRANSITO!E:E,IN_TRANSITO!B:B,PLANEJAMENTO!C525,IN_TRANSITO!H:H,PLANEJAMENTO!$M$2,IN_TRANSITO!W:W,PLANEJAMENTO!A525)</f>
        <v>0</v>
      </c>
      <c r="N525" s="15">
        <v>0</v>
      </c>
      <c r="O525" s="15">
        <v>1944</v>
      </c>
      <c r="P525" s="15">
        <f>(PLANEJAMENTO[[#This Row],[AGUARDANDO SEPARAÇÃO]]+PLANEJAMENTO[[#This Row],[FINALIZADO]])-(PLANEJAMENTO[[#This Row],[TOTAL LISTA]]+PLANEJAMENTO[[#This Row],[KIT]])</f>
        <v>-1944</v>
      </c>
      <c r="Q525" s="3">
        <f>IFERROR(VLOOKUP(PLANEJAMENTO[[#This Row],[SKU]],EST_MERCOCAMP!A:E,5,0),0)</f>
        <v>-1812</v>
      </c>
      <c r="R525" s="3">
        <f>IFERROR(VLOOKUP(PLANEJAMENTO[[#This Row],[SKU]],EST_LMX!A:C,3,0),0)</f>
        <v>5400</v>
      </c>
      <c r="S525" s="7">
        <f>IFERROR(IF(VLOOKUP(C525,'EST_DEVINTEX X DEMANDA'!A:E,5,0)&lt;0,0,VLOOKUP(C525,'EST_DEVINTEX X DEMANDA'!A:E,5,0)),0)</f>
        <v>2700</v>
      </c>
      <c r="T525" s="3"/>
      <c r="U525" s="3">
        <f t="shared" si="16"/>
        <v>0</v>
      </c>
      <c r="V525" s="3">
        <f t="shared" si="17"/>
        <v>0</v>
      </c>
      <c r="W525" s="3" t="s">
        <v>182</v>
      </c>
      <c r="X525" s="87" t="s">
        <v>145</v>
      </c>
      <c r="Y525" s="73">
        <f>(PLANEJAMENTO[[#This Row],[AGUARDANDO SEPARAÇÃO]]+PLANEJAMENTO[[#This Row],[FINALIZADO]])/(PLANEJAMENTO[[#This Row],[KIT]]+PLANEJAMENTO[[#This Row],[TOTAL LISTA]])</f>
        <v>0</v>
      </c>
    </row>
    <row r="526" spans="1:25" x14ac:dyDescent="0.25">
      <c r="A526" s="71" t="s">
        <v>162</v>
      </c>
      <c r="B526" s="71" t="s">
        <v>158</v>
      </c>
      <c r="C526" s="3">
        <v>33580</v>
      </c>
      <c r="D526" s="3" t="s">
        <v>212</v>
      </c>
      <c r="E526" s="47" t="s">
        <v>135</v>
      </c>
      <c r="F526" s="4" t="s">
        <v>136</v>
      </c>
      <c r="G526" s="4">
        <v>8544</v>
      </c>
      <c r="H526" s="3">
        <v>12</v>
      </c>
      <c r="I526" s="15">
        <f>SUMIFS(IN_TRANSITO!E:E,IN_TRANSITO!B:B,PLANEJAMENTO!C526,IN_TRANSITO!H:H,PLANEJAMENTO!$I$2,IN_TRANSITO!W:W,PLANEJAMENTO!A526)</f>
        <v>1440</v>
      </c>
      <c r="J526" s="15">
        <f>SUMIFS(IN_TRANSITO!E:E,IN_TRANSITO!B:B,PLANEJAMENTO!C526,IN_TRANSITO!H:H,PLANEJAMENTO!$J$2,IN_TRANSITO!W:W,PLANEJAMENTO!A526)</f>
        <v>0</v>
      </c>
      <c r="K526" s="15">
        <f>SUMIFS(PRODUCAO_SHRINK!E:E,PRODUCAO_SHRINK!B:B,PLANEJAMENTO[[#This Row],[SKU]],PRODUCAO_SHRINK!H:H,PLANEJAMENTO[[#Headers],[SHERINK SOLICITADO]],PRODUCAO_SHRINK!V:V,PLANEJAMENTO[[#This Row],[LISTA]])</f>
        <v>0</v>
      </c>
      <c r="L526" s="15">
        <f>SUMIFS(PRODUCAO_SHRINK!E:E,PRODUCAO_SHRINK!B:B,PLANEJAMENTO[[#This Row],[SKU]],PRODUCAO_SHRINK!H:H,PLANEJAMENTO[[#Headers],[SHERINK ENVIADO]],PRODUCAO_SHRINK!V:V,PLANEJAMENTO[[#This Row],[LISTA]])</f>
        <v>0</v>
      </c>
      <c r="M526" s="15">
        <f>SUMIFS(IN_TRANSITO!E:E,IN_TRANSITO!B:B,PLANEJAMENTO!C526,IN_TRANSITO!H:H,PLANEJAMENTO!$M$2,IN_TRANSITO!W:W,PLANEJAMENTO!A526)</f>
        <v>0</v>
      </c>
      <c r="N526" s="15">
        <v>0</v>
      </c>
      <c r="O526" s="15">
        <v>1440</v>
      </c>
      <c r="P526" s="15">
        <f>(PLANEJAMENTO[[#This Row],[AGUARDANDO SEPARAÇÃO]]+PLANEJAMENTO[[#This Row],[FINALIZADO]])-(PLANEJAMENTO[[#This Row],[TOTAL LISTA]]+PLANEJAMENTO[[#This Row],[KIT]])</f>
        <v>0</v>
      </c>
      <c r="Q526" s="3">
        <f>IFERROR(VLOOKUP(PLANEJAMENTO[[#This Row],[SKU]],EST_MERCOCAMP!A:E,5,0),0)</f>
        <v>29640</v>
      </c>
      <c r="R526" s="3">
        <f>IFERROR(VLOOKUP(PLANEJAMENTO[[#This Row],[SKU]],EST_LMX!A:C,3,0),0)</f>
        <v>252</v>
      </c>
      <c r="S526" s="7">
        <f>IFERROR(IF(VLOOKUP(C526,'EST_DEVINTEX X DEMANDA'!A:E,5,0)&lt;0,0,VLOOKUP(C526,'EST_DEVINTEX X DEMANDA'!A:E,5,0)),0)</f>
        <v>10956</v>
      </c>
      <c r="T526" s="3"/>
      <c r="U526" s="3">
        <f t="shared" si="16"/>
        <v>0</v>
      </c>
      <c r="V526" s="3">
        <f t="shared" si="17"/>
        <v>0</v>
      </c>
      <c r="W526" s="3" t="s">
        <v>145</v>
      </c>
      <c r="X526" s="87" t="s">
        <v>145</v>
      </c>
      <c r="Y526" s="73">
        <f>(PLANEJAMENTO[[#This Row],[AGUARDANDO SEPARAÇÃO]]+PLANEJAMENTO[[#This Row],[FINALIZADO]])/(PLANEJAMENTO[[#This Row],[KIT]]+PLANEJAMENTO[[#This Row],[TOTAL LISTA]])</f>
        <v>1</v>
      </c>
    </row>
    <row r="527" spans="1:25" x14ac:dyDescent="0.25">
      <c r="A527" s="71" t="s">
        <v>162</v>
      </c>
      <c r="B527" s="71" t="s">
        <v>158</v>
      </c>
      <c r="C527" s="3">
        <v>95326</v>
      </c>
      <c r="D527" s="3" t="s">
        <v>206</v>
      </c>
      <c r="E527" s="47" t="s">
        <v>135</v>
      </c>
      <c r="F527" s="4" t="s">
        <v>136</v>
      </c>
      <c r="G527" s="4">
        <v>1440</v>
      </c>
      <c r="H527" s="3">
        <v>6</v>
      </c>
      <c r="I527" s="15">
        <f>SUMIFS(IN_TRANSITO!E:E,IN_TRANSITO!B:B,PLANEJAMENTO!C527,IN_TRANSITO!H:H,PLANEJAMENTO!$I$2,IN_TRANSITO!W:W,PLANEJAMENTO!A527)</f>
        <v>1404</v>
      </c>
      <c r="J527" s="15">
        <f>SUMIFS(IN_TRANSITO!E:E,IN_TRANSITO!B:B,PLANEJAMENTO!C527,IN_TRANSITO!H:H,PLANEJAMENTO!$J$2,IN_TRANSITO!W:W,PLANEJAMENTO!A527)</f>
        <v>0</v>
      </c>
      <c r="K527" s="15">
        <f>SUMIFS(PRODUCAO_SHRINK!E:E,PRODUCAO_SHRINK!B:B,PLANEJAMENTO[[#This Row],[SKU]],PRODUCAO_SHRINK!H:H,PLANEJAMENTO[[#Headers],[SHERINK SOLICITADO]],PRODUCAO_SHRINK!V:V,PLANEJAMENTO[[#This Row],[LISTA]])</f>
        <v>0</v>
      </c>
      <c r="L527" s="15">
        <f>SUMIFS(PRODUCAO_SHRINK!E:E,PRODUCAO_SHRINK!B:B,PLANEJAMENTO[[#This Row],[SKU]],PRODUCAO_SHRINK!H:H,PLANEJAMENTO[[#Headers],[SHERINK ENVIADO]],PRODUCAO_SHRINK!V:V,PLANEJAMENTO[[#This Row],[LISTA]])</f>
        <v>0</v>
      </c>
      <c r="M527" s="15">
        <f>SUMIFS(IN_TRANSITO!E:E,IN_TRANSITO!B:B,PLANEJAMENTO!C527,IN_TRANSITO!H:H,PLANEJAMENTO!$M$2,IN_TRANSITO!W:W,PLANEJAMENTO!A527)</f>
        <v>0</v>
      </c>
      <c r="N527" s="15">
        <v>0</v>
      </c>
      <c r="O527" s="15">
        <v>1404</v>
      </c>
      <c r="P527" s="15">
        <f>(PLANEJAMENTO[[#This Row],[AGUARDANDO SEPARAÇÃO]]+PLANEJAMENTO[[#This Row],[FINALIZADO]])-(PLANEJAMENTO[[#This Row],[TOTAL LISTA]]+PLANEJAMENTO[[#This Row],[KIT]])</f>
        <v>0</v>
      </c>
      <c r="Q527" s="3">
        <f>IFERROR(VLOOKUP(PLANEJAMENTO[[#This Row],[SKU]],EST_MERCOCAMP!A:E,5,0),0)</f>
        <v>1854</v>
      </c>
      <c r="R527" s="3">
        <f>IFERROR(VLOOKUP(PLANEJAMENTO[[#This Row],[SKU]],EST_LMX!A:C,3,0),0)</f>
        <v>4488</v>
      </c>
      <c r="S527" s="7">
        <f>IFERROR(IF(VLOOKUP(C527,'EST_DEVINTEX X DEMANDA'!A:E,5,0)&lt;0,0,VLOOKUP(C527,'EST_DEVINTEX X DEMANDA'!A:E,5,0)),0)</f>
        <v>0</v>
      </c>
      <c r="T527" s="3"/>
      <c r="U527" s="3">
        <f t="shared" si="16"/>
        <v>0</v>
      </c>
      <c r="V527" s="3">
        <f t="shared" si="17"/>
        <v>0</v>
      </c>
      <c r="W527" s="3" t="s">
        <v>145</v>
      </c>
      <c r="X527" s="87" t="s">
        <v>145</v>
      </c>
      <c r="Y527" s="73">
        <f>(PLANEJAMENTO[[#This Row],[AGUARDANDO SEPARAÇÃO]]+PLANEJAMENTO[[#This Row],[FINALIZADO]])/(PLANEJAMENTO[[#This Row],[KIT]]+PLANEJAMENTO[[#This Row],[TOTAL LISTA]])</f>
        <v>1</v>
      </c>
    </row>
    <row r="528" spans="1:25" x14ac:dyDescent="0.25">
      <c r="A528" s="71" t="s">
        <v>162</v>
      </c>
      <c r="B528" s="71" t="s">
        <v>158</v>
      </c>
      <c r="C528" s="3">
        <v>31706</v>
      </c>
      <c r="D528" s="3" t="s">
        <v>215</v>
      </c>
      <c r="E528" s="47" t="s">
        <v>135</v>
      </c>
      <c r="F528" s="4" t="s">
        <v>136</v>
      </c>
      <c r="G528" s="4">
        <v>1452</v>
      </c>
      <c r="H528" s="3">
        <v>6</v>
      </c>
      <c r="I528" s="15">
        <f>SUMIFS(IN_TRANSITO!E:E,IN_TRANSITO!B:B,PLANEJAMENTO!C528,IN_TRANSITO!H:H,PLANEJAMENTO!$I$2,IN_TRANSITO!W:W,PLANEJAMENTO!A528)</f>
        <v>1344</v>
      </c>
      <c r="J528" s="15">
        <f>SUMIFS(IN_TRANSITO!E:E,IN_TRANSITO!B:B,PLANEJAMENTO!C528,IN_TRANSITO!H:H,PLANEJAMENTO!$J$2,IN_TRANSITO!W:W,PLANEJAMENTO!A528)</f>
        <v>0</v>
      </c>
      <c r="K528" s="15">
        <f>SUMIFS(PRODUCAO_SHRINK!E:E,PRODUCAO_SHRINK!B:B,PLANEJAMENTO[[#This Row],[SKU]],PRODUCAO_SHRINK!H:H,PLANEJAMENTO[[#Headers],[SHERINK SOLICITADO]],PRODUCAO_SHRINK!V:V,PLANEJAMENTO[[#This Row],[LISTA]])</f>
        <v>0</v>
      </c>
      <c r="L528" s="15">
        <f>SUMIFS(PRODUCAO_SHRINK!E:E,PRODUCAO_SHRINK!B:B,PLANEJAMENTO[[#This Row],[SKU]],PRODUCAO_SHRINK!H:H,PLANEJAMENTO[[#Headers],[SHERINK ENVIADO]],PRODUCAO_SHRINK!V:V,PLANEJAMENTO[[#This Row],[LISTA]])</f>
        <v>0</v>
      </c>
      <c r="M528" s="15">
        <f>SUMIFS(IN_TRANSITO!E:E,IN_TRANSITO!B:B,PLANEJAMENTO!C528,IN_TRANSITO!H:H,PLANEJAMENTO!$M$2,IN_TRANSITO!W:W,PLANEJAMENTO!A528)</f>
        <v>0</v>
      </c>
      <c r="N528" s="15">
        <v>0</v>
      </c>
      <c r="O528" s="15">
        <v>1344</v>
      </c>
      <c r="P528" s="15">
        <f>(PLANEJAMENTO[[#This Row],[AGUARDANDO SEPARAÇÃO]]+PLANEJAMENTO[[#This Row],[FINALIZADO]])-(PLANEJAMENTO[[#This Row],[TOTAL LISTA]]+PLANEJAMENTO[[#This Row],[KIT]])</f>
        <v>0</v>
      </c>
      <c r="Q528" s="3">
        <f>IFERROR(VLOOKUP(PLANEJAMENTO[[#This Row],[SKU]],EST_MERCOCAMP!A:E,5,0),0)</f>
        <v>1540</v>
      </c>
      <c r="R528" s="3">
        <f>IFERROR(VLOOKUP(PLANEJAMENTO[[#This Row],[SKU]],EST_LMX!A:C,3,0),0)</f>
        <v>60</v>
      </c>
      <c r="S528" s="7">
        <f>IFERROR(IF(VLOOKUP(C528,'EST_DEVINTEX X DEMANDA'!A:E,5,0)&lt;0,0,VLOOKUP(C528,'EST_DEVINTEX X DEMANDA'!A:E,5,0)),0)</f>
        <v>1404</v>
      </c>
      <c r="T528" s="3"/>
      <c r="U528" s="3">
        <f t="shared" si="16"/>
        <v>0</v>
      </c>
      <c r="V528" s="3">
        <f t="shared" si="17"/>
        <v>0</v>
      </c>
      <c r="W528" s="3" t="s">
        <v>145</v>
      </c>
      <c r="X528" s="87" t="s">
        <v>145</v>
      </c>
      <c r="Y528" s="73">
        <f>(PLANEJAMENTO[[#This Row],[AGUARDANDO SEPARAÇÃO]]+PLANEJAMENTO[[#This Row],[FINALIZADO]])/(PLANEJAMENTO[[#This Row],[KIT]]+PLANEJAMENTO[[#This Row],[TOTAL LISTA]])</f>
        <v>1</v>
      </c>
    </row>
    <row r="529" spans="1:25" x14ac:dyDescent="0.25">
      <c r="A529" s="71" t="s">
        <v>162</v>
      </c>
      <c r="B529" s="71" t="s">
        <v>158</v>
      </c>
      <c r="C529" s="3">
        <v>33375</v>
      </c>
      <c r="D529" s="3" t="s">
        <v>199</v>
      </c>
      <c r="E529" s="47" t="s">
        <v>135</v>
      </c>
      <c r="F529" s="4" t="s">
        <v>136</v>
      </c>
      <c r="G529" s="4">
        <v>0</v>
      </c>
      <c r="H529" s="3">
        <v>3</v>
      </c>
      <c r="I529" s="15">
        <f>SUMIFS(IN_TRANSITO!E:E,IN_TRANSITO!B:B,PLANEJAMENTO!C529,IN_TRANSITO!H:H,PLANEJAMENTO!$I$2,IN_TRANSITO!W:W,PLANEJAMENTO!A529)</f>
        <v>0</v>
      </c>
      <c r="J529" s="15">
        <f>SUMIFS(IN_TRANSITO!E:E,IN_TRANSITO!B:B,PLANEJAMENTO!C529,IN_TRANSITO!H:H,PLANEJAMENTO!$J$2,IN_TRANSITO!W:W,PLANEJAMENTO!A529)</f>
        <v>0</v>
      </c>
      <c r="K529" s="15">
        <f>SUMIFS(PRODUCAO_SHRINK!E:E,PRODUCAO_SHRINK!B:B,PLANEJAMENTO[[#This Row],[SKU]],PRODUCAO_SHRINK!H:H,PLANEJAMENTO[[#Headers],[SHERINK SOLICITADO]],PRODUCAO_SHRINK!V:V,PLANEJAMENTO[[#This Row],[LISTA]])</f>
        <v>0</v>
      </c>
      <c r="L529" s="15">
        <f>SUMIFS(PRODUCAO_SHRINK!E:E,PRODUCAO_SHRINK!B:B,PLANEJAMENTO[[#This Row],[SKU]],PRODUCAO_SHRINK!H:H,PLANEJAMENTO[[#Headers],[SHERINK ENVIADO]],PRODUCAO_SHRINK!V:V,PLANEJAMENTO[[#This Row],[LISTA]])</f>
        <v>0</v>
      </c>
      <c r="M529" s="15">
        <f>SUMIFS(IN_TRANSITO!E:E,IN_TRANSITO!B:B,PLANEJAMENTO!C529,IN_TRANSITO!H:H,PLANEJAMENTO!$M$2,IN_TRANSITO!W:W,PLANEJAMENTO!A529)</f>
        <v>0</v>
      </c>
      <c r="N529" s="15">
        <v>0</v>
      </c>
      <c r="O529" s="15">
        <v>1140</v>
      </c>
      <c r="P529" s="15">
        <f>(PLANEJAMENTO[[#This Row],[AGUARDANDO SEPARAÇÃO]]+PLANEJAMENTO[[#This Row],[FINALIZADO]])-(PLANEJAMENTO[[#This Row],[TOTAL LISTA]]+PLANEJAMENTO[[#This Row],[KIT]])</f>
        <v>-1140</v>
      </c>
      <c r="Q529" s="3">
        <f>IFERROR(VLOOKUP(PLANEJAMENTO[[#This Row],[SKU]],EST_MERCOCAMP!A:E,5,0),0)</f>
        <v>0</v>
      </c>
      <c r="R529" s="3">
        <f>IFERROR(VLOOKUP(PLANEJAMENTO[[#This Row],[SKU]],EST_LMX!A:C,3,0),0)</f>
        <v>0</v>
      </c>
      <c r="S529" s="7">
        <f>IFERROR(IF(VLOOKUP(C529,'EST_DEVINTEX X DEMANDA'!A:E,5,0)&lt;0,0,VLOOKUP(C529,'EST_DEVINTEX X DEMANDA'!A:E,5,0)),0)</f>
        <v>0</v>
      </c>
      <c r="T529" s="3"/>
      <c r="U529" s="3">
        <f t="shared" si="16"/>
        <v>0</v>
      </c>
      <c r="V529" s="3">
        <f t="shared" si="17"/>
        <v>0</v>
      </c>
      <c r="W529" s="3" t="s">
        <v>145</v>
      </c>
      <c r="X529" s="87" t="s">
        <v>145</v>
      </c>
      <c r="Y529" s="73">
        <f>(PLANEJAMENTO[[#This Row],[AGUARDANDO SEPARAÇÃO]]+PLANEJAMENTO[[#This Row],[FINALIZADO]])/(PLANEJAMENTO[[#This Row],[KIT]]+PLANEJAMENTO[[#This Row],[TOTAL LISTA]])</f>
        <v>0</v>
      </c>
    </row>
    <row r="530" spans="1:25" x14ac:dyDescent="0.25">
      <c r="A530" s="71" t="s">
        <v>162</v>
      </c>
      <c r="B530" s="71" t="s">
        <v>158</v>
      </c>
      <c r="C530" s="3">
        <v>33589</v>
      </c>
      <c r="D530" s="3" t="s">
        <v>213</v>
      </c>
      <c r="E530" s="47" t="s">
        <v>135</v>
      </c>
      <c r="F530" s="4" t="s">
        <v>136</v>
      </c>
      <c r="G530" s="4">
        <v>1488</v>
      </c>
      <c r="H530" s="3">
        <v>6</v>
      </c>
      <c r="I530" s="15">
        <f>SUMIFS(IN_TRANSITO!E:E,IN_TRANSITO!B:B,PLANEJAMENTO!C530,IN_TRANSITO!H:H,PLANEJAMENTO!$I$2,IN_TRANSITO!W:W,PLANEJAMENTO!A530)</f>
        <v>1122</v>
      </c>
      <c r="J530" s="15">
        <f>SUMIFS(IN_TRANSITO!E:E,IN_TRANSITO!B:B,PLANEJAMENTO!C530,IN_TRANSITO!H:H,PLANEJAMENTO!$J$2,IN_TRANSITO!W:W,PLANEJAMENTO!A530)</f>
        <v>0</v>
      </c>
      <c r="K530" s="15">
        <f>SUMIFS(PRODUCAO_SHRINK!E:E,PRODUCAO_SHRINK!B:B,PLANEJAMENTO[[#This Row],[SKU]],PRODUCAO_SHRINK!H:H,PLANEJAMENTO[[#Headers],[SHERINK SOLICITADO]],PRODUCAO_SHRINK!V:V,PLANEJAMENTO[[#This Row],[LISTA]])</f>
        <v>0</v>
      </c>
      <c r="L530" s="15">
        <f>SUMIFS(PRODUCAO_SHRINK!E:E,PRODUCAO_SHRINK!B:B,PLANEJAMENTO[[#This Row],[SKU]],PRODUCAO_SHRINK!H:H,PLANEJAMENTO[[#Headers],[SHERINK ENVIADO]],PRODUCAO_SHRINK!V:V,PLANEJAMENTO[[#This Row],[LISTA]])</f>
        <v>0</v>
      </c>
      <c r="M530" s="15">
        <f>SUMIFS(IN_TRANSITO!E:E,IN_TRANSITO!B:B,PLANEJAMENTO!C530,IN_TRANSITO!H:H,PLANEJAMENTO!$M$2,IN_TRANSITO!W:W,PLANEJAMENTO!A530)</f>
        <v>0</v>
      </c>
      <c r="N530" s="15">
        <v>0</v>
      </c>
      <c r="O530" s="15">
        <v>1122</v>
      </c>
      <c r="P530" s="15">
        <f>(PLANEJAMENTO[[#This Row],[AGUARDANDO SEPARAÇÃO]]+PLANEJAMENTO[[#This Row],[FINALIZADO]])-(PLANEJAMENTO[[#This Row],[TOTAL LISTA]]+PLANEJAMENTO[[#This Row],[KIT]])</f>
        <v>0</v>
      </c>
      <c r="Q530" s="3">
        <f>IFERROR(VLOOKUP(PLANEJAMENTO[[#This Row],[SKU]],EST_MERCOCAMP!A:E,5,0),0)</f>
        <v>486</v>
      </c>
      <c r="R530" s="3">
        <f>IFERROR(VLOOKUP(PLANEJAMENTO[[#This Row],[SKU]],EST_LMX!A:C,3,0),0)</f>
        <v>126</v>
      </c>
      <c r="S530" s="7">
        <f>IFERROR(IF(VLOOKUP(C530,'EST_DEVINTEX X DEMANDA'!A:E,5,0)&lt;0,0,VLOOKUP(C530,'EST_DEVINTEX X DEMANDA'!A:E,5,0)),0)</f>
        <v>1488</v>
      </c>
      <c r="T530" s="3"/>
      <c r="U530" s="3">
        <f t="shared" si="16"/>
        <v>0</v>
      </c>
      <c r="V530" s="3">
        <f t="shared" si="17"/>
        <v>0</v>
      </c>
      <c r="W530" s="3" t="s">
        <v>145</v>
      </c>
      <c r="X530" s="87" t="s">
        <v>145</v>
      </c>
      <c r="Y530" s="73">
        <f>(PLANEJAMENTO[[#This Row],[AGUARDANDO SEPARAÇÃO]]+PLANEJAMENTO[[#This Row],[FINALIZADO]])/(PLANEJAMENTO[[#This Row],[KIT]]+PLANEJAMENTO[[#This Row],[TOTAL LISTA]])</f>
        <v>1</v>
      </c>
    </row>
    <row r="531" spans="1:25" x14ac:dyDescent="0.25">
      <c r="A531" s="71" t="s">
        <v>162</v>
      </c>
      <c r="B531" s="71" t="s">
        <v>158</v>
      </c>
      <c r="C531" s="3">
        <v>33249</v>
      </c>
      <c r="D531" s="3" t="s">
        <v>191</v>
      </c>
      <c r="E531" s="47" t="s">
        <v>135</v>
      </c>
      <c r="F531" s="4" t="s">
        <v>136</v>
      </c>
      <c r="G531" s="4">
        <v>1980</v>
      </c>
      <c r="H531" s="3">
        <v>6</v>
      </c>
      <c r="I531" s="15">
        <f>SUMIFS(IN_TRANSITO!E:E,IN_TRANSITO!B:B,PLANEJAMENTO!C531,IN_TRANSITO!H:H,PLANEJAMENTO!$I$2,IN_TRANSITO!W:W,PLANEJAMENTO!A531)</f>
        <v>1122</v>
      </c>
      <c r="J531" s="15">
        <f>SUMIFS(IN_TRANSITO!E:E,IN_TRANSITO!B:B,PLANEJAMENTO!C531,IN_TRANSITO!H:H,PLANEJAMENTO!$J$2,IN_TRANSITO!W:W,PLANEJAMENTO!A531)</f>
        <v>0</v>
      </c>
      <c r="K531" s="15">
        <f>SUMIFS(PRODUCAO_SHRINK!E:E,PRODUCAO_SHRINK!B:B,PLANEJAMENTO[[#This Row],[SKU]],PRODUCAO_SHRINK!H:H,PLANEJAMENTO[[#Headers],[SHERINK SOLICITADO]],PRODUCAO_SHRINK!V:V,PLANEJAMENTO[[#This Row],[LISTA]])</f>
        <v>0</v>
      </c>
      <c r="L531" s="15">
        <f>SUMIFS(PRODUCAO_SHRINK!E:E,PRODUCAO_SHRINK!B:B,PLANEJAMENTO[[#This Row],[SKU]],PRODUCAO_SHRINK!H:H,PLANEJAMENTO[[#Headers],[SHERINK ENVIADO]],PRODUCAO_SHRINK!V:V,PLANEJAMENTO[[#This Row],[LISTA]])</f>
        <v>0</v>
      </c>
      <c r="M531" s="15">
        <f>SUMIFS(IN_TRANSITO!E:E,IN_TRANSITO!B:B,PLANEJAMENTO!C531,IN_TRANSITO!H:H,PLANEJAMENTO!$M$2,IN_TRANSITO!W:W,PLANEJAMENTO!A531)</f>
        <v>0</v>
      </c>
      <c r="N531" s="15">
        <v>0</v>
      </c>
      <c r="O531" s="15">
        <v>1122</v>
      </c>
      <c r="P531" s="15">
        <f>(PLANEJAMENTO[[#This Row],[AGUARDANDO SEPARAÇÃO]]+PLANEJAMENTO[[#This Row],[FINALIZADO]])-(PLANEJAMENTO[[#This Row],[TOTAL LISTA]]+PLANEJAMENTO[[#This Row],[KIT]])</f>
        <v>0</v>
      </c>
      <c r="Q531" s="3">
        <f>IFERROR(VLOOKUP(PLANEJAMENTO[[#This Row],[SKU]],EST_MERCOCAMP!A:E,5,0),0)</f>
        <v>21600</v>
      </c>
      <c r="R531" s="3">
        <f>IFERROR(VLOOKUP(PLANEJAMENTO[[#This Row],[SKU]],EST_LMX!A:C,3,0),0)</f>
        <v>3504</v>
      </c>
      <c r="S531" s="7">
        <f>IFERROR(IF(VLOOKUP(C531,'EST_DEVINTEX X DEMANDA'!A:E,5,0)&lt;0,0,VLOOKUP(C531,'EST_DEVINTEX X DEMANDA'!A:E,5,0)),0)</f>
        <v>11208</v>
      </c>
      <c r="T531" s="3"/>
      <c r="U531" s="3">
        <f t="shared" si="16"/>
        <v>0</v>
      </c>
      <c r="V531" s="3">
        <f t="shared" si="17"/>
        <v>0</v>
      </c>
      <c r="W531" s="3" t="s">
        <v>145</v>
      </c>
      <c r="X531" s="87" t="s">
        <v>145</v>
      </c>
      <c r="Y531" s="73">
        <f>(PLANEJAMENTO[[#This Row],[AGUARDANDO SEPARAÇÃO]]+PLANEJAMENTO[[#This Row],[FINALIZADO]])/(PLANEJAMENTO[[#This Row],[KIT]]+PLANEJAMENTO[[#This Row],[TOTAL LISTA]])</f>
        <v>1</v>
      </c>
    </row>
    <row r="532" spans="1:25" x14ac:dyDescent="0.25">
      <c r="A532" s="71" t="s">
        <v>162</v>
      </c>
      <c r="B532" s="71" t="s">
        <v>158</v>
      </c>
      <c r="C532" s="3">
        <v>32022</v>
      </c>
      <c r="D532" s="3" t="s">
        <v>185</v>
      </c>
      <c r="E532" s="47" t="s">
        <v>135</v>
      </c>
      <c r="F532" s="4" t="s">
        <v>136</v>
      </c>
      <c r="G532" s="4">
        <v>1584</v>
      </c>
      <c r="H532" s="3">
        <v>6</v>
      </c>
      <c r="I532" s="15">
        <f>SUMIFS(IN_TRANSITO!E:E,IN_TRANSITO!B:B,PLANEJAMENTO!C532,IN_TRANSITO!H:H,PLANEJAMENTO!$I$2,IN_TRANSITO!W:W,PLANEJAMENTO!A532)</f>
        <v>1110</v>
      </c>
      <c r="J532" s="15">
        <f>SUMIFS(IN_TRANSITO!E:E,IN_TRANSITO!B:B,PLANEJAMENTO!C532,IN_TRANSITO!H:H,PLANEJAMENTO!$J$2,IN_TRANSITO!W:W,PLANEJAMENTO!A532)</f>
        <v>0</v>
      </c>
      <c r="K532" s="15">
        <f>SUMIFS(PRODUCAO_SHRINK!E:E,PRODUCAO_SHRINK!B:B,PLANEJAMENTO[[#This Row],[SKU]],PRODUCAO_SHRINK!H:H,PLANEJAMENTO[[#Headers],[SHERINK SOLICITADO]],PRODUCAO_SHRINK!V:V,PLANEJAMENTO[[#This Row],[LISTA]])</f>
        <v>0</v>
      </c>
      <c r="L532" s="15">
        <f>SUMIFS(PRODUCAO_SHRINK!E:E,PRODUCAO_SHRINK!B:B,PLANEJAMENTO[[#This Row],[SKU]],PRODUCAO_SHRINK!H:H,PLANEJAMENTO[[#Headers],[SHERINK ENVIADO]],PRODUCAO_SHRINK!V:V,PLANEJAMENTO[[#This Row],[LISTA]])</f>
        <v>0</v>
      </c>
      <c r="M532" s="15">
        <f>SUMIFS(IN_TRANSITO!E:E,IN_TRANSITO!B:B,PLANEJAMENTO!C532,IN_TRANSITO!H:H,PLANEJAMENTO!$M$2,IN_TRANSITO!W:W,PLANEJAMENTO!A532)</f>
        <v>0</v>
      </c>
      <c r="N532" s="15">
        <v>0</v>
      </c>
      <c r="O532" s="15">
        <v>1110</v>
      </c>
      <c r="P532" s="15">
        <f>(PLANEJAMENTO[[#This Row],[AGUARDANDO SEPARAÇÃO]]+PLANEJAMENTO[[#This Row],[FINALIZADO]])-(PLANEJAMENTO[[#This Row],[TOTAL LISTA]]+PLANEJAMENTO[[#This Row],[KIT]])</f>
        <v>0</v>
      </c>
      <c r="Q532" s="3">
        <f>IFERROR(VLOOKUP(PLANEJAMENTO[[#This Row],[SKU]],EST_MERCOCAMP!A:E,5,0),0)</f>
        <v>-384</v>
      </c>
      <c r="R532" s="3">
        <f>IFERROR(VLOOKUP(PLANEJAMENTO[[#This Row],[SKU]],EST_LMX!A:C,3,0),0)</f>
        <v>1608</v>
      </c>
      <c r="S532" s="7">
        <f>IFERROR(IF(VLOOKUP(C532,'EST_DEVINTEX X DEMANDA'!A:E,5,0)&lt;0,0,VLOOKUP(C532,'EST_DEVINTEX X DEMANDA'!A:E,5,0)),0)</f>
        <v>16182</v>
      </c>
      <c r="T532" s="3"/>
      <c r="U532" s="3">
        <f t="shared" si="16"/>
        <v>0</v>
      </c>
      <c r="V532" s="3">
        <f t="shared" si="17"/>
        <v>0</v>
      </c>
      <c r="W532" s="3" t="s">
        <v>145</v>
      </c>
      <c r="X532" s="87" t="s">
        <v>145</v>
      </c>
      <c r="Y532" s="73">
        <f>(PLANEJAMENTO[[#This Row],[AGUARDANDO SEPARAÇÃO]]+PLANEJAMENTO[[#This Row],[FINALIZADO]])/(PLANEJAMENTO[[#This Row],[KIT]]+PLANEJAMENTO[[#This Row],[TOTAL LISTA]])</f>
        <v>1</v>
      </c>
    </row>
    <row r="533" spans="1:25" x14ac:dyDescent="0.25">
      <c r="A533" s="71" t="s">
        <v>162</v>
      </c>
      <c r="B533" s="71" t="s">
        <v>158</v>
      </c>
      <c r="C533" s="3">
        <v>95735</v>
      </c>
      <c r="D533" s="3" t="s">
        <v>188</v>
      </c>
      <c r="E533" s="47" t="s">
        <v>135</v>
      </c>
      <c r="F533" s="4" t="s">
        <v>136</v>
      </c>
      <c r="G533" s="4">
        <v>720</v>
      </c>
      <c r="H533" s="3">
        <v>6</v>
      </c>
      <c r="I533" s="15">
        <f>SUMIFS(IN_TRANSITO!E:E,IN_TRANSITO!B:B,PLANEJAMENTO!C533,IN_TRANSITO!H:H,PLANEJAMENTO!$I$2,IN_TRANSITO!W:W,PLANEJAMENTO!A533)</f>
        <v>1074</v>
      </c>
      <c r="J533" s="15">
        <f>SUMIFS(IN_TRANSITO!E:E,IN_TRANSITO!B:B,PLANEJAMENTO!C533,IN_TRANSITO!H:H,PLANEJAMENTO!$J$2,IN_TRANSITO!W:W,PLANEJAMENTO!A533)</f>
        <v>0</v>
      </c>
      <c r="K533" s="15">
        <f>SUMIFS(PRODUCAO_SHRINK!E:E,PRODUCAO_SHRINK!B:B,PLANEJAMENTO[[#This Row],[SKU]],PRODUCAO_SHRINK!H:H,PLANEJAMENTO[[#Headers],[SHERINK SOLICITADO]],PRODUCAO_SHRINK!V:V,PLANEJAMENTO[[#This Row],[LISTA]])</f>
        <v>0</v>
      </c>
      <c r="L533" s="15">
        <f>SUMIFS(PRODUCAO_SHRINK!E:E,PRODUCAO_SHRINK!B:B,PLANEJAMENTO[[#This Row],[SKU]],PRODUCAO_SHRINK!H:H,PLANEJAMENTO[[#Headers],[SHERINK ENVIADO]],PRODUCAO_SHRINK!V:V,PLANEJAMENTO[[#This Row],[LISTA]])</f>
        <v>0</v>
      </c>
      <c r="M533" s="15">
        <f>SUMIFS(IN_TRANSITO!E:E,IN_TRANSITO!B:B,PLANEJAMENTO!C533,IN_TRANSITO!H:H,PLANEJAMENTO!$M$2,IN_TRANSITO!W:W,PLANEJAMENTO!A533)</f>
        <v>0</v>
      </c>
      <c r="N533" s="15">
        <v>0</v>
      </c>
      <c r="O533" s="15">
        <v>1074</v>
      </c>
      <c r="P533" s="15">
        <f>(PLANEJAMENTO[[#This Row],[AGUARDANDO SEPARAÇÃO]]+PLANEJAMENTO[[#This Row],[FINALIZADO]])-(PLANEJAMENTO[[#This Row],[TOTAL LISTA]]+PLANEJAMENTO[[#This Row],[KIT]])</f>
        <v>0</v>
      </c>
      <c r="Q533" s="3">
        <f>IFERROR(VLOOKUP(PLANEJAMENTO[[#This Row],[SKU]],EST_MERCOCAMP!A:E,5,0),0)</f>
        <v>-1500</v>
      </c>
      <c r="R533" s="3">
        <f>IFERROR(VLOOKUP(PLANEJAMENTO[[#This Row],[SKU]],EST_LMX!A:C,3,0),0)</f>
        <v>4590</v>
      </c>
      <c r="S533" s="7">
        <f>IFERROR(IF(VLOOKUP(C533,'EST_DEVINTEX X DEMANDA'!A:E,5,0)&lt;0,0,VLOOKUP(C533,'EST_DEVINTEX X DEMANDA'!A:E,5,0)),0)</f>
        <v>13908</v>
      </c>
      <c r="T533" s="3"/>
      <c r="U533" s="3">
        <f t="shared" si="16"/>
        <v>0</v>
      </c>
      <c r="V533" s="3">
        <f t="shared" si="17"/>
        <v>0</v>
      </c>
      <c r="W533" s="3" t="s">
        <v>145</v>
      </c>
      <c r="X533" s="87" t="s">
        <v>145</v>
      </c>
      <c r="Y533" s="73">
        <f>(PLANEJAMENTO[[#This Row],[AGUARDANDO SEPARAÇÃO]]+PLANEJAMENTO[[#This Row],[FINALIZADO]])/(PLANEJAMENTO[[#This Row],[KIT]]+PLANEJAMENTO[[#This Row],[TOTAL LISTA]])</f>
        <v>1</v>
      </c>
    </row>
    <row r="534" spans="1:25" x14ac:dyDescent="0.25">
      <c r="A534" s="71" t="s">
        <v>162</v>
      </c>
      <c r="B534" s="71" t="s">
        <v>158</v>
      </c>
      <c r="C534" s="3">
        <v>32432</v>
      </c>
      <c r="D534" s="3" t="s">
        <v>231</v>
      </c>
      <c r="E534" s="47" t="s">
        <v>135</v>
      </c>
      <c r="F534" s="4" t="s">
        <v>136</v>
      </c>
      <c r="G534" s="4">
        <v>720</v>
      </c>
      <c r="H534" s="3">
        <v>6</v>
      </c>
      <c r="I534" s="15">
        <f>SUMIFS(IN_TRANSITO!E:E,IN_TRANSITO!B:B,PLANEJAMENTO!C534,IN_TRANSITO!H:H,PLANEJAMENTO!$I$2,IN_TRANSITO!W:W,PLANEJAMENTO!A534)</f>
        <v>1044</v>
      </c>
      <c r="J534" s="15">
        <f>SUMIFS(IN_TRANSITO!E:E,IN_TRANSITO!B:B,PLANEJAMENTO!C534,IN_TRANSITO!H:H,PLANEJAMENTO!$J$2,IN_TRANSITO!W:W,PLANEJAMENTO!A534)</f>
        <v>0</v>
      </c>
      <c r="K534" s="15">
        <f>SUMIFS(PRODUCAO_SHRINK!E:E,PRODUCAO_SHRINK!B:B,PLANEJAMENTO[[#This Row],[SKU]],PRODUCAO_SHRINK!H:H,PLANEJAMENTO[[#Headers],[SHERINK SOLICITADO]],PRODUCAO_SHRINK!V:V,PLANEJAMENTO[[#This Row],[LISTA]])</f>
        <v>0</v>
      </c>
      <c r="L534" s="15">
        <f>SUMIFS(PRODUCAO_SHRINK!E:E,PRODUCAO_SHRINK!B:B,PLANEJAMENTO[[#This Row],[SKU]],PRODUCAO_SHRINK!H:H,PLANEJAMENTO[[#Headers],[SHERINK ENVIADO]],PRODUCAO_SHRINK!V:V,PLANEJAMENTO[[#This Row],[LISTA]])</f>
        <v>0</v>
      </c>
      <c r="M534" s="15">
        <f>SUMIFS(IN_TRANSITO!E:E,IN_TRANSITO!B:B,PLANEJAMENTO!C534,IN_TRANSITO!H:H,PLANEJAMENTO!$M$2,IN_TRANSITO!W:W,PLANEJAMENTO!A534)</f>
        <v>0</v>
      </c>
      <c r="N534" s="15">
        <v>0</v>
      </c>
      <c r="O534" s="15">
        <v>1044</v>
      </c>
      <c r="P534" s="15">
        <f>(PLANEJAMENTO[[#This Row],[AGUARDANDO SEPARAÇÃO]]+PLANEJAMENTO[[#This Row],[FINALIZADO]])-(PLANEJAMENTO[[#This Row],[TOTAL LISTA]]+PLANEJAMENTO[[#This Row],[KIT]])</f>
        <v>0</v>
      </c>
      <c r="Q534" s="3">
        <f>IFERROR(VLOOKUP(PLANEJAMENTO[[#This Row],[SKU]],EST_MERCOCAMP!A:E,5,0),0)</f>
        <v>1626</v>
      </c>
      <c r="R534" s="3">
        <f>IFERROR(VLOOKUP(PLANEJAMENTO[[#This Row],[SKU]],EST_LMX!A:C,3,0),0)</f>
        <v>840</v>
      </c>
      <c r="S534" s="7">
        <f>IFERROR(IF(VLOOKUP(C534,'EST_DEVINTEX X DEMANDA'!A:E,5,0)&lt;0,0,VLOOKUP(C534,'EST_DEVINTEX X DEMANDA'!A:E,5,0)),0)</f>
        <v>2514</v>
      </c>
      <c r="T534" s="3"/>
      <c r="U534" s="3">
        <f t="shared" si="16"/>
        <v>0</v>
      </c>
      <c r="V534" s="3">
        <f t="shared" si="17"/>
        <v>0</v>
      </c>
      <c r="W534" s="3" t="s">
        <v>145</v>
      </c>
      <c r="X534" s="87" t="s">
        <v>145</v>
      </c>
      <c r="Y534" s="73">
        <f>(PLANEJAMENTO[[#This Row],[AGUARDANDO SEPARAÇÃO]]+PLANEJAMENTO[[#This Row],[FINALIZADO]])/(PLANEJAMENTO[[#This Row],[KIT]]+PLANEJAMENTO[[#This Row],[TOTAL LISTA]])</f>
        <v>1</v>
      </c>
    </row>
    <row r="535" spans="1:25" x14ac:dyDescent="0.25">
      <c r="A535" s="71" t="s">
        <v>162</v>
      </c>
      <c r="B535" s="71" t="s">
        <v>158</v>
      </c>
      <c r="C535" s="3">
        <v>95127</v>
      </c>
      <c r="D535" s="3" t="s">
        <v>184</v>
      </c>
      <c r="E535" s="47" t="s">
        <v>135</v>
      </c>
      <c r="F535" s="4" t="s">
        <v>136</v>
      </c>
      <c r="G535" s="4">
        <v>3384</v>
      </c>
      <c r="H535" s="3">
        <v>12</v>
      </c>
      <c r="I535" s="15">
        <f>SUMIFS(IN_TRANSITO!E:E,IN_TRANSITO!B:B,PLANEJAMENTO!C535,IN_TRANSITO!H:H,PLANEJAMENTO!$I$2,IN_TRANSITO!W:W,PLANEJAMENTO!A535)</f>
        <v>0</v>
      </c>
      <c r="J535" s="15">
        <f>SUMIFS(IN_TRANSITO!E:E,IN_TRANSITO!B:B,PLANEJAMENTO!C535,IN_TRANSITO!H:H,PLANEJAMENTO!$J$2,IN_TRANSITO!W:W,PLANEJAMENTO!A535)</f>
        <v>0</v>
      </c>
      <c r="K535" s="15">
        <f>SUMIFS(PRODUCAO_SHRINK!E:E,PRODUCAO_SHRINK!B:B,PLANEJAMENTO[[#This Row],[SKU]],PRODUCAO_SHRINK!H:H,PLANEJAMENTO[[#Headers],[SHERINK SOLICITADO]],PRODUCAO_SHRINK!V:V,PLANEJAMENTO[[#This Row],[LISTA]])</f>
        <v>0</v>
      </c>
      <c r="L535" s="15">
        <f>SUMIFS(PRODUCAO_SHRINK!E:E,PRODUCAO_SHRINK!B:B,PLANEJAMENTO[[#This Row],[SKU]],PRODUCAO_SHRINK!H:H,PLANEJAMENTO[[#Headers],[SHERINK ENVIADO]],PRODUCAO_SHRINK!V:V,PLANEJAMENTO[[#This Row],[LISTA]])</f>
        <v>0</v>
      </c>
      <c r="M535" s="15">
        <f>SUMIFS(IN_TRANSITO!E:E,IN_TRANSITO!B:B,PLANEJAMENTO!C535,IN_TRANSITO!H:H,PLANEJAMENTO!$M$2,IN_TRANSITO!W:W,PLANEJAMENTO!A535)</f>
        <v>1020</v>
      </c>
      <c r="N535" s="15">
        <v>0</v>
      </c>
      <c r="O535" s="15">
        <v>1020</v>
      </c>
      <c r="P535" s="15">
        <f>(PLANEJAMENTO[[#This Row],[AGUARDANDO SEPARAÇÃO]]+PLANEJAMENTO[[#This Row],[FINALIZADO]])-(PLANEJAMENTO[[#This Row],[TOTAL LISTA]]+PLANEJAMENTO[[#This Row],[KIT]])</f>
        <v>0</v>
      </c>
      <c r="Q535" s="3">
        <f>IFERROR(VLOOKUP(PLANEJAMENTO[[#This Row],[SKU]],EST_MERCOCAMP!A:E,5,0),0)</f>
        <v>4176</v>
      </c>
      <c r="R535" s="3">
        <f>IFERROR(VLOOKUP(PLANEJAMENTO[[#This Row],[SKU]],EST_LMX!A:C,3,0),0)</f>
        <v>6024</v>
      </c>
      <c r="S535" s="7">
        <f>IFERROR(IF(VLOOKUP(C535,'EST_DEVINTEX X DEMANDA'!A:E,5,0)&lt;0,0,VLOOKUP(C535,'EST_DEVINTEX X DEMANDA'!A:E,5,0)),0)</f>
        <v>12420</v>
      </c>
      <c r="T535" s="3"/>
      <c r="U535" s="3">
        <f t="shared" si="16"/>
        <v>0</v>
      </c>
      <c r="V535" s="3">
        <f t="shared" si="17"/>
        <v>0</v>
      </c>
      <c r="W535" s="3" t="s">
        <v>145</v>
      </c>
      <c r="X535" s="87" t="s">
        <v>145</v>
      </c>
      <c r="Y535" s="73">
        <f>(PLANEJAMENTO[[#This Row],[AGUARDANDO SEPARAÇÃO]]+PLANEJAMENTO[[#This Row],[FINALIZADO]])/(PLANEJAMENTO[[#This Row],[KIT]]+PLANEJAMENTO[[#This Row],[TOTAL LISTA]])</f>
        <v>1</v>
      </c>
    </row>
    <row r="536" spans="1:25" x14ac:dyDescent="0.25">
      <c r="A536" s="71" t="s">
        <v>162</v>
      </c>
      <c r="B536" s="71" t="s">
        <v>158</v>
      </c>
      <c r="C536" s="3">
        <v>30851</v>
      </c>
      <c r="D536" s="3" t="s">
        <v>47</v>
      </c>
      <c r="E536" s="47" t="s">
        <v>135</v>
      </c>
      <c r="F536" s="4" t="s">
        <v>136</v>
      </c>
      <c r="G536" s="4">
        <v>960</v>
      </c>
      <c r="H536" s="3">
        <v>6</v>
      </c>
      <c r="I536" s="15">
        <f>SUMIFS(IN_TRANSITO!E:E,IN_TRANSITO!B:B,PLANEJAMENTO!C536,IN_TRANSITO!H:H,PLANEJAMENTO!$I$2,IN_TRANSITO!W:W,PLANEJAMENTO!A536)</f>
        <v>0</v>
      </c>
      <c r="J536" s="15">
        <f>SUMIFS(IN_TRANSITO!E:E,IN_TRANSITO!B:B,PLANEJAMENTO!C536,IN_TRANSITO!H:H,PLANEJAMENTO!$J$2,IN_TRANSITO!W:W,PLANEJAMENTO!A536)</f>
        <v>0</v>
      </c>
      <c r="K536" s="15">
        <f>SUMIFS(PRODUCAO_SHRINK!E:E,PRODUCAO_SHRINK!B:B,PLANEJAMENTO[[#This Row],[SKU]],PRODUCAO_SHRINK!H:H,PLANEJAMENTO[[#Headers],[SHERINK SOLICITADO]],PRODUCAO_SHRINK!V:V,PLANEJAMENTO[[#This Row],[LISTA]])</f>
        <v>1002</v>
      </c>
      <c r="L536" s="15">
        <f>SUMIFS(PRODUCAO_SHRINK!E:E,PRODUCAO_SHRINK!B:B,PLANEJAMENTO[[#This Row],[SKU]],PRODUCAO_SHRINK!H:H,PLANEJAMENTO[[#Headers],[SHERINK ENVIADO]],PRODUCAO_SHRINK!V:V,PLANEJAMENTO[[#This Row],[LISTA]])</f>
        <v>0</v>
      </c>
      <c r="M536" s="15">
        <f>SUMIFS(IN_TRANSITO!E:E,IN_TRANSITO!B:B,PLANEJAMENTO!C536,IN_TRANSITO!H:H,PLANEJAMENTO!$M$2,IN_TRANSITO!W:W,PLANEJAMENTO!A536)</f>
        <v>0</v>
      </c>
      <c r="N536" s="15">
        <v>0</v>
      </c>
      <c r="O536" s="15">
        <v>1002</v>
      </c>
      <c r="P536" s="15">
        <f>(PLANEJAMENTO[[#This Row],[AGUARDANDO SEPARAÇÃO]]+PLANEJAMENTO[[#This Row],[FINALIZADO]])-(PLANEJAMENTO[[#This Row],[TOTAL LISTA]]+PLANEJAMENTO[[#This Row],[KIT]])</f>
        <v>-1002</v>
      </c>
      <c r="Q536" s="3">
        <f>IFERROR(VLOOKUP(PLANEJAMENTO[[#This Row],[SKU]],EST_MERCOCAMP!A:E,5,0),0)</f>
        <v>-432</v>
      </c>
      <c r="R536" s="3">
        <f>IFERROR(VLOOKUP(PLANEJAMENTO[[#This Row],[SKU]],EST_LMX!A:C,3,0),0)</f>
        <v>1328</v>
      </c>
      <c r="S536" s="7">
        <f>IFERROR(IF(VLOOKUP(C536,'EST_DEVINTEX X DEMANDA'!A:E,5,0)&lt;0,0,VLOOKUP(C536,'EST_DEVINTEX X DEMANDA'!A:E,5,0)),0)</f>
        <v>0</v>
      </c>
      <c r="T536" s="3"/>
      <c r="U536" s="3">
        <f t="shared" si="16"/>
        <v>0</v>
      </c>
      <c r="V536" s="3">
        <f t="shared" si="17"/>
        <v>0</v>
      </c>
      <c r="W536" s="3" t="s">
        <v>182</v>
      </c>
      <c r="X536" s="87" t="s">
        <v>145</v>
      </c>
      <c r="Y536" s="73">
        <f>(PLANEJAMENTO[[#This Row],[AGUARDANDO SEPARAÇÃO]]+PLANEJAMENTO[[#This Row],[FINALIZADO]])/(PLANEJAMENTO[[#This Row],[KIT]]+PLANEJAMENTO[[#This Row],[TOTAL LISTA]])</f>
        <v>0</v>
      </c>
    </row>
    <row r="537" spans="1:25" x14ac:dyDescent="0.25">
      <c r="A537" s="71" t="s">
        <v>162</v>
      </c>
      <c r="B537" s="71" t="s">
        <v>158</v>
      </c>
      <c r="C537" s="3">
        <v>34451</v>
      </c>
      <c r="D537" s="3" t="s">
        <v>210</v>
      </c>
      <c r="E537" s="47" t="s">
        <v>135</v>
      </c>
      <c r="F537" s="4" t="s">
        <v>136</v>
      </c>
      <c r="G537" s="4">
        <v>720</v>
      </c>
      <c r="H537" s="3">
        <v>6</v>
      </c>
      <c r="I537" s="15">
        <f>SUMIFS(IN_TRANSITO!E:E,IN_TRANSITO!B:B,PLANEJAMENTO!C537,IN_TRANSITO!H:H,PLANEJAMENTO!$I$2,IN_TRANSITO!W:W,PLANEJAMENTO!A537)</f>
        <v>0</v>
      </c>
      <c r="J537" s="15">
        <f>SUMIFS(IN_TRANSITO!E:E,IN_TRANSITO!B:B,PLANEJAMENTO!C537,IN_TRANSITO!H:H,PLANEJAMENTO!$J$2,IN_TRANSITO!W:W,PLANEJAMENTO!A537)</f>
        <v>0</v>
      </c>
      <c r="K537" s="15">
        <f>SUMIFS(PRODUCAO_SHRINK!E:E,PRODUCAO_SHRINK!B:B,PLANEJAMENTO[[#This Row],[SKU]],PRODUCAO_SHRINK!H:H,PLANEJAMENTO[[#Headers],[SHERINK SOLICITADO]],PRODUCAO_SHRINK!V:V,PLANEJAMENTO[[#This Row],[LISTA]])</f>
        <v>0</v>
      </c>
      <c r="L537" s="15">
        <f>SUMIFS(PRODUCAO_SHRINK!E:E,PRODUCAO_SHRINK!B:B,PLANEJAMENTO[[#This Row],[SKU]],PRODUCAO_SHRINK!H:H,PLANEJAMENTO[[#Headers],[SHERINK ENVIADO]],PRODUCAO_SHRINK!V:V,PLANEJAMENTO[[#This Row],[LISTA]])</f>
        <v>0</v>
      </c>
      <c r="M537" s="15">
        <f>SUMIFS(IN_TRANSITO!E:E,IN_TRANSITO!B:B,PLANEJAMENTO!C537,IN_TRANSITO!H:H,PLANEJAMENTO!$M$2,IN_TRANSITO!W:W,PLANEJAMENTO!A537)</f>
        <v>0</v>
      </c>
      <c r="N537" s="15">
        <v>0</v>
      </c>
      <c r="O537" s="15">
        <v>1002</v>
      </c>
      <c r="P537" s="15">
        <f>(PLANEJAMENTO[[#This Row],[AGUARDANDO SEPARAÇÃO]]+PLANEJAMENTO[[#This Row],[FINALIZADO]])-(PLANEJAMENTO[[#This Row],[TOTAL LISTA]]+PLANEJAMENTO[[#This Row],[KIT]])</f>
        <v>-1002</v>
      </c>
      <c r="Q537" s="3">
        <f>IFERROR(VLOOKUP(PLANEJAMENTO[[#This Row],[SKU]],EST_MERCOCAMP!A:E,5,0),0)</f>
        <v>-5526</v>
      </c>
      <c r="R537" s="3">
        <f>IFERROR(VLOOKUP(PLANEJAMENTO[[#This Row],[SKU]],EST_LMX!A:C,3,0),0)</f>
        <v>3240</v>
      </c>
      <c r="S537" s="7">
        <f>IFERROR(IF(VLOOKUP(C537,'EST_DEVINTEX X DEMANDA'!A:E,5,0)&lt;0,0,VLOOKUP(C537,'EST_DEVINTEX X DEMANDA'!A:E,5,0)),0)</f>
        <v>0</v>
      </c>
      <c r="T537" s="3"/>
      <c r="U537" s="3">
        <f t="shared" si="16"/>
        <v>0</v>
      </c>
      <c r="V537" s="3">
        <f t="shared" si="17"/>
        <v>0</v>
      </c>
      <c r="W537" s="3" t="s">
        <v>145</v>
      </c>
      <c r="X537" s="87" t="s">
        <v>145</v>
      </c>
      <c r="Y537" s="73">
        <f>(PLANEJAMENTO[[#This Row],[AGUARDANDO SEPARAÇÃO]]+PLANEJAMENTO[[#This Row],[FINALIZADO]])/(PLANEJAMENTO[[#This Row],[KIT]]+PLANEJAMENTO[[#This Row],[TOTAL LISTA]])</f>
        <v>0</v>
      </c>
    </row>
    <row r="538" spans="1:25" x14ac:dyDescent="0.25">
      <c r="A538" s="71" t="s">
        <v>162</v>
      </c>
      <c r="B538" s="71" t="s">
        <v>158</v>
      </c>
      <c r="C538" s="3">
        <v>32137</v>
      </c>
      <c r="D538" s="3" t="s">
        <v>183</v>
      </c>
      <c r="E538" s="47" t="s">
        <v>135</v>
      </c>
      <c r="F538" s="4" t="s">
        <v>136</v>
      </c>
      <c r="G538" s="4">
        <v>8544</v>
      </c>
      <c r="H538" s="3">
        <v>12</v>
      </c>
      <c r="I538" s="15">
        <f>SUMIFS(IN_TRANSITO!E:E,IN_TRANSITO!B:B,PLANEJAMENTO!C538,IN_TRANSITO!H:H,PLANEJAMENTO!$I$2,IN_TRANSITO!W:W,PLANEJAMENTO!A538)</f>
        <v>0</v>
      </c>
      <c r="J538" s="15">
        <f>SUMIFS(IN_TRANSITO!E:E,IN_TRANSITO!B:B,PLANEJAMENTO!C538,IN_TRANSITO!H:H,PLANEJAMENTO!$J$2,IN_TRANSITO!W:W,PLANEJAMENTO!A538)</f>
        <v>0</v>
      </c>
      <c r="K538" s="15">
        <f>SUMIFS(PRODUCAO_SHRINK!E:E,PRODUCAO_SHRINK!B:B,PLANEJAMENTO[[#This Row],[SKU]],PRODUCAO_SHRINK!H:H,PLANEJAMENTO[[#Headers],[SHERINK SOLICITADO]],PRODUCAO_SHRINK!V:V,PLANEJAMENTO[[#This Row],[LISTA]])</f>
        <v>0</v>
      </c>
      <c r="L538" s="15">
        <f>SUMIFS(PRODUCAO_SHRINK!E:E,PRODUCAO_SHRINK!B:B,PLANEJAMENTO[[#This Row],[SKU]],PRODUCAO_SHRINK!H:H,PLANEJAMENTO[[#Headers],[SHERINK ENVIADO]],PRODUCAO_SHRINK!V:V,PLANEJAMENTO[[#This Row],[LISTA]])</f>
        <v>0</v>
      </c>
      <c r="M538" s="15">
        <f>SUMIFS(IN_TRANSITO!E:E,IN_TRANSITO!B:B,PLANEJAMENTO!C538,IN_TRANSITO!H:H,PLANEJAMENTO!$M$2,IN_TRANSITO!W:W,PLANEJAMENTO!A538)</f>
        <v>960</v>
      </c>
      <c r="N538" s="15">
        <v>0</v>
      </c>
      <c r="O538" s="15">
        <v>960</v>
      </c>
      <c r="P538" s="15">
        <f>(PLANEJAMENTO[[#This Row],[AGUARDANDO SEPARAÇÃO]]+PLANEJAMENTO[[#This Row],[FINALIZADO]])-(PLANEJAMENTO[[#This Row],[TOTAL LISTA]]+PLANEJAMENTO[[#This Row],[KIT]])</f>
        <v>0</v>
      </c>
      <c r="Q538" s="3">
        <f>IFERROR(VLOOKUP(PLANEJAMENTO[[#This Row],[SKU]],EST_MERCOCAMP!A:E,5,0),0)</f>
        <v>11244</v>
      </c>
      <c r="R538" s="3">
        <f>IFERROR(VLOOKUP(PLANEJAMENTO[[#This Row],[SKU]],EST_LMX!A:C,3,0),0)</f>
        <v>11646</v>
      </c>
      <c r="S538" s="7">
        <f>IFERROR(IF(VLOOKUP(C538,'EST_DEVINTEX X DEMANDA'!A:E,5,0)&lt;0,0,VLOOKUP(C538,'EST_DEVINTEX X DEMANDA'!A:E,5,0)),0)</f>
        <v>29904</v>
      </c>
      <c r="T538" s="3"/>
      <c r="U538" s="3">
        <f t="shared" si="16"/>
        <v>0</v>
      </c>
      <c r="V538" s="3">
        <f t="shared" si="17"/>
        <v>0</v>
      </c>
      <c r="W538" s="3" t="s">
        <v>145</v>
      </c>
      <c r="X538" s="87" t="s">
        <v>145</v>
      </c>
      <c r="Y538" s="73">
        <f>(PLANEJAMENTO[[#This Row],[AGUARDANDO SEPARAÇÃO]]+PLANEJAMENTO[[#This Row],[FINALIZADO]])/(PLANEJAMENTO[[#This Row],[KIT]]+PLANEJAMENTO[[#This Row],[TOTAL LISTA]])</f>
        <v>1</v>
      </c>
    </row>
    <row r="539" spans="1:25" x14ac:dyDescent="0.25">
      <c r="A539" s="71" t="s">
        <v>162</v>
      </c>
      <c r="B539" s="71" t="s">
        <v>158</v>
      </c>
      <c r="C539" s="3">
        <v>43757</v>
      </c>
      <c r="D539" s="3" t="s">
        <v>198</v>
      </c>
      <c r="E539" s="47" t="s">
        <v>135</v>
      </c>
      <c r="F539" s="4" t="s">
        <v>136</v>
      </c>
      <c r="G539" s="4">
        <v>1890</v>
      </c>
      <c r="H539" s="3">
        <v>6</v>
      </c>
      <c r="I539" s="15">
        <f>SUMIFS(IN_TRANSITO!E:E,IN_TRANSITO!B:B,PLANEJAMENTO!C539,IN_TRANSITO!H:H,PLANEJAMENTO!$I$2,IN_TRANSITO!W:W,PLANEJAMENTO!A539)</f>
        <v>0</v>
      </c>
      <c r="J539" s="15">
        <f>SUMIFS(IN_TRANSITO!E:E,IN_TRANSITO!B:B,PLANEJAMENTO!C539,IN_TRANSITO!H:H,PLANEJAMENTO!$J$2,IN_TRANSITO!W:W,PLANEJAMENTO!A539)</f>
        <v>0</v>
      </c>
      <c r="K539" s="15">
        <f>SUMIFS(PRODUCAO_SHRINK!E:E,PRODUCAO_SHRINK!B:B,PLANEJAMENTO[[#This Row],[SKU]],PRODUCAO_SHRINK!H:H,PLANEJAMENTO[[#Headers],[SHERINK SOLICITADO]],PRODUCAO_SHRINK!V:V,PLANEJAMENTO[[#This Row],[LISTA]])</f>
        <v>0</v>
      </c>
      <c r="L539" s="15">
        <f>SUMIFS(PRODUCAO_SHRINK!E:E,PRODUCAO_SHRINK!B:B,PLANEJAMENTO[[#This Row],[SKU]],PRODUCAO_SHRINK!H:H,PLANEJAMENTO[[#Headers],[SHERINK ENVIADO]],PRODUCAO_SHRINK!V:V,PLANEJAMENTO[[#This Row],[LISTA]])</f>
        <v>0</v>
      </c>
      <c r="M539" s="15">
        <f>SUMIFS(IN_TRANSITO!E:E,IN_TRANSITO!B:B,PLANEJAMENTO!C539,IN_TRANSITO!H:H,PLANEJAMENTO!$M$2,IN_TRANSITO!W:W,PLANEJAMENTO!A539)</f>
        <v>0</v>
      </c>
      <c r="N539" s="15">
        <v>0</v>
      </c>
      <c r="O539" s="15">
        <v>942</v>
      </c>
      <c r="P539" s="15">
        <f>(PLANEJAMENTO[[#This Row],[AGUARDANDO SEPARAÇÃO]]+PLANEJAMENTO[[#This Row],[FINALIZADO]])-(PLANEJAMENTO[[#This Row],[TOTAL LISTA]]+PLANEJAMENTO[[#This Row],[KIT]])</f>
        <v>-942</v>
      </c>
      <c r="Q539" s="3">
        <f>IFERROR(VLOOKUP(PLANEJAMENTO[[#This Row],[SKU]],EST_MERCOCAMP!A:E,5,0),0)</f>
        <v>1092</v>
      </c>
      <c r="R539" s="3">
        <f>IFERROR(VLOOKUP(PLANEJAMENTO[[#This Row],[SKU]],EST_LMX!A:C,3,0),0)</f>
        <v>402</v>
      </c>
      <c r="S539" s="7">
        <f>IFERROR(IF(VLOOKUP(C539,'EST_DEVINTEX X DEMANDA'!A:E,5,0)&lt;0,0,VLOOKUP(C539,'EST_DEVINTEX X DEMANDA'!A:E,5,0)),0)</f>
        <v>0</v>
      </c>
      <c r="T539" s="3"/>
      <c r="U539" s="3">
        <f t="shared" si="16"/>
        <v>0</v>
      </c>
      <c r="V539" s="3">
        <f t="shared" si="17"/>
        <v>0</v>
      </c>
      <c r="W539" s="3" t="s">
        <v>145</v>
      </c>
      <c r="X539" s="87" t="s">
        <v>145</v>
      </c>
      <c r="Y539" s="73">
        <f>(PLANEJAMENTO[[#This Row],[AGUARDANDO SEPARAÇÃO]]+PLANEJAMENTO[[#This Row],[FINALIZADO]])/(PLANEJAMENTO[[#This Row],[KIT]]+PLANEJAMENTO[[#This Row],[TOTAL LISTA]])</f>
        <v>0</v>
      </c>
    </row>
    <row r="540" spans="1:25" x14ac:dyDescent="0.25">
      <c r="A540" s="71" t="s">
        <v>162</v>
      </c>
      <c r="B540" s="71" t="s">
        <v>158</v>
      </c>
      <c r="C540" s="3">
        <v>95675</v>
      </c>
      <c r="D540" s="3" t="s">
        <v>189</v>
      </c>
      <c r="E540" s="47" t="s">
        <v>135</v>
      </c>
      <c r="F540" s="4" t="s">
        <v>136</v>
      </c>
      <c r="G540" s="4">
        <v>960</v>
      </c>
      <c r="H540" s="3">
        <v>6</v>
      </c>
      <c r="I540" s="15">
        <f>SUMIFS(IN_TRANSITO!E:E,IN_TRANSITO!B:B,PLANEJAMENTO!C540,IN_TRANSITO!H:H,PLANEJAMENTO!$I$2,IN_TRANSITO!W:W,PLANEJAMENTO!A540)</f>
        <v>0</v>
      </c>
      <c r="J540" s="15">
        <f>SUMIFS(IN_TRANSITO!E:E,IN_TRANSITO!B:B,PLANEJAMENTO!C540,IN_TRANSITO!H:H,PLANEJAMENTO!$J$2,IN_TRANSITO!W:W,PLANEJAMENTO!A540)</f>
        <v>0</v>
      </c>
      <c r="K540" s="15">
        <f>SUMIFS(PRODUCAO_SHRINK!E:E,PRODUCAO_SHRINK!B:B,PLANEJAMENTO[[#This Row],[SKU]],PRODUCAO_SHRINK!H:H,PLANEJAMENTO[[#Headers],[SHERINK SOLICITADO]],PRODUCAO_SHRINK!V:V,PLANEJAMENTO[[#This Row],[LISTA]])</f>
        <v>0</v>
      </c>
      <c r="L540" s="15">
        <f>SUMIFS(PRODUCAO_SHRINK!E:E,PRODUCAO_SHRINK!B:B,PLANEJAMENTO[[#This Row],[SKU]],PRODUCAO_SHRINK!H:H,PLANEJAMENTO[[#Headers],[SHERINK ENVIADO]],PRODUCAO_SHRINK!V:V,PLANEJAMENTO[[#This Row],[LISTA]])</f>
        <v>0</v>
      </c>
      <c r="M540" s="15">
        <f>SUMIFS(IN_TRANSITO!E:E,IN_TRANSITO!B:B,PLANEJAMENTO!C540,IN_TRANSITO!H:H,PLANEJAMENTO!$M$2,IN_TRANSITO!W:W,PLANEJAMENTO!A540)</f>
        <v>930</v>
      </c>
      <c r="N540" s="15">
        <v>0</v>
      </c>
      <c r="O540" s="15">
        <v>930</v>
      </c>
      <c r="P540" s="15">
        <f>(PLANEJAMENTO[[#This Row],[AGUARDANDO SEPARAÇÃO]]+PLANEJAMENTO[[#This Row],[FINALIZADO]])-(PLANEJAMENTO[[#This Row],[TOTAL LISTA]]+PLANEJAMENTO[[#This Row],[KIT]])</f>
        <v>0</v>
      </c>
      <c r="Q540" s="3">
        <f>IFERROR(VLOOKUP(PLANEJAMENTO[[#This Row],[SKU]],EST_MERCOCAMP!A:E,5,0),0)</f>
        <v>2028</v>
      </c>
      <c r="R540" s="3">
        <f>IFERROR(VLOOKUP(PLANEJAMENTO[[#This Row],[SKU]],EST_LMX!A:C,3,0),0)</f>
        <v>0</v>
      </c>
      <c r="S540" s="7">
        <f>IFERROR(IF(VLOOKUP(C540,'EST_DEVINTEX X DEMANDA'!A:E,5,0)&lt;0,0,VLOOKUP(C540,'EST_DEVINTEX X DEMANDA'!A:E,5,0)),0)</f>
        <v>1680</v>
      </c>
      <c r="T540" s="3"/>
      <c r="U540" s="3">
        <f t="shared" si="16"/>
        <v>0</v>
      </c>
      <c r="V540" s="3">
        <f t="shared" si="17"/>
        <v>0</v>
      </c>
      <c r="W540" s="3" t="s">
        <v>145</v>
      </c>
      <c r="X540" s="87" t="s">
        <v>145</v>
      </c>
      <c r="Y540" s="73">
        <f>(PLANEJAMENTO[[#This Row],[AGUARDANDO SEPARAÇÃO]]+PLANEJAMENTO[[#This Row],[FINALIZADO]])/(PLANEJAMENTO[[#This Row],[KIT]]+PLANEJAMENTO[[#This Row],[TOTAL LISTA]])</f>
        <v>1</v>
      </c>
    </row>
    <row r="541" spans="1:25" x14ac:dyDescent="0.25">
      <c r="A541" s="71" t="s">
        <v>162</v>
      </c>
      <c r="B541" s="71" t="s">
        <v>158</v>
      </c>
      <c r="C541" s="3">
        <v>95355</v>
      </c>
      <c r="D541" s="3" t="s">
        <v>48</v>
      </c>
      <c r="E541" s="47" t="s">
        <v>135</v>
      </c>
      <c r="F541" s="4" t="s">
        <v>136</v>
      </c>
      <c r="G541" s="4">
        <v>960</v>
      </c>
      <c r="H541" s="3">
        <v>6</v>
      </c>
      <c r="I541" s="15">
        <f>SUMIFS(IN_TRANSITO!E:E,IN_TRANSITO!B:B,PLANEJAMENTO!C541,IN_TRANSITO!H:H,PLANEJAMENTO!$I$2,IN_TRANSITO!W:W,PLANEJAMENTO!A541)</f>
        <v>0</v>
      </c>
      <c r="J541" s="15">
        <f>SUMIFS(IN_TRANSITO!E:E,IN_TRANSITO!B:B,PLANEJAMENTO!C541,IN_TRANSITO!H:H,PLANEJAMENTO!$J$2,IN_TRANSITO!W:W,PLANEJAMENTO!A541)</f>
        <v>0</v>
      </c>
      <c r="K541" s="15">
        <f>SUMIFS(PRODUCAO_SHRINK!E:E,PRODUCAO_SHRINK!B:B,PLANEJAMENTO[[#This Row],[SKU]],PRODUCAO_SHRINK!H:H,PLANEJAMENTO[[#Headers],[SHERINK SOLICITADO]],PRODUCAO_SHRINK!V:V,PLANEJAMENTO[[#This Row],[LISTA]])</f>
        <v>912</v>
      </c>
      <c r="L541" s="15">
        <f>SUMIFS(PRODUCAO_SHRINK!E:E,PRODUCAO_SHRINK!B:B,PLANEJAMENTO[[#This Row],[SKU]],PRODUCAO_SHRINK!H:H,PLANEJAMENTO[[#Headers],[SHERINK ENVIADO]],PRODUCAO_SHRINK!V:V,PLANEJAMENTO[[#This Row],[LISTA]])</f>
        <v>0</v>
      </c>
      <c r="M541" s="15">
        <f>SUMIFS(IN_TRANSITO!E:E,IN_TRANSITO!B:B,PLANEJAMENTO!C541,IN_TRANSITO!H:H,PLANEJAMENTO!$M$2,IN_TRANSITO!W:W,PLANEJAMENTO!A541)</f>
        <v>0</v>
      </c>
      <c r="N541" s="15">
        <v>0</v>
      </c>
      <c r="O541" s="15">
        <v>912</v>
      </c>
      <c r="P541" s="15">
        <f>(PLANEJAMENTO[[#This Row],[AGUARDANDO SEPARAÇÃO]]+PLANEJAMENTO[[#This Row],[FINALIZADO]])-(PLANEJAMENTO[[#This Row],[TOTAL LISTA]]+PLANEJAMENTO[[#This Row],[KIT]])</f>
        <v>-912</v>
      </c>
      <c r="Q541" s="3">
        <f>IFERROR(VLOOKUP(PLANEJAMENTO[[#This Row],[SKU]],EST_MERCOCAMP!A:E,5,0),0)</f>
        <v>1644</v>
      </c>
      <c r="R541" s="3">
        <f>IFERROR(VLOOKUP(PLANEJAMENTO[[#This Row],[SKU]],EST_LMX!A:C,3,0),0)</f>
        <v>0</v>
      </c>
      <c r="S541" s="7">
        <f>IFERROR(IF(VLOOKUP(C541,'EST_DEVINTEX X DEMANDA'!A:E,5,0)&lt;0,0,VLOOKUP(C541,'EST_DEVINTEX X DEMANDA'!A:E,5,0)),0)</f>
        <v>8292</v>
      </c>
      <c r="T541" s="3"/>
      <c r="U541" s="3">
        <f t="shared" si="16"/>
        <v>0</v>
      </c>
      <c r="V541" s="3">
        <f t="shared" si="17"/>
        <v>0</v>
      </c>
      <c r="W541" s="3" t="s">
        <v>182</v>
      </c>
      <c r="X541" s="87" t="s">
        <v>145</v>
      </c>
      <c r="Y541" s="73">
        <f>(PLANEJAMENTO[[#This Row],[AGUARDANDO SEPARAÇÃO]]+PLANEJAMENTO[[#This Row],[FINALIZADO]])/(PLANEJAMENTO[[#This Row],[KIT]]+PLANEJAMENTO[[#This Row],[TOTAL LISTA]])</f>
        <v>0</v>
      </c>
    </row>
    <row r="542" spans="1:25" x14ac:dyDescent="0.25">
      <c r="A542" s="71" t="s">
        <v>162</v>
      </c>
      <c r="B542" s="71" t="s">
        <v>158</v>
      </c>
      <c r="C542" s="3">
        <v>32136</v>
      </c>
      <c r="D542" s="3" t="s">
        <v>186</v>
      </c>
      <c r="E542" s="47" t="s">
        <v>135</v>
      </c>
      <c r="F542" s="4" t="s">
        <v>136</v>
      </c>
      <c r="G542" s="4">
        <v>8544</v>
      </c>
      <c r="H542" s="3">
        <v>12</v>
      </c>
      <c r="I542" s="15">
        <f>SUMIFS(IN_TRANSITO!E:E,IN_TRANSITO!B:B,PLANEJAMENTO!C542,IN_TRANSITO!H:H,PLANEJAMENTO!$I$2,IN_TRANSITO!W:W,PLANEJAMENTO!A542)</f>
        <v>912</v>
      </c>
      <c r="J542" s="15">
        <f>SUMIFS(IN_TRANSITO!E:E,IN_TRANSITO!B:B,PLANEJAMENTO!C542,IN_TRANSITO!H:H,PLANEJAMENTO!$J$2,IN_TRANSITO!W:W,PLANEJAMENTO!A542)</f>
        <v>0</v>
      </c>
      <c r="K542" s="15">
        <f>SUMIFS(PRODUCAO_SHRINK!E:E,PRODUCAO_SHRINK!B:B,PLANEJAMENTO[[#This Row],[SKU]],PRODUCAO_SHRINK!H:H,PLANEJAMENTO[[#Headers],[SHERINK SOLICITADO]],PRODUCAO_SHRINK!V:V,PLANEJAMENTO[[#This Row],[LISTA]])</f>
        <v>0</v>
      </c>
      <c r="L542" s="15">
        <f>SUMIFS(PRODUCAO_SHRINK!E:E,PRODUCAO_SHRINK!B:B,PLANEJAMENTO[[#This Row],[SKU]],PRODUCAO_SHRINK!H:H,PLANEJAMENTO[[#Headers],[SHERINK ENVIADO]],PRODUCAO_SHRINK!V:V,PLANEJAMENTO[[#This Row],[LISTA]])</f>
        <v>0</v>
      </c>
      <c r="M542" s="15">
        <f>SUMIFS(IN_TRANSITO!E:E,IN_TRANSITO!B:B,PLANEJAMENTO!C542,IN_TRANSITO!H:H,PLANEJAMENTO!$M$2,IN_TRANSITO!W:W,PLANEJAMENTO!A542)</f>
        <v>0</v>
      </c>
      <c r="N542" s="15">
        <v>0</v>
      </c>
      <c r="O542" s="15">
        <v>912</v>
      </c>
      <c r="P542" s="15">
        <f>(PLANEJAMENTO[[#This Row],[AGUARDANDO SEPARAÇÃO]]+PLANEJAMENTO[[#This Row],[FINALIZADO]])-(PLANEJAMENTO[[#This Row],[TOTAL LISTA]]+PLANEJAMENTO[[#This Row],[KIT]])</f>
        <v>0</v>
      </c>
      <c r="Q542" s="3">
        <f>IFERROR(VLOOKUP(PLANEJAMENTO[[#This Row],[SKU]],EST_MERCOCAMP!A:E,5,0),0)</f>
        <v>28332</v>
      </c>
      <c r="R542" s="3">
        <f>IFERROR(VLOOKUP(PLANEJAMENTO[[#This Row],[SKU]],EST_LMX!A:C,3,0),0)</f>
        <v>11232</v>
      </c>
      <c r="S542" s="7">
        <f>IFERROR(IF(VLOOKUP(C542,'EST_DEVINTEX X DEMANDA'!A:E,5,0)&lt;0,0,VLOOKUP(C542,'EST_DEVINTEX X DEMANDA'!A:E,5,0)),0)</f>
        <v>15060</v>
      </c>
      <c r="T542" s="3"/>
      <c r="U542" s="3">
        <f t="shared" si="16"/>
        <v>0</v>
      </c>
      <c r="V542" s="3">
        <f t="shared" si="17"/>
        <v>0</v>
      </c>
      <c r="W542" s="3" t="s">
        <v>145</v>
      </c>
      <c r="X542" s="87" t="s">
        <v>145</v>
      </c>
      <c r="Y542" s="73">
        <f>(PLANEJAMENTO[[#This Row],[AGUARDANDO SEPARAÇÃO]]+PLANEJAMENTO[[#This Row],[FINALIZADO]])/(PLANEJAMENTO[[#This Row],[KIT]]+PLANEJAMENTO[[#This Row],[TOTAL LISTA]])</f>
        <v>1</v>
      </c>
    </row>
    <row r="543" spans="1:25" x14ac:dyDescent="0.25">
      <c r="A543" s="71" t="s">
        <v>162</v>
      </c>
      <c r="B543" s="71" t="s">
        <v>158</v>
      </c>
      <c r="C543" s="3">
        <v>33271</v>
      </c>
      <c r="D543" s="3" t="s">
        <v>6</v>
      </c>
      <c r="E543" s="47" t="s">
        <v>135</v>
      </c>
      <c r="F543" s="4" t="s">
        <v>136</v>
      </c>
      <c r="G543" s="4">
        <v>480</v>
      </c>
      <c r="H543" s="3">
        <v>6</v>
      </c>
      <c r="I543" s="15">
        <f>SUMIFS(IN_TRANSITO!E:E,IN_TRANSITO!B:B,PLANEJAMENTO!C543,IN_TRANSITO!H:H,PLANEJAMENTO!$I$2,IN_TRANSITO!W:W,PLANEJAMENTO!A543)</f>
        <v>0</v>
      </c>
      <c r="J543" s="15">
        <f>SUMIFS(IN_TRANSITO!E:E,IN_TRANSITO!B:B,PLANEJAMENTO!C543,IN_TRANSITO!H:H,PLANEJAMENTO!$J$2,IN_TRANSITO!W:W,PLANEJAMENTO!A543)</f>
        <v>0</v>
      </c>
      <c r="K543" s="15">
        <f>SUMIFS(PRODUCAO_SHRINK!E:E,PRODUCAO_SHRINK!B:B,PLANEJAMENTO[[#This Row],[SKU]],PRODUCAO_SHRINK!H:H,PLANEJAMENTO[[#Headers],[SHERINK SOLICITADO]],PRODUCAO_SHRINK!V:V,PLANEJAMENTO[[#This Row],[LISTA]])</f>
        <v>900</v>
      </c>
      <c r="L543" s="15">
        <f>SUMIFS(PRODUCAO_SHRINK!E:E,PRODUCAO_SHRINK!B:B,PLANEJAMENTO[[#This Row],[SKU]],PRODUCAO_SHRINK!H:H,PLANEJAMENTO[[#Headers],[SHERINK ENVIADO]],PRODUCAO_SHRINK!V:V,PLANEJAMENTO[[#This Row],[LISTA]])</f>
        <v>0</v>
      </c>
      <c r="M543" s="15">
        <f>SUMIFS(IN_TRANSITO!E:E,IN_TRANSITO!B:B,PLANEJAMENTO!C543,IN_TRANSITO!H:H,PLANEJAMENTO!$M$2,IN_TRANSITO!W:W,PLANEJAMENTO!A543)</f>
        <v>0</v>
      </c>
      <c r="N543" s="15">
        <v>0</v>
      </c>
      <c r="O543" s="15">
        <v>900</v>
      </c>
      <c r="P543" s="15">
        <f>(PLANEJAMENTO[[#This Row],[AGUARDANDO SEPARAÇÃO]]+PLANEJAMENTO[[#This Row],[FINALIZADO]])-(PLANEJAMENTO[[#This Row],[TOTAL LISTA]]+PLANEJAMENTO[[#This Row],[KIT]])</f>
        <v>-900</v>
      </c>
      <c r="Q543" s="3">
        <f>IFERROR(VLOOKUP(PLANEJAMENTO[[#This Row],[SKU]],EST_MERCOCAMP!A:E,5,0),0)</f>
        <v>16488</v>
      </c>
      <c r="R543" s="3">
        <f>IFERROR(VLOOKUP(PLANEJAMENTO[[#This Row],[SKU]],EST_LMX!A:C,3,0),0)</f>
        <v>8148</v>
      </c>
      <c r="S543" s="7">
        <f>IFERROR(IF(VLOOKUP(C543,'EST_DEVINTEX X DEMANDA'!A:E,5,0)&lt;0,0,VLOOKUP(C543,'EST_DEVINTEX X DEMANDA'!A:E,5,0)),0)</f>
        <v>8244</v>
      </c>
      <c r="T543" s="3"/>
      <c r="U543" s="3">
        <f t="shared" si="16"/>
        <v>0</v>
      </c>
      <c r="V543" s="3">
        <f t="shared" si="17"/>
        <v>0</v>
      </c>
      <c r="W543" s="3" t="s">
        <v>182</v>
      </c>
      <c r="X543" s="87" t="s">
        <v>145</v>
      </c>
      <c r="Y543" s="73">
        <f>(PLANEJAMENTO[[#This Row],[AGUARDANDO SEPARAÇÃO]]+PLANEJAMENTO[[#This Row],[FINALIZADO]])/(PLANEJAMENTO[[#This Row],[KIT]]+PLANEJAMENTO[[#This Row],[TOTAL LISTA]])</f>
        <v>0</v>
      </c>
    </row>
    <row r="544" spans="1:25" x14ac:dyDescent="0.25">
      <c r="A544" s="71" t="s">
        <v>162</v>
      </c>
      <c r="B544" s="71" t="s">
        <v>158</v>
      </c>
      <c r="C544" s="3">
        <v>32209</v>
      </c>
      <c r="D544" s="3" t="s">
        <v>18</v>
      </c>
      <c r="E544" s="47" t="s">
        <v>135</v>
      </c>
      <c r="F544" s="4" t="s">
        <v>136</v>
      </c>
      <c r="G544" s="4">
        <v>720</v>
      </c>
      <c r="H544" s="3">
        <v>6</v>
      </c>
      <c r="I544" s="15">
        <f>SUMIFS(IN_TRANSITO!E:E,IN_TRANSITO!B:B,PLANEJAMENTO!C544,IN_TRANSITO!H:H,PLANEJAMENTO!$I$2,IN_TRANSITO!W:W,PLANEJAMENTO!A544)</f>
        <v>0</v>
      </c>
      <c r="J544" s="15">
        <f>SUMIFS(IN_TRANSITO!E:E,IN_TRANSITO!B:B,PLANEJAMENTO!C544,IN_TRANSITO!H:H,PLANEJAMENTO!$J$2,IN_TRANSITO!W:W,PLANEJAMENTO!A544)</f>
        <v>0</v>
      </c>
      <c r="K544" s="15">
        <f>SUMIFS(PRODUCAO_SHRINK!E:E,PRODUCAO_SHRINK!B:B,PLANEJAMENTO[[#This Row],[SKU]],PRODUCAO_SHRINK!H:H,PLANEJAMENTO[[#Headers],[SHERINK SOLICITADO]],PRODUCAO_SHRINK!V:V,PLANEJAMENTO[[#This Row],[LISTA]])</f>
        <v>882</v>
      </c>
      <c r="L544" s="15">
        <f>SUMIFS(PRODUCAO_SHRINK!E:E,PRODUCAO_SHRINK!B:B,PLANEJAMENTO[[#This Row],[SKU]],PRODUCAO_SHRINK!H:H,PLANEJAMENTO[[#Headers],[SHERINK ENVIADO]],PRODUCAO_SHRINK!V:V,PLANEJAMENTO[[#This Row],[LISTA]])</f>
        <v>0</v>
      </c>
      <c r="M544" s="15">
        <f>SUMIFS(IN_TRANSITO!E:E,IN_TRANSITO!B:B,PLANEJAMENTO!C544,IN_TRANSITO!H:H,PLANEJAMENTO!$M$2,IN_TRANSITO!W:W,PLANEJAMENTO!A544)</f>
        <v>0</v>
      </c>
      <c r="N544" s="15">
        <v>0</v>
      </c>
      <c r="O544" s="15">
        <v>882</v>
      </c>
      <c r="P544" s="15">
        <f>(PLANEJAMENTO[[#This Row],[AGUARDANDO SEPARAÇÃO]]+PLANEJAMENTO[[#This Row],[FINALIZADO]])-(PLANEJAMENTO[[#This Row],[TOTAL LISTA]]+PLANEJAMENTO[[#This Row],[KIT]])</f>
        <v>-882</v>
      </c>
      <c r="Q544" s="3">
        <f>IFERROR(VLOOKUP(PLANEJAMENTO[[#This Row],[SKU]],EST_MERCOCAMP!A:E,5,0),0)</f>
        <v>-4482</v>
      </c>
      <c r="R544" s="3">
        <f>IFERROR(VLOOKUP(PLANEJAMENTO[[#This Row],[SKU]],EST_LMX!A:C,3,0),0)</f>
        <v>3152</v>
      </c>
      <c r="S544" s="7">
        <f>IFERROR(IF(VLOOKUP(C544,'EST_DEVINTEX X DEMANDA'!A:E,5,0)&lt;0,0,VLOOKUP(C544,'EST_DEVINTEX X DEMANDA'!A:E,5,0)),0)</f>
        <v>11106</v>
      </c>
      <c r="T544" s="3"/>
      <c r="U544" s="3">
        <f t="shared" si="16"/>
        <v>0</v>
      </c>
      <c r="V544" s="3">
        <f t="shared" si="17"/>
        <v>0</v>
      </c>
      <c r="W544" s="3" t="s">
        <v>182</v>
      </c>
      <c r="X544" s="87" t="s">
        <v>145</v>
      </c>
      <c r="Y544" s="73">
        <f>(PLANEJAMENTO[[#This Row],[AGUARDANDO SEPARAÇÃO]]+PLANEJAMENTO[[#This Row],[FINALIZADO]])/(PLANEJAMENTO[[#This Row],[KIT]]+PLANEJAMENTO[[#This Row],[TOTAL LISTA]])</f>
        <v>0</v>
      </c>
    </row>
    <row r="545" spans="1:25" x14ac:dyDescent="0.25">
      <c r="A545" s="71" t="s">
        <v>162</v>
      </c>
      <c r="B545" s="71" t="s">
        <v>158</v>
      </c>
      <c r="C545" s="3">
        <v>32441</v>
      </c>
      <c r="D545" s="3" t="s">
        <v>194</v>
      </c>
      <c r="E545" s="47" t="s">
        <v>135</v>
      </c>
      <c r="F545" s="4" t="s">
        <v>136</v>
      </c>
      <c r="G545" s="4">
        <v>888</v>
      </c>
      <c r="H545" s="3">
        <v>6</v>
      </c>
      <c r="I545" s="15">
        <f>SUMIFS(IN_TRANSITO!E:E,IN_TRANSITO!B:B,PLANEJAMENTO!C545,IN_TRANSITO!H:H,PLANEJAMENTO!$I$2,IN_TRANSITO!W:W,PLANEJAMENTO!A545)</f>
        <v>882</v>
      </c>
      <c r="J545" s="15">
        <f>SUMIFS(IN_TRANSITO!E:E,IN_TRANSITO!B:B,PLANEJAMENTO!C545,IN_TRANSITO!H:H,PLANEJAMENTO!$J$2,IN_TRANSITO!W:W,PLANEJAMENTO!A545)</f>
        <v>0</v>
      </c>
      <c r="K545" s="15">
        <f>SUMIFS(PRODUCAO_SHRINK!E:E,PRODUCAO_SHRINK!B:B,PLANEJAMENTO[[#This Row],[SKU]],PRODUCAO_SHRINK!H:H,PLANEJAMENTO[[#Headers],[SHERINK SOLICITADO]],PRODUCAO_SHRINK!V:V,PLANEJAMENTO[[#This Row],[LISTA]])</f>
        <v>0</v>
      </c>
      <c r="L545" s="15">
        <f>SUMIFS(PRODUCAO_SHRINK!E:E,PRODUCAO_SHRINK!B:B,PLANEJAMENTO[[#This Row],[SKU]],PRODUCAO_SHRINK!H:H,PLANEJAMENTO[[#Headers],[SHERINK ENVIADO]],PRODUCAO_SHRINK!V:V,PLANEJAMENTO[[#This Row],[LISTA]])</f>
        <v>0</v>
      </c>
      <c r="M545" s="15">
        <f>SUMIFS(IN_TRANSITO!E:E,IN_TRANSITO!B:B,PLANEJAMENTO!C545,IN_TRANSITO!H:H,PLANEJAMENTO!$M$2,IN_TRANSITO!W:W,PLANEJAMENTO!A545)</f>
        <v>0</v>
      </c>
      <c r="N545" s="15">
        <v>0</v>
      </c>
      <c r="O545" s="15">
        <v>882</v>
      </c>
      <c r="P545" s="15">
        <f>(PLANEJAMENTO[[#This Row],[AGUARDANDO SEPARAÇÃO]]+PLANEJAMENTO[[#This Row],[FINALIZADO]])-(PLANEJAMENTO[[#This Row],[TOTAL LISTA]]+PLANEJAMENTO[[#This Row],[KIT]])</f>
        <v>0</v>
      </c>
      <c r="Q545" s="3">
        <f>IFERROR(VLOOKUP(PLANEJAMENTO[[#This Row],[SKU]],EST_MERCOCAMP!A:E,5,0),0)</f>
        <v>996</v>
      </c>
      <c r="R545" s="3">
        <f>IFERROR(VLOOKUP(PLANEJAMENTO[[#This Row],[SKU]],EST_LMX!A:C,3,0),0)</f>
        <v>198</v>
      </c>
      <c r="S545" s="7">
        <f>IFERROR(IF(VLOOKUP(C545,'EST_DEVINTEX X DEMANDA'!A:E,5,0)&lt;0,0,VLOOKUP(C545,'EST_DEVINTEX X DEMANDA'!A:E,5,0)),0)</f>
        <v>888</v>
      </c>
      <c r="T545" s="3"/>
      <c r="U545" s="3">
        <f t="shared" si="16"/>
        <v>0</v>
      </c>
      <c r="V545" s="3">
        <f t="shared" si="17"/>
        <v>0</v>
      </c>
      <c r="W545" s="3" t="s">
        <v>145</v>
      </c>
      <c r="X545" s="87" t="s">
        <v>145</v>
      </c>
      <c r="Y545" s="73">
        <f>(PLANEJAMENTO[[#This Row],[AGUARDANDO SEPARAÇÃO]]+PLANEJAMENTO[[#This Row],[FINALIZADO]])/(PLANEJAMENTO[[#This Row],[KIT]]+PLANEJAMENTO[[#This Row],[TOTAL LISTA]])</f>
        <v>1</v>
      </c>
    </row>
    <row r="546" spans="1:25" x14ac:dyDescent="0.25">
      <c r="A546" s="71" t="s">
        <v>162</v>
      </c>
      <c r="B546" s="71" t="s">
        <v>158</v>
      </c>
      <c r="C546" s="3">
        <v>30514</v>
      </c>
      <c r="D546" s="3" t="s">
        <v>220</v>
      </c>
      <c r="E546" s="47" t="s">
        <v>135</v>
      </c>
      <c r="F546" s="4" t="s">
        <v>136</v>
      </c>
      <c r="G546" s="4">
        <v>960</v>
      </c>
      <c r="H546" s="3">
        <v>6</v>
      </c>
      <c r="I546" s="15">
        <f>SUMIFS(IN_TRANSITO!E:E,IN_TRANSITO!B:B,PLANEJAMENTO!C546,IN_TRANSITO!H:H,PLANEJAMENTO!$I$2,IN_TRANSITO!W:W,PLANEJAMENTO!A546)</f>
        <v>0</v>
      </c>
      <c r="J546" s="15">
        <f>SUMIFS(IN_TRANSITO!E:E,IN_TRANSITO!B:B,PLANEJAMENTO!C546,IN_TRANSITO!H:H,PLANEJAMENTO!$J$2,IN_TRANSITO!W:W,PLANEJAMENTO!A546)</f>
        <v>0</v>
      </c>
      <c r="K546" s="15">
        <f>SUMIFS(PRODUCAO_SHRINK!E:E,PRODUCAO_SHRINK!B:B,PLANEJAMENTO[[#This Row],[SKU]],PRODUCAO_SHRINK!H:H,PLANEJAMENTO[[#Headers],[SHERINK SOLICITADO]],PRODUCAO_SHRINK!V:V,PLANEJAMENTO[[#This Row],[LISTA]])</f>
        <v>0</v>
      </c>
      <c r="L546" s="15">
        <f>SUMIFS(PRODUCAO_SHRINK!E:E,PRODUCAO_SHRINK!B:B,PLANEJAMENTO[[#This Row],[SKU]],PRODUCAO_SHRINK!H:H,PLANEJAMENTO[[#Headers],[SHERINK ENVIADO]],PRODUCAO_SHRINK!V:V,PLANEJAMENTO[[#This Row],[LISTA]])</f>
        <v>0</v>
      </c>
      <c r="M546" s="15">
        <f>SUMIFS(IN_TRANSITO!E:E,IN_TRANSITO!B:B,PLANEJAMENTO!C546,IN_TRANSITO!H:H,PLANEJAMENTO!$M$2,IN_TRANSITO!W:W,PLANEJAMENTO!A546)</f>
        <v>804</v>
      </c>
      <c r="N546" s="15">
        <v>0</v>
      </c>
      <c r="O546" s="15">
        <v>804</v>
      </c>
      <c r="P546" s="15">
        <f>(PLANEJAMENTO[[#This Row],[AGUARDANDO SEPARAÇÃO]]+PLANEJAMENTO[[#This Row],[FINALIZADO]])-(PLANEJAMENTO[[#This Row],[TOTAL LISTA]]+PLANEJAMENTO[[#This Row],[KIT]])</f>
        <v>0</v>
      </c>
      <c r="Q546" s="3">
        <f>IFERROR(VLOOKUP(PLANEJAMENTO[[#This Row],[SKU]],EST_MERCOCAMP!A:E,5,0),0)</f>
        <v>-2724</v>
      </c>
      <c r="R546" s="3">
        <f>IFERROR(VLOOKUP(PLANEJAMENTO[[#This Row],[SKU]],EST_LMX!A:C,3,0),0)</f>
        <v>2382</v>
      </c>
      <c r="S546" s="7">
        <f>IFERROR(IF(VLOOKUP(C546,'EST_DEVINTEX X DEMANDA'!A:E,5,0)&lt;0,0,VLOOKUP(C546,'EST_DEVINTEX X DEMANDA'!A:E,5,0)),0)</f>
        <v>13524</v>
      </c>
      <c r="T546" s="3"/>
      <c r="U546" s="3">
        <f t="shared" si="16"/>
        <v>0</v>
      </c>
      <c r="V546" s="3">
        <f t="shared" si="17"/>
        <v>0</v>
      </c>
      <c r="W546" s="3" t="s">
        <v>145</v>
      </c>
      <c r="X546" s="87" t="s">
        <v>145</v>
      </c>
      <c r="Y546" s="73">
        <f>(PLANEJAMENTO[[#This Row],[AGUARDANDO SEPARAÇÃO]]+PLANEJAMENTO[[#This Row],[FINALIZADO]])/(PLANEJAMENTO[[#This Row],[KIT]]+PLANEJAMENTO[[#This Row],[TOTAL LISTA]])</f>
        <v>1</v>
      </c>
    </row>
    <row r="547" spans="1:25" x14ac:dyDescent="0.25">
      <c r="A547" s="71" t="s">
        <v>162</v>
      </c>
      <c r="B547" s="71" t="s">
        <v>158</v>
      </c>
      <c r="C547" s="3">
        <v>33343</v>
      </c>
      <c r="D547" s="3" t="s">
        <v>251</v>
      </c>
      <c r="E547" s="47" t="s">
        <v>135</v>
      </c>
      <c r="F547" s="4" t="s">
        <v>136</v>
      </c>
      <c r="G547" s="4">
        <v>8352</v>
      </c>
      <c r="H547" s="3">
        <v>12</v>
      </c>
      <c r="I547" s="15">
        <f>SUMIFS(IN_TRANSITO!E:E,IN_TRANSITO!B:B,PLANEJAMENTO!C547,IN_TRANSITO!H:H,PLANEJAMENTO!$I$2,IN_TRANSITO!W:W,PLANEJAMENTO!A547)</f>
        <v>0</v>
      </c>
      <c r="J547" s="15">
        <f>SUMIFS(IN_TRANSITO!E:E,IN_TRANSITO!B:B,PLANEJAMENTO!C547,IN_TRANSITO!H:H,PLANEJAMENTO!$J$2,IN_TRANSITO!W:W,PLANEJAMENTO!A547)</f>
        <v>0</v>
      </c>
      <c r="K547" s="15">
        <f>SUMIFS(PRODUCAO_SHRINK!E:E,PRODUCAO_SHRINK!B:B,PLANEJAMENTO[[#This Row],[SKU]],PRODUCAO_SHRINK!H:H,PLANEJAMENTO[[#Headers],[SHERINK SOLICITADO]],PRODUCAO_SHRINK!V:V,PLANEJAMENTO[[#This Row],[LISTA]])</f>
        <v>0</v>
      </c>
      <c r="L547" s="15">
        <f>SUMIFS(PRODUCAO_SHRINK!E:E,PRODUCAO_SHRINK!B:B,PLANEJAMENTO[[#This Row],[SKU]],PRODUCAO_SHRINK!H:H,PLANEJAMENTO[[#Headers],[SHERINK ENVIADO]],PRODUCAO_SHRINK!V:V,PLANEJAMENTO[[#This Row],[LISTA]])</f>
        <v>0</v>
      </c>
      <c r="M547" s="15">
        <f>SUMIFS(IN_TRANSITO!E:E,IN_TRANSITO!B:B,PLANEJAMENTO!C547,IN_TRANSITO!H:H,PLANEJAMENTO!$M$2,IN_TRANSITO!W:W,PLANEJAMENTO!A547)</f>
        <v>0</v>
      </c>
      <c r="N547" s="15">
        <v>0</v>
      </c>
      <c r="O547" s="15">
        <v>768</v>
      </c>
      <c r="P547" s="15">
        <f>(PLANEJAMENTO[[#This Row],[AGUARDANDO SEPARAÇÃO]]+PLANEJAMENTO[[#This Row],[FINALIZADO]])-(PLANEJAMENTO[[#This Row],[TOTAL LISTA]]+PLANEJAMENTO[[#This Row],[KIT]])</f>
        <v>-768</v>
      </c>
      <c r="Q547" s="3">
        <f>IFERROR(VLOOKUP(PLANEJAMENTO[[#This Row],[SKU]],EST_MERCOCAMP!A:E,5,0),0)</f>
        <v>23844</v>
      </c>
      <c r="R547" s="3">
        <f>IFERROR(VLOOKUP(PLANEJAMENTO[[#This Row],[SKU]],EST_LMX!A:C,3,0),0)</f>
        <v>1212</v>
      </c>
      <c r="S547" s="7">
        <f>IFERROR(IF(VLOOKUP(C547,'EST_DEVINTEX X DEMANDA'!A:E,5,0)&lt;0,0,VLOOKUP(C547,'EST_DEVINTEX X DEMANDA'!A:E,5,0)),0)</f>
        <v>4176</v>
      </c>
      <c r="T547" s="3"/>
      <c r="U547" s="3">
        <f t="shared" si="16"/>
        <v>0</v>
      </c>
      <c r="V547" s="3">
        <f t="shared" si="17"/>
        <v>0</v>
      </c>
      <c r="W547" s="3" t="s">
        <v>145</v>
      </c>
      <c r="X547" s="87" t="s">
        <v>145</v>
      </c>
      <c r="Y547" s="73">
        <f>(PLANEJAMENTO[[#This Row],[AGUARDANDO SEPARAÇÃO]]+PLANEJAMENTO[[#This Row],[FINALIZADO]])/(PLANEJAMENTO[[#This Row],[KIT]]+PLANEJAMENTO[[#This Row],[TOTAL LISTA]])</f>
        <v>0</v>
      </c>
    </row>
    <row r="548" spans="1:25" x14ac:dyDescent="0.25">
      <c r="A548" s="71" t="s">
        <v>162</v>
      </c>
      <c r="B548" s="71" t="s">
        <v>158</v>
      </c>
      <c r="C548" s="3">
        <v>95671</v>
      </c>
      <c r="D548" s="3" t="s">
        <v>207</v>
      </c>
      <c r="E548" s="47" t="s">
        <v>135</v>
      </c>
      <c r="F548" s="4" t="s">
        <v>136</v>
      </c>
      <c r="G548" s="4">
        <v>720</v>
      </c>
      <c r="H548" s="3">
        <v>6</v>
      </c>
      <c r="I548" s="15">
        <f>SUMIFS(IN_TRANSITO!E:E,IN_TRANSITO!B:B,PLANEJAMENTO!C548,IN_TRANSITO!H:H,PLANEJAMENTO!$I$2,IN_TRANSITO!W:W,PLANEJAMENTO!A548)</f>
        <v>750</v>
      </c>
      <c r="J548" s="15">
        <f>SUMIFS(IN_TRANSITO!E:E,IN_TRANSITO!B:B,PLANEJAMENTO!C548,IN_TRANSITO!H:H,PLANEJAMENTO!$J$2,IN_TRANSITO!W:W,PLANEJAMENTO!A548)</f>
        <v>0</v>
      </c>
      <c r="K548" s="15">
        <f>SUMIFS(PRODUCAO_SHRINK!E:E,PRODUCAO_SHRINK!B:B,PLANEJAMENTO[[#This Row],[SKU]],PRODUCAO_SHRINK!H:H,PLANEJAMENTO[[#Headers],[SHERINK SOLICITADO]],PRODUCAO_SHRINK!V:V,PLANEJAMENTO[[#This Row],[LISTA]])</f>
        <v>0</v>
      </c>
      <c r="L548" s="15">
        <f>SUMIFS(PRODUCAO_SHRINK!E:E,PRODUCAO_SHRINK!B:B,PLANEJAMENTO[[#This Row],[SKU]],PRODUCAO_SHRINK!H:H,PLANEJAMENTO[[#Headers],[SHERINK ENVIADO]],PRODUCAO_SHRINK!V:V,PLANEJAMENTO[[#This Row],[LISTA]])</f>
        <v>0</v>
      </c>
      <c r="M548" s="15">
        <f>SUMIFS(IN_TRANSITO!E:E,IN_TRANSITO!B:B,PLANEJAMENTO!C548,IN_TRANSITO!H:H,PLANEJAMENTO!$M$2,IN_TRANSITO!W:W,PLANEJAMENTO!A548)</f>
        <v>0</v>
      </c>
      <c r="N548" s="15">
        <v>0</v>
      </c>
      <c r="O548" s="15">
        <v>750</v>
      </c>
      <c r="P548" s="15">
        <f>(PLANEJAMENTO[[#This Row],[AGUARDANDO SEPARAÇÃO]]+PLANEJAMENTO[[#This Row],[FINALIZADO]])-(PLANEJAMENTO[[#This Row],[TOTAL LISTA]]+PLANEJAMENTO[[#This Row],[KIT]])</f>
        <v>0</v>
      </c>
      <c r="Q548" s="3">
        <f>IFERROR(VLOOKUP(PLANEJAMENTO[[#This Row],[SKU]],EST_MERCOCAMP!A:E,5,0),0)</f>
        <v>-3384</v>
      </c>
      <c r="R548" s="3">
        <f>IFERROR(VLOOKUP(PLANEJAMENTO[[#This Row],[SKU]],EST_LMX!A:C,3,0),0)</f>
        <v>828</v>
      </c>
      <c r="S548" s="7">
        <f>IFERROR(IF(VLOOKUP(C548,'EST_DEVINTEX X DEMANDA'!A:E,5,0)&lt;0,0,VLOOKUP(C548,'EST_DEVINTEX X DEMANDA'!A:E,5,0)),0)</f>
        <v>8446</v>
      </c>
      <c r="T548" s="3"/>
      <c r="U548" s="3">
        <f t="shared" si="16"/>
        <v>0</v>
      </c>
      <c r="V548" s="3">
        <f t="shared" si="17"/>
        <v>0</v>
      </c>
      <c r="W548" s="3" t="s">
        <v>145</v>
      </c>
      <c r="X548" s="87" t="s">
        <v>145</v>
      </c>
      <c r="Y548" s="73">
        <f>(PLANEJAMENTO[[#This Row],[AGUARDANDO SEPARAÇÃO]]+PLANEJAMENTO[[#This Row],[FINALIZADO]])/(PLANEJAMENTO[[#This Row],[KIT]]+PLANEJAMENTO[[#This Row],[TOTAL LISTA]])</f>
        <v>1</v>
      </c>
    </row>
    <row r="549" spans="1:25" x14ac:dyDescent="0.25">
      <c r="A549" s="71" t="s">
        <v>162</v>
      </c>
      <c r="B549" s="71" t="s">
        <v>158</v>
      </c>
      <c r="C549" s="3">
        <v>33401</v>
      </c>
      <c r="D549" s="3" t="s">
        <v>222</v>
      </c>
      <c r="E549" s="47" t="s">
        <v>135</v>
      </c>
      <c r="F549" s="4" t="s">
        <v>136</v>
      </c>
      <c r="G549" s="4">
        <v>1260</v>
      </c>
      <c r="H549" s="3">
        <v>6</v>
      </c>
      <c r="I549" s="15">
        <f>SUMIFS(IN_TRANSITO!E:E,IN_TRANSITO!B:B,PLANEJAMENTO!C549,IN_TRANSITO!H:H,PLANEJAMENTO!$I$2,IN_TRANSITO!W:W,PLANEJAMENTO!A549)</f>
        <v>0</v>
      </c>
      <c r="J549" s="15">
        <f>SUMIFS(IN_TRANSITO!E:E,IN_TRANSITO!B:B,PLANEJAMENTO!C549,IN_TRANSITO!H:H,PLANEJAMENTO!$J$2,IN_TRANSITO!W:W,PLANEJAMENTO!A549)</f>
        <v>0</v>
      </c>
      <c r="K549" s="15">
        <f>SUMIFS(PRODUCAO_SHRINK!E:E,PRODUCAO_SHRINK!B:B,PLANEJAMENTO[[#This Row],[SKU]],PRODUCAO_SHRINK!H:H,PLANEJAMENTO[[#Headers],[SHERINK SOLICITADO]],PRODUCAO_SHRINK!V:V,PLANEJAMENTO[[#This Row],[LISTA]])</f>
        <v>0</v>
      </c>
      <c r="L549" s="15">
        <f>SUMIFS(PRODUCAO_SHRINK!E:E,PRODUCAO_SHRINK!B:B,PLANEJAMENTO[[#This Row],[SKU]],PRODUCAO_SHRINK!H:H,PLANEJAMENTO[[#Headers],[SHERINK ENVIADO]],PRODUCAO_SHRINK!V:V,PLANEJAMENTO[[#This Row],[LISTA]])</f>
        <v>0</v>
      </c>
      <c r="M549" s="15">
        <f>SUMIFS(IN_TRANSITO!E:E,IN_TRANSITO!B:B,PLANEJAMENTO!C549,IN_TRANSITO!H:H,PLANEJAMENTO!$M$2,IN_TRANSITO!W:W,PLANEJAMENTO!A549)</f>
        <v>720</v>
      </c>
      <c r="N549" s="15">
        <v>0</v>
      </c>
      <c r="O549" s="15">
        <v>720</v>
      </c>
      <c r="P549" s="15">
        <f>(PLANEJAMENTO[[#This Row],[AGUARDANDO SEPARAÇÃO]]+PLANEJAMENTO[[#This Row],[FINALIZADO]])-(PLANEJAMENTO[[#This Row],[TOTAL LISTA]]+PLANEJAMENTO[[#This Row],[KIT]])</f>
        <v>0</v>
      </c>
      <c r="Q549" s="3">
        <f>IFERROR(VLOOKUP(PLANEJAMENTO[[#This Row],[SKU]],EST_MERCOCAMP!A:E,5,0),0)</f>
        <v>2940</v>
      </c>
      <c r="R549" s="3">
        <f>IFERROR(VLOOKUP(PLANEJAMENTO[[#This Row],[SKU]],EST_LMX!A:C,3,0),0)</f>
        <v>2820</v>
      </c>
      <c r="S549" s="7">
        <f>IFERROR(IF(VLOOKUP(C549,'EST_DEVINTEX X DEMANDA'!A:E,5,0)&lt;0,0,VLOOKUP(C549,'EST_DEVINTEX X DEMANDA'!A:E,5,0)),0)</f>
        <v>1260</v>
      </c>
      <c r="T549" s="3"/>
      <c r="U549" s="3">
        <f t="shared" si="16"/>
        <v>0</v>
      </c>
      <c r="V549" s="3">
        <f t="shared" si="17"/>
        <v>0</v>
      </c>
      <c r="W549" s="3" t="s">
        <v>145</v>
      </c>
      <c r="X549" s="87" t="s">
        <v>145</v>
      </c>
      <c r="Y549" s="73">
        <f>(PLANEJAMENTO[[#This Row],[AGUARDANDO SEPARAÇÃO]]+PLANEJAMENTO[[#This Row],[FINALIZADO]])/(PLANEJAMENTO[[#This Row],[KIT]]+PLANEJAMENTO[[#This Row],[TOTAL LISTA]])</f>
        <v>1</v>
      </c>
    </row>
    <row r="550" spans="1:25" x14ac:dyDescent="0.25">
      <c r="A550" s="71" t="s">
        <v>162</v>
      </c>
      <c r="B550" s="71" t="s">
        <v>158</v>
      </c>
      <c r="C550" s="3">
        <v>33584</v>
      </c>
      <c r="D550" s="3" t="s">
        <v>49</v>
      </c>
      <c r="E550" s="47" t="s">
        <v>135</v>
      </c>
      <c r="F550" s="4" t="s">
        <v>136</v>
      </c>
      <c r="G550" s="4">
        <v>480</v>
      </c>
      <c r="H550" s="3">
        <v>6</v>
      </c>
      <c r="I550" s="15">
        <f>SUMIFS(IN_TRANSITO!E:E,IN_TRANSITO!B:B,PLANEJAMENTO!C550,IN_TRANSITO!H:H,PLANEJAMENTO!$I$2,IN_TRANSITO!W:W,PLANEJAMENTO!A550)</f>
        <v>0</v>
      </c>
      <c r="J550" s="15">
        <f>SUMIFS(IN_TRANSITO!E:E,IN_TRANSITO!B:B,PLANEJAMENTO!C550,IN_TRANSITO!H:H,PLANEJAMENTO!$J$2,IN_TRANSITO!W:W,PLANEJAMENTO!A550)</f>
        <v>0</v>
      </c>
      <c r="K550" s="15">
        <f>SUMIFS(PRODUCAO_SHRINK!E:E,PRODUCAO_SHRINK!B:B,PLANEJAMENTO[[#This Row],[SKU]],PRODUCAO_SHRINK!H:H,PLANEJAMENTO[[#Headers],[SHERINK SOLICITADO]],PRODUCAO_SHRINK!V:V,PLANEJAMENTO[[#This Row],[LISTA]])</f>
        <v>714</v>
      </c>
      <c r="L550" s="15">
        <f>SUMIFS(PRODUCAO_SHRINK!E:E,PRODUCAO_SHRINK!B:B,PLANEJAMENTO[[#This Row],[SKU]],PRODUCAO_SHRINK!H:H,PLANEJAMENTO[[#Headers],[SHERINK ENVIADO]],PRODUCAO_SHRINK!V:V,PLANEJAMENTO[[#This Row],[LISTA]])</f>
        <v>0</v>
      </c>
      <c r="M550" s="15">
        <f>SUMIFS(IN_TRANSITO!E:E,IN_TRANSITO!B:B,PLANEJAMENTO!C550,IN_TRANSITO!H:H,PLANEJAMENTO!$M$2,IN_TRANSITO!W:W,PLANEJAMENTO!A550)</f>
        <v>0</v>
      </c>
      <c r="N550" s="15">
        <v>0</v>
      </c>
      <c r="O550" s="15">
        <v>714</v>
      </c>
      <c r="P550" s="15">
        <f>(PLANEJAMENTO[[#This Row],[AGUARDANDO SEPARAÇÃO]]+PLANEJAMENTO[[#This Row],[FINALIZADO]])-(PLANEJAMENTO[[#This Row],[TOTAL LISTA]]+PLANEJAMENTO[[#This Row],[KIT]])</f>
        <v>-714</v>
      </c>
      <c r="Q550" s="3">
        <f>IFERROR(VLOOKUP(PLANEJAMENTO[[#This Row],[SKU]],EST_MERCOCAMP!A:E,5,0),0)</f>
        <v>32940</v>
      </c>
      <c r="R550" s="3">
        <f>IFERROR(VLOOKUP(PLANEJAMENTO[[#This Row],[SKU]],EST_LMX!A:C,3,0),0)</f>
        <v>42</v>
      </c>
      <c r="S550" s="7">
        <f>IFERROR(IF(VLOOKUP(C550,'EST_DEVINTEX X DEMANDA'!A:E,5,0)&lt;0,0,VLOOKUP(C550,'EST_DEVINTEX X DEMANDA'!A:E,5,0)),0)</f>
        <v>552</v>
      </c>
      <c r="T550" s="3"/>
      <c r="U550" s="3">
        <f t="shared" si="16"/>
        <v>0</v>
      </c>
      <c r="V550" s="3">
        <f t="shared" si="17"/>
        <v>0</v>
      </c>
      <c r="W550" s="3" t="s">
        <v>182</v>
      </c>
      <c r="X550" s="87" t="s">
        <v>145</v>
      </c>
      <c r="Y550" s="73">
        <f>(PLANEJAMENTO[[#This Row],[AGUARDANDO SEPARAÇÃO]]+PLANEJAMENTO[[#This Row],[FINALIZADO]])/(PLANEJAMENTO[[#This Row],[KIT]]+PLANEJAMENTO[[#This Row],[TOTAL LISTA]])</f>
        <v>0</v>
      </c>
    </row>
    <row r="551" spans="1:25" x14ac:dyDescent="0.25">
      <c r="A551" s="71" t="s">
        <v>162</v>
      </c>
      <c r="B551" s="71" t="s">
        <v>158</v>
      </c>
      <c r="C551" s="3">
        <v>32633</v>
      </c>
      <c r="D551" s="3" t="s">
        <v>216</v>
      </c>
      <c r="E551" s="47" t="s">
        <v>135</v>
      </c>
      <c r="F551" s="4" t="s">
        <v>136</v>
      </c>
      <c r="G551" s="4">
        <v>1680</v>
      </c>
      <c r="H551" s="3">
        <v>6</v>
      </c>
      <c r="I551" s="15">
        <f>SUMIFS(IN_TRANSITO!E:E,IN_TRANSITO!B:B,PLANEJAMENTO!C551,IN_TRANSITO!H:H,PLANEJAMENTO!$I$2,IN_TRANSITO!W:W,PLANEJAMENTO!A551)</f>
        <v>0</v>
      </c>
      <c r="J551" s="15">
        <f>SUMIFS(IN_TRANSITO!E:E,IN_TRANSITO!B:B,PLANEJAMENTO!C551,IN_TRANSITO!H:H,PLANEJAMENTO!$J$2,IN_TRANSITO!W:W,PLANEJAMENTO!A551)</f>
        <v>0</v>
      </c>
      <c r="K551" s="15">
        <f>SUMIFS(PRODUCAO_SHRINK!E:E,PRODUCAO_SHRINK!B:B,PLANEJAMENTO[[#This Row],[SKU]],PRODUCAO_SHRINK!H:H,PLANEJAMENTO[[#Headers],[SHERINK SOLICITADO]],PRODUCAO_SHRINK!V:V,PLANEJAMENTO[[#This Row],[LISTA]])</f>
        <v>0</v>
      </c>
      <c r="L551" s="15">
        <f>SUMIFS(PRODUCAO_SHRINK!E:E,PRODUCAO_SHRINK!B:B,PLANEJAMENTO[[#This Row],[SKU]],PRODUCAO_SHRINK!H:H,PLANEJAMENTO[[#Headers],[SHERINK ENVIADO]],PRODUCAO_SHRINK!V:V,PLANEJAMENTO[[#This Row],[LISTA]])</f>
        <v>0</v>
      </c>
      <c r="M551" s="15">
        <f>SUMIFS(IN_TRANSITO!E:E,IN_TRANSITO!B:B,PLANEJAMENTO!C551,IN_TRANSITO!H:H,PLANEJAMENTO!$M$2,IN_TRANSITO!W:W,PLANEJAMENTO!A551)</f>
        <v>684</v>
      </c>
      <c r="N551" s="15">
        <v>0</v>
      </c>
      <c r="O551" s="15">
        <v>684</v>
      </c>
      <c r="P551" s="15">
        <f>(PLANEJAMENTO[[#This Row],[AGUARDANDO SEPARAÇÃO]]+PLANEJAMENTO[[#This Row],[FINALIZADO]])-(PLANEJAMENTO[[#This Row],[TOTAL LISTA]]+PLANEJAMENTO[[#This Row],[KIT]])</f>
        <v>0</v>
      </c>
      <c r="Q551" s="3">
        <f>IFERROR(VLOOKUP(PLANEJAMENTO[[#This Row],[SKU]],EST_MERCOCAMP!A:E,5,0),0)</f>
        <v>2124</v>
      </c>
      <c r="R551" s="3">
        <f>IFERROR(VLOOKUP(PLANEJAMENTO[[#This Row],[SKU]],EST_LMX!A:C,3,0),0)</f>
        <v>1536</v>
      </c>
      <c r="S551" s="7">
        <f>IFERROR(IF(VLOOKUP(C551,'EST_DEVINTEX X DEMANDA'!A:E,5,0)&lt;0,0,VLOOKUP(C551,'EST_DEVINTEX X DEMANDA'!A:E,5,0)),0)</f>
        <v>0</v>
      </c>
      <c r="T551" s="3"/>
      <c r="U551" s="3">
        <f t="shared" si="16"/>
        <v>0</v>
      </c>
      <c r="V551" s="3">
        <f t="shared" si="17"/>
        <v>0</v>
      </c>
      <c r="W551" s="3" t="s">
        <v>145</v>
      </c>
      <c r="X551" s="87" t="s">
        <v>145</v>
      </c>
      <c r="Y551" s="73">
        <f>(PLANEJAMENTO[[#This Row],[AGUARDANDO SEPARAÇÃO]]+PLANEJAMENTO[[#This Row],[FINALIZADO]])/(PLANEJAMENTO[[#This Row],[KIT]]+PLANEJAMENTO[[#This Row],[TOTAL LISTA]])</f>
        <v>1</v>
      </c>
    </row>
    <row r="552" spans="1:25" x14ac:dyDescent="0.25">
      <c r="A552" s="71" t="s">
        <v>162</v>
      </c>
      <c r="B552" s="71" t="s">
        <v>158</v>
      </c>
      <c r="C552" s="3">
        <v>32023</v>
      </c>
      <c r="D552" s="3" t="s">
        <v>201</v>
      </c>
      <c r="E552" s="47" t="s">
        <v>135</v>
      </c>
      <c r="F552" s="4" t="s">
        <v>136</v>
      </c>
      <c r="G552" s="4">
        <v>1584</v>
      </c>
      <c r="H552" s="3">
        <v>6</v>
      </c>
      <c r="I552" s="15">
        <f>SUMIFS(IN_TRANSITO!E:E,IN_TRANSITO!B:B,PLANEJAMENTO!C552,IN_TRANSITO!H:H,PLANEJAMENTO!$I$2,IN_TRANSITO!W:W,PLANEJAMENTO!A552)</f>
        <v>0</v>
      </c>
      <c r="J552" s="15">
        <f>SUMIFS(IN_TRANSITO!E:E,IN_TRANSITO!B:B,PLANEJAMENTO!C552,IN_TRANSITO!H:H,PLANEJAMENTO!$J$2,IN_TRANSITO!W:W,PLANEJAMENTO!A552)</f>
        <v>0</v>
      </c>
      <c r="K552" s="15">
        <f>SUMIFS(PRODUCAO_SHRINK!E:E,PRODUCAO_SHRINK!B:B,PLANEJAMENTO[[#This Row],[SKU]],PRODUCAO_SHRINK!H:H,PLANEJAMENTO[[#Headers],[SHERINK SOLICITADO]],PRODUCAO_SHRINK!V:V,PLANEJAMENTO[[#This Row],[LISTA]])</f>
        <v>0</v>
      </c>
      <c r="L552" s="15">
        <f>SUMIFS(PRODUCAO_SHRINK!E:E,PRODUCAO_SHRINK!B:B,PLANEJAMENTO[[#This Row],[SKU]],PRODUCAO_SHRINK!H:H,PLANEJAMENTO[[#Headers],[SHERINK ENVIADO]],PRODUCAO_SHRINK!V:V,PLANEJAMENTO[[#This Row],[LISTA]])</f>
        <v>0</v>
      </c>
      <c r="M552" s="15">
        <f>SUMIFS(IN_TRANSITO!E:E,IN_TRANSITO!B:B,PLANEJAMENTO!C552,IN_TRANSITO!H:H,PLANEJAMENTO!$M$2,IN_TRANSITO!W:W,PLANEJAMENTO!A552)</f>
        <v>672</v>
      </c>
      <c r="N552" s="15">
        <v>0</v>
      </c>
      <c r="O552" s="15">
        <v>672</v>
      </c>
      <c r="P552" s="15">
        <f>(PLANEJAMENTO[[#This Row],[AGUARDANDO SEPARAÇÃO]]+PLANEJAMENTO[[#This Row],[FINALIZADO]])-(PLANEJAMENTO[[#This Row],[TOTAL LISTA]]+PLANEJAMENTO[[#This Row],[KIT]])</f>
        <v>0</v>
      </c>
      <c r="Q552" s="3">
        <f>IFERROR(VLOOKUP(PLANEJAMENTO[[#This Row],[SKU]],EST_MERCOCAMP!A:E,5,0),0)</f>
        <v>2892</v>
      </c>
      <c r="R552" s="3">
        <f>IFERROR(VLOOKUP(PLANEJAMENTO[[#This Row],[SKU]],EST_LMX!A:C,3,0),0)</f>
        <v>6990</v>
      </c>
      <c r="S552" s="7">
        <f>IFERROR(IF(VLOOKUP(C552,'EST_DEVINTEX X DEMANDA'!A:E,5,0)&lt;0,0,VLOOKUP(C552,'EST_DEVINTEX X DEMANDA'!A:E,5,0)),0)</f>
        <v>3168</v>
      </c>
      <c r="T552" s="3"/>
      <c r="U552" s="3">
        <f t="shared" si="16"/>
        <v>0</v>
      </c>
      <c r="V552" s="3">
        <f t="shared" si="17"/>
        <v>0</v>
      </c>
      <c r="W552" s="3" t="s">
        <v>145</v>
      </c>
      <c r="X552" s="87" t="s">
        <v>145</v>
      </c>
      <c r="Y552" s="73">
        <f>(PLANEJAMENTO[[#This Row],[AGUARDANDO SEPARAÇÃO]]+PLANEJAMENTO[[#This Row],[FINALIZADO]])/(PLANEJAMENTO[[#This Row],[KIT]]+PLANEJAMENTO[[#This Row],[TOTAL LISTA]])</f>
        <v>1</v>
      </c>
    </row>
    <row r="553" spans="1:25" x14ac:dyDescent="0.25">
      <c r="A553" s="71" t="s">
        <v>162</v>
      </c>
      <c r="B553" s="71" t="s">
        <v>158</v>
      </c>
      <c r="C553" s="3">
        <v>33644</v>
      </c>
      <c r="D553" s="3" t="s">
        <v>232</v>
      </c>
      <c r="E553" s="47" t="s">
        <v>135</v>
      </c>
      <c r="F553" s="4" t="s">
        <v>136</v>
      </c>
      <c r="G553" s="4">
        <v>8352</v>
      </c>
      <c r="H553" s="3">
        <v>12</v>
      </c>
      <c r="I553" s="15">
        <f>SUMIFS(IN_TRANSITO!E:E,IN_TRANSITO!B:B,PLANEJAMENTO!C553,IN_TRANSITO!H:H,PLANEJAMENTO!$I$2,IN_TRANSITO!W:W,PLANEJAMENTO!A553)</f>
        <v>660</v>
      </c>
      <c r="J553" s="15">
        <f>SUMIFS(IN_TRANSITO!E:E,IN_TRANSITO!B:B,PLANEJAMENTO!C553,IN_TRANSITO!H:H,PLANEJAMENTO!$J$2,IN_TRANSITO!W:W,PLANEJAMENTO!A553)</f>
        <v>0</v>
      </c>
      <c r="K553" s="15">
        <f>SUMIFS(PRODUCAO_SHRINK!E:E,PRODUCAO_SHRINK!B:B,PLANEJAMENTO[[#This Row],[SKU]],PRODUCAO_SHRINK!H:H,PLANEJAMENTO[[#Headers],[SHERINK SOLICITADO]],PRODUCAO_SHRINK!V:V,PLANEJAMENTO[[#This Row],[LISTA]])</f>
        <v>0</v>
      </c>
      <c r="L553" s="15">
        <f>SUMIFS(PRODUCAO_SHRINK!E:E,PRODUCAO_SHRINK!B:B,PLANEJAMENTO[[#This Row],[SKU]],PRODUCAO_SHRINK!H:H,PLANEJAMENTO[[#Headers],[SHERINK ENVIADO]],PRODUCAO_SHRINK!V:V,PLANEJAMENTO[[#This Row],[LISTA]])</f>
        <v>0</v>
      </c>
      <c r="M553" s="15">
        <f>SUMIFS(IN_TRANSITO!E:E,IN_TRANSITO!B:B,PLANEJAMENTO!C553,IN_TRANSITO!H:H,PLANEJAMENTO!$M$2,IN_TRANSITO!W:W,PLANEJAMENTO!A553)</f>
        <v>0</v>
      </c>
      <c r="N553" s="15">
        <v>0</v>
      </c>
      <c r="O553" s="15">
        <v>660</v>
      </c>
      <c r="P553" s="15">
        <f>(PLANEJAMENTO[[#This Row],[AGUARDANDO SEPARAÇÃO]]+PLANEJAMENTO[[#This Row],[FINALIZADO]])-(PLANEJAMENTO[[#This Row],[TOTAL LISTA]]+PLANEJAMENTO[[#This Row],[KIT]])</f>
        <v>0</v>
      </c>
      <c r="Q553" s="3">
        <f>IFERROR(VLOOKUP(PLANEJAMENTO[[#This Row],[SKU]],EST_MERCOCAMP!A:E,5,0),0)</f>
        <v>4584</v>
      </c>
      <c r="R553" s="3">
        <f>IFERROR(VLOOKUP(PLANEJAMENTO[[#This Row],[SKU]],EST_LMX!A:C,3,0),0)</f>
        <v>216</v>
      </c>
      <c r="S553" s="7">
        <f>IFERROR(IF(VLOOKUP(C553,'EST_DEVINTEX X DEMANDA'!A:E,5,0)&lt;0,0,VLOOKUP(C553,'EST_DEVINTEX X DEMANDA'!A:E,5,0)),0)</f>
        <v>13680</v>
      </c>
      <c r="T553" s="3"/>
      <c r="U553" s="3">
        <f t="shared" si="16"/>
        <v>0</v>
      </c>
      <c r="V553" s="3">
        <f t="shared" si="17"/>
        <v>0</v>
      </c>
      <c r="W553" s="3" t="s">
        <v>145</v>
      </c>
      <c r="X553" s="87" t="s">
        <v>145</v>
      </c>
      <c r="Y553" s="73">
        <f>(PLANEJAMENTO[[#This Row],[AGUARDANDO SEPARAÇÃO]]+PLANEJAMENTO[[#This Row],[FINALIZADO]])/(PLANEJAMENTO[[#This Row],[KIT]]+PLANEJAMENTO[[#This Row],[TOTAL LISTA]])</f>
        <v>1</v>
      </c>
    </row>
    <row r="554" spans="1:25" x14ac:dyDescent="0.25">
      <c r="A554" s="71" t="s">
        <v>162</v>
      </c>
      <c r="B554" s="71" t="s">
        <v>158</v>
      </c>
      <c r="C554" s="3">
        <v>32200</v>
      </c>
      <c r="D554" s="3" t="s">
        <v>50</v>
      </c>
      <c r="E554" s="47" t="s">
        <v>135</v>
      </c>
      <c r="F554" s="4" t="s">
        <v>136</v>
      </c>
      <c r="G554" s="4">
        <v>390</v>
      </c>
      <c r="H554" s="3">
        <v>6</v>
      </c>
      <c r="I554" s="15">
        <f>SUMIFS(IN_TRANSITO!E:E,IN_TRANSITO!B:B,PLANEJAMENTO!C554,IN_TRANSITO!H:H,PLANEJAMENTO!$I$2,IN_TRANSITO!W:W,PLANEJAMENTO!A554)</f>
        <v>0</v>
      </c>
      <c r="J554" s="15">
        <f>SUMIFS(IN_TRANSITO!E:E,IN_TRANSITO!B:B,PLANEJAMENTO!C554,IN_TRANSITO!H:H,PLANEJAMENTO!$J$2,IN_TRANSITO!W:W,PLANEJAMENTO!A554)</f>
        <v>0</v>
      </c>
      <c r="K554" s="15">
        <f>SUMIFS(PRODUCAO_SHRINK!E:E,PRODUCAO_SHRINK!B:B,PLANEJAMENTO[[#This Row],[SKU]],PRODUCAO_SHRINK!H:H,PLANEJAMENTO[[#Headers],[SHERINK SOLICITADO]],PRODUCAO_SHRINK!V:V,PLANEJAMENTO[[#This Row],[LISTA]])</f>
        <v>654</v>
      </c>
      <c r="L554" s="15">
        <f>SUMIFS(PRODUCAO_SHRINK!E:E,PRODUCAO_SHRINK!B:B,PLANEJAMENTO[[#This Row],[SKU]],PRODUCAO_SHRINK!H:H,PLANEJAMENTO[[#Headers],[SHERINK ENVIADO]],PRODUCAO_SHRINK!V:V,PLANEJAMENTO[[#This Row],[LISTA]])</f>
        <v>0</v>
      </c>
      <c r="M554" s="15">
        <f>SUMIFS(IN_TRANSITO!E:E,IN_TRANSITO!B:B,PLANEJAMENTO!C554,IN_TRANSITO!H:H,PLANEJAMENTO!$M$2,IN_TRANSITO!W:W,PLANEJAMENTO!A554)</f>
        <v>0</v>
      </c>
      <c r="N554" s="15">
        <v>0</v>
      </c>
      <c r="O554" s="15">
        <v>654</v>
      </c>
      <c r="P554" s="15">
        <f>(PLANEJAMENTO[[#This Row],[AGUARDANDO SEPARAÇÃO]]+PLANEJAMENTO[[#This Row],[FINALIZADO]])-(PLANEJAMENTO[[#This Row],[TOTAL LISTA]]+PLANEJAMENTO[[#This Row],[KIT]])</f>
        <v>-654</v>
      </c>
      <c r="Q554" s="3">
        <f>IFERROR(VLOOKUP(PLANEJAMENTO[[#This Row],[SKU]],EST_MERCOCAMP!A:E,5,0),0)</f>
        <v>2364</v>
      </c>
      <c r="R554" s="3">
        <f>IFERROR(VLOOKUP(PLANEJAMENTO[[#This Row],[SKU]],EST_LMX!A:C,3,0),0)</f>
        <v>18</v>
      </c>
      <c r="S554" s="7">
        <f>IFERROR(IF(VLOOKUP(C554,'EST_DEVINTEX X DEMANDA'!A:E,5,0)&lt;0,0,VLOOKUP(C554,'EST_DEVINTEX X DEMANDA'!A:E,5,0)),0)</f>
        <v>1578</v>
      </c>
      <c r="T554" s="3"/>
      <c r="U554" s="3">
        <f t="shared" si="16"/>
        <v>0</v>
      </c>
      <c r="V554" s="3">
        <f t="shared" si="17"/>
        <v>0</v>
      </c>
      <c r="W554" s="3" t="s">
        <v>182</v>
      </c>
      <c r="X554" s="87" t="s">
        <v>145</v>
      </c>
      <c r="Y554" s="73">
        <f>(PLANEJAMENTO[[#This Row],[AGUARDANDO SEPARAÇÃO]]+PLANEJAMENTO[[#This Row],[FINALIZADO]])/(PLANEJAMENTO[[#This Row],[KIT]]+PLANEJAMENTO[[#This Row],[TOTAL LISTA]])</f>
        <v>0</v>
      </c>
    </row>
    <row r="555" spans="1:25" x14ac:dyDescent="0.25">
      <c r="A555" s="71" t="s">
        <v>162</v>
      </c>
      <c r="B555" s="71" t="s">
        <v>158</v>
      </c>
      <c r="C555" s="3">
        <v>30681</v>
      </c>
      <c r="D555" s="3" t="s">
        <v>227</v>
      </c>
      <c r="E555" s="47" t="s">
        <v>135</v>
      </c>
      <c r="F555" s="4" t="s">
        <v>136</v>
      </c>
      <c r="G555" s="4">
        <v>1584</v>
      </c>
      <c r="H555" s="3">
        <v>6</v>
      </c>
      <c r="I555" s="15">
        <f>SUMIFS(IN_TRANSITO!E:E,IN_TRANSITO!B:B,PLANEJAMENTO!C555,IN_TRANSITO!H:H,PLANEJAMENTO!$I$2,IN_TRANSITO!W:W,PLANEJAMENTO!A555)</f>
        <v>0</v>
      </c>
      <c r="J555" s="15">
        <f>SUMIFS(IN_TRANSITO!E:E,IN_TRANSITO!B:B,PLANEJAMENTO!C555,IN_TRANSITO!H:H,PLANEJAMENTO!$J$2,IN_TRANSITO!W:W,PLANEJAMENTO!A555)</f>
        <v>0</v>
      </c>
      <c r="K555" s="15">
        <f>SUMIFS(PRODUCAO_SHRINK!E:E,PRODUCAO_SHRINK!B:B,PLANEJAMENTO[[#This Row],[SKU]],PRODUCAO_SHRINK!H:H,PLANEJAMENTO[[#Headers],[SHERINK SOLICITADO]],PRODUCAO_SHRINK!V:V,PLANEJAMENTO[[#This Row],[LISTA]])</f>
        <v>0</v>
      </c>
      <c r="L555" s="15">
        <f>SUMIFS(PRODUCAO_SHRINK!E:E,PRODUCAO_SHRINK!B:B,PLANEJAMENTO[[#This Row],[SKU]],PRODUCAO_SHRINK!H:H,PLANEJAMENTO[[#Headers],[SHERINK ENVIADO]],PRODUCAO_SHRINK!V:V,PLANEJAMENTO[[#This Row],[LISTA]])</f>
        <v>0</v>
      </c>
      <c r="M555" s="15">
        <f>SUMIFS(IN_TRANSITO!E:E,IN_TRANSITO!B:B,PLANEJAMENTO!C555,IN_TRANSITO!H:H,PLANEJAMENTO!$M$2,IN_TRANSITO!W:W,PLANEJAMENTO!A555)</f>
        <v>654</v>
      </c>
      <c r="N555" s="15">
        <v>0</v>
      </c>
      <c r="O555" s="15">
        <v>654</v>
      </c>
      <c r="P555" s="15">
        <f>(PLANEJAMENTO[[#This Row],[AGUARDANDO SEPARAÇÃO]]+PLANEJAMENTO[[#This Row],[FINALIZADO]])-(PLANEJAMENTO[[#This Row],[TOTAL LISTA]]+PLANEJAMENTO[[#This Row],[KIT]])</f>
        <v>0</v>
      </c>
      <c r="Q555" s="3">
        <f>IFERROR(VLOOKUP(PLANEJAMENTO[[#This Row],[SKU]],EST_MERCOCAMP!A:E,5,0),0)</f>
        <v>-750</v>
      </c>
      <c r="R555" s="3">
        <f>IFERROR(VLOOKUP(PLANEJAMENTO[[#This Row],[SKU]],EST_LMX!A:C,3,0),0)</f>
        <v>150</v>
      </c>
      <c r="S555" s="7">
        <f>IFERROR(IF(VLOOKUP(C555,'EST_DEVINTEX X DEMANDA'!A:E,5,0)&lt;0,0,VLOOKUP(C555,'EST_DEVINTEX X DEMANDA'!A:E,5,0)),0)</f>
        <v>9114</v>
      </c>
      <c r="T555" s="3"/>
      <c r="U555" s="3">
        <f t="shared" si="16"/>
        <v>0</v>
      </c>
      <c r="V555" s="3">
        <f t="shared" si="17"/>
        <v>0</v>
      </c>
      <c r="W555" s="3" t="s">
        <v>145</v>
      </c>
      <c r="X555" s="87" t="s">
        <v>145</v>
      </c>
      <c r="Y555" s="73">
        <f>(PLANEJAMENTO[[#This Row],[AGUARDANDO SEPARAÇÃO]]+PLANEJAMENTO[[#This Row],[FINALIZADO]])/(PLANEJAMENTO[[#This Row],[KIT]]+PLANEJAMENTO[[#This Row],[TOTAL LISTA]])</f>
        <v>1</v>
      </c>
    </row>
    <row r="556" spans="1:25" x14ac:dyDescent="0.25">
      <c r="A556" s="71" t="s">
        <v>162</v>
      </c>
      <c r="B556" s="71" t="s">
        <v>158</v>
      </c>
      <c r="C556" s="3">
        <v>33583</v>
      </c>
      <c r="D556" s="3" t="s">
        <v>51</v>
      </c>
      <c r="E556" s="47" t="s">
        <v>135</v>
      </c>
      <c r="F556" s="4" t="s">
        <v>136</v>
      </c>
      <c r="G556" s="4">
        <v>480</v>
      </c>
      <c r="H556" s="3">
        <v>6</v>
      </c>
      <c r="I556" s="15">
        <f>SUMIFS(IN_TRANSITO!E:E,IN_TRANSITO!B:B,PLANEJAMENTO!C556,IN_TRANSITO!H:H,PLANEJAMENTO!$I$2,IN_TRANSITO!W:W,PLANEJAMENTO!A556)</f>
        <v>0</v>
      </c>
      <c r="J556" s="15">
        <f>SUMIFS(IN_TRANSITO!E:E,IN_TRANSITO!B:B,PLANEJAMENTO!C556,IN_TRANSITO!H:H,PLANEJAMENTO!$J$2,IN_TRANSITO!W:W,PLANEJAMENTO!A556)</f>
        <v>0</v>
      </c>
      <c r="K556" s="15">
        <f>SUMIFS(PRODUCAO_SHRINK!E:E,PRODUCAO_SHRINK!B:B,PLANEJAMENTO[[#This Row],[SKU]],PRODUCAO_SHRINK!H:H,PLANEJAMENTO[[#Headers],[SHERINK SOLICITADO]],PRODUCAO_SHRINK!V:V,PLANEJAMENTO[[#This Row],[LISTA]])</f>
        <v>654</v>
      </c>
      <c r="L556" s="15">
        <f>SUMIFS(PRODUCAO_SHRINK!E:E,PRODUCAO_SHRINK!B:B,PLANEJAMENTO[[#This Row],[SKU]],PRODUCAO_SHRINK!H:H,PLANEJAMENTO[[#Headers],[SHERINK ENVIADO]],PRODUCAO_SHRINK!V:V,PLANEJAMENTO[[#This Row],[LISTA]])</f>
        <v>0</v>
      </c>
      <c r="M556" s="15">
        <f>SUMIFS(IN_TRANSITO!E:E,IN_TRANSITO!B:B,PLANEJAMENTO!C556,IN_TRANSITO!H:H,PLANEJAMENTO!$M$2,IN_TRANSITO!W:W,PLANEJAMENTO!A556)</f>
        <v>0</v>
      </c>
      <c r="N556" s="15">
        <v>0</v>
      </c>
      <c r="O556" s="15">
        <v>654</v>
      </c>
      <c r="P556" s="15">
        <f>(PLANEJAMENTO[[#This Row],[AGUARDANDO SEPARAÇÃO]]+PLANEJAMENTO[[#This Row],[FINALIZADO]])-(PLANEJAMENTO[[#This Row],[TOTAL LISTA]]+PLANEJAMENTO[[#This Row],[KIT]])</f>
        <v>-654</v>
      </c>
      <c r="Q556" s="3">
        <f>IFERROR(VLOOKUP(PLANEJAMENTO[[#This Row],[SKU]],EST_MERCOCAMP!A:E,5,0),0)</f>
        <v>14568</v>
      </c>
      <c r="R556" s="3">
        <f>IFERROR(VLOOKUP(PLANEJAMENTO[[#This Row],[SKU]],EST_LMX!A:C,3,0),0)</f>
        <v>354</v>
      </c>
      <c r="S556" s="7">
        <f>IFERROR(IF(VLOOKUP(C556,'EST_DEVINTEX X DEMANDA'!A:E,5,0)&lt;0,0,VLOOKUP(C556,'EST_DEVINTEX X DEMANDA'!A:E,5,0)),0)</f>
        <v>16320</v>
      </c>
      <c r="T556" s="3"/>
      <c r="U556" s="3">
        <f t="shared" si="16"/>
        <v>0</v>
      </c>
      <c r="V556" s="3">
        <f t="shared" si="17"/>
        <v>0</v>
      </c>
      <c r="W556" s="3" t="s">
        <v>182</v>
      </c>
      <c r="X556" s="87" t="s">
        <v>145</v>
      </c>
      <c r="Y556" s="73">
        <f>(PLANEJAMENTO[[#This Row],[AGUARDANDO SEPARAÇÃO]]+PLANEJAMENTO[[#This Row],[FINALIZADO]])/(PLANEJAMENTO[[#This Row],[KIT]]+PLANEJAMENTO[[#This Row],[TOTAL LISTA]])</f>
        <v>0</v>
      </c>
    </row>
    <row r="557" spans="1:25" x14ac:dyDescent="0.25">
      <c r="A557" s="71" t="s">
        <v>162</v>
      </c>
      <c r="B557" s="71" t="s">
        <v>158</v>
      </c>
      <c r="C557" s="3">
        <v>32201</v>
      </c>
      <c r="D557" s="3" t="s">
        <v>204</v>
      </c>
      <c r="E557" s="47" t="s">
        <v>135</v>
      </c>
      <c r="F557" s="4" t="s">
        <v>136</v>
      </c>
      <c r="G557" s="4">
        <v>960</v>
      </c>
      <c r="H557" s="3">
        <v>6</v>
      </c>
      <c r="I557" s="15">
        <f>SUMIFS(IN_TRANSITO!E:E,IN_TRANSITO!B:B,PLANEJAMENTO!C557,IN_TRANSITO!H:H,PLANEJAMENTO!$I$2,IN_TRANSITO!W:W,PLANEJAMENTO!A557)</f>
        <v>642</v>
      </c>
      <c r="J557" s="15">
        <f>SUMIFS(IN_TRANSITO!E:E,IN_TRANSITO!B:B,PLANEJAMENTO!C557,IN_TRANSITO!H:H,PLANEJAMENTO!$J$2,IN_TRANSITO!W:W,PLANEJAMENTO!A557)</f>
        <v>0</v>
      </c>
      <c r="K557" s="15">
        <f>SUMIFS(PRODUCAO_SHRINK!E:E,PRODUCAO_SHRINK!B:B,PLANEJAMENTO[[#This Row],[SKU]],PRODUCAO_SHRINK!H:H,PLANEJAMENTO[[#Headers],[SHERINK SOLICITADO]],PRODUCAO_SHRINK!V:V,PLANEJAMENTO[[#This Row],[LISTA]])</f>
        <v>0</v>
      </c>
      <c r="L557" s="15">
        <f>SUMIFS(PRODUCAO_SHRINK!E:E,PRODUCAO_SHRINK!B:B,PLANEJAMENTO[[#This Row],[SKU]],PRODUCAO_SHRINK!H:H,PLANEJAMENTO[[#Headers],[SHERINK ENVIADO]],PRODUCAO_SHRINK!V:V,PLANEJAMENTO[[#This Row],[LISTA]])</f>
        <v>0</v>
      </c>
      <c r="M557" s="15">
        <f>SUMIFS(IN_TRANSITO!E:E,IN_TRANSITO!B:B,PLANEJAMENTO!C557,IN_TRANSITO!H:H,PLANEJAMENTO!$M$2,IN_TRANSITO!W:W,PLANEJAMENTO!A557)</f>
        <v>0</v>
      </c>
      <c r="N557" s="15">
        <v>0</v>
      </c>
      <c r="O557" s="15">
        <v>642</v>
      </c>
      <c r="P557" s="15">
        <f>(PLANEJAMENTO[[#This Row],[AGUARDANDO SEPARAÇÃO]]+PLANEJAMENTO[[#This Row],[FINALIZADO]])-(PLANEJAMENTO[[#This Row],[TOTAL LISTA]]+PLANEJAMENTO[[#This Row],[KIT]])</f>
        <v>0</v>
      </c>
      <c r="Q557" s="3">
        <f>IFERROR(VLOOKUP(PLANEJAMENTO[[#This Row],[SKU]],EST_MERCOCAMP!A:E,5,0),0)</f>
        <v>2304</v>
      </c>
      <c r="R557" s="3">
        <f>IFERROR(VLOOKUP(PLANEJAMENTO[[#This Row],[SKU]],EST_LMX!A:C,3,0),0)</f>
        <v>2466</v>
      </c>
      <c r="S557" s="7">
        <f>IFERROR(IF(VLOOKUP(C557,'EST_DEVINTEX X DEMANDA'!A:E,5,0)&lt;0,0,VLOOKUP(C557,'EST_DEVINTEX X DEMANDA'!A:E,5,0)),0)</f>
        <v>960</v>
      </c>
      <c r="T557" s="3"/>
      <c r="U557" s="3">
        <f t="shared" si="16"/>
        <v>0</v>
      </c>
      <c r="V557" s="3">
        <f t="shared" si="17"/>
        <v>0</v>
      </c>
      <c r="W557" s="3" t="s">
        <v>145</v>
      </c>
      <c r="X557" s="87" t="s">
        <v>145</v>
      </c>
      <c r="Y557" s="73">
        <f>(PLANEJAMENTO[[#This Row],[AGUARDANDO SEPARAÇÃO]]+PLANEJAMENTO[[#This Row],[FINALIZADO]])/(PLANEJAMENTO[[#This Row],[KIT]]+PLANEJAMENTO[[#This Row],[TOTAL LISTA]])</f>
        <v>1</v>
      </c>
    </row>
    <row r="558" spans="1:25" x14ac:dyDescent="0.25">
      <c r="A558" s="71" t="s">
        <v>162</v>
      </c>
      <c r="B558" s="71" t="s">
        <v>158</v>
      </c>
      <c r="C558" s="3">
        <v>33257</v>
      </c>
      <c r="D558" s="3" t="s">
        <v>208</v>
      </c>
      <c r="E558" s="47" t="s">
        <v>135</v>
      </c>
      <c r="F558" s="4" t="s">
        <v>136</v>
      </c>
      <c r="G558" s="4">
        <v>1980</v>
      </c>
      <c r="H558" s="3">
        <v>6</v>
      </c>
      <c r="I558" s="15">
        <f>SUMIFS(IN_TRANSITO!E:E,IN_TRANSITO!B:B,PLANEJAMENTO!C558,IN_TRANSITO!H:H,PLANEJAMENTO!$I$2,IN_TRANSITO!W:W,PLANEJAMENTO!A558)</f>
        <v>612</v>
      </c>
      <c r="J558" s="15">
        <f>SUMIFS(IN_TRANSITO!E:E,IN_TRANSITO!B:B,PLANEJAMENTO!C558,IN_TRANSITO!H:H,PLANEJAMENTO!$J$2,IN_TRANSITO!W:W,PLANEJAMENTO!A558)</f>
        <v>0</v>
      </c>
      <c r="K558" s="15">
        <f>SUMIFS(PRODUCAO_SHRINK!E:E,PRODUCAO_SHRINK!B:B,PLANEJAMENTO[[#This Row],[SKU]],PRODUCAO_SHRINK!H:H,PLANEJAMENTO[[#Headers],[SHERINK SOLICITADO]],PRODUCAO_SHRINK!V:V,PLANEJAMENTO[[#This Row],[LISTA]])</f>
        <v>0</v>
      </c>
      <c r="L558" s="15">
        <f>SUMIFS(PRODUCAO_SHRINK!E:E,PRODUCAO_SHRINK!B:B,PLANEJAMENTO[[#This Row],[SKU]],PRODUCAO_SHRINK!H:H,PLANEJAMENTO[[#Headers],[SHERINK ENVIADO]],PRODUCAO_SHRINK!V:V,PLANEJAMENTO[[#This Row],[LISTA]])</f>
        <v>0</v>
      </c>
      <c r="M558" s="15">
        <f>SUMIFS(IN_TRANSITO!E:E,IN_TRANSITO!B:B,PLANEJAMENTO!C558,IN_TRANSITO!H:H,PLANEJAMENTO!$M$2,IN_TRANSITO!W:W,PLANEJAMENTO!A558)</f>
        <v>0</v>
      </c>
      <c r="N558" s="15">
        <v>0</v>
      </c>
      <c r="O558" s="15">
        <v>612</v>
      </c>
      <c r="P558" s="15">
        <f>(PLANEJAMENTO[[#This Row],[AGUARDANDO SEPARAÇÃO]]+PLANEJAMENTO[[#This Row],[FINALIZADO]])-(PLANEJAMENTO[[#This Row],[TOTAL LISTA]]+PLANEJAMENTO[[#This Row],[KIT]])</f>
        <v>0</v>
      </c>
      <c r="Q558" s="3">
        <f>IFERROR(VLOOKUP(PLANEJAMENTO[[#This Row],[SKU]],EST_MERCOCAMP!A:E,5,0),0)</f>
        <v>46932</v>
      </c>
      <c r="R558" s="3">
        <f>IFERROR(VLOOKUP(PLANEJAMENTO[[#This Row],[SKU]],EST_LMX!A:C,3,0),0)</f>
        <v>1404</v>
      </c>
      <c r="S558" s="7">
        <f>IFERROR(IF(VLOOKUP(C558,'EST_DEVINTEX X DEMANDA'!A:E,5,0)&lt;0,0,VLOOKUP(C558,'EST_DEVINTEX X DEMANDA'!A:E,5,0)),0)</f>
        <v>25848</v>
      </c>
      <c r="T558" s="3"/>
      <c r="U558" s="3">
        <f t="shared" si="16"/>
        <v>0</v>
      </c>
      <c r="V558" s="3">
        <f t="shared" si="17"/>
        <v>0</v>
      </c>
      <c r="W558" s="3" t="s">
        <v>145</v>
      </c>
      <c r="X558" s="87" t="s">
        <v>145</v>
      </c>
      <c r="Y558" s="73">
        <f>(PLANEJAMENTO[[#This Row],[AGUARDANDO SEPARAÇÃO]]+PLANEJAMENTO[[#This Row],[FINALIZADO]])/(PLANEJAMENTO[[#This Row],[KIT]]+PLANEJAMENTO[[#This Row],[TOTAL LISTA]])</f>
        <v>1</v>
      </c>
    </row>
    <row r="559" spans="1:25" x14ac:dyDescent="0.25">
      <c r="A559" s="71" t="s">
        <v>162</v>
      </c>
      <c r="B559" s="71" t="s">
        <v>158</v>
      </c>
      <c r="C559" s="3">
        <v>33379</v>
      </c>
      <c r="D559" s="3" t="s">
        <v>214</v>
      </c>
      <c r="E559" s="47" t="s">
        <v>135</v>
      </c>
      <c r="F559" s="4" t="s">
        <v>136</v>
      </c>
      <c r="G559" s="4">
        <v>0</v>
      </c>
      <c r="H559" s="3">
        <v>3</v>
      </c>
      <c r="I559" s="15">
        <f>SUMIFS(IN_TRANSITO!E:E,IN_TRANSITO!B:B,PLANEJAMENTO!C559,IN_TRANSITO!H:H,PLANEJAMENTO!$I$2,IN_TRANSITO!W:W,PLANEJAMENTO!A559)</f>
        <v>0</v>
      </c>
      <c r="J559" s="15">
        <f>SUMIFS(IN_TRANSITO!E:E,IN_TRANSITO!B:B,PLANEJAMENTO!C559,IN_TRANSITO!H:H,PLANEJAMENTO!$J$2,IN_TRANSITO!W:W,PLANEJAMENTO!A559)</f>
        <v>0</v>
      </c>
      <c r="K559" s="15">
        <f>SUMIFS(PRODUCAO_SHRINK!E:E,PRODUCAO_SHRINK!B:B,PLANEJAMENTO[[#This Row],[SKU]],PRODUCAO_SHRINK!H:H,PLANEJAMENTO[[#Headers],[SHERINK SOLICITADO]],PRODUCAO_SHRINK!V:V,PLANEJAMENTO[[#This Row],[LISTA]])</f>
        <v>0</v>
      </c>
      <c r="L559" s="15">
        <f>SUMIFS(PRODUCAO_SHRINK!E:E,PRODUCAO_SHRINK!B:B,PLANEJAMENTO[[#This Row],[SKU]],PRODUCAO_SHRINK!H:H,PLANEJAMENTO[[#Headers],[SHERINK ENVIADO]],PRODUCAO_SHRINK!V:V,PLANEJAMENTO[[#This Row],[LISTA]])</f>
        <v>0</v>
      </c>
      <c r="M559" s="15">
        <f>SUMIFS(IN_TRANSITO!E:E,IN_TRANSITO!B:B,PLANEJAMENTO!C559,IN_TRANSITO!H:H,PLANEJAMENTO!$M$2,IN_TRANSITO!W:W,PLANEJAMENTO!A559)</f>
        <v>0</v>
      </c>
      <c r="N559" s="15">
        <v>0</v>
      </c>
      <c r="O559" s="15">
        <v>612</v>
      </c>
      <c r="P559" s="15">
        <f>(PLANEJAMENTO[[#This Row],[AGUARDANDO SEPARAÇÃO]]+PLANEJAMENTO[[#This Row],[FINALIZADO]])-(PLANEJAMENTO[[#This Row],[TOTAL LISTA]]+PLANEJAMENTO[[#This Row],[KIT]])</f>
        <v>-612</v>
      </c>
      <c r="Q559" s="3">
        <f>IFERROR(VLOOKUP(PLANEJAMENTO[[#This Row],[SKU]],EST_MERCOCAMP!A:E,5,0),0)</f>
        <v>0</v>
      </c>
      <c r="R559" s="3">
        <f>IFERROR(VLOOKUP(PLANEJAMENTO[[#This Row],[SKU]],EST_LMX!A:C,3,0),0)</f>
        <v>2946</v>
      </c>
      <c r="S559" s="7">
        <f>IFERROR(IF(VLOOKUP(C559,'EST_DEVINTEX X DEMANDA'!A:E,5,0)&lt;0,0,VLOOKUP(C559,'EST_DEVINTEX X DEMANDA'!A:E,5,0)),0)</f>
        <v>0</v>
      </c>
      <c r="T559" s="3"/>
      <c r="U559" s="3">
        <f t="shared" si="16"/>
        <v>0</v>
      </c>
      <c r="V559" s="3">
        <f t="shared" si="17"/>
        <v>0</v>
      </c>
      <c r="W559" s="3" t="s">
        <v>145</v>
      </c>
      <c r="X559" s="87" t="s">
        <v>145</v>
      </c>
      <c r="Y559" s="73">
        <f>(PLANEJAMENTO[[#This Row],[AGUARDANDO SEPARAÇÃO]]+PLANEJAMENTO[[#This Row],[FINALIZADO]])/(PLANEJAMENTO[[#This Row],[KIT]]+PLANEJAMENTO[[#This Row],[TOTAL LISTA]])</f>
        <v>0</v>
      </c>
    </row>
    <row r="560" spans="1:25" x14ac:dyDescent="0.25">
      <c r="A560" s="71" t="s">
        <v>162</v>
      </c>
      <c r="B560" s="71" t="s">
        <v>158</v>
      </c>
      <c r="C560" s="3">
        <v>95243</v>
      </c>
      <c r="D560" s="3" t="s">
        <v>205</v>
      </c>
      <c r="E560" s="47" t="s">
        <v>135</v>
      </c>
      <c r="F560" s="4" t="s">
        <v>136</v>
      </c>
      <c r="G560" s="4">
        <v>1890</v>
      </c>
      <c r="H560" s="3">
        <v>6</v>
      </c>
      <c r="I560" s="15">
        <f>SUMIFS(IN_TRANSITO!E:E,IN_TRANSITO!B:B,PLANEJAMENTO!C560,IN_TRANSITO!H:H,PLANEJAMENTO!$I$2,IN_TRANSITO!W:W,PLANEJAMENTO!A560)</f>
        <v>600</v>
      </c>
      <c r="J560" s="15">
        <f>SUMIFS(IN_TRANSITO!E:E,IN_TRANSITO!B:B,PLANEJAMENTO!C560,IN_TRANSITO!H:H,PLANEJAMENTO!$J$2,IN_TRANSITO!W:W,PLANEJAMENTO!A560)</f>
        <v>0</v>
      </c>
      <c r="K560" s="15">
        <f>SUMIFS(PRODUCAO_SHRINK!E:E,PRODUCAO_SHRINK!B:B,PLANEJAMENTO[[#This Row],[SKU]],PRODUCAO_SHRINK!H:H,PLANEJAMENTO[[#Headers],[SHERINK SOLICITADO]],PRODUCAO_SHRINK!V:V,PLANEJAMENTO[[#This Row],[LISTA]])</f>
        <v>0</v>
      </c>
      <c r="L560" s="15">
        <f>SUMIFS(PRODUCAO_SHRINK!E:E,PRODUCAO_SHRINK!B:B,PLANEJAMENTO[[#This Row],[SKU]],PRODUCAO_SHRINK!H:H,PLANEJAMENTO[[#Headers],[SHERINK ENVIADO]],PRODUCAO_SHRINK!V:V,PLANEJAMENTO[[#This Row],[LISTA]])</f>
        <v>0</v>
      </c>
      <c r="M560" s="15">
        <f>SUMIFS(IN_TRANSITO!E:E,IN_TRANSITO!B:B,PLANEJAMENTO!C560,IN_TRANSITO!H:H,PLANEJAMENTO!$M$2,IN_TRANSITO!W:W,PLANEJAMENTO!A560)</f>
        <v>0</v>
      </c>
      <c r="N560" s="15">
        <v>0</v>
      </c>
      <c r="O560" s="15">
        <v>600</v>
      </c>
      <c r="P560" s="15">
        <f>(PLANEJAMENTO[[#This Row],[AGUARDANDO SEPARAÇÃO]]+PLANEJAMENTO[[#This Row],[FINALIZADO]])-(PLANEJAMENTO[[#This Row],[TOTAL LISTA]]+PLANEJAMENTO[[#This Row],[KIT]])</f>
        <v>0</v>
      </c>
      <c r="Q560" s="3">
        <f>IFERROR(VLOOKUP(PLANEJAMENTO[[#This Row],[SKU]],EST_MERCOCAMP!A:E,5,0),0)</f>
        <v>-3276</v>
      </c>
      <c r="R560" s="3">
        <f>IFERROR(VLOOKUP(PLANEJAMENTO[[#This Row],[SKU]],EST_LMX!A:C,3,0),0)</f>
        <v>1566</v>
      </c>
      <c r="S560" s="7">
        <f>IFERROR(IF(VLOOKUP(C560,'EST_DEVINTEX X DEMANDA'!A:E,5,0)&lt;0,0,VLOOKUP(C560,'EST_DEVINTEX X DEMANDA'!A:E,5,0)),0)</f>
        <v>1890</v>
      </c>
      <c r="T560" s="3"/>
      <c r="U560" s="3">
        <f t="shared" si="16"/>
        <v>0</v>
      </c>
      <c r="V560" s="3">
        <f t="shared" si="17"/>
        <v>0</v>
      </c>
      <c r="W560" s="3" t="s">
        <v>145</v>
      </c>
      <c r="X560" s="87" t="s">
        <v>145</v>
      </c>
      <c r="Y560" s="73">
        <f>(PLANEJAMENTO[[#This Row],[AGUARDANDO SEPARAÇÃO]]+PLANEJAMENTO[[#This Row],[FINALIZADO]])/(PLANEJAMENTO[[#This Row],[KIT]]+PLANEJAMENTO[[#This Row],[TOTAL LISTA]])</f>
        <v>1</v>
      </c>
    </row>
    <row r="561" spans="1:25" x14ac:dyDescent="0.25">
      <c r="A561" s="71" t="s">
        <v>162</v>
      </c>
      <c r="B561" s="71" t="s">
        <v>158</v>
      </c>
      <c r="C561" s="3">
        <v>32036</v>
      </c>
      <c r="D561" s="3" t="s">
        <v>234</v>
      </c>
      <c r="E561" s="47" t="s">
        <v>135</v>
      </c>
      <c r="F561" s="4" t="s">
        <v>136</v>
      </c>
      <c r="G561" s="4">
        <v>1452</v>
      </c>
      <c r="H561" s="3">
        <v>6</v>
      </c>
      <c r="I561" s="15">
        <f>SUMIFS(IN_TRANSITO!E:E,IN_TRANSITO!B:B,PLANEJAMENTO!C561,IN_TRANSITO!H:H,PLANEJAMENTO!$I$2,IN_TRANSITO!W:W,PLANEJAMENTO!A561)</f>
        <v>594</v>
      </c>
      <c r="J561" s="15">
        <f>SUMIFS(IN_TRANSITO!E:E,IN_TRANSITO!B:B,PLANEJAMENTO!C561,IN_TRANSITO!H:H,PLANEJAMENTO!$J$2,IN_TRANSITO!W:W,PLANEJAMENTO!A561)</f>
        <v>0</v>
      </c>
      <c r="K561" s="15">
        <f>SUMIFS(PRODUCAO_SHRINK!E:E,PRODUCAO_SHRINK!B:B,PLANEJAMENTO[[#This Row],[SKU]],PRODUCAO_SHRINK!H:H,PLANEJAMENTO[[#Headers],[SHERINK SOLICITADO]],PRODUCAO_SHRINK!V:V,PLANEJAMENTO[[#This Row],[LISTA]])</f>
        <v>0</v>
      </c>
      <c r="L561" s="15">
        <f>SUMIFS(PRODUCAO_SHRINK!E:E,PRODUCAO_SHRINK!B:B,PLANEJAMENTO[[#This Row],[SKU]],PRODUCAO_SHRINK!H:H,PLANEJAMENTO[[#Headers],[SHERINK ENVIADO]],PRODUCAO_SHRINK!V:V,PLANEJAMENTO[[#This Row],[LISTA]])</f>
        <v>0</v>
      </c>
      <c r="M561" s="15">
        <f>SUMIFS(IN_TRANSITO!E:E,IN_TRANSITO!B:B,PLANEJAMENTO!C561,IN_TRANSITO!H:H,PLANEJAMENTO!$M$2,IN_TRANSITO!W:W,PLANEJAMENTO!A561)</f>
        <v>0</v>
      </c>
      <c r="N561" s="15">
        <v>0</v>
      </c>
      <c r="O561" s="15">
        <v>594</v>
      </c>
      <c r="P561" s="15">
        <f>(PLANEJAMENTO[[#This Row],[AGUARDANDO SEPARAÇÃO]]+PLANEJAMENTO[[#This Row],[FINALIZADO]])-(PLANEJAMENTO[[#This Row],[TOTAL LISTA]]+PLANEJAMENTO[[#This Row],[KIT]])</f>
        <v>0</v>
      </c>
      <c r="Q561" s="3">
        <f>IFERROR(VLOOKUP(PLANEJAMENTO[[#This Row],[SKU]],EST_MERCOCAMP!A:E,5,0),0)</f>
        <v>-4710</v>
      </c>
      <c r="R561" s="3">
        <f>IFERROR(VLOOKUP(PLANEJAMENTO[[#This Row],[SKU]],EST_LMX!A:C,3,0),0)</f>
        <v>3120</v>
      </c>
      <c r="S561" s="7">
        <f>IFERROR(IF(VLOOKUP(C561,'EST_DEVINTEX X DEMANDA'!A:E,5,0)&lt;0,0,VLOOKUP(C561,'EST_DEVINTEX X DEMANDA'!A:E,5,0)),0)</f>
        <v>7056</v>
      </c>
      <c r="T561" s="3"/>
      <c r="U561" s="3">
        <f t="shared" si="16"/>
        <v>0</v>
      </c>
      <c r="V561" s="3">
        <f t="shared" si="17"/>
        <v>0</v>
      </c>
      <c r="W561" s="3" t="s">
        <v>145</v>
      </c>
      <c r="X561" s="87" t="s">
        <v>145</v>
      </c>
      <c r="Y561" s="73">
        <f>(PLANEJAMENTO[[#This Row],[AGUARDANDO SEPARAÇÃO]]+PLANEJAMENTO[[#This Row],[FINALIZADO]])/(PLANEJAMENTO[[#This Row],[KIT]]+PLANEJAMENTO[[#This Row],[TOTAL LISTA]])</f>
        <v>1</v>
      </c>
    </row>
    <row r="562" spans="1:25" x14ac:dyDescent="0.25">
      <c r="A562" s="71" t="s">
        <v>162</v>
      </c>
      <c r="B562" s="71" t="s">
        <v>158</v>
      </c>
      <c r="C562" s="3">
        <v>43114</v>
      </c>
      <c r="D562" s="3" t="s">
        <v>193</v>
      </c>
      <c r="E562" s="47" t="s">
        <v>135</v>
      </c>
      <c r="F562" s="4" t="s">
        <v>136</v>
      </c>
      <c r="G562" s="4">
        <v>180</v>
      </c>
      <c r="H562" s="3">
        <v>3</v>
      </c>
      <c r="I562" s="15">
        <f>SUMIFS(IN_TRANSITO!E:E,IN_TRANSITO!B:B,PLANEJAMENTO!C562,IN_TRANSITO!H:H,PLANEJAMENTO!$I$2,IN_TRANSITO!W:W,PLANEJAMENTO!A562)</f>
        <v>0</v>
      </c>
      <c r="J562" s="15">
        <f>SUMIFS(IN_TRANSITO!E:E,IN_TRANSITO!B:B,PLANEJAMENTO!C562,IN_TRANSITO!H:H,PLANEJAMENTO!$J$2,IN_TRANSITO!W:W,PLANEJAMENTO!A562)</f>
        <v>0</v>
      </c>
      <c r="K562" s="15">
        <f>SUMIFS(PRODUCAO_SHRINK!E:E,PRODUCAO_SHRINK!B:B,PLANEJAMENTO[[#This Row],[SKU]],PRODUCAO_SHRINK!H:H,PLANEJAMENTO[[#Headers],[SHERINK SOLICITADO]],PRODUCAO_SHRINK!V:V,PLANEJAMENTO[[#This Row],[LISTA]])</f>
        <v>0</v>
      </c>
      <c r="L562" s="15">
        <f>SUMIFS(PRODUCAO_SHRINK!E:E,PRODUCAO_SHRINK!B:B,PLANEJAMENTO[[#This Row],[SKU]],PRODUCAO_SHRINK!H:H,PLANEJAMENTO[[#Headers],[SHERINK ENVIADO]],PRODUCAO_SHRINK!V:V,PLANEJAMENTO[[#This Row],[LISTA]])</f>
        <v>0</v>
      </c>
      <c r="M562" s="15">
        <f>SUMIFS(IN_TRANSITO!E:E,IN_TRANSITO!B:B,PLANEJAMENTO!C562,IN_TRANSITO!H:H,PLANEJAMENTO!$M$2,IN_TRANSITO!W:W,PLANEJAMENTO!A562)</f>
        <v>582</v>
      </c>
      <c r="N562" s="15">
        <v>0</v>
      </c>
      <c r="O562" s="15">
        <v>582</v>
      </c>
      <c r="P562" s="15">
        <f>(PLANEJAMENTO[[#This Row],[AGUARDANDO SEPARAÇÃO]]+PLANEJAMENTO[[#This Row],[FINALIZADO]])-(PLANEJAMENTO[[#This Row],[TOTAL LISTA]]+PLANEJAMENTO[[#This Row],[KIT]])</f>
        <v>0</v>
      </c>
      <c r="Q562" s="3">
        <f>IFERROR(VLOOKUP(PLANEJAMENTO[[#This Row],[SKU]],EST_MERCOCAMP!A:E,5,0),0)</f>
        <v>-672</v>
      </c>
      <c r="R562" s="3">
        <f>IFERROR(VLOOKUP(PLANEJAMENTO[[#This Row],[SKU]],EST_LMX!A:C,3,0),0)</f>
        <v>2370</v>
      </c>
      <c r="S562" s="7">
        <f>IFERROR(IF(VLOOKUP(C562,'EST_DEVINTEX X DEMANDA'!A:E,5,0)&lt;0,0,VLOOKUP(C562,'EST_DEVINTEX X DEMANDA'!A:E,5,0)),0)</f>
        <v>180</v>
      </c>
      <c r="T562" s="3"/>
      <c r="U562" s="3">
        <f t="shared" si="16"/>
        <v>0</v>
      </c>
      <c r="V562" s="3">
        <f t="shared" si="17"/>
        <v>0</v>
      </c>
      <c r="W562" s="3" t="s">
        <v>145</v>
      </c>
      <c r="X562" s="87" t="s">
        <v>145</v>
      </c>
      <c r="Y562" s="73">
        <f>(PLANEJAMENTO[[#This Row],[AGUARDANDO SEPARAÇÃO]]+PLANEJAMENTO[[#This Row],[FINALIZADO]])/(PLANEJAMENTO[[#This Row],[KIT]]+PLANEJAMENTO[[#This Row],[TOTAL LISTA]])</f>
        <v>1</v>
      </c>
    </row>
    <row r="563" spans="1:25" x14ac:dyDescent="0.25">
      <c r="A563" s="71" t="s">
        <v>162</v>
      </c>
      <c r="B563" s="71" t="s">
        <v>158</v>
      </c>
      <c r="C563" s="3">
        <v>33314</v>
      </c>
      <c r="D563" s="3" t="s">
        <v>218</v>
      </c>
      <c r="E563" s="47" t="s">
        <v>135</v>
      </c>
      <c r="F563" s="4" t="s">
        <v>136</v>
      </c>
      <c r="G563" s="4">
        <v>8544</v>
      </c>
      <c r="H563" s="3">
        <v>12</v>
      </c>
      <c r="I563" s="15">
        <f>SUMIFS(IN_TRANSITO!E:E,IN_TRANSITO!B:B,PLANEJAMENTO!C563,IN_TRANSITO!H:H,PLANEJAMENTO!$I$2,IN_TRANSITO!W:W,PLANEJAMENTO!A563)</f>
        <v>576</v>
      </c>
      <c r="J563" s="15">
        <f>SUMIFS(IN_TRANSITO!E:E,IN_TRANSITO!B:B,PLANEJAMENTO!C563,IN_TRANSITO!H:H,PLANEJAMENTO!$J$2,IN_TRANSITO!W:W,PLANEJAMENTO!A563)</f>
        <v>0</v>
      </c>
      <c r="K563" s="15">
        <f>SUMIFS(PRODUCAO_SHRINK!E:E,PRODUCAO_SHRINK!B:B,PLANEJAMENTO[[#This Row],[SKU]],PRODUCAO_SHRINK!H:H,PLANEJAMENTO[[#Headers],[SHERINK SOLICITADO]],PRODUCAO_SHRINK!V:V,PLANEJAMENTO[[#This Row],[LISTA]])</f>
        <v>0</v>
      </c>
      <c r="L563" s="15">
        <f>SUMIFS(PRODUCAO_SHRINK!E:E,PRODUCAO_SHRINK!B:B,PLANEJAMENTO[[#This Row],[SKU]],PRODUCAO_SHRINK!H:H,PLANEJAMENTO[[#Headers],[SHERINK ENVIADO]],PRODUCAO_SHRINK!V:V,PLANEJAMENTO[[#This Row],[LISTA]])</f>
        <v>0</v>
      </c>
      <c r="M563" s="15">
        <f>SUMIFS(IN_TRANSITO!E:E,IN_TRANSITO!B:B,PLANEJAMENTO!C563,IN_TRANSITO!H:H,PLANEJAMENTO!$M$2,IN_TRANSITO!W:W,PLANEJAMENTO!A563)</f>
        <v>0</v>
      </c>
      <c r="N563" s="15">
        <v>0</v>
      </c>
      <c r="O563" s="15">
        <v>576</v>
      </c>
      <c r="P563" s="15">
        <f>(PLANEJAMENTO[[#This Row],[AGUARDANDO SEPARAÇÃO]]+PLANEJAMENTO[[#This Row],[FINALIZADO]])-(PLANEJAMENTO[[#This Row],[TOTAL LISTA]]+PLANEJAMENTO[[#This Row],[KIT]])</f>
        <v>0</v>
      </c>
      <c r="Q563" s="3">
        <f>IFERROR(VLOOKUP(PLANEJAMENTO[[#This Row],[SKU]],EST_MERCOCAMP!A:E,5,0),0)</f>
        <v>7884</v>
      </c>
      <c r="R563" s="3">
        <f>IFERROR(VLOOKUP(PLANEJAMENTO[[#This Row],[SKU]],EST_LMX!A:C,3,0),0)</f>
        <v>3474</v>
      </c>
      <c r="S563" s="7">
        <f>IFERROR(IF(VLOOKUP(C563,'EST_DEVINTEX X DEMANDA'!A:E,5,0)&lt;0,0,VLOOKUP(C563,'EST_DEVINTEX X DEMANDA'!A:E,5,0)),0)</f>
        <v>38184</v>
      </c>
      <c r="T563" s="3"/>
      <c r="U563" s="3">
        <f t="shared" si="16"/>
        <v>0</v>
      </c>
      <c r="V563" s="3">
        <f t="shared" si="17"/>
        <v>0</v>
      </c>
      <c r="W563" s="3" t="s">
        <v>145</v>
      </c>
      <c r="X563" s="87" t="s">
        <v>145</v>
      </c>
      <c r="Y563" s="73">
        <f>(PLANEJAMENTO[[#This Row],[AGUARDANDO SEPARAÇÃO]]+PLANEJAMENTO[[#This Row],[FINALIZADO]])/(PLANEJAMENTO[[#This Row],[KIT]]+PLANEJAMENTO[[#This Row],[TOTAL LISTA]])</f>
        <v>1</v>
      </c>
    </row>
    <row r="564" spans="1:25" x14ac:dyDescent="0.25">
      <c r="A564" s="71" t="s">
        <v>162</v>
      </c>
      <c r="B564" s="71" t="s">
        <v>158</v>
      </c>
      <c r="C564" s="3">
        <v>32257</v>
      </c>
      <c r="D564" s="3" t="s">
        <v>237</v>
      </c>
      <c r="E564" s="47" t="s">
        <v>135</v>
      </c>
      <c r="F564" s="4" t="s">
        <v>136</v>
      </c>
      <c r="G564" s="4">
        <v>1440</v>
      </c>
      <c r="H564" s="3">
        <v>6</v>
      </c>
      <c r="I564" s="15">
        <f>SUMIFS(IN_TRANSITO!E:E,IN_TRANSITO!B:B,PLANEJAMENTO!C564,IN_TRANSITO!H:H,PLANEJAMENTO!$I$2,IN_TRANSITO!W:W,PLANEJAMENTO!A564)</f>
        <v>0</v>
      </c>
      <c r="J564" s="15">
        <f>SUMIFS(IN_TRANSITO!E:E,IN_TRANSITO!B:B,PLANEJAMENTO!C564,IN_TRANSITO!H:H,PLANEJAMENTO!$J$2,IN_TRANSITO!W:W,PLANEJAMENTO!A564)</f>
        <v>0</v>
      </c>
      <c r="K564" s="15">
        <f>SUMIFS(PRODUCAO_SHRINK!E:E,PRODUCAO_SHRINK!B:B,PLANEJAMENTO[[#This Row],[SKU]],PRODUCAO_SHRINK!H:H,PLANEJAMENTO[[#Headers],[SHERINK SOLICITADO]],PRODUCAO_SHRINK!V:V,PLANEJAMENTO[[#This Row],[LISTA]])</f>
        <v>0</v>
      </c>
      <c r="L564" s="15">
        <f>SUMIFS(PRODUCAO_SHRINK!E:E,PRODUCAO_SHRINK!B:B,PLANEJAMENTO[[#This Row],[SKU]],PRODUCAO_SHRINK!H:H,PLANEJAMENTO[[#Headers],[SHERINK ENVIADO]],PRODUCAO_SHRINK!V:V,PLANEJAMENTO[[#This Row],[LISTA]])</f>
        <v>0</v>
      </c>
      <c r="M564" s="15">
        <f>SUMIFS(IN_TRANSITO!E:E,IN_TRANSITO!B:B,PLANEJAMENTO!C564,IN_TRANSITO!H:H,PLANEJAMENTO!$M$2,IN_TRANSITO!W:W,PLANEJAMENTO!A564)</f>
        <v>0</v>
      </c>
      <c r="N564" s="15">
        <v>0</v>
      </c>
      <c r="O564" s="15">
        <v>570</v>
      </c>
      <c r="P564" s="15">
        <f>(PLANEJAMENTO[[#This Row],[AGUARDANDO SEPARAÇÃO]]+PLANEJAMENTO[[#This Row],[FINALIZADO]])-(PLANEJAMENTO[[#This Row],[TOTAL LISTA]]+PLANEJAMENTO[[#This Row],[KIT]])</f>
        <v>-570</v>
      </c>
      <c r="Q564" s="3">
        <f>IFERROR(VLOOKUP(PLANEJAMENTO[[#This Row],[SKU]],EST_MERCOCAMP!A:E,5,0),0)</f>
        <v>2940</v>
      </c>
      <c r="R564" s="3">
        <f>IFERROR(VLOOKUP(PLANEJAMENTO[[#This Row],[SKU]],EST_LMX!A:C,3,0),0)</f>
        <v>1764</v>
      </c>
      <c r="S564" s="7">
        <f>IFERROR(IF(VLOOKUP(C564,'EST_DEVINTEX X DEMANDA'!A:E,5,0)&lt;0,0,VLOOKUP(C564,'EST_DEVINTEX X DEMANDA'!A:E,5,0)),0)</f>
        <v>0</v>
      </c>
      <c r="T564" s="3"/>
      <c r="U564" s="3">
        <f t="shared" si="16"/>
        <v>0</v>
      </c>
      <c r="V564" s="3">
        <f t="shared" si="17"/>
        <v>0</v>
      </c>
      <c r="W564" s="3" t="s">
        <v>145</v>
      </c>
      <c r="X564" s="87" t="s">
        <v>145</v>
      </c>
      <c r="Y564" s="73">
        <f>(PLANEJAMENTO[[#This Row],[AGUARDANDO SEPARAÇÃO]]+PLANEJAMENTO[[#This Row],[FINALIZADO]])/(PLANEJAMENTO[[#This Row],[KIT]]+PLANEJAMENTO[[#This Row],[TOTAL LISTA]])</f>
        <v>0</v>
      </c>
    </row>
    <row r="565" spans="1:25" x14ac:dyDescent="0.25">
      <c r="A565" s="71" t="s">
        <v>162</v>
      </c>
      <c r="B565" s="71" t="s">
        <v>158</v>
      </c>
      <c r="C565" s="3">
        <v>34936</v>
      </c>
      <c r="D565" s="3" t="s">
        <v>16</v>
      </c>
      <c r="E565" s="47" t="s">
        <v>135</v>
      </c>
      <c r="F565" s="4" t="s">
        <v>136</v>
      </c>
      <c r="G565" s="4">
        <v>480</v>
      </c>
      <c r="H565" s="3">
        <v>6</v>
      </c>
      <c r="I565" s="15">
        <f>SUMIFS(IN_TRANSITO!E:E,IN_TRANSITO!B:B,PLANEJAMENTO!C565,IN_TRANSITO!H:H,PLANEJAMENTO!$I$2,IN_TRANSITO!W:W,PLANEJAMENTO!A565)</f>
        <v>0</v>
      </c>
      <c r="J565" s="15">
        <f>SUMIFS(IN_TRANSITO!E:E,IN_TRANSITO!B:B,PLANEJAMENTO!C565,IN_TRANSITO!H:H,PLANEJAMENTO!$J$2,IN_TRANSITO!W:W,PLANEJAMENTO!A565)</f>
        <v>0</v>
      </c>
      <c r="K565" s="15">
        <f>SUMIFS(PRODUCAO_SHRINK!E:E,PRODUCAO_SHRINK!B:B,PLANEJAMENTO[[#This Row],[SKU]],PRODUCAO_SHRINK!H:H,PLANEJAMENTO[[#Headers],[SHERINK SOLICITADO]],PRODUCAO_SHRINK!V:V,PLANEJAMENTO[[#This Row],[LISTA]])</f>
        <v>570</v>
      </c>
      <c r="L565" s="15">
        <f>SUMIFS(PRODUCAO_SHRINK!E:E,PRODUCAO_SHRINK!B:B,PLANEJAMENTO[[#This Row],[SKU]],PRODUCAO_SHRINK!H:H,PLANEJAMENTO[[#Headers],[SHERINK ENVIADO]],PRODUCAO_SHRINK!V:V,PLANEJAMENTO[[#This Row],[LISTA]])</f>
        <v>0</v>
      </c>
      <c r="M565" s="15">
        <f>SUMIFS(IN_TRANSITO!E:E,IN_TRANSITO!B:B,PLANEJAMENTO!C565,IN_TRANSITO!H:H,PLANEJAMENTO!$M$2,IN_TRANSITO!W:W,PLANEJAMENTO!A565)</f>
        <v>0</v>
      </c>
      <c r="N565" s="15">
        <v>0</v>
      </c>
      <c r="O565" s="15">
        <v>570</v>
      </c>
      <c r="P565" s="15">
        <f>(PLANEJAMENTO[[#This Row],[AGUARDANDO SEPARAÇÃO]]+PLANEJAMENTO[[#This Row],[FINALIZADO]])-(PLANEJAMENTO[[#This Row],[TOTAL LISTA]]+PLANEJAMENTO[[#This Row],[KIT]])</f>
        <v>-570</v>
      </c>
      <c r="Q565" s="3">
        <f>IFERROR(VLOOKUP(PLANEJAMENTO[[#This Row],[SKU]],EST_MERCOCAMP!A:E,5,0),0)</f>
        <v>-906</v>
      </c>
      <c r="R565" s="3">
        <f>IFERROR(VLOOKUP(PLANEJAMENTO[[#This Row],[SKU]],EST_LMX!A:C,3,0),0)</f>
        <v>480</v>
      </c>
      <c r="S565" s="7">
        <f>IFERROR(IF(VLOOKUP(C565,'EST_DEVINTEX X DEMANDA'!A:E,5,0)&lt;0,0,VLOOKUP(C565,'EST_DEVINTEX X DEMANDA'!A:E,5,0)),0)</f>
        <v>0</v>
      </c>
      <c r="T565" s="3"/>
      <c r="U565" s="3">
        <f t="shared" si="16"/>
        <v>0</v>
      </c>
      <c r="V565" s="3">
        <f t="shared" si="17"/>
        <v>0</v>
      </c>
      <c r="W565" s="3" t="s">
        <v>182</v>
      </c>
      <c r="X565" s="87" t="s">
        <v>145</v>
      </c>
      <c r="Y565" s="73">
        <f>(PLANEJAMENTO[[#This Row],[AGUARDANDO SEPARAÇÃO]]+PLANEJAMENTO[[#This Row],[FINALIZADO]])/(PLANEJAMENTO[[#This Row],[KIT]]+PLANEJAMENTO[[#This Row],[TOTAL LISTA]])</f>
        <v>0</v>
      </c>
    </row>
    <row r="566" spans="1:25" x14ac:dyDescent="0.25">
      <c r="A566" s="71" t="s">
        <v>162</v>
      </c>
      <c r="B566" s="71" t="s">
        <v>158</v>
      </c>
      <c r="C566" s="3">
        <v>33631</v>
      </c>
      <c r="D566" s="3" t="s">
        <v>52</v>
      </c>
      <c r="E566" s="47" t="s">
        <v>137</v>
      </c>
      <c r="F566" s="4" t="s">
        <v>136</v>
      </c>
      <c r="G566" s="4">
        <v>480</v>
      </c>
      <c r="H566" s="3">
        <v>6</v>
      </c>
      <c r="I566" s="15">
        <f>SUMIFS(IN_TRANSITO!E:E,IN_TRANSITO!B:B,PLANEJAMENTO!C566,IN_TRANSITO!H:H,PLANEJAMENTO!$I$2,IN_TRANSITO!W:W,PLANEJAMENTO!A566)</f>
        <v>0</v>
      </c>
      <c r="J566" s="15">
        <f>SUMIFS(IN_TRANSITO!E:E,IN_TRANSITO!B:B,PLANEJAMENTO!C566,IN_TRANSITO!H:H,PLANEJAMENTO!$J$2,IN_TRANSITO!W:W,PLANEJAMENTO!A566)</f>
        <v>0</v>
      </c>
      <c r="K566" s="15">
        <f>SUMIFS(PRODUCAO_SHRINK!E:E,PRODUCAO_SHRINK!B:B,PLANEJAMENTO[[#This Row],[SKU]],PRODUCAO_SHRINK!H:H,PLANEJAMENTO[[#Headers],[SHERINK SOLICITADO]],PRODUCAO_SHRINK!V:V,PLANEJAMENTO[[#This Row],[LISTA]])</f>
        <v>552</v>
      </c>
      <c r="L566" s="15">
        <f>SUMIFS(PRODUCAO_SHRINK!E:E,PRODUCAO_SHRINK!B:B,PLANEJAMENTO[[#This Row],[SKU]],PRODUCAO_SHRINK!H:H,PLANEJAMENTO[[#Headers],[SHERINK ENVIADO]],PRODUCAO_SHRINK!V:V,PLANEJAMENTO[[#This Row],[LISTA]])</f>
        <v>0</v>
      </c>
      <c r="M566" s="15">
        <f>SUMIFS(IN_TRANSITO!E:E,IN_TRANSITO!B:B,PLANEJAMENTO!C566,IN_TRANSITO!H:H,PLANEJAMENTO!$M$2,IN_TRANSITO!W:W,PLANEJAMENTO!A566)</f>
        <v>0</v>
      </c>
      <c r="N566" s="15">
        <v>0</v>
      </c>
      <c r="O566" s="15">
        <v>552</v>
      </c>
      <c r="P566" s="15">
        <f>(PLANEJAMENTO[[#This Row],[AGUARDANDO SEPARAÇÃO]]+PLANEJAMENTO[[#This Row],[FINALIZADO]])-(PLANEJAMENTO[[#This Row],[TOTAL LISTA]]+PLANEJAMENTO[[#This Row],[KIT]])</f>
        <v>-552</v>
      </c>
      <c r="Q566" s="3">
        <f>IFERROR(VLOOKUP(PLANEJAMENTO[[#This Row],[SKU]],EST_MERCOCAMP!A:E,5,0),0)</f>
        <v>11460</v>
      </c>
      <c r="R566" s="3">
        <f>IFERROR(VLOOKUP(PLANEJAMENTO[[#This Row],[SKU]],EST_LMX!A:C,3,0),0)</f>
        <v>0</v>
      </c>
      <c r="S566" s="7">
        <f>IFERROR(IF(VLOOKUP(C566,'EST_DEVINTEX X DEMANDA'!A:E,5,0)&lt;0,0,VLOOKUP(C566,'EST_DEVINTEX X DEMANDA'!A:E,5,0)),0)</f>
        <v>0</v>
      </c>
      <c r="T566" s="3"/>
      <c r="U566" s="3">
        <f t="shared" si="16"/>
        <v>0</v>
      </c>
      <c r="V566" s="3">
        <f t="shared" si="17"/>
        <v>0</v>
      </c>
      <c r="W566" s="3" t="s">
        <v>182</v>
      </c>
      <c r="X566" s="87" t="s">
        <v>145</v>
      </c>
      <c r="Y566" s="73">
        <f>(PLANEJAMENTO[[#This Row],[AGUARDANDO SEPARAÇÃO]]+PLANEJAMENTO[[#This Row],[FINALIZADO]])/(PLANEJAMENTO[[#This Row],[KIT]]+PLANEJAMENTO[[#This Row],[TOTAL LISTA]])</f>
        <v>0</v>
      </c>
    </row>
    <row r="567" spans="1:25" x14ac:dyDescent="0.25">
      <c r="A567" s="71" t="s">
        <v>162</v>
      </c>
      <c r="B567" s="71" t="s">
        <v>158</v>
      </c>
      <c r="C567" s="3">
        <v>95734</v>
      </c>
      <c r="D567" s="3" t="s">
        <v>197</v>
      </c>
      <c r="E567" s="47" t="s">
        <v>135</v>
      </c>
      <c r="F567" s="4" t="s">
        <v>136</v>
      </c>
      <c r="G567" s="4">
        <v>1440</v>
      </c>
      <c r="H567" s="3">
        <v>6</v>
      </c>
      <c r="I567" s="15">
        <f>SUMIFS(IN_TRANSITO!E:E,IN_TRANSITO!B:B,PLANEJAMENTO!C567,IN_TRANSITO!H:H,PLANEJAMENTO!$I$2,IN_TRANSITO!W:W,PLANEJAMENTO!A567)</f>
        <v>0</v>
      </c>
      <c r="J567" s="15">
        <f>SUMIFS(IN_TRANSITO!E:E,IN_TRANSITO!B:B,PLANEJAMENTO!C567,IN_TRANSITO!H:H,PLANEJAMENTO!$J$2,IN_TRANSITO!W:W,PLANEJAMENTO!A567)</f>
        <v>0</v>
      </c>
      <c r="K567" s="15">
        <f>SUMIFS(PRODUCAO_SHRINK!E:E,PRODUCAO_SHRINK!B:B,PLANEJAMENTO[[#This Row],[SKU]],PRODUCAO_SHRINK!H:H,PLANEJAMENTO[[#Headers],[SHERINK SOLICITADO]],PRODUCAO_SHRINK!V:V,PLANEJAMENTO[[#This Row],[LISTA]])</f>
        <v>0</v>
      </c>
      <c r="L567" s="15">
        <f>SUMIFS(PRODUCAO_SHRINK!E:E,PRODUCAO_SHRINK!B:B,PLANEJAMENTO[[#This Row],[SKU]],PRODUCAO_SHRINK!H:H,PLANEJAMENTO[[#Headers],[SHERINK ENVIADO]],PRODUCAO_SHRINK!V:V,PLANEJAMENTO[[#This Row],[LISTA]])</f>
        <v>0</v>
      </c>
      <c r="M567" s="15">
        <f>SUMIFS(IN_TRANSITO!E:E,IN_TRANSITO!B:B,PLANEJAMENTO!C567,IN_TRANSITO!H:H,PLANEJAMENTO!$M$2,IN_TRANSITO!W:W,PLANEJAMENTO!A567)</f>
        <v>522</v>
      </c>
      <c r="N567" s="15">
        <v>0</v>
      </c>
      <c r="O567" s="15">
        <v>522</v>
      </c>
      <c r="P567" s="15">
        <f>(PLANEJAMENTO[[#This Row],[AGUARDANDO SEPARAÇÃO]]+PLANEJAMENTO[[#This Row],[FINALIZADO]])-(PLANEJAMENTO[[#This Row],[TOTAL LISTA]]+PLANEJAMENTO[[#This Row],[KIT]])</f>
        <v>0</v>
      </c>
      <c r="Q567" s="3">
        <f>IFERROR(VLOOKUP(PLANEJAMENTO[[#This Row],[SKU]],EST_MERCOCAMP!A:E,5,0),0)</f>
        <v>3606</v>
      </c>
      <c r="R567" s="3">
        <f>IFERROR(VLOOKUP(PLANEJAMENTO[[#This Row],[SKU]],EST_LMX!A:C,3,0),0)</f>
        <v>102</v>
      </c>
      <c r="S567" s="7">
        <f>IFERROR(IF(VLOOKUP(C567,'EST_DEVINTEX X DEMANDA'!A:E,5,0)&lt;0,0,VLOOKUP(C567,'EST_DEVINTEX X DEMANDA'!A:E,5,0)),0)</f>
        <v>1440</v>
      </c>
      <c r="T567" s="3"/>
      <c r="U567" s="3">
        <f t="shared" si="16"/>
        <v>0</v>
      </c>
      <c r="V567" s="3">
        <f t="shared" si="17"/>
        <v>0</v>
      </c>
      <c r="W567" s="3" t="s">
        <v>145</v>
      </c>
      <c r="X567" s="87" t="s">
        <v>145</v>
      </c>
      <c r="Y567" s="73">
        <f>(PLANEJAMENTO[[#This Row],[AGUARDANDO SEPARAÇÃO]]+PLANEJAMENTO[[#This Row],[FINALIZADO]])/(PLANEJAMENTO[[#This Row],[KIT]]+PLANEJAMENTO[[#This Row],[TOTAL LISTA]])</f>
        <v>1</v>
      </c>
    </row>
    <row r="568" spans="1:25" x14ac:dyDescent="0.25">
      <c r="A568" s="71" t="s">
        <v>162</v>
      </c>
      <c r="B568" s="71" t="s">
        <v>158</v>
      </c>
      <c r="C568" s="3">
        <v>95195</v>
      </c>
      <c r="D568" s="3" t="s">
        <v>244</v>
      </c>
      <c r="E568" s="47" t="s">
        <v>135</v>
      </c>
      <c r="F568" s="4" t="s">
        <v>136</v>
      </c>
      <c r="G568" s="4">
        <v>960</v>
      </c>
      <c r="H568" s="3">
        <v>6</v>
      </c>
      <c r="I568" s="15">
        <f>SUMIFS(IN_TRANSITO!E:E,IN_TRANSITO!B:B,PLANEJAMENTO!C568,IN_TRANSITO!H:H,PLANEJAMENTO!$I$2,IN_TRANSITO!W:W,PLANEJAMENTO!A568)</f>
        <v>0</v>
      </c>
      <c r="J568" s="15">
        <f>SUMIFS(IN_TRANSITO!E:E,IN_TRANSITO!B:B,PLANEJAMENTO!C568,IN_TRANSITO!H:H,PLANEJAMENTO!$J$2,IN_TRANSITO!W:W,PLANEJAMENTO!A568)</f>
        <v>0</v>
      </c>
      <c r="K568" s="15">
        <f>SUMIFS(PRODUCAO_SHRINK!E:E,PRODUCAO_SHRINK!B:B,PLANEJAMENTO[[#This Row],[SKU]],PRODUCAO_SHRINK!H:H,PLANEJAMENTO[[#Headers],[SHERINK SOLICITADO]],PRODUCAO_SHRINK!V:V,PLANEJAMENTO[[#This Row],[LISTA]])</f>
        <v>0</v>
      </c>
      <c r="L568" s="15">
        <f>SUMIFS(PRODUCAO_SHRINK!E:E,PRODUCAO_SHRINK!B:B,PLANEJAMENTO[[#This Row],[SKU]],PRODUCAO_SHRINK!H:H,PLANEJAMENTO[[#Headers],[SHERINK ENVIADO]],PRODUCAO_SHRINK!V:V,PLANEJAMENTO[[#This Row],[LISTA]])</f>
        <v>0</v>
      </c>
      <c r="M568" s="15">
        <f>SUMIFS(IN_TRANSITO!E:E,IN_TRANSITO!B:B,PLANEJAMENTO!C568,IN_TRANSITO!H:H,PLANEJAMENTO!$M$2,IN_TRANSITO!W:W,PLANEJAMENTO!A568)</f>
        <v>504</v>
      </c>
      <c r="N568" s="15">
        <v>0</v>
      </c>
      <c r="O568" s="15">
        <v>504</v>
      </c>
      <c r="P568" s="15">
        <f>(PLANEJAMENTO[[#This Row],[AGUARDANDO SEPARAÇÃO]]+PLANEJAMENTO[[#This Row],[FINALIZADO]])-(PLANEJAMENTO[[#This Row],[TOTAL LISTA]]+PLANEJAMENTO[[#This Row],[KIT]])</f>
        <v>0</v>
      </c>
      <c r="Q568" s="3">
        <f>IFERROR(VLOOKUP(PLANEJAMENTO[[#This Row],[SKU]],EST_MERCOCAMP!A:E,5,0),0)</f>
        <v>4896</v>
      </c>
      <c r="R568" s="3">
        <f>IFERROR(VLOOKUP(PLANEJAMENTO[[#This Row],[SKU]],EST_LMX!A:C,3,0),0)</f>
        <v>882</v>
      </c>
      <c r="S568" s="7">
        <f>IFERROR(IF(VLOOKUP(C568,'EST_DEVINTEX X DEMANDA'!A:E,5,0)&lt;0,0,VLOOKUP(C568,'EST_DEVINTEX X DEMANDA'!A:E,5,0)),0)</f>
        <v>10878</v>
      </c>
      <c r="T568" s="3"/>
      <c r="U568" s="3">
        <f t="shared" si="16"/>
        <v>0</v>
      </c>
      <c r="V568" s="3">
        <f t="shared" si="17"/>
        <v>0</v>
      </c>
      <c r="W568" s="3" t="s">
        <v>145</v>
      </c>
      <c r="X568" s="87" t="s">
        <v>145</v>
      </c>
      <c r="Y568" s="73">
        <f>(PLANEJAMENTO[[#This Row],[AGUARDANDO SEPARAÇÃO]]+PLANEJAMENTO[[#This Row],[FINALIZADO]])/(PLANEJAMENTO[[#This Row],[KIT]]+PLANEJAMENTO[[#This Row],[TOTAL LISTA]])</f>
        <v>1</v>
      </c>
    </row>
    <row r="569" spans="1:25" x14ac:dyDescent="0.25">
      <c r="A569" s="71" t="s">
        <v>162</v>
      </c>
      <c r="B569" s="71" t="s">
        <v>158</v>
      </c>
      <c r="C569" s="3">
        <v>32247</v>
      </c>
      <c r="D569" s="3" t="s">
        <v>24</v>
      </c>
      <c r="E569" s="47" t="s">
        <v>135</v>
      </c>
      <c r="F569" s="4" t="s">
        <v>136</v>
      </c>
      <c r="G569" s="4">
        <v>480</v>
      </c>
      <c r="H569" s="3">
        <v>6</v>
      </c>
      <c r="I569" s="15">
        <f>SUMIFS(IN_TRANSITO!E:E,IN_TRANSITO!B:B,PLANEJAMENTO!C569,IN_TRANSITO!H:H,PLANEJAMENTO!$I$2,IN_TRANSITO!W:W,PLANEJAMENTO!A569)</f>
        <v>0</v>
      </c>
      <c r="J569" s="15">
        <f>SUMIFS(IN_TRANSITO!E:E,IN_TRANSITO!B:B,PLANEJAMENTO!C569,IN_TRANSITO!H:H,PLANEJAMENTO!$J$2,IN_TRANSITO!W:W,PLANEJAMENTO!A569)</f>
        <v>0</v>
      </c>
      <c r="K569" s="15">
        <f>SUMIFS(PRODUCAO_SHRINK!E:E,PRODUCAO_SHRINK!B:B,PLANEJAMENTO[[#This Row],[SKU]],PRODUCAO_SHRINK!H:H,PLANEJAMENTO[[#Headers],[SHERINK SOLICITADO]],PRODUCAO_SHRINK!V:V,PLANEJAMENTO[[#This Row],[LISTA]])</f>
        <v>504</v>
      </c>
      <c r="L569" s="15">
        <f>SUMIFS(PRODUCAO_SHRINK!E:E,PRODUCAO_SHRINK!B:B,PLANEJAMENTO[[#This Row],[SKU]],PRODUCAO_SHRINK!H:H,PLANEJAMENTO[[#Headers],[SHERINK ENVIADO]],PRODUCAO_SHRINK!V:V,PLANEJAMENTO[[#This Row],[LISTA]])</f>
        <v>0</v>
      </c>
      <c r="M569" s="15">
        <f>SUMIFS(IN_TRANSITO!E:E,IN_TRANSITO!B:B,PLANEJAMENTO!C569,IN_TRANSITO!H:H,PLANEJAMENTO!$M$2,IN_TRANSITO!W:W,PLANEJAMENTO!A569)</f>
        <v>0</v>
      </c>
      <c r="N569" s="15">
        <v>0</v>
      </c>
      <c r="O569" s="15">
        <v>504</v>
      </c>
      <c r="P569" s="15">
        <f>(PLANEJAMENTO[[#This Row],[AGUARDANDO SEPARAÇÃO]]+PLANEJAMENTO[[#This Row],[FINALIZADO]])-(PLANEJAMENTO[[#This Row],[TOTAL LISTA]]+PLANEJAMENTO[[#This Row],[KIT]])</f>
        <v>-504</v>
      </c>
      <c r="Q569" s="3">
        <f>IFERROR(VLOOKUP(PLANEJAMENTO[[#This Row],[SKU]],EST_MERCOCAMP!A:E,5,0),0)</f>
        <v>-1728</v>
      </c>
      <c r="R569" s="3">
        <f>IFERROR(VLOOKUP(PLANEJAMENTO[[#This Row],[SKU]],EST_LMX!A:C,3,0),0)</f>
        <v>3555</v>
      </c>
      <c r="S569" s="7">
        <f>IFERROR(IF(VLOOKUP(C569,'EST_DEVINTEX X DEMANDA'!A:E,5,0)&lt;0,0,VLOOKUP(C569,'EST_DEVINTEX X DEMANDA'!A:E,5,0)),0)</f>
        <v>12048</v>
      </c>
      <c r="T569" s="3"/>
      <c r="U569" s="3">
        <f t="shared" si="16"/>
        <v>0</v>
      </c>
      <c r="V569" s="3">
        <f t="shared" si="17"/>
        <v>0</v>
      </c>
      <c r="W569" s="3" t="s">
        <v>182</v>
      </c>
      <c r="X569" s="87" t="s">
        <v>145</v>
      </c>
      <c r="Y569" s="73">
        <f>(PLANEJAMENTO[[#This Row],[AGUARDANDO SEPARAÇÃO]]+PLANEJAMENTO[[#This Row],[FINALIZADO]])/(PLANEJAMENTO[[#This Row],[KIT]]+PLANEJAMENTO[[#This Row],[TOTAL LISTA]])</f>
        <v>0</v>
      </c>
    </row>
    <row r="570" spans="1:25" x14ac:dyDescent="0.25">
      <c r="A570" s="71" t="s">
        <v>162</v>
      </c>
      <c r="B570" s="71" t="s">
        <v>158</v>
      </c>
      <c r="C570" s="3">
        <v>33095</v>
      </c>
      <c r="D570" s="3" t="s">
        <v>187</v>
      </c>
      <c r="E570" s="47" t="s">
        <v>135</v>
      </c>
      <c r="F570" s="4" t="s">
        <v>136</v>
      </c>
      <c r="G570" s="4">
        <v>2484</v>
      </c>
      <c r="H570" s="3">
        <v>6</v>
      </c>
      <c r="I570" s="15">
        <f>SUMIFS(IN_TRANSITO!E:E,IN_TRANSITO!B:B,PLANEJAMENTO!C570,IN_TRANSITO!H:H,PLANEJAMENTO!$I$2,IN_TRANSITO!W:W,PLANEJAMENTO!A570)</f>
        <v>504</v>
      </c>
      <c r="J570" s="15">
        <f>SUMIFS(IN_TRANSITO!E:E,IN_TRANSITO!B:B,PLANEJAMENTO!C570,IN_TRANSITO!H:H,PLANEJAMENTO!$J$2,IN_TRANSITO!W:W,PLANEJAMENTO!A570)</f>
        <v>0</v>
      </c>
      <c r="K570" s="15">
        <f>SUMIFS(PRODUCAO_SHRINK!E:E,PRODUCAO_SHRINK!B:B,PLANEJAMENTO[[#This Row],[SKU]],PRODUCAO_SHRINK!H:H,PLANEJAMENTO[[#Headers],[SHERINK SOLICITADO]],PRODUCAO_SHRINK!V:V,PLANEJAMENTO[[#This Row],[LISTA]])</f>
        <v>0</v>
      </c>
      <c r="L570" s="15">
        <f>SUMIFS(PRODUCAO_SHRINK!E:E,PRODUCAO_SHRINK!B:B,PLANEJAMENTO[[#This Row],[SKU]],PRODUCAO_SHRINK!H:H,PLANEJAMENTO[[#Headers],[SHERINK ENVIADO]],PRODUCAO_SHRINK!V:V,PLANEJAMENTO[[#This Row],[LISTA]])</f>
        <v>0</v>
      </c>
      <c r="M570" s="15">
        <f>SUMIFS(IN_TRANSITO!E:E,IN_TRANSITO!B:B,PLANEJAMENTO!C570,IN_TRANSITO!H:H,PLANEJAMENTO!$M$2,IN_TRANSITO!W:W,PLANEJAMENTO!A570)</f>
        <v>0</v>
      </c>
      <c r="N570" s="15">
        <v>0</v>
      </c>
      <c r="O570" s="15">
        <v>504</v>
      </c>
      <c r="P570" s="15">
        <f>(PLANEJAMENTO[[#This Row],[AGUARDANDO SEPARAÇÃO]]+PLANEJAMENTO[[#This Row],[FINALIZADO]])-(PLANEJAMENTO[[#This Row],[TOTAL LISTA]]+PLANEJAMENTO[[#This Row],[KIT]])</f>
        <v>0</v>
      </c>
      <c r="Q570" s="3">
        <f>IFERROR(VLOOKUP(PLANEJAMENTO[[#This Row],[SKU]],EST_MERCOCAMP!A:E,5,0),0)</f>
        <v>-4974</v>
      </c>
      <c r="R570" s="3">
        <f>IFERROR(VLOOKUP(PLANEJAMENTO[[#This Row],[SKU]],EST_LMX!A:C,3,0),0)</f>
        <v>0</v>
      </c>
      <c r="S570" s="7">
        <f>IFERROR(IF(VLOOKUP(C570,'EST_DEVINTEX X DEMANDA'!A:E,5,0)&lt;0,0,VLOOKUP(C570,'EST_DEVINTEX X DEMANDA'!A:E,5,0)),0)</f>
        <v>11298</v>
      </c>
      <c r="T570" s="3"/>
      <c r="U570" s="3">
        <f t="shared" si="16"/>
        <v>0</v>
      </c>
      <c r="V570" s="3">
        <f t="shared" si="17"/>
        <v>0</v>
      </c>
      <c r="W570" s="3" t="s">
        <v>145</v>
      </c>
      <c r="X570" s="87" t="s">
        <v>145</v>
      </c>
      <c r="Y570" s="73">
        <f>(PLANEJAMENTO[[#This Row],[AGUARDANDO SEPARAÇÃO]]+PLANEJAMENTO[[#This Row],[FINALIZADO]])/(PLANEJAMENTO[[#This Row],[KIT]]+PLANEJAMENTO[[#This Row],[TOTAL LISTA]])</f>
        <v>1</v>
      </c>
    </row>
    <row r="571" spans="1:25" x14ac:dyDescent="0.25">
      <c r="A571" s="71" t="s">
        <v>162</v>
      </c>
      <c r="B571" s="71" t="s">
        <v>158</v>
      </c>
      <c r="C571" s="3">
        <v>32210</v>
      </c>
      <c r="D571" s="3" t="s">
        <v>303</v>
      </c>
      <c r="E571" s="47" t="s">
        <v>135</v>
      </c>
      <c r="F571" s="4" t="s">
        <v>136</v>
      </c>
      <c r="G571" s="4">
        <v>1584</v>
      </c>
      <c r="H571" s="3">
        <v>6</v>
      </c>
      <c r="I571" s="15">
        <f>SUMIFS(IN_TRANSITO!E:E,IN_TRANSITO!B:B,PLANEJAMENTO!C571,IN_TRANSITO!H:H,PLANEJAMENTO!$I$2,IN_TRANSITO!W:W,PLANEJAMENTO!A571)</f>
        <v>504</v>
      </c>
      <c r="J571" s="15">
        <f>SUMIFS(IN_TRANSITO!E:E,IN_TRANSITO!B:B,PLANEJAMENTO!C571,IN_TRANSITO!H:H,PLANEJAMENTO!$J$2,IN_TRANSITO!W:W,PLANEJAMENTO!A571)</f>
        <v>0</v>
      </c>
      <c r="K571" s="15">
        <f>SUMIFS(PRODUCAO_SHRINK!E:E,PRODUCAO_SHRINK!B:B,PLANEJAMENTO[[#This Row],[SKU]],PRODUCAO_SHRINK!H:H,PLANEJAMENTO[[#Headers],[SHERINK SOLICITADO]],PRODUCAO_SHRINK!V:V,PLANEJAMENTO[[#This Row],[LISTA]])</f>
        <v>0</v>
      </c>
      <c r="L571" s="15">
        <f>SUMIFS(PRODUCAO_SHRINK!E:E,PRODUCAO_SHRINK!B:B,PLANEJAMENTO[[#This Row],[SKU]],PRODUCAO_SHRINK!H:H,PLANEJAMENTO[[#Headers],[SHERINK ENVIADO]],PRODUCAO_SHRINK!V:V,PLANEJAMENTO[[#This Row],[LISTA]])</f>
        <v>0</v>
      </c>
      <c r="M571" s="15">
        <f>SUMIFS(IN_TRANSITO!E:E,IN_TRANSITO!B:B,PLANEJAMENTO!C571,IN_TRANSITO!H:H,PLANEJAMENTO!$M$2,IN_TRANSITO!W:W,PLANEJAMENTO!A571)</f>
        <v>0</v>
      </c>
      <c r="N571" s="15">
        <v>0</v>
      </c>
      <c r="O571" s="15">
        <v>504</v>
      </c>
      <c r="P571" s="15">
        <f>(PLANEJAMENTO[[#This Row],[AGUARDANDO SEPARAÇÃO]]+PLANEJAMENTO[[#This Row],[FINALIZADO]])-(PLANEJAMENTO[[#This Row],[TOTAL LISTA]]+PLANEJAMENTO[[#This Row],[KIT]])</f>
        <v>0</v>
      </c>
      <c r="Q571" s="3">
        <f>IFERROR(VLOOKUP(PLANEJAMENTO[[#This Row],[SKU]],EST_MERCOCAMP!A:E,5,0),0)</f>
        <v>7038</v>
      </c>
      <c r="R571" s="3">
        <f>IFERROR(VLOOKUP(PLANEJAMENTO[[#This Row],[SKU]],EST_LMX!A:C,3,0),0)</f>
        <v>630</v>
      </c>
      <c r="S571" s="7">
        <f>IFERROR(IF(VLOOKUP(C571,'EST_DEVINTEX X DEMANDA'!A:E,5,0)&lt;0,0,VLOOKUP(C571,'EST_DEVINTEX X DEMANDA'!A:E,5,0)),0)</f>
        <v>5550</v>
      </c>
      <c r="T571" s="3"/>
      <c r="U571" s="3">
        <f t="shared" si="16"/>
        <v>0</v>
      </c>
      <c r="V571" s="3">
        <f t="shared" si="17"/>
        <v>0</v>
      </c>
      <c r="W571" s="3" t="s">
        <v>145</v>
      </c>
      <c r="X571" s="87" t="s">
        <v>145</v>
      </c>
      <c r="Y571" s="73">
        <f>(PLANEJAMENTO[[#This Row],[AGUARDANDO SEPARAÇÃO]]+PLANEJAMENTO[[#This Row],[FINALIZADO]])/(PLANEJAMENTO[[#This Row],[KIT]]+PLANEJAMENTO[[#This Row],[TOTAL LISTA]])</f>
        <v>1</v>
      </c>
    </row>
    <row r="572" spans="1:25" x14ac:dyDescent="0.25">
      <c r="A572" s="71" t="s">
        <v>162</v>
      </c>
      <c r="B572" s="71" t="s">
        <v>158</v>
      </c>
      <c r="C572" s="3">
        <v>32193</v>
      </c>
      <c r="D572" s="3" t="s">
        <v>229</v>
      </c>
      <c r="E572" s="47" t="s">
        <v>135</v>
      </c>
      <c r="F572" s="4" t="s">
        <v>136</v>
      </c>
      <c r="G572" s="4">
        <v>4032</v>
      </c>
      <c r="H572" s="3">
        <v>12</v>
      </c>
      <c r="I572" s="15">
        <f>SUMIFS(IN_TRANSITO!E:E,IN_TRANSITO!B:B,PLANEJAMENTO!C572,IN_TRANSITO!H:H,PLANEJAMENTO!$I$2,IN_TRANSITO!W:W,PLANEJAMENTO!A572)</f>
        <v>492</v>
      </c>
      <c r="J572" s="15">
        <f>SUMIFS(IN_TRANSITO!E:E,IN_TRANSITO!B:B,PLANEJAMENTO!C572,IN_TRANSITO!H:H,PLANEJAMENTO!$J$2,IN_TRANSITO!W:W,PLANEJAMENTO!A572)</f>
        <v>0</v>
      </c>
      <c r="K572" s="15">
        <f>SUMIFS(PRODUCAO_SHRINK!E:E,PRODUCAO_SHRINK!B:B,PLANEJAMENTO[[#This Row],[SKU]],PRODUCAO_SHRINK!H:H,PLANEJAMENTO[[#Headers],[SHERINK SOLICITADO]],PRODUCAO_SHRINK!V:V,PLANEJAMENTO[[#This Row],[LISTA]])</f>
        <v>0</v>
      </c>
      <c r="L572" s="15">
        <f>SUMIFS(PRODUCAO_SHRINK!E:E,PRODUCAO_SHRINK!B:B,PLANEJAMENTO[[#This Row],[SKU]],PRODUCAO_SHRINK!H:H,PLANEJAMENTO[[#Headers],[SHERINK ENVIADO]],PRODUCAO_SHRINK!V:V,PLANEJAMENTO[[#This Row],[LISTA]])</f>
        <v>0</v>
      </c>
      <c r="M572" s="15">
        <f>SUMIFS(IN_TRANSITO!E:E,IN_TRANSITO!B:B,PLANEJAMENTO!C572,IN_TRANSITO!H:H,PLANEJAMENTO!$M$2,IN_TRANSITO!W:W,PLANEJAMENTO!A572)</f>
        <v>0</v>
      </c>
      <c r="N572" s="15">
        <v>0</v>
      </c>
      <c r="O572" s="15">
        <v>492</v>
      </c>
      <c r="P572" s="15">
        <f>(PLANEJAMENTO[[#This Row],[AGUARDANDO SEPARAÇÃO]]+PLANEJAMENTO[[#This Row],[FINALIZADO]])-(PLANEJAMENTO[[#This Row],[TOTAL LISTA]]+PLANEJAMENTO[[#This Row],[KIT]])</f>
        <v>0</v>
      </c>
      <c r="Q572" s="3">
        <f>IFERROR(VLOOKUP(PLANEJAMENTO[[#This Row],[SKU]],EST_MERCOCAMP!A:E,5,0),0)</f>
        <v>3036</v>
      </c>
      <c r="R572" s="3">
        <f>IFERROR(VLOOKUP(PLANEJAMENTO[[#This Row],[SKU]],EST_LMX!A:C,3,0),0)</f>
        <v>1860</v>
      </c>
      <c r="S572" s="7">
        <f>IFERROR(IF(VLOOKUP(C572,'EST_DEVINTEX X DEMANDA'!A:E,5,0)&lt;0,0,VLOOKUP(C572,'EST_DEVINTEX X DEMANDA'!A:E,5,0)),0)</f>
        <v>0</v>
      </c>
      <c r="T572" s="3"/>
      <c r="U572" s="3">
        <f t="shared" si="16"/>
        <v>0</v>
      </c>
      <c r="V572" s="3">
        <f t="shared" si="17"/>
        <v>0</v>
      </c>
      <c r="W572" s="3" t="s">
        <v>145</v>
      </c>
      <c r="X572" s="87" t="s">
        <v>145</v>
      </c>
      <c r="Y572" s="73">
        <f>(PLANEJAMENTO[[#This Row],[AGUARDANDO SEPARAÇÃO]]+PLANEJAMENTO[[#This Row],[FINALIZADO]])/(PLANEJAMENTO[[#This Row],[KIT]]+PLANEJAMENTO[[#This Row],[TOTAL LISTA]])</f>
        <v>1</v>
      </c>
    </row>
    <row r="573" spans="1:25" x14ac:dyDescent="0.25">
      <c r="A573" s="71" t="s">
        <v>162</v>
      </c>
      <c r="B573" s="71" t="s">
        <v>158</v>
      </c>
      <c r="C573" s="3">
        <v>31783</v>
      </c>
      <c r="D573" s="3" t="s">
        <v>270</v>
      </c>
      <c r="E573" s="47" t="s">
        <v>135</v>
      </c>
      <c r="F573" s="4" t="s">
        <v>136</v>
      </c>
      <c r="G573" s="4">
        <v>1452</v>
      </c>
      <c r="H573" s="3">
        <v>6</v>
      </c>
      <c r="I573" s="15">
        <f>SUMIFS(IN_TRANSITO!E:E,IN_TRANSITO!B:B,PLANEJAMENTO!C573,IN_TRANSITO!H:H,PLANEJAMENTO!$I$2,IN_TRANSITO!W:W,PLANEJAMENTO!A573)</f>
        <v>0</v>
      </c>
      <c r="J573" s="15">
        <f>SUMIFS(IN_TRANSITO!E:E,IN_TRANSITO!B:B,PLANEJAMENTO!C573,IN_TRANSITO!H:H,PLANEJAMENTO!$J$2,IN_TRANSITO!W:W,PLANEJAMENTO!A573)</f>
        <v>0</v>
      </c>
      <c r="K573" s="15">
        <f>SUMIFS(PRODUCAO_SHRINK!E:E,PRODUCAO_SHRINK!B:B,PLANEJAMENTO[[#This Row],[SKU]],PRODUCAO_SHRINK!H:H,PLANEJAMENTO[[#Headers],[SHERINK SOLICITADO]],PRODUCAO_SHRINK!V:V,PLANEJAMENTO[[#This Row],[LISTA]])</f>
        <v>0</v>
      </c>
      <c r="L573" s="15">
        <f>SUMIFS(PRODUCAO_SHRINK!E:E,PRODUCAO_SHRINK!B:B,PLANEJAMENTO[[#This Row],[SKU]],PRODUCAO_SHRINK!H:H,PLANEJAMENTO[[#Headers],[SHERINK ENVIADO]],PRODUCAO_SHRINK!V:V,PLANEJAMENTO[[#This Row],[LISTA]])</f>
        <v>0</v>
      </c>
      <c r="M573" s="15">
        <f>SUMIFS(IN_TRANSITO!E:E,IN_TRANSITO!B:B,PLANEJAMENTO!C573,IN_TRANSITO!H:H,PLANEJAMENTO!$M$2,IN_TRANSITO!W:W,PLANEJAMENTO!A573)</f>
        <v>0</v>
      </c>
      <c r="N573" s="15">
        <v>0</v>
      </c>
      <c r="O573" s="15">
        <v>474</v>
      </c>
      <c r="P573" s="15">
        <f>(PLANEJAMENTO[[#This Row],[AGUARDANDO SEPARAÇÃO]]+PLANEJAMENTO[[#This Row],[FINALIZADO]])-(PLANEJAMENTO[[#This Row],[TOTAL LISTA]]+PLANEJAMENTO[[#This Row],[KIT]])</f>
        <v>-474</v>
      </c>
      <c r="Q573" s="3">
        <f>IFERROR(VLOOKUP(PLANEJAMENTO[[#This Row],[SKU]],EST_MERCOCAMP!A:E,5,0),0)</f>
        <v>654</v>
      </c>
      <c r="R573" s="3">
        <f>IFERROR(VLOOKUP(PLANEJAMENTO[[#This Row],[SKU]],EST_LMX!A:C,3,0),0)</f>
        <v>792</v>
      </c>
      <c r="S573" s="7">
        <f>IFERROR(IF(VLOOKUP(C573,'EST_DEVINTEX X DEMANDA'!A:E,5,0)&lt;0,0,VLOOKUP(C573,'EST_DEVINTEX X DEMANDA'!A:E,5,0)),0)</f>
        <v>7590</v>
      </c>
      <c r="T573" s="3"/>
      <c r="U573" s="3">
        <f t="shared" si="16"/>
        <v>0</v>
      </c>
      <c r="V573" s="3">
        <f t="shared" si="17"/>
        <v>0</v>
      </c>
      <c r="W573" s="3" t="s">
        <v>145</v>
      </c>
      <c r="X573" s="87" t="s">
        <v>145</v>
      </c>
      <c r="Y573" s="73">
        <f>(PLANEJAMENTO[[#This Row],[AGUARDANDO SEPARAÇÃO]]+PLANEJAMENTO[[#This Row],[FINALIZADO]])/(PLANEJAMENTO[[#This Row],[KIT]]+PLANEJAMENTO[[#This Row],[TOTAL LISTA]])</f>
        <v>0</v>
      </c>
    </row>
    <row r="574" spans="1:25" x14ac:dyDescent="0.25">
      <c r="A574" s="71" t="s">
        <v>162</v>
      </c>
      <c r="B574" s="71" t="s">
        <v>158</v>
      </c>
      <c r="C574" s="3">
        <v>30513</v>
      </c>
      <c r="D574" s="3" t="s">
        <v>252</v>
      </c>
      <c r="E574" s="47" t="s">
        <v>135</v>
      </c>
      <c r="F574" s="4" t="s">
        <v>136</v>
      </c>
      <c r="G574" s="4">
        <v>960</v>
      </c>
      <c r="H574" s="3">
        <v>6</v>
      </c>
      <c r="I574" s="15">
        <f>SUMIFS(IN_TRANSITO!E:E,IN_TRANSITO!B:B,PLANEJAMENTO!C574,IN_TRANSITO!H:H,PLANEJAMENTO!$I$2,IN_TRANSITO!W:W,PLANEJAMENTO!A574)</f>
        <v>474</v>
      </c>
      <c r="J574" s="15">
        <f>SUMIFS(IN_TRANSITO!E:E,IN_TRANSITO!B:B,PLANEJAMENTO!C574,IN_TRANSITO!H:H,PLANEJAMENTO!$J$2,IN_TRANSITO!W:W,PLANEJAMENTO!A574)</f>
        <v>0</v>
      </c>
      <c r="K574" s="15">
        <f>SUMIFS(PRODUCAO_SHRINK!E:E,PRODUCAO_SHRINK!B:B,PLANEJAMENTO[[#This Row],[SKU]],PRODUCAO_SHRINK!H:H,PLANEJAMENTO[[#Headers],[SHERINK SOLICITADO]],PRODUCAO_SHRINK!V:V,PLANEJAMENTO[[#This Row],[LISTA]])</f>
        <v>0</v>
      </c>
      <c r="L574" s="15">
        <f>SUMIFS(PRODUCAO_SHRINK!E:E,PRODUCAO_SHRINK!B:B,PLANEJAMENTO[[#This Row],[SKU]],PRODUCAO_SHRINK!H:H,PLANEJAMENTO[[#Headers],[SHERINK ENVIADO]],PRODUCAO_SHRINK!V:V,PLANEJAMENTO[[#This Row],[LISTA]])</f>
        <v>0</v>
      </c>
      <c r="M574" s="15">
        <f>SUMIFS(IN_TRANSITO!E:E,IN_TRANSITO!B:B,PLANEJAMENTO!C574,IN_TRANSITO!H:H,PLANEJAMENTO!$M$2,IN_TRANSITO!W:W,PLANEJAMENTO!A574)</f>
        <v>0</v>
      </c>
      <c r="N574" s="15">
        <v>0</v>
      </c>
      <c r="O574" s="15">
        <v>474</v>
      </c>
      <c r="P574" s="15">
        <f>(PLANEJAMENTO[[#This Row],[AGUARDANDO SEPARAÇÃO]]+PLANEJAMENTO[[#This Row],[FINALIZADO]])-(PLANEJAMENTO[[#This Row],[TOTAL LISTA]]+PLANEJAMENTO[[#This Row],[KIT]])</f>
        <v>0</v>
      </c>
      <c r="Q574" s="3">
        <f>IFERROR(VLOOKUP(PLANEJAMENTO[[#This Row],[SKU]],EST_MERCOCAMP!A:E,5,0),0)</f>
        <v>18732</v>
      </c>
      <c r="R574" s="3">
        <f>IFERROR(VLOOKUP(PLANEJAMENTO[[#This Row],[SKU]],EST_LMX!A:C,3,0),0)</f>
        <v>540</v>
      </c>
      <c r="S574" s="7">
        <f>IFERROR(IF(VLOOKUP(C574,'EST_DEVINTEX X DEMANDA'!A:E,5,0)&lt;0,0,VLOOKUP(C574,'EST_DEVINTEX X DEMANDA'!A:E,5,0)),0)</f>
        <v>4818</v>
      </c>
      <c r="T574" s="3"/>
      <c r="U574" s="3">
        <f t="shared" si="16"/>
        <v>0</v>
      </c>
      <c r="V574" s="3">
        <f t="shared" si="17"/>
        <v>0</v>
      </c>
      <c r="W574" s="3" t="s">
        <v>145</v>
      </c>
      <c r="X574" s="87" t="s">
        <v>145</v>
      </c>
      <c r="Y574" s="73">
        <f>(PLANEJAMENTO[[#This Row],[AGUARDANDO SEPARAÇÃO]]+PLANEJAMENTO[[#This Row],[FINALIZADO]])/(PLANEJAMENTO[[#This Row],[KIT]]+PLANEJAMENTO[[#This Row],[TOTAL LISTA]])</f>
        <v>1</v>
      </c>
    </row>
    <row r="575" spans="1:25" x14ac:dyDescent="0.25">
      <c r="A575" s="71" t="s">
        <v>162</v>
      </c>
      <c r="B575" s="71" t="s">
        <v>158</v>
      </c>
      <c r="C575" s="3">
        <v>43113</v>
      </c>
      <c r="D575" s="3" t="s">
        <v>202</v>
      </c>
      <c r="E575" s="47" t="s">
        <v>135</v>
      </c>
      <c r="F575" s="4" t="s">
        <v>136</v>
      </c>
      <c r="G575" s="4">
        <v>180</v>
      </c>
      <c r="H575" s="3">
        <v>3</v>
      </c>
      <c r="I575" s="15">
        <f>SUMIFS(IN_TRANSITO!E:E,IN_TRANSITO!B:B,PLANEJAMENTO!C575,IN_TRANSITO!H:H,PLANEJAMENTO!$I$2,IN_TRANSITO!W:W,PLANEJAMENTO!A575)</f>
        <v>0</v>
      </c>
      <c r="J575" s="15">
        <f>SUMIFS(IN_TRANSITO!E:E,IN_TRANSITO!B:B,PLANEJAMENTO!C575,IN_TRANSITO!H:H,PLANEJAMENTO!$J$2,IN_TRANSITO!W:W,PLANEJAMENTO!A575)</f>
        <v>0</v>
      </c>
      <c r="K575" s="15">
        <f>SUMIFS(PRODUCAO_SHRINK!E:E,PRODUCAO_SHRINK!B:B,PLANEJAMENTO[[#This Row],[SKU]],PRODUCAO_SHRINK!H:H,PLANEJAMENTO[[#Headers],[SHERINK SOLICITADO]],PRODUCAO_SHRINK!V:V,PLANEJAMENTO[[#This Row],[LISTA]])</f>
        <v>0</v>
      </c>
      <c r="L575" s="15">
        <f>SUMIFS(PRODUCAO_SHRINK!E:E,PRODUCAO_SHRINK!B:B,PLANEJAMENTO[[#This Row],[SKU]],PRODUCAO_SHRINK!H:H,PLANEJAMENTO[[#Headers],[SHERINK ENVIADO]],PRODUCAO_SHRINK!V:V,PLANEJAMENTO[[#This Row],[LISTA]])</f>
        <v>0</v>
      </c>
      <c r="M575" s="15">
        <f>SUMIFS(IN_TRANSITO!E:E,IN_TRANSITO!B:B,PLANEJAMENTO!C575,IN_TRANSITO!H:H,PLANEJAMENTO!$M$2,IN_TRANSITO!W:W,PLANEJAMENTO!A575)</f>
        <v>0</v>
      </c>
      <c r="N575" s="15">
        <v>0</v>
      </c>
      <c r="O575" s="15">
        <v>462</v>
      </c>
      <c r="P575" s="15">
        <f>(PLANEJAMENTO[[#This Row],[AGUARDANDO SEPARAÇÃO]]+PLANEJAMENTO[[#This Row],[FINALIZADO]])-(PLANEJAMENTO[[#This Row],[TOTAL LISTA]]+PLANEJAMENTO[[#This Row],[KIT]])</f>
        <v>-462</v>
      </c>
      <c r="Q575" s="3">
        <f>IFERROR(VLOOKUP(PLANEJAMENTO[[#This Row],[SKU]],EST_MERCOCAMP!A:E,5,0),0)</f>
        <v>-495</v>
      </c>
      <c r="R575" s="3">
        <f>IFERROR(VLOOKUP(PLANEJAMENTO[[#This Row],[SKU]],EST_LMX!A:C,3,0),0)</f>
        <v>4941</v>
      </c>
      <c r="S575" s="7">
        <f>IFERROR(IF(VLOOKUP(C575,'EST_DEVINTEX X DEMANDA'!A:E,5,0)&lt;0,0,VLOOKUP(C575,'EST_DEVINTEX X DEMANDA'!A:E,5,0)),0)</f>
        <v>1620</v>
      </c>
      <c r="T575" s="3"/>
      <c r="U575" s="3">
        <f t="shared" si="16"/>
        <v>0</v>
      </c>
      <c r="V575" s="3">
        <f t="shared" si="17"/>
        <v>0</v>
      </c>
      <c r="W575" s="3" t="s">
        <v>145</v>
      </c>
      <c r="X575" s="87" t="s">
        <v>145</v>
      </c>
      <c r="Y575" s="73">
        <f>(PLANEJAMENTO[[#This Row],[AGUARDANDO SEPARAÇÃO]]+PLANEJAMENTO[[#This Row],[FINALIZADO]])/(PLANEJAMENTO[[#This Row],[KIT]]+PLANEJAMENTO[[#This Row],[TOTAL LISTA]])</f>
        <v>0</v>
      </c>
    </row>
    <row r="576" spans="1:25" x14ac:dyDescent="0.25">
      <c r="A576" s="71" t="s">
        <v>162</v>
      </c>
      <c r="B576" s="71" t="s">
        <v>158</v>
      </c>
      <c r="C576" s="3">
        <v>95119</v>
      </c>
      <c r="D576" s="3" t="s">
        <v>53</v>
      </c>
      <c r="E576" s="47" t="s">
        <v>135</v>
      </c>
      <c r="F576" s="4" t="s">
        <v>136</v>
      </c>
      <c r="G576" s="4">
        <v>960</v>
      </c>
      <c r="H576" s="3">
        <v>6</v>
      </c>
      <c r="I576" s="15">
        <f>SUMIFS(IN_TRANSITO!E:E,IN_TRANSITO!B:B,PLANEJAMENTO!C576,IN_TRANSITO!H:H,PLANEJAMENTO!$I$2,IN_TRANSITO!W:W,PLANEJAMENTO!A576)</f>
        <v>0</v>
      </c>
      <c r="J576" s="15">
        <f>SUMIFS(IN_TRANSITO!E:E,IN_TRANSITO!B:B,PLANEJAMENTO!C576,IN_TRANSITO!H:H,PLANEJAMENTO!$J$2,IN_TRANSITO!W:W,PLANEJAMENTO!A576)</f>
        <v>0</v>
      </c>
      <c r="K576" s="15">
        <f>SUMIFS(PRODUCAO_SHRINK!E:E,PRODUCAO_SHRINK!B:B,PLANEJAMENTO[[#This Row],[SKU]],PRODUCAO_SHRINK!H:H,PLANEJAMENTO[[#Headers],[SHERINK SOLICITADO]],PRODUCAO_SHRINK!V:V,PLANEJAMENTO[[#This Row],[LISTA]])</f>
        <v>450</v>
      </c>
      <c r="L576" s="15">
        <f>SUMIFS(PRODUCAO_SHRINK!E:E,PRODUCAO_SHRINK!B:B,PLANEJAMENTO[[#This Row],[SKU]],PRODUCAO_SHRINK!H:H,PLANEJAMENTO[[#Headers],[SHERINK ENVIADO]],PRODUCAO_SHRINK!V:V,PLANEJAMENTO[[#This Row],[LISTA]])</f>
        <v>0</v>
      </c>
      <c r="M576" s="15">
        <f>SUMIFS(IN_TRANSITO!E:E,IN_TRANSITO!B:B,PLANEJAMENTO!C576,IN_TRANSITO!H:H,PLANEJAMENTO!$M$2,IN_TRANSITO!W:W,PLANEJAMENTO!A576)</f>
        <v>0</v>
      </c>
      <c r="N576" s="15">
        <v>0</v>
      </c>
      <c r="O576" s="15">
        <v>450</v>
      </c>
      <c r="P576" s="15">
        <f>(PLANEJAMENTO[[#This Row],[AGUARDANDO SEPARAÇÃO]]+PLANEJAMENTO[[#This Row],[FINALIZADO]])-(PLANEJAMENTO[[#This Row],[TOTAL LISTA]]+PLANEJAMENTO[[#This Row],[KIT]])</f>
        <v>-450</v>
      </c>
      <c r="Q576" s="3">
        <f>IFERROR(VLOOKUP(PLANEJAMENTO[[#This Row],[SKU]],EST_MERCOCAMP!A:E,5,0),0)</f>
        <v>19428</v>
      </c>
      <c r="R576" s="3">
        <f>IFERROR(VLOOKUP(PLANEJAMENTO[[#This Row],[SKU]],EST_LMX!A:C,3,0),0)</f>
        <v>2340</v>
      </c>
      <c r="S576" s="7">
        <f>IFERROR(IF(VLOOKUP(C576,'EST_DEVINTEX X DEMANDA'!A:E,5,0)&lt;0,0,VLOOKUP(C576,'EST_DEVINTEX X DEMANDA'!A:E,5,0)),0)</f>
        <v>15576</v>
      </c>
      <c r="T576" s="3"/>
      <c r="U576" s="3">
        <f t="shared" si="16"/>
        <v>0</v>
      </c>
      <c r="V576" s="3">
        <f t="shared" si="17"/>
        <v>0</v>
      </c>
      <c r="W576" s="3" t="s">
        <v>182</v>
      </c>
      <c r="X576" s="87" t="s">
        <v>145</v>
      </c>
      <c r="Y576" s="73">
        <f>(PLANEJAMENTO[[#This Row],[AGUARDANDO SEPARAÇÃO]]+PLANEJAMENTO[[#This Row],[FINALIZADO]])/(PLANEJAMENTO[[#This Row],[KIT]]+PLANEJAMENTO[[#This Row],[TOTAL LISTA]])</f>
        <v>0</v>
      </c>
    </row>
    <row r="577" spans="1:25" x14ac:dyDescent="0.25">
      <c r="A577" s="71" t="s">
        <v>162</v>
      </c>
      <c r="B577" s="71" t="s">
        <v>158</v>
      </c>
      <c r="C577" s="3">
        <v>34932</v>
      </c>
      <c r="D577" s="3" t="s">
        <v>20</v>
      </c>
      <c r="E577" s="47" t="s">
        <v>135</v>
      </c>
      <c r="F577" s="4" t="s">
        <v>136</v>
      </c>
      <c r="G577" s="4">
        <v>480</v>
      </c>
      <c r="H577" s="3">
        <v>6</v>
      </c>
      <c r="I577" s="15">
        <f>SUMIFS(IN_TRANSITO!E:E,IN_TRANSITO!B:B,PLANEJAMENTO!C577,IN_TRANSITO!H:H,PLANEJAMENTO!$I$2,IN_TRANSITO!W:W,PLANEJAMENTO!A577)</f>
        <v>0</v>
      </c>
      <c r="J577" s="15">
        <f>SUMIFS(IN_TRANSITO!E:E,IN_TRANSITO!B:B,PLANEJAMENTO!C577,IN_TRANSITO!H:H,PLANEJAMENTO!$J$2,IN_TRANSITO!W:W,PLANEJAMENTO!A577)</f>
        <v>0</v>
      </c>
      <c r="K577" s="15">
        <f>SUMIFS(PRODUCAO_SHRINK!E:E,PRODUCAO_SHRINK!B:B,PLANEJAMENTO[[#This Row],[SKU]],PRODUCAO_SHRINK!H:H,PLANEJAMENTO[[#Headers],[SHERINK SOLICITADO]],PRODUCAO_SHRINK!V:V,PLANEJAMENTO[[#This Row],[LISTA]])</f>
        <v>450</v>
      </c>
      <c r="L577" s="15">
        <f>SUMIFS(PRODUCAO_SHRINK!E:E,PRODUCAO_SHRINK!B:B,PLANEJAMENTO[[#This Row],[SKU]],PRODUCAO_SHRINK!H:H,PLANEJAMENTO[[#Headers],[SHERINK ENVIADO]],PRODUCAO_SHRINK!V:V,PLANEJAMENTO[[#This Row],[LISTA]])</f>
        <v>0</v>
      </c>
      <c r="M577" s="15">
        <f>SUMIFS(IN_TRANSITO!E:E,IN_TRANSITO!B:B,PLANEJAMENTO!C577,IN_TRANSITO!H:H,PLANEJAMENTO!$M$2,IN_TRANSITO!W:W,PLANEJAMENTO!A577)</f>
        <v>0</v>
      </c>
      <c r="N577" s="15">
        <v>0</v>
      </c>
      <c r="O577" s="15">
        <v>450</v>
      </c>
      <c r="P577" s="15">
        <f>(PLANEJAMENTO[[#This Row],[AGUARDANDO SEPARAÇÃO]]+PLANEJAMENTO[[#This Row],[FINALIZADO]])-(PLANEJAMENTO[[#This Row],[TOTAL LISTA]]+PLANEJAMENTO[[#This Row],[KIT]])</f>
        <v>-450</v>
      </c>
      <c r="Q577" s="3">
        <f>IFERROR(VLOOKUP(PLANEJAMENTO[[#This Row],[SKU]],EST_MERCOCAMP!A:E,5,0),0)</f>
        <v>-2448</v>
      </c>
      <c r="R577" s="3">
        <f>IFERROR(VLOOKUP(PLANEJAMENTO[[#This Row],[SKU]],EST_LMX!A:C,3,0),0)</f>
        <v>528</v>
      </c>
      <c r="S577" s="7">
        <f>IFERROR(IF(VLOOKUP(C577,'EST_DEVINTEX X DEMANDA'!A:E,5,0)&lt;0,0,VLOOKUP(C577,'EST_DEVINTEX X DEMANDA'!A:E,5,0)),0)</f>
        <v>1950</v>
      </c>
      <c r="T577" s="3"/>
      <c r="U577" s="3">
        <f t="shared" si="16"/>
        <v>0</v>
      </c>
      <c r="V577" s="3">
        <f t="shared" si="17"/>
        <v>0</v>
      </c>
      <c r="W577" s="3" t="s">
        <v>182</v>
      </c>
      <c r="X577" s="87" t="s">
        <v>145</v>
      </c>
      <c r="Y577" s="73">
        <f>(PLANEJAMENTO[[#This Row],[AGUARDANDO SEPARAÇÃO]]+PLANEJAMENTO[[#This Row],[FINALIZADO]])/(PLANEJAMENTO[[#This Row],[KIT]]+PLANEJAMENTO[[#This Row],[TOTAL LISTA]])</f>
        <v>0</v>
      </c>
    </row>
    <row r="578" spans="1:25" x14ac:dyDescent="0.25">
      <c r="A578" s="71" t="s">
        <v>162</v>
      </c>
      <c r="B578" s="71" t="s">
        <v>158</v>
      </c>
      <c r="C578" s="3">
        <v>33642</v>
      </c>
      <c r="D578" s="3" t="s">
        <v>267</v>
      </c>
      <c r="E578" s="47" t="s">
        <v>137</v>
      </c>
      <c r="F578" s="4" t="s">
        <v>136</v>
      </c>
      <c r="G578" s="4">
        <v>1260</v>
      </c>
      <c r="H578" s="3">
        <v>6</v>
      </c>
      <c r="I578" s="15">
        <f>SUMIFS(IN_TRANSITO!E:E,IN_TRANSITO!B:B,PLANEJAMENTO!C578,IN_TRANSITO!H:H,PLANEJAMENTO!$I$2,IN_TRANSITO!W:W,PLANEJAMENTO!A578)</f>
        <v>444</v>
      </c>
      <c r="J578" s="15">
        <f>SUMIFS(IN_TRANSITO!E:E,IN_TRANSITO!B:B,PLANEJAMENTO!C578,IN_TRANSITO!H:H,PLANEJAMENTO!$J$2,IN_TRANSITO!W:W,PLANEJAMENTO!A578)</f>
        <v>0</v>
      </c>
      <c r="K578" s="15">
        <f>SUMIFS(PRODUCAO_SHRINK!E:E,PRODUCAO_SHRINK!B:B,PLANEJAMENTO[[#This Row],[SKU]],PRODUCAO_SHRINK!H:H,PLANEJAMENTO[[#Headers],[SHERINK SOLICITADO]],PRODUCAO_SHRINK!V:V,PLANEJAMENTO[[#This Row],[LISTA]])</f>
        <v>0</v>
      </c>
      <c r="L578" s="15">
        <f>SUMIFS(PRODUCAO_SHRINK!E:E,PRODUCAO_SHRINK!B:B,PLANEJAMENTO[[#This Row],[SKU]],PRODUCAO_SHRINK!H:H,PLANEJAMENTO[[#Headers],[SHERINK ENVIADO]],PRODUCAO_SHRINK!V:V,PLANEJAMENTO[[#This Row],[LISTA]])</f>
        <v>0</v>
      </c>
      <c r="M578" s="15">
        <f>SUMIFS(IN_TRANSITO!E:E,IN_TRANSITO!B:B,PLANEJAMENTO!C578,IN_TRANSITO!H:H,PLANEJAMENTO!$M$2,IN_TRANSITO!W:W,PLANEJAMENTO!A578)</f>
        <v>0</v>
      </c>
      <c r="N578" s="15">
        <v>0</v>
      </c>
      <c r="O578" s="15">
        <v>444</v>
      </c>
      <c r="P578" s="15">
        <f>(PLANEJAMENTO[[#This Row],[AGUARDANDO SEPARAÇÃO]]+PLANEJAMENTO[[#This Row],[FINALIZADO]])-(PLANEJAMENTO[[#This Row],[TOTAL LISTA]]+PLANEJAMENTO[[#This Row],[KIT]])</f>
        <v>0</v>
      </c>
      <c r="Q578" s="3">
        <f>IFERROR(VLOOKUP(PLANEJAMENTO[[#This Row],[SKU]],EST_MERCOCAMP!A:E,5,0),0)</f>
        <v>-1878</v>
      </c>
      <c r="R578" s="3">
        <f>IFERROR(VLOOKUP(PLANEJAMENTO[[#This Row],[SKU]],EST_LMX!A:C,3,0),0)</f>
        <v>0</v>
      </c>
      <c r="S578" s="7">
        <f>IFERROR(IF(VLOOKUP(C578,'EST_DEVINTEX X DEMANDA'!A:E,5,0)&lt;0,0,VLOOKUP(C578,'EST_DEVINTEX X DEMANDA'!A:E,5,0)),0)</f>
        <v>0</v>
      </c>
      <c r="T578" s="3"/>
      <c r="U578" s="3">
        <f t="shared" si="16"/>
        <v>0</v>
      </c>
      <c r="V578" s="3">
        <f t="shared" si="17"/>
        <v>0</v>
      </c>
      <c r="W578" s="3" t="s">
        <v>145</v>
      </c>
      <c r="X578" s="87" t="s">
        <v>145</v>
      </c>
      <c r="Y578" s="73">
        <f>(PLANEJAMENTO[[#This Row],[AGUARDANDO SEPARAÇÃO]]+PLANEJAMENTO[[#This Row],[FINALIZADO]])/(PLANEJAMENTO[[#This Row],[KIT]]+PLANEJAMENTO[[#This Row],[TOTAL LISTA]])</f>
        <v>1</v>
      </c>
    </row>
    <row r="579" spans="1:25" x14ac:dyDescent="0.25">
      <c r="A579" s="71" t="s">
        <v>162</v>
      </c>
      <c r="B579" s="71" t="s">
        <v>158</v>
      </c>
      <c r="C579" s="3">
        <v>31801</v>
      </c>
      <c r="D579" s="3" t="s">
        <v>245</v>
      </c>
      <c r="E579" s="47" t="s">
        <v>135</v>
      </c>
      <c r="F579" s="4" t="s">
        <v>136</v>
      </c>
      <c r="G579" s="4">
        <v>1452</v>
      </c>
      <c r="H579" s="3">
        <v>6</v>
      </c>
      <c r="I579" s="15">
        <f>SUMIFS(IN_TRANSITO!E:E,IN_TRANSITO!B:B,PLANEJAMENTO!C579,IN_TRANSITO!H:H,PLANEJAMENTO!$I$2,IN_TRANSITO!W:W,PLANEJAMENTO!A579)</f>
        <v>0</v>
      </c>
      <c r="J579" s="15">
        <f>SUMIFS(IN_TRANSITO!E:E,IN_TRANSITO!B:B,PLANEJAMENTO!C579,IN_TRANSITO!H:H,PLANEJAMENTO!$J$2,IN_TRANSITO!W:W,PLANEJAMENTO!A579)</f>
        <v>0</v>
      </c>
      <c r="K579" s="15">
        <f>SUMIFS(PRODUCAO_SHRINK!E:E,PRODUCAO_SHRINK!B:B,PLANEJAMENTO[[#This Row],[SKU]],PRODUCAO_SHRINK!H:H,PLANEJAMENTO[[#Headers],[SHERINK SOLICITADO]],PRODUCAO_SHRINK!V:V,PLANEJAMENTO[[#This Row],[LISTA]])</f>
        <v>0</v>
      </c>
      <c r="L579" s="15">
        <f>SUMIFS(PRODUCAO_SHRINK!E:E,PRODUCAO_SHRINK!B:B,PLANEJAMENTO[[#This Row],[SKU]],PRODUCAO_SHRINK!H:H,PLANEJAMENTO[[#Headers],[SHERINK ENVIADO]],PRODUCAO_SHRINK!V:V,PLANEJAMENTO[[#This Row],[LISTA]])</f>
        <v>0</v>
      </c>
      <c r="M579" s="15">
        <f>SUMIFS(IN_TRANSITO!E:E,IN_TRANSITO!B:B,PLANEJAMENTO!C579,IN_TRANSITO!H:H,PLANEJAMENTO!$M$2,IN_TRANSITO!W:W,PLANEJAMENTO!A579)</f>
        <v>444</v>
      </c>
      <c r="N579" s="15">
        <v>0</v>
      </c>
      <c r="O579" s="15">
        <v>444</v>
      </c>
      <c r="P579" s="15">
        <f>(PLANEJAMENTO[[#This Row],[AGUARDANDO SEPARAÇÃO]]+PLANEJAMENTO[[#This Row],[FINALIZADO]])-(PLANEJAMENTO[[#This Row],[TOTAL LISTA]]+PLANEJAMENTO[[#This Row],[KIT]])</f>
        <v>0</v>
      </c>
      <c r="Q579" s="3">
        <f>IFERROR(VLOOKUP(PLANEJAMENTO[[#This Row],[SKU]],EST_MERCOCAMP!A:E,5,0),0)</f>
        <v>4482</v>
      </c>
      <c r="R579" s="3">
        <f>IFERROR(VLOOKUP(PLANEJAMENTO[[#This Row],[SKU]],EST_LMX!A:C,3,0),0)</f>
        <v>450</v>
      </c>
      <c r="S579" s="7">
        <f>IFERROR(IF(VLOOKUP(C579,'EST_DEVINTEX X DEMANDA'!A:E,5,0)&lt;0,0,VLOOKUP(C579,'EST_DEVINTEX X DEMANDA'!A:E,5,0)),0)</f>
        <v>6774</v>
      </c>
      <c r="T579" s="3"/>
      <c r="U579" s="3">
        <f t="shared" ref="U579:U642" si="18">T579*G579</f>
        <v>0</v>
      </c>
      <c r="V579" s="3">
        <f t="shared" ref="V579:V642" si="19">U579/H579</f>
        <v>0</v>
      </c>
      <c r="W579" s="3" t="s">
        <v>145</v>
      </c>
      <c r="X579" s="87" t="s">
        <v>145</v>
      </c>
      <c r="Y579" s="73">
        <f>(PLANEJAMENTO[[#This Row],[AGUARDANDO SEPARAÇÃO]]+PLANEJAMENTO[[#This Row],[FINALIZADO]])/(PLANEJAMENTO[[#This Row],[KIT]]+PLANEJAMENTO[[#This Row],[TOTAL LISTA]])</f>
        <v>1</v>
      </c>
    </row>
    <row r="580" spans="1:25" x14ac:dyDescent="0.25">
      <c r="A580" s="71" t="s">
        <v>162</v>
      </c>
      <c r="B580" s="71" t="s">
        <v>158</v>
      </c>
      <c r="C580" s="3">
        <v>95109</v>
      </c>
      <c r="D580" s="3" t="s">
        <v>22</v>
      </c>
      <c r="E580" s="47" t="s">
        <v>135</v>
      </c>
      <c r="F580" s="4" t="s">
        <v>136</v>
      </c>
      <c r="G580" s="4">
        <v>960</v>
      </c>
      <c r="H580" s="3">
        <v>6</v>
      </c>
      <c r="I580" s="15">
        <f>SUMIFS(IN_TRANSITO!E:E,IN_TRANSITO!B:B,PLANEJAMENTO!C580,IN_TRANSITO!H:H,PLANEJAMENTO!$I$2,IN_TRANSITO!W:W,PLANEJAMENTO!A580)</f>
        <v>0</v>
      </c>
      <c r="J580" s="15">
        <f>SUMIFS(IN_TRANSITO!E:E,IN_TRANSITO!B:B,PLANEJAMENTO!C580,IN_TRANSITO!H:H,PLANEJAMENTO!$J$2,IN_TRANSITO!W:W,PLANEJAMENTO!A580)</f>
        <v>0</v>
      </c>
      <c r="K580" s="15">
        <f>SUMIFS(PRODUCAO_SHRINK!E:E,PRODUCAO_SHRINK!B:B,PLANEJAMENTO[[#This Row],[SKU]],PRODUCAO_SHRINK!H:H,PLANEJAMENTO[[#Headers],[SHERINK SOLICITADO]],PRODUCAO_SHRINK!V:V,PLANEJAMENTO[[#This Row],[LISTA]])</f>
        <v>444</v>
      </c>
      <c r="L580" s="15">
        <f>SUMIFS(PRODUCAO_SHRINK!E:E,PRODUCAO_SHRINK!B:B,PLANEJAMENTO[[#This Row],[SKU]],PRODUCAO_SHRINK!H:H,PLANEJAMENTO[[#Headers],[SHERINK ENVIADO]],PRODUCAO_SHRINK!V:V,PLANEJAMENTO[[#This Row],[LISTA]])</f>
        <v>444</v>
      </c>
      <c r="M580" s="15">
        <f>SUMIFS(IN_TRANSITO!E:E,IN_TRANSITO!B:B,PLANEJAMENTO!C580,IN_TRANSITO!H:H,PLANEJAMENTO!$M$2,IN_TRANSITO!W:W,PLANEJAMENTO!A580)</f>
        <v>0</v>
      </c>
      <c r="N580" s="15">
        <v>0</v>
      </c>
      <c r="O580" s="15">
        <v>444</v>
      </c>
      <c r="P580" s="15">
        <f>(PLANEJAMENTO[[#This Row],[AGUARDANDO SEPARAÇÃO]]+PLANEJAMENTO[[#This Row],[FINALIZADO]])-(PLANEJAMENTO[[#This Row],[TOTAL LISTA]]+PLANEJAMENTO[[#This Row],[KIT]])</f>
        <v>-444</v>
      </c>
      <c r="Q580" s="3">
        <f>IFERROR(VLOOKUP(PLANEJAMENTO[[#This Row],[SKU]],EST_MERCOCAMP!A:E,5,0),0)</f>
        <v>168</v>
      </c>
      <c r="R580" s="3">
        <f>IFERROR(VLOOKUP(PLANEJAMENTO[[#This Row],[SKU]],EST_LMX!A:C,3,0),0)</f>
        <v>10008</v>
      </c>
      <c r="S580" s="7">
        <f>IFERROR(IF(VLOOKUP(C580,'EST_DEVINTEX X DEMANDA'!A:E,5,0)&lt;0,0,VLOOKUP(C580,'EST_DEVINTEX X DEMANDA'!A:E,5,0)),0)</f>
        <v>18090</v>
      </c>
      <c r="T580" s="3"/>
      <c r="U580" s="3">
        <f t="shared" si="18"/>
        <v>0</v>
      </c>
      <c r="V580" s="3">
        <f t="shared" si="19"/>
        <v>0</v>
      </c>
      <c r="W580" s="3" t="s">
        <v>182</v>
      </c>
      <c r="X580" s="87" t="s">
        <v>145</v>
      </c>
      <c r="Y580" s="73">
        <f>(PLANEJAMENTO[[#This Row],[AGUARDANDO SEPARAÇÃO]]+PLANEJAMENTO[[#This Row],[FINALIZADO]])/(PLANEJAMENTO[[#This Row],[KIT]]+PLANEJAMENTO[[#This Row],[TOTAL LISTA]])</f>
        <v>0</v>
      </c>
    </row>
    <row r="581" spans="1:25" x14ac:dyDescent="0.25">
      <c r="A581" s="71" t="s">
        <v>162</v>
      </c>
      <c r="B581" s="71" t="s">
        <v>158</v>
      </c>
      <c r="C581" s="3">
        <v>33272</v>
      </c>
      <c r="D581" s="3" t="s">
        <v>14</v>
      </c>
      <c r="E581" s="47" t="s">
        <v>135</v>
      </c>
      <c r="F581" s="4" t="s">
        <v>136</v>
      </c>
      <c r="G581" s="4">
        <v>480</v>
      </c>
      <c r="H581" s="3">
        <v>6</v>
      </c>
      <c r="I581" s="15">
        <f>SUMIFS(IN_TRANSITO!E:E,IN_TRANSITO!B:B,PLANEJAMENTO!C581,IN_TRANSITO!H:H,PLANEJAMENTO!$I$2,IN_TRANSITO!W:W,PLANEJAMENTO!A581)</f>
        <v>0</v>
      </c>
      <c r="J581" s="15">
        <f>SUMIFS(IN_TRANSITO!E:E,IN_TRANSITO!B:B,PLANEJAMENTO!C581,IN_TRANSITO!H:H,PLANEJAMENTO!$J$2,IN_TRANSITO!W:W,PLANEJAMENTO!A581)</f>
        <v>0</v>
      </c>
      <c r="K581" s="15">
        <f>SUMIFS(PRODUCAO_SHRINK!E:E,PRODUCAO_SHRINK!B:B,PLANEJAMENTO[[#This Row],[SKU]],PRODUCAO_SHRINK!H:H,PLANEJAMENTO[[#Headers],[SHERINK SOLICITADO]],PRODUCAO_SHRINK!V:V,PLANEJAMENTO[[#This Row],[LISTA]])</f>
        <v>444</v>
      </c>
      <c r="L581" s="15">
        <f>SUMIFS(PRODUCAO_SHRINK!E:E,PRODUCAO_SHRINK!B:B,PLANEJAMENTO[[#This Row],[SKU]],PRODUCAO_SHRINK!H:H,PLANEJAMENTO[[#Headers],[SHERINK ENVIADO]],PRODUCAO_SHRINK!V:V,PLANEJAMENTO[[#This Row],[LISTA]])</f>
        <v>0</v>
      </c>
      <c r="M581" s="15">
        <f>SUMIFS(IN_TRANSITO!E:E,IN_TRANSITO!B:B,PLANEJAMENTO!C581,IN_TRANSITO!H:H,PLANEJAMENTO!$M$2,IN_TRANSITO!W:W,PLANEJAMENTO!A581)</f>
        <v>0</v>
      </c>
      <c r="N581" s="15">
        <v>0</v>
      </c>
      <c r="O581" s="15">
        <v>444</v>
      </c>
      <c r="P581" s="15">
        <f>(PLANEJAMENTO[[#This Row],[AGUARDANDO SEPARAÇÃO]]+PLANEJAMENTO[[#This Row],[FINALIZADO]])-(PLANEJAMENTO[[#This Row],[TOTAL LISTA]]+PLANEJAMENTO[[#This Row],[KIT]])</f>
        <v>-444</v>
      </c>
      <c r="Q581" s="3">
        <f>IFERROR(VLOOKUP(PLANEJAMENTO[[#This Row],[SKU]],EST_MERCOCAMP!A:E,5,0),0)</f>
        <v>17082</v>
      </c>
      <c r="R581" s="3">
        <f>IFERROR(VLOOKUP(PLANEJAMENTO[[#This Row],[SKU]],EST_LMX!A:C,3,0),0)</f>
        <v>3924</v>
      </c>
      <c r="S581" s="7">
        <f>IFERROR(IF(VLOOKUP(C581,'EST_DEVINTEX X DEMANDA'!A:E,5,0)&lt;0,0,VLOOKUP(C581,'EST_DEVINTEX X DEMANDA'!A:E,5,0)),0)</f>
        <v>6588</v>
      </c>
      <c r="T581" s="3"/>
      <c r="U581" s="3">
        <f t="shared" si="18"/>
        <v>0</v>
      </c>
      <c r="V581" s="3">
        <f t="shared" si="19"/>
        <v>0</v>
      </c>
      <c r="W581" s="3" t="s">
        <v>182</v>
      </c>
      <c r="X581" s="87" t="s">
        <v>145</v>
      </c>
      <c r="Y581" s="73">
        <f>(PLANEJAMENTO[[#This Row],[AGUARDANDO SEPARAÇÃO]]+PLANEJAMENTO[[#This Row],[FINALIZADO]])/(PLANEJAMENTO[[#This Row],[KIT]]+PLANEJAMENTO[[#This Row],[TOTAL LISTA]])</f>
        <v>0</v>
      </c>
    </row>
    <row r="582" spans="1:25" x14ac:dyDescent="0.25">
      <c r="A582" s="71" t="s">
        <v>162</v>
      </c>
      <c r="B582" s="71" t="s">
        <v>158</v>
      </c>
      <c r="C582" s="3">
        <v>32632</v>
      </c>
      <c r="D582" s="3" t="s">
        <v>223</v>
      </c>
      <c r="E582" s="47" t="s">
        <v>135</v>
      </c>
      <c r="F582" s="4" t="s">
        <v>136</v>
      </c>
      <c r="G582" s="4">
        <v>8544</v>
      </c>
      <c r="H582" s="3">
        <v>12</v>
      </c>
      <c r="I582" s="15">
        <f>SUMIFS(IN_TRANSITO!E:E,IN_TRANSITO!B:B,PLANEJAMENTO!C582,IN_TRANSITO!H:H,PLANEJAMENTO!$I$2,IN_TRANSITO!W:W,PLANEJAMENTO!A582)</f>
        <v>0</v>
      </c>
      <c r="J582" s="15">
        <f>SUMIFS(IN_TRANSITO!E:E,IN_TRANSITO!B:B,PLANEJAMENTO!C582,IN_TRANSITO!H:H,PLANEJAMENTO!$J$2,IN_TRANSITO!W:W,PLANEJAMENTO!A582)</f>
        <v>0</v>
      </c>
      <c r="K582" s="15">
        <f>SUMIFS(PRODUCAO_SHRINK!E:E,PRODUCAO_SHRINK!B:B,PLANEJAMENTO[[#This Row],[SKU]],PRODUCAO_SHRINK!H:H,PLANEJAMENTO[[#Headers],[SHERINK SOLICITADO]],PRODUCAO_SHRINK!V:V,PLANEJAMENTO[[#This Row],[LISTA]])</f>
        <v>0</v>
      </c>
      <c r="L582" s="15">
        <f>SUMIFS(PRODUCAO_SHRINK!E:E,PRODUCAO_SHRINK!B:B,PLANEJAMENTO[[#This Row],[SKU]],PRODUCAO_SHRINK!H:H,PLANEJAMENTO[[#Headers],[SHERINK ENVIADO]],PRODUCAO_SHRINK!V:V,PLANEJAMENTO[[#This Row],[LISTA]])</f>
        <v>0</v>
      </c>
      <c r="M582" s="15">
        <f>SUMIFS(IN_TRANSITO!E:E,IN_TRANSITO!B:B,PLANEJAMENTO!C582,IN_TRANSITO!H:H,PLANEJAMENTO!$M$2,IN_TRANSITO!W:W,PLANEJAMENTO!A582)</f>
        <v>432</v>
      </c>
      <c r="N582" s="15">
        <v>0</v>
      </c>
      <c r="O582" s="15">
        <v>432</v>
      </c>
      <c r="P582" s="15">
        <f>(PLANEJAMENTO[[#This Row],[AGUARDANDO SEPARAÇÃO]]+PLANEJAMENTO[[#This Row],[FINALIZADO]])-(PLANEJAMENTO[[#This Row],[TOTAL LISTA]]+PLANEJAMENTO[[#This Row],[KIT]])</f>
        <v>0</v>
      </c>
      <c r="Q582" s="3">
        <f>IFERROR(VLOOKUP(PLANEJAMENTO[[#This Row],[SKU]],EST_MERCOCAMP!A:E,5,0),0)</f>
        <v>9864</v>
      </c>
      <c r="R582" s="3">
        <f>IFERROR(VLOOKUP(PLANEJAMENTO[[#This Row],[SKU]],EST_LMX!A:C,3,0),0)</f>
        <v>504</v>
      </c>
      <c r="S582" s="7">
        <f>IFERROR(IF(VLOOKUP(C582,'EST_DEVINTEX X DEMANDA'!A:E,5,0)&lt;0,0,VLOOKUP(C582,'EST_DEVINTEX X DEMANDA'!A:E,5,0)),0)</f>
        <v>22716</v>
      </c>
      <c r="T582" s="3"/>
      <c r="U582" s="3">
        <f t="shared" si="18"/>
        <v>0</v>
      </c>
      <c r="V582" s="3">
        <f t="shared" si="19"/>
        <v>0</v>
      </c>
      <c r="W582" s="3" t="s">
        <v>145</v>
      </c>
      <c r="X582" s="87" t="s">
        <v>145</v>
      </c>
      <c r="Y582" s="73">
        <f>(PLANEJAMENTO[[#This Row],[AGUARDANDO SEPARAÇÃO]]+PLANEJAMENTO[[#This Row],[FINALIZADO]])/(PLANEJAMENTO[[#This Row],[KIT]]+PLANEJAMENTO[[#This Row],[TOTAL LISTA]])</f>
        <v>1</v>
      </c>
    </row>
    <row r="583" spans="1:25" x14ac:dyDescent="0.25">
      <c r="A583" s="71" t="s">
        <v>162</v>
      </c>
      <c r="B583" s="71" t="s">
        <v>158</v>
      </c>
      <c r="C583" s="3">
        <v>32429</v>
      </c>
      <c r="D583" s="3" t="s">
        <v>314</v>
      </c>
      <c r="E583" s="47" t="s">
        <v>135</v>
      </c>
      <c r="F583" s="4" t="s">
        <v>136</v>
      </c>
      <c r="G583" s="4">
        <v>720</v>
      </c>
      <c r="H583" s="3">
        <v>6</v>
      </c>
      <c r="I583" s="15">
        <f>SUMIFS(IN_TRANSITO!E:E,IN_TRANSITO!B:B,PLANEJAMENTO!C583,IN_TRANSITO!H:H,PLANEJAMENTO!$I$2,IN_TRANSITO!W:W,PLANEJAMENTO!A583)</f>
        <v>0</v>
      </c>
      <c r="J583" s="15">
        <f>SUMIFS(IN_TRANSITO!E:E,IN_TRANSITO!B:B,PLANEJAMENTO!C583,IN_TRANSITO!H:H,PLANEJAMENTO!$J$2,IN_TRANSITO!W:W,PLANEJAMENTO!A583)</f>
        <v>0</v>
      </c>
      <c r="K583" s="15">
        <f>SUMIFS(PRODUCAO_SHRINK!E:E,PRODUCAO_SHRINK!B:B,PLANEJAMENTO[[#This Row],[SKU]],PRODUCAO_SHRINK!H:H,PLANEJAMENTO[[#Headers],[SHERINK SOLICITADO]],PRODUCAO_SHRINK!V:V,PLANEJAMENTO[[#This Row],[LISTA]])</f>
        <v>0</v>
      </c>
      <c r="L583" s="15">
        <f>SUMIFS(PRODUCAO_SHRINK!E:E,PRODUCAO_SHRINK!B:B,PLANEJAMENTO[[#This Row],[SKU]],PRODUCAO_SHRINK!H:H,PLANEJAMENTO[[#Headers],[SHERINK ENVIADO]],PRODUCAO_SHRINK!V:V,PLANEJAMENTO[[#This Row],[LISTA]])</f>
        <v>0</v>
      </c>
      <c r="M583" s="15">
        <f>SUMIFS(IN_TRANSITO!E:E,IN_TRANSITO!B:B,PLANEJAMENTO!C583,IN_TRANSITO!H:H,PLANEJAMENTO!$M$2,IN_TRANSITO!W:W,PLANEJAMENTO!A583)</f>
        <v>414</v>
      </c>
      <c r="N583" s="15">
        <v>0</v>
      </c>
      <c r="O583" s="15">
        <v>414</v>
      </c>
      <c r="P583" s="15">
        <f>(PLANEJAMENTO[[#This Row],[AGUARDANDO SEPARAÇÃO]]+PLANEJAMENTO[[#This Row],[FINALIZADO]])-(PLANEJAMENTO[[#This Row],[TOTAL LISTA]]+PLANEJAMENTO[[#This Row],[KIT]])</f>
        <v>0</v>
      </c>
      <c r="Q583" s="3">
        <f>IFERROR(VLOOKUP(PLANEJAMENTO[[#This Row],[SKU]],EST_MERCOCAMP!A:E,5,0),0)</f>
        <v>2886</v>
      </c>
      <c r="R583" s="3">
        <f>IFERROR(VLOOKUP(PLANEJAMENTO[[#This Row],[SKU]],EST_LMX!A:C,3,0),0)</f>
        <v>648</v>
      </c>
      <c r="S583" s="7">
        <f>IFERROR(IF(VLOOKUP(C583,'EST_DEVINTEX X DEMANDA'!A:E,5,0)&lt;0,0,VLOOKUP(C583,'EST_DEVINTEX X DEMANDA'!A:E,5,0)),0)</f>
        <v>0</v>
      </c>
      <c r="T583" s="3"/>
      <c r="U583" s="3">
        <f t="shared" si="18"/>
        <v>0</v>
      </c>
      <c r="V583" s="3">
        <f t="shared" si="19"/>
        <v>0</v>
      </c>
      <c r="W583" s="3" t="s">
        <v>145</v>
      </c>
      <c r="X583" s="87" t="s">
        <v>145</v>
      </c>
      <c r="Y583" s="73">
        <f>(PLANEJAMENTO[[#This Row],[AGUARDANDO SEPARAÇÃO]]+PLANEJAMENTO[[#This Row],[FINALIZADO]])/(PLANEJAMENTO[[#This Row],[KIT]]+PLANEJAMENTO[[#This Row],[TOTAL LISTA]])</f>
        <v>1</v>
      </c>
    </row>
    <row r="584" spans="1:25" x14ac:dyDescent="0.25">
      <c r="A584" s="71" t="s">
        <v>162</v>
      </c>
      <c r="B584" s="71" t="s">
        <v>158</v>
      </c>
      <c r="C584" s="3">
        <v>33452</v>
      </c>
      <c r="D584" s="3" t="s">
        <v>221</v>
      </c>
      <c r="E584" s="47" t="s">
        <v>135</v>
      </c>
      <c r="F584" s="4" t="s">
        <v>136</v>
      </c>
      <c r="G584" s="4">
        <v>504</v>
      </c>
      <c r="H584" s="3">
        <v>6</v>
      </c>
      <c r="I584" s="15">
        <f>SUMIFS(IN_TRANSITO!E:E,IN_TRANSITO!B:B,PLANEJAMENTO!C584,IN_TRANSITO!H:H,PLANEJAMENTO!$I$2,IN_TRANSITO!W:W,PLANEJAMENTO!A584)</f>
        <v>414</v>
      </c>
      <c r="J584" s="15">
        <f>SUMIFS(IN_TRANSITO!E:E,IN_TRANSITO!B:B,PLANEJAMENTO!C584,IN_TRANSITO!H:H,PLANEJAMENTO!$J$2,IN_TRANSITO!W:W,PLANEJAMENTO!A584)</f>
        <v>0</v>
      </c>
      <c r="K584" s="15">
        <f>SUMIFS(PRODUCAO_SHRINK!E:E,PRODUCAO_SHRINK!B:B,PLANEJAMENTO[[#This Row],[SKU]],PRODUCAO_SHRINK!H:H,PLANEJAMENTO[[#Headers],[SHERINK SOLICITADO]],PRODUCAO_SHRINK!V:V,PLANEJAMENTO[[#This Row],[LISTA]])</f>
        <v>0</v>
      </c>
      <c r="L584" s="15">
        <f>SUMIFS(PRODUCAO_SHRINK!E:E,PRODUCAO_SHRINK!B:B,PLANEJAMENTO[[#This Row],[SKU]],PRODUCAO_SHRINK!H:H,PLANEJAMENTO[[#Headers],[SHERINK ENVIADO]],PRODUCAO_SHRINK!V:V,PLANEJAMENTO[[#This Row],[LISTA]])</f>
        <v>0</v>
      </c>
      <c r="M584" s="15">
        <f>SUMIFS(IN_TRANSITO!E:E,IN_TRANSITO!B:B,PLANEJAMENTO!C584,IN_TRANSITO!H:H,PLANEJAMENTO!$M$2,IN_TRANSITO!W:W,PLANEJAMENTO!A584)</f>
        <v>0</v>
      </c>
      <c r="N584" s="15">
        <v>0</v>
      </c>
      <c r="O584" s="15">
        <v>414</v>
      </c>
      <c r="P584" s="15">
        <f>(PLANEJAMENTO[[#This Row],[AGUARDANDO SEPARAÇÃO]]+PLANEJAMENTO[[#This Row],[FINALIZADO]])-(PLANEJAMENTO[[#This Row],[TOTAL LISTA]]+PLANEJAMENTO[[#This Row],[KIT]])</f>
        <v>0</v>
      </c>
      <c r="Q584" s="3">
        <f>IFERROR(VLOOKUP(PLANEJAMENTO[[#This Row],[SKU]],EST_MERCOCAMP!A:E,5,0),0)</f>
        <v>162</v>
      </c>
      <c r="R584" s="3">
        <f>IFERROR(VLOOKUP(PLANEJAMENTO[[#This Row],[SKU]],EST_LMX!A:C,3,0),0)</f>
        <v>118</v>
      </c>
      <c r="S584" s="7">
        <f>IFERROR(IF(VLOOKUP(C584,'EST_DEVINTEX X DEMANDA'!A:E,5,0)&lt;0,0,VLOOKUP(C584,'EST_DEVINTEX X DEMANDA'!A:E,5,0)),0)</f>
        <v>6300</v>
      </c>
      <c r="T584" s="3"/>
      <c r="U584" s="3">
        <f t="shared" si="18"/>
        <v>0</v>
      </c>
      <c r="V584" s="3">
        <f t="shared" si="19"/>
        <v>0</v>
      </c>
      <c r="W584" s="3" t="s">
        <v>145</v>
      </c>
      <c r="X584" s="87" t="s">
        <v>145</v>
      </c>
      <c r="Y584" s="73">
        <f>(PLANEJAMENTO[[#This Row],[AGUARDANDO SEPARAÇÃO]]+PLANEJAMENTO[[#This Row],[FINALIZADO]])/(PLANEJAMENTO[[#This Row],[KIT]]+PLANEJAMENTO[[#This Row],[TOTAL LISTA]])</f>
        <v>1</v>
      </c>
    </row>
    <row r="585" spans="1:25" x14ac:dyDescent="0.25">
      <c r="A585" s="71" t="s">
        <v>162</v>
      </c>
      <c r="B585" s="71" t="s">
        <v>158</v>
      </c>
      <c r="C585" s="3">
        <v>33597</v>
      </c>
      <c r="D585" s="3" t="s">
        <v>250</v>
      </c>
      <c r="E585" s="47" t="s">
        <v>135</v>
      </c>
      <c r="F585" s="4" t="s">
        <v>136</v>
      </c>
      <c r="G585" s="4">
        <v>1860</v>
      </c>
      <c r="H585" s="3">
        <v>6</v>
      </c>
      <c r="I585" s="15">
        <f>SUMIFS(IN_TRANSITO!E:E,IN_TRANSITO!B:B,PLANEJAMENTO!C585,IN_TRANSITO!H:H,PLANEJAMENTO!$I$2,IN_TRANSITO!W:W,PLANEJAMENTO!A585)</f>
        <v>402</v>
      </c>
      <c r="J585" s="15">
        <f>SUMIFS(IN_TRANSITO!E:E,IN_TRANSITO!B:B,PLANEJAMENTO!C585,IN_TRANSITO!H:H,PLANEJAMENTO!$J$2,IN_TRANSITO!W:W,PLANEJAMENTO!A585)</f>
        <v>0</v>
      </c>
      <c r="K585" s="15">
        <f>SUMIFS(PRODUCAO_SHRINK!E:E,PRODUCAO_SHRINK!B:B,PLANEJAMENTO[[#This Row],[SKU]],PRODUCAO_SHRINK!H:H,PLANEJAMENTO[[#Headers],[SHERINK SOLICITADO]],PRODUCAO_SHRINK!V:V,PLANEJAMENTO[[#This Row],[LISTA]])</f>
        <v>0</v>
      </c>
      <c r="L585" s="15">
        <f>SUMIFS(PRODUCAO_SHRINK!E:E,PRODUCAO_SHRINK!B:B,PLANEJAMENTO[[#This Row],[SKU]],PRODUCAO_SHRINK!H:H,PLANEJAMENTO[[#Headers],[SHERINK ENVIADO]],PRODUCAO_SHRINK!V:V,PLANEJAMENTO[[#This Row],[LISTA]])</f>
        <v>0</v>
      </c>
      <c r="M585" s="15">
        <f>SUMIFS(IN_TRANSITO!E:E,IN_TRANSITO!B:B,PLANEJAMENTO!C585,IN_TRANSITO!H:H,PLANEJAMENTO!$M$2,IN_TRANSITO!W:W,PLANEJAMENTO!A585)</f>
        <v>0</v>
      </c>
      <c r="N585" s="15">
        <v>0</v>
      </c>
      <c r="O585" s="15">
        <v>402</v>
      </c>
      <c r="P585" s="15">
        <f>(PLANEJAMENTO[[#This Row],[AGUARDANDO SEPARAÇÃO]]+PLANEJAMENTO[[#This Row],[FINALIZADO]])-(PLANEJAMENTO[[#This Row],[TOTAL LISTA]]+PLANEJAMENTO[[#This Row],[KIT]])</f>
        <v>0</v>
      </c>
      <c r="Q585" s="3">
        <f>IFERROR(VLOOKUP(PLANEJAMENTO[[#This Row],[SKU]],EST_MERCOCAMP!A:E,5,0),0)</f>
        <v>636</v>
      </c>
      <c r="R585" s="3">
        <f>IFERROR(VLOOKUP(PLANEJAMENTO[[#This Row],[SKU]],EST_LMX!A:C,3,0),0)</f>
        <v>498</v>
      </c>
      <c r="S585" s="7">
        <f>IFERROR(IF(VLOOKUP(C585,'EST_DEVINTEX X DEMANDA'!A:E,5,0)&lt;0,0,VLOOKUP(C585,'EST_DEVINTEX X DEMANDA'!A:E,5,0)),0)</f>
        <v>10260</v>
      </c>
      <c r="T585" s="3"/>
      <c r="U585" s="3">
        <f t="shared" si="18"/>
        <v>0</v>
      </c>
      <c r="V585" s="3">
        <f t="shared" si="19"/>
        <v>0</v>
      </c>
      <c r="W585" s="3" t="s">
        <v>145</v>
      </c>
      <c r="X585" s="87" t="s">
        <v>145</v>
      </c>
      <c r="Y585" s="73">
        <f>(PLANEJAMENTO[[#This Row],[AGUARDANDO SEPARAÇÃO]]+PLANEJAMENTO[[#This Row],[FINALIZADO]])/(PLANEJAMENTO[[#This Row],[KIT]]+PLANEJAMENTO[[#This Row],[TOTAL LISTA]])</f>
        <v>1</v>
      </c>
    </row>
    <row r="586" spans="1:25" x14ac:dyDescent="0.25">
      <c r="A586" s="71" t="s">
        <v>162</v>
      </c>
      <c r="B586" s="71" t="s">
        <v>158</v>
      </c>
      <c r="C586" s="3">
        <v>32199</v>
      </c>
      <c r="D586" s="3" t="s">
        <v>54</v>
      </c>
      <c r="E586" s="47" t="s">
        <v>135</v>
      </c>
      <c r="F586" s="4" t="s">
        <v>136</v>
      </c>
      <c r="G586" s="4">
        <v>720</v>
      </c>
      <c r="H586" s="3">
        <v>6</v>
      </c>
      <c r="I586" s="15">
        <f>SUMIFS(IN_TRANSITO!E:E,IN_TRANSITO!B:B,PLANEJAMENTO!C586,IN_TRANSITO!H:H,PLANEJAMENTO!$I$2,IN_TRANSITO!W:W,PLANEJAMENTO!A586)</f>
        <v>0</v>
      </c>
      <c r="J586" s="15">
        <f>SUMIFS(IN_TRANSITO!E:E,IN_TRANSITO!B:B,PLANEJAMENTO!C586,IN_TRANSITO!H:H,PLANEJAMENTO!$J$2,IN_TRANSITO!W:W,PLANEJAMENTO!A586)</f>
        <v>0</v>
      </c>
      <c r="K586" s="15">
        <f>SUMIFS(PRODUCAO_SHRINK!E:E,PRODUCAO_SHRINK!B:B,PLANEJAMENTO[[#This Row],[SKU]],PRODUCAO_SHRINK!H:H,PLANEJAMENTO[[#Headers],[SHERINK SOLICITADO]],PRODUCAO_SHRINK!V:V,PLANEJAMENTO[[#This Row],[LISTA]])</f>
        <v>402</v>
      </c>
      <c r="L586" s="15">
        <f>SUMIFS(PRODUCAO_SHRINK!E:E,PRODUCAO_SHRINK!B:B,PLANEJAMENTO[[#This Row],[SKU]],PRODUCAO_SHRINK!H:H,PLANEJAMENTO[[#Headers],[SHERINK ENVIADO]],PRODUCAO_SHRINK!V:V,PLANEJAMENTO[[#This Row],[LISTA]])</f>
        <v>0</v>
      </c>
      <c r="M586" s="15">
        <f>SUMIFS(IN_TRANSITO!E:E,IN_TRANSITO!B:B,PLANEJAMENTO!C586,IN_TRANSITO!H:H,PLANEJAMENTO!$M$2,IN_TRANSITO!W:W,PLANEJAMENTO!A586)</f>
        <v>0</v>
      </c>
      <c r="N586" s="15">
        <v>0</v>
      </c>
      <c r="O586" s="15">
        <v>402</v>
      </c>
      <c r="P586" s="15">
        <f>(PLANEJAMENTO[[#This Row],[AGUARDANDO SEPARAÇÃO]]+PLANEJAMENTO[[#This Row],[FINALIZADO]])-(PLANEJAMENTO[[#This Row],[TOTAL LISTA]]+PLANEJAMENTO[[#This Row],[KIT]])</f>
        <v>-402</v>
      </c>
      <c r="Q586" s="3">
        <f>IFERROR(VLOOKUP(PLANEJAMENTO[[#This Row],[SKU]],EST_MERCOCAMP!A:E,5,0),0)</f>
        <v>3330</v>
      </c>
      <c r="R586" s="3">
        <f>IFERROR(VLOOKUP(PLANEJAMENTO[[#This Row],[SKU]],EST_LMX!A:C,3,0),0)</f>
        <v>2878</v>
      </c>
      <c r="S586" s="7">
        <f>IFERROR(IF(VLOOKUP(C586,'EST_DEVINTEX X DEMANDA'!A:E,5,0)&lt;0,0,VLOOKUP(C586,'EST_DEVINTEX X DEMANDA'!A:E,5,0)),0)</f>
        <v>960</v>
      </c>
      <c r="T586" s="3"/>
      <c r="U586" s="3">
        <f t="shared" si="18"/>
        <v>0</v>
      </c>
      <c r="V586" s="3">
        <f t="shared" si="19"/>
        <v>0</v>
      </c>
      <c r="W586" s="3" t="s">
        <v>182</v>
      </c>
      <c r="X586" s="87" t="s">
        <v>145</v>
      </c>
      <c r="Y586" s="73">
        <f>(PLANEJAMENTO[[#This Row],[AGUARDANDO SEPARAÇÃO]]+PLANEJAMENTO[[#This Row],[FINALIZADO]])/(PLANEJAMENTO[[#This Row],[KIT]]+PLANEJAMENTO[[#This Row],[TOTAL LISTA]])</f>
        <v>0</v>
      </c>
    </row>
    <row r="587" spans="1:25" x14ac:dyDescent="0.25">
      <c r="A587" s="71" t="s">
        <v>162</v>
      </c>
      <c r="B587" s="71" t="s">
        <v>158</v>
      </c>
      <c r="C587" s="3">
        <v>95108</v>
      </c>
      <c r="D587" s="3" t="s">
        <v>40</v>
      </c>
      <c r="E587" s="47" t="s">
        <v>135</v>
      </c>
      <c r="F587" s="4" t="s">
        <v>136</v>
      </c>
      <c r="G587" s="4">
        <v>768</v>
      </c>
      <c r="H587" s="3">
        <v>6</v>
      </c>
      <c r="I587" s="15">
        <f>SUMIFS(IN_TRANSITO!E:E,IN_TRANSITO!B:B,PLANEJAMENTO!C587,IN_TRANSITO!H:H,PLANEJAMENTO!$I$2,IN_TRANSITO!W:W,PLANEJAMENTO!A587)</f>
        <v>0</v>
      </c>
      <c r="J587" s="15">
        <f>SUMIFS(IN_TRANSITO!E:E,IN_TRANSITO!B:B,PLANEJAMENTO!C587,IN_TRANSITO!H:H,PLANEJAMENTO!$J$2,IN_TRANSITO!W:W,PLANEJAMENTO!A587)</f>
        <v>0</v>
      </c>
      <c r="K587" s="15">
        <f>SUMIFS(PRODUCAO_SHRINK!E:E,PRODUCAO_SHRINK!B:B,PLANEJAMENTO[[#This Row],[SKU]],PRODUCAO_SHRINK!H:H,PLANEJAMENTO[[#Headers],[SHERINK SOLICITADO]],PRODUCAO_SHRINK!V:V,PLANEJAMENTO[[#This Row],[LISTA]])</f>
        <v>402</v>
      </c>
      <c r="L587" s="15">
        <f>SUMIFS(PRODUCAO_SHRINK!E:E,PRODUCAO_SHRINK!B:B,PLANEJAMENTO[[#This Row],[SKU]],PRODUCAO_SHRINK!H:H,PLANEJAMENTO[[#Headers],[SHERINK ENVIADO]],PRODUCAO_SHRINK!V:V,PLANEJAMENTO[[#This Row],[LISTA]])</f>
        <v>0</v>
      </c>
      <c r="M587" s="15">
        <f>SUMIFS(IN_TRANSITO!E:E,IN_TRANSITO!B:B,PLANEJAMENTO!C587,IN_TRANSITO!H:H,PLANEJAMENTO!$M$2,IN_TRANSITO!W:W,PLANEJAMENTO!A587)</f>
        <v>0</v>
      </c>
      <c r="N587" s="15">
        <v>0</v>
      </c>
      <c r="O587" s="15">
        <v>402</v>
      </c>
      <c r="P587" s="15">
        <f>(PLANEJAMENTO[[#This Row],[AGUARDANDO SEPARAÇÃO]]+PLANEJAMENTO[[#This Row],[FINALIZADO]])-(PLANEJAMENTO[[#This Row],[TOTAL LISTA]]+PLANEJAMENTO[[#This Row],[KIT]])</f>
        <v>-402</v>
      </c>
      <c r="Q587" s="3">
        <f>IFERROR(VLOOKUP(PLANEJAMENTO[[#This Row],[SKU]],EST_MERCOCAMP!A:E,5,0),0)</f>
        <v>288</v>
      </c>
      <c r="R587" s="3">
        <f>IFERROR(VLOOKUP(PLANEJAMENTO[[#This Row],[SKU]],EST_LMX!A:C,3,0),0)</f>
        <v>312</v>
      </c>
      <c r="S587" s="7">
        <f>IFERROR(IF(VLOOKUP(C587,'EST_DEVINTEX X DEMANDA'!A:E,5,0)&lt;0,0,VLOOKUP(C587,'EST_DEVINTEX X DEMANDA'!A:E,5,0)),0)</f>
        <v>14130</v>
      </c>
      <c r="T587" s="3"/>
      <c r="U587" s="3">
        <f t="shared" si="18"/>
        <v>0</v>
      </c>
      <c r="V587" s="3">
        <f t="shared" si="19"/>
        <v>0</v>
      </c>
      <c r="W587" s="3" t="s">
        <v>182</v>
      </c>
      <c r="X587" s="87" t="s">
        <v>145</v>
      </c>
      <c r="Y587" s="73">
        <f>(PLANEJAMENTO[[#This Row],[AGUARDANDO SEPARAÇÃO]]+PLANEJAMENTO[[#This Row],[FINALIZADO]])/(PLANEJAMENTO[[#This Row],[KIT]]+PLANEJAMENTO[[#This Row],[TOTAL LISTA]])</f>
        <v>0</v>
      </c>
    </row>
    <row r="588" spans="1:25" x14ac:dyDescent="0.25">
      <c r="A588" s="71" t="s">
        <v>162</v>
      </c>
      <c r="B588" s="71" t="s">
        <v>158</v>
      </c>
      <c r="C588" s="3">
        <v>32769</v>
      </c>
      <c r="D588" s="3" t="s">
        <v>326</v>
      </c>
      <c r="E588" s="47" t="s">
        <v>137</v>
      </c>
      <c r="F588" s="4" t="s">
        <v>136</v>
      </c>
      <c r="G588" s="4">
        <v>930</v>
      </c>
      <c r="H588" s="3">
        <v>6</v>
      </c>
      <c r="I588" s="15">
        <f>SUMIFS(IN_TRANSITO!E:E,IN_TRANSITO!B:B,PLANEJAMENTO!C588,IN_TRANSITO!H:H,PLANEJAMENTO!$I$2,IN_TRANSITO!W:W,PLANEJAMENTO!A588)</f>
        <v>384</v>
      </c>
      <c r="J588" s="15">
        <f>SUMIFS(IN_TRANSITO!E:E,IN_TRANSITO!B:B,PLANEJAMENTO!C588,IN_TRANSITO!H:H,PLANEJAMENTO!$J$2,IN_TRANSITO!W:W,PLANEJAMENTO!A588)</f>
        <v>0</v>
      </c>
      <c r="K588" s="15">
        <f>SUMIFS(PRODUCAO_SHRINK!E:E,PRODUCAO_SHRINK!B:B,PLANEJAMENTO[[#This Row],[SKU]],PRODUCAO_SHRINK!H:H,PLANEJAMENTO[[#Headers],[SHERINK SOLICITADO]],PRODUCAO_SHRINK!V:V,PLANEJAMENTO[[#This Row],[LISTA]])</f>
        <v>0</v>
      </c>
      <c r="L588" s="15">
        <f>SUMIFS(PRODUCAO_SHRINK!E:E,PRODUCAO_SHRINK!B:B,PLANEJAMENTO[[#This Row],[SKU]],PRODUCAO_SHRINK!H:H,PLANEJAMENTO[[#Headers],[SHERINK ENVIADO]],PRODUCAO_SHRINK!V:V,PLANEJAMENTO[[#This Row],[LISTA]])</f>
        <v>0</v>
      </c>
      <c r="M588" s="15">
        <f>SUMIFS(IN_TRANSITO!E:E,IN_TRANSITO!B:B,PLANEJAMENTO!C588,IN_TRANSITO!H:H,PLANEJAMENTO!$M$2,IN_TRANSITO!W:W,PLANEJAMENTO!A588)</f>
        <v>0</v>
      </c>
      <c r="N588" s="15">
        <v>0</v>
      </c>
      <c r="O588" s="15">
        <v>384</v>
      </c>
      <c r="P588" s="15">
        <f>(PLANEJAMENTO[[#This Row],[AGUARDANDO SEPARAÇÃO]]+PLANEJAMENTO[[#This Row],[FINALIZADO]])-(PLANEJAMENTO[[#This Row],[TOTAL LISTA]]+PLANEJAMENTO[[#This Row],[KIT]])</f>
        <v>0</v>
      </c>
      <c r="Q588" s="3">
        <f>IFERROR(VLOOKUP(PLANEJAMENTO[[#This Row],[SKU]],EST_MERCOCAMP!A:E,5,0),0)</f>
        <v>4410</v>
      </c>
      <c r="R588" s="3">
        <f>IFERROR(VLOOKUP(PLANEJAMENTO[[#This Row],[SKU]],EST_LMX!A:C,3,0),0)</f>
        <v>60</v>
      </c>
      <c r="S588" s="7">
        <f>IFERROR(IF(VLOOKUP(C588,'EST_DEVINTEX X DEMANDA'!A:E,5,0)&lt;0,0,VLOOKUP(C588,'EST_DEVINTEX X DEMANDA'!A:E,5,0)),0)</f>
        <v>7242</v>
      </c>
      <c r="T588" s="3"/>
      <c r="U588" s="3">
        <f t="shared" si="18"/>
        <v>0</v>
      </c>
      <c r="V588" s="3">
        <f t="shared" si="19"/>
        <v>0</v>
      </c>
      <c r="W588" s="3" t="s">
        <v>145</v>
      </c>
      <c r="X588" s="87" t="s">
        <v>145</v>
      </c>
      <c r="Y588" s="73">
        <f>(PLANEJAMENTO[[#This Row],[AGUARDANDO SEPARAÇÃO]]+PLANEJAMENTO[[#This Row],[FINALIZADO]])/(PLANEJAMENTO[[#This Row],[KIT]]+PLANEJAMENTO[[#This Row],[TOTAL LISTA]])</f>
        <v>1</v>
      </c>
    </row>
    <row r="589" spans="1:25" x14ac:dyDescent="0.25">
      <c r="A589" s="71" t="s">
        <v>162</v>
      </c>
      <c r="B589" s="71" t="s">
        <v>158</v>
      </c>
      <c r="C589" s="3">
        <v>34768</v>
      </c>
      <c r="D589" s="3" t="s">
        <v>36</v>
      </c>
      <c r="E589" s="47" t="s">
        <v>135</v>
      </c>
      <c r="F589" s="4" t="s">
        <v>136</v>
      </c>
      <c r="G589" s="4">
        <v>480</v>
      </c>
      <c r="H589" s="3">
        <v>6</v>
      </c>
      <c r="I589" s="15">
        <f>SUMIFS(IN_TRANSITO!E:E,IN_TRANSITO!B:B,PLANEJAMENTO!C589,IN_TRANSITO!H:H,PLANEJAMENTO!$I$2,IN_TRANSITO!W:W,PLANEJAMENTO!A589)</f>
        <v>0</v>
      </c>
      <c r="J589" s="15">
        <f>SUMIFS(IN_TRANSITO!E:E,IN_TRANSITO!B:B,PLANEJAMENTO!C589,IN_TRANSITO!H:H,PLANEJAMENTO!$J$2,IN_TRANSITO!W:W,PLANEJAMENTO!A589)</f>
        <v>0</v>
      </c>
      <c r="K589" s="15">
        <f>SUMIFS(PRODUCAO_SHRINK!E:E,PRODUCAO_SHRINK!B:B,PLANEJAMENTO[[#This Row],[SKU]],PRODUCAO_SHRINK!H:H,PLANEJAMENTO[[#Headers],[SHERINK SOLICITADO]],PRODUCAO_SHRINK!V:V,PLANEJAMENTO[[#This Row],[LISTA]])</f>
        <v>0</v>
      </c>
      <c r="L589" s="15">
        <f>SUMIFS(PRODUCAO_SHRINK!E:E,PRODUCAO_SHRINK!B:B,PLANEJAMENTO[[#This Row],[SKU]],PRODUCAO_SHRINK!H:H,PLANEJAMENTO[[#Headers],[SHERINK ENVIADO]],PRODUCAO_SHRINK!V:V,PLANEJAMENTO[[#This Row],[LISTA]])</f>
        <v>0</v>
      </c>
      <c r="M589" s="15">
        <f>SUMIFS(IN_TRANSITO!E:E,IN_TRANSITO!B:B,PLANEJAMENTO!C589,IN_TRANSITO!H:H,PLANEJAMENTO!$M$2,IN_TRANSITO!W:W,PLANEJAMENTO!A589)</f>
        <v>0</v>
      </c>
      <c r="N589" s="15">
        <v>0</v>
      </c>
      <c r="O589" s="15">
        <v>372</v>
      </c>
      <c r="P589" s="15">
        <f>(PLANEJAMENTO[[#This Row],[AGUARDANDO SEPARAÇÃO]]+PLANEJAMENTO[[#This Row],[FINALIZADO]])-(PLANEJAMENTO[[#This Row],[TOTAL LISTA]]+PLANEJAMENTO[[#This Row],[KIT]])</f>
        <v>-372</v>
      </c>
      <c r="Q589" s="3">
        <f>IFERROR(VLOOKUP(PLANEJAMENTO[[#This Row],[SKU]],EST_MERCOCAMP!A:E,5,0),0)</f>
        <v>10068</v>
      </c>
      <c r="R589" s="3">
        <f>IFERROR(VLOOKUP(PLANEJAMENTO[[#This Row],[SKU]],EST_LMX!A:C,3,0),0)</f>
        <v>3852</v>
      </c>
      <c r="S589" s="7">
        <f>IFERROR(IF(VLOOKUP(C589,'EST_DEVINTEX X DEMANDA'!A:E,5,0)&lt;0,0,VLOOKUP(C589,'EST_DEVINTEX X DEMANDA'!A:E,5,0)),0)</f>
        <v>0</v>
      </c>
      <c r="T589" s="3"/>
      <c r="U589" s="3">
        <f t="shared" si="18"/>
        <v>0</v>
      </c>
      <c r="V589" s="3">
        <f t="shared" si="19"/>
        <v>0</v>
      </c>
      <c r="W589" s="3" t="s">
        <v>182</v>
      </c>
      <c r="X589" s="87" t="s">
        <v>145</v>
      </c>
      <c r="Y589" s="73">
        <f>(PLANEJAMENTO[[#This Row],[AGUARDANDO SEPARAÇÃO]]+PLANEJAMENTO[[#This Row],[FINALIZADO]])/(PLANEJAMENTO[[#This Row],[KIT]]+PLANEJAMENTO[[#This Row],[TOTAL LISTA]])</f>
        <v>0</v>
      </c>
    </row>
    <row r="590" spans="1:25" x14ac:dyDescent="0.25">
      <c r="A590" s="71" t="s">
        <v>162</v>
      </c>
      <c r="B590" s="71" t="s">
        <v>158</v>
      </c>
      <c r="C590" s="3">
        <v>33579</v>
      </c>
      <c r="D590" s="3" t="s">
        <v>316</v>
      </c>
      <c r="E590" s="47" t="s">
        <v>137</v>
      </c>
      <c r="F590" s="4" t="s">
        <v>136</v>
      </c>
      <c r="G590" s="4">
        <v>2376</v>
      </c>
      <c r="H590" s="3">
        <v>6</v>
      </c>
      <c r="I590" s="15">
        <f>SUMIFS(IN_TRANSITO!E:E,IN_TRANSITO!B:B,PLANEJAMENTO!C590,IN_TRANSITO!H:H,PLANEJAMENTO!$I$2,IN_TRANSITO!W:W,PLANEJAMENTO!A590)</f>
        <v>360</v>
      </c>
      <c r="J590" s="15">
        <f>SUMIFS(IN_TRANSITO!E:E,IN_TRANSITO!B:B,PLANEJAMENTO!C590,IN_TRANSITO!H:H,PLANEJAMENTO!$J$2,IN_TRANSITO!W:W,PLANEJAMENTO!A590)</f>
        <v>0</v>
      </c>
      <c r="K590" s="15">
        <f>SUMIFS(PRODUCAO_SHRINK!E:E,PRODUCAO_SHRINK!B:B,PLANEJAMENTO[[#This Row],[SKU]],PRODUCAO_SHRINK!H:H,PLANEJAMENTO[[#Headers],[SHERINK SOLICITADO]],PRODUCAO_SHRINK!V:V,PLANEJAMENTO[[#This Row],[LISTA]])</f>
        <v>0</v>
      </c>
      <c r="L590" s="15">
        <f>SUMIFS(PRODUCAO_SHRINK!E:E,PRODUCAO_SHRINK!B:B,PLANEJAMENTO[[#This Row],[SKU]],PRODUCAO_SHRINK!H:H,PLANEJAMENTO[[#Headers],[SHERINK ENVIADO]],PRODUCAO_SHRINK!V:V,PLANEJAMENTO[[#This Row],[LISTA]])</f>
        <v>0</v>
      </c>
      <c r="M590" s="15">
        <f>SUMIFS(IN_TRANSITO!E:E,IN_TRANSITO!B:B,PLANEJAMENTO!C590,IN_TRANSITO!H:H,PLANEJAMENTO!$M$2,IN_TRANSITO!W:W,PLANEJAMENTO!A590)</f>
        <v>0</v>
      </c>
      <c r="N590" s="15">
        <v>0</v>
      </c>
      <c r="O590" s="15">
        <v>360</v>
      </c>
      <c r="P590" s="15">
        <f>(PLANEJAMENTO[[#This Row],[AGUARDANDO SEPARAÇÃO]]+PLANEJAMENTO[[#This Row],[FINALIZADO]])-(PLANEJAMENTO[[#This Row],[TOTAL LISTA]]+PLANEJAMENTO[[#This Row],[KIT]])</f>
        <v>0</v>
      </c>
      <c r="Q590" s="3">
        <f>IFERROR(VLOOKUP(PLANEJAMENTO[[#This Row],[SKU]],EST_MERCOCAMP!A:E,5,0),0)</f>
        <v>43680</v>
      </c>
      <c r="R590" s="3">
        <f>IFERROR(VLOOKUP(PLANEJAMENTO[[#This Row],[SKU]],EST_LMX!A:C,3,0),0)</f>
        <v>1116</v>
      </c>
      <c r="S590" s="7">
        <f>IFERROR(IF(VLOOKUP(C590,'EST_DEVINTEX X DEMANDA'!A:E,5,0)&lt;0,0,VLOOKUP(C590,'EST_DEVINTEX X DEMANDA'!A:E,5,0)),0)</f>
        <v>14466</v>
      </c>
      <c r="T590" s="3"/>
      <c r="U590" s="3">
        <f t="shared" si="18"/>
        <v>0</v>
      </c>
      <c r="V590" s="3">
        <f t="shared" si="19"/>
        <v>0</v>
      </c>
      <c r="W590" s="3" t="s">
        <v>145</v>
      </c>
      <c r="X590" s="87" t="s">
        <v>145</v>
      </c>
      <c r="Y590" s="73">
        <f>(PLANEJAMENTO[[#This Row],[AGUARDANDO SEPARAÇÃO]]+PLANEJAMENTO[[#This Row],[FINALIZADO]])/(PLANEJAMENTO[[#This Row],[KIT]]+PLANEJAMENTO[[#This Row],[TOTAL LISTA]])</f>
        <v>1</v>
      </c>
    </row>
    <row r="591" spans="1:25" x14ac:dyDescent="0.25">
      <c r="A591" s="71" t="s">
        <v>162</v>
      </c>
      <c r="B591" s="71" t="s">
        <v>158</v>
      </c>
      <c r="C591" s="3">
        <v>34693</v>
      </c>
      <c r="D591" s="3" t="s">
        <v>284</v>
      </c>
      <c r="E591" s="47" t="s">
        <v>135</v>
      </c>
      <c r="F591" s="4" t="s">
        <v>136</v>
      </c>
      <c r="G591" s="4">
        <v>396</v>
      </c>
      <c r="H591" s="3">
        <v>6</v>
      </c>
      <c r="I591" s="15">
        <f>SUMIFS(IN_TRANSITO!E:E,IN_TRANSITO!B:B,PLANEJAMENTO!C591,IN_TRANSITO!H:H,PLANEJAMENTO!$I$2,IN_TRANSITO!W:W,PLANEJAMENTO!A591)</f>
        <v>354</v>
      </c>
      <c r="J591" s="15">
        <f>SUMIFS(IN_TRANSITO!E:E,IN_TRANSITO!B:B,PLANEJAMENTO!C591,IN_TRANSITO!H:H,PLANEJAMENTO!$J$2,IN_TRANSITO!W:W,PLANEJAMENTO!A591)</f>
        <v>0</v>
      </c>
      <c r="K591" s="15">
        <f>SUMIFS(PRODUCAO_SHRINK!E:E,PRODUCAO_SHRINK!B:B,PLANEJAMENTO[[#This Row],[SKU]],PRODUCAO_SHRINK!H:H,PLANEJAMENTO[[#Headers],[SHERINK SOLICITADO]],PRODUCAO_SHRINK!V:V,PLANEJAMENTO[[#This Row],[LISTA]])</f>
        <v>0</v>
      </c>
      <c r="L591" s="15">
        <f>SUMIFS(PRODUCAO_SHRINK!E:E,PRODUCAO_SHRINK!B:B,PLANEJAMENTO[[#This Row],[SKU]],PRODUCAO_SHRINK!H:H,PLANEJAMENTO[[#Headers],[SHERINK ENVIADO]],PRODUCAO_SHRINK!V:V,PLANEJAMENTO[[#This Row],[LISTA]])</f>
        <v>0</v>
      </c>
      <c r="M591" s="15">
        <f>SUMIFS(IN_TRANSITO!E:E,IN_TRANSITO!B:B,PLANEJAMENTO!C591,IN_TRANSITO!H:H,PLANEJAMENTO!$M$2,IN_TRANSITO!W:W,PLANEJAMENTO!A591)</f>
        <v>0</v>
      </c>
      <c r="N591" s="15">
        <v>0</v>
      </c>
      <c r="O591" s="15">
        <v>354</v>
      </c>
      <c r="P591" s="15">
        <f>(PLANEJAMENTO[[#This Row],[AGUARDANDO SEPARAÇÃO]]+PLANEJAMENTO[[#This Row],[FINALIZADO]])-(PLANEJAMENTO[[#This Row],[TOTAL LISTA]]+PLANEJAMENTO[[#This Row],[KIT]])</f>
        <v>0</v>
      </c>
      <c r="Q591" s="3">
        <f>IFERROR(VLOOKUP(PLANEJAMENTO[[#This Row],[SKU]],EST_MERCOCAMP!A:E,5,0),0)</f>
        <v>34662</v>
      </c>
      <c r="R591" s="3">
        <f>IFERROR(VLOOKUP(PLANEJAMENTO[[#This Row],[SKU]],EST_LMX!A:C,3,0),0)</f>
        <v>564</v>
      </c>
      <c r="S591" s="7">
        <f>IFERROR(IF(VLOOKUP(C591,'EST_DEVINTEX X DEMANDA'!A:E,5,0)&lt;0,0,VLOOKUP(C591,'EST_DEVINTEX X DEMANDA'!A:E,5,0)),0)</f>
        <v>3658</v>
      </c>
      <c r="T591" s="3"/>
      <c r="U591" s="3">
        <f t="shared" si="18"/>
        <v>0</v>
      </c>
      <c r="V591" s="3">
        <f t="shared" si="19"/>
        <v>0</v>
      </c>
      <c r="W591" s="3" t="s">
        <v>145</v>
      </c>
      <c r="X591" s="87" t="s">
        <v>145</v>
      </c>
      <c r="Y591" s="73">
        <f>(PLANEJAMENTO[[#This Row],[AGUARDANDO SEPARAÇÃO]]+PLANEJAMENTO[[#This Row],[FINALIZADO]])/(PLANEJAMENTO[[#This Row],[KIT]]+PLANEJAMENTO[[#This Row],[TOTAL LISTA]])</f>
        <v>1</v>
      </c>
    </row>
    <row r="592" spans="1:25" x14ac:dyDescent="0.25">
      <c r="A592" s="71" t="s">
        <v>162</v>
      </c>
      <c r="B592" s="71" t="s">
        <v>158</v>
      </c>
      <c r="C592" s="3">
        <v>32034</v>
      </c>
      <c r="D592" s="3" t="s">
        <v>243</v>
      </c>
      <c r="E592" s="47" t="s">
        <v>135</v>
      </c>
      <c r="F592" s="4" t="s">
        <v>136</v>
      </c>
      <c r="G592" s="4">
        <v>1452</v>
      </c>
      <c r="H592" s="3">
        <v>6</v>
      </c>
      <c r="I592" s="15">
        <f>SUMIFS(IN_TRANSITO!E:E,IN_TRANSITO!B:B,PLANEJAMENTO!C592,IN_TRANSITO!H:H,PLANEJAMENTO!$I$2,IN_TRANSITO!W:W,PLANEJAMENTO!A592)</f>
        <v>354</v>
      </c>
      <c r="J592" s="15">
        <f>SUMIFS(IN_TRANSITO!E:E,IN_TRANSITO!B:B,PLANEJAMENTO!C592,IN_TRANSITO!H:H,PLANEJAMENTO!$J$2,IN_TRANSITO!W:W,PLANEJAMENTO!A592)</f>
        <v>0</v>
      </c>
      <c r="K592" s="15">
        <f>SUMIFS(PRODUCAO_SHRINK!E:E,PRODUCAO_SHRINK!B:B,PLANEJAMENTO[[#This Row],[SKU]],PRODUCAO_SHRINK!H:H,PLANEJAMENTO[[#Headers],[SHERINK SOLICITADO]],PRODUCAO_SHRINK!V:V,PLANEJAMENTO[[#This Row],[LISTA]])</f>
        <v>0</v>
      </c>
      <c r="L592" s="15">
        <f>SUMIFS(PRODUCAO_SHRINK!E:E,PRODUCAO_SHRINK!B:B,PLANEJAMENTO[[#This Row],[SKU]],PRODUCAO_SHRINK!H:H,PLANEJAMENTO[[#Headers],[SHERINK ENVIADO]],PRODUCAO_SHRINK!V:V,PLANEJAMENTO[[#This Row],[LISTA]])</f>
        <v>0</v>
      </c>
      <c r="M592" s="15">
        <f>SUMIFS(IN_TRANSITO!E:E,IN_TRANSITO!B:B,PLANEJAMENTO!C592,IN_TRANSITO!H:H,PLANEJAMENTO!$M$2,IN_TRANSITO!W:W,PLANEJAMENTO!A592)</f>
        <v>0</v>
      </c>
      <c r="N592" s="15">
        <v>0</v>
      </c>
      <c r="O592" s="15">
        <v>354</v>
      </c>
      <c r="P592" s="15">
        <f>(PLANEJAMENTO[[#This Row],[AGUARDANDO SEPARAÇÃO]]+PLANEJAMENTO[[#This Row],[FINALIZADO]])-(PLANEJAMENTO[[#This Row],[TOTAL LISTA]]+PLANEJAMENTO[[#This Row],[KIT]])</f>
        <v>0</v>
      </c>
      <c r="Q592" s="3">
        <f>IFERROR(VLOOKUP(PLANEJAMENTO[[#This Row],[SKU]],EST_MERCOCAMP!A:E,5,0),0)</f>
        <v>414</v>
      </c>
      <c r="R592" s="3">
        <f>IFERROR(VLOOKUP(PLANEJAMENTO[[#This Row],[SKU]],EST_LMX!A:C,3,0),0)</f>
        <v>222</v>
      </c>
      <c r="S592" s="7">
        <f>IFERROR(IF(VLOOKUP(C592,'EST_DEVINTEX X DEMANDA'!A:E,5,0)&lt;0,0,VLOOKUP(C592,'EST_DEVINTEX X DEMANDA'!A:E,5,0)),0)</f>
        <v>0</v>
      </c>
      <c r="T592" s="3"/>
      <c r="U592" s="3">
        <f t="shared" si="18"/>
        <v>0</v>
      </c>
      <c r="V592" s="3">
        <f t="shared" si="19"/>
        <v>0</v>
      </c>
      <c r="W592" s="3" t="s">
        <v>145</v>
      </c>
      <c r="X592" s="87" t="s">
        <v>145</v>
      </c>
      <c r="Y592" s="73">
        <f>(PLANEJAMENTO[[#This Row],[AGUARDANDO SEPARAÇÃO]]+PLANEJAMENTO[[#This Row],[FINALIZADO]])/(PLANEJAMENTO[[#This Row],[KIT]]+PLANEJAMENTO[[#This Row],[TOTAL LISTA]])</f>
        <v>1</v>
      </c>
    </row>
    <row r="593" spans="1:25" x14ac:dyDescent="0.25">
      <c r="A593" s="71" t="s">
        <v>162</v>
      </c>
      <c r="B593" s="71" t="s">
        <v>158</v>
      </c>
      <c r="C593" s="3">
        <v>43772</v>
      </c>
      <c r="D593" s="3" t="s">
        <v>236</v>
      </c>
      <c r="E593" s="47" t="s">
        <v>135</v>
      </c>
      <c r="F593" s="4" t="s">
        <v>136</v>
      </c>
      <c r="G593" s="4">
        <v>720</v>
      </c>
      <c r="H593" s="3">
        <v>6</v>
      </c>
      <c r="I593" s="15">
        <f>SUMIFS(IN_TRANSITO!E:E,IN_TRANSITO!B:B,PLANEJAMENTO!C593,IN_TRANSITO!H:H,PLANEJAMENTO!$I$2,IN_TRANSITO!W:W,PLANEJAMENTO!A593)</f>
        <v>354</v>
      </c>
      <c r="J593" s="15">
        <f>SUMIFS(IN_TRANSITO!E:E,IN_TRANSITO!B:B,PLANEJAMENTO!C593,IN_TRANSITO!H:H,PLANEJAMENTO!$J$2,IN_TRANSITO!W:W,PLANEJAMENTO!A593)</f>
        <v>0</v>
      </c>
      <c r="K593" s="15">
        <f>SUMIFS(PRODUCAO_SHRINK!E:E,PRODUCAO_SHRINK!B:B,PLANEJAMENTO[[#This Row],[SKU]],PRODUCAO_SHRINK!H:H,PLANEJAMENTO[[#Headers],[SHERINK SOLICITADO]],PRODUCAO_SHRINK!V:V,PLANEJAMENTO[[#This Row],[LISTA]])</f>
        <v>0</v>
      </c>
      <c r="L593" s="15">
        <f>SUMIFS(PRODUCAO_SHRINK!E:E,PRODUCAO_SHRINK!B:B,PLANEJAMENTO[[#This Row],[SKU]],PRODUCAO_SHRINK!H:H,PLANEJAMENTO[[#Headers],[SHERINK ENVIADO]],PRODUCAO_SHRINK!V:V,PLANEJAMENTO[[#This Row],[LISTA]])</f>
        <v>0</v>
      </c>
      <c r="M593" s="15">
        <f>SUMIFS(IN_TRANSITO!E:E,IN_TRANSITO!B:B,PLANEJAMENTO!C593,IN_TRANSITO!H:H,PLANEJAMENTO!$M$2,IN_TRANSITO!W:W,PLANEJAMENTO!A593)</f>
        <v>0</v>
      </c>
      <c r="N593" s="15">
        <v>0</v>
      </c>
      <c r="O593" s="15">
        <v>354</v>
      </c>
      <c r="P593" s="15">
        <f>(PLANEJAMENTO[[#This Row],[AGUARDANDO SEPARAÇÃO]]+PLANEJAMENTO[[#This Row],[FINALIZADO]])-(PLANEJAMENTO[[#This Row],[TOTAL LISTA]]+PLANEJAMENTO[[#This Row],[KIT]])</f>
        <v>0</v>
      </c>
      <c r="Q593" s="3">
        <f>IFERROR(VLOOKUP(PLANEJAMENTO[[#This Row],[SKU]],EST_MERCOCAMP!A:E,5,0),0)</f>
        <v>-4824</v>
      </c>
      <c r="R593" s="3">
        <f>IFERROR(VLOOKUP(PLANEJAMENTO[[#This Row],[SKU]],EST_LMX!A:C,3,0),0)</f>
        <v>396</v>
      </c>
      <c r="S593" s="7">
        <f>IFERROR(IF(VLOOKUP(C593,'EST_DEVINTEX X DEMANDA'!A:E,5,0)&lt;0,0,VLOOKUP(C593,'EST_DEVINTEX X DEMANDA'!A:E,5,0)),0)</f>
        <v>11412</v>
      </c>
      <c r="T593" s="3"/>
      <c r="U593" s="3">
        <f t="shared" si="18"/>
        <v>0</v>
      </c>
      <c r="V593" s="3">
        <f t="shared" si="19"/>
        <v>0</v>
      </c>
      <c r="W593" s="3" t="s">
        <v>145</v>
      </c>
      <c r="X593" s="87" t="s">
        <v>145</v>
      </c>
      <c r="Y593" s="73">
        <f>(PLANEJAMENTO[[#This Row],[AGUARDANDO SEPARAÇÃO]]+PLANEJAMENTO[[#This Row],[FINALIZADO]])/(PLANEJAMENTO[[#This Row],[KIT]]+PLANEJAMENTO[[#This Row],[TOTAL LISTA]])</f>
        <v>1</v>
      </c>
    </row>
    <row r="594" spans="1:25" x14ac:dyDescent="0.25">
      <c r="A594" s="71" t="s">
        <v>162</v>
      </c>
      <c r="B594" s="71" t="s">
        <v>158</v>
      </c>
      <c r="C594" s="3">
        <v>33244</v>
      </c>
      <c r="D594" s="3" t="s">
        <v>233</v>
      </c>
      <c r="E594" s="47" t="s">
        <v>135</v>
      </c>
      <c r="F594" s="4" t="s">
        <v>136</v>
      </c>
      <c r="G594" s="4">
        <v>1980</v>
      </c>
      <c r="H594" s="3">
        <v>6</v>
      </c>
      <c r="I594" s="15">
        <f>SUMIFS(IN_TRANSITO!E:E,IN_TRANSITO!B:B,PLANEJAMENTO!C594,IN_TRANSITO!H:H,PLANEJAMENTO!$I$2,IN_TRANSITO!W:W,PLANEJAMENTO!A594)</f>
        <v>0</v>
      </c>
      <c r="J594" s="15">
        <f>SUMIFS(IN_TRANSITO!E:E,IN_TRANSITO!B:B,PLANEJAMENTO!C594,IN_TRANSITO!H:H,PLANEJAMENTO!$J$2,IN_TRANSITO!W:W,PLANEJAMENTO!A594)</f>
        <v>0</v>
      </c>
      <c r="K594" s="15">
        <f>SUMIFS(PRODUCAO_SHRINK!E:E,PRODUCAO_SHRINK!B:B,PLANEJAMENTO[[#This Row],[SKU]],PRODUCAO_SHRINK!H:H,PLANEJAMENTO[[#Headers],[SHERINK SOLICITADO]],PRODUCAO_SHRINK!V:V,PLANEJAMENTO[[#This Row],[LISTA]])</f>
        <v>0</v>
      </c>
      <c r="L594" s="15">
        <f>SUMIFS(PRODUCAO_SHRINK!E:E,PRODUCAO_SHRINK!B:B,PLANEJAMENTO[[#This Row],[SKU]],PRODUCAO_SHRINK!H:H,PLANEJAMENTO[[#Headers],[SHERINK ENVIADO]],PRODUCAO_SHRINK!V:V,PLANEJAMENTO[[#This Row],[LISTA]])</f>
        <v>0</v>
      </c>
      <c r="M594" s="15">
        <f>SUMIFS(IN_TRANSITO!E:E,IN_TRANSITO!B:B,PLANEJAMENTO!C594,IN_TRANSITO!H:H,PLANEJAMENTO!$M$2,IN_TRANSITO!W:W,PLANEJAMENTO!A594)</f>
        <v>354</v>
      </c>
      <c r="N594" s="15">
        <v>0</v>
      </c>
      <c r="O594" s="15">
        <v>354</v>
      </c>
      <c r="P594" s="15">
        <f>(PLANEJAMENTO[[#This Row],[AGUARDANDO SEPARAÇÃO]]+PLANEJAMENTO[[#This Row],[FINALIZADO]])-(PLANEJAMENTO[[#This Row],[TOTAL LISTA]]+PLANEJAMENTO[[#This Row],[KIT]])</f>
        <v>0</v>
      </c>
      <c r="Q594" s="3">
        <f>IFERROR(VLOOKUP(PLANEJAMENTO[[#This Row],[SKU]],EST_MERCOCAMP!A:E,5,0),0)</f>
        <v>36546</v>
      </c>
      <c r="R594" s="3">
        <f>IFERROR(VLOOKUP(PLANEJAMENTO[[#This Row],[SKU]],EST_LMX!A:C,3,0),0)</f>
        <v>7968</v>
      </c>
      <c r="S594" s="7">
        <f>IFERROR(IF(VLOOKUP(C594,'EST_DEVINTEX X DEMANDA'!A:E,5,0)&lt;0,0,VLOOKUP(C594,'EST_DEVINTEX X DEMANDA'!A:E,5,0)),0)</f>
        <v>13680</v>
      </c>
      <c r="T594" s="3"/>
      <c r="U594" s="3">
        <f t="shared" si="18"/>
        <v>0</v>
      </c>
      <c r="V594" s="3">
        <f t="shared" si="19"/>
        <v>0</v>
      </c>
      <c r="W594" s="3" t="s">
        <v>145</v>
      </c>
      <c r="X594" s="87" t="s">
        <v>145</v>
      </c>
      <c r="Y594" s="73">
        <f>(PLANEJAMENTO[[#This Row],[AGUARDANDO SEPARAÇÃO]]+PLANEJAMENTO[[#This Row],[FINALIZADO]])/(PLANEJAMENTO[[#This Row],[KIT]]+PLANEJAMENTO[[#This Row],[TOTAL LISTA]])</f>
        <v>1</v>
      </c>
    </row>
    <row r="595" spans="1:25" x14ac:dyDescent="0.25">
      <c r="A595" s="71" t="s">
        <v>162</v>
      </c>
      <c r="B595" s="71" t="s">
        <v>158</v>
      </c>
      <c r="C595" s="3">
        <v>33558</v>
      </c>
      <c r="D595" s="3" t="s">
        <v>283</v>
      </c>
      <c r="E595" s="47" t="s">
        <v>137</v>
      </c>
      <c r="F595" s="4" t="s">
        <v>136</v>
      </c>
      <c r="G595" s="4">
        <v>1830</v>
      </c>
      <c r="H595" s="3">
        <v>6</v>
      </c>
      <c r="I595" s="15">
        <f>SUMIFS(IN_TRANSITO!E:E,IN_TRANSITO!B:B,PLANEJAMENTO!C595,IN_TRANSITO!H:H,PLANEJAMENTO!$I$2,IN_TRANSITO!W:W,PLANEJAMENTO!A595)</f>
        <v>342</v>
      </c>
      <c r="J595" s="15">
        <f>SUMIFS(IN_TRANSITO!E:E,IN_TRANSITO!B:B,PLANEJAMENTO!C595,IN_TRANSITO!H:H,PLANEJAMENTO!$J$2,IN_TRANSITO!W:W,PLANEJAMENTO!A595)</f>
        <v>0</v>
      </c>
      <c r="K595" s="15">
        <f>SUMIFS(PRODUCAO_SHRINK!E:E,PRODUCAO_SHRINK!B:B,PLANEJAMENTO[[#This Row],[SKU]],PRODUCAO_SHRINK!H:H,PLANEJAMENTO[[#Headers],[SHERINK SOLICITADO]],PRODUCAO_SHRINK!V:V,PLANEJAMENTO[[#This Row],[LISTA]])</f>
        <v>0</v>
      </c>
      <c r="L595" s="15">
        <f>SUMIFS(PRODUCAO_SHRINK!E:E,PRODUCAO_SHRINK!B:B,PLANEJAMENTO[[#This Row],[SKU]],PRODUCAO_SHRINK!H:H,PLANEJAMENTO[[#Headers],[SHERINK ENVIADO]],PRODUCAO_SHRINK!V:V,PLANEJAMENTO[[#This Row],[LISTA]])</f>
        <v>0</v>
      </c>
      <c r="M595" s="15">
        <f>SUMIFS(IN_TRANSITO!E:E,IN_TRANSITO!B:B,PLANEJAMENTO!C595,IN_TRANSITO!H:H,PLANEJAMENTO!$M$2,IN_TRANSITO!W:W,PLANEJAMENTO!A595)</f>
        <v>0</v>
      </c>
      <c r="N595" s="15">
        <v>0</v>
      </c>
      <c r="O595" s="15">
        <v>342</v>
      </c>
      <c r="P595" s="15">
        <f>(PLANEJAMENTO[[#This Row],[AGUARDANDO SEPARAÇÃO]]+PLANEJAMENTO[[#This Row],[FINALIZADO]])-(PLANEJAMENTO[[#This Row],[TOTAL LISTA]]+PLANEJAMENTO[[#This Row],[KIT]])</f>
        <v>0</v>
      </c>
      <c r="Q595" s="3">
        <f>IFERROR(VLOOKUP(PLANEJAMENTO[[#This Row],[SKU]],EST_MERCOCAMP!A:E,5,0),0)</f>
        <v>10242</v>
      </c>
      <c r="R595" s="3">
        <f>IFERROR(VLOOKUP(PLANEJAMENTO[[#This Row],[SKU]],EST_LMX!A:C,3,0),0)</f>
        <v>450</v>
      </c>
      <c r="S595" s="7">
        <f>IFERROR(IF(VLOOKUP(C595,'EST_DEVINTEX X DEMANDA'!A:E,5,0)&lt;0,0,VLOOKUP(C595,'EST_DEVINTEX X DEMANDA'!A:E,5,0)),0)</f>
        <v>4134</v>
      </c>
      <c r="T595" s="3"/>
      <c r="U595" s="3">
        <f t="shared" si="18"/>
        <v>0</v>
      </c>
      <c r="V595" s="3">
        <f t="shared" si="19"/>
        <v>0</v>
      </c>
      <c r="W595" s="3" t="s">
        <v>145</v>
      </c>
      <c r="X595" s="87" t="s">
        <v>145</v>
      </c>
      <c r="Y595" s="73">
        <f>(PLANEJAMENTO[[#This Row],[AGUARDANDO SEPARAÇÃO]]+PLANEJAMENTO[[#This Row],[FINALIZADO]])/(PLANEJAMENTO[[#This Row],[KIT]]+PLANEJAMENTO[[#This Row],[TOTAL LISTA]])</f>
        <v>1</v>
      </c>
    </row>
    <row r="596" spans="1:25" x14ac:dyDescent="0.25">
      <c r="A596" s="71" t="s">
        <v>162</v>
      </c>
      <c r="B596" s="71" t="s">
        <v>158</v>
      </c>
      <c r="C596" s="3">
        <v>33598</v>
      </c>
      <c r="D596" s="3" t="s">
        <v>324</v>
      </c>
      <c r="E596" s="47" t="s">
        <v>137</v>
      </c>
      <c r="F596" s="4" t="s">
        <v>136</v>
      </c>
      <c r="G596" s="4">
        <v>1860</v>
      </c>
      <c r="H596" s="3">
        <v>6</v>
      </c>
      <c r="I596" s="15">
        <f>SUMIFS(IN_TRANSITO!E:E,IN_TRANSITO!B:B,PLANEJAMENTO!C596,IN_TRANSITO!H:H,PLANEJAMENTO!$I$2,IN_TRANSITO!W:W,PLANEJAMENTO!A596)</f>
        <v>342</v>
      </c>
      <c r="J596" s="15">
        <f>SUMIFS(IN_TRANSITO!E:E,IN_TRANSITO!B:B,PLANEJAMENTO!C596,IN_TRANSITO!H:H,PLANEJAMENTO!$J$2,IN_TRANSITO!W:W,PLANEJAMENTO!A596)</f>
        <v>0</v>
      </c>
      <c r="K596" s="15">
        <f>SUMIFS(PRODUCAO_SHRINK!E:E,PRODUCAO_SHRINK!B:B,PLANEJAMENTO[[#This Row],[SKU]],PRODUCAO_SHRINK!H:H,PLANEJAMENTO[[#Headers],[SHERINK SOLICITADO]],PRODUCAO_SHRINK!V:V,PLANEJAMENTO[[#This Row],[LISTA]])</f>
        <v>0</v>
      </c>
      <c r="L596" s="15">
        <f>SUMIFS(PRODUCAO_SHRINK!E:E,PRODUCAO_SHRINK!B:B,PLANEJAMENTO[[#This Row],[SKU]],PRODUCAO_SHRINK!H:H,PLANEJAMENTO[[#Headers],[SHERINK ENVIADO]],PRODUCAO_SHRINK!V:V,PLANEJAMENTO[[#This Row],[LISTA]])</f>
        <v>0</v>
      </c>
      <c r="M596" s="15">
        <f>SUMIFS(IN_TRANSITO!E:E,IN_TRANSITO!B:B,PLANEJAMENTO!C596,IN_TRANSITO!H:H,PLANEJAMENTO!$M$2,IN_TRANSITO!W:W,PLANEJAMENTO!A596)</f>
        <v>0</v>
      </c>
      <c r="N596" s="15">
        <v>0</v>
      </c>
      <c r="O596" s="15">
        <v>342</v>
      </c>
      <c r="P596" s="15">
        <f>(PLANEJAMENTO[[#This Row],[AGUARDANDO SEPARAÇÃO]]+PLANEJAMENTO[[#This Row],[FINALIZADO]])-(PLANEJAMENTO[[#This Row],[TOTAL LISTA]]+PLANEJAMENTO[[#This Row],[KIT]])</f>
        <v>0</v>
      </c>
      <c r="Q596" s="3">
        <f>IFERROR(VLOOKUP(PLANEJAMENTO[[#This Row],[SKU]],EST_MERCOCAMP!A:E,5,0),0)</f>
        <v>17172</v>
      </c>
      <c r="R596" s="3">
        <f>IFERROR(VLOOKUP(PLANEJAMENTO[[#This Row],[SKU]],EST_LMX!A:C,3,0),0)</f>
        <v>120</v>
      </c>
      <c r="S596" s="7">
        <f>IFERROR(IF(VLOOKUP(C596,'EST_DEVINTEX X DEMANDA'!A:E,5,0)&lt;0,0,VLOOKUP(C596,'EST_DEVINTEX X DEMANDA'!A:E,5,0)),0)</f>
        <v>18054</v>
      </c>
      <c r="T596" s="3"/>
      <c r="U596" s="3">
        <f t="shared" si="18"/>
        <v>0</v>
      </c>
      <c r="V596" s="3">
        <f t="shared" si="19"/>
        <v>0</v>
      </c>
      <c r="W596" s="3" t="s">
        <v>145</v>
      </c>
      <c r="X596" s="87" t="s">
        <v>145</v>
      </c>
      <c r="Y596" s="73">
        <f>(PLANEJAMENTO[[#This Row],[AGUARDANDO SEPARAÇÃO]]+PLANEJAMENTO[[#This Row],[FINALIZADO]])/(PLANEJAMENTO[[#This Row],[KIT]]+PLANEJAMENTO[[#This Row],[TOTAL LISTA]])</f>
        <v>1</v>
      </c>
    </row>
    <row r="597" spans="1:25" x14ac:dyDescent="0.25">
      <c r="A597" s="71" t="s">
        <v>162</v>
      </c>
      <c r="B597" s="71" t="s">
        <v>158</v>
      </c>
      <c r="C597" s="3">
        <v>33587</v>
      </c>
      <c r="D597" s="3" t="s">
        <v>285</v>
      </c>
      <c r="E597" s="47" t="s">
        <v>137</v>
      </c>
      <c r="F597" s="4" t="s">
        <v>136</v>
      </c>
      <c r="G597" s="4">
        <v>960</v>
      </c>
      <c r="H597" s="3">
        <v>6</v>
      </c>
      <c r="I597" s="15">
        <f>SUMIFS(IN_TRANSITO!E:E,IN_TRANSITO!B:B,PLANEJAMENTO!C597,IN_TRANSITO!H:H,PLANEJAMENTO!$I$2,IN_TRANSITO!W:W,PLANEJAMENTO!A597)</f>
        <v>330</v>
      </c>
      <c r="J597" s="15">
        <f>SUMIFS(IN_TRANSITO!E:E,IN_TRANSITO!B:B,PLANEJAMENTO!C597,IN_TRANSITO!H:H,PLANEJAMENTO!$J$2,IN_TRANSITO!W:W,PLANEJAMENTO!A597)</f>
        <v>0</v>
      </c>
      <c r="K597" s="15">
        <f>SUMIFS(PRODUCAO_SHRINK!E:E,PRODUCAO_SHRINK!B:B,PLANEJAMENTO[[#This Row],[SKU]],PRODUCAO_SHRINK!H:H,PLANEJAMENTO[[#Headers],[SHERINK SOLICITADO]],PRODUCAO_SHRINK!V:V,PLANEJAMENTO[[#This Row],[LISTA]])</f>
        <v>0</v>
      </c>
      <c r="L597" s="15">
        <f>SUMIFS(PRODUCAO_SHRINK!E:E,PRODUCAO_SHRINK!B:B,PLANEJAMENTO[[#This Row],[SKU]],PRODUCAO_SHRINK!H:H,PLANEJAMENTO[[#Headers],[SHERINK ENVIADO]],PRODUCAO_SHRINK!V:V,PLANEJAMENTO[[#This Row],[LISTA]])</f>
        <v>0</v>
      </c>
      <c r="M597" s="15">
        <f>SUMIFS(IN_TRANSITO!E:E,IN_TRANSITO!B:B,PLANEJAMENTO!C597,IN_TRANSITO!H:H,PLANEJAMENTO!$M$2,IN_TRANSITO!W:W,PLANEJAMENTO!A597)</f>
        <v>0</v>
      </c>
      <c r="N597" s="15">
        <v>0</v>
      </c>
      <c r="O597" s="15">
        <v>330</v>
      </c>
      <c r="P597" s="15">
        <f>(PLANEJAMENTO[[#This Row],[AGUARDANDO SEPARAÇÃO]]+PLANEJAMENTO[[#This Row],[FINALIZADO]])-(PLANEJAMENTO[[#This Row],[TOTAL LISTA]]+PLANEJAMENTO[[#This Row],[KIT]])</f>
        <v>0</v>
      </c>
      <c r="Q597" s="3">
        <f>IFERROR(VLOOKUP(PLANEJAMENTO[[#This Row],[SKU]],EST_MERCOCAMP!A:E,5,0),0)</f>
        <v>4320</v>
      </c>
      <c r="R597" s="3">
        <f>IFERROR(VLOOKUP(PLANEJAMENTO[[#This Row],[SKU]],EST_LMX!A:C,3,0),0)</f>
        <v>384</v>
      </c>
      <c r="S597" s="7">
        <f>IFERROR(IF(VLOOKUP(C597,'EST_DEVINTEX X DEMANDA'!A:E,5,0)&lt;0,0,VLOOKUP(C597,'EST_DEVINTEX X DEMANDA'!A:E,5,0)),0)</f>
        <v>0</v>
      </c>
      <c r="T597" s="3"/>
      <c r="U597" s="3">
        <f t="shared" si="18"/>
        <v>0</v>
      </c>
      <c r="V597" s="3">
        <f t="shared" si="19"/>
        <v>0</v>
      </c>
      <c r="W597" s="3" t="s">
        <v>145</v>
      </c>
      <c r="X597" s="87" t="s">
        <v>145</v>
      </c>
      <c r="Y597" s="73">
        <f>(PLANEJAMENTO[[#This Row],[AGUARDANDO SEPARAÇÃO]]+PLANEJAMENTO[[#This Row],[FINALIZADO]])/(PLANEJAMENTO[[#This Row],[KIT]]+PLANEJAMENTO[[#This Row],[TOTAL LISTA]])</f>
        <v>1</v>
      </c>
    </row>
    <row r="598" spans="1:25" x14ac:dyDescent="0.25">
      <c r="A598" s="71" t="s">
        <v>162</v>
      </c>
      <c r="B598" s="71" t="s">
        <v>158</v>
      </c>
      <c r="C598" s="3">
        <v>34480</v>
      </c>
      <c r="D598" s="3" t="s">
        <v>255</v>
      </c>
      <c r="E598" s="47" t="s">
        <v>135</v>
      </c>
      <c r="F598" s="4" t="s">
        <v>136</v>
      </c>
      <c r="G598" s="4">
        <v>1224</v>
      </c>
      <c r="H598" s="3">
        <v>6</v>
      </c>
      <c r="I598" s="15">
        <f>SUMIFS(IN_TRANSITO!E:E,IN_TRANSITO!B:B,PLANEJAMENTO!C598,IN_TRANSITO!H:H,PLANEJAMENTO!$I$2,IN_TRANSITO!W:W,PLANEJAMENTO!A598)</f>
        <v>0</v>
      </c>
      <c r="J598" s="15">
        <f>SUMIFS(IN_TRANSITO!E:E,IN_TRANSITO!B:B,PLANEJAMENTO!C598,IN_TRANSITO!H:H,PLANEJAMENTO!$J$2,IN_TRANSITO!W:W,PLANEJAMENTO!A598)</f>
        <v>0</v>
      </c>
      <c r="K598" s="15">
        <f>SUMIFS(PRODUCAO_SHRINK!E:E,PRODUCAO_SHRINK!B:B,PLANEJAMENTO[[#This Row],[SKU]],PRODUCAO_SHRINK!H:H,PLANEJAMENTO[[#Headers],[SHERINK SOLICITADO]],PRODUCAO_SHRINK!V:V,PLANEJAMENTO[[#This Row],[LISTA]])</f>
        <v>0</v>
      </c>
      <c r="L598" s="15">
        <f>SUMIFS(PRODUCAO_SHRINK!E:E,PRODUCAO_SHRINK!B:B,PLANEJAMENTO[[#This Row],[SKU]],PRODUCAO_SHRINK!H:H,PLANEJAMENTO[[#Headers],[SHERINK ENVIADO]],PRODUCAO_SHRINK!V:V,PLANEJAMENTO[[#This Row],[LISTA]])</f>
        <v>0</v>
      </c>
      <c r="M598" s="15">
        <f>SUMIFS(IN_TRANSITO!E:E,IN_TRANSITO!B:B,PLANEJAMENTO!C598,IN_TRANSITO!H:H,PLANEJAMENTO!$M$2,IN_TRANSITO!W:W,PLANEJAMENTO!A598)</f>
        <v>0</v>
      </c>
      <c r="N598" s="15">
        <v>0</v>
      </c>
      <c r="O598" s="15">
        <v>330</v>
      </c>
      <c r="P598" s="15">
        <f>(PLANEJAMENTO[[#This Row],[AGUARDANDO SEPARAÇÃO]]+PLANEJAMENTO[[#This Row],[FINALIZADO]])-(PLANEJAMENTO[[#This Row],[TOTAL LISTA]]+PLANEJAMENTO[[#This Row],[KIT]])</f>
        <v>-330</v>
      </c>
      <c r="Q598" s="3">
        <f>IFERROR(VLOOKUP(PLANEJAMENTO[[#This Row],[SKU]],EST_MERCOCAMP!A:E,5,0),0)</f>
        <v>-1284</v>
      </c>
      <c r="R598" s="3">
        <f>IFERROR(VLOOKUP(PLANEJAMENTO[[#This Row],[SKU]],EST_LMX!A:C,3,0),0)</f>
        <v>1572</v>
      </c>
      <c r="S598" s="7">
        <f>IFERROR(IF(VLOOKUP(C598,'EST_DEVINTEX X DEMANDA'!A:E,5,0)&lt;0,0,VLOOKUP(C598,'EST_DEVINTEX X DEMANDA'!A:E,5,0)),0)</f>
        <v>0</v>
      </c>
      <c r="T598" s="3"/>
      <c r="U598" s="3">
        <f t="shared" si="18"/>
        <v>0</v>
      </c>
      <c r="V598" s="3">
        <f t="shared" si="19"/>
        <v>0</v>
      </c>
      <c r="W598" s="3" t="s">
        <v>145</v>
      </c>
      <c r="X598" s="87" t="s">
        <v>145</v>
      </c>
      <c r="Y598" s="73">
        <f>(PLANEJAMENTO[[#This Row],[AGUARDANDO SEPARAÇÃO]]+PLANEJAMENTO[[#This Row],[FINALIZADO]])/(PLANEJAMENTO[[#This Row],[KIT]]+PLANEJAMENTO[[#This Row],[TOTAL LISTA]])</f>
        <v>0</v>
      </c>
    </row>
    <row r="599" spans="1:25" x14ac:dyDescent="0.25">
      <c r="A599" s="71" t="s">
        <v>162</v>
      </c>
      <c r="B599" s="71" t="s">
        <v>158</v>
      </c>
      <c r="C599" s="3">
        <v>43116</v>
      </c>
      <c r="D599" s="3" t="s">
        <v>196</v>
      </c>
      <c r="E599" s="47" t="s">
        <v>135</v>
      </c>
      <c r="F599" s="4" t="s">
        <v>136</v>
      </c>
      <c r="G599" s="4">
        <v>180</v>
      </c>
      <c r="H599" s="3">
        <v>3</v>
      </c>
      <c r="I599" s="15">
        <f>SUMIFS(IN_TRANSITO!E:E,IN_TRANSITO!B:B,PLANEJAMENTO!C599,IN_TRANSITO!H:H,PLANEJAMENTO!$I$2,IN_TRANSITO!W:W,PLANEJAMENTO!A599)</f>
        <v>0</v>
      </c>
      <c r="J599" s="15">
        <f>SUMIFS(IN_TRANSITO!E:E,IN_TRANSITO!B:B,PLANEJAMENTO!C599,IN_TRANSITO!H:H,PLANEJAMENTO!$J$2,IN_TRANSITO!W:W,PLANEJAMENTO!A599)</f>
        <v>0</v>
      </c>
      <c r="K599" s="15">
        <f>SUMIFS(PRODUCAO_SHRINK!E:E,PRODUCAO_SHRINK!B:B,PLANEJAMENTO[[#This Row],[SKU]],PRODUCAO_SHRINK!H:H,PLANEJAMENTO[[#Headers],[SHERINK SOLICITADO]],PRODUCAO_SHRINK!V:V,PLANEJAMENTO[[#This Row],[LISTA]])</f>
        <v>0</v>
      </c>
      <c r="L599" s="15">
        <f>SUMIFS(PRODUCAO_SHRINK!E:E,PRODUCAO_SHRINK!B:B,PLANEJAMENTO[[#This Row],[SKU]],PRODUCAO_SHRINK!H:H,PLANEJAMENTO[[#Headers],[SHERINK ENVIADO]],PRODUCAO_SHRINK!V:V,PLANEJAMENTO[[#This Row],[LISTA]])</f>
        <v>0</v>
      </c>
      <c r="M599" s="15">
        <f>SUMIFS(IN_TRANSITO!E:E,IN_TRANSITO!B:B,PLANEJAMENTO!C599,IN_TRANSITO!H:H,PLANEJAMENTO!$M$2,IN_TRANSITO!W:W,PLANEJAMENTO!A599)</f>
        <v>0</v>
      </c>
      <c r="N599" s="15">
        <v>0</v>
      </c>
      <c r="O599" s="15">
        <v>330</v>
      </c>
      <c r="P599" s="15">
        <f>(PLANEJAMENTO[[#This Row],[AGUARDANDO SEPARAÇÃO]]+PLANEJAMENTO[[#This Row],[FINALIZADO]])-(PLANEJAMENTO[[#This Row],[TOTAL LISTA]]+PLANEJAMENTO[[#This Row],[KIT]])</f>
        <v>-330</v>
      </c>
      <c r="Q599" s="3">
        <f>IFERROR(VLOOKUP(PLANEJAMENTO[[#This Row],[SKU]],EST_MERCOCAMP!A:E,5,0),0)</f>
        <v>-885</v>
      </c>
      <c r="R599" s="3">
        <f>IFERROR(VLOOKUP(PLANEJAMENTO[[#This Row],[SKU]],EST_LMX!A:C,3,0),0)</f>
        <v>3318</v>
      </c>
      <c r="S599" s="7">
        <f>IFERROR(IF(VLOOKUP(C599,'EST_DEVINTEX X DEMANDA'!A:E,5,0)&lt;0,0,VLOOKUP(C599,'EST_DEVINTEX X DEMANDA'!A:E,5,0)),0)</f>
        <v>6042</v>
      </c>
      <c r="T599" s="3"/>
      <c r="U599" s="3">
        <f t="shared" si="18"/>
        <v>0</v>
      </c>
      <c r="V599" s="3">
        <f t="shared" si="19"/>
        <v>0</v>
      </c>
      <c r="W599" s="3" t="s">
        <v>145</v>
      </c>
      <c r="X599" s="87" t="s">
        <v>145</v>
      </c>
      <c r="Y599" s="73">
        <f>(PLANEJAMENTO[[#This Row],[AGUARDANDO SEPARAÇÃO]]+PLANEJAMENTO[[#This Row],[FINALIZADO]])/(PLANEJAMENTO[[#This Row],[KIT]]+PLANEJAMENTO[[#This Row],[TOTAL LISTA]])</f>
        <v>0</v>
      </c>
    </row>
    <row r="600" spans="1:25" x14ac:dyDescent="0.25">
      <c r="A600" s="71" t="s">
        <v>162</v>
      </c>
      <c r="B600" s="71" t="s">
        <v>158</v>
      </c>
      <c r="C600" s="3">
        <v>33600</v>
      </c>
      <c r="D600" s="3" t="s">
        <v>266</v>
      </c>
      <c r="E600" s="47" t="s">
        <v>137</v>
      </c>
      <c r="F600" s="4" t="s">
        <v>136</v>
      </c>
      <c r="G600" s="4">
        <v>1800</v>
      </c>
      <c r="H600" s="3">
        <v>6</v>
      </c>
      <c r="I600" s="15">
        <f>SUMIFS(IN_TRANSITO!E:E,IN_TRANSITO!B:B,PLANEJAMENTO!C600,IN_TRANSITO!H:H,PLANEJAMENTO!$I$2,IN_TRANSITO!W:W,PLANEJAMENTO!A600)</f>
        <v>324</v>
      </c>
      <c r="J600" s="15">
        <f>SUMIFS(IN_TRANSITO!E:E,IN_TRANSITO!B:B,PLANEJAMENTO!C600,IN_TRANSITO!H:H,PLANEJAMENTO!$J$2,IN_TRANSITO!W:W,PLANEJAMENTO!A600)</f>
        <v>0</v>
      </c>
      <c r="K600" s="15">
        <f>SUMIFS(PRODUCAO_SHRINK!E:E,PRODUCAO_SHRINK!B:B,PLANEJAMENTO[[#This Row],[SKU]],PRODUCAO_SHRINK!H:H,PLANEJAMENTO[[#Headers],[SHERINK SOLICITADO]],PRODUCAO_SHRINK!V:V,PLANEJAMENTO[[#This Row],[LISTA]])</f>
        <v>0</v>
      </c>
      <c r="L600" s="15">
        <f>SUMIFS(PRODUCAO_SHRINK!E:E,PRODUCAO_SHRINK!B:B,PLANEJAMENTO[[#This Row],[SKU]],PRODUCAO_SHRINK!H:H,PLANEJAMENTO[[#Headers],[SHERINK ENVIADO]],PRODUCAO_SHRINK!V:V,PLANEJAMENTO[[#This Row],[LISTA]])</f>
        <v>0</v>
      </c>
      <c r="M600" s="15">
        <f>SUMIFS(IN_TRANSITO!E:E,IN_TRANSITO!B:B,PLANEJAMENTO!C600,IN_TRANSITO!H:H,PLANEJAMENTO!$M$2,IN_TRANSITO!W:W,PLANEJAMENTO!A600)</f>
        <v>0</v>
      </c>
      <c r="N600" s="15">
        <v>0</v>
      </c>
      <c r="O600" s="15">
        <v>324</v>
      </c>
      <c r="P600" s="15">
        <f>(PLANEJAMENTO[[#This Row],[AGUARDANDO SEPARAÇÃO]]+PLANEJAMENTO[[#This Row],[FINALIZADO]])-(PLANEJAMENTO[[#This Row],[TOTAL LISTA]]+PLANEJAMENTO[[#This Row],[KIT]])</f>
        <v>0</v>
      </c>
      <c r="Q600" s="3">
        <f>IFERROR(VLOOKUP(PLANEJAMENTO[[#This Row],[SKU]],EST_MERCOCAMP!A:E,5,0),0)</f>
        <v>54096</v>
      </c>
      <c r="R600" s="3">
        <f>IFERROR(VLOOKUP(PLANEJAMENTO[[#This Row],[SKU]],EST_LMX!A:C,3,0),0)</f>
        <v>408</v>
      </c>
      <c r="S600" s="7">
        <f>IFERROR(IF(VLOOKUP(C600,'EST_DEVINTEX X DEMANDA'!A:E,5,0)&lt;0,0,VLOOKUP(C600,'EST_DEVINTEX X DEMANDA'!A:E,5,0)),0)</f>
        <v>19422</v>
      </c>
      <c r="T600" s="3"/>
      <c r="U600" s="3">
        <f t="shared" si="18"/>
        <v>0</v>
      </c>
      <c r="V600" s="3">
        <f t="shared" si="19"/>
        <v>0</v>
      </c>
      <c r="W600" s="3" t="s">
        <v>145</v>
      </c>
      <c r="X600" s="87" t="s">
        <v>145</v>
      </c>
      <c r="Y600" s="73">
        <f>(PLANEJAMENTO[[#This Row],[AGUARDANDO SEPARAÇÃO]]+PLANEJAMENTO[[#This Row],[FINALIZADO]])/(PLANEJAMENTO[[#This Row],[KIT]]+PLANEJAMENTO[[#This Row],[TOTAL LISTA]])</f>
        <v>1</v>
      </c>
    </row>
    <row r="601" spans="1:25" x14ac:dyDescent="0.25">
      <c r="A601" s="71" t="s">
        <v>162</v>
      </c>
      <c r="B601" s="71" t="s">
        <v>158</v>
      </c>
      <c r="C601" s="3">
        <v>33318</v>
      </c>
      <c r="D601" s="3" t="s">
        <v>230</v>
      </c>
      <c r="E601" s="47" t="s">
        <v>135</v>
      </c>
      <c r="F601" s="4" t="s">
        <v>136</v>
      </c>
      <c r="G601" s="4">
        <v>750</v>
      </c>
      <c r="H601" s="3">
        <v>6</v>
      </c>
      <c r="I601" s="15">
        <f>SUMIFS(IN_TRANSITO!E:E,IN_TRANSITO!B:B,PLANEJAMENTO!C601,IN_TRANSITO!H:H,PLANEJAMENTO!$I$2,IN_TRANSITO!W:W,PLANEJAMENTO!A601)</f>
        <v>324</v>
      </c>
      <c r="J601" s="15">
        <f>SUMIFS(IN_TRANSITO!E:E,IN_TRANSITO!B:B,PLANEJAMENTO!C601,IN_TRANSITO!H:H,PLANEJAMENTO!$J$2,IN_TRANSITO!W:W,PLANEJAMENTO!A601)</f>
        <v>0</v>
      </c>
      <c r="K601" s="15">
        <f>SUMIFS(PRODUCAO_SHRINK!E:E,PRODUCAO_SHRINK!B:B,PLANEJAMENTO[[#This Row],[SKU]],PRODUCAO_SHRINK!H:H,PLANEJAMENTO[[#Headers],[SHERINK SOLICITADO]],PRODUCAO_SHRINK!V:V,PLANEJAMENTO[[#This Row],[LISTA]])</f>
        <v>0</v>
      </c>
      <c r="L601" s="15">
        <f>SUMIFS(PRODUCAO_SHRINK!E:E,PRODUCAO_SHRINK!B:B,PLANEJAMENTO[[#This Row],[SKU]],PRODUCAO_SHRINK!H:H,PLANEJAMENTO[[#Headers],[SHERINK ENVIADO]],PRODUCAO_SHRINK!V:V,PLANEJAMENTO[[#This Row],[LISTA]])</f>
        <v>0</v>
      </c>
      <c r="M601" s="15">
        <f>SUMIFS(IN_TRANSITO!E:E,IN_TRANSITO!B:B,PLANEJAMENTO!C601,IN_TRANSITO!H:H,PLANEJAMENTO!$M$2,IN_TRANSITO!W:W,PLANEJAMENTO!A601)</f>
        <v>0</v>
      </c>
      <c r="N601" s="15">
        <v>0</v>
      </c>
      <c r="O601" s="15">
        <v>324</v>
      </c>
      <c r="P601" s="15">
        <f>(PLANEJAMENTO[[#This Row],[AGUARDANDO SEPARAÇÃO]]+PLANEJAMENTO[[#This Row],[FINALIZADO]])-(PLANEJAMENTO[[#This Row],[TOTAL LISTA]]+PLANEJAMENTO[[#This Row],[KIT]])</f>
        <v>0</v>
      </c>
      <c r="Q601" s="3">
        <f>IFERROR(VLOOKUP(PLANEJAMENTO[[#This Row],[SKU]],EST_MERCOCAMP!A:E,5,0),0)</f>
        <v>462</v>
      </c>
      <c r="R601" s="3">
        <f>IFERROR(VLOOKUP(PLANEJAMENTO[[#This Row],[SKU]],EST_LMX!A:C,3,0),0)</f>
        <v>540</v>
      </c>
      <c r="S601" s="7">
        <f>IFERROR(IF(VLOOKUP(C601,'EST_DEVINTEX X DEMANDA'!A:E,5,0)&lt;0,0,VLOOKUP(C601,'EST_DEVINTEX X DEMANDA'!A:E,5,0)),0)</f>
        <v>528</v>
      </c>
      <c r="T601" s="3"/>
      <c r="U601" s="3">
        <f t="shared" si="18"/>
        <v>0</v>
      </c>
      <c r="V601" s="3">
        <f t="shared" si="19"/>
        <v>0</v>
      </c>
      <c r="W601" s="3" t="s">
        <v>145</v>
      </c>
      <c r="X601" s="87" t="s">
        <v>145</v>
      </c>
      <c r="Y601" s="73">
        <f>(PLANEJAMENTO[[#This Row],[AGUARDANDO SEPARAÇÃO]]+PLANEJAMENTO[[#This Row],[FINALIZADO]])/(PLANEJAMENTO[[#This Row],[KIT]]+PLANEJAMENTO[[#This Row],[TOTAL LISTA]])</f>
        <v>1</v>
      </c>
    </row>
    <row r="602" spans="1:25" x14ac:dyDescent="0.25">
      <c r="A602" s="71" t="s">
        <v>162</v>
      </c>
      <c r="B602" s="71" t="s">
        <v>158</v>
      </c>
      <c r="C602" s="3">
        <v>95076</v>
      </c>
      <c r="D602" s="3" t="s">
        <v>26</v>
      </c>
      <c r="E602" s="47" t="s">
        <v>135</v>
      </c>
      <c r="F602" s="4" t="s">
        <v>136</v>
      </c>
      <c r="G602" s="4">
        <v>480</v>
      </c>
      <c r="H602" s="3">
        <v>6</v>
      </c>
      <c r="I602" s="15">
        <f>SUMIFS(IN_TRANSITO!E:E,IN_TRANSITO!B:B,PLANEJAMENTO!C602,IN_TRANSITO!H:H,PLANEJAMENTO!$I$2,IN_TRANSITO!W:W,PLANEJAMENTO!A602)</f>
        <v>0</v>
      </c>
      <c r="J602" s="15">
        <f>SUMIFS(IN_TRANSITO!E:E,IN_TRANSITO!B:B,PLANEJAMENTO!C602,IN_TRANSITO!H:H,PLANEJAMENTO!$J$2,IN_TRANSITO!W:W,PLANEJAMENTO!A602)</f>
        <v>0</v>
      </c>
      <c r="K602" s="15">
        <f>SUMIFS(PRODUCAO_SHRINK!E:E,PRODUCAO_SHRINK!B:B,PLANEJAMENTO[[#This Row],[SKU]],PRODUCAO_SHRINK!H:H,PLANEJAMENTO[[#Headers],[SHERINK SOLICITADO]],PRODUCAO_SHRINK!V:V,PLANEJAMENTO[[#This Row],[LISTA]])</f>
        <v>324</v>
      </c>
      <c r="L602" s="15">
        <f>SUMIFS(PRODUCAO_SHRINK!E:E,PRODUCAO_SHRINK!B:B,PLANEJAMENTO[[#This Row],[SKU]],PRODUCAO_SHRINK!H:H,PLANEJAMENTO[[#Headers],[SHERINK ENVIADO]],PRODUCAO_SHRINK!V:V,PLANEJAMENTO[[#This Row],[LISTA]])</f>
        <v>0</v>
      </c>
      <c r="M602" s="15">
        <f>SUMIFS(IN_TRANSITO!E:E,IN_TRANSITO!B:B,PLANEJAMENTO!C602,IN_TRANSITO!H:H,PLANEJAMENTO!$M$2,IN_TRANSITO!W:W,PLANEJAMENTO!A602)</f>
        <v>0</v>
      </c>
      <c r="N602" s="15">
        <v>0</v>
      </c>
      <c r="O602" s="15">
        <v>324</v>
      </c>
      <c r="P602" s="15">
        <f>(PLANEJAMENTO[[#This Row],[AGUARDANDO SEPARAÇÃO]]+PLANEJAMENTO[[#This Row],[FINALIZADO]])-(PLANEJAMENTO[[#This Row],[TOTAL LISTA]]+PLANEJAMENTO[[#This Row],[KIT]])</f>
        <v>-324</v>
      </c>
      <c r="Q602" s="3">
        <f>IFERROR(VLOOKUP(PLANEJAMENTO[[#This Row],[SKU]],EST_MERCOCAMP!A:E,5,0),0)</f>
        <v>11256</v>
      </c>
      <c r="R602" s="3">
        <f>IFERROR(VLOOKUP(PLANEJAMENTO[[#This Row],[SKU]],EST_LMX!A:C,3,0),0)</f>
        <v>3966</v>
      </c>
      <c r="S602" s="7">
        <f>IFERROR(IF(VLOOKUP(C602,'EST_DEVINTEX X DEMANDA'!A:E,5,0)&lt;0,0,VLOOKUP(C602,'EST_DEVINTEX X DEMANDA'!A:E,5,0)),0)</f>
        <v>4440</v>
      </c>
      <c r="T602" s="3"/>
      <c r="U602" s="3">
        <f t="shared" si="18"/>
        <v>0</v>
      </c>
      <c r="V602" s="3">
        <f t="shared" si="19"/>
        <v>0</v>
      </c>
      <c r="W602" s="3" t="s">
        <v>182</v>
      </c>
      <c r="X602" s="87" t="s">
        <v>145</v>
      </c>
      <c r="Y602" s="73">
        <f>(PLANEJAMENTO[[#This Row],[AGUARDANDO SEPARAÇÃO]]+PLANEJAMENTO[[#This Row],[FINALIZADO]])/(PLANEJAMENTO[[#This Row],[KIT]]+PLANEJAMENTO[[#This Row],[TOTAL LISTA]])</f>
        <v>0</v>
      </c>
    </row>
    <row r="603" spans="1:25" x14ac:dyDescent="0.25">
      <c r="A603" s="71" t="s">
        <v>162</v>
      </c>
      <c r="B603" s="71" t="s">
        <v>158</v>
      </c>
      <c r="C603" s="3">
        <v>34874</v>
      </c>
      <c r="D603" s="3" t="s">
        <v>200</v>
      </c>
      <c r="E603" s="47" t="s">
        <v>135</v>
      </c>
      <c r="F603" s="4" t="s">
        <v>136</v>
      </c>
      <c r="G603" s="4">
        <v>1584</v>
      </c>
      <c r="H603" s="3">
        <v>12</v>
      </c>
      <c r="I603" s="15">
        <f>SUMIFS(IN_TRANSITO!E:E,IN_TRANSITO!B:B,PLANEJAMENTO!C603,IN_TRANSITO!H:H,PLANEJAMENTO!$I$2,IN_TRANSITO!W:W,PLANEJAMENTO!A603)</f>
        <v>0</v>
      </c>
      <c r="J603" s="15">
        <f>SUMIFS(IN_TRANSITO!E:E,IN_TRANSITO!B:B,PLANEJAMENTO!C603,IN_TRANSITO!H:H,PLANEJAMENTO!$J$2,IN_TRANSITO!W:W,PLANEJAMENTO!A603)</f>
        <v>0</v>
      </c>
      <c r="K603" s="15">
        <f>SUMIFS(PRODUCAO_SHRINK!E:E,PRODUCAO_SHRINK!B:B,PLANEJAMENTO[[#This Row],[SKU]],PRODUCAO_SHRINK!H:H,PLANEJAMENTO[[#Headers],[SHERINK SOLICITADO]],PRODUCAO_SHRINK!V:V,PLANEJAMENTO[[#This Row],[LISTA]])</f>
        <v>0</v>
      </c>
      <c r="L603" s="15">
        <f>SUMIFS(PRODUCAO_SHRINK!E:E,PRODUCAO_SHRINK!B:B,PLANEJAMENTO[[#This Row],[SKU]],PRODUCAO_SHRINK!H:H,PLANEJAMENTO[[#Headers],[SHERINK ENVIADO]],PRODUCAO_SHRINK!V:V,PLANEJAMENTO[[#This Row],[LISTA]])</f>
        <v>0</v>
      </c>
      <c r="M603" s="15">
        <f>SUMIFS(IN_TRANSITO!E:E,IN_TRANSITO!B:B,PLANEJAMENTO!C603,IN_TRANSITO!H:H,PLANEJAMENTO!$M$2,IN_TRANSITO!W:W,PLANEJAMENTO!A603)</f>
        <v>324</v>
      </c>
      <c r="N603" s="15">
        <v>0</v>
      </c>
      <c r="O603" s="15">
        <v>324</v>
      </c>
      <c r="P603" s="15">
        <f>(PLANEJAMENTO[[#This Row],[AGUARDANDO SEPARAÇÃO]]+PLANEJAMENTO[[#This Row],[FINALIZADO]])-(PLANEJAMENTO[[#This Row],[TOTAL LISTA]]+PLANEJAMENTO[[#This Row],[KIT]])</f>
        <v>0</v>
      </c>
      <c r="Q603" s="3">
        <f>IFERROR(VLOOKUP(PLANEJAMENTO[[#This Row],[SKU]],EST_MERCOCAMP!A:E,5,0),0)</f>
        <v>-1056</v>
      </c>
      <c r="R603" s="3">
        <f>IFERROR(VLOOKUP(PLANEJAMENTO[[#This Row],[SKU]],EST_LMX!A:C,3,0),0)</f>
        <v>5592</v>
      </c>
      <c r="S603" s="7">
        <f>IFERROR(IF(VLOOKUP(C603,'EST_DEVINTEX X DEMANDA'!A:E,5,0)&lt;0,0,VLOOKUP(C603,'EST_DEVINTEX X DEMANDA'!A:E,5,0)),0)</f>
        <v>9552</v>
      </c>
      <c r="T603" s="3"/>
      <c r="U603" s="3">
        <f t="shared" si="18"/>
        <v>0</v>
      </c>
      <c r="V603" s="3">
        <f t="shared" si="19"/>
        <v>0</v>
      </c>
      <c r="W603" s="3" t="s">
        <v>145</v>
      </c>
      <c r="X603" s="87" t="s">
        <v>145</v>
      </c>
      <c r="Y603" s="73">
        <f>(PLANEJAMENTO[[#This Row],[AGUARDANDO SEPARAÇÃO]]+PLANEJAMENTO[[#This Row],[FINALIZADO]])/(PLANEJAMENTO[[#This Row],[KIT]]+PLANEJAMENTO[[#This Row],[TOTAL LISTA]])</f>
        <v>1</v>
      </c>
    </row>
    <row r="604" spans="1:25" x14ac:dyDescent="0.25">
      <c r="A604" s="71" t="s">
        <v>162</v>
      </c>
      <c r="B604" s="71" t="s">
        <v>158</v>
      </c>
      <c r="C604" s="3">
        <v>95004</v>
      </c>
      <c r="D604" s="3" t="s">
        <v>80</v>
      </c>
      <c r="E604" s="47" t="s">
        <v>137</v>
      </c>
      <c r="F604" s="4" t="s">
        <v>136</v>
      </c>
      <c r="G604" s="4">
        <v>960</v>
      </c>
      <c r="H604" s="3">
        <v>6</v>
      </c>
      <c r="I604" s="15">
        <f>SUMIFS(IN_TRANSITO!E:E,IN_TRANSITO!B:B,PLANEJAMENTO!C604,IN_TRANSITO!H:H,PLANEJAMENTO!$I$2,IN_TRANSITO!W:W,PLANEJAMENTO!A604)</f>
        <v>0</v>
      </c>
      <c r="J604" s="15">
        <f>SUMIFS(IN_TRANSITO!E:E,IN_TRANSITO!B:B,PLANEJAMENTO!C604,IN_TRANSITO!H:H,PLANEJAMENTO!$J$2,IN_TRANSITO!W:W,PLANEJAMENTO!A604)</f>
        <v>0</v>
      </c>
      <c r="K604" s="15">
        <f>SUMIFS(PRODUCAO_SHRINK!E:E,PRODUCAO_SHRINK!B:B,PLANEJAMENTO[[#This Row],[SKU]],PRODUCAO_SHRINK!H:H,PLANEJAMENTO[[#Headers],[SHERINK SOLICITADO]],PRODUCAO_SHRINK!V:V,PLANEJAMENTO[[#This Row],[LISTA]])</f>
        <v>324</v>
      </c>
      <c r="L604" s="15">
        <f>SUMIFS(PRODUCAO_SHRINK!E:E,PRODUCAO_SHRINK!B:B,PLANEJAMENTO[[#This Row],[SKU]],PRODUCAO_SHRINK!H:H,PLANEJAMENTO[[#Headers],[SHERINK ENVIADO]],PRODUCAO_SHRINK!V:V,PLANEJAMENTO[[#This Row],[LISTA]])</f>
        <v>0</v>
      </c>
      <c r="M604" s="15">
        <f>SUMIFS(IN_TRANSITO!E:E,IN_TRANSITO!B:B,PLANEJAMENTO!C604,IN_TRANSITO!H:H,PLANEJAMENTO!$M$2,IN_TRANSITO!W:W,PLANEJAMENTO!A604)</f>
        <v>0</v>
      </c>
      <c r="N604" s="15">
        <v>0</v>
      </c>
      <c r="O604" s="15">
        <v>324</v>
      </c>
      <c r="P604" s="15">
        <f>(PLANEJAMENTO[[#This Row],[AGUARDANDO SEPARAÇÃO]]+PLANEJAMENTO[[#This Row],[FINALIZADO]])-(PLANEJAMENTO[[#This Row],[TOTAL LISTA]]+PLANEJAMENTO[[#This Row],[KIT]])</f>
        <v>-324</v>
      </c>
      <c r="Q604" s="3">
        <f>IFERROR(VLOOKUP(PLANEJAMENTO[[#This Row],[SKU]],EST_MERCOCAMP!A:E,5,0),0)</f>
        <v>6924</v>
      </c>
      <c r="R604" s="3">
        <f>IFERROR(VLOOKUP(PLANEJAMENTO[[#This Row],[SKU]],EST_LMX!A:C,3,0),0)</f>
        <v>168</v>
      </c>
      <c r="S604" s="7">
        <f>IFERROR(IF(VLOOKUP(C604,'EST_DEVINTEX X DEMANDA'!A:E,5,0)&lt;0,0,VLOOKUP(C604,'EST_DEVINTEX X DEMANDA'!A:E,5,0)),0)</f>
        <v>25260</v>
      </c>
      <c r="T604" s="3"/>
      <c r="U604" s="3">
        <f t="shared" si="18"/>
        <v>0</v>
      </c>
      <c r="V604" s="3">
        <f t="shared" si="19"/>
        <v>0</v>
      </c>
      <c r="W604" s="3" t="s">
        <v>182</v>
      </c>
      <c r="X604" s="87" t="s">
        <v>145</v>
      </c>
      <c r="Y604" s="73">
        <f>(PLANEJAMENTO[[#This Row],[AGUARDANDO SEPARAÇÃO]]+PLANEJAMENTO[[#This Row],[FINALIZADO]])/(PLANEJAMENTO[[#This Row],[KIT]]+PLANEJAMENTO[[#This Row],[TOTAL LISTA]])</f>
        <v>0</v>
      </c>
    </row>
    <row r="605" spans="1:25" x14ac:dyDescent="0.25">
      <c r="A605" s="71" t="s">
        <v>162</v>
      </c>
      <c r="B605" s="71" t="s">
        <v>158</v>
      </c>
      <c r="C605" s="3">
        <v>95126</v>
      </c>
      <c r="D605" s="3" t="s">
        <v>217</v>
      </c>
      <c r="E605" s="47" t="s">
        <v>137</v>
      </c>
      <c r="F605" s="4" t="s">
        <v>136</v>
      </c>
      <c r="G605" s="4">
        <v>3384</v>
      </c>
      <c r="H605" s="3">
        <v>12</v>
      </c>
      <c r="I605" s="15">
        <f>SUMIFS(IN_TRANSITO!E:E,IN_TRANSITO!B:B,PLANEJAMENTO!C605,IN_TRANSITO!H:H,PLANEJAMENTO!$I$2,IN_TRANSITO!W:W,PLANEJAMENTO!A605)</f>
        <v>0</v>
      </c>
      <c r="J605" s="15">
        <f>SUMIFS(IN_TRANSITO!E:E,IN_TRANSITO!B:B,PLANEJAMENTO!C605,IN_TRANSITO!H:H,PLANEJAMENTO!$J$2,IN_TRANSITO!W:W,PLANEJAMENTO!A605)</f>
        <v>0</v>
      </c>
      <c r="K605" s="15">
        <f>SUMIFS(PRODUCAO_SHRINK!E:E,PRODUCAO_SHRINK!B:B,PLANEJAMENTO[[#This Row],[SKU]],PRODUCAO_SHRINK!H:H,PLANEJAMENTO[[#Headers],[SHERINK SOLICITADO]],PRODUCAO_SHRINK!V:V,PLANEJAMENTO[[#This Row],[LISTA]])</f>
        <v>0</v>
      </c>
      <c r="L605" s="15">
        <f>SUMIFS(PRODUCAO_SHRINK!E:E,PRODUCAO_SHRINK!B:B,PLANEJAMENTO[[#This Row],[SKU]],PRODUCAO_SHRINK!H:H,PLANEJAMENTO[[#Headers],[SHERINK ENVIADO]],PRODUCAO_SHRINK!V:V,PLANEJAMENTO[[#This Row],[LISTA]])</f>
        <v>0</v>
      </c>
      <c r="M605" s="15">
        <f>SUMIFS(IN_TRANSITO!E:E,IN_TRANSITO!B:B,PLANEJAMENTO!C605,IN_TRANSITO!H:H,PLANEJAMENTO!$M$2,IN_TRANSITO!W:W,PLANEJAMENTO!A605)</f>
        <v>324</v>
      </c>
      <c r="N605" s="15">
        <v>0</v>
      </c>
      <c r="O605" s="15">
        <v>324</v>
      </c>
      <c r="P605" s="15">
        <f>(PLANEJAMENTO[[#This Row],[AGUARDANDO SEPARAÇÃO]]+PLANEJAMENTO[[#This Row],[FINALIZADO]])-(PLANEJAMENTO[[#This Row],[TOTAL LISTA]]+PLANEJAMENTO[[#This Row],[KIT]])</f>
        <v>0</v>
      </c>
      <c r="Q605" s="3">
        <f>IFERROR(VLOOKUP(PLANEJAMENTO[[#This Row],[SKU]],EST_MERCOCAMP!A:E,5,0),0)</f>
        <v>576</v>
      </c>
      <c r="R605" s="3">
        <f>IFERROR(VLOOKUP(PLANEJAMENTO[[#This Row],[SKU]],EST_LMX!A:C,3,0),0)</f>
        <v>1158</v>
      </c>
      <c r="S605" s="7">
        <f>IFERROR(IF(VLOOKUP(C605,'EST_DEVINTEX X DEMANDA'!A:E,5,0)&lt;0,0,VLOOKUP(C605,'EST_DEVINTEX X DEMANDA'!A:E,5,0)),0)</f>
        <v>4032</v>
      </c>
      <c r="T605" s="3"/>
      <c r="U605" s="3">
        <f t="shared" si="18"/>
        <v>0</v>
      </c>
      <c r="V605" s="3">
        <f t="shared" si="19"/>
        <v>0</v>
      </c>
      <c r="W605" s="3" t="s">
        <v>145</v>
      </c>
      <c r="X605" s="87" t="s">
        <v>145</v>
      </c>
      <c r="Y605" s="73">
        <f>(PLANEJAMENTO[[#This Row],[AGUARDANDO SEPARAÇÃO]]+PLANEJAMENTO[[#This Row],[FINALIZADO]])/(PLANEJAMENTO[[#This Row],[KIT]]+PLANEJAMENTO[[#This Row],[TOTAL LISTA]])</f>
        <v>1</v>
      </c>
    </row>
    <row r="606" spans="1:25" x14ac:dyDescent="0.25">
      <c r="A606" s="71" t="s">
        <v>162</v>
      </c>
      <c r="B606" s="71" t="s">
        <v>158</v>
      </c>
      <c r="C606" s="3">
        <v>34758</v>
      </c>
      <c r="D606" s="3" t="s">
        <v>340</v>
      </c>
      <c r="E606" s="47" t="s">
        <v>137</v>
      </c>
      <c r="F606" s="4" t="s">
        <v>136</v>
      </c>
      <c r="G606" s="4">
        <v>1260</v>
      </c>
      <c r="H606" s="3">
        <v>6</v>
      </c>
      <c r="I606" s="15">
        <f>SUMIFS(IN_TRANSITO!E:E,IN_TRANSITO!B:B,PLANEJAMENTO!C606,IN_TRANSITO!H:H,PLANEJAMENTO!$I$2,IN_TRANSITO!W:W,PLANEJAMENTO!A606)</f>
        <v>318</v>
      </c>
      <c r="J606" s="15">
        <f>SUMIFS(IN_TRANSITO!E:E,IN_TRANSITO!B:B,PLANEJAMENTO!C606,IN_TRANSITO!H:H,PLANEJAMENTO!$J$2,IN_TRANSITO!W:W,PLANEJAMENTO!A606)</f>
        <v>0</v>
      </c>
      <c r="K606" s="15">
        <f>SUMIFS(PRODUCAO_SHRINK!E:E,PRODUCAO_SHRINK!B:B,PLANEJAMENTO[[#This Row],[SKU]],PRODUCAO_SHRINK!H:H,PLANEJAMENTO[[#Headers],[SHERINK SOLICITADO]],PRODUCAO_SHRINK!V:V,PLANEJAMENTO[[#This Row],[LISTA]])</f>
        <v>0</v>
      </c>
      <c r="L606" s="15">
        <f>SUMIFS(PRODUCAO_SHRINK!E:E,PRODUCAO_SHRINK!B:B,PLANEJAMENTO[[#This Row],[SKU]],PRODUCAO_SHRINK!H:H,PLANEJAMENTO[[#Headers],[SHERINK ENVIADO]],PRODUCAO_SHRINK!V:V,PLANEJAMENTO[[#This Row],[LISTA]])</f>
        <v>0</v>
      </c>
      <c r="M606" s="15">
        <f>SUMIFS(IN_TRANSITO!E:E,IN_TRANSITO!B:B,PLANEJAMENTO!C606,IN_TRANSITO!H:H,PLANEJAMENTO!$M$2,IN_TRANSITO!W:W,PLANEJAMENTO!A606)</f>
        <v>0</v>
      </c>
      <c r="N606" s="15">
        <v>0</v>
      </c>
      <c r="O606" s="15">
        <v>318</v>
      </c>
      <c r="P606" s="15">
        <f>(PLANEJAMENTO[[#This Row],[AGUARDANDO SEPARAÇÃO]]+PLANEJAMENTO[[#This Row],[FINALIZADO]])-(PLANEJAMENTO[[#This Row],[TOTAL LISTA]]+PLANEJAMENTO[[#This Row],[KIT]])</f>
        <v>0</v>
      </c>
      <c r="Q606" s="3">
        <f>IFERROR(VLOOKUP(PLANEJAMENTO[[#This Row],[SKU]],EST_MERCOCAMP!A:E,5,0),0)</f>
        <v>12852</v>
      </c>
      <c r="R606" s="3">
        <f>IFERROR(VLOOKUP(PLANEJAMENTO[[#This Row],[SKU]],EST_LMX!A:C,3,0),0)</f>
        <v>636</v>
      </c>
      <c r="S606" s="7">
        <f>IFERROR(IF(VLOOKUP(C606,'EST_DEVINTEX X DEMANDA'!A:E,5,0)&lt;0,0,VLOOKUP(C606,'EST_DEVINTEX X DEMANDA'!A:E,5,0)),0)</f>
        <v>1260</v>
      </c>
      <c r="T606" s="3"/>
      <c r="U606" s="3">
        <f t="shared" si="18"/>
        <v>0</v>
      </c>
      <c r="V606" s="3">
        <f t="shared" si="19"/>
        <v>0</v>
      </c>
      <c r="W606" s="3" t="s">
        <v>145</v>
      </c>
      <c r="X606" s="87" t="s">
        <v>145</v>
      </c>
      <c r="Y606" s="73">
        <f>(PLANEJAMENTO[[#This Row],[AGUARDANDO SEPARAÇÃO]]+PLANEJAMENTO[[#This Row],[FINALIZADO]])/(PLANEJAMENTO[[#This Row],[KIT]]+PLANEJAMENTO[[#This Row],[TOTAL LISTA]])</f>
        <v>1</v>
      </c>
    </row>
    <row r="607" spans="1:25" x14ac:dyDescent="0.25">
      <c r="A607" s="71" t="s">
        <v>162</v>
      </c>
      <c r="B607" s="71" t="s">
        <v>158</v>
      </c>
      <c r="C607" s="3">
        <v>32194</v>
      </c>
      <c r="D607" s="3" t="s">
        <v>263</v>
      </c>
      <c r="E607" s="47" t="s">
        <v>135</v>
      </c>
      <c r="F607" s="4" t="s">
        <v>136</v>
      </c>
      <c r="G607" s="4">
        <v>1980</v>
      </c>
      <c r="H607" s="3">
        <v>6</v>
      </c>
      <c r="I607" s="15">
        <f>SUMIFS(IN_TRANSITO!E:E,IN_TRANSITO!B:B,PLANEJAMENTO!C607,IN_TRANSITO!H:H,PLANEJAMENTO!$I$2,IN_TRANSITO!W:W,PLANEJAMENTO!A607)</f>
        <v>312</v>
      </c>
      <c r="J607" s="15">
        <f>SUMIFS(IN_TRANSITO!E:E,IN_TRANSITO!B:B,PLANEJAMENTO!C607,IN_TRANSITO!H:H,PLANEJAMENTO!$J$2,IN_TRANSITO!W:W,PLANEJAMENTO!A607)</f>
        <v>0</v>
      </c>
      <c r="K607" s="15">
        <f>SUMIFS(PRODUCAO_SHRINK!E:E,PRODUCAO_SHRINK!B:B,PLANEJAMENTO[[#This Row],[SKU]],PRODUCAO_SHRINK!H:H,PLANEJAMENTO[[#Headers],[SHERINK SOLICITADO]],PRODUCAO_SHRINK!V:V,PLANEJAMENTO[[#This Row],[LISTA]])</f>
        <v>0</v>
      </c>
      <c r="L607" s="15">
        <f>SUMIFS(PRODUCAO_SHRINK!E:E,PRODUCAO_SHRINK!B:B,PLANEJAMENTO[[#This Row],[SKU]],PRODUCAO_SHRINK!H:H,PLANEJAMENTO[[#Headers],[SHERINK ENVIADO]],PRODUCAO_SHRINK!V:V,PLANEJAMENTO[[#This Row],[LISTA]])</f>
        <v>0</v>
      </c>
      <c r="M607" s="15">
        <f>SUMIFS(IN_TRANSITO!E:E,IN_TRANSITO!B:B,PLANEJAMENTO!C607,IN_TRANSITO!H:H,PLANEJAMENTO!$M$2,IN_TRANSITO!W:W,PLANEJAMENTO!A607)</f>
        <v>0</v>
      </c>
      <c r="N607" s="15">
        <v>0</v>
      </c>
      <c r="O607" s="15">
        <v>312</v>
      </c>
      <c r="P607" s="15">
        <f>(PLANEJAMENTO[[#This Row],[AGUARDANDO SEPARAÇÃO]]+PLANEJAMENTO[[#This Row],[FINALIZADO]])-(PLANEJAMENTO[[#This Row],[TOTAL LISTA]]+PLANEJAMENTO[[#This Row],[KIT]])</f>
        <v>0</v>
      </c>
      <c r="Q607" s="3">
        <f>IFERROR(VLOOKUP(PLANEJAMENTO[[#This Row],[SKU]],EST_MERCOCAMP!A:E,5,0),0)</f>
        <v>6312</v>
      </c>
      <c r="R607" s="3">
        <f>IFERROR(VLOOKUP(PLANEJAMENTO[[#This Row],[SKU]],EST_LMX!A:C,3,0),0)</f>
        <v>558</v>
      </c>
      <c r="S607" s="7">
        <f>IFERROR(IF(VLOOKUP(C607,'EST_DEVINTEX X DEMANDA'!A:E,5,0)&lt;0,0,VLOOKUP(C607,'EST_DEVINTEX X DEMANDA'!A:E,5,0)),0)</f>
        <v>4296</v>
      </c>
      <c r="T607" s="3"/>
      <c r="U607" s="3">
        <f t="shared" si="18"/>
        <v>0</v>
      </c>
      <c r="V607" s="3">
        <f t="shared" si="19"/>
        <v>0</v>
      </c>
      <c r="W607" s="3" t="s">
        <v>145</v>
      </c>
      <c r="X607" s="87" t="s">
        <v>145</v>
      </c>
      <c r="Y607" s="73">
        <f>(PLANEJAMENTO[[#This Row],[AGUARDANDO SEPARAÇÃO]]+PLANEJAMENTO[[#This Row],[FINALIZADO]])/(PLANEJAMENTO[[#This Row],[KIT]]+PLANEJAMENTO[[#This Row],[TOTAL LISTA]])</f>
        <v>1</v>
      </c>
    </row>
    <row r="608" spans="1:25" x14ac:dyDescent="0.25">
      <c r="A608" s="71" t="s">
        <v>162</v>
      </c>
      <c r="B608" s="71" t="s">
        <v>158</v>
      </c>
      <c r="C608" s="3">
        <v>33360</v>
      </c>
      <c r="D608" s="3" t="s">
        <v>235</v>
      </c>
      <c r="E608" s="47" t="s">
        <v>135</v>
      </c>
      <c r="F608" s="4" t="s">
        <v>136</v>
      </c>
      <c r="G608" s="4">
        <v>0</v>
      </c>
      <c r="H608" s="3">
        <v>6</v>
      </c>
      <c r="I608" s="15">
        <f>SUMIFS(IN_TRANSITO!E:E,IN_TRANSITO!B:B,PLANEJAMENTO!C608,IN_TRANSITO!H:H,PLANEJAMENTO!$I$2,IN_TRANSITO!W:W,PLANEJAMENTO!A608)</f>
        <v>312</v>
      </c>
      <c r="J608" s="15">
        <f>SUMIFS(IN_TRANSITO!E:E,IN_TRANSITO!B:B,PLANEJAMENTO!C608,IN_TRANSITO!H:H,PLANEJAMENTO!$J$2,IN_TRANSITO!W:W,PLANEJAMENTO!A608)</f>
        <v>0</v>
      </c>
      <c r="K608" s="15">
        <f>SUMIFS(PRODUCAO_SHRINK!E:E,PRODUCAO_SHRINK!B:B,PLANEJAMENTO[[#This Row],[SKU]],PRODUCAO_SHRINK!H:H,PLANEJAMENTO[[#Headers],[SHERINK SOLICITADO]],PRODUCAO_SHRINK!V:V,PLANEJAMENTO[[#This Row],[LISTA]])</f>
        <v>0</v>
      </c>
      <c r="L608" s="15">
        <f>SUMIFS(PRODUCAO_SHRINK!E:E,PRODUCAO_SHRINK!B:B,PLANEJAMENTO[[#This Row],[SKU]],PRODUCAO_SHRINK!H:H,PLANEJAMENTO[[#Headers],[SHERINK ENVIADO]],PRODUCAO_SHRINK!V:V,PLANEJAMENTO[[#This Row],[LISTA]])</f>
        <v>0</v>
      </c>
      <c r="M608" s="15">
        <f>SUMIFS(IN_TRANSITO!E:E,IN_TRANSITO!B:B,PLANEJAMENTO!C608,IN_TRANSITO!H:H,PLANEJAMENTO!$M$2,IN_TRANSITO!W:W,PLANEJAMENTO!A608)</f>
        <v>0</v>
      </c>
      <c r="N608" s="15">
        <v>0</v>
      </c>
      <c r="O608" s="15">
        <v>312</v>
      </c>
      <c r="P608" s="15">
        <f>(PLANEJAMENTO[[#This Row],[AGUARDANDO SEPARAÇÃO]]+PLANEJAMENTO[[#This Row],[FINALIZADO]])-(PLANEJAMENTO[[#This Row],[TOTAL LISTA]]+PLANEJAMENTO[[#This Row],[KIT]])</f>
        <v>0</v>
      </c>
      <c r="Q608" s="3">
        <f>IFERROR(VLOOKUP(PLANEJAMENTO[[#This Row],[SKU]],EST_MERCOCAMP!A:E,5,0),0)</f>
        <v>0</v>
      </c>
      <c r="R608" s="3">
        <f>IFERROR(VLOOKUP(PLANEJAMENTO[[#This Row],[SKU]],EST_LMX!A:C,3,0),0)</f>
        <v>1956</v>
      </c>
      <c r="S608" s="7">
        <f>IFERROR(IF(VLOOKUP(C608,'EST_DEVINTEX X DEMANDA'!A:E,5,0)&lt;0,0,VLOOKUP(C608,'EST_DEVINTEX X DEMANDA'!A:E,5,0)),0)</f>
        <v>0</v>
      </c>
      <c r="T608" s="3"/>
      <c r="U608" s="3">
        <f t="shared" si="18"/>
        <v>0</v>
      </c>
      <c r="V608" s="3">
        <f t="shared" si="19"/>
        <v>0</v>
      </c>
      <c r="W608" s="3" t="s">
        <v>145</v>
      </c>
      <c r="X608" s="87" t="s">
        <v>145</v>
      </c>
      <c r="Y608" s="73">
        <f>(PLANEJAMENTO[[#This Row],[AGUARDANDO SEPARAÇÃO]]+PLANEJAMENTO[[#This Row],[FINALIZADO]])/(PLANEJAMENTO[[#This Row],[KIT]]+PLANEJAMENTO[[#This Row],[TOTAL LISTA]])</f>
        <v>1</v>
      </c>
    </row>
    <row r="609" spans="1:25" x14ac:dyDescent="0.25">
      <c r="A609" s="71" t="s">
        <v>162</v>
      </c>
      <c r="B609" s="71" t="s">
        <v>158</v>
      </c>
      <c r="C609" s="3">
        <v>33107</v>
      </c>
      <c r="D609" s="3" t="s">
        <v>12</v>
      </c>
      <c r="E609" s="47" t="s">
        <v>135</v>
      </c>
      <c r="F609" s="4" t="s">
        <v>136</v>
      </c>
      <c r="G609" s="4">
        <v>960</v>
      </c>
      <c r="H609" s="3">
        <v>6</v>
      </c>
      <c r="I609" s="15">
        <f>SUMIFS(IN_TRANSITO!E:E,IN_TRANSITO!B:B,PLANEJAMENTO!C609,IN_TRANSITO!H:H,PLANEJAMENTO!$I$2,IN_TRANSITO!W:W,PLANEJAMENTO!A609)</f>
        <v>0</v>
      </c>
      <c r="J609" s="15">
        <f>SUMIFS(IN_TRANSITO!E:E,IN_TRANSITO!B:B,PLANEJAMENTO!C609,IN_TRANSITO!H:H,PLANEJAMENTO!$J$2,IN_TRANSITO!W:W,PLANEJAMENTO!A609)</f>
        <v>0</v>
      </c>
      <c r="K609" s="15">
        <f>SUMIFS(PRODUCAO_SHRINK!E:E,PRODUCAO_SHRINK!B:B,PLANEJAMENTO[[#This Row],[SKU]],PRODUCAO_SHRINK!H:H,PLANEJAMENTO[[#Headers],[SHERINK SOLICITADO]],PRODUCAO_SHRINK!V:V,PLANEJAMENTO[[#This Row],[LISTA]])</f>
        <v>312</v>
      </c>
      <c r="L609" s="15">
        <f>SUMIFS(PRODUCAO_SHRINK!E:E,PRODUCAO_SHRINK!B:B,PLANEJAMENTO[[#This Row],[SKU]],PRODUCAO_SHRINK!H:H,PLANEJAMENTO[[#Headers],[SHERINK ENVIADO]],PRODUCAO_SHRINK!V:V,PLANEJAMENTO[[#This Row],[LISTA]])</f>
        <v>0</v>
      </c>
      <c r="M609" s="15">
        <f>SUMIFS(IN_TRANSITO!E:E,IN_TRANSITO!B:B,PLANEJAMENTO!C609,IN_TRANSITO!H:H,PLANEJAMENTO!$M$2,IN_TRANSITO!W:W,PLANEJAMENTO!A609)</f>
        <v>0</v>
      </c>
      <c r="N609" s="15">
        <v>0</v>
      </c>
      <c r="O609" s="15">
        <v>312</v>
      </c>
      <c r="P609" s="15">
        <f>(PLANEJAMENTO[[#This Row],[AGUARDANDO SEPARAÇÃO]]+PLANEJAMENTO[[#This Row],[FINALIZADO]])-(PLANEJAMENTO[[#This Row],[TOTAL LISTA]]+PLANEJAMENTO[[#This Row],[KIT]])</f>
        <v>-312</v>
      </c>
      <c r="Q609" s="3">
        <f>IFERROR(VLOOKUP(PLANEJAMENTO[[#This Row],[SKU]],EST_MERCOCAMP!A:E,5,0),0)</f>
        <v>20178</v>
      </c>
      <c r="R609" s="3">
        <f>IFERROR(VLOOKUP(PLANEJAMENTO[[#This Row],[SKU]],EST_LMX!A:C,3,0),0)</f>
        <v>9174</v>
      </c>
      <c r="S609" s="7">
        <f>IFERROR(IF(VLOOKUP(C609,'EST_DEVINTEX X DEMANDA'!A:E,5,0)&lt;0,0,VLOOKUP(C609,'EST_DEVINTEX X DEMANDA'!A:E,5,0)),0)</f>
        <v>19320</v>
      </c>
      <c r="T609" s="3"/>
      <c r="U609" s="3">
        <f t="shared" si="18"/>
        <v>0</v>
      </c>
      <c r="V609" s="3">
        <f t="shared" si="19"/>
        <v>0</v>
      </c>
      <c r="W609" s="3" t="s">
        <v>182</v>
      </c>
      <c r="X609" s="87" t="s">
        <v>145</v>
      </c>
      <c r="Y609" s="73">
        <f>(PLANEJAMENTO[[#This Row],[AGUARDANDO SEPARAÇÃO]]+PLANEJAMENTO[[#This Row],[FINALIZADO]])/(PLANEJAMENTO[[#This Row],[KIT]]+PLANEJAMENTO[[#This Row],[TOTAL LISTA]])</f>
        <v>0</v>
      </c>
    </row>
    <row r="610" spans="1:25" x14ac:dyDescent="0.25">
      <c r="A610" s="71" t="s">
        <v>162</v>
      </c>
      <c r="B610" s="71" t="s">
        <v>158</v>
      </c>
      <c r="C610" s="3">
        <v>30362</v>
      </c>
      <c r="D610" s="3" t="s">
        <v>247</v>
      </c>
      <c r="E610" s="47" t="s">
        <v>135</v>
      </c>
      <c r="F610" s="4" t="s">
        <v>136</v>
      </c>
      <c r="G610" s="4">
        <v>1584</v>
      </c>
      <c r="H610" s="3">
        <v>6</v>
      </c>
      <c r="I610" s="15">
        <f>SUMIFS(IN_TRANSITO!E:E,IN_TRANSITO!B:B,PLANEJAMENTO!C610,IN_TRANSITO!H:H,PLANEJAMENTO!$I$2,IN_TRANSITO!W:W,PLANEJAMENTO!A610)</f>
        <v>300</v>
      </c>
      <c r="J610" s="15">
        <f>SUMIFS(IN_TRANSITO!E:E,IN_TRANSITO!B:B,PLANEJAMENTO!C610,IN_TRANSITO!H:H,PLANEJAMENTO!$J$2,IN_TRANSITO!W:W,PLANEJAMENTO!A610)</f>
        <v>0</v>
      </c>
      <c r="K610" s="15">
        <f>SUMIFS(PRODUCAO_SHRINK!E:E,PRODUCAO_SHRINK!B:B,PLANEJAMENTO[[#This Row],[SKU]],PRODUCAO_SHRINK!H:H,PLANEJAMENTO[[#Headers],[SHERINK SOLICITADO]],PRODUCAO_SHRINK!V:V,PLANEJAMENTO[[#This Row],[LISTA]])</f>
        <v>0</v>
      </c>
      <c r="L610" s="15">
        <f>SUMIFS(PRODUCAO_SHRINK!E:E,PRODUCAO_SHRINK!B:B,PLANEJAMENTO[[#This Row],[SKU]],PRODUCAO_SHRINK!H:H,PLANEJAMENTO[[#Headers],[SHERINK ENVIADO]],PRODUCAO_SHRINK!V:V,PLANEJAMENTO[[#This Row],[LISTA]])</f>
        <v>0</v>
      </c>
      <c r="M610" s="15">
        <f>SUMIFS(IN_TRANSITO!E:E,IN_TRANSITO!B:B,PLANEJAMENTO!C610,IN_TRANSITO!H:H,PLANEJAMENTO!$M$2,IN_TRANSITO!W:W,PLANEJAMENTO!A610)</f>
        <v>0</v>
      </c>
      <c r="N610" s="15">
        <v>0</v>
      </c>
      <c r="O610" s="15">
        <v>300</v>
      </c>
      <c r="P610" s="15">
        <f>(PLANEJAMENTO[[#This Row],[AGUARDANDO SEPARAÇÃO]]+PLANEJAMENTO[[#This Row],[FINALIZADO]])-(PLANEJAMENTO[[#This Row],[TOTAL LISTA]]+PLANEJAMENTO[[#This Row],[KIT]])</f>
        <v>0</v>
      </c>
      <c r="Q610" s="3">
        <f>IFERROR(VLOOKUP(PLANEJAMENTO[[#This Row],[SKU]],EST_MERCOCAMP!A:E,5,0),0)</f>
        <v>2508</v>
      </c>
      <c r="R610" s="3">
        <f>IFERROR(VLOOKUP(PLANEJAMENTO[[#This Row],[SKU]],EST_LMX!A:C,3,0),0)</f>
        <v>870</v>
      </c>
      <c r="S610" s="7">
        <f>IFERROR(IF(VLOOKUP(C610,'EST_DEVINTEX X DEMANDA'!A:E,5,0)&lt;0,0,VLOOKUP(C610,'EST_DEVINTEX X DEMANDA'!A:E,5,0)),0)</f>
        <v>0</v>
      </c>
      <c r="T610" s="3"/>
      <c r="U610" s="3">
        <f t="shared" si="18"/>
        <v>0</v>
      </c>
      <c r="V610" s="3">
        <f t="shared" si="19"/>
        <v>0</v>
      </c>
      <c r="W610" s="3" t="s">
        <v>145</v>
      </c>
      <c r="X610" s="87" t="s">
        <v>145</v>
      </c>
      <c r="Y610" s="73">
        <f>(PLANEJAMENTO[[#This Row],[AGUARDANDO SEPARAÇÃO]]+PLANEJAMENTO[[#This Row],[FINALIZADO]])/(PLANEJAMENTO[[#This Row],[KIT]]+PLANEJAMENTO[[#This Row],[TOTAL LISTA]])</f>
        <v>1</v>
      </c>
    </row>
    <row r="611" spans="1:25" x14ac:dyDescent="0.25">
      <c r="A611" s="71" t="s">
        <v>162</v>
      </c>
      <c r="B611" s="71" t="s">
        <v>158</v>
      </c>
      <c r="C611" s="3">
        <v>95089</v>
      </c>
      <c r="D611" s="3" t="s">
        <v>195</v>
      </c>
      <c r="E611" s="47" t="s">
        <v>135</v>
      </c>
      <c r="F611" s="4" t="s">
        <v>136</v>
      </c>
      <c r="G611" s="4">
        <v>1008</v>
      </c>
      <c r="H611" s="3">
        <v>6</v>
      </c>
      <c r="I611" s="15">
        <f>SUMIFS(IN_TRANSITO!E:E,IN_TRANSITO!B:B,PLANEJAMENTO!C611,IN_TRANSITO!H:H,PLANEJAMENTO!$I$2,IN_TRANSITO!W:W,PLANEJAMENTO!A611)</f>
        <v>0</v>
      </c>
      <c r="J611" s="15">
        <f>SUMIFS(IN_TRANSITO!E:E,IN_TRANSITO!B:B,PLANEJAMENTO!C611,IN_TRANSITO!H:H,PLANEJAMENTO!$J$2,IN_TRANSITO!W:W,PLANEJAMENTO!A611)</f>
        <v>0</v>
      </c>
      <c r="K611" s="15">
        <f>SUMIFS(PRODUCAO_SHRINK!E:E,PRODUCAO_SHRINK!B:B,PLANEJAMENTO[[#This Row],[SKU]],PRODUCAO_SHRINK!H:H,PLANEJAMENTO[[#Headers],[SHERINK SOLICITADO]],PRODUCAO_SHRINK!V:V,PLANEJAMENTO[[#This Row],[LISTA]])</f>
        <v>0</v>
      </c>
      <c r="L611" s="15">
        <f>SUMIFS(PRODUCAO_SHRINK!E:E,PRODUCAO_SHRINK!B:B,PLANEJAMENTO[[#This Row],[SKU]],PRODUCAO_SHRINK!H:H,PLANEJAMENTO[[#Headers],[SHERINK ENVIADO]],PRODUCAO_SHRINK!V:V,PLANEJAMENTO[[#This Row],[LISTA]])</f>
        <v>0</v>
      </c>
      <c r="M611" s="15">
        <f>SUMIFS(IN_TRANSITO!E:E,IN_TRANSITO!B:B,PLANEJAMENTO!C611,IN_TRANSITO!H:H,PLANEJAMENTO!$M$2,IN_TRANSITO!W:W,PLANEJAMENTO!A611)</f>
        <v>300</v>
      </c>
      <c r="N611" s="15">
        <v>0</v>
      </c>
      <c r="O611" s="15">
        <v>300</v>
      </c>
      <c r="P611" s="15">
        <f>(PLANEJAMENTO[[#This Row],[AGUARDANDO SEPARAÇÃO]]+PLANEJAMENTO[[#This Row],[FINALIZADO]])-(PLANEJAMENTO[[#This Row],[TOTAL LISTA]]+PLANEJAMENTO[[#This Row],[KIT]])</f>
        <v>0</v>
      </c>
      <c r="Q611" s="3">
        <f>IFERROR(VLOOKUP(PLANEJAMENTO[[#This Row],[SKU]],EST_MERCOCAMP!A:E,5,0),0)</f>
        <v>1602</v>
      </c>
      <c r="R611" s="3">
        <f>IFERROR(VLOOKUP(PLANEJAMENTO[[#This Row],[SKU]],EST_LMX!A:C,3,0),0)</f>
        <v>1794</v>
      </c>
      <c r="S611" s="7">
        <f>IFERROR(IF(VLOOKUP(C611,'EST_DEVINTEX X DEMANDA'!A:E,5,0)&lt;0,0,VLOOKUP(C611,'EST_DEVINTEX X DEMANDA'!A:E,5,0)),0)</f>
        <v>8112</v>
      </c>
      <c r="T611" s="3"/>
      <c r="U611" s="3">
        <f t="shared" si="18"/>
        <v>0</v>
      </c>
      <c r="V611" s="3">
        <f t="shared" si="19"/>
        <v>0</v>
      </c>
      <c r="W611" s="3" t="s">
        <v>145</v>
      </c>
      <c r="X611" s="87" t="s">
        <v>145</v>
      </c>
      <c r="Y611" s="73">
        <f>(PLANEJAMENTO[[#This Row],[AGUARDANDO SEPARAÇÃO]]+PLANEJAMENTO[[#This Row],[FINALIZADO]])/(PLANEJAMENTO[[#This Row],[KIT]]+PLANEJAMENTO[[#This Row],[TOTAL LISTA]])</f>
        <v>1</v>
      </c>
    </row>
    <row r="612" spans="1:25" x14ac:dyDescent="0.25">
      <c r="A612" s="71" t="s">
        <v>162</v>
      </c>
      <c r="B612" s="71" t="s">
        <v>158</v>
      </c>
      <c r="C612" s="3">
        <v>32245</v>
      </c>
      <c r="D612" s="3" t="s">
        <v>328</v>
      </c>
      <c r="E612" s="47" t="s">
        <v>137</v>
      </c>
      <c r="F612" s="4" t="s">
        <v>136</v>
      </c>
      <c r="G612" s="4">
        <v>4032</v>
      </c>
      <c r="H612" s="3">
        <v>12</v>
      </c>
      <c r="I612" s="15">
        <f>SUMIFS(IN_TRANSITO!E:E,IN_TRANSITO!B:B,PLANEJAMENTO!C612,IN_TRANSITO!H:H,PLANEJAMENTO!$I$2,IN_TRANSITO!W:W,PLANEJAMENTO!A612)</f>
        <v>0</v>
      </c>
      <c r="J612" s="15">
        <f>SUMIFS(IN_TRANSITO!E:E,IN_TRANSITO!B:B,PLANEJAMENTO!C612,IN_TRANSITO!H:H,PLANEJAMENTO!$J$2,IN_TRANSITO!W:W,PLANEJAMENTO!A612)</f>
        <v>0</v>
      </c>
      <c r="K612" s="15">
        <f>SUMIFS(PRODUCAO_SHRINK!E:E,PRODUCAO_SHRINK!B:B,PLANEJAMENTO[[#This Row],[SKU]],PRODUCAO_SHRINK!H:H,PLANEJAMENTO[[#Headers],[SHERINK SOLICITADO]],PRODUCAO_SHRINK!V:V,PLANEJAMENTO[[#This Row],[LISTA]])</f>
        <v>0</v>
      </c>
      <c r="L612" s="15">
        <f>SUMIFS(PRODUCAO_SHRINK!E:E,PRODUCAO_SHRINK!B:B,PLANEJAMENTO[[#This Row],[SKU]],PRODUCAO_SHRINK!H:H,PLANEJAMENTO[[#Headers],[SHERINK ENVIADO]],PRODUCAO_SHRINK!V:V,PLANEJAMENTO[[#This Row],[LISTA]])</f>
        <v>0</v>
      </c>
      <c r="M612" s="15">
        <f>SUMIFS(IN_TRANSITO!E:E,IN_TRANSITO!B:B,PLANEJAMENTO!C612,IN_TRANSITO!H:H,PLANEJAMENTO!$M$2,IN_TRANSITO!W:W,PLANEJAMENTO!A612)</f>
        <v>300</v>
      </c>
      <c r="N612" s="15">
        <v>0</v>
      </c>
      <c r="O612" s="15">
        <v>300</v>
      </c>
      <c r="P612" s="15">
        <f>(PLANEJAMENTO[[#This Row],[AGUARDANDO SEPARAÇÃO]]+PLANEJAMENTO[[#This Row],[FINALIZADO]])-(PLANEJAMENTO[[#This Row],[TOTAL LISTA]]+PLANEJAMENTO[[#This Row],[KIT]])</f>
        <v>0</v>
      </c>
      <c r="Q612" s="3">
        <f>IFERROR(VLOOKUP(PLANEJAMENTO[[#This Row],[SKU]],EST_MERCOCAMP!A:E,5,0),0)</f>
        <v>5628</v>
      </c>
      <c r="R612" s="3">
        <f>IFERROR(VLOOKUP(PLANEJAMENTO[[#This Row],[SKU]],EST_LMX!A:C,3,0),0)</f>
        <v>1008</v>
      </c>
      <c r="S612" s="7">
        <f>IFERROR(IF(VLOOKUP(C612,'EST_DEVINTEX X DEMANDA'!A:E,5,0)&lt;0,0,VLOOKUP(C612,'EST_DEVINTEX X DEMANDA'!A:E,5,0)),0)</f>
        <v>5496</v>
      </c>
      <c r="T612" s="3"/>
      <c r="U612" s="3">
        <f t="shared" si="18"/>
        <v>0</v>
      </c>
      <c r="V612" s="3">
        <f t="shared" si="19"/>
        <v>0</v>
      </c>
      <c r="W612" s="3" t="s">
        <v>145</v>
      </c>
      <c r="X612" s="87" t="s">
        <v>145</v>
      </c>
      <c r="Y612" s="73">
        <f>(PLANEJAMENTO[[#This Row],[AGUARDANDO SEPARAÇÃO]]+PLANEJAMENTO[[#This Row],[FINALIZADO]])/(PLANEJAMENTO[[#This Row],[KIT]]+PLANEJAMENTO[[#This Row],[TOTAL LISTA]])</f>
        <v>1</v>
      </c>
    </row>
    <row r="613" spans="1:25" x14ac:dyDescent="0.25">
      <c r="A613" s="71" t="s">
        <v>162</v>
      </c>
      <c r="B613" s="71" t="s">
        <v>158</v>
      </c>
      <c r="C613" s="3">
        <v>33298</v>
      </c>
      <c r="D613" s="3" t="s">
        <v>332</v>
      </c>
      <c r="E613" s="47" t="s">
        <v>137</v>
      </c>
      <c r="F613" s="4" t="s">
        <v>136</v>
      </c>
      <c r="G613" s="4">
        <v>960</v>
      </c>
      <c r="H613" s="3">
        <v>6</v>
      </c>
      <c r="I613" s="15">
        <f>SUMIFS(IN_TRANSITO!E:E,IN_TRANSITO!B:B,PLANEJAMENTO!C613,IN_TRANSITO!H:H,PLANEJAMENTO!$I$2,IN_TRANSITO!W:W,PLANEJAMENTO!A613)</f>
        <v>300</v>
      </c>
      <c r="J613" s="15">
        <f>SUMIFS(IN_TRANSITO!E:E,IN_TRANSITO!B:B,PLANEJAMENTO!C613,IN_TRANSITO!H:H,PLANEJAMENTO!$J$2,IN_TRANSITO!W:W,PLANEJAMENTO!A613)</f>
        <v>0</v>
      </c>
      <c r="K613" s="15">
        <f>SUMIFS(PRODUCAO_SHRINK!E:E,PRODUCAO_SHRINK!B:B,PLANEJAMENTO[[#This Row],[SKU]],PRODUCAO_SHRINK!H:H,PLANEJAMENTO[[#Headers],[SHERINK SOLICITADO]],PRODUCAO_SHRINK!V:V,PLANEJAMENTO[[#This Row],[LISTA]])</f>
        <v>0</v>
      </c>
      <c r="L613" s="15">
        <f>SUMIFS(PRODUCAO_SHRINK!E:E,PRODUCAO_SHRINK!B:B,PLANEJAMENTO[[#This Row],[SKU]],PRODUCAO_SHRINK!H:H,PLANEJAMENTO[[#Headers],[SHERINK ENVIADO]],PRODUCAO_SHRINK!V:V,PLANEJAMENTO[[#This Row],[LISTA]])</f>
        <v>0</v>
      </c>
      <c r="M613" s="15">
        <f>SUMIFS(IN_TRANSITO!E:E,IN_TRANSITO!B:B,PLANEJAMENTO!C613,IN_TRANSITO!H:H,PLANEJAMENTO!$M$2,IN_TRANSITO!W:W,PLANEJAMENTO!A613)</f>
        <v>0</v>
      </c>
      <c r="N613" s="15">
        <v>0</v>
      </c>
      <c r="O613" s="15">
        <v>300</v>
      </c>
      <c r="P613" s="15">
        <f>(PLANEJAMENTO[[#This Row],[AGUARDANDO SEPARAÇÃO]]+PLANEJAMENTO[[#This Row],[FINALIZADO]])-(PLANEJAMENTO[[#This Row],[TOTAL LISTA]]+PLANEJAMENTO[[#This Row],[KIT]])</f>
        <v>0</v>
      </c>
      <c r="Q613" s="3">
        <f>IFERROR(VLOOKUP(PLANEJAMENTO[[#This Row],[SKU]],EST_MERCOCAMP!A:E,5,0),0)</f>
        <v>8022</v>
      </c>
      <c r="R613" s="3">
        <f>IFERROR(VLOOKUP(PLANEJAMENTO[[#This Row],[SKU]],EST_LMX!A:C,3,0),0)</f>
        <v>156</v>
      </c>
      <c r="S613" s="7">
        <f>IFERROR(IF(VLOOKUP(C613,'EST_DEVINTEX X DEMANDA'!A:E,5,0)&lt;0,0,VLOOKUP(C613,'EST_DEVINTEX X DEMANDA'!A:E,5,0)),0)</f>
        <v>960</v>
      </c>
      <c r="T613" s="3"/>
      <c r="U613" s="3">
        <f t="shared" si="18"/>
        <v>0</v>
      </c>
      <c r="V613" s="3">
        <f t="shared" si="19"/>
        <v>0</v>
      </c>
      <c r="W613" s="3" t="s">
        <v>145</v>
      </c>
      <c r="X613" s="87" t="s">
        <v>145</v>
      </c>
      <c r="Y613" s="73">
        <f>(PLANEJAMENTO[[#This Row],[AGUARDANDO SEPARAÇÃO]]+PLANEJAMENTO[[#This Row],[FINALIZADO]])/(PLANEJAMENTO[[#This Row],[KIT]]+PLANEJAMENTO[[#This Row],[TOTAL LISTA]])</f>
        <v>1</v>
      </c>
    </row>
    <row r="614" spans="1:25" x14ac:dyDescent="0.25">
      <c r="A614" s="71" t="s">
        <v>162</v>
      </c>
      <c r="B614" s="71" t="s">
        <v>158</v>
      </c>
      <c r="C614" s="3">
        <v>95085</v>
      </c>
      <c r="D614" s="3" t="s">
        <v>302</v>
      </c>
      <c r="E614" s="47" t="s">
        <v>138</v>
      </c>
      <c r="F614" s="4" t="s">
        <v>136</v>
      </c>
      <c r="G614" s="4">
        <v>1512</v>
      </c>
      <c r="H614" s="3">
        <v>6</v>
      </c>
      <c r="I614" s="15">
        <f>SUMIFS(IN_TRANSITO!E:E,IN_TRANSITO!B:B,PLANEJAMENTO!C614,IN_TRANSITO!H:H,PLANEJAMENTO!$I$2,IN_TRANSITO!W:W,PLANEJAMENTO!A614)</f>
        <v>0</v>
      </c>
      <c r="J614" s="15">
        <f>SUMIFS(IN_TRANSITO!E:E,IN_TRANSITO!B:B,PLANEJAMENTO!C614,IN_TRANSITO!H:H,PLANEJAMENTO!$J$2,IN_TRANSITO!W:W,PLANEJAMENTO!A614)</f>
        <v>0</v>
      </c>
      <c r="K614" s="15">
        <f>SUMIFS(PRODUCAO_SHRINK!E:E,PRODUCAO_SHRINK!B:B,PLANEJAMENTO[[#This Row],[SKU]],PRODUCAO_SHRINK!H:H,PLANEJAMENTO[[#Headers],[SHERINK SOLICITADO]],PRODUCAO_SHRINK!V:V,PLANEJAMENTO[[#This Row],[LISTA]])</f>
        <v>0</v>
      </c>
      <c r="L614" s="15">
        <f>SUMIFS(PRODUCAO_SHRINK!E:E,PRODUCAO_SHRINK!B:B,PLANEJAMENTO[[#This Row],[SKU]],PRODUCAO_SHRINK!H:H,PLANEJAMENTO[[#Headers],[SHERINK ENVIADO]],PRODUCAO_SHRINK!V:V,PLANEJAMENTO[[#This Row],[LISTA]])</f>
        <v>0</v>
      </c>
      <c r="M614" s="15">
        <f>SUMIFS(IN_TRANSITO!E:E,IN_TRANSITO!B:B,PLANEJAMENTO!C614,IN_TRANSITO!H:H,PLANEJAMENTO!$M$2,IN_TRANSITO!W:W,PLANEJAMENTO!A614)</f>
        <v>300</v>
      </c>
      <c r="N614" s="15">
        <v>0</v>
      </c>
      <c r="O614" s="15">
        <v>300</v>
      </c>
      <c r="P614" s="15">
        <f>(PLANEJAMENTO[[#This Row],[AGUARDANDO SEPARAÇÃO]]+PLANEJAMENTO[[#This Row],[FINALIZADO]])-(PLANEJAMENTO[[#This Row],[TOTAL LISTA]]+PLANEJAMENTO[[#This Row],[KIT]])</f>
        <v>0</v>
      </c>
      <c r="Q614" s="3">
        <f>IFERROR(VLOOKUP(PLANEJAMENTO[[#This Row],[SKU]],EST_MERCOCAMP!A:E,5,0),0)</f>
        <v>2574</v>
      </c>
      <c r="R614" s="3">
        <f>IFERROR(VLOOKUP(PLANEJAMENTO[[#This Row],[SKU]],EST_LMX!A:C,3,0),0)</f>
        <v>1554</v>
      </c>
      <c r="S614" s="7">
        <f>IFERROR(IF(VLOOKUP(C614,'EST_DEVINTEX X DEMANDA'!A:E,5,0)&lt;0,0,VLOOKUP(C614,'EST_DEVINTEX X DEMANDA'!A:E,5,0)),0)</f>
        <v>0</v>
      </c>
      <c r="T614" s="3"/>
      <c r="U614" s="3">
        <f t="shared" si="18"/>
        <v>0</v>
      </c>
      <c r="V614" s="3">
        <f t="shared" si="19"/>
        <v>0</v>
      </c>
      <c r="W614" s="3" t="s">
        <v>145</v>
      </c>
      <c r="X614" s="87" t="s">
        <v>145</v>
      </c>
      <c r="Y614" s="73">
        <f>(PLANEJAMENTO[[#This Row],[AGUARDANDO SEPARAÇÃO]]+PLANEJAMENTO[[#This Row],[FINALIZADO]])/(PLANEJAMENTO[[#This Row],[KIT]]+PLANEJAMENTO[[#This Row],[TOTAL LISTA]])</f>
        <v>1</v>
      </c>
    </row>
    <row r="615" spans="1:25" x14ac:dyDescent="0.25">
      <c r="A615" s="71" t="s">
        <v>162</v>
      </c>
      <c r="B615" s="71" t="s">
        <v>158</v>
      </c>
      <c r="C615" s="3">
        <v>95007</v>
      </c>
      <c r="D615" s="3" t="s">
        <v>274</v>
      </c>
      <c r="E615" s="47" t="s">
        <v>138</v>
      </c>
      <c r="F615" s="4" t="s">
        <v>136</v>
      </c>
      <c r="G615" s="4">
        <v>1512</v>
      </c>
      <c r="H615" s="3">
        <v>6</v>
      </c>
      <c r="I615" s="15">
        <f>SUMIFS(IN_TRANSITO!E:E,IN_TRANSITO!B:B,PLANEJAMENTO!C615,IN_TRANSITO!H:H,PLANEJAMENTO!$I$2,IN_TRANSITO!W:W,PLANEJAMENTO!A615)</f>
        <v>300</v>
      </c>
      <c r="J615" s="15">
        <f>SUMIFS(IN_TRANSITO!E:E,IN_TRANSITO!B:B,PLANEJAMENTO!C615,IN_TRANSITO!H:H,PLANEJAMENTO!$J$2,IN_TRANSITO!W:W,PLANEJAMENTO!A615)</f>
        <v>0</v>
      </c>
      <c r="K615" s="15">
        <f>SUMIFS(PRODUCAO_SHRINK!E:E,PRODUCAO_SHRINK!B:B,PLANEJAMENTO[[#This Row],[SKU]],PRODUCAO_SHRINK!H:H,PLANEJAMENTO[[#Headers],[SHERINK SOLICITADO]],PRODUCAO_SHRINK!V:V,PLANEJAMENTO[[#This Row],[LISTA]])</f>
        <v>0</v>
      </c>
      <c r="L615" s="15">
        <f>SUMIFS(PRODUCAO_SHRINK!E:E,PRODUCAO_SHRINK!B:B,PLANEJAMENTO[[#This Row],[SKU]],PRODUCAO_SHRINK!H:H,PLANEJAMENTO[[#Headers],[SHERINK ENVIADO]],PRODUCAO_SHRINK!V:V,PLANEJAMENTO[[#This Row],[LISTA]])</f>
        <v>0</v>
      </c>
      <c r="M615" s="15">
        <f>SUMIFS(IN_TRANSITO!E:E,IN_TRANSITO!B:B,PLANEJAMENTO!C615,IN_TRANSITO!H:H,PLANEJAMENTO!$M$2,IN_TRANSITO!W:W,PLANEJAMENTO!A615)</f>
        <v>0</v>
      </c>
      <c r="N615" s="15">
        <v>0</v>
      </c>
      <c r="O615" s="15">
        <v>300</v>
      </c>
      <c r="P615" s="15">
        <f>(PLANEJAMENTO[[#This Row],[AGUARDANDO SEPARAÇÃO]]+PLANEJAMENTO[[#This Row],[FINALIZADO]])-(PLANEJAMENTO[[#This Row],[TOTAL LISTA]]+PLANEJAMENTO[[#This Row],[KIT]])</f>
        <v>0</v>
      </c>
      <c r="Q615" s="3">
        <f>IFERROR(VLOOKUP(PLANEJAMENTO[[#This Row],[SKU]],EST_MERCOCAMP!A:E,5,0),0)</f>
        <v>-9006</v>
      </c>
      <c r="R615" s="3">
        <f>IFERROR(VLOOKUP(PLANEJAMENTO[[#This Row],[SKU]],EST_LMX!A:C,3,0),0)</f>
        <v>168</v>
      </c>
      <c r="S615" s="7">
        <f>IFERROR(IF(VLOOKUP(C615,'EST_DEVINTEX X DEMANDA'!A:E,5,0)&lt;0,0,VLOOKUP(C615,'EST_DEVINTEX X DEMANDA'!A:E,5,0)),0)</f>
        <v>0</v>
      </c>
      <c r="T615" s="3"/>
      <c r="U615" s="3">
        <f t="shared" si="18"/>
        <v>0</v>
      </c>
      <c r="V615" s="3">
        <f t="shared" si="19"/>
        <v>0</v>
      </c>
      <c r="W615" s="3" t="s">
        <v>145</v>
      </c>
      <c r="X615" s="87" t="s">
        <v>145</v>
      </c>
      <c r="Y615" s="73">
        <f>(PLANEJAMENTO[[#This Row],[AGUARDANDO SEPARAÇÃO]]+PLANEJAMENTO[[#This Row],[FINALIZADO]])/(PLANEJAMENTO[[#This Row],[KIT]]+PLANEJAMENTO[[#This Row],[TOTAL LISTA]])</f>
        <v>1</v>
      </c>
    </row>
    <row r="616" spans="1:25" x14ac:dyDescent="0.25">
      <c r="A616" s="71" t="s">
        <v>162</v>
      </c>
      <c r="B616" s="71" t="s">
        <v>158</v>
      </c>
      <c r="C616" s="3">
        <v>33557</v>
      </c>
      <c r="D616" s="3" t="s">
        <v>337</v>
      </c>
      <c r="E616" s="47" t="s">
        <v>137</v>
      </c>
      <c r="F616" s="4" t="s">
        <v>136</v>
      </c>
      <c r="G616" s="4">
        <v>1830</v>
      </c>
      <c r="H616" s="3">
        <v>6</v>
      </c>
      <c r="I616" s="15">
        <f>SUMIFS(IN_TRANSITO!E:E,IN_TRANSITO!B:B,PLANEJAMENTO!C616,IN_TRANSITO!H:H,PLANEJAMENTO!$I$2,IN_TRANSITO!W:W,PLANEJAMENTO!A616)</f>
        <v>294</v>
      </c>
      <c r="J616" s="15">
        <f>SUMIFS(IN_TRANSITO!E:E,IN_TRANSITO!B:B,PLANEJAMENTO!C616,IN_TRANSITO!H:H,PLANEJAMENTO!$J$2,IN_TRANSITO!W:W,PLANEJAMENTO!A616)</f>
        <v>0</v>
      </c>
      <c r="K616" s="15">
        <f>SUMIFS(PRODUCAO_SHRINK!E:E,PRODUCAO_SHRINK!B:B,PLANEJAMENTO[[#This Row],[SKU]],PRODUCAO_SHRINK!H:H,PLANEJAMENTO[[#Headers],[SHERINK SOLICITADO]],PRODUCAO_SHRINK!V:V,PLANEJAMENTO[[#This Row],[LISTA]])</f>
        <v>0</v>
      </c>
      <c r="L616" s="15">
        <f>SUMIFS(PRODUCAO_SHRINK!E:E,PRODUCAO_SHRINK!B:B,PLANEJAMENTO[[#This Row],[SKU]],PRODUCAO_SHRINK!H:H,PLANEJAMENTO[[#Headers],[SHERINK ENVIADO]],PRODUCAO_SHRINK!V:V,PLANEJAMENTO[[#This Row],[LISTA]])</f>
        <v>0</v>
      </c>
      <c r="M616" s="15">
        <f>SUMIFS(IN_TRANSITO!E:E,IN_TRANSITO!B:B,PLANEJAMENTO!C616,IN_TRANSITO!H:H,PLANEJAMENTO!$M$2,IN_TRANSITO!W:W,PLANEJAMENTO!A616)</f>
        <v>0</v>
      </c>
      <c r="N616" s="15">
        <v>0</v>
      </c>
      <c r="O616" s="15">
        <v>294</v>
      </c>
      <c r="P616" s="15">
        <f>(PLANEJAMENTO[[#This Row],[AGUARDANDO SEPARAÇÃO]]+PLANEJAMENTO[[#This Row],[FINALIZADO]])-(PLANEJAMENTO[[#This Row],[TOTAL LISTA]]+PLANEJAMENTO[[#This Row],[KIT]])</f>
        <v>0</v>
      </c>
      <c r="Q616" s="3">
        <f>IFERROR(VLOOKUP(PLANEJAMENTO[[#This Row],[SKU]],EST_MERCOCAMP!A:E,5,0),0)</f>
        <v>15528</v>
      </c>
      <c r="R616" s="3">
        <f>IFERROR(VLOOKUP(PLANEJAMENTO[[#This Row],[SKU]],EST_LMX!A:C,3,0),0)</f>
        <v>0</v>
      </c>
      <c r="S616" s="7">
        <f>IFERROR(IF(VLOOKUP(C616,'EST_DEVINTEX X DEMANDA'!A:E,5,0)&lt;0,0,VLOOKUP(C616,'EST_DEVINTEX X DEMANDA'!A:E,5,0)),0)</f>
        <v>16470</v>
      </c>
      <c r="T616" s="3"/>
      <c r="U616" s="3">
        <f t="shared" si="18"/>
        <v>0</v>
      </c>
      <c r="V616" s="3">
        <f t="shared" si="19"/>
        <v>0</v>
      </c>
      <c r="W616" s="3" t="s">
        <v>145</v>
      </c>
      <c r="X616" s="87" t="s">
        <v>145</v>
      </c>
      <c r="Y616" s="73">
        <f>(PLANEJAMENTO[[#This Row],[AGUARDANDO SEPARAÇÃO]]+PLANEJAMENTO[[#This Row],[FINALIZADO]])/(PLANEJAMENTO[[#This Row],[KIT]]+PLANEJAMENTO[[#This Row],[TOTAL LISTA]])</f>
        <v>1</v>
      </c>
    </row>
    <row r="617" spans="1:25" x14ac:dyDescent="0.25">
      <c r="A617" s="71" t="s">
        <v>162</v>
      </c>
      <c r="B617" s="71" t="s">
        <v>158</v>
      </c>
      <c r="C617" s="3">
        <v>33593</v>
      </c>
      <c r="D617" s="3" t="s">
        <v>318</v>
      </c>
      <c r="E617" s="47" t="s">
        <v>137</v>
      </c>
      <c r="F617" s="4" t="s">
        <v>136</v>
      </c>
      <c r="G617" s="4">
        <v>1980</v>
      </c>
      <c r="H617" s="3">
        <v>6</v>
      </c>
      <c r="I617" s="15">
        <f>SUMIFS(IN_TRANSITO!E:E,IN_TRANSITO!B:B,PLANEJAMENTO!C617,IN_TRANSITO!H:H,PLANEJAMENTO!$I$2,IN_TRANSITO!W:W,PLANEJAMENTO!A617)</f>
        <v>294</v>
      </c>
      <c r="J617" s="15">
        <f>SUMIFS(IN_TRANSITO!E:E,IN_TRANSITO!B:B,PLANEJAMENTO!C617,IN_TRANSITO!H:H,PLANEJAMENTO!$J$2,IN_TRANSITO!W:W,PLANEJAMENTO!A617)</f>
        <v>0</v>
      </c>
      <c r="K617" s="15">
        <f>SUMIFS(PRODUCAO_SHRINK!E:E,PRODUCAO_SHRINK!B:B,PLANEJAMENTO[[#This Row],[SKU]],PRODUCAO_SHRINK!H:H,PLANEJAMENTO[[#Headers],[SHERINK SOLICITADO]],PRODUCAO_SHRINK!V:V,PLANEJAMENTO[[#This Row],[LISTA]])</f>
        <v>0</v>
      </c>
      <c r="L617" s="15">
        <f>SUMIFS(PRODUCAO_SHRINK!E:E,PRODUCAO_SHRINK!B:B,PLANEJAMENTO[[#This Row],[SKU]],PRODUCAO_SHRINK!H:H,PLANEJAMENTO[[#Headers],[SHERINK ENVIADO]],PRODUCAO_SHRINK!V:V,PLANEJAMENTO[[#This Row],[LISTA]])</f>
        <v>0</v>
      </c>
      <c r="M617" s="15">
        <f>SUMIFS(IN_TRANSITO!E:E,IN_TRANSITO!B:B,PLANEJAMENTO!C617,IN_TRANSITO!H:H,PLANEJAMENTO!$M$2,IN_TRANSITO!W:W,PLANEJAMENTO!A617)</f>
        <v>0</v>
      </c>
      <c r="N617" s="15">
        <v>0</v>
      </c>
      <c r="O617" s="15">
        <v>294</v>
      </c>
      <c r="P617" s="15">
        <f>(PLANEJAMENTO[[#This Row],[AGUARDANDO SEPARAÇÃO]]+PLANEJAMENTO[[#This Row],[FINALIZADO]])-(PLANEJAMENTO[[#This Row],[TOTAL LISTA]]+PLANEJAMENTO[[#This Row],[KIT]])</f>
        <v>0</v>
      </c>
      <c r="Q617" s="3">
        <f>IFERROR(VLOOKUP(PLANEJAMENTO[[#This Row],[SKU]],EST_MERCOCAMP!A:E,5,0),0)</f>
        <v>11604</v>
      </c>
      <c r="R617" s="3">
        <f>IFERROR(VLOOKUP(PLANEJAMENTO[[#This Row],[SKU]],EST_LMX!A:C,3,0),0)</f>
        <v>894</v>
      </c>
      <c r="S617" s="7">
        <f>IFERROR(IF(VLOOKUP(C617,'EST_DEVINTEX X DEMANDA'!A:E,5,0)&lt;0,0,VLOOKUP(C617,'EST_DEVINTEX X DEMANDA'!A:E,5,0)),0)</f>
        <v>5940</v>
      </c>
      <c r="T617" s="3"/>
      <c r="U617" s="3">
        <f t="shared" si="18"/>
        <v>0</v>
      </c>
      <c r="V617" s="3">
        <f t="shared" si="19"/>
        <v>0</v>
      </c>
      <c r="W617" s="3" t="s">
        <v>145</v>
      </c>
      <c r="X617" s="87" t="s">
        <v>145</v>
      </c>
      <c r="Y617" s="73">
        <f>(PLANEJAMENTO[[#This Row],[AGUARDANDO SEPARAÇÃO]]+PLANEJAMENTO[[#This Row],[FINALIZADO]])/(PLANEJAMENTO[[#This Row],[KIT]]+PLANEJAMENTO[[#This Row],[TOTAL LISTA]])</f>
        <v>1</v>
      </c>
    </row>
    <row r="618" spans="1:25" x14ac:dyDescent="0.25">
      <c r="A618" s="71" t="s">
        <v>162</v>
      </c>
      <c r="B618" s="71" t="s">
        <v>158</v>
      </c>
      <c r="C618" s="3">
        <v>95407</v>
      </c>
      <c r="D618" s="3" t="s">
        <v>224</v>
      </c>
      <c r="E618" s="47" t="s">
        <v>135</v>
      </c>
      <c r="F618" s="4" t="s">
        <v>136</v>
      </c>
      <c r="G618" s="4">
        <v>720</v>
      </c>
      <c r="H618" s="3">
        <v>6</v>
      </c>
      <c r="I618" s="15">
        <f>SUMIFS(IN_TRANSITO!E:E,IN_TRANSITO!B:B,PLANEJAMENTO!C618,IN_TRANSITO!H:H,PLANEJAMENTO!$I$2,IN_TRANSITO!W:W,PLANEJAMENTO!A618)</f>
        <v>0</v>
      </c>
      <c r="J618" s="15">
        <f>SUMIFS(IN_TRANSITO!E:E,IN_TRANSITO!B:B,PLANEJAMENTO!C618,IN_TRANSITO!H:H,PLANEJAMENTO!$J$2,IN_TRANSITO!W:W,PLANEJAMENTO!A618)</f>
        <v>0</v>
      </c>
      <c r="K618" s="15">
        <f>SUMIFS(PRODUCAO_SHRINK!E:E,PRODUCAO_SHRINK!B:B,PLANEJAMENTO[[#This Row],[SKU]],PRODUCAO_SHRINK!H:H,PLANEJAMENTO[[#Headers],[SHERINK SOLICITADO]],PRODUCAO_SHRINK!V:V,PLANEJAMENTO[[#This Row],[LISTA]])</f>
        <v>0</v>
      </c>
      <c r="L618" s="15">
        <f>SUMIFS(PRODUCAO_SHRINK!E:E,PRODUCAO_SHRINK!B:B,PLANEJAMENTO[[#This Row],[SKU]],PRODUCAO_SHRINK!H:H,PLANEJAMENTO[[#Headers],[SHERINK ENVIADO]],PRODUCAO_SHRINK!V:V,PLANEJAMENTO[[#This Row],[LISTA]])</f>
        <v>0</v>
      </c>
      <c r="M618" s="15">
        <f>SUMIFS(IN_TRANSITO!E:E,IN_TRANSITO!B:B,PLANEJAMENTO!C618,IN_TRANSITO!H:H,PLANEJAMENTO!$M$2,IN_TRANSITO!W:W,PLANEJAMENTO!A618)</f>
        <v>294</v>
      </c>
      <c r="N618" s="15">
        <v>0</v>
      </c>
      <c r="O618" s="15">
        <v>294</v>
      </c>
      <c r="P618" s="15">
        <f>(PLANEJAMENTO[[#This Row],[AGUARDANDO SEPARAÇÃO]]+PLANEJAMENTO[[#This Row],[FINALIZADO]])-(PLANEJAMENTO[[#This Row],[TOTAL LISTA]]+PLANEJAMENTO[[#This Row],[KIT]])</f>
        <v>0</v>
      </c>
      <c r="Q618" s="3">
        <f>IFERROR(VLOOKUP(PLANEJAMENTO[[#This Row],[SKU]],EST_MERCOCAMP!A:E,5,0),0)</f>
        <v>-4500</v>
      </c>
      <c r="R618" s="3">
        <f>IFERROR(VLOOKUP(PLANEJAMENTO[[#This Row],[SKU]],EST_LMX!A:C,3,0),0)</f>
        <v>228</v>
      </c>
      <c r="S618" s="7">
        <f>IFERROR(IF(VLOOKUP(C618,'EST_DEVINTEX X DEMANDA'!A:E,5,0)&lt;0,0,VLOOKUP(C618,'EST_DEVINTEX X DEMANDA'!A:E,5,0)),0)</f>
        <v>0</v>
      </c>
      <c r="T618" s="3"/>
      <c r="U618" s="3">
        <f t="shared" si="18"/>
        <v>0</v>
      </c>
      <c r="V618" s="3">
        <f t="shared" si="19"/>
        <v>0</v>
      </c>
      <c r="W618" s="3" t="s">
        <v>145</v>
      </c>
      <c r="X618" s="87" t="s">
        <v>145</v>
      </c>
      <c r="Y618" s="73">
        <f>(PLANEJAMENTO[[#This Row],[AGUARDANDO SEPARAÇÃO]]+PLANEJAMENTO[[#This Row],[FINALIZADO]])/(PLANEJAMENTO[[#This Row],[KIT]]+PLANEJAMENTO[[#This Row],[TOTAL LISTA]])</f>
        <v>1</v>
      </c>
    </row>
    <row r="619" spans="1:25" x14ac:dyDescent="0.25">
      <c r="A619" s="71" t="s">
        <v>162</v>
      </c>
      <c r="B619" s="71" t="s">
        <v>158</v>
      </c>
      <c r="C619" s="3">
        <v>32444</v>
      </c>
      <c r="D619" s="3" t="s">
        <v>269</v>
      </c>
      <c r="E619" s="47" t="s">
        <v>135</v>
      </c>
      <c r="F619" s="4" t="s">
        <v>136</v>
      </c>
      <c r="G619" s="4">
        <v>5760</v>
      </c>
      <c r="H619" s="3">
        <v>12</v>
      </c>
      <c r="I619" s="15">
        <f>SUMIFS(IN_TRANSITO!E:E,IN_TRANSITO!B:B,PLANEJAMENTO!C619,IN_TRANSITO!H:H,PLANEJAMENTO!$I$2,IN_TRANSITO!W:W,PLANEJAMENTO!A619)</f>
        <v>288</v>
      </c>
      <c r="J619" s="15">
        <f>SUMIFS(IN_TRANSITO!E:E,IN_TRANSITO!B:B,PLANEJAMENTO!C619,IN_TRANSITO!H:H,PLANEJAMENTO!$J$2,IN_TRANSITO!W:W,PLANEJAMENTO!A619)</f>
        <v>0</v>
      </c>
      <c r="K619" s="15">
        <f>SUMIFS(PRODUCAO_SHRINK!E:E,PRODUCAO_SHRINK!B:B,PLANEJAMENTO[[#This Row],[SKU]],PRODUCAO_SHRINK!H:H,PLANEJAMENTO[[#Headers],[SHERINK SOLICITADO]],PRODUCAO_SHRINK!V:V,PLANEJAMENTO[[#This Row],[LISTA]])</f>
        <v>0</v>
      </c>
      <c r="L619" s="15">
        <f>SUMIFS(PRODUCAO_SHRINK!E:E,PRODUCAO_SHRINK!B:B,PLANEJAMENTO[[#This Row],[SKU]],PRODUCAO_SHRINK!H:H,PLANEJAMENTO[[#Headers],[SHERINK ENVIADO]],PRODUCAO_SHRINK!V:V,PLANEJAMENTO[[#This Row],[LISTA]])</f>
        <v>0</v>
      </c>
      <c r="M619" s="15">
        <f>SUMIFS(IN_TRANSITO!E:E,IN_TRANSITO!B:B,PLANEJAMENTO!C619,IN_TRANSITO!H:H,PLANEJAMENTO!$M$2,IN_TRANSITO!W:W,PLANEJAMENTO!A619)</f>
        <v>0</v>
      </c>
      <c r="N619" s="15">
        <v>0</v>
      </c>
      <c r="O619" s="15">
        <v>288</v>
      </c>
      <c r="P619" s="15">
        <f>(PLANEJAMENTO[[#This Row],[AGUARDANDO SEPARAÇÃO]]+PLANEJAMENTO[[#This Row],[FINALIZADO]])-(PLANEJAMENTO[[#This Row],[TOTAL LISTA]]+PLANEJAMENTO[[#This Row],[KIT]])</f>
        <v>0</v>
      </c>
      <c r="Q619" s="3">
        <f>IFERROR(VLOOKUP(PLANEJAMENTO[[#This Row],[SKU]],EST_MERCOCAMP!A:E,5,0),0)</f>
        <v>-1080</v>
      </c>
      <c r="R619" s="3">
        <f>IFERROR(VLOOKUP(PLANEJAMENTO[[#This Row],[SKU]],EST_LMX!A:C,3,0),0)</f>
        <v>570</v>
      </c>
      <c r="S619" s="7">
        <f>IFERROR(IF(VLOOKUP(C619,'EST_DEVINTEX X DEMANDA'!A:E,5,0)&lt;0,0,VLOOKUP(C619,'EST_DEVINTEX X DEMANDA'!A:E,5,0)),0)</f>
        <v>2400</v>
      </c>
      <c r="T619" s="3"/>
      <c r="U619" s="3">
        <f t="shared" si="18"/>
        <v>0</v>
      </c>
      <c r="V619" s="3">
        <f t="shared" si="19"/>
        <v>0</v>
      </c>
      <c r="W619" s="3" t="s">
        <v>145</v>
      </c>
      <c r="X619" s="87" t="s">
        <v>145</v>
      </c>
      <c r="Y619" s="73">
        <f>(PLANEJAMENTO[[#This Row],[AGUARDANDO SEPARAÇÃO]]+PLANEJAMENTO[[#This Row],[FINALIZADO]])/(PLANEJAMENTO[[#This Row],[KIT]]+PLANEJAMENTO[[#This Row],[TOTAL LISTA]])</f>
        <v>1</v>
      </c>
    </row>
    <row r="620" spans="1:25" x14ac:dyDescent="0.25">
      <c r="A620" s="71" t="s">
        <v>162</v>
      </c>
      <c r="B620" s="71" t="s">
        <v>158</v>
      </c>
      <c r="C620" s="3">
        <v>33592</v>
      </c>
      <c r="D620" s="3" t="s">
        <v>317</v>
      </c>
      <c r="E620" s="47" t="s">
        <v>137</v>
      </c>
      <c r="F620" s="4" t="s">
        <v>136</v>
      </c>
      <c r="G620" s="4">
        <v>3528</v>
      </c>
      <c r="H620" s="3">
        <v>6</v>
      </c>
      <c r="I620" s="15">
        <f>SUMIFS(IN_TRANSITO!E:E,IN_TRANSITO!B:B,PLANEJAMENTO!C620,IN_TRANSITO!H:H,PLANEJAMENTO!$I$2,IN_TRANSITO!W:W,PLANEJAMENTO!A620)</f>
        <v>0</v>
      </c>
      <c r="J620" s="15">
        <f>SUMIFS(IN_TRANSITO!E:E,IN_TRANSITO!B:B,PLANEJAMENTO!C620,IN_TRANSITO!H:H,PLANEJAMENTO!$J$2,IN_TRANSITO!W:W,PLANEJAMENTO!A620)</f>
        <v>0</v>
      </c>
      <c r="K620" s="15">
        <f>SUMIFS(PRODUCAO_SHRINK!E:E,PRODUCAO_SHRINK!B:B,PLANEJAMENTO[[#This Row],[SKU]],PRODUCAO_SHRINK!H:H,PLANEJAMENTO[[#Headers],[SHERINK SOLICITADO]],PRODUCAO_SHRINK!V:V,PLANEJAMENTO[[#This Row],[LISTA]])</f>
        <v>0</v>
      </c>
      <c r="L620" s="15">
        <f>SUMIFS(PRODUCAO_SHRINK!E:E,PRODUCAO_SHRINK!B:B,PLANEJAMENTO[[#This Row],[SKU]],PRODUCAO_SHRINK!H:H,PLANEJAMENTO[[#Headers],[SHERINK ENVIADO]],PRODUCAO_SHRINK!V:V,PLANEJAMENTO[[#This Row],[LISTA]])</f>
        <v>0</v>
      </c>
      <c r="M620" s="15">
        <f>SUMIFS(IN_TRANSITO!E:E,IN_TRANSITO!B:B,PLANEJAMENTO!C620,IN_TRANSITO!H:H,PLANEJAMENTO!$M$2,IN_TRANSITO!W:W,PLANEJAMENTO!A620)</f>
        <v>282</v>
      </c>
      <c r="N620" s="15">
        <v>0</v>
      </c>
      <c r="O620" s="15">
        <v>282</v>
      </c>
      <c r="P620" s="15">
        <f>(PLANEJAMENTO[[#This Row],[AGUARDANDO SEPARAÇÃO]]+PLANEJAMENTO[[#This Row],[FINALIZADO]])-(PLANEJAMENTO[[#This Row],[TOTAL LISTA]]+PLANEJAMENTO[[#This Row],[KIT]])</f>
        <v>0</v>
      </c>
      <c r="Q620" s="3">
        <f>IFERROR(VLOOKUP(PLANEJAMENTO[[#This Row],[SKU]],EST_MERCOCAMP!A:E,5,0),0)</f>
        <v>660</v>
      </c>
      <c r="R620" s="3">
        <f>IFERROR(VLOOKUP(PLANEJAMENTO[[#This Row],[SKU]],EST_LMX!A:C,3,0),0)</f>
        <v>942</v>
      </c>
      <c r="S620" s="7">
        <f>IFERROR(IF(VLOOKUP(C620,'EST_DEVINTEX X DEMANDA'!A:E,5,0)&lt;0,0,VLOOKUP(C620,'EST_DEVINTEX X DEMANDA'!A:E,5,0)),0)</f>
        <v>0</v>
      </c>
      <c r="T620" s="3"/>
      <c r="U620" s="3">
        <f t="shared" si="18"/>
        <v>0</v>
      </c>
      <c r="V620" s="3">
        <f t="shared" si="19"/>
        <v>0</v>
      </c>
      <c r="W620" s="3" t="s">
        <v>145</v>
      </c>
      <c r="X620" s="87" t="s">
        <v>145</v>
      </c>
      <c r="Y620" s="73">
        <f>(PLANEJAMENTO[[#This Row],[AGUARDANDO SEPARAÇÃO]]+PLANEJAMENTO[[#This Row],[FINALIZADO]])/(PLANEJAMENTO[[#This Row],[KIT]]+PLANEJAMENTO[[#This Row],[TOTAL LISTA]])</f>
        <v>1</v>
      </c>
    </row>
    <row r="621" spans="1:25" x14ac:dyDescent="0.25">
      <c r="A621" s="71" t="s">
        <v>162</v>
      </c>
      <c r="B621" s="71" t="s">
        <v>158</v>
      </c>
      <c r="C621" s="3">
        <v>33251</v>
      </c>
      <c r="D621" s="3" t="s">
        <v>242</v>
      </c>
      <c r="E621" s="47" t="s">
        <v>135</v>
      </c>
      <c r="F621" s="4" t="s">
        <v>136</v>
      </c>
      <c r="G621" s="4">
        <v>5280</v>
      </c>
      <c r="H621" s="3">
        <v>12</v>
      </c>
      <c r="I621" s="15">
        <f>SUMIFS(IN_TRANSITO!E:E,IN_TRANSITO!B:B,PLANEJAMENTO!C621,IN_TRANSITO!H:H,PLANEJAMENTO!$I$2,IN_TRANSITO!W:W,PLANEJAMENTO!A621)</f>
        <v>276</v>
      </c>
      <c r="J621" s="15">
        <f>SUMIFS(IN_TRANSITO!E:E,IN_TRANSITO!B:B,PLANEJAMENTO!C621,IN_TRANSITO!H:H,PLANEJAMENTO!$J$2,IN_TRANSITO!W:W,PLANEJAMENTO!A621)</f>
        <v>0</v>
      </c>
      <c r="K621" s="15">
        <f>SUMIFS(PRODUCAO_SHRINK!E:E,PRODUCAO_SHRINK!B:B,PLANEJAMENTO[[#This Row],[SKU]],PRODUCAO_SHRINK!H:H,PLANEJAMENTO[[#Headers],[SHERINK SOLICITADO]],PRODUCAO_SHRINK!V:V,PLANEJAMENTO[[#This Row],[LISTA]])</f>
        <v>0</v>
      </c>
      <c r="L621" s="15">
        <f>SUMIFS(PRODUCAO_SHRINK!E:E,PRODUCAO_SHRINK!B:B,PLANEJAMENTO[[#This Row],[SKU]],PRODUCAO_SHRINK!H:H,PLANEJAMENTO[[#Headers],[SHERINK ENVIADO]],PRODUCAO_SHRINK!V:V,PLANEJAMENTO[[#This Row],[LISTA]])</f>
        <v>0</v>
      </c>
      <c r="M621" s="15">
        <f>SUMIFS(IN_TRANSITO!E:E,IN_TRANSITO!B:B,PLANEJAMENTO!C621,IN_TRANSITO!H:H,PLANEJAMENTO!$M$2,IN_TRANSITO!W:W,PLANEJAMENTO!A621)</f>
        <v>0</v>
      </c>
      <c r="N621" s="15">
        <v>0</v>
      </c>
      <c r="O621" s="15">
        <v>276</v>
      </c>
      <c r="P621" s="15">
        <f>(PLANEJAMENTO[[#This Row],[AGUARDANDO SEPARAÇÃO]]+PLANEJAMENTO[[#This Row],[FINALIZADO]])-(PLANEJAMENTO[[#This Row],[TOTAL LISTA]]+PLANEJAMENTO[[#This Row],[KIT]])</f>
        <v>0</v>
      </c>
      <c r="Q621" s="3">
        <f>IFERROR(VLOOKUP(PLANEJAMENTO[[#This Row],[SKU]],EST_MERCOCAMP!A:E,5,0),0)</f>
        <v>15564</v>
      </c>
      <c r="R621" s="3">
        <f>IFERROR(VLOOKUP(PLANEJAMENTO[[#This Row],[SKU]],EST_LMX!A:C,3,0),0)</f>
        <v>744</v>
      </c>
      <c r="S621" s="7">
        <f>IFERROR(IF(VLOOKUP(C621,'EST_DEVINTEX X DEMANDA'!A:E,5,0)&lt;0,0,VLOOKUP(C621,'EST_DEVINTEX X DEMANDA'!A:E,5,0)),0)</f>
        <v>15228</v>
      </c>
      <c r="T621" s="3"/>
      <c r="U621" s="3">
        <f t="shared" si="18"/>
        <v>0</v>
      </c>
      <c r="V621" s="3">
        <f t="shared" si="19"/>
        <v>0</v>
      </c>
      <c r="W621" s="3" t="s">
        <v>145</v>
      </c>
      <c r="X621" s="87" t="s">
        <v>145</v>
      </c>
      <c r="Y621" s="73">
        <f>(PLANEJAMENTO[[#This Row],[AGUARDANDO SEPARAÇÃO]]+PLANEJAMENTO[[#This Row],[FINALIZADO]])/(PLANEJAMENTO[[#This Row],[KIT]]+PLANEJAMENTO[[#This Row],[TOTAL LISTA]])</f>
        <v>1</v>
      </c>
    </row>
    <row r="622" spans="1:25" x14ac:dyDescent="0.25">
      <c r="A622" s="71" t="s">
        <v>162</v>
      </c>
      <c r="B622" s="71" t="s">
        <v>158</v>
      </c>
      <c r="C622" s="3">
        <v>32196</v>
      </c>
      <c r="D622" s="3" t="s">
        <v>57</v>
      </c>
      <c r="E622" s="47" t="s">
        <v>135</v>
      </c>
      <c r="F622" s="4" t="s">
        <v>136</v>
      </c>
      <c r="G622" s="4">
        <v>390</v>
      </c>
      <c r="H622" s="3">
        <v>6</v>
      </c>
      <c r="I622" s="15">
        <f>SUMIFS(IN_TRANSITO!E:E,IN_TRANSITO!B:B,PLANEJAMENTO!C622,IN_TRANSITO!H:H,PLANEJAMENTO!$I$2,IN_TRANSITO!W:W,PLANEJAMENTO!A622)</f>
        <v>0</v>
      </c>
      <c r="J622" s="15">
        <f>SUMIFS(IN_TRANSITO!E:E,IN_TRANSITO!B:B,PLANEJAMENTO!C622,IN_TRANSITO!H:H,PLANEJAMENTO!$J$2,IN_TRANSITO!W:W,PLANEJAMENTO!A622)</f>
        <v>0</v>
      </c>
      <c r="K622" s="15">
        <f>SUMIFS(PRODUCAO_SHRINK!E:E,PRODUCAO_SHRINK!B:B,PLANEJAMENTO[[#This Row],[SKU]],PRODUCAO_SHRINK!H:H,PLANEJAMENTO[[#Headers],[SHERINK SOLICITADO]],PRODUCAO_SHRINK!V:V,PLANEJAMENTO[[#This Row],[LISTA]])</f>
        <v>270</v>
      </c>
      <c r="L622" s="15">
        <f>SUMIFS(PRODUCAO_SHRINK!E:E,PRODUCAO_SHRINK!B:B,PLANEJAMENTO[[#This Row],[SKU]],PRODUCAO_SHRINK!H:H,PLANEJAMENTO[[#Headers],[SHERINK ENVIADO]],PRODUCAO_SHRINK!V:V,PLANEJAMENTO[[#This Row],[LISTA]])</f>
        <v>0</v>
      </c>
      <c r="M622" s="15">
        <f>SUMIFS(IN_TRANSITO!E:E,IN_TRANSITO!B:B,PLANEJAMENTO!C622,IN_TRANSITO!H:H,PLANEJAMENTO!$M$2,IN_TRANSITO!W:W,PLANEJAMENTO!A622)</f>
        <v>0</v>
      </c>
      <c r="N622" s="15">
        <v>0</v>
      </c>
      <c r="O622" s="15">
        <v>270</v>
      </c>
      <c r="P622" s="15">
        <f>(PLANEJAMENTO[[#This Row],[AGUARDANDO SEPARAÇÃO]]+PLANEJAMENTO[[#This Row],[FINALIZADO]])-(PLANEJAMENTO[[#This Row],[TOTAL LISTA]]+PLANEJAMENTO[[#This Row],[KIT]])</f>
        <v>-270</v>
      </c>
      <c r="Q622" s="3">
        <f>IFERROR(VLOOKUP(PLANEJAMENTO[[#This Row],[SKU]],EST_MERCOCAMP!A:E,5,0),0)</f>
        <v>1356</v>
      </c>
      <c r="R622" s="3">
        <f>IFERROR(VLOOKUP(PLANEJAMENTO[[#This Row],[SKU]],EST_LMX!A:C,3,0),0)</f>
        <v>486</v>
      </c>
      <c r="S622" s="7">
        <f>IFERROR(IF(VLOOKUP(C622,'EST_DEVINTEX X DEMANDA'!A:E,5,0)&lt;0,0,VLOOKUP(C622,'EST_DEVINTEX X DEMANDA'!A:E,5,0)),0)</f>
        <v>1474</v>
      </c>
      <c r="T622" s="3"/>
      <c r="U622" s="3">
        <f t="shared" si="18"/>
        <v>0</v>
      </c>
      <c r="V622" s="3">
        <f t="shared" si="19"/>
        <v>0</v>
      </c>
      <c r="W622" s="3" t="s">
        <v>182</v>
      </c>
      <c r="X622" s="87" t="s">
        <v>145</v>
      </c>
      <c r="Y622" s="73">
        <f>(PLANEJAMENTO[[#This Row],[AGUARDANDO SEPARAÇÃO]]+PLANEJAMENTO[[#This Row],[FINALIZADO]])/(PLANEJAMENTO[[#This Row],[KIT]]+PLANEJAMENTO[[#This Row],[TOTAL LISTA]])</f>
        <v>0</v>
      </c>
    </row>
    <row r="623" spans="1:25" x14ac:dyDescent="0.25">
      <c r="A623" s="71" t="s">
        <v>162</v>
      </c>
      <c r="B623" s="71" t="s">
        <v>158</v>
      </c>
      <c r="C623" s="3">
        <v>95294</v>
      </c>
      <c r="D623" s="3" t="s">
        <v>225</v>
      </c>
      <c r="E623" s="47" t="s">
        <v>135</v>
      </c>
      <c r="F623" s="4" t="s">
        <v>136</v>
      </c>
      <c r="G623" s="4">
        <v>720</v>
      </c>
      <c r="H623" s="3">
        <v>6</v>
      </c>
      <c r="I623" s="15">
        <f>SUMIFS(IN_TRANSITO!E:E,IN_TRANSITO!B:B,PLANEJAMENTO!C623,IN_TRANSITO!H:H,PLANEJAMENTO!$I$2,IN_TRANSITO!W:W,PLANEJAMENTO!A623)</f>
        <v>270</v>
      </c>
      <c r="J623" s="15">
        <f>SUMIFS(IN_TRANSITO!E:E,IN_TRANSITO!B:B,PLANEJAMENTO!C623,IN_TRANSITO!H:H,PLANEJAMENTO!$J$2,IN_TRANSITO!W:W,PLANEJAMENTO!A623)</f>
        <v>0</v>
      </c>
      <c r="K623" s="15">
        <f>SUMIFS(PRODUCAO_SHRINK!E:E,PRODUCAO_SHRINK!B:B,PLANEJAMENTO[[#This Row],[SKU]],PRODUCAO_SHRINK!H:H,PLANEJAMENTO[[#Headers],[SHERINK SOLICITADO]],PRODUCAO_SHRINK!V:V,PLANEJAMENTO[[#This Row],[LISTA]])</f>
        <v>0</v>
      </c>
      <c r="L623" s="15">
        <f>SUMIFS(PRODUCAO_SHRINK!E:E,PRODUCAO_SHRINK!B:B,PLANEJAMENTO[[#This Row],[SKU]],PRODUCAO_SHRINK!H:H,PLANEJAMENTO[[#Headers],[SHERINK ENVIADO]],PRODUCAO_SHRINK!V:V,PLANEJAMENTO[[#This Row],[LISTA]])</f>
        <v>0</v>
      </c>
      <c r="M623" s="15">
        <f>SUMIFS(IN_TRANSITO!E:E,IN_TRANSITO!B:B,PLANEJAMENTO!C623,IN_TRANSITO!H:H,PLANEJAMENTO!$M$2,IN_TRANSITO!W:W,PLANEJAMENTO!A623)</f>
        <v>0</v>
      </c>
      <c r="N623" s="15">
        <v>0</v>
      </c>
      <c r="O623" s="15">
        <v>270</v>
      </c>
      <c r="P623" s="15">
        <f>(PLANEJAMENTO[[#This Row],[AGUARDANDO SEPARAÇÃO]]+PLANEJAMENTO[[#This Row],[FINALIZADO]])-(PLANEJAMENTO[[#This Row],[TOTAL LISTA]]+PLANEJAMENTO[[#This Row],[KIT]])</f>
        <v>0</v>
      </c>
      <c r="Q623" s="3">
        <f>IFERROR(VLOOKUP(PLANEJAMENTO[[#This Row],[SKU]],EST_MERCOCAMP!A:E,5,0),0)</f>
        <v>-4836</v>
      </c>
      <c r="R623" s="3">
        <f>IFERROR(VLOOKUP(PLANEJAMENTO[[#This Row],[SKU]],EST_LMX!A:C,3,0),0)</f>
        <v>1662</v>
      </c>
      <c r="S623" s="7">
        <f>IFERROR(IF(VLOOKUP(C623,'EST_DEVINTEX X DEMANDA'!A:E,5,0)&lt;0,0,VLOOKUP(C623,'EST_DEVINTEX X DEMANDA'!A:E,5,0)),0)</f>
        <v>13908</v>
      </c>
      <c r="T623" s="3"/>
      <c r="U623" s="3">
        <f t="shared" si="18"/>
        <v>0</v>
      </c>
      <c r="V623" s="3">
        <f t="shared" si="19"/>
        <v>0</v>
      </c>
      <c r="W623" s="3" t="s">
        <v>145</v>
      </c>
      <c r="X623" s="87" t="s">
        <v>145</v>
      </c>
      <c r="Y623" s="73">
        <f>(PLANEJAMENTO[[#This Row],[AGUARDANDO SEPARAÇÃO]]+PLANEJAMENTO[[#This Row],[FINALIZADO]])/(PLANEJAMENTO[[#This Row],[KIT]]+PLANEJAMENTO[[#This Row],[TOTAL LISTA]])</f>
        <v>1</v>
      </c>
    </row>
    <row r="624" spans="1:25" x14ac:dyDescent="0.25">
      <c r="A624" s="71" t="s">
        <v>162</v>
      </c>
      <c r="B624" s="71" t="s">
        <v>158</v>
      </c>
      <c r="C624" s="3">
        <v>31786</v>
      </c>
      <c r="D624" s="3" t="s">
        <v>81</v>
      </c>
      <c r="E624" s="47" t="s">
        <v>137</v>
      </c>
      <c r="F624" s="4" t="s">
        <v>136</v>
      </c>
      <c r="G624" s="4">
        <v>390</v>
      </c>
      <c r="H624" s="3">
        <v>6</v>
      </c>
      <c r="I624" s="15">
        <f>SUMIFS(IN_TRANSITO!E:E,IN_TRANSITO!B:B,PLANEJAMENTO!C624,IN_TRANSITO!H:H,PLANEJAMENTO!$I$2,IN_TRANSITO!W:W,PLANEJAMENTO!A624)</f>
        <v>0</v>
      </c>
      <c r="J624" s="15">
        <f>SUMIFS(IN_TRANSITO!E:E,IN_TRANSITO!B:B,PLANEJAMENTO!C624,IN_TRANSITO!H:H,PLANEJAMENTO!$J$2,IN_TRANSITO!W:W,PLANEJAMENTO!A624)</f>
        <v>0</v>
      </c>
      <c r="K624" s="15">
        <f>SUMIFS(PRODUCAO_SHRINK!E:E,PRODUCAO_SHRINK!B:B,PLANEJAMENTO[[#This Row],[SKU]],PRODUCAO_SHRINK!H:H,PLANEJAMENTO[[#Headers],[SHERINK SOLICITADO]],PRODUCAO_SHRINK!V:V,PLANEJAMENTO[[#This Row],[LISTA]])</f>
        <v>270</v>
      </c>
      <c r="L624" s="15">
        <f>SUMIFS(PRODUCAO_SHRINK!E:E,PRODUCAO_SHRINK!B:B,PLANEJAMENTO[[#This Row],[SKU]],PRODUCAO_SHRINK!H:H,PLANEJAMENTO[[#Headers],[SHERINK ENVIADO]],PRODUCAO_SHRINK!V:V,PLANEJAMENTO[[#This Row],[LISTA]])</f>
        <v>0</v>
      </c>
      <c r="M624" s="15">
        <f>SUMIFS(IN_TRANSITO!E:E,IN_TRANSITO!B:B,PLANEJAMENTO!C624,IN_TRANSITO!H:H,PLANEJAMENTO!$M$2,IN_TRANSITO!W:W,PLANEJAMENTO!A624)</f>
        <v>0</v>
      </c>
      <c r="N624" s="15">
        <v>0</v>
      </c>
      <c r="O624" s="15">
        <v>270</v>
      </c>
      <c r="P624" s="15">
        <f>(PLANEJAMENTO[[#This Row],[AGUARDANDO SEPARAÇÃO]]+PLANEJAMENTO[[#This Row],[FINALIZADO]])-(PLANEJAMENTO[[#This Row],[TOTAL LISTA]]+PLANEJAMENTO[[#This Row],[KIT]])</f>
        <v>-270</v>
      </c>
      <c r="Q624" s="3">
        <f>IFERROR(VLOOKUP(PLANEJAMENTO[[#This Row],[SKU]],EST_MERCOCAMP!A:E,5,0),0)</f>
        <v>-1080</v>
      </c>
      <c r="R624" s="3">
        <f>IFERROR(VLOOKUP(PLANEJAMENTO[[#This Row],[SKU]],EST_LMX!A:C,3,0),0)</f>
        <v>18</v>
      </c>
      <c r="S624" s="7">
        <f>IFERROR(IF(VLOOKUP(C624,'EST_DEVINTEX X DEMANDA'!A:E,5,0)&lt;0,0,VLOOKUP(C624,'EST_DEVINTEX X DEMANDA'!A:E,5,0)),0)</f>
        <v>2064</v>
      </c>
      <c r="T624" s="3"/>
      <c r="U624" s="3">
        <f t="shared" si="18"/>
        <v>0</v>
      </c>
      <c r="V624" s="3">
        <f t="shared" si="19"/>
        <v>0</v>
      </c>
      <c r="W624" s="3" t="s">
        <v>182</v>
      </c>
      <c r="X624" s="87" t="s">
        <v>145</v>
      </c>
      <c r="Y624" s="73">
        <f>(PLANEJAMENTO[[#This Row],[AGUARDANDO SEPARAÇÃO]]+PLANEJAMENTO[[#This Row],[FINALIZADO]])/(PLANEJAMENTO[[#This Row],[KIT]]+PLANEJAMENTO[[#This Row],[TOTAL LISTA]])</f>
        <v>0</v>
      </c>
    </row>
    <row r="625" spans="1:25" x14ac:dyDescent="0.25">
      <c r="A625" s="71" t="s">
        <v>162</v>
      </c>
      <c r="B625" s="71" t="s">
        <v>158</v>
      </c>
      <c r="C625" s="3">
        <v>95603</v>
      </c>
      <c r="D625" s="3" t="s">
        <v>248</v>
      </c>
      <c r="E625" s="47" t="s">
        <v>135</v>
      </c>
      <c r="F625" s="4" t="s">
        <v>136</v>
      </c>
      <c r="G625" s="4">
        <v>414</v>
      </c>
      <c r="H625" s="3">
        <v>6</v>
      </c>
      <c r="I625" s="15">
        <f>SUMIFS(IN_TRANSITO!E:E,IN_TRANSITO!B:B,PLANEJAMENTO!C625,IN_TRANSITO!H:H,PLANEJAMENTO!$I$2,IN_TRANSITO!W:W,PLANEJAMENTO!A625)</f>
        <v>264</v>
      </c>
      <c r="J625" s="15">
        <f>SUMIFS(IN_TRANSITO!E:E,IN_TRANSITO!B:B,PLANEJAMENTO!C625,IN_TRANSITO!H:H,PLANEJAMENTO!$J$2,IN_TRANSITO!W:W,PLANEJAMENTO!A625)</f>
        <v>0</v>
      </c>
      <c r="K625" s="15">
        <f>SUMIFS(PRODUCAO_SHRINK!E:E,PRODUCAO_SHRINK!B:B,PLANEJAMENTO[[#This Row],[SKU]],PRODUCAO_SHRINK!H:H,PLANEJAMENTO[[#Headers],[SHERINK SOLICITADO]],PRODUCAO_SHRINK!V:V,PLANEJAMENTO[[#This Row],[LISTA]])</f>
        <v>0</v>
      </c>
      <c r="L625" s="15">
        <f>SUMIFS(PRODUCAO_SHRINK!E:E,PRODUCAO_SHRINK!B:B,PLANEJAMENTO[[#This Row],[SKU]],PRODUCAO_SHRINK!H:H,PLANEJAMENTO[[#Headers],[SHERINK ENVIADO]],PRODUCAO_SHRINK!V:V,PLANEJAMENTO[[#This Row],[LISTA]])</f>
        <v>0</v>
      </c>
      <c r="M625" s="15">
        <f>SUMIFS(IN_TRANSITO!E:E,IN_TRANSITO!B:B,PLANEJAMENTO!C625,IN_TRANSITO!H:H,PLANEJAMENTO!$M$2,IN_TRANSITO!W:W,PLANEJAMENTO!A625)</f>
        <v>0</v>
      </c>
      <c r="N625" s="15">
        <v>0</v>
      </c>
      <c r="O625" s="15">
        <v>264</v>
      </c>
      <c r="P625" s="15">
        <f>(PLANEJAMENTO[[#This Row],[AGUARDANDO SEPARAÇÃO]]+PLANEJAMENTO[[#This Row],[FINALIZADO]])-(PLANEJAMENTO[[#This Row],[TOTAL LISTA]]+PLANEJAMENTO[[#This Row],[KIT]])</f>
        <v>0</v>
      </c>
      <c r="Q625" s="3">
        <f>IFERROR(VLOOKUP(PLANEJAMENTO[[#This Row],[SKU]],EST_MERCOCAMP!A:E,5,0),0)</f>
        <v>900</v>
      </c>
      <c r="R625" s="3">
        <f>IFERROR(VLOOKUP(PLANEJAMENTO[[#This Row],[SKU]],EST_LMX!A:C,3,0),0)</f>
        <v>444</v>
      </c>
      <c r="S625" s="7">
        <f>IFERROR(IF(VLOOKUP(C625,'EST_DEVINTEX X DEMANDA'!A:E,5,0)&lt;0,0,VLOOKUP(C625,'EST_DEVINTEX X DEMANDA'!A:E,5,0)),0)</f>
        <v>414</v>
      </c>
      <c r="T625" s="3"/>
      <c r="U625" s="3">
        <f t="shared" si="18"/>
        <v>0</v>
      </c>
      <c r="V625" s="3">
        <f t="shared" si="19"/>
        <v>0</v>
      </c>
      <c r="W625" s="3" t="s">
        <v>145</v>
      </c>
      <c r="X625" s="87" t="s">
        <v>145</v>
      </c>
      <c r="Y625" s="73">
        <f>(PLANEJAMENTO[[#This Row],[AGUARDANDO SEPARAÇÃO]]+PLANEJAMENTO[[#This Row],[FINALIZADO]])/(PLANEJAMENTO[[#This Row],[KIT]]+PLANEJAMENTO[[#This Row],[TOTAL LISTA]])</f>
        <v>1</v>
      </c>
    </row>
    <row r="626" spans="1:25" x14ac:dyDescent="0.25">
      <c r="A626" s="71" t="s">
        <v>162</v>
      </c>
      <c r="B626" s="71" t="s">
        <v>158</v>
      </c>
      <c r="C626" s="3">
        <v>32246</v>
      </c>
      <c r="D626" s="3" t="s">
        <v>327</v>
      </c>
      <c r="E626" s="47" t="s">
        <v>137</v>
      </c>
      <c r="F626" s="4" t="s">
        <v>136</v>
      </c>
      <c r="G626" s="4">
        <v>4032</v>
      </c>
      <c r="H626" s="3">
        <v>12</v>
      </c>
      <c r="I626" s="15">
        <f>SUMIFS(IN_TRANSITO!E:E,IN_TRANSITO!B:B,PLANEJAMENTO!C626,IN_TRANSITO!H:H,PLANEJAMENTO!$I$2,IN_TRANSITO!W:W,PLANEJAMENTO!A626)</f>
        <v>0</v>
      </c>
      <c r="J626" s="15">
        <f>SUMIFS(IN_TRANSITO!E:E,IN_TRANSITO!B:B,PLANEJAMENTO!C626,IN_TRANSITO!H:H,PLANEJAMENTO!$J$2,IN_TRANSITO!W:W,PLANEJAMENTO!A626)</f>
        <v>0</v>
      </c>
      <c r="K626" s="15">
        <f>SUMIFS(PRODUCAO_SHRINK!E:E,PRODUCAO_SHRINK!B:B,PLANEJAMENTO[[#This Row],[SKU]],PRODUCAO_SHRINK!H:H,PLANEJAMENTO[[#Headers],[SHERINK SOLICITADO]],PRODUCAO_SHRINK!V:V,PLANEJAMENTO[[#This Row],[LISTA]])</f>
        <v>0</v>
      </c>
      <c r="L626" s="15">
        <f>SUMIFS(PRODUCAO_SHRINK!E:E,PRODUCAO_SHRINK!B:B,PLANEJAMENTO[[#This Row],[SKU]],PRODUCAO_SHRINK!H:H,PLANEJAMENTO[[#Headers],[SHERINK ENVIADO]],PRODUCAO_SHRINK!V:V,PLANEJAMENTO[[#This Row],[LISTA]])</f>
        <v>0</v>
      </c>
      <c r="M626" s="15">
        <f>SUMIFS(IN_TRANSITO!E:E,IN_TRANSITO!B:B,PLANEJAMENTO!C626,IN_TRANSITO!H:H,PLANEJAMENTO!$M$2,IN_TRANSITO!W:W,PLANEJAMENTO!A626)</f>
        <v>264</v>
      </c>
      <c r="N626" s="15">
        <v>0</v>
      </c>
      <c r="O626" s="15">
        <v>264</v>
      </c>
      <c r="P626" s="15">
        <f>(PLANEJAMENTO[[#This Row],[AGUARDANDO SEPARAÇÃO]]+PLANEJAMENTO[[#This Row],[FINALIZADO]])-(PLANEJAMENTO[[#This Row],[TOTAL LISTA]]+PLANEJAMENTO[[#This Row],[KIT]])</f>
        <v>0</v>
      </c>
      <c r="Q626" s="3">
        <f>IFERROR(VLOOKUP(PLANEJAMENTO[[#This Row],[SKU]],EST_MERCOCAMP!A:E,5,0),0)</f>
        <v>708</v>
      </c>
      <c r="R626" s="3">
        <f>IFERROR(VLOOKUP(PLANEJAMENTO[[#This Row],[SKU]],EST_LMX!A:C,3,0),0)</f>
        <v>1536</v>
      </c>
      <c r="S626" s="7">
        <f>IFERROR(IF(VLOOKUP(C626,'EST_DEVINTEX X DEMANDA'!A:E,5,0)&lt;0,0,VLOOKUP(C626,'EST_DEVINTEX X DEMANDA'!A:E,5,0)),0)</f>
        <v>5472</v>
      </c>
      <c r="T626" s="3"/>
      <c r="U626" s="3">
        <f t="shared" si="18"/>
        <v>0</v>
      </c>
      <c r="V626" s="3">
        <f t="shared" si="19"/>
        <v>0</v>
      </c>
      <c r="W626" s="3" t="s">
        <v>145</v>
      </c>
      <c r="X626" s="87" t="s">
        <v>145</v>
      </c>
      <c r="Y626" s="73">
        <f>(PLANEJAMENTO[[#This Row],[AGUARDANDO SEPARAÇÃO]]+PLANEJAMENTO[[#This Row],[FINALIZADO]])/(PLANEJAMENTO[[#This Row],[KIT]]+PLANEJAMENTO[[#This Row],[TOTAL LISTA]])</f>
        <v>1</v>
      </c>
    </row>
    <row r="627" spans="1:25" x14ac:dyDescent="0.25">
      <c r="A627" s="71" t="s">
        <v>162</v>
      </c>
      <c r="B627" s="71" t="s">
        <v>158</v>
      </c>
      <c r="C627" s="3">
        <v>34530</v>
      </c>
      <c r="D627" s="3" t="s">
        <v>42</v>
      </c>
      <c r="E627" s="47" t="s">
        <v>137</v>
      </c>
      <c r="F627" s="4" t="s">
        <v>136</v>
      </c>
      <c r="G627" s="4">
        <v>960</v>
      </c>
      <c r="H627" s="3">
        <v>6</v>
      </c>
      <c r="I627" s="15">
        <f>SUMIFS(IN_TRANSITO!E:E,IN_TRANSITO!B:B,PLANEJAMENTO!C627,IN_TRANSITO!H:H,PLANEJAMENTO!$I$2,IN_TRANSITO!W:W,PLANEJAMENTO!A627)</f>
        <v>0</v>
      </c>
      <c r="J627" s="15">
        <f>SUMIFS(IN_TRANSITO!E:E,IN_TRANSITO!B:B,PLANEJAMENTO!C627,IN_TRANSITO!H:H,PLANEJAMENTO!$J$2,IN_TRANSITO!W:W,PLANEJAMENTO!A627)</f>
        <v>0</v>
      </c>
      <c r="K627" s="15">
        <f>SUMIFS(PRODUCAO_SHRINK!E:E,PRODUCAO_SHRINK!B:B,PLANEJAMENTO[[#This Row],[SKU]],PRODUCAO_SHRINK!H:H,PLANEJAMENTO[[#Headers],[SHERINK SOLICITADO]],PRODUCAO_SHRINK!V:V,PLANEJAMENTO[[#This Row],[LISTA]])</f>
        <v>264</v>
      </c>
      <c r="L627" s="15">
        <f>SUMIFS(PRODUCAO_SHRINK!E:E,PRODUCAO_SHRINK!B:B,PLANEJAMENTO[[#This Row],[SKU]],PRODUCAO_SHRINK!H:H,PLANEJAMENTO[[#Headers],[SHERINK ENVIADO]],PRODUCAO_SHRINK!V:V,PLANEJAMENTO[[#This Row],[LISTA]])</f>
        <v>0</v>
      </c>
      <c r="M627" s="15">
        <f>SUMIFS(IN_TRANSITO!E:E,IN_TRANSITO!B:B,PLANEJAMENTO!C627,IN_TRANSITO!H:H,PLANEJAMENTO!$M$2,IN_TRANSITO!W:W,PLANEJAMENTO!A627)</f>
        <v>0</v>
      </c>
      <c r="N627" s="15">
        <v>0</v>
      </c>
      <c r="O627" s="15">
        <v>264</v>
      </c>
      <c r="P627" s="15">
        <f>(PLANEJAMENTO[[#This Row],[AGUARDANDO SEPARAÇÃO]]+PLANEJAMENTO[[#This Row],[FINALIZADO]])-(PLANEJAMENTO[[#This Row],[TOTAL LISTA]]+PLANEJAMENTO[[#This Row],[KIT]])</f>
        <v>-264</v>
      </c>
      <c r="Q627" s="3">
        <f>IFERROR(VLOOKUP(PLANEJAMENTO[[#This Row],[SKU]],EST_MERCOCAMP!A:E,5,0),0)</f>
        <v>576</v>
      </c>
      <c r="R627" s="3">
        <f>IFERROR(VLOOKUP(PLANEJAMENTO[[#This Row],[SKU]],EST_LMX!A:C,3,0),0)</f>
        <v>648</v>
      </c>
      <c r="S627" s="7">
        <f>IFERROR(IF(VLOOKUP(C627,'EST_DEVINTEX X DEMANDA'!A:E,5,0)&lt;0,0,VLOOKUP(C627,'EST_DEVINTEX X DEMANDA'!A:E,5,0)),0)</f>
        <v>960</v>
      </c>
      <c r="T627" s="3"/>
      <c r="U627" s="3">
        <f t="shared" si="18"/>
        <v>0</v>
      </c>
      <c r="V627" s="3">
        <f t="shared" si="19"/>
        <v>0</v>
      </c>
      <c r="W627" s="3" t="s">
        <v>182</v>
      </c>
      <c r="X627" s="87" t="s">
        <v>145</v>
      </c>
      <c r="Y627" s="73">
        <f>(PLANEJAMENTO[[#This Row],[AGUARDANDO SEPARAÇÃO]]+PLANEJAMENTO[[#This Row],[FINALIZADO]])/(PLANEJAMENTO[[#This Row],[KIT]]+PLANEJAMENTO[[#This Row],[TOTAL LISTA]])</f>
        <v>0</v>
      </c>
    </row>
    <row r="628" spans="1:25" x14ac:dyDescent="0.25">
      <c r="A628" s="71" t="s">
        <v>162</v>
      </c>
      <c r="B628" s="71" t="s">
        <v>158</v>
      </c>
      <c r="C628" s="3">
        <v>95269</v>
      </c>
      <c r="D628" s="3" t="s">
        <v>258</v>
      </c>
      <c r="E628" s="47" t="s">
        <v>137</v>
      </c>
      <c r="F628" s="4" t="s">
        <v>136</v>
      </c>
      <c r="G628" s="4">
        <v>1620</v>
      </c>
      <c r="H628" s="3">
        <v>6</v>
      </c>
      <c r="I628" s="15">
        <f>SUMIFS(IN_TRANSITO!E:E,IN_TRANSITO!B:B,PLANEJAMENTO!C628,IN_TRANSITO!H:H,PLANEJAMENTO!$I$2,IN_TRANSITO!W:W,PLANEJAMENTO!A628)</f>
        <v>264</v>
      </c>
      <c r="J628" s="15">
        <f>SUMIFS(IN_TRANSITO!E:E,IN_TRANSITO!B:B,PLANEJAMENTO!C628,IN_TRANSITO!H:H,PLANEJAMENTO!$J$2,IN_TRANSITO!W:W,PLANEJAMENTO!A628)</f>
        <v>0</v>
      </c>
      <c r="K628" s="15">
        <f>SUMIFS(PRODUCAO_SHRINK!E:E,PRODUCAO_SHRINK!B:B,PLANEJAMENTO[[#This Row],[SKU]],PRODUCAO_SHRINK!H:H,PLANEJAMENTO[[#Headers],[SHERINK SOLICITADO]],PRODUCAO_SHRINK!V:V,PLANEJAMENTO[[#This Row],[LISTA]])</f>
        <v>0</v>
      </c>
      <c r="L628" s="15">
        <f>SUMIFS(PRODUCAO_SHRINK!E:E,PRODUCAO_SHRINK!B:B,PLANEJAMENTO[[#This Row],[SKU]],PRODUCAO_SHRINK!H:H,PLANEJAMENTO[[#Headers],[SHERINK ENVIADO]],PRODUCAO_SHRINK!V:V,PLANEJAMENTO[[#This Row],[LISTA]])</f>
        <v>0</v>
      </c>
      <c r="M628" s="15">
        <f>SUMIFS(IN_TRANSITO!E:E,IN_TRANSITO!B:B,PLANEJAMENTO!C628,IN_TRANSITO!H:H,PLANEJAMENTO!$M$2,IN_TRANSITO!W:W,PLANEJAMENTO!A628)</f>
        <v>0</v>
      </c>
      <c r="N628" s="15">
        <v>0</v>
      </c>
      <c r="O628" s="15">
        <v>264</v>
      </c>
      <c r="P628" s="15">
        <f>(PLANEJAMENTO[[#This Row],[AGUARDANDO SEPARAÇÃO]]+PLANEJAMENTO[[#This Row],[FINALIZADO]])-(PLANEJAMENTO[[#This Row],[TOTAL LISTA]]+PLANEJAMENTO[[#This Row],[KIT]])</f>
        <v>0</v>
      </c>
      <c r="Q628" s="3">
        <f>IFERROR(VLOOKUP(PLANEJAMENTO[[#This Row],[SKU]],EST_MERCOCAMP!A:E,5,0),0)</f>
        <v>1428</v>
      </c>
      <c r="R628" s="3">
        <f>IFERROR(VLOOKUP(PLANEJAMENTO[[#This Row],[SKU]],EST_LMX!A:C,3,0),0)</f>
        <v>2076</v>
      </c>
      <c r="S628" s="7">
        <f>IFERROR(IF(VLOOKUP(C628,'EST_DEVINTEX X DEMANDA'!A:E,5,0)&lt;0,0,VLOOKUP(C628,'EST_DEVINTEX X DEMANDA'!A:E,5,0)),0)</f>
        <v>3462</v>
      </c>
      <c r="T628" s="3"/>
      <c r="U628" s="3">
        <f t="shared" si="18"/>
        <v>0</v>
      </c>
      <c r="V628" s="3">
        <f t="shared" si="19"/>
        <v>0</v>
      </c>
      <c r="W628" s="3" t="s">
        <v>145</v>
      </c>
      <c r="X628" s="87" t="s">
        <v>145</v>
      </c>
      <c r="Y628" s="73">
        <f>(PLANEJAMENTO[[#This Row],[AGUARDANDO SEPARAÇÃO]]+PLANEJAMENTO[[#This Row],[FINALIZADO]])/(PLANEJAMENTO[[#This Row],[KIT]]+PLANEJAMENTO[[#This Row],[TOTAL LISTA]])</f>
        <v>1</v>
      </c>
    </row>
    <row r="629" spans="1:25" x14ac:dyDescent="0.25">
      <c r="A629" s="71" t="s">
        <v>162</v>
      </c>
      <c r="B629" s="71" t="s">
        <v>158</v>
      </c>
      <c r="C629" s="3">
        <v>33602</v>
      </c>
      <c r="D629" s="3" t="s">
        <v>331</v>
      </c>
      <c r="E629" s="47" t="s">
        <v>137</v>
      </c>
      <c r="F629" s="4" t="s">
        <v>136</v>
      </c>
      <c r="G629" s="4">
        <v>1800</v>
      </c>
      <c r="H629" s="3">
        <v>6</v>
      </c>
      <c r="I629" s="15">
        <f>SUMIFS(IN_TRANSITO!E:E,IN_TRANSITO!B:B,PLANEJAMENTO!C629,IN_TRANSITO!H:H,PLANEJAMENTO!$I$2,IN_TRANSITO!W:W,PLANEJAMENTO!A629)</f>
        <v>252</v>
      </c>
      <c r="J629" s="15">
        <f>SUMIFS(IN_TRANSITO!E:E,IN_TRANSITO!B:B,PLANEJAMENTO!C629,IN_TRANSITO!H:H,PLANEJAMENTO!$J$2,IN_TRANSITO!W:W,PLANEJAMENTO!A629)</f>
        <v>0</v>
      </c>
      <c r="K629" s="15">
        <f>SUMIFS(PRODUCAO_SHRINK!E:E,PRODUCAO_SHRINK!B:B,PLANEJAMENTO[[#This Row],[SKU]],PRODUCAO_SHRINK!H:H,PLANEJAMENTO[[#Headers],[SHERINK SOLICITADO]],PRODUCAO_SHRINK!V:V,PLANEJAMENTO[[#This Row],[LISTA]])</f>
        <v>0</v>
      </c>
      <c r="L629" s="15">
        <f>SUMIFS(PRODUCAO_SHRINK!E:E,PRODUCAO_SHRINK!B:B,PLANEJAMENTO[[#This Row],[SKU]],PRODUCAO_SHRINK!H:H,PLANEJAMENTO[[#Headers],[SHERINK ENVIADO]],PRODUCAO_SHRINK!V:V,PLANEJAMENTO[[#This Row],[LISTA]])</f>
        <v>0</v>
      </c>
      <c r="M629" s="15">
        <f>SUMIFS(IN_TRANSITO!E:E,IN_TRANSITO!B:B,PLANEJAMENTO!C629,IN_TRANSITO!H:H,PLANEJAMENTO!$M$2,IN_TRANSITO!W:W,PLANEJAMENTO!A629)</f>
        <v>0</v>
      </c>
      <c r="N629" s="15">
        <v>0</v>
      </c>
      <c r="O629" s="15">
        <v>252</v>
      </c>
      <c r="P629" s="15">
        <f>(PLANEJAMENTO[[#This Row],[AGUARDANDO SEPARAÇÃO]]+PLANEJAMENTO[[#This Row],[FINALIZADO]])-(PLANEJAMENTO[[#This Row],[TOTAL LISTA]]+PLANEJAMENTO[[#This Row],[KIT]])</f>
        <v>0</v>
      </c>
      <c r="Q629" s="3">
        <f>IFERROR(VLOOKUP(PLANEJAMENTO[[#This Row],[SKU]],EST_MERCOCAMP!A:E,5,0),0)</f>
        <v>11076</v>
      </c>
      <c r="R629" s="3">
        <f>IFERROR(VLOOKUP(PLANEJAMENTO[[#This Row],[SKU]],EST_LMX!A:C,3,0),0)</f>
        <v>192</v>
      </c>
      <c r="S629" s="7">
        <f>IFERROR(IF(VLOOKUP(C629,'EST_DEVINTEX X DEMANDA'!A:E,5,0)&lt;0,0,VLOOKUP(C629,'EST_DEVINTEX X DEMANDA'!A:E,5,0)),0)</f>
        <v>37284</v>
      </c>
      <c r="T629" s="3"/>
      <c r="U629" s="3">
        <f t="shared" si="18"/>
        <v>0</v>
      </c>
      <c r="V629" s="3">
        <f t="shared" si="19"/>
        <v>0</v>
      </c>
      <c r="W629" s="3" t="s">
        <v>145</v>
      </c>
      <c r="X629" s="87" t="s">
        <v>145</v>
      </c>
      <c r="Y629" s="73">
        <f>(PLANEJAMENTO[[#This Row],[AGUARDANDO SEPARAÇÃO]]+PLANEJAMENTO[[#This Row],[FINALIZADO]])/(PLANEJAMENTO[[#This Row],[KIT]]+PLANEJAMENTO[[#This Row],[TOTAL LISTA]])</f>
        <v>1</v>
      </c>
    </row>
    <row r="630" spans="1:25" x14ac:dyDescent="0.25">
      <c r="A630" s="71" t="s">
        <v>162</v>
      </c>
      <c r="B630" s="71" t="s">
        <v>158</v>
      </c>
      <c r="C630" s="3">
        <v>95192</v>
      </c>
      <c r="D630" s="3" t="s">
        <v>279</v>
      </c>
      <c r="E630" s="47" t="s">
        <v>135</v>
      </c>
      <c r="F630" s="4" t="s">
        <v>136</v>
      </c>
      <c r="G630" s="4">
        <v>960</v>
      </c>
      <c r="H630" s="3">
        <v>6</v>
      </c>
      <c r="I630" s="15">
        <f>SUMIFS(IN_TRANSITO!E:E,IN_TRANSITO!B:B,PLANEJAMENTO!C630,IN_TRANSITO!H:H,PLANEJAMENTO!$I$2,IN_TRANSITO!W:W,PLANEJAMENTO!A630)</f>
        <v>0</v>
      </c>
      <c r="J630" s="15">
        <f>SUMIFS(IN_TRANSITO!E:E,IN_TRANSITO!B:B,PLANEJAMENTO!C630,IN_TRANSITO!H:H,PLANEJAMENTO!$J$2,IN_TRANSITO!W:W,PLANEJAMENTO!A630)</f>
        <v>0</v>
      </c>
      <c r="K630" s="15">
        <f>SUMIFS(PRODUCAO_SHRINK!E:E,PRODUCAO_SHRINK!B:B,PLANEJAMENTO[[#This Row],[SKU]],PRODUCAO_SHRINK!H:H,PLANEJAMENTO[[#Headers],[SHERINK SOLICITADO]],PRODUCAO_SHRINK!V:V,PLANEJAMENTO[[#This Row],[LISTA]])</f>
        <v>0</v>
      </c>
      <c r="L630" s="15">
        <f>SUMIFS(PRODUCAO_SHRINK!E:E,PRODUCAO_SHRINK!B:B,PLANEJAMENTO[[#This Row],[SKU]],PRODUCAO_SHRINK!H:H,PLANEJAMENTO[[#Headers],[SHERINK ENVIADO]],PRODUCAO_SHRINK!V:V,PLANEJAMENTO[[#This Row],[LISTA]])</f>
        <v>0</v>
      </c>
      <c r="M630" s="15">
        <f>SUMIFS(IN_TRANSITO!E:E,IN_TRANSITO!B:B,PLANEJAMENTO!C630,IN_TRANSITO!H:H,PLANEJAMENTO!$M$2,IN_TRANSITO!W:W,PLANEJAMENTO!A630)</f>
        <v>240</v>
      </c>
      <c r="N630" s="15">
        <v>0</v>
      </c>
      <c r="O630" s="15">
        <v>240</v>
      </c>
      <c r="P630" s="15">
        <f>(PLANEJAMENTO[[#This Row],[AGUARDANDO SEPARAÇÃO]]+PLANEJAMENTO[[#This Row],[FINALIZADO]])-(PLANEJAMENTO[[#This Row],[TOTAL LISTA]]+PLANEJAMENTO[[#This Row],[KIT]])</f>
        <v>0</v>
      </c>
      <c r="Q630" s="3">
        <f>IFERROR(VLOOKUP(PLANEJAMENTO[[#This Row],[SKU]],EST_MERCOCAMP!A:E,5,0),0)</f>
        <v>2346</v>
      </c>
      <c r="R630" s="3">
        <f>IFERROR(VLOOKUP(PLANEJAMENTO[[#This Row],[SKU]],EST_LMX!A:C,3,0),0)</f>
        <v>2730</v>
      </c>
      <c r="S630" s="7">
        <f>IFERROR(IF(VLOOKUP(C630,'EST_DEVINTEX X DEMANDA'!A:E,5,0)&lt;0,0,VLOOKUP(C630,'EST_DEVINTEX X DEMANDA'!A:E,5,0)),0)</f>
        <v>11010</v>
      </c>
      <c r="T630" s="3"/>
      <c r="U630" s="3">
        <f t="shared" si="18"/>
        <v>0</v>
      </c>
      <c r="V630" s="3">
        <f t="shared" si="19"/>
        <v>0</v>
      </c>
      <c r="W630" s="3" t="s">
        <v>145</v>
      </c>
      <c r="X630" s="87" t="s">
        <v>145</v>
      </c>
      <c r="Y630" s="73">
        <f>(PLANEJAMENTO[[#This Row],[AGUARDANDO SEPARAÇÃO]]+PLANEJAMENTO[[#This Row],[FINALIZADO]])/(PLANEJAMENTO[[#This Row],[KIT]]+PLANEJAMENTO[[#This Row],[TOTAL LISTA]])</f>
        <v>1</v>
      </c>
    </row>
    <row r="631" spans="1:25" x14ac:dyDescent="0.25">
      <c r="A631" s="71" t="s">
        <v>162</v>
      </c>
      <c r="B631" s="71" t="s">
        <v>158</v>
      </c>
      <c r="C631" s="3">
        <v>33371</v>
      </c>
      <c r="D631" s="3" t="s">
        <v>293</v>
      </c>
      <c r="E631" s="47" t="s">
        <v>135</v>
      </c>
      <c r="F631" s="4" t="s">
        <v>136</v>
      </c>
      <c r="G631" s="4">
        <v>1260</v>
      </c>
      <c r="H631" s="3">
        <v>6</v>
      </c>
      <c r="I631" s="15">
        <f>SUMIFS(IN_TRANSITO!E:E,IN_TRANSITO!B:B,PLANEJAMENTO!C631,IN_TRANSITO!H:H,PLANEJAMENTO!$I$2,IN_TRANSITO!W:W,PLANEJAMENTO!A631)</f>
        <v>0</v>
      </c>
      <c r="J631" s="15">
        <f>SUMIFS(IN_TRANSITO!E:E,IN_TRANSITO!B:B,PLANEJAMENTO!C631,IN_TRANSITO!H:H,PLANEJAMENTO!$J$2,IN_TRANSITO!W:W,PLANEJAMENTO!A631)</f>
        <v>0</v>
      </c>
      <c r="K631" s="15">
        <f>SUMIFS(PRODUCAO_SHRINK!E:E,PRODUCAO_SHRINK!B:B,PLANEJAMENTO[[#This Row],[SKU]],PRODUCAO_SHRINK!H:H,PLANEJAMENTO[[#Headers],[SHERINK SOLICITADO]],PRODUCAO_SHRINK!V:V,PLANEJAMENTO[[#This Row],[LISTA]])</f>
        <v>0</v>
      </c>
      <c r="L631" s="15">
        <f>SUMIFS(PRODUCAO_SHRINK!E:E,PRODUCAO_SHRINK!B:B,PLANEJAMENTO[[#This Row],[SKU]],PRODUCAO_SHRINK!H:H,PLANEJAMENTO[[#Headers],[SHERINK ENVIADO]],PRODUCAO_SHRINK!V:V,PLANEJAMENTO[[#This Row],[LISTA]])</f>
        <v>0</v>
      </c>
      <c r="M631" s="15">
        <f>SUMIFS(IN_TRANSITO!E:E,IN_TRANSITO!B:B,PLANEJAMENTO!C631,IN_TRANSITO!H:H,PLANEJAMENTO!$M$2,IN_TRANSITO!W:W,PLANEJAMENTO!A631)</f>
        <v>0</v>
      </c>
      <c r="N631" s="15">
        <v>0</v>
      </c>
      <c r="O631" s="15">
        <v>240</v>
      </c>
      <c r="P631" s="15">
        <f>(PLANEJAMENTO[[#This Row],[AGUARDANDO SEPARAÇÃO]]+PLANEJAMENTO[[#This Row],[FINALIZADO]])-(PLANEJAMENTO[[#This Row],[TOTAL LISTA]]+PLANEJAMENTO[[#This Row],[KIT]])</f>
        <v>-240</v>
      </c>
      <c r="Q631" s="3">
        <f>IFERROR(VLOOKUP(PLANEJAMENTO[[#This Row],[SKU]],EST_MERCOCAMP!A:E,5,0),0)</f>
        <v>38808</v>
      </c>
      <c r="R631" s="3">
        <f>IFERROR(VLOOKUP(PLANEJAMENTO[[#This Row],[SKU]],EST_LMX!A:C,3,0),0)</f>
        <v>828</v>
      </c>
      <c r="S631" s="7">
        <f>IFERROR(IF(VLOOKUP(C631,'EST_DEVINTEX X DEMANDA'!A:E,5,0)&lt;0,0,VLOOKUP(C631,'EST_DEVINTEX X DEMANDA'!A:E,5,0)),0)</f>
        <v>1260</v>
      </c>
      <c r="T631" s="3"/>
      <c r="U631" s="3">
        <f t="shared" si="18"/>
        <v>0</v>
      </c>
      <c r="V631" s="3">
        <f t="shared" si="19"/>
        <v>0</v>
      </c>
      <c r="W631" s="3" t="s">
        <v>145</v>
      </c>
      <c r="X631" s="87" t="s">
        <v>145</v>
      </c>
      <c r="Y631" s="73">
        <f>(PLANEJAMENTO[[#This Row],[AGUARDANDO SEPARAÇÃO]]+PLANEJAMENTO[[#This Row],[FINALIZADO]])/(PLANEJAMENTO[[#This Row],[KIT]]+PLANEJAMENTO[[#This Row],[TOTAL LISTA]])</f>
        <v>0</v>
      </c>
    </row>
    <row r="632" spans="1:25" x14ac:dyDescent="0.25">
      <c r="A632" s="71" t="s">
        <v>162</v>
      </c>
      <c r="B632" s="71" t="s">
        <v>158</v>
      </c>
      <c r="C632" s="3">
        <v>31733</v>
      </c>
      <c r="D632" s="3" t="s">
        <v>257</v>
      </c>
      <c r="E632" s="47" t="s">
        <v>135</v>
      </c>
      <c r="F632" s="4" t="s">
        <v>136</v>
      </c>
      <c r="G632" s="4">
        <v>1260</v>
      </c>
      <c r="H632" s="3">
        <v>6</v>
      </c>
      <c r="I632" s="15">
        <f>SUMIFS(IN_TRANSITO!E:E,IN_TRANSITO!B:B,PLANEJAMENTO!C632,IN_TRANSITO!H:H,PLANEJAMENTO!$I$2,IN_TRANSITO!W:W,PLANEJAMENTO!A632)</f>
        <v>0</v>
      </c>
      <c r="J632" s="15">
        <f>SUMIFS(IN_TRANSITO!E:E,IN_TRANSITO!B:B,PLANEJAMENTO!C632,IN_TRANSITO!H:H,PLANEJAMENTO!$J$2,IN_TRANSITO!W:W,PLANEJAMENTO!A632)</f>
        <v>0</v>
      </c>
      <c r="K632" s="15">
        <f>SUMIFS(PRODUCAO_SHRINK!E:E,PRODUCAO_SHRINK!B:B,PLANEJAMENTO[[#This Row],[SKU]],PRODUCAO_SHRINK!H:H,PLANEJAMENTO[[#Headers],[SHERINK SOLICITADO]],PRODUCAO_SHRINK!V:V,PLANEJAMENTO[[#This Row],[LISTA]])</f>
        <v>0</v>
      </c>
      <c r="L632" s="15">
        <f>SUMIFS(PRODUCAO_SHRINK!E:E,PRODUCAO_SHRINK!B:B,PLANEJAMENTO[[#This Row],[SKU]],PRODUCAO_SHRINK!H:H,PLANEJAMENTO[[#Headers],[SHERINK ENVIADO]],PRODUCAO_SHRINK!V:V,PLANEJAMENTO[[#This Row],[LISTA]])</f>
        <v>0</v>
      </c>
      <c r="M632" s="15">
        <f>SUMIFS(IN_TRANSITO!E:E,IN_TRANSITO!B:B,PLANEJAMENTO!C632,IN_TRANSITO!H:H,PLANEJAMENTO!$M$2,IN_TRANSITO!W:W,PLANEJAMENTO!A632)</f>
        <v>240</v>
      </c>
      <c r="N632" s="15">
        <v>0</v>
      </c>
      <c r="O632" s="15">
        <v>240</v>
      </c>
      <c r="P632" s="15">
        <f>(PLANEJAMENTO[[#This Row],[AGUARDANDO SEPARAÇÃO]]+PLANEJAMENTO[[#This Row],[FINALIZADO]])-(PLANEJAMENTO[[#This Row],[TOTAL LISTA]]+PLANEJAMENTO[[#This Row],[KIT]])</f>
        <v>0</v>
      </c>
      <c r="Q632" s="3">
        <f>IFERROR(VLOOKUP(PLANEJAMENTO[[#This Row],[SKU]],EST_MERCOCAMP!A:E,5,0),0)</f>
        <v>-330</v>
      </c>
      <c r="R632" s="3">
        <f>IFERROR(VLOOKUP(PLANEJAMENTO[[#This Row],[SKU]],EST_LMX!A:C,3,0),0)</f>
        <v>1056</v>
      </c>
      <c r="S632" s="7">
        <f>IFERROR(IF(VLOOKUP(C632,'EST_DEVINTEX X DEMANDA'!A:E,5,0)&lt;0,0,VLOOKUP(C632,'EST_DEVINTEX X DEMANDA'!A:E,5,0)),0)</f>
        <v>1260</v>
      </c>
      <c r="T632" s="3"/>
      <c r="U632" s="3">
        <f t="shared" si="18"/>
        <v>0</v>
      </c>
      <c r="V632" s="3">
        <f t="shared" si="19"/>
        <v>0</v>
      </c>
      <c r="W632" s="3" t="s">
        <v>145</v>
      </c>
      <c r="X632" s="87" t="s">
        <v>145</v>
      </c>
      <c r="Y632" s="73">
        <f>(PLANEJAMENTO[[#This Row],[AGUARDANDO SEPARAÇÃO]]+PLANEJAMENTO[[#This Row],[FINALIZADO]])/(PLANEJAMENTO[[#This Row],[KIT]]+PLANEJAMENTO[[#This Row],[TOTAL LISTA]])</f>
        <v>1</v>
      </c>
    </row>
    <row r="633" spans="1:25" x14ac:dyDescent="0.25">
      <c r="A633" s="71" t="s">
        <v>162</v>
      </c>
      <c r="B633" s="71" t="s">
        <v>158</v>
      </c>
      <c r="C633" s="3">
        <v>32442</v>
      </c>
      <c r="D633" s="3" t="s">
        <v>246</v>
      </c>
      <c r="E633" s="47" t="s">
        <v>135</v>
      </c>
      <c r="F633" s="4" t="s">
        <v>136</v>
      </c>
      <c r="G633" s="4">
        <v>888</v>
      </c>
      <c r="H633" s="3">
        <v>6</v>
      </c>
      <c r="I633" s="15">
        <f>SUMIFS(IN_TRANSITO!E:E,IN_TRANSITO!B:B,PLANEJAMENTO!C633,IN_TRANSITO!H:H,PLANEJAMENTO!$I$2,IN_TRANSITO!W:W,PLANEJAMENTO!A633)</f>
        <v>240</v>
      </c>
      <c r="J633" s="15">
        <f>SUMIFS(IN_TRANSITO!E:E,IN_TRANSITO!B:B,PLANEJAMENTO!C633,IN_TRANSITO!H:H,PLANEJAMENTO!$J$2,IN_TRANSITO!W:W,PLANEJAMENTO!A633)</f>
        <v>0</v>
      </c>
      <c r="K633" s="15">
        <f>SUMIFS(PRODUCAO_SHRINK!E:E,PRODUCAO_SHRINK!B:B,PLANEJAMENTO[[#This Row],[SKU]],PRODUCAO_SHRINK!H:H,PLANEJAMENTO[[#Headers],[SHERINK SOLICITADO]],PRODUCAO_SHRINK!V:V,PLANEJAMENTO[[#This Row],[LISTA]])</f>
        <v>0</v>
      </c>
      <c r="L633" s="15">
        <f>SUMIFS(PRODUCAO_SHRINK!E:E,PRODUCAO_SHRINK!B:B,PLANEJAMENTO[[#This Row],[SKU]],PRODUCAO_SHRINK!H:H,PLANEJAMENTO[[#Headers],[SHERINK ENVIADO]],PRODUCAO_SHRINK!V:V,PLANEJAMENTO[[#This Row],[LISTA]])</f>
        <v>0</v>
      </c>
      <c r="M633" s="15">
        <f>SUMIFS(IN_TRANSITO!E:E,IN_TRANSITO!B:B,PLANEJAMENTO!C633,IN_TRANSITO!H:H,PLANEJAMENTO!$M$2,IN_TRANSITO!W:W,PLANEJAMENTO!A633)</f>
        <v>0</v>
      </c>
      <c r="N633" s="15">
        <v>0</v>
      </c>
      <c r="O633" s="15">
        <v>240</v>
      </c>
      <c r="P633" s="15">
        <f>(PLANEJAMENTO[[#This Row],[AGUARDANDO SEPARAÇÃO]]+PLANEJAMENTO[[#This Row],[FINALIZADO]])-(PLANEJAMENTO[[#This Row],[TOTAL LISTA]]+PLANEJAMENTO[[#This Row],[KIT]])</f>
        <v>0</v>
      </c>
      <c r="Q633" s="3">
        <f>IFERROR(VLOOKUP(PLANEJAMENTO[[#This Row],[SKU]],EST_MERCOCAMP!A:E,5,0),0)</f>
        <v>-60</v>
      </c>
      <c r="R633" s="3">
        <f>IFERROR(VLOOKUP(PLANEJAMENTO[[#This Row],[SKU]],EST_LMX!A:C,3,0),0)</f>
        <v>756</v>
      </c>
      <c r="S633" s="7">
        <f>IFERROR(IF(VLOOKUP(C633,'EST_DEVINTEX X DEMANDA'!A:E,5,0)&lt;0,0,VLOOKUP(C633,'EST_DEVINTEX X DEMANDA'!A:E,5,0)),0)</f>
        <v>0</v>
      </c>
      <c r="T633" s="3"/>
      <c r="U633" s="3">
        <f t="shared" si="18"/>
        <v>0</v>
      </c>
      <c r="V633" s="3">
        <f t="shared" si="19"/>
        <v>0</v>
      </c>
      <c r="W633" s="3" t="s">
        <v>145</v>
      </c>
      <c r="X633" s="87" t="s">
        <v>145</v>
      </c>
      <c r="Y633" s="73">
        <f>(PLANEJAMENTO[[#This Row],[AGUARDANDO SEPARAÇÃO]]+PLANEJAMENTO[[#This Row],[FINALIZADO]])/(PLANEJAMENTO[[#This Row],[KIT]]+PLANEJAMENTO[[#This Row],[TOTAL LISTA]])</f>
        <v>1</v>
      </c>
    </row>
    <row r="634" spans="1:25" x14ac:dyDescent="0.25">
      <c r="A634" s="71" t="s">
        <v>162</v>
      </c>
      <c r="B634" s="71" t="s">
        <v>158</v>
      </c>
      <c r="C634" s="3">
        <v>33252</v>
      </c>
      <c r="D634" s="3" t="s">
        <v>249</v>
      </c>
      <c r="E634" s="47" t="s">
        <v>135</v>
      </c>
      <c r="F634" s="4" t="s">
        <v>136</v>
      </c>
      <c r="G634" s="4">
        <v>672</v>
      </c>
      <c r="H634" s="3">
        <v>6</v>
      </c>
      <c r="I634" s="15">
        <f>SUMIFS(IN_TRANSITO!E:E,IN_TRANSITO!B:B,PLANEJAMENTO!C634,IN_TRANSITO!H:H,PLANEJAMENTO!$I$2,IN_TRANSITO!W:W,PLANEJAMENTO!A634)</f>
        <v>0</v>
      </c>
      <c r="J634" s="15">
        <f>SUMIFS(IN_TRANSITO!E:E,IN_TRANSITO!B:B,PLANEJAMENTO!C634,IN_TRANSITO!H:H,PLANEJAMENTO!$J$2,IN_TRANSITO!W:W,PLANEJAMENTO!A634)</f>
        <v>0</v>
      </c>
      <c r="K634" s="15">
        <f>SUMIFS(PRODUCAO_SHRINK!E:E,PRODUCAO_SHRINK!B:B,PLANEJAMENTO[[#This Row],[SKU]],PRODUCAO_SHRINK!H:H,PLANEJAMENTO[[#Headers],[SHERINK SOLICITADO]],PRODUCAO_SHRINK!V:V,PLANEJAMENTO[[#This Row],[LISTA]])</f>
        <v>0</v>
      </c>
      <c r="L634" s="15">
        <f>SUMIFS(PRODUCAO_SHRINK!E:E,PRODUCAO_SHRINK!B:B,PLANEJAMENTO[[#This Row],[SKU]],PRODUCAO_SHRINK!H:H,PLANEJAMENTO[[#Headers],[SHERINK ENVIADO]],PRODUCAO_SHRINK!V:V,PLANEJAMENTO[[#This Row],[LISTA]])</f>
        <v>0</v>
      </c>
      <c r="M634" s="15">
        <f>SUMIFS(IN_TRANSITO!E:E,IN_TRANSITO!B:B,PLANEJAMENTO!C634,IN_TRANSITO!H:H,PLANEJAMENTO!$M$2,IN_TRANSITO!W:W,PLANEJAMENTO!A634)</f>
        <v>0</v>
      </c>
      <c r="N634" s="15">
        <v>0</v>
      </c>
      <c r="O634" s="15">
        <v>240</v>
      </c>
      <c r="P634" s="15">
        <f>(PLANEJAMENTO[[#This Row],[AGUARDANDO SEPARAÇÃO]]+PLANEJAMENTO[[#This Row],[FINALIZADO]])-(PLANEJAMENTO[[#This Row],[TOTAL LISTA]]+PLANEJAMENTO[[#This Row],[KIT]])</f>
        <v>-240</v>
      </c>
      <c r="Q634" s="3">
        <f>IFERROR(VLOOKUP(PLANEJAMENTO[[#This Row],[SKU]],EST_MERCOCAMP!A:E,5,0),0)</f>
        <v>-3042</v>
      </c>
      <c r="R634" s="3">
        <f>IFERROR(VLOOKUP(PLANEJAMENTO[[#This Row],[SKU]],EST_LMX!A:C,3,0),0)</f>
        <v>1104</v>
      </c>
      <c r="S634" s="7">
        <f>IFERROR(IF(VLOOKUP(C634,'EST_DEVINTEX X DEMANDA'!A:E,5,0)&lt;0,0,VLOOKUP(C634,'EST_DEVINTEX X DEMANDA'!A:E,5,0)),0)</f>
        <v>4458</v>
      </c>
      <c r="T634" s="3"/>
      <c r="U634" s="3">
        <f t="shared" si="18"/>
        <v>0</v>
      </c>
      <c r="V634" s="3">
        <f t="shared" si="19"/>
        <v>0</v>
      </c>
      <c r="W634" s="3" t="s">
        <v>145</v>
      </c>
      <c r="X634" s="87" t="s">
        <v>145</v>
      </c>
      <c r="Y634" s="73">
        <f>(PLANEJAMENTO[[#This Row],[AGUARDANDO SEPARAÇÃO]]+PLANEJAMENTO[[#This Row],[FINALIZADO]])/(PLANEJAMENTO[[#This Row],[KIT]]+PLANEJAMENTO[[#This Row],[TOTAL LISTA]])</f>
        <v>0</v>
      </c>
    </row>
    <row r="635" spans="1:25" x14ac:dyDescent="0.25">
      <c r="A635" s="71" t="s">
        <v>162</v>
      </c>
      <c r="B635" s="71" t="s">
        <v>158</v>
      </c>
      <c r="C635" s="3">
        <v>95678</v>
      </c>
      <c r="D635" s="3" t="s">
        <v>34</v>
      </c>
      <c r="E635" s="47" t="s">
        <v>135</v>
      </c>
      <c r="F635" s="4" t="s">
        <v>136</v>
      </c>
      <c r="G635" s="4">
        <v>480</v>
      </c>
      <c r="H635" s="3">
        <v>6</v>
      </c>
      <c r="I635" s="15">
        <f>SUMIFS(IN_TRANSITO!E:E,IN_TRANSITO!B:B,PLANEJAMENTO!C635,IN_TRANSITO!H:H,PLANEJAMENTO!$I$2,IN_TRANSITO!W:W,PLANEJAMENTO!A635)</f>
        <v>0</v>
      </c>
      <c r="J635" s="15">
        <f>SUMIFS(IN_TRANSITO!E:E,IN_TRANSITO!B:B,PLANEJAMENTO!C635,IN_TRANSITO!H:H,PLANEJAMENTO!$J$2,IN_TRANSITO!W:W,PLANEJAMENTO!A635)</f>
        <v>0</v>
      </c>
      <c r="K635" s="15">
        <f>SUMIFS(PRODUCAO_SHRINK!E:E,PRODUCAO_SHRINK!B:B,PLANEJAMENTO[[#This Row],[SKU]],PRODUCAO_SHRINK!H:H,PLANEJAMENTO[[#Headers],[SHERINK SOLICITADO]],PRODUCAO_SHRINK!V:V,PLANEJAMENTO[[#This Row],[LISTA]])</f>
        <v>0</v>
      </c>
      <c r="L635" s="15">
        <f>SUMIFS(PRODUCAO_SHRINK!E:E,PRODUCAO_SHRINK!B:B,PLANEJAMENTO[[#This Row],[SKU]],PRODUCAO_SHRINK!H:H,PLANEJAMENTO[[#Headers],[SHERINK ENVIADO]],PRODUCAO_SHRINK!V:V,PLANEJAMENTO[[#This Row],[LISTA]])</f>
        <v>0</v>
      </c>
      <c r="M635" s="15">
        <f>SUMIFS(IN_TRANSITO!E:E,IN_TRANSITO!B:B,PLANEJAMENTO!C635,IN_TRANSITO!H:H,PLANEJAMENTO!$M$2,IN_TRANSITO!W:W,PLANEJAMENTO!A635)</f>
        <v>0</v>
      </c>
      <c r="N635" s="15">
        <v>0</v>
      </c>
      <c r="O635" s="15">
        <v>240</v>
      </c>
      <c r="P635" s="15">
        <f>(PLANEJAMENTO[[#This Row],[AGUARDANDO SEPARAÇÃO]]+PLANEJAMENTO[[#This Row],[FINALIZADO]])-(PLANEJAMENTO[[#This Row],[TOTAL LISTA]]+PLANEJAMENTO[[#This Row],[KIT]])</f>
        <v>-240</v>
      </c>
      <c r="Q635" s="3">
        <f>IFERROR(VLOOKUP(PLANEJAMENTO[[#This Row],[SKU]],EST_MERCOCAMP!A:E,5,0),0)</f>
        <v>1752</v>
      </c>
      <c r="R635" s="3">
        <f>IFERROR(VLOOKUP(PLANEJAMENTO[[#This Row],[SKU]],EST_LMX!A:C,3,0),0)</f>
        <v>1988</v>
      </c>
      <c r="S635" s="7">
        <f>IFERROR(IF(VLOOKUP(C635,'EST_DEVINTEX X DEMANDA'!A:E,5,0)&lt;0,0,VLOOKUP(C635,'EST_DEVINTEX X DEMANDA'!A:E,5,0)),0)</f>
        <v>36084</v>
      </c>
      <c r="T635" s="3"/>
      <c r="U635" s="3">
        <f t="shared" si="18"/>
        <v>0</v>
      </c>
      <c r="V635" s="3">
        <f t="shared" si="19"/>
        <v>0</v>
      </c>
      <c r="W635" s="3" t="s">
        <v>182</v>
      </c>
      <c r="X635" s="87" t="s">
        <v>145</v>
      </c>
      <c r="Y635" s="73">
        <f>(PLANEJAMENTO[[#This Row],[AGUARDANDO SEPARAÇÃO]]+PLANEJAMENTO[[#This Row],[FINALIZADO]])/(PLANEJAMENTO[[#This Row],[KIT]]+PLANEJAMENTO[[#This Row],[TOTAL LISTA]])</f>
        <v>0</v>
      </c>
    </row>
    <row r="636" spans="1:25" x14ac:dyDescent="0.25">
      <c r="A636" s="71" t="s">
        <v>162</v>
      </c>
      <c r="B636" s="71" t="s">
        <v>158</v>
      </c>
      <c r="C636" s="3">
        <v>33596</v>
      </c>
      <c r="D636" s="3" t="s">
        <v>286</v>
      </c>
      <c r="E636" s="47" t="s">
        <v>137</v>
      </c>
      <c r="F636" s="4" t="s">
        <v>136</v>
      </c>
      <c r="G636" s="4">
        <v>8352</v>
      </c>
      <c r="H636" s="3">
        <v>12</v>
      </c>
      <c r="I636" s="15">
        <f>SUMIFS(IN_TRANSITO!E:E,IN_TRANSITO!B:B,PLANEJAMENTO!C636,IN_TRANSITO!H:H,PLANEJAMENTO!$I$2,IN_TRANSITO!W:W,PLANEJAMENTO!A636)</f>
        <v>240</v>
      </c>
      <c r="J636" s="15">
        <f>SUMIFS(IN_TRANSITO!E:E,IN_TRANSITO!B:B,PLANEJAMENTO!C636,IN_TRANSITO!H:H,PLANEJAMENTO!$J$2,IN_TRANSITO!W:W,PLANEJAMENTO!A636)</f>
        <v>0</v>
      </c>
      <c r="K636" s="15">
        <f>SUMIFS(PRODUCAO_SHRINK!E:E,PRODUCAO_SHRINK!B:B,PLANEJAMENTO[[#This Row],[SKU]],PRODUCAO_SHRINK!H:H,PLANEJAMENTO[[#Headers],[SHERINK SOLICITADO]],PRODUCAO_SHRINK!V:V,PLANEJAMENTO[[#This Row],[LISTA]])</f>
        <v>0</v>
      </c>
      <c r="L636" s="15">
        <f>SUMIFS(PRODUCAO_SHRINK!E:E,PRODUCAO_SHRINK!B:B,PLANEJAMENTO[[#This Row],[SKU]],PRODUCAO_SHRINK!H:H,PLANEJAMENTO[[#Headers],[SHERINK ENVIADO]],PRODUCAO_SHRINK!V:V,PLANEJAMENTO[[#This Row],[LISTA]])</f>
        <v>0</v>
      </c>
      <c r="M636" s="15">
        <f>SUMIFS(IN_TRANSITO!E:E,IN_TRANSITO!B:B,PLANEJAMENTO!C636,IN_TRANSITO!H:H,PLANEJAMENTO!$M$2,IN_TRANSITO!W:W,PLANEJAMENTO!A636)</f>
        <v>0</v>
      </c>
      <c r="N636" s="15">
        <v>0</v>
      </c>
      <c r="O636" s="15">
        <v>240</v>
      </c>
      <c r="P636" s="15">
        <f>(PLANEJAMENTO[[#This Row],[AGUARDANDO SEPARAÇÃO]]+PLANEJAMENTO[[#This Row],[FINALIZADO]])-(PLANEJAMENTO[[#This Row],[TOTAL LISTA]]+PLANEJAMENTO[[#This Row],[KIT]])</f>
        <v>0</v>
      </c>
      <c r="Q636" s="3">
        <f>IFERROR(VLOOKUP(PLANEJAMENTO[[#This Row],[SKU]],EST_MERCOCAMP!A:E,5,0),0)</f>
        <v>49488</v>
      </c>
      <c r="R636" s="3">
        <f>IFERROR(VLOOKUP(PLANEJAMENTO[[#This Row],[SKU]],EST_LMX!A:C,3,0),0)</f>
        <v>492</v>
      </c>
      <c r="S636" s="7">
        <f>IFERROR(IF(VLOOKUP(C636,'EST_DEVINTEX X DEMANDA'!A:E,5,0)&lt;0,0,VLOOKUP(C636,'EST_DEVINTEX X DEMANDA'!A:E,5,0)),0)</f>
        <v>16704</v>
      </c>
      <c r="T636" s="3"/>
      <c r="U636" s="3">
        <f t="shared" si="18"/>
        <v>0</v>
      </c>
      <c r="V636" s="3">
        <f t="shared" si="19"/>
        <v>0</v>
      </c>
      <c r="W636" s="3" t="s">
        <v>145</v>
      </c>
      <c r="X636" s="87" t="s">
        <v>145</v>
      </c>
      <c r="Y636" s="73">
        <f>(PLANEJAMENTO[[#This Row],[AGUARDANDO SEPARAÇÃO]]+PLANEJAMENTO[[#This Row],[FINALIZADO]])/(PLANEJAMENTO[[#This Row],[KIT]]+PLANEJAMENTO[[#This Row],[TOTAL LISTA]])</f>
        <v>1</v>
      </c>
    </row>
    <row r="637" spans="1:25" x14ac:dyDescent="0.25">
      <c r="A637" s="71" t="s">
        <v>162</v>
      </c>
      <c r="B637" s="71" t="s">
        <v>158</v>
      </c>
      <c r="C637" s="3">
        <v>32892</v>
      </c>
      <c r="D637" s="3" t="s">
        <v>259</v>
      </c>
      <c r="E637" s="47" t="s">
        <v>135</v>
      </c>
      <c r="F637" s="4" t="s">
        <v>136</v>
      </c>
      <c r="G637" s="4">
        <v>8352</v>
      </c>
      <c r="H637" s="3">
        <v>12</v>
      </c>
      <c r="I637" s="15">
        <f>SUMIFS(IN_TRANSITO!E:E,IN_TRANSITO!B:B,PLANEJAMENTO!C637,IN_TRANSITO!H:H,PLANEJAMENTO!$I$2,IN_TRANSITO!W:W,PLANEJAMENTO!A637)</f>
        <v>240</v>
      </c>
      <c r="J637" s="15">
        <f>SUMIFS(IN_TRANSITO!E:E,IN_TRANSITO!B:B,PLANEJAMENTO!C637,IN_TRANSITO!H:H,PLANEJAMENTO!$J$2,IN_TRANSITO!W:W,PLANEJAMENTO!A637)</f>
        <v>0</v>
      </c>
      <c r="K637" s="15">
        <f>SUMIFS(PRODUCAO_SHRINK!E:E,PRODUCAO_SHRINK!B:B,PLANEJAMENTO[[#This Row],[SKU]],PRODUCAO_SHRINK!H:H,PLANEJAMENTO[[#Headers],[SHERINK SOLICITADO]],PRODUCAO_SHRINK!V:V,PLANEJAMENTO[[#This Row],[LISTA]])</f>
        <v>0</v>
      </c>
      <c r="L637" s="15">
        <f>SUMIFS(PRODUCAO_SHRINK!E:E,PRODUCAO_SHRINK!B:B,PLANEJAMENTO[[#This Row],[SKU]],PRODUCAO_SHRINK!H:H,PLANEJAMENTO[[#Headers],[SHERINK ENVIADO]],PRODUCAO_SHRINK!V:V,PLANEJAMENTO[[#This Row],[LISTA]])</f>
        <v>0</v>
      </c>
      <c r="M637" s="15">
        <f>SUMIFS(IN_TRANSITO!E:E,IN_TRANSITO!B:B,PLANEJAMENTO!C637,IN_TRANSITO!H:H,PLANEJAMENTO!$M$2,IN_TRANSITO!W:W,PLANEJAMENTO!A637)</f>
        <v>0</v>
      </c>
      <c r="N637" s="15">
        <v>0</v>
      </c>
      <c r="O637" s="15">
        <v>240</v>
      </c>
      <c r="P637" s="15">
        <f>(PLANEJAMENTO[[#This Row],[AGUARDANDO SEPARAÇÃO]]+PLANEJAMENTO[[#This Row],[FINALIZADO]])-(PLANEJAMENTO[[#This Row],[TOTAL LISTA]]+PLANEJAMENTO[[#This Row],[KIT]])</f>
        <v>0</v>
      </c>
      <c r="Q637" s="3">
        <f>IFERROR(VLOOKUP(PLANEJAMENTO[[#This Row],[SKU]],EST_MERCOCAMP!A:E,5,0),0)</f>
        <v>-3504</v>
      </c>
      <c r="R637" s="3">
        <f>IFERROR(VLOOKUP(PLANEJAMENTO[[#This Row],[SKU]],EST_LMX!A:C,3,0),0)</f>
        <v>744</v>
      </c>
      <c r="S637" s="7">
        <f>IFERROR(IF(VLOOKUP(C637,'EST_DEVINTEX X DEMANDA'!A:E,5,0)&lt;0,0,VLOOKUP(C637,'EST_DEVINTEX X DEMANDA'!A:E,5,0)),0)</f>
        <v>0</v>
      </c>
      <c r="T637" s="3"/>
      <c r="U637" s="3">
        <f t="shared" si="18"/>
        <v>0</v>
      </c>
      <c r="V637" s="3">
        <f t="shared" si="19"/>
        <v>0</v>
      </c>
      <c r="W637" s="3" t="s">
        <v>145</v>
      </c>
      <c r="X637" s="87" t="s">
        <v>145</v>
      </c>
      <c r="Y637" s="73">
        <f>(PLANEJAMENTO[[#This Row],[AGUARDANDO SEPARAÇÃO]]+PLANEJAMENTO[[#This Row],[FINALIZADO]])/(PLANEJAMENTO[[#This Row],[KIT]]+PLANEJAMENTO[[#This Row],[TOTAL LISTA]])</f>
        <v>1</v>
      </c>
    </row>
    <row r="638" spans="1:25" x14ac:dyDescent="0.25">
      <c r="A638" s="71" t="s">
        <v>162</v>
      </c>
      <c r="B638" s="71" t="s">
        <v>158</v>
      </c>
      <c r="C638" s="3">
        <v>32624</v>
      </c>
      <c r="D638" s="3" t="s">
        <v>239</v>
      </c>
      <c r="E638" s="47" t="s">
        <v>135</v>
      </c>
      <c r="F638" s="4" t="s">
        <v>136</v>
      </c>
      <c r="G638" s="4">
        <v>8352</v>
      </c>
      <c r="H638" s="3">
        <v>12</v>
      </c>
      <c r="I638" s="15">
        <f>SUMIFS(IN_TRANSITO!E:E,IN_TRANSITO!B:B,PLANEJAMENTO!C638,IN_TRANSITO!H:H,PLANEJAMENTO!$I$2,IN_TRANSITO!W:W,PLANEJAMENTO!A638)</f>
        <v>240</v>
      </c>
      <c r="J638" s="15">
        <f>SUMIFS(IN_TRANSITO!E:E,IN_TRANSITO!B:B,PLANEJAMENTO!C638,IN_TRANSITO!H:H,PLANEJAMENTO!$J$2,IN_TRANSITO!W:W,PLANEJAMENTO!A638)</f>
        <v>0</v>
      </c>
      <c r="K638" s="15">
        <f>SUMIFS(PRODUCAO_SHRINK!E:E,PRODUCAO_SHRINK!B:B,PLANEJAMENTO[[#This Row],[SKU]],PRODUCAO_SHRINK!H:H,PLANEJAMENTO[[#Headers],[SHERINK SOLICITADO]],PRODUCAO_SHRINK!V:V,PLANEJAMENTO[[#This Row],[LISTA]])</f>
        <v>0</v>
      </c>
      <c r="L638" s="15">
        <f>SUMIFS(PRODUCAO_SHRINK!E:E,PRODUCAO_SHRINK!B:B,PLANEJAMENTO[[#This Row],[SKU]],PRODUCAO_SHRINK!H:H,PLANEJAMENTO[[#Headers],[SHERINK ENVIADO]],PRODUCAO_SHRINK!V:V,PLANEJAMENTO[[#This Row],[LISTA]])</f>
        <v>0</v>
      </c>
      <c r="M638" s="15">
        <f>SUMIFS(IN_TRANSITO!E:E,IN_TRANSITO!B:B,PLANEJAMENTO!C638,IN_TRANSITO!H:H,PLANEJAMENTO!$M$2,IN_TRANSITO!W:W,PLANEJAMENTO!A638)</f>
        <v>0</v>
      </c>
      <c r="N638" s="15">
        <v>0</v>
      </c>
      <c r="O638" s="15">
        <v>240</v>
      </c>
      <c r="P638" s="15">
        <f>(PLANEJAMENTO[[#This Row],[AGUARDANDO SEPARAÇÃO]]+PLANEJAMENTO[[#This Row],[FINALIZADO]])-(PLANEJAMENTO[[#This Row],[TOTAL LISTA]]+PLANEJAMENTO[[#This Row],[KIT]])</f>
        <v>0</v>
      </c>
      <c r="Q638" s="3">
        <f>IFERROR(VLOOKUP(PLANEJAMENTO[[#This Row],[SKU]],EST_MERCOCAMP!A:E,5,0),0)</f>
        <v>41100</v>
      </c>
      <c r="R638" s="3">
        <f>IFERROR(VLOOKUP(PLANEJAMENTO[[#This Row],[SKU]],EST_LMX!A:C,3,0),0)</f>
        <v>300</v>
      </c>
      <c r="S638" s="7">
        <f>IFERROR(IF(VLOOKUP(C638,'EST_DEVINTEX X DEMANDA'!A:E,5,0)&lt;0,0,VLOOKUP(C638,'EST_DEVINTEX X DEMANDA'!A:E,5,0)),0)</f>
        <v>14088</v>
      </c>
      <c r="T638" s="3"/>
      <c r="U638" s="3">
        <f t="shared" si="18"/>
        <v>0</v>
      </c>
      <c r="V638" s="3">
        <f t="shared" si="19"/>
        <v>0</v>
      </c>
      <c r="W638" s="3" t="s">
        <v>145</v>
      </c>
      <c r="X638" s="87" t="s">
        <v>145</v>
      </c>
      <c r="Y638" s="73">
        <f>(PLANEJAMENTO[[#This Row],[AGUARDANDO SEPARAÇÃO]]+PLANEJAMENTO[[#This Row],[FINALIZADO]])/(PLANEJAMENTO[[#This Row],[KIT]]+PLANEJAMENTO[[#This Row],[TOTAL LISTA]])</f>
        <v>1</v>
      </c>
    </row>
    <row r="639" spans="1:25" x14ac:dyDescent="0.25">
      <c r="A639" s="71" t="s">
        <v>162</v>
      </c>
      <c r="B639" s="71" t="s">
        <v>158</v>
      </c>
      <c r="C639" s="3">
        <v>31709</v>
      </c>
      <c r="D639" s="3" t="s">
        <v>238</v>
      </c>
      <c r="E639" s="47" t="s">
        <v>137</v>
      </c>
      <c r="F639" s="4" t="s">
        <v>136</v>
      </c>
      <c r="G639" s="4">
        <v>3384</v>
      </c>
      <c r="H639" s="3">
        <v>12</v>
      </c>
      <c r="I639" s="15">
        <f>SUMIFS(IN_TRANSITO!E:E,IN_TRANSITO!B:B,PLANEJAMENTO!C639,IN_TRANSITO!H:H,PLANEJAMENTO!$I$2,IN_TRANSITO!W:W,PLANEJAMENTO!A639)</f>
        <v>0</v>
      </c>
      <c r="J639" s="15">
        <f>SUMIFS(IN_TRANSITO!E:E,IN_TRANSITO!B:B,PLANEJAMENTO!C639,IN_TRANSITO!H:H,PLANEJAMENTO!$J$2,IN_TRANSITO!W:W,PLANEJAMENTO!A639)</f>
        <v>0</v>
      </c>
      <c r="K639" s="15">
        <f>SUMIFS(PRODUCAO_SHRINK!E:E,PRODUCAO_SHRINK!B:B,PLANEJAMENTO[[#This Row],[SKU]],PRODUCAO_SHRINK!H:H,PLANEJAMENTO[[#Headers],[SHERINK SOLICITADO]],PRODUCAO_SHRINK!V:V,PLANEJAMENTO[[#This Row],[LISTA]])</f>
        <v>0</v>
      </c>
      <c r="L639" s="15">
        <f>SUMIFS(PRODUCAO_SHRINK!E:E,PRODUCAO_SHRINK!B:B,PLANEJAMENTO[[#This Row],[SKU]],PRODUCAO_SHRINK!H:H,PLANEJAMENTO[[#Headers],[SHERINK ENVIADO]],PRODUCAO_SHRINK!V:V,PLANEJAMENTO[[#This Row],[LISTA]])</f>
        <v>0</v>
      </c>
      <c r="M639" s="15">
        <f>SUMIFS(IN_TRANSITO!E:E,IN_TRANSITO!B:B,PLANEJAMENTO!C639,IN_TRANSITO!H:H,PLANEJAMENTO!$M$2,IN_TRANSITO!W:W,PLANEJAMENTO!A639)</f>
        <v>240</v>
      </c>
      <c r="N639" s="15">
        <v>0</v>
      </c>
      <c r="O639" s="15">
        <v>240</v>
      </c>
      <c r="P639" s="15">
        <f>(PLANEJAMENTO[[#This Row],[AGUARDANDO SEPARAÇÃO]]+PLANEJAMENTO[[#This Row],[FINALIZADO]])-(PLANEJAMENTO[[#This Row],[TOTAL LISTA]]+PLANEJAMENTO[[#This Row],[KIT]])</f>
        <v>0</v>
      </c>
      <c r="Q639" s="3">
        <f>IFERROR(VLOOKUP(PLANEJAMENTO[[#This Row],[SKU]],EST_MERCOCAMP!A:E,5,0),0)</f>
        <v>7608</v>
      </c>
      <c r="R639" s="3">
        <f>IFERROR(VLOOKUP(PLANEJAMENTO[[#This Row],[SKU]],EST_LMX!A:C,3,0),0)</f>
        <v>4920</v>
      </c>
      <c r="S639" s="7">
        <f>IFERROR(IF(VLOOKUP(C639,'EST_DEVINTEX X DEMANDA'!A:E,5,0)&lt;0,0,VLOOKUP(C639,'EST_DEVINTEX X DEMANDA'!A:E,5,0)),0)</f>
        <v>9792</v>
      </c>
      <c r="T639" s="3"/>
      <c r="U639" s="3">
        <f t="shared" si="18"/>
        <v>0</v>
      </c>
      <c r="V639" s="3">
        <f t="shared" si="19"/>
        <v>0</v>
      </c>
      <c r="W639" s="3" t="s">
        <v>145</v>
      </c>
      <c r="X639" s="87" t="s">
        <v>145</v>
      </c>
      <c r="Y639" s="73">
        <f>(PLANEJAMENTO[[#This Row],[AGUARDANDO SEPARAÇÃO]]+PLANEJAMENTO[[#This Row],[FINALIZADO]])/(PLANEJAMENTO[[#This Row],[KIT]]+PLANEJAMENTO[[#This Row],[TOTAL LISTA]])</f>
        <v>1</v>
      </c>
    </row>
    <row r="640" spans="1:25" x14ac:dyDescent="0.25">
      <c r="A640" s="71" t="s">
        <v>162</v>
      </c>
      <c r="B640" s="71" t="s">
        <v>158</v>
      </c>
      <c r="C640" s="3">
        <v>33457</v>
      </c>
      <c r="D640" s="3" t="s">
        <v>82</v>
      </c>
      <c r="E640" s="47" t="s">
        <v>137</v>
      </c>
      <c r="F640" s="4" t="s">
        <v>136</v>
      </c>
      <c r="G640" s="4">
        <v>960</v>
      </c>
      <c r="H640" s="3">
        <v>6</v>
      </c>
      <c r="I640" s="15">
        <f>SUMIFS(IN_TRANSITO!E:E,IN_TRANSITO!B:B,PLANEJAMENTO!C640,IN_TRANSITO!H:H,PLANEJAMENTO!$I$2,IN_TRANSITO!W:W,PLANEJAMENTO!A640)</f>
        <v>0</v>
      </c>
      <c r="J640" s="15">
        <f>SUMIFS(IN_TRANSITO!E:E,IN_TRANSITO!B:B,PLANEJAMENTO!C640,IN_TRANSITO!H:H,PLANEJAMENTO!$J$2,IN_TRANSITO!W:W,PLANEJAMENTO!A640)</f>
        <v>0</v>
      </c>
      <c r="K640" s="15">
        <f>SUMIFS(PRODUCAO_SHRINK!E:E,PRODUCAO_SHRINK!B:B,PLANEJAMENTO[[#This Row],[SKU]],PRODUCAO_SHRINK!H:H,PLANEJAMENTO[[#Headers],[SHERINK SOLICITADO]],PRODUCAO_SHRINK!V:V,PLANEJAMENTO[[#This Row],[LISTA]])</f>
        <v>240</v>
      </c>
      <c r="L640" s="15">
        <f>SUMIFS(PRODUCAO_SHRINK!E:E,PRODUCAO_SHRINK!B:B,PLANEJAMENTO[[#This Row],[SKU]],PRODUCAO_SHRINK!H:H,PLANEJAMENTO[[#Headers],[SHERINK ENVIADO]],PRODUCAO_SHRINK!V:V,PLANEJAMENTO[[#This Row],[LISTA]])</f>
        <v>0</v>
      </c>
      <c r="M640" s="15">
        <f>SUMIFS(IN_TRANSITO!E:E,IN_TRANSITO!B:B,PLANEJAMENTO!C640,IN_TRANSITO!H:H,PLANEJAMENTO!$M$2,IN_TRANSITO!W:W,PLANEJAMENTO!A640)</f>
        <v>0</v>
      </c>
      <c r="N640" s="15">
        <v>0</v>
      </c>
      <c r="O640" s="15">
        <v>240</v>
      </c>
      <c r="P640" s="15">
        <f>(PLANEJAMENTO[[#This Row],[AGUARDANDO SEPARAÇÃO]]+PLANEJAMENTO[[#This Row],[FINALIZADO]])-(PLANEJAMENTO[[#This Row],[TOTAL LISTA]]+PLANEJAMENTO[[#This Row],[KIT]])</f>
        <v>-240</v>
      </c>
      <c r="Q640" s="3">
        <f>IFERROR(VLOOKUP(PLANEJAMENTO[[#This Row],[SKU]],EST_MERCOCAMP!A:E,5,0),0)</f>
        <v>9594</v>
      </c>
      <c r="R640" s="3">
        <f>IFERROR(VLOOKUP(PLANEJAMENTO[[#This Row],[SKU]],EST_LMX!A:C,3,0),0)</f>
        <v>1128</v>
      </c>
      <c r="S640" s="7">
        <f>IFERROR(IF(VLOOKUP(C640,'EST_DEVINTEX X DEMANDA'!A:E,5,0)&lt;0,0,VLOOKUP(C640,'EST_DEVINTEX X DEMANDA'!A:E,5,0)),0)</f>
        <v>2880</v>
      </c>
      <c r="T640" s="3"/>
      <c r="U640" s="3">
        <f t="shared" si="18"/>
        <v>0</v>
      </c>
      <c r="V640" s="3">
        <f t="shared" si="19"/>
        <v>0</v>
      </c>
      <c r="W640" s="3" t="s">
        <v>182</v>
      </c>
      <c r="X640" s="87" t="s">
        <v>145</v>
      </c>
      <c r="Y640" s="73">
        <f>(PLANEJAMENTO[[#This Row],[AGUARDANDO SEPARAÇÃO]]+PLANEJAMENTO[[#This Row],[FINALIZADO]])/(PLANEJAMENTO[[#This Row],[KIT]]+PLANEJAMENTO[[#This Row],[TOTAL LISTA]])</f>
        <v>0</v>
      </c>
    </row>
    <row r="641" spans="1:25" x14ac:dyDescent="0.25">
      <c r="A641" s="71" t="s">
        <v>162</v>
      </c>
      <c r="B641" s="71" t="s">
        <v>158</v>
      </c>
      <c r="C641" s="3">
        <v>33599</v>
      </c>
      <c r="D641" s="3" t="s">
        <v>292</v>
      </c>
      <c r="E641" s="47" t="s">
        <v>137</v>
      </c>
      <c r="F641" s="4" t="s">
        <v>136</v>
      </c>
      <c r="G641" s="4">
        <v>1800</v>
      </c>
      <c r="H641" s="3">
        <v>6</v>
      </c>
      <c r="I641" s="15">
        <f>SUMIFS(IN_TRANSITO!E:E,IN_TRANSITO!B:B,PLANEJAMENTO!C641,IN_TRANSITO!H:H,PLANEJAMENTO!$I$2,IN_TRANSITO!W:W,PLANEJAMENTO!A641)</f>
        <v>240</v>
      </c>
      <c r="J641" s="15">
        <f>SUMIFS(IN_TRANSITO!E:E,IN_TRANSITO!B:B,PLANEJAMENTO!C641,IN_TRANSITO!H:H,PLANEJAMENTO!$J$2,IN_TRANSITO!W:W,PLANEJAMENTO!A641)</f>
        <v>0</v>
      </c>
      <c r="K641" s="15">
        <f>SUMIFS(PRODUCAO_SHRINK!E:E,PRODUCAO_SHRINK!B:B,PLANEJAMENTO[[#This Row],[SKU]],PRODUCAO_SHRINK!H:H,PLANEJAMENTO[[#Headers],[SHERINK SOLICITADO]],PRODUCAO_SHRINK!V:V,PLANEJAMENTO[[#This Row],[LISTA]])</f>
        <v>0</v>
      </c>
      <c r="L641" s="15">
        <f>SUMIFS(PRODUCAO_SHRINK!E:E,PRODUCAO_SHRINK!B:B,PLANEJAMENTO[[#This Row],[SKU]],PRODUCAO_SHRINK!H:H,PLANEJAMENTO[[#Headers],[SHERINK ENVIADO]],PRODUCAO_SHRINK!V:V,PLANEJAMENTO[[#This Row],[LISTA]])</f>
        <v>0</v>
      </c>
      <c r="M641" s="15">
        <f>SUMIFS(IN_TRANSITO!E:E,IN_TRANSITO!B:B,PLANEJAMENTO!C641,IN_TRANSITO!H:H,PLANEJAMENTO!$M$2,IN_TRANSITO!W:W,PLANEJAMENTO!A641)</f>
        <v>0</v>
      </c>
      <c r="N641" s="15">
        <v>0</v>
      </c>
      <c r="O641" s="15">
        <v>240</v>
      </c>
      <c r="P641" s="15">
        <f>(PLANEJAMENTO[[#This Row],[AGUARDANDO SEPARAÇÃO]]+PLANEJAMENTO[[#This Row],[FINALIZADO]])-(PLANEJAMENTO[[#This Row],[TOTAL LISTA]]+PLANEJAMENTO[[#This Row],[KIT]])</f>
        <v>0</v>
      </c>
      <c r="Q641" s="3">
        <f>IFERROR(VLOOKUP(PLANEJAMENTO[[#This Row],[SKU]],EST_MERCOCAMP!A:E,5,0),0)</f>
        <v>37464</v>
      </c>
      <c r="R641" s="3">
        <f>IFERROR(VLOOKUP(PLANEJAMENTO[[#This Row],[SKU]],EST_LMX!A:C,3,0),0)</f>
        <v>96</v>
      </c>
      <c r="S641" s="7">
        <f>IFERROR(IF(VLOOKUP(C641,'EST_DEVINTEX X DEMANDA'!A:E,5,0)&lt;0,0,VLOOKUP(C641,'EST_DEVINTEX X DEMANDA'!A:E,5,0)),0)</f>
        <v>18822</v>
      </c>
      <c r="T641" s="3"/>
      <c r="U641" s="3">
        <f t="shared" si="18"/>
        <v>0</v>
      </c>
      <c r="V641" s="3">
        <f t="shared" si="19"/>
        <v>0</v>
      </c>
      <c r="W641" s="3" t="s">
        <v>145</v>
      </c>
      <c r="X641" s="87" t="s">
        <v>145</v>
      </c>
      <c r="Y641" s="73">
        <f>(PLANEJAMENTO[[#This Row],[AGUARDANDO SEPARAÇÃO]]+PLANEJAMENTO[[#This Row],[FINALIZADO]])/(PLANEJAMENTO[[#This Row],[KIT]]+PLANEJAMENTO[[#This Row],[TOTAL LISTA]])</f>
        <v>1</v>
      </c>
    </row>
    <row r="642" spans="1:25" x14ac:dyDescent="0.25">
      <c r="A642" s="71" t="s">
        <v>162</v>
      </c>
      <c r="B642" s="71" t="s">
        <v>158</v>
      </c>
      <c r="C642" s="3">
        <v>33297</v>
      </c>
      <c r="D642" s="3" t="s">
        <v>265</v>
      </c>
      <c r="E642" s="47" t="s">
        <v>135</v>
      </c>
      <c r="F642" s="4" t="s">
        <v>136</v>
      </c>
      <c r="G642" s="4">
        <v>3528</v>
      </c>
      <c r="H642" s="3">
        <v>6</v>
      </c>
      <c r="I642" s="15">
        <f>SUMIFS(IN_TRANSITO!E:E,IN_TRANSITO!B:B,PLANEJAMENTO!C642,IN_TRANSITO!H:H,PLANEJAMENTO!$I$2,IN_TRANSITO!W:W,PLANEJAMENTO!A642)</f>
        <v>0</v>
      </c>
      <c r="J642" s="15">
        <f>SUMIFS(IN_TRANSITO!E:E,IN_TRANSITO!B:B,PLANEJAMENTO!C642,IN_TRANSITO!H:H,PLANEJAMENTO!$J$2,IN_TRANSITO!W:W,PLANEJAMENTO!A642)</f>
        <v>0</v>
      </c>
      <c r="K642" s="15">
        <f>SUMIFS(PRODUCAO_SHRINK!E:E,PRODUCAO_SHRINK!B:B,PLANEJAMENTO[[#This Row],[SKU]],PRODUCAO_SHRINK!H:H,PLANEJAMENTO[[#Headers],[SHERINK SOLICITADO]],PRODUCAO_SHRINK!V:V,PLANEJAMENTO[[#This Row],[LISTA]])</f>
        <v>0</v>
      </c>
      <c r="L642" s="15">
        <f>SUMIFS(PRODUCAO_SHRINK!E:E,PRODUCAO_SHRINK!B:B,PLANEJAMENTO[[#This Row],[SKU]],PRODUCAO_SHRINK!H:H,PLANEJAMENTO[[#Headers],[SHERINK ENVIADO]],PRODUCAO_SHRINK!V:V,PLANEJAMENTO[[#This Row],[LISTA]])</f>
        <v>0</v>
      </c>
      <c r="M642" s="15">
        <f>SUMIFS(IN_TRANSITO!E:E,IN_TRANSITO!B:B,PLANEJAMENTO!C642,IN_TRANSITO!H:H,PLANEJAMENTO!$M$2,IN_TRANSITO!W:W,PLANEJAMENTO!A642)</f>
        <v>0</v>
      </c>
      <c r="N642" s="15">
        <v>0</v>
      </c>
      <c r="O642" s="15">
        <v>234</v>
      </c>
      <c r="P642" s="15">
        <f>(PLANEJAMENTO[[#This Row],[AGUARDANDO SEPARAÇÃO]]+PLANEJAMENTO[[#This Row],[FINALIZADO]])-(PLANEJAMENTO[[#This Row],[TOTAL LISTA]]+PLANEJAMENTO[[#This Row],[KIT]])</f>
        <v>-234</v>
      </c>
      <c r="Q642" s="3">
        <f>IFERROR(VLOOKUP(PLANEJAMENTO[[#This Row],[SKU]],EST_MERCOCAMP!A:E,5,0),0)</f>
        <v>1548</v>
      </c>
      <c r="R642" s="3">
        <f>IFERROR(VLOOKUP(PLANEJAMENTO[[#This Row],[SKU]],EST_LMX!A:C,3,0),0)</f>
        <v>1260</v>
      </c>
      <c r="S642" s="7">
        <f>IFERROR(IF(VLOOKUP(C642,'EST_DEVINTEX X DEMANDA'!A:E,5,0)&lt;0,0,VLOOKUP(C642,'EST_DEVINTEX X DEMANDA'!A:E,5,0)),0)</f>
        <v>0</v>
      </c>
      <c r="T642" s="3"/>
      <c r="U642" s="3">
        <f t="shared" si="18"/>
        <v>0</v>
      </c>
      <c r="V642" s="3">
        <f t="shared" si="19"/>
        <v>0</v>
      </c>
      <c r="W642" s="3" t="s">
        <v>145</v>
      </c>
      <c r="X642" s="87" t="s">
        <v>145</v>
      </c>
      <c r="Y642" s="73">
        <f>(PLANEJAMENTO[[#This Row],[AGUARDANDO SEPARAÇÃO]]+PLANEJAMENTO[[#This Row],[FINALIZADO]])/(PLANEJAMENTO[[#This Row],[KIT]]+PLANEJAMENTO[[#This Row],[TOTAL LISTA]])</f>
        <v>0</v>
      </c>
    </row>
    <row r="643" spans="1:25" x14ac:dyDescent="0.25">
      <c r="A643" s="71" t="s">
        <v>162</v>
      </c>
      <c r="B643" s="71" t="s">
        <v>158</v>
      </c>
      <c r="C643" s="3">
        <v>32208</v>
      </c>
      <c r="D643" s="3" t="s">
        <v>61</v>
      </c>
      <c r="E643" s="47" t="s">
        <v>135</v>
      </c>
      <c r="F643" s="4" t="s">
        <v>136</v>
      </c>
      <c r="G643" s="4">
        <v>390</v>
      </c>
      <c r="H643" s="3">
        <v>6</v>
      </c>
      <c r="I643" s="15">
        <f>SUMIFS(IN_TRANSITO!E:E,IN_TRANSITO!B:B,PLANEJAMENTO!C643,IN_TRANSITO!H:H,PLANEJAMENTO!$I$2,IN_TRANSITO!W:W,PLANEJAMENTO!A643)</f>
        <v>0</v>
      </c>
      <c r="J643" s="15">
        <f>SUMIFS(IN_TRANSITO!E:E,IN_TRANSITO!B:B,PLANEJAMENTO!C643,IN_TRANSITO!H:H,PLANEJAMENTO!$J$2,IN_TRANSITO!W:W,PLANEJAMENTO!A643)</f>
        <v>0</v>
      </c>
      <c r="K643" s="15">
        <f>SUMIFS(PRODUCAO_SHRINK!E:E,PRODUCAO_SHRINK!B:B,PLANEJAMENTO[[#This Row],[SKU]],PRODUCAO_SHRINK!H:H,PLANEJAMENTO[[#Headers],[SHERINK SOLICITADO]],PRODUCAO_SHRINK!V:V,PLANEJAMENTO[[#This Row],[LISTA]])</f>
        <v>234</v>
      </c>
      <c r="L643" s="15">
        <f>SUMIFS(PRODUCAO_SHRINK!E:E,PRODUCAO_SHRINK!B:B,PLANEJAMENTO[[#This Row],[SKU]],PRODUCAO_SHRINK!H:H,PLANEJAMENTO[[#Headers],[SHERINK ENVIADO]],PRODUCAO_SHRINK!V:V,PLANEJAMENTO[[#This Row],[LISTA]])</f>
        <v>0</v>
      </c>
      <c r="M643" s="15">
        <f>SUMIFS(IN_TRANSITO!E:E,IN_TRANSITO!B:B,PLANEJAMENTO!C643,IN_TRANSITO!H:H,PLANEJAMENTO!$M$2,IN_TRANSITO!W:W,PLANEJAMENTO!A643)</f>
        <v>0</v>
      </c>
      <c r="N643" s="15">
        <v>0</v>
      </c>
      <c r="O643" s="15">
        <v>234</v>
      </c>
      <c r="P643" s="15">
        <f>(PLANEJAMENTO[[#This Row],[AGUARDANDO SEPARAÇÃO]]+PLANEJAMENTO[[#This Row],[FINALIZADO]])-(PLANEJAMENTO[[#This Row],[TOTAL LISTA]]+PLANEJAMENTO[[#This Row],[KIT]])</f>
        <v>-234</v>
      </c>
      <c r="Q643" s="3">
        <f>IFERROR(VLOOKUP(PLANEJAMENTO[[#This Row],[SKU]],EST_MERCOCAMP!A:E,5,0),0)</f>
        <v>-2232</v>
      </c>
      <c r="R643" s="3">
        <f>IFERROR(VLOOKUP(PLANEJAMENTO[[#This Row],[SKU]],EST_LMX!A:C,3,0),0)</f>
        <v>1692</v>
      </c>
      <c r="S643" s="7">
        <f>IFERROR(IF(VLOOKUP(C643,'EST_DEVINTEX X DEMANDA'!A:E,5,0)&lt;0,0,VLOOKUP(C643,'EST_DEVINTEX X DEMANDA'!A:E,5,0)),0)</f>
        <v>906</v>
      </c>
      <c r="T643" s="3"/>
      <c r="U643" s="3">
        <f t="shared" ref="U643:U706" si="20">T643*G643</f>
        <v>0</v>
      </c>
      <c r="V643" s="3">
        <f t="shared" ref="V643:V706" si="21">U643/H643</f>
        <v>0</v>
      </c>
      <c r="W643" s="3" t="s">
        <v>182</v>
      </c>
      <c r="X643" s="87" t="s">
        <v>145</v>
      </c>
      <c r="Y643" s="73">
        <f>(PLANEJAMENTO[[#This Row],[AGUARDANDO SEPARAÇÃO]]+PLANEJAMENTO[[#This Row],[FINALIZADO]])/(PLANEJAMENTO[[#This Row],[KIT]]+PLANEJAMENTO[[#This Row],[TOTAL LISTA]])</f>
        <v>0</v>
      </c>
    </row>
    <row r="644" spans="1:25" x14ac:dyDescent="0.25">
      <c r="A644" s="71" t="s">
        <v>162</v>
      </c>
      <c r="B644" s="71" t="s">
        <v>158</v>
      </c>
      <c r="C644" s="3">
        <v>33264</v>
      </c>
      <c r="D644" s="3" t="s">
        <v>240</v>
      </c>
      <c r="E644" s="47" t="s">
        <v>137</v>
      </c>
      <c r="F644" s="4" t="s">
        <v>136</v>
      </c>
      <c r="G644" s="4">
        <v>1980</v>
      </c>
      <c r="H644" s="3">
        <v>6</v>
      </c>
      <c r="I644" s="15">
        <f>SUMIFS(IN_TRANSITO!E:E,IN_TRANSITO!B:B,PLANEJAMENTO!C644,IN_TRANSITO!H:H,PLANEJAMENTO!$I$2,IN_TRANSITO!W:W,PLANEJAMENTO!A644)</f>
        <v>234</v>
      </c>
      <c r="J644" s="15">
        <f>SUMIFS(IN_TRANSITO!E:E,IN_TRANSITO!B:B,PLANEJAMENTO!C644,IN_TRANSITO!H:H,PLANEJAMENTO!$J$2,IN_TRANSITO!W:W,PLANEJAMENTO!A644)</f>
        <v>0</v>
      </c>
      <c r="K644" s="15">
        <f>SUMIFS(PRODUCAO_SHRINK!E:E,PRODUCAO_SHRINK!B:B,PLANEJAMENTO[[#This Row],[SKU]],PRODUCAO_SHRINK!H:H,PLANEJAMENTO[[#Headers],[SHERINK SOLICITADO]],PRODUCAO_SHRINK!V:V,PLANEJAMENTO[[#This Row],[LISTA]])</f>
        <v>0</v>
      </c>
      <c r="L644" s="15">
        <f>SUMIFS(PRODUCAO_SHRINK!E:E,PRODUCAO_SHRINK!B:B,PLANEJAMENTO[[#This Row],[SKU]],PRODUCAO_SHRINK!H:H,PLANEJAMENTO[[#Headers],[SHERINK ENVIADO]],PRODUCAO_SHRINK!V:V,PLANEJAMENTO[[#This Row],[LISTA]])</f>
        <v>0</v>
      </c>
      <c r="M644" s="15">
        <f>SUMIFS(IN_TRANSITO!E:E,IN_TRANSITO!B:B,PLANEJAMENTO!C644,IN_TRANSITO!H:H,PLANEJAMENTO!$M$2,IN_TRANSITO!W:W,PLANEJAMENTO!A644)</f>
        <v>0</v>
      </c>
      <c r="N644" s="15">
        <v>0</v>
      </c>
      <c r="O644" s="15">
        <v>234</v>
      </c>
      <c r="P644" s="15">
        <f>(PLANEJAMENTO[[#This Row],[AGUARDANDO SEPARAÇÃO]]+PLANEJAMENTO[[#This Row],[FINALIZADO]])-(PLANEJAMENTO[[#This Row],[TOTAL LISTA]]+PLANEJAMENTO[[#This Row],[KIT]])</f>
        <v>0</v>
      </c>
      <c r="Q644" s="3">
        <f>IFERROR(VLOOKUP(PLANEJAMENTO[[#This Row],[SKU]],EST_MERCOCAMP!A:E,5,0),0)</f>
        <v>32616</v>
      </c>
      <c r="R644" s="3">
        <f>IFERROR(VLOOKUP(PLANEJAMENTO[[#This Row],[SKU]],EST_LMX!A:C,3,0),0)</f>
        <v>300</v>
      </c>
      <c r="S644" s="7">
        <f>IFERROR(IF(VLOOKUP(C644,'EST_DEVINTEX X DEMANDA'!A:E,5,0)&lt;0,0,VLOOKUP(C644,'EST_DEVINTEX X DEMANDA'!A:E,5,0)),0)</f>
        <v>27964</v>
      </c>
      <c r="T644" s="3"/>
      <c r="U644" s="3">
        <f t="shared" si="20"/>
        <v>0</v>
      </c>
      <c r="V644" s="3">
        <f t="shared" si="21"/>
        <v>0</v>
      </c>
      <c r="W644" s="3" t="s">
        <v>145</v>
      </c>
      <c r="X644" s="87" t="s">
        <v>145</v>
      </c>
      <c r="Y644" s="73">
        <f>(PLANEJAMENTO[[#This Row],[AGUARDANDO SEPARAÇÃO]]+PLANEJAMENTO[[#This Row],[FINALIZADO]])/(PLANEJAMENTO[[#This Row],[KIT]]+PLANEJAMENTO[[#This Row],[TOTAL LISTA]])</f>
        <v>1</v>
      </c>
    </row>
    <row r="645" spans="1:25" x14ac:dyDescent="0.25">
      <c r="A645" s="71" t="s">
        <v>162</v>
      </c>
      <c r="B645" s="71" t="s">
        <v>158</v>
      </c>
      <c r="C645" s="3">
        <v>30360</v>
      </c>
      <c r="D645" s="3" t="s">
        <v>305</v>
      </c>
      <c r="E645" s="47" t="s">
        <v>137</v>
      </c>
      <c r="F645" s="4" t="s">
        <v>136</v>
      </c>
      <c r="G645" s="4">
        <v>1680</v>
      </c>
      <c r="H645" s="3">
        <v>6</v>
      </c>
      <c r="I645" s="15">
        <f>SUMIFS(IN_TRANSITO!E:E,IN_TRANSITO!B:B,PLANEJAMENTO!C645,IN_TRANSITO!H:H,PLANEJAMENTO!$I$2,IN_TRANSITO!W:W,PLANEJAMENTO!A645)</f>
        <v>0</v>
      </c>
      <c r="J645" s="15">
        <f>SUMIFS(IN_TRANSITO!E:E,IN_TRANSITO!B:B,PLANEJAMENTO!C645,IN_TRANSITO!H:H,PLANEJAMENTO!$J$2,IN_TRANSITO!W:W,PLANEJAMENTO!A645)</f>
        <v>0</v>
      </c>
      <c r="K645" s="15">
        <f>SUMIFS(PRODUCAO_SHRINK!E:E,PRODUCAO_SHRINK!B:B,PLANEJAMENTO[[#This Row],[SKU]],PRODUCAO_SHRINK!H:H,PLANEJAMENTO[[#Headers],[SHERINK SOLICITADO]],PRODUCAO_SHRINK!V:V,PLANEJAMENTO[[#This Row],[LISTA]])</f>
        <v>0</v>
      </c>
      <c r="L645" s="15">
        <f>SUMIFS(PRODUCAO_SHRINK!E:E,PRODUCAO_SHRINK!B:B,PLANEJAMENTO[[#This Row],[SKU]],PRODUCAO_SHRINK!H:H,PLANEJAMENTO[[#Headers],[SHERINK ENVIADO]],PRODUCAO_SHRINK!V:V,PLANEJAMENTO[[#This Row],[LISTA]])</f>
        <v>0</v>
      </c>
      <c r="M645" s="15">
        <f>SUMIFS(IN_TRANSITO!E:E,IN_TRANSITO!B:B,PLANEJAMENTO!C645,IN_TRANSITO!H:H,PLANEJAMENTO!$M$2,IN_TRANSITO!W:W,PLANEJAMENTO!A645)</f>
        <v>234</v>
      </c>
      <c r="N645" s="15">
        <v>0</v>
      </c>
      <c r="O645" s="15">
        <v>234</v>
      </c>
      <c r="P645" s="15">
        <f>(PLANEJAMENTO[[#This Row],[AGUARDANDO SEPARAÇÃO]]+PLANEJAMENTO[[#This Row],[FINALIZADO]])-(PLANEJAMENTO[[#This Row],[TOTAL LISTA]]+PLANEJAMENTO[[#This Row],[KIT]])</f>
        <v>0</v>
      </c>
      <c r="Q645" s="3">
        <f>IFERROR(VLOOKUP(PLANEJAMENTO[[#This Row],[SKU]],EST_MERCOCAMP!A:E,5,0),0)</f>
        <v>1800</v>
      </c>
      <c r="R645" s="3">
        <f>IFERROR(VLOOKUP(PLANEJAMENTO[[#This Row],[SKU]],EST_LMX!A:C,3,0),0)</f>
        <v>2028</v>
      </c>
      <c r="S645" s="7">
        <f>IFERROR(IF(VLOOKUP(C645,'EST_DEVINTEX X DEMANDA'!A:E,5,0)&lt;0,0,VLOOKUP(C645,'EST_DEVINTEX X DEMANDA'!A:E,5,0)),0)</f>
        <v>4188</v>
      </c>
      <c r="T645" s="3"/>
      <c r="U645" s="3">
        <f t="shared" si="20"/>
        <v>0</v>
      </c>
      <c r="V645" s="3">
        <f t="shared" si="21"/>
        <v>0</v>
      </c>
      <c r="W645" s="3" t="s">
        <v>145</v>
      </c>
      <c r="X645" s="87" t="s">
        <v>145</v>
      </c>
      <c r="Y645" s="73">
        <f>(PLANEJAMENTO[[#This Row],[AGUARDANDO SEPARAÇÃO]]+PLANEJAMENTO[[#This Row],[FINALIZADO]])/(PLANEJAMENTO[[#This Row],[KIT]]+PLANEJAMENTO[[#This Row],[TOTAL LISTA]])</f>
        <v>1</v>
      </c>
    </row>
    <row r="646" spans="1:25" x14ac:dyDescent="0.25">
      <c r="A646" s="71" t="s">
        <v>162</v>
      </c>
      <c r="B646" s="71" t="s">
        <v>158</v>
      </c>
      <c r="C646" s="3">
        <v>33629</v>
      </c>
      <c r="D646" s="3" t="s">
        <v>525</v>
      </c>
      <c r="E646" s="47" t="s">
        <v>138</v>
      </c>
      <c r="F646" s="4" t="s">
        <v>136</v>
      </c>
      <c r="G646" s="4">
        <v>630</v>
      </c>
      <c r="H646" s="3">
        <v>6</v>
      </c>
      <c r="I646" s="15">
        <f>SUMIFS(IN_TRANSITO!E:E,IN_TRANSITO!B:B,PLANEJAMENTO!C646,IN_TRANSITO!H:H,PLANEJAMENTO!$I$2,IN_TRANSITO!W:W,PLANEJAMENTO!A646)</f>
        <v>228</v>
      </c>
      <c r="J646" s="15">
        <f>SUMIFS(IN_TRANSITO!E:E,IN_TRANSITO!B:B,PLANEJAMENTO!C646,IN_TRANSITO!H:H,PLANEJAMENTO!$J$2,IN_TRANSITO!W:W,PLANEJAMENTO!A646)</f>
        <v>0</v>
      </c>
      <c r="K646" s="15">
        <f>SUMIFS(PRODUCAO_SHRINK!E:E,PRODUCAO_SHRINK!B:B,PLANEJAMENTO[[#This Row],[SKU]],PRODUCAO_SHRINK!H:H,PLANEJAMENTO[[#Headers],[SHERINK SOLICITADO]],PRODUCAO_SHRINK!V:V,PLANEJAMENTO[[#This Row],[LISTA]])</f>
        <v>0</v>
      </c>
      <c r="L646" s="15">
        <f>SUMIFS(PRODUCAO_SHRINK!E:E,PRODUCAO_SHRINK!B:B,PLANEJAMENTO[[#This Row],[SKU]],PRODUCAO_SHRINK!H:H,PLANEJAMENTO[[#Headers],[SHERINK ENVIADO]],PRODUCAO_SHRINK!V:V,PLANEJAMENTO[[#This Row],[LISTA]])</f>
        <v>0</v>
      </c>
      <c r="M646" s="15">
        <f>SUMIFS(IN_TRANSITO!E:E,IN_TRANSITO!B:B,PLANEJAMENTO!C646,IN_TRANSITO!H:H,PLANEJAMENTO!$M$2,IN_TRANSITO!W:W,PLANEJAMENTO!A646)</f>
        <v>0</v>
      </c>
      <c r="N646" s="15">
        <v>0</v>
      </c>
      <c r="O646" s="15">
        <v>228</v>
      </c>
      <c r="P646" s="15">
        <f>(PLANEJAMENTO[[#This Row],[AGUARDANDO SEPARAÇÃO]]+PLANEJAMENTO[[#This Row],[FINALIZADO]])-(PLANEJAMENTO[[#This Row],[TOTAL LISTA]]+PLANEJAMENTO[[#This Row],[KIT]])</f>
        <v>0</v>
      </c>
      <c r="Q646" s="3">
        <f>IFERROR(VLOOKUP(PLANEJAMENTO[[#This Row],[SKU]],EST_MERCOCAMP!A:E,5,0),0)</f>
        <v>156</v>
      </c>
      <c r="R646" s="3">
        <f>IFERROR(VLOOKUP(PLANEJAMENTO[[#This Row],[SKU]],EST_LMX!A:C,3,0),0)</f>
        <v>336</v>
      </c>
      <c r="S646" s="7">
        <f>IFERROR(IF(VLOOKUP(C646,'EST_DEVINTEX X DEMANDA'!A:E,5,0)&lt;0,0,VLOOKUP(C646,'EST_DEVINTEX X DEMANDA'!A:E,5,0)),0)</f>
        <v>3354</v>
      </c>
      <c r="T646" s="3"/>
      <c r="U646" s="3">
        <f t="shared" si="20"/>
        <v>0</v>
      </c>
      <c r="V646" s="3">
        <f t="shared" si="21"/>
        <v>0</v>
      </c>
      <c r="W646" s="3" t="s">
        <v>145</v>
      </c>
      <c r="X646" s="87" t="s">
        <v>145</v>
      </c>
      <c r="Y646" s="73">
        <f>(PLANEJAMENTO[[#This Row],[AGUARDANDO SEPARAÇÃO]]+PLANEJAMENTO[[#This Row],[FINALIZADO]])/(PLANEJAMENTO[[#This Row],[KIT]]+PLANEJAMENTO[[#This Row],[TOTAL LISTA]])</f>
        <v>1</v>
      </c>
    </row>
    <row r="647" spans="1:25" x14ac:dyDescent="0.25">
      <c r="A647" s="71" t="s">
        <v>162</v>
      </c>
      <c r="B647" s="71" t="s">
        <v>158</v>
      </c>
      <c r="C647" s="3">
        <v>43735</v>
      </c>
      <c r="D647" s="3" t="s">
        <v>323</v>
      </c>
      <c r="E647" s="47" t="s">
        <v>135</v>
      </c>
      <c r="F647" s="4" t="s">
        <v>136</v>
      </c>
      <c r="G647" s="4">
        <v>1080</v>
      </c>
      <c r="H647" s="3">
        <v>12</v>
      </c>
      <c r="I647" s="15">
        <f>SUMIFS(IN_TRANSITO!E:E,IN_TRANSITO!B:B,PLANEJAMENTO!C647,IN_TRANSITO!H:H,PLANEJAMENTO!$I$2,IN_TRANSITO!W:W,PLANEJAMENTO!A647)</f>
        <v>228</v>
      </c>
      <c r="J647" s="15">
        <f>SUMIFS(IN_TRANSITO!E:E,IN_TRANSITO!B:B,PLANEJAMENTO!C647,IN_TRANSITO!H:H,PLANEJAMENTO!$J$2,IN_TRANSITO!W:W,PLANEJAMENTO!A647)</f>
        <v>0</v>
      </c>
      <c r="K647" s="15">
        <f>SUMIFS(PRODUCAO_SHRINK!E:E,PRODUCAO_SHRINK!B:B,PLANEJAMENTO[[#This Row],[SKU]],PRODUCAO_SHRINK!H:H,PLANEJAMENTO[[#Headers],[SHERINK SOLICITADO]],PRODUCAO_SHRINK!V:V,PLANEJAMENTO[[#This Row],[LISTA]])</f>
        <v>0</v>
      </c>
      <c r="L647" s="15">
        <f>SUMIFS(PRODUCAO_SHRINK!E:E,PRODUCAO_SHRINK!B:B,PLANEJAMENTO[[#This Row],[SKU]],PRODUCAO_SHRINK!H:H,PLANEJAMENTO[[#Headers],[SHERINK ENVIADO]],PRODUCAO_SHRINK!V:V,PLANEJAMENTO[[#This Row],[LISTA]])</f>
        <v>0</v>
      </c>
      <c r="M647" s="15">
        <f>SUMIFS(IN_TRANSITO!E:E,IN_TRANSITO!B:B,PLANEJAMENTO!C647,IN_TRANSITO!H:H,PLANEJAMENTO!$M$2,IN_TRANSITO!W:W,PLANEJAMENTO!A647)</f>
        <v>0</v>
      </c>
      <c r="N647" s="15">
        <v>0</v>
      </c>
      <c r="O647" s="15">
        <v>228</v>
      </c>
      <c r="P647" s="15">
        <f>(PLANEJAMENTO[[#This Row],[AGUARDANDO SEPARAÇÃO]]+PLANEJAMENTO[[#This Row],[FINALIZADO]])-(PLANEJAMENTO[[#This Row],[TOTAL LISTA]]+PLANEJAMENTO[[#This Row],[KIT]])</f>
        <v>0</v>
      </c>
      <c r="Q647" s="3">
        <f>IFERROR(VLOOKUP(PLANEJAMENTO[[#This Row],[SKU]],EST_MERCOCAMP!A:E,5,0),0)</f>
        <v>-4128</v>
      </c>
      <c r="R647" s="3">
        <f>IFERROR(VLOOKUP(PLANEJAMENTO[[#This Row],[SKU]],EST_LMX!A:C,3,0),0)</f>
        <v>324</v>
      </c>
      <c r="S647" s="7">
        <f>IFERROR(IF(VLOOKUP(C647,'EST_DEVINTEX X DEMANDA'!A:E,5,0)&lt;0,0,VLOOKUP(C647,'EST_DEVINTEX X DEMANDA'!A:E,5,0)),0)</f>
        <v>5400</v>
      </c>
      <c r="T647" s="3"/>
      <c r="U647" s="3">
        <f t="shared" si="20"/>
        <v>0</v>
      </c>
      <c r="V647" s="3">
        <f t="shared" si="21"/>
        <v>0</v>
      </c>
      <c r="W647" s="3" t="s">
        <v>145</v>
      </c>
      <c r="X647" s="87" t="s">
        <v>145</v>
      </c>
      <c r="Y647" s="73">
        <f>(PLANEJAMENTO[[#This Row],[AGUARDANDO SEPARAÇÃO]]+PLANEJAMENTO[[#This Row],[FINALIZADO]])/(PLANEJAMENTO[[#This Row],[KIT]]+PLANEJAMENTO[[#This Row],[TOTAL LISTA]])</f>
        <v>1</v>
      </c>
    </row>
    <row r="648" spans="1:25" x14ac:dyDescent="0.25">
      <c r="A648" s="71" t="s">
        <v>162</v>
      </c>
      <c r="B648" s="71" t="s">
        <v>158</v>
      </c>
      <c r="C648" s="3">
        <v>43763</v>
      </c>
      <c r="D648" s="3" t="s">
        <v>526</v>
      </c>
      <c r="E648" s="47" t="s">
        <v>137</v>
      </c>
      <c r="F648" s="4" t="s">
        <v>136</v>
      </c>
      <c r="G648" s="4">
        <v>1080</v>
      </c>
      <c r="H648" s="3">
        <v>12</v>
      </c>
      <c r="I648" s="15">
        <f>SUMIFS(IN_TRANSITO!E:E,IN_TRANSITO!B:B,PLANEJAMENTO!C648,IN_TRANSITO!H:H,PLANEJAMENTO!$I$2,IN_TRANSITO!W:W,PLANEJAMENTO!A648)</f>
        <v>228</v>
      </c>
      <c r="J648" s="15">
        <f>SUMIFS(IN_TRANSITO!E:E,IN_TRANSITO!B:B,PLANEJAMENTO!C648,IN_TRANSITO!H:H,PLANEJAMENTO!$J$2,IN_TRANSITO!W:W,PLANEJAMENTO!A648)</f>
        <v>0</v>
      </c>
      <c r="K648" s="15">
        <f>SUMIFS(PRODUCAO_SHRINK!E:E,PRODUCAO_SHRINK!B:B,PLANEJAMENTO[[#This Row],[SKU]],PRODUCAO_SHRINK!H:H,PLANEJAMENTO[[#Headers],[SHERINK SOLICITADO]],PRODUCAO_SHRINK!V:V,PLANEJAMENTO[[#This Row],[LISTA]])</f>
        <v>0</v>
      </c>
      <c r="L648" s="15">
        <f>SUMIFS(PRODUCAO_SHRINK!E:E,PRODUCAO_SHRINK!B:B,PLANEJAMENTO[[#This Row],[SKU]],PRODUCAO_SHRINK!H:H,PLANEJAMENTO[[#Headers],[SHERINK ENVIADO]],PRODUCAO_SHRINK!V:V,PLANEJAMENTO[[#This Row],[LISTA]])</f>
        <v>0</v>
      </c>
      <c r="M648" s="15">
        <f>SUMIFS(IN_TRANSITO!E:E,IN_TRANSITO!B:B,PLANEJAMENTO!C648,IN_TRANSITO!H:H,PLANEJAMENTO!$M$2,IN_TRANSITO!W:W,PLANEJAMENTO!A648)</f>
        <v>0</v>
      </c>
      <c r="N648" s="15">
        <v>0</v>
      </c>
      <c r="O648" s="15">
        <v>228</v>
      </c>
      <c r="P648" s="15">
        <f>(PLANEJAMENTO[[#This Row],[AGUARDANDO SEPARAÇÃO]]+PLANEJAMENTO[[#This Row],[FINALIZADO]])-(PLANEJAMENTO[[#This Row],[TOTAL LISTA]]+PLANEJAMENTO[[#This Row],[KIT]])</f>
        <v>0</v>
      </c>
      <c r="Q648" s="3">
        <f>IFERROR(VLOOKUP(PLANEJAMENTO[[#This Row],[SKU]],EST_MERCOCAMP!A:E,5,0),0)</f>
        <v>-2268</v>
      </c>
      <c r="R648" s="3">
        <f>IFERROR(VLOOKUP(PLANEJAMENTO[[#This Row],[SKU]],EST_LMX!A:C,3,0),0)</f>
        <v>54</v>
      </c>
      <c r="S648" s="7">
        <f>IFERROR(IF(VLOOKUP(C648,'EST_DEVINTEX X DEMANDA'!A:E,5,0)&lt;0,0,VLOOKUP(C648,'EST_DEVINTEX X DEMANDA'!A:E,5,0)),0)</f>
        <v>0</v>
      </c>
      <c r="T648" s="3"/>
      <c r="U648" s="3">
        <f t="shared" si="20"/>
        <v>0</v>
      </c>
      <c r="V648" s="3">
        <f t="shared" si="21"/>
        <v>0</v>
      </c>
      <c r="W648" s="3" t="s">
        <v>145</v>
      </c>
      <c r="X648" s="87" t="s">
        <v>145</v>
      </c>
      <c r="Y648" s="73">
        <f>(PLANEJAMENTO[[#This Row],[AGUARDANDO SEPARAÇÃO]]+PLANEJAMENTO[[#This Row],[FINALIZADO]])/(PLANEJAMENTO[[#This Row],[KIT]]+PLANEJAMENTO[[#This Row],[TOTAL LISTA]])</f>
        <v>1</v>
      </c>
    </row>
    <row r="649" spans="1:25" x14ac:dyDescent="0.25">
      <c r="A649" s="71" t="s">
        <v>162</v>
      </c>
      <c r="B649" s="71" t="s">
        <v>158</v>
      </c>
      <c r="C649" s="3">
        <v>95087</v>
      </c>
      <c r="D649" s="3" t="s">
        <v>83</v>
      </c>
      <c r="E649" s="47" t="s">
        <v>137</v>
      </c>
      <c r="F649" s="4" t="s">
        <v>136</v>
      </c>
      <c r="G649" s="4">
        <v>480</v>
      </c>
      <c r="H649" s="3">
        <v>6</v>
      </c>
      <c r="I649" s="15">
        <f>SUMIFS(IN_TRANSITO!E:E,IN_TRANSITO!B:B,PLANEJAMENTO!C649,IN_TRANSITO!H:H,PLANEJAMENTO!$I$2,IN_TRANSITO!W:W,PLANEJAMENTO!A649)</f>
        <v>0</v>
      </c>
      <c r="J649" s="15">
        <f>SUMIFS(IN_TRANSITO!E:E,IN_TRANSITO!B:B,PLANEJAMENTO!C649,IN_TRANSITO!H:H,PLANEJAMENTO!$J$2,IN_TRANSITO!W:W,PLANEJAMENTO!A649)</f>
        <v>0</v>
      </c>
      <c r="K649" s="15">
        <f>SUMIFS(PRODUCAO_SHRINK!E:E,PRODUCAO_SHRINK!B:B,PLANEJAMENTO[[#This Row],[SKU]],PRODUCAO_SHRINK!H:H,PLANEJAMENTO[[#Headers],[SHERINK SOLICITADO]],PRODUCAO_SHRINK!V:V,PLANEJAMENTO[[#This Row],[LISTA]])</f>
        <v>228</v>
      </c>
      <c r="L649" s="15">
        <f>SUMIFS(PRODUCAO_SHRINK!E:E,PRODUCAO_SHRINK!B:B,PLANEJAMENTO[[#This Row],[SKU]],PRODUCAO_SHRINK!H:H,PLANEJAMENTO[[#Headers],[SHERINK ENVIADO]],PRODUCAO_SHRINK!V:V,PLANEJAMENTO[[#This Row],[LISTA]])</f>
        <v>0</v>
      </c>
      <c r="M649" s="15">
        <f>SUMIFS(IN_TRANSITO!E:E,IN_TRANSITO!B:B,PLANEJAMENTO!C649,IN_TRANSITO!H:H,PLANEJAMENTO!$M$2,IN_TRANSITO!W:W,PLANEJAMENTO!A649)</f>
        <v>0</v>
      </c>
      <c r="N649" s="15">
        <v>0</v>
      </c>
      <c r="O649" s="15">
        <v>228</v>
      </c>
      <c r="P649" s="15">
        <f>(PLANEJAMENTO[[#This Row],[AGUARDANDO SEPARAÇÃO]]+PLANEJAMENTO[[#This Row],[FINALIZADO]])-(PLANEJAMENTO[[#This Row],[TOTAL LISTA]]+PLANEJAMENTO[[#This Row],[KIT]])</f>
        <v>-228</v>
      </c>
      <c r="Q649" s="3">
        <f>IFERROR(VLOOKUP(PLANEJAMENTO[[#This Row],[SKU]],EST_MERCOCAMP!A:E,5,0),0)</f>
        <v>7044</v>
      </c>
      <c r="R649" s="3">
        <f>IFERROR(VLOOKUP(PLANEJAMENTO[[#This Row],[SKU]],EST_LMX!A:C,3,0),0)</f>
        <v>0</v>
      </c>
      <c r="S649" s="7">
        <f>IFERROR(IF(VLOOKUP(C649,'EST_DEVINTEX X DEMANDA'!A:E,5,0)&lt;0,0,VLOOKUP(C649,'EST_DEVINTEX X DEMANDA'!A:E,5,0)),0)</f>
        <v>4068</v>
      </c>
      <c r="T649" s="3"/>
      <c r="U649" s="3">
        <f t="shared" si="20"/>
        <v>0</v>
      </c>
      <c r="V649" s="3">
        <f t="shared" si="21"/>
        <v>0</v>
      </c>
      <c r="W649" s="3" t="s">
        <v>182</v>
      </c>
      <c r="X649" s="87" t="s">
        <v>145</v>
      </c>
      <c r="Y649" s="73">
        <f>(PLANEJAMENTO[[#This Row],[AGUARDANDO SEPARAÇÃO]]+PLANEJAMENTO[[#This Row],[FINALIZADO]])/(PLANEJAMENTO[[#This Row],[KIT]]+PLANEJAMENTO[[#This Row],[TOTAL LISTA]])</f>
        <v>0</v>
      </c>
    </row>
    <row r="650" spans="1:25" x14ac:dyDescent="0.25">
      <c r="A650" s="71" t="s">
        <v>162</v>
      </c>
      <c r="B650" s="71" t="s">
        <v>158</v>
      </c>
      <c r="C650" s="3">
        <v>33595</v>
      </c>
      <c r="D650" s="3" t="s">
        <v>527</v>
      </c>
      <c r="E650" s="47" t="s">
        <v>138</v>
      </c>
      <c r="F650" s="4" t="s">
        <v>136</v>
      </c>
      <c r="G650" s="4">
        <v>960</v>
      </c>
      <c r="H650" s="3">
        <v>6</v>
      </c>
      <c r="I650" s="15">
        <f>SUMIFS(IN_TRANSITO!E:E,IN_TRANSITO!B:B,PLANEJAMENTO!C650,IN_TRANSITO!H:H,PLANEJAMENTO!$I$2,IN_TRANSITO!W:W,PLANEJAMENTO!A650)</f>
        <v>228</v>
      </c>
      <c r="J650" s="15">
        <f>SUMIFS(IN_TRANSITO!E:E,IN_TRANSITO!B:B,PLANEJAMENTO!C650,IN_TRANSITO!H:H,PLANEJAMENTO!$J$2,IN_TRANSITO!W:W,PLANEJAMENTO!A650)</f>
        <v>0</v>
      </c>
      <c r="K650" s="15">
        <f>SUMIFS(PRODUCAO_SHRINK!E:E,PRODUCAO_SHRINK!B:B,PLANEJAMENTO[[#This Row],[SKU]],PRODUCAO_SHRINK!H:H,PLANEJAMENTO[[#Headers],[SHERINK SOLICITADO]],PRODUCAO_SHRINK!V:V,PLANEJAMENTO[[#This Row],[LISTA]])</f>
        <v>0</v>
      </c>
      <c r="L650" s="15">
        <f>SUMIFS(PRODUCAO_SHRINK!E:E,PRODUCAO_SHRINK!B:B,PLANEJAMENTO[[#This Row],[SKU]],PRODUCAO_SHRINK!H:H,PLANEJAMENTO[[#Headers],[SHERINK ENVIADO]],PRODUCAO_SHRINK!V:V,PLANEJAMENTO[[#This Row],[LISTA]])</f>
        <v>0</v>
      </c>
      <c r="M650" s="15">
        <f>SUMIFS(IN_TRANSITO!E:E,IN_TRANSITO!B:B,PLANEJAMENTO!C650,IN_TRANSITO!H:H,PLANEJAMENTO!$M$2,IN_TRANSITO!W:W,PLANEJAMENTO!A650)</f>
        <v>0</v>
      </c>
      <c r="N650" s="15">
        <v>0</v>
      </c>
      <c r="O650" s="15">
        <v>228</v>
      </c>
      <c r="P650" s="15">
        <f>(PLANEJAMENTO[[#This Row],[AGUARDANDO SEPARAÇÃO]]+PLANEJAMENTO[[#This Row],[FINALIZADO]])-(PLANEJAMENTO[[#This Row],[TOTAL LISTA]]+PLANEJAMENTO[[#This Row],[KIT]])</f>
        <v>0</v>
      </c>
      <c r="Q650" s="3">
        <f>IFERROR(VLOOKUP(PLANEJAMENTO[[#This Row],[SKU]],EST_MERCOCAMP!A:E,5,0),0)</f>
        <v>7422</v>
      </c>
      <c r="R650" s="3">
        <f>IFERROR(VLOOKUP(PLANEJAMENTO[[#This Row],[SKU]],EST_LMX!A:C,3,0),0)</f>
        <v>78</v>
      </c>
      <c r="S650" s="7">
        <f>IFERROR(IF(VLOOKUP(C650,'EST_DEVINTEX X DEMANDA'!A:E,5,0)&lt;0,0,VLOOKUP(C650,'EST_DEVINTEX X DEMANDA'!A:E,5,0)),0)</f>
        <v>4038</v>
      </c>
      <c r="T650" s="3"/>
      <c r="U650" s="3">
        <f t="shared" si="20"/>
        <v>0</v>
      </c>
      <c r="V650" s="3">
        <f t="shared" si="21"/>
        <v>0</v>
      </c>
      <c r="W650" s="3" t="s">
        <v>145</v>
      </c>
      <c r="X650" s="87" t="s">
        <v>145</v>
      </c>
      <c r="Y650" s="73">
        <f>(PLANEJAMENTO[[#This Row],[AGUARDANDO SEPARAÇÃO]]+PLANEJAMENTO[[#This Row],[FINALIZADO]])/(PLANEJAMENTO[[#This Row],[KIT]]+PLANEJAMENTO[[#This Row],[TOTAL LISTA]])</f>
        <v>1</v>
      </c>
    </row>
    <row r="651" spans="1:25" x14ac:dyDescent="0.25">
      <c r="A651" s="71" t="s">
        <v>162</v>
      </c>
      <c r="B651" s="71" t="s">
        <v>158</v>
      </c>
      <c r="C651" s="3">
        <v>33250</v>
      </c>
      <c r="D651" s="3" t="s">
        <v>342</v>
      </c>
      <c r="E651" s="47" t="s">
        <v>137</v>
      </c>
      <c r="F651" s="4" t="s">
        <v>136</v>
      </c>
      <c r="G651" s="4">
        <v>1980</v>
      </c>
      <c r="H651" s="3">
        <v>6</v>
      </c>
      <c r="I651" s="15">
        <f>SUMIFS(IN_TRANSITO!E:E,IN_TRANSITO!B:B,PLANEJAMENTO!C651,IN_TRANSITO!H:H,PLANEJAMENTO!$I$2,IN_TRANSITO!W:W,PLANEJAMENTO!A651)</f>
        <v>0</v>
      </c>
      <c r="J651" s="15">
        <f>SUMIFS(IN_TRANSITO!E:E,IN_TRANSITO!B:B,PLANEJAMENTO!C651,IN_TRANSITO!H:H,PLANEJAMENTO!$J$2,IN_TRANSITO!W:W,PLANEJAMENTO!A651)</f>
        <v>0</v>
      </c>
      <c r="K651" s="15">
        <f>SUMIFS(PRODUCAO_SHRINK!E:E,PRODUCAO_SHRINK!B:B,PLANEJAMENTO[[#This Row],[SKU]],PRODUCAO_SHRINK!H:H,PLANEJAMENTO[[#Headers],[SHERINK SOLICITADO]],PRODUCAO_SHRINK!V:V,PLANEJAMENTO[[#This Row],[LISTA]])</f>
        <v>0</v>
      </c>
      <c r="L651" s="15">
        <f>SUMIFS(PRODUCAO_SHRINK!E:E,PRODUCAO_SHRINK!B:B,PLANEJAMENTO[[#This Row],[SKU]],PRODUCAO_SHRINK!H:H,PLANEJAMENTO[[#Headers],[SHERINK ENVIADO]],PRODUCAO_SHRINK!V:V,PLANEJAMENTO[[#This Row],[LISTA]])</f>
        <v>0</v>
      </c>
      <c r="M651" s="15">
        <f>SUMIFS(IN_TRANSITO!E:E,IN_TRANSITO!B:B,PLANEJAMENTO!C651,IN_TRANSITO!H:H,PLANEJAMENTO!$M$2,IN_TRANSITO!W:W,PLANEJAMENTO!A651)</f>
        <v>222</v>
      </c>
      <c r="N651" s="15">
        <v>0</v>
      </c>
      <c r="O651" s="15">
        <v>222</v>
      </c>
      <c r="P651" s="15">
        <f>(PLANEJAMENTO[[#This Row],[AGUARDANDO SEPARAÇÃO]]+PLANEJAMENTO[[#This Row],[FINALIZADO]])-(PLANEJAMENTO[[#This Row],[TOTAL LISTA]]+PLANEJAMENTO[[#This Row],[KIT]])</f>
        <v>0</v>
      </c>
      <c r="Q651" s="3">
        <f>IFERROR(VLOOKUP(PLANEJAMENTO[[#This Row],[SKU]],EST_MERCOCAMP!A:E,5,0),0)</f>
        <v>-1674</v>
      </c>
      <c r="R651" s="3">
        <f>IFERROR(VLOOKUP(PLANEJAMENTO[[#This Row],[SKU]],EST_LMX!A:C,3,0),0)</f>
        <v>696</v>
      </c>
      <c r="S651" s="7">
        <f>IFERROR(IF(VLOOKUP(C651,'EST_DEVINTEX X DEMANDA'!A:E,5,0)&lt;0,0,VLOOKUP(C651,'EST_DEVINTEX X DEMANDA'!A:E,5,0)),0)</f>
        <v>0</v>
      </c>
      <c r="T651" s="3"/>
      <c r="U651" s="3">
        <f t="shared" si="20"/>
        <v>0</v>
      </c>
      <c r="V651" s="3">
        <f t="shared" si="21"/>
        <v>0</v>
      </c>
      <c r="W651" s="3" t="s">
        <v>145</v>
      </c>
      <c r="X651" s="87" t="s">
        <v>145</v>
      </c>
      <c r="Y651" s="73">
        <f>(PLANEJAMENTO[[#This Row],[AGUARDANDO SEPARAÇÃO]]+PLANEJAMENTO[[#This Row],[FINALIZADO]])/(PLANEJAMENTO[[#This Row],[KIT]]+PLANEJAMENTO[[#This Row],[TOTAL LISTA]])</f>
        <v>1</v>
      </c>
    </row>
    <row r="652" spans="1:25" x14ac:dyDescent="0.25">
      <c r="A652" s="71" t="s">
        <v>162</v>
      </c>
      <c r="B652" s="71" t="s">
        <v>158</v>
      </c>
      <c r="C652" s="3">
        <v>31186</v>
      </c>
      <c r="D652" s="3" t="s">
        <v>298</v>
      </c>
      <c r="E652" s="47" t="s">
        <v>137</v>
      </c>
      <c r="F652" s="4" t="s">
        <v>136</v>
      </c>
      <c r="G652" s="4">
        <v>480</v>
      </c>
      <c r="H652" s="3">
        <v>6</v>
      </c>
      <c r="I652" s="15">
        <f>SUMIFS(IN_TRANSITO!E:E,IN_TRANSITO!B:B,PLANEJAMENTO!C652,IN_TRANSITO!H:H,PLANEJAMENTO!$I$2,IN_TRANSITO!W:W,PLANEJAMENTO!A652)</f>
        <v>0</v>
      </c>
      <c r="J652" s="15">
        <f>SUMIFS(IN_TRANSITO!E:E,IN_TRANSITO!B:B,PLANEJAMENTO!C652,IN_TRANSITO!H:H,PLANEJAMENTO!$J$2,IN_TRANSITO!W:W,PLANEJAMENTO!A652)</f>
        <v>0</v>
      </c>
      <c r="K652" s="15">
        <f>SUMIFS(PRODUCAO_SHRINK!E:E,PRODUCAO_SHRINK!B:B,PLANEJAMENTO[[#This Row],[SKU]],PRODUCAO_SHRINK!H:H,PLANEJAMENTO[[#Headers],[SHERINK SOLICITADO]],PRODUCAO_SHRINK!V:V,PLANEJAMENTO[[#This Row],[LISTA]])</f>
        <v>0</v>
      </c>
      <c r="L652" s="15">
        <f>SUMIFS(PRODUCAO_SHRINK!E:E,PRODUCAO_SHRINK!B:B,PLANEJAMENTO[[#This Row],[SKU]],PRODUCAO_SHRINK!H:H,PLANEJAMENTO[[#Headers],[SHERINK ENVIADO]],PRODUCAO_SHRINK!V:V,PLANEJAMENTO[[#This Row],[LISTA]])</f>
        <v>0</v>
      </c>
      <c r="M652" s="15">
        <f>SUMIFS(IN_TRANSITO!E:E,IN_TRANSITO!B:B,PLANEJAMENTO!C652,IN_TRANSITO!H:H,PLANEJAMENTO!$M$2,IN_TRANSITO!W:W,PLANEJAMENTO!A652)</f>
        <v>0</v>
      </c>
      <c r="N652" s="15">
        <v>0</v>
      </c>
      <c r="O652" s="15">
        <v>222</v>
      </c>
      <c r="P652" s="15">
        <f>(PLANEJAMENTO[[#This Row],[AGUARDANDO SEPARAÇÃO]]+PLANEJAMENTO[[#This Row],[FINALIZADO]])-(PLANEJAMENTO[[#This Row],[TOTAL LISTA]]+PLANEJAMENTO[[#This Row],[KIT]])</f>
        <v>-222</v>
      </c>
      <c r="Q652" s="3">
        <f>IFERROR(VLOOKUP(PLANEJAMENTO[[#This Row],[SKU]],EST_MERCOCAMP!A:E,5,0),0)</f>
        <v>-1644</v>
      </c>
      <c r="R652" s="3">
        <f>IFERROR(VLOOKUP(PLANEJAMENTO[[#This Row],[SKU]],EST_LMX!A:C,3,0),0)</f>
        <v>180</v>
      </c>
      <c r="S652" s="7">
        <f>IFERROR(IF(VLOOKUP(C652,'EST_DEVINTEX X DEMANDA'!A:E,5,0)&lt;0,0,VLOOKUP(C652,'EST_DEVINTEX X DEMANDA'!A:E,5,0)),0)</f>
        <v>3360</v>
      </c>
      <c r="T652" s="3"/>
      <c r="U652" s="3">
        <f t="shared" si="20"/>
        <v>0</v>
      </c>
      <c r="V652" s="3">
        <f t="shared" si="21"/>
        <v>0</v>
      </c>
      <c r="W652" s="3" t="s">
        <v>145</v>
      </c>
      <c r="X652" s="87" t="s">
        <v>145</v>
      </c>
      <c r="Y652" s="73">
        <f>(PLANEJAMENTO[[#This Row],[AGUARDANDO SEPARAÇÃO]]+PLANEJAMENTO[[#This Row],[FINALIZADO]])/(PLANEJAMENTO[[#This Row],[KIT]]+PLANEJAMENTO[[#This Row],[TOTAL LISTA]])</f>
        <v>0</v>
      </c>
    </row>
    <row r="653" spans="1:25" x14ac:dyDescent="0.25">
      <c r="A653" s="71" t="s">
        <v>162</v>
      </c>
      <c r="B653" s="71" t="s">
        <v>158</v>
      </c>
      <c r="C653" s="3">
        <v>31765</v>
      </c>
      <c r="D653" s="3" t="s">
        <v>299</v>
      </c>
      <c r="E653" s="47" t="s">
        <v>137</v>
      </c>
      <c r="F653" s="4" t="s">
        <v>136</v>
      </c>
      <c r="G653" s="4">
        <v>1620</v>
      </c>
      <c r="H653" s="3">
        <v>6</v>
      </c>
      <c r="I653" s="15">
        <f>SUMIFS(IN_TRANSITO!E:E,IN_TRANSITO!B:B,PLANEJAMENTO!C653,IN_TRANSITO!H:H,PLANEJAMENTO!$I$2,IN_TRANSITO!W:W,PLANEJAMENTO!A653)</f>
        <v>0</v>
      </c>
      <c r="J653" s="15">
        <f>SUMIFS(IN_TRANSITO!E:E,IN_TRANSITO!B:B,PLANEJAMENTO!C653,IN_TRANSITO!H:H,PLANEJAMENTO!$J$2,IN_TRANSITO!W:W,PLANEJAMENTO!A653)</f>
        <v>0</v>
      </c>
      <c r="K653" s="15">
        <f>SUMIFS(PRODUCAO_SHRINK!E:E,PRODUCAO_SHRINK!B:B,PLANEJAMENTO[[#This Row],[SKU]],PRODUCAO_SHRINK!H:H,PLANEJAMENTO[[#Headers],[SHERINK SOLICITADO]],PRODUCAO_SHRINK!V:V,PLANEJAMENTO[[#This Row],[LISTA]])</f>
        <v>0</v>
      </c>
      <c r="L653" s="15">
        <f>SUMIFS(PRODUCAO_SHRINK!E:E,PRODUCAO_SHRINK!B:B,PLANEJAMENTO[[#This Row],[SKU]],PRODUCAO_SHRINK!H:H,PLANEJAMENTO[[#Headers],[SHERINK ENVIADO]],PRODUCAO_SHRINK!V:V,PLANEJAMENTO[[#This Row],[LISTA]])</f>
        <v>0</v>
      </c>
      <c r="M653" s="15">
        <f>SUMIFS(IN_TRANSITO!E:E,IN_TRANSITO!B:B,PLANEJAMENTO!C653,IN_TRANSITO!H:H,PLANEJAMENTO!$M$2,IN_TRANSITO!W:W,PLANEJAMENTO!A653)</f>
        <v>222</v>
      </c>
      <c r="N653" s="15">
        <v>0</v>
      </c>
      <c r="O653" s="15">
        <v>222</v>
      </c>
      <c r="P653" s="15">
        <f>(PLANEJAMENTO[[#This Row],[AGUARDANDO SEPARAÇÃO]]+PLANEJAMENTO[[#This Row],[FINALIZADO]])-(PLANEJAMENTO[[#This Row],[TOTAL LISTA]]+PLANEJAMENTO[[#This Row],[KIT]])</f>
        <v>0</v>
      </c>
      <c r="Q653" s="3">
        <f>IFERROR(VLOOKUP(PLANEJAMENTO[[#This Row],[SKU]],EST_MERCOCAMP!A:E,5,0),0)</f>
        <v>1602</v>
      </c>
      <c r="R653" s="3">
        <f>IFERROR(VLOOKUP(PLANEJAMENTO[[#This Row],[SKU]],EST_LMX!A:C,3,0),0)</f>
        <v>774</v>
      </c>
      <c r="S653" s="7">
        <f>IFERROR(IF(VLOOKUP(C653,'EST_DEVINTEX X DEMANDA'!A:E,5,0)&lt;0,0,VLOOKUP(C653,'EST_DEVINTEX X DEMANDA'!A:E,5,0)),0)</f>
        <v>552</v>
      </c>
      <c r="T653" s="3"/>
      <c r="U653" s="3">
        <f t="shared" si="20"/>
        <v>0</v>
      </c>
      <c r="V653" s="3">
        <f t="shared" si="21"/>
        <v>0</v>
      </c>
      <c r="W653" s="3" t="s">
        <v>145</v>
      </c>
      <c r="X653" s="87" t="s">
        <v>145</v>
      </c>
      <c r="Y653" s="73">
        <f>(PLANEJAMENTO[[#This Row],[AGUARDANDO SEPARAÇÃO]]+PLANEJAMENTO[[#This Row],[FINALIZADO]])/(PLANEJAMENTO[[#This Row],[KIT]]+PLANEJAMENTO[[#This Row],[TOTAL LISTA]])</f>
        <v>1</v>
      </c>
    </row>
    <row r="654" spans="1:25" x14ac:dyDescent="0.25">
      <c r="A654" s="71" t="s">
        <v>162</v>
      </c>
      <c r="B654" s="71" t="s">
        <v>158</v>
      </c>
      <c r="C654" s="3">
        <v>95552</v>
      </c>
      <c r="D654" s="3" t="s">
        <v>278</v>
      </c>
      <c r="E654" s="47" t="s">
        <v>137</v>
      </c>
      <c r="F654" s="4" t="s">
        <v>136</v>
      </c>
      <c r="G654" s="4">
        <v>480</v>
      </c>
      <c r="H654" s="3">
        <v>6</v>
      </c>
      <c r="I654" s="15">
        <f>SUMIFS(IN_TRANSITO!E:E,IN_TRANSITO!B:B,PLANEJAMENTO!C654,IN_TRANSITO!H:H,PLANEJAMENTO!$I$2,IN_TRANSITO!W:W,PLANEJAMENTO!A654)</f>
        <v>222</v>
      </c>
      <c r="J654" s="15">
        <f>SUMIFS(IN_TRANSITO!E:E,IN_TRANSITO!B:B,PLANEJAMENTO!C654,IN_TRANSITO!H:H,PLANEJAMENTO!$J$2,IN_TRANSITO!W:W,PLANEJAMENTO!A654)</f>
        <v>0</v>
      </c>
      <c r="K654" s="15">
        <f>SUMIFS(PRODUCAO_SHRINK!E:E,PRODUCAO_SHRINK!B:B,PLANEJAMENTO[[#This Row],[SKU]],PRODUCAO_SHRINK!H:H,PLANEJAMENTO[[#Headers],[SHERINK SOLICITADO]],PRODUCAO_SHRINK!V:V,PLANEJAMENTO[[#This Row],[LISTA]])</f>
        <v>0</v>
      </c>
      <c r="L654" s="15">
        <f>SUMIFS(PRODUCAO_SHRINK!E:E,PRODUCAO_SHRINK!B:B,PLANEJAMENTO[[#This Row],[SKU]],PRODUCAO_SHRINK!H:H,PLANEJAMENTO[[#Headers],[SHERINK ENVIADO]],PRODUCAO_SHRINK!V:V,PLANEJAMENTO[[#This Row],[LISTA]])</f>
        <v>0</v>
      </c>
      <c r="M654" s="15">
        <f>SUMIFS(IN_TRANSITO!E:E,IN_TRANSITO!B:B,PLANEJAMENTO!C654,IN_TRANSITO!H:H,PLANEJAMENTO!$M$2,IN_TRANSITO!W:W,PLANEJAMENTO!A654)</f>
        <v>0</v>
      </c>
      <c r="N654" s="15">
        <v>0</v>
      </c>
      <c r="O654" s="15">
        <v>222</v>
      </c>
      <c r="P654" s="15">
        <f>(PLANEJAMENTO[[#This Row],[AGUARDANDO SEPARAÇÃO]]+PLANEJAMENTO[[#This Row],[FINALIZADO]])-(PLANEJAMENTO[[#This Row],[TOTAL LISTA]]+PLANEJAMENTO[[#This Row],[KIT]])</f>
        <v>0</v>
      </c>
      <c r="Q654" s="3">
        <f>IFERROR(VLOOKUP(PLANEJAMENTO[[#This Row],[SKU]],EST_MERCOCAMP!A:E,5,0),0)</f>
        <v>996</v>
      </c>
      <c r="R654" s="3">
        <f>IFERROR(VLOOKUP(PLANEJAMENTO[[#This Row],[SKU]],EST_LMX!A:C,3,0),0)</f>
        <v>0</v>
      </c>
      <c r="S654" s="7">
        <f>IFERROR(IF(VLOOKUP(C654,'EST_DEVINTEX X DEMANDA'!A:E,5,0)&lt;0,0,VLOOKUP(C654,'EST_DEVINTEX X DEMANDA'!A:E,5,0)),0)</f>
        <v>1920</v>
      </c>
      <c r="T654" s="3"/>
      <c r="U654" s="3">
        <f t="shared" si="20"/>
        <v>0</v>
      </c>
      <c r="V654" s="3">
        <f t="shared" si="21"/>
        <v>0</v>
      </c>
      <c r="W654" s="3" t="s">
        <v>145</v>
      </c>
      <c r="X654" s="87" t="s">
        <v>145</v>
      </c>
      <c r="Y654" s="73">
        <f>(PLANEJAMENTO[[#This Row],[AGUARDANDO SEPARAÇÃO]]+PLANEJAMENTO[[#This Row],[FINALIZADO]])/(PLANEJAMENTO[[#This Row],[KIT]]+PLANEJAMENTO[[#This Row],[TOTAL LISTA]])</f>
        <v>1</v>
      </c>
    </row>
    <row r="655" spans="1:25" x14ac:dyDescent="0.25">
      <c r="A655" s="71" t="s">
        <v>162</v>
      </c>
      <c r="B655" s="71" t="s">
        <v>158</v>
      </c>
      <c r="C655" s="3">
        <v>32237</v>
      </c>
      <c r="D655" s="3" t="s">
        <v>295</v>
      </c>
      <c r="E655" s="47" t="s">
        <v>137</v>
      </c>
      <c r="F655" s="4" t="s">
        <v>136</v>
      </c>
      <c r="G655" s="4">
        <v>3108</v>
      </c>
      <c r="H655" s="3">
        <v>12</v>
      </c>
      <c r="I655" s="15">
        <f>SUMIFS(IN_TRANSITO!E:E,IN_TRANSITO!B:B,PLANEJAMENTO!C655,IN_TRANSITO!H:H,PLANEJAMENTO!$I$2,IN_TRANSITO!W:W,PLANEJAMENTO!A655)</f>
        <v>0</v>
      </c>
      <c r="J655" s="15">
        <f>SUMIFS(IN_TRANSITO!E:E,IN_TRANSITO!B:B,PLANEJAMENTO!C655,IN_TRANSITO!H:H,PLANEJAMENTO!$J$2,IN_TRANSITO!W:W,PLANEJAMENTO!A655)</f>
        <v>0</v>
      </c>
      <c r="K655" s="15">
        <f>SUMIFS(PRODUCAO_SHRINK!E:E,PRODUCAO_SHRINK!B:B,PLANEJAMENTO[[#This Row],[SKU]],PRODUCAO_SHRINK!H:H,PLANEJAMENTO[[#Headers],[SHERINK SOLICITADO]],PRODUCAO_SHRINK!V:V,PLANEJAMENTO[[#This Row],[LISTA]])</f>
        <v>0</v>
      </c>
      <c r="L655" s="15">
        <f>SUMIFS(PRODUCAO_SHRINK!E:E,PRODUCAO_SHRINK!B:B,PLANEJAMENTO[[#This Row],[SKU]],PRODUCAO_SHRINK!H:H,PLANEJAMENTO[[#Headers],[SHERINK ENVIADO]],PRODUCAO_SHRINK!V:V,PLANEJAMENTO[[#This Row],[LISTA]])</f>
        <v>0</v>
      </c>
      <c r="M655" s="15">
        <f>SUMIFS(IN_TRANSITO!E:E,IN_TRANSITO!B:B,PLANEJAMENTO!C655,IN_TRANSITO!H:H,PLANEJAMENTO!$M$2,IN_TRANSITO!W:W,PLANEJAMENTO!A655)</f>
        <v>216</v>
      </c>
      <c r="N655" s="15">
        <v>0</v>
      </c>
      <c r="O655" s="15">
        <v>216</v>
      </c>
      <c r="P655" s="15">
        <f>(PLANEJAMENTO[[#This Row],[AGUARDANDO SEPARAÇÃO]]+PLANEJAMENTO[[#This Row],[FINALIZADO]])-(PLANEJAMENTO[[#This Row],[TOTAL LISTA]]+PLANEJAMENTO[[#This Row],[KIT]])</f>
        <v>0</v>
      </c>
      <c r="Q655" s="3">
        <f>IFERROR(VLOOKUP(PLANEJAMENTO[[#This Row],[SKU]],EST_MERCOCAMP!A:E,5,0),0)</f>
        <v>996</v>
      </c>
      <c r="R655" s="3">
        <f>IFERROR(VLOOKUP(PLANEJAMENTO[[#This Row],[SKU]],EST_LMX!A:C,3,0),0)</f>
        <v>54</v>
      </c>
      <c r="S655" s="7">
        <f>IFERROR(IF(VLOOKUP(C655,'EST_DEVINTEX X DEMANDA'!A:E,5,0)&lt;0,0,VLOOKUP(C655,'EST_DEVINTEX X DEMANDA'!A:E,5,0)),0)</f>
        <v>5472</v>
      </c>
      <c r="T655" s="3"/>
      <c r="U655" s="3">
        <f t="shared" si="20"/>
        <v>0</v>
      </c>
      <c r="V655" s="3">
        <f t="shared" si="21"/>
        <v>0</v>
      </c>
      <c r="W655" s="3" t="s">
        <v>145</v>
      </c>
      <c r="X655" s="87" t="s">
        <v>145</v>
      </c>
      <c r="Y655" s="73">
        <f>(PLANEJAMENTO[[#This Row],[AGUARDANDO SEPARAÇÃO]]+PLANEJAMENTO[[#This Row],[FINALIZADO]])/(PLANEJAMENTO[[#This Row],[KIT]]+PLANEJAMENTO[[#This Row],[TOTAL LISTA]])</f>
        <v>1</v>
      </c>
    </row>
    <row r="656" spans="1:25" x14ac:dyDescent="0.25">
      <c r="A656" s="71" t="s">
        <v>162</v>
      </c>
      <c r="B656" s="71" t="s">
        <v>158</v>
      </c>
      <c r="C656" s="3">
        <v>95003</v>
      </c>
      <c r="D656" s="3" t="s">
        <v>64</v>
      </c>
      <c r="E656" s="47" t="s">
        <v>135</v>
      </c>
      <c r="F656" s="4" t="s">
        <v>136</v>
      </c>
      <c r="G656" s="4">
        <v>960</v>
      </c>
      <c r="H656" s="3">
        <v>6</v>
      </c>
      <c r="I656" s="15">
        <f>SUMIFS(IN_TRANSITO!E:E,IN_TRANSITO!B:B,PLANEJAMENTO!C656,IN_TRANSITO!H:H,PLANEJAMENTO!$I$2,IN_TRANSITO!W:W,PLANEJAMENTO!A656)</f>
        <v>0</v>
      </c>
      <c r="J656" s="15">
        <f>SUMIFS(IN_TRANSITO!E:E,IN_TRANSITO!B:B,PLANEJAMENTO!C656,IN_TRANSITO!H:H,PLANEJAMENTO!$J$2,IN_TRANSITO!W:W,PLANEJAMENTO!A656)</f>
        <v>0</v>
      </c>
      <c r="K656" s="15">
        <f>SUMIFS(PRODUCAO_SHRINK!E:E,PRODUCAO_SHRINK!B:B,PLANEJAMENTO[[#This Row],[SKU]],PRODUCAO_SHRINK!H:H,PLANEJAMENTO[[#Headers],[SHERINK SOLICITADO]],PRODUCAO_SHRINK!V:V,PLANEJAMENTO[[#This Row],[LISTA]])</f>
        <v>210</v>
      </c>
      <c r="L656" s="15">
        <f>SUMIFS(PRODUCAO_SHRINK!E:E,PRODUCAO_SHRINK!B:B,PLANEJAMENTO[[#This Row],[SKU]],PRODUCAO_SHRINK!H:H,PLANEJAMENTO[[#Headers],[SHERINK ENVIADO]],PRODUCAO_SHRINK!V:V,PLANEJAMENTO[[#This Row],[LISTA]])</f>
        <v>0</v>
      </c>
      <c r="M656" s="15">
        <f>SUMIFS(IN_TRANSITO!E:E,IN_TRANSITO!B:B,PLANEJAMENTO!C656,IN_TRANSITO!H:H,PLANEJAMENTO!$M$2,IN_TRANSITO!W:W,PLANEJAMENTO!A656)</f>
        <v>0</v>
      </c>
      <c r="N656" s="15">
        <v>0</v>
      </c>
      <c r="O656" s="15">
        <v>210</v>
      </c>
      <c r="P656" s="15">
        <f>(PLANEJAMENTO[[#This Row],[AGUARDANDO SEPARAÇÃO]]+PLANEJAMENTO[[#This Row],[FINALIZADO]])-(PLANEJAMENTO[[#This Row],[TOTAL LISTA]]+PLANEJAMENTO[[#This Row],[KIT]])</f>
        <v>-210</v>
      </c>
      <c r="Q656" s="3">
        <f>IFERROR(VLOOKUP(PLANEJAMENTO[[#This Row],[SKU]],EST_MERCOCAMP!A:E,5,0),0)</f>
        <v>42978</v>
      </c>
      <c r="R656" s="3">
        <f>IFERROR(VLOOKUP(PLANEJAMENTO[[#This Row],[SKU]],EST_LMX!A:C,3,0),0)</f>
        <v>654</v>
      </c>
      <c r="S656" s="7">
        <f>IFERROR(IF(VLOOKUP(C656,'EST_DEVINTEX X DEMANDA'!A:E,5,0)&lt;0,0,VLOOKUP(C656,'EST_DEVINTEX X DEMANDA'!A:E,5,0)),0)</f>
        <v>960</v>
      </c>
      <c r="T656" s="3"/>
      <c r="U656" s="3">
        <f t="shared" si="20"/>
        <v>0</v>
      </c>
      <c r="V656" s="3">
        <f t="shared" si="21"/>
        <v>0</v>
      </c>
      <c r="W656" s="3" t="s">
        <v>182</v>
      </c>
      <c r="X656" s="87" t="s">
        <v>145</v>
      </c>
      <c r="Y656" s="73">
        <f>(PLANEJAMENTO[[#This Row],[AGUARDANDO SEPARAÇÃO]]+PLANEJAMENTO[[#This Row],[FINALIZADO]])/(PLANEJAMENTO[[#This Row],[KIT]]+PLANEJAMENTO[[#This Row],[TOTAL LISTA]])</f>
        <v>0</v>
      </c>
    </row>
    <row r="657" spans="1:25" x14ac:dyDescent="0.25">
      <c r="A657" s="71" t="s">
        <v>162</v>
      </c>
      <c r="B657" s="71" t="s">
        <v>158</v>
      </c>
      <c r="C657" s="3">
        <v>8255</v>
      </c>
      <c r="D657" s="3" t="s">
        <v>528</v>
      </c>
      <c r="E657" s="47" t="s">
        <v>135</v>
      </c>
      <c r="F657" s="4" t="s">
        <v>136</v>
      </c>
      <c r="G657" s="4">
        <v>1512</v>
      </c>
      <c r="H657" s="3">
        <v>6</v>
      </c>
      <c r="I657" s="15">
        <f>SUMIFS(IN_TRANSITO!E:E,IN_TRANSITO!B:B,PLANEJAMENTO!C657,IN_TRANSITO!H:H,PLANEJAMENTO!$I$2,IN_TRANSITO!W:W,PLANEJAMENTO!A657)</f>
        <v>0</v>
      </c>
      <c r="J657" s="15">
        <f>SUMIFS(IN_TRANSITO!E:E,IN_TRANSITO!B:B,PLANEJAMENTO!C657,IN_TRANSITO!H:H,PLANEJAMENTO!$J$2,IN_TRANSITO!W:W,PLANEJAMENTO!A657)</f>
        <v>0</v>
      </c>
      <c r="K657" s="15">
        <f>SUMIFS(PRODUCAO_SHRINK!E:E,PRODUCAO_SHRINK!B:B,PLANEJAMENTO[[#This Row],[SKU]],PRODUCAO_SHRINK!H:H,PLANEJAMENTO[[#Headers],[SHERINK SOLICITADO]],PRODUCAO_SHRINK!V:V,PLANEJAMENTO[[#This Row],[LISTA]])</f>
        <v>0</v>
      </c>
      <c r="L657" s="15">
        <f>SUMIFS(PRODUCAO_SHRINK!E:E,PRODUCAO_SHRINK!B:B,PLANEJAMENTO[[#This Row],[SKU]],PRODUCAO_SHRINK!H:H,PLANEJAMENTO[[#Headers],[SHERINK ENVIADO]],PRODUCAO_SHRINK!V:V,PLANEJAMENTO[[#This Row],[LISTA]])</f>
        <v>0</v>
      </c>
      <c r="M657" s="15">
        <f>SUMIFS(IN_TRANSITO!E:E,IN_TRANSITO!B:B,PLANEJAMENTO!C657,IN_TRANSITO!H:H,PLANEJAMENTO!$M$2,IN_TRANSITO!W:W,PLANEJAMENTO!A657)</f>
        <v>204</v>
      </c>
      <c r="N657" s="15">
        <v>0</v>
      </c>
      <c r="O657" s="15">
        <v>204</v>
      </c>
      <c r="P657" s="15">
        <f>(PLANEJAMENTO[[#This Row],[AGUARDANDO SEPARAÇÃO]]+PLANEJAMENTO[[#This Row],[FINALIZADO]])-(PLANEJAMENTO[[#This Row],[TOTAL LISTA]]+PLANEJAMENTO[[#This Row],[KIT]])</f>
        <v>0</v>
      </c>
      <c r="Q657" s="3">
        <f>IFERROR(VLOOKUP(PLANEJAMENTO[[#This Row],[SKU]],EST_MERCOCAMP!A:E,5,0),0)</f>
        <v>69594</v>
      </c>
      <c r="R657" s="3">
        <f>IFERROR(VLOOKUP(PLANEJAMENTO[[#This Row],[SKU]],EST_LMX!A:C,3,0),0)</f>
        <v>3048</v>
      </c>
      <c r="S657" s="7">
        <f>IFERROR(IF(VLOOKUP(C657,'EST_DEVINTEX X DEMANDA'!A:E,5,0)&lt;0,0,VLOOKUP(C657,'EST_DEVINTEX X DEMANDA'!A:E,5,0)),0)</f>
        <v>25962</v>
      </c>
      <c r="T657" s="3"/>
      <c r="U657" s="3">
        <f t="shared" si="20"/>
        <v>0</v>
      </c>
      <c r="V657" s="3">
        <f t="shared" si="21"/>
        <v>0</v>
      </c>
      <c r="W657" s="3" t="s">
        <v>145</v>
      </c>
      <c r="X657" s="87" t="s">
        <v>145</v>
      </c>
      <c r="Y657" s="73">
        <f>(PLANEJAMENTO[[#This Row],[AGUARDANDO SEPARAÇÃO]]+PLANEJAMENTO[[#This Row],[FINALIZADO]])/(PLANEJAMENTO[[#This Row],[KIT]]+PLANEJAMENTO[[#This Row],[TOTAL LISTA]])</f>
        <v>1</v>
      </c>
    </row>
    <row r="658" spans="1:25" x14ac:dyDescent="0.25">
      <c r="A658" s="71" t="s">
        <v>162</v>
      </c>
      <c r="B658" s="71" t="s">
        <v>158</v>
      </c>
      <c r="C658" s="3">
        <v>95241</v>
      </c>
      <c r="D658" s="3" t="s">
        <v>529</v>
      </c>
      <c r="E658" s="47" t="s">
        <v>137</v>
      </c>
      <c r="F658" s="4" t="s">
        <v>136</v>
      </c>
      <c r="G658" s="4">
        <v>960</v>
      </c>
      <c r="H658" s="3">
        <v>6</v>
      </c>
      <c r="I658" s="15">
        <f>SUMIFS(IN_TRANSITO!E:E,IN_TRANSITO!B:B,PLANEJAMENTO!C658,IN_TRANSITO!H:H,PLANEJAMENTO!$I$2,IN_TRANSITO!W:W,PLANEJAMENTO!A658)</f>
        <v>204</v>
      </c>
      <c r="J658" s="15">
        <f>SUMIFS(IN_TRANSITO!E:E,IN_TRANSITO!B:B,PLANEJAMENTO!C658,IN_TRANSITO!H:H,PLANEJAMENTO!$J$2,IN_TRANSITO!W:W,PLANEJAMENTO!A658)</f>
        <v>0</v>
      </c>
      <c r="K658" s="15">
        <f>SUMIFS(PRODUCAO_SHRINK!E:E,PRODUCAO_SHRINK!B:B,PLANEJAMENTO[[#This Row],[SKU]],PRODUCAO_SHRINK!H:H,PLANEJAMENTO[[#Headers],[SHERINK SOLICITADO]],PRODUCAO_SHRINK!V:V,PLANEJAMENTO[[#This Row],[LISTA]])</f>
        <v>0</v>
      </c>
      <c r="L658" s="15">
        <f>SUMIFS(PRODUCAO_SHRINK!E:E,PRODUCAO_SHRINK!B:B,PLANEJAMENTO[[#This Row],[SKU]],PRODUCAO_SHRINK!H:H,PLANEJAMENTO[[#Headers],[SHERINK ENVIADO]],PRODUCAO_SHRINK!V:V,PLANEJAMENTO[[#This Row],[LISTA]])</f>
        <v>0</v>
      </c>
      <c r="M658" s="15">
        <f>SUMIFS(IN_TRANSITO!E:E,IN_TRANSITO!B:B,PLANEJAMENTO!C658,IN_TRANSITO!H:H,PLANEJAMENTO!$M$2,IN_TRANSITO!W:W,PLANEJAMENTO!A658)</f>
        <v>0</v>
      </c>
      <c r="N658" s="15">
        <v>0</v>
      </c>
      <c r="O658" s="15">
        <v>204</v>
      </c>
      <c r="P658" s="15">
        <f>(PLANEJAMENTO[[#This Row],[AGUARDANDO SEPARAÇÃO]]+PLANEJAMENTO[[#This Row],[FINALIZADO]])-(PLANEJAMENTO[[#This Row],[TOTAL LISTA]]+PLANEJAMENTO[[#This Row],[KIT]])</f>
        <v>0</v>
      </c>
      <c r="Q658" s="3">
        <f>IFERROR(VLOOKUP(PLANEJAMENTO[[#This Row],[SKU]],EST_MERCOCAMP!A:E,5,0),0)</f>
        <v>4494</v>
      </c>
      <c r="R658" s="3">
        <f>IFERROR(VLOOKUP(PLANEJAMENTO[[#This Row],[SKU]],EST_LMX!A:C,3,0),0)</f>
        <v>246</v>
      </c>
      <c r="S658" s="7">
        <f>IFERROR(IF(VLOOKUP(C658,'EST_DEVINTEX X DEMANDA'!A:E,5,0)&lt;0,0,VLOOKUP(C658,'EST_DEVINTEX X DEMANDA'!A:E,5,0)),0)</f>
        <v>6096</v>
      </c>
      <c r="T658" s="3"/>
      <c r="U658" s="3">
        <f t="shared" si="20"/>
        <v>0</v>
      </c>
      <c r="V658" s="3">
        <f t="shared" si="21"/>
        <v>0</v>
      </c>
      <c r="W658" s="3" t="s">
        <v>145</v>
      </c>
      <c r="X658" s="87" t="s">
        <v>145</v>
      </c>
      <c r="Y658" s="73">
        <f>(PLANEJAMENTO[[#This Row],[AGUARDANDO SEPARAÇÃO]]+PLANEJAMENTO[[#This Row],[FINALIZADO]])/(PLANEJAMENTO[[#This Row],[KIT]]+PLANEJAMENTO[[#This Row],[TOTAL LISTA]])</f>
        <v>1</v>
      </c>
    </row>
    <row r="659" spans="1:25" x14ac:dyDescent="0.25">
      <c r="A659" s="71" t="s">
        <v>162</v>
      </c>
      <c r="B659" s="71" t="s">
        <v>158</v>
      </c>
      <c r="C659" s="3">
        <v>95687</v>
      </c>
      <c r="D659" s="3" t="s">
        <v>325</v>
      </c>
      <c r="E659" s="47" t="s">
        <v>135</v>
      </c>
      <c r="F659" s="4" t="s">
        <v>136</v>
      </c>
      <c r="G659" s="4">
        <v>720</v>
      </c>
      <c r="H659" s="3">
        <v>6</v>
      </c>
      <c r="I659" s="15">
        <f>SUMIFS(IN_TRANSITO!E:E,IN_TRANSITO!B:B,PLANEJAMENTO!C659,IN_TRANSITO!H:H,PLANEJAMENTO!$I$2,IN_TRANSITO!W:W,PLANEJAMENTO!A659)</f>
        <v>204</v>
      </c>
      <c r="J659" s="15">
        <f>SUMIFS(IN_TRANSITO!E:E,IN_TRANSITO!B:B,PLANEJAMENTO!C659,IN_TRANSITO!H:H,PLANEJAMENTO!$J$2,IN_TRANSITO!W:W,PLANEJAMENTO!A659)</f>
        <v>0</v>
      </c>
      <c r="K659" s="15">
        <f>SUMIFS(PRODUCAO_SHRINK!E:E,PRODUCAO_SHRINK!B:B,PLANEJAMENTO[[#This Row],[SKU]],PRODUCAO_SHRINK!H:H,PLANEJAMENTO[[#Headers],[SHERINK SOLICITADO]],PRODUCAO_SHRINK!V:V,PLANEJAMENTO[[#This Row],[LISTA]])</f>
        <v>0</v>
      </c>
      <c r="L659" s="15">
        <f>SUMIFS(PRODUCAO_SHRINK!E:E,PRODUCAO_SHRINK!B:B,PLANEJAMENTO[[#This Row],[SKU]],PRODUCAO_SHRINK!H:H,PLANEJAMENTO[[#Headers],[SHERINK ENVIADO]],PRODUCAO_SHRINK!V:V,PLANEJAMENTO[[#This Row],[LISTA]])</f>
        <v>0</v>
      </c>
      <c r="M659" s="15">
        <f>SUMIFS(IN_TRANSITO!E:E,IN_TRANSITO!B:B,PLANEJAMENTO!C659,IN_TRANSITO!H:H,PLANEJAMENTO!$M$2,IN_TRANSITO!W:W,PLANEJAMENTO!A659)</f>
        <v>0</v>
      </c>
      <c r="N659" s="15">
        <v>0</v>
      </c>
      <c r="O659" s="15">
        <v>204</v>
      </c>
      <c r="P659" s="15">
        <f>(PLANEJAMENTO[[#This Row],[AGUARDANDO SEPARAÇÃO]]+PLANEJAMENTO[[#This Row],[FINALIZADO]])-(PLANEJAMENTO[[#This Row],[TOTAL LISTA]]+PLANEJAMENTO[[#This Row],[KIT]])</f>
        <v>0</v>
      </c>
      <c r="Q659" s="3">
        <f>IFERROR(VLOOKUP(PLANEJAMENTO[[#This Row],[SKU]],EST_MERCOCAMP!A:E,5,0),0)</f>
        <v>1290</v>
      </c>
      <c r="R659" s="3">
        <f>IFERROR(VLOOKUP(PLANEJAMENTO[[#This Row],[SKU]],EST_LMX!A:C,3,0),0)</f>
        <v>834</v>
      </c>
      <c r="S659" s="7">
        <f>IFERROR(IF(VLOOKUP(C659,'EST_DEVINTEX X DEMANDA'!A:E,5,0)&lt;0,0,VLOOKUP(C659,'EST_DEVINTEX X DEMANDA'!A:E,5,0)),0)</f>
        <v>720</v>
      </c>
      <c r="T659" s="3"/>
      <c r="U659" s="3">
        <f t="shared" si="20"/>
        <v>0</v>
      </c>
      <c r="V659" s="3">
        <f t="shared" si="21"/>
        <v>0</v>
      </c>
      <c r="W659" s="3" t="s">
        <v>145</v>
      </c>
      <c r="X659" s="87" t="s">
        <v>145</v>
      </c>
      <c r="Y659" s="73">
        <f>(PLANEJAMENTO[[#This Row],[AGUARDANDO SEPARAÇÃO]]+PLANEJAMENTO[[#This Row],[FINALIZADO]])/(PLANEJAMENTO[[#This Row],[KIT]]+PLANEJAMENTO[[#This Row],[TOTAL LISTA]])</f>
        <v>1</v>
      </c>
    </row>
    <row r="660" spans="1:25" x14ac:dyDescent="0.25">
      <c r="A660" s="71" t="s">
        <v>162</v>
      </c>
      <c r="B660" s="71" t="s">
        <v>158</v>
      </c>
      <c r="C660" s="3">
        <v>43317</v>
      </c>
      <c r="D660" s="3" t="s">
        <v>312</v>
      </c>
      <c r="E660" s="47" t="s">
        <v>135</v>
      </c>
      <c r="F660" s="4" t="s">
        <v>136</v>
      </c>
      <c r="G660" s="4">
        <v>1080</v>
      </c>
      <c r="H660" s="3">
        <v>12</v>
      </c>
      <c r="I660" s="15">
        <f>SUMIFS(IN_TRANSITO!E:E,IN_TRANSITO!B:B,PLANEJAMENTO!C660,IN_TRANSITO!H:H,PLANEJAMENTO!$I$2,IN_TRANSITO!W:W,PLANEJAMENTO!A660)</f>
        <v>204</v>
      </c>
      <c r="J660" s="15">
        <f>SUMIFS(IN_TRANSITO!E:E,IN_TRANSITO!B:B,PLANEJAMENTO!C660,IN_TRANSITO!H:H,PLANEJAMENTO!$J$2,IN_TRANSITO!W:W,PLANEJAMENTO!A660)</f>
        <v>0</v>
      </c>
      <c r="K660" s="15">
        <f>SUMIFS(PRODUCAO_SHRINK!E:E,PRODUCAO_SHRINK!B:B,PLANEJAMENTO[[#This Row],[SKU]],PRODUCAO_SHRINK!H:H,PLANEJAMENTO[[#Headers],[SHERINK SOLICITADO]],PRODUCAO_SHRINK!V:V,PLANEJAMENTO[[#This Row],[LISTA]])</f>
        <v>0</v>
      </c>
      <c r="L660" s="15">
        <f>SUMIFS(PRODUCAO_SHRINK!E:E,PRODUCAO_SHRINK!B:B,PLANEJAMENTO[[#This Row],[SKU]],PRODUCAO_SHRINK!H:H,PLANEJAMENTO[[#Headers],[SHERINK ENVIADO]],PRODUCAO_SHRINK!V:V,PLANEJAMENTO[[#This Row],[LISTA]])</f>
        <v>0</v>
      </c>
      <c r="M660" s="15">
        <f>SUMIFS(IN_TRANSITO!E:E,IN_TRANSITO!B:B,PLANEJAMENTO!C660,IN_TRANSITO!H:H,PLANEJAMENTO!$M$2,IN_TRANSITO!W:W,PLANEJAMENTO!A660)</f>
        <v>0</v>
      </c>
      <c r="N660" s="15">
        <v>0</v>
      </c>
      <c r="O660" s="15">
        <v>204</v>
      </c>
      <c r="P660" s="15">
        <f>(PLANEJAMENTO[[#This Row],[AGUARDANDO SEPARAÇÃO]]+PLANEJAMENTO[[#This Row],[FINALIZADO]])-(PLANEJAMENTO[[#This Row],[TOTAL LISTA]]+PLANEJAMENTO[[#This Row],[KIT]])</f>
        <v>0</v>
      </c>
      <c r="Q660" s="3">
        <f>IFERROR(VLOOKUP(PLANEJAMENTO[[#This Row],[SKU]],EST_MERCOCAMP!A:E,5,0),0)</f>
        <v>2016</v>
      </c>
      <c r="R660" s="3">
        <f>IFERROR(VLOOKUP(PLANEJAMENTO[[#This Row],[SKU]],EST_LMX!A:C,3,0),0)</f>
        <v>3504</v>
      </c>
      <c r="S660" s="7">
        <f>IFERROR(IF(VLOOKUP(C660,'EST_DEVINTEX X DEMANDA'!A:E,5,0)&lt;0,0,VLOOKUP(C660,'EST_DEVINTEX X DEMANDA'!A:E,5,0)),0)</f>
        <v>5280</v>
      </c>
      <c r="T660" s="3"/>
      <c r="U660" s="3">
        <f t="shared" si="20"/>
        <v>0</v>
      </c>
      <c r="V660" s="3">
        <f t="shared" si="21"/>
        <v>0</v>
      </c>
      <c r="W660" s="3" t="s">
        <v>145</v>
      </c>
      <c r="X660" s="87" t="s">
        <v>145</v>
      </c>
      <c r="Y660" s="73">
        <f>(PLANEJAMENTO[[#This Row],[AGUARDANDO SEPARAÇÃO]]+PLANEJAMENTO[[#This Row],[FINALIZADO]])/(PLANEJAMENTO[[#This Row],[KIT]]+PLANEJAMENTO[[#This Row],[TOTAL LISTA]])</f>
        <v>1</v>
      </c>
    </row>
    <row r="661" spans="1:25" x14ac:dyDescent="0.25">
      <c r="A661" s="71" t="s">
        <v>162</v>
      </c>
      <c r="B661" s="71" t="s">
        <v>158</v>
      </c>
      <c r="C661" s="3">
        <v>95430</v>
      </c>
      <c r="D661" s="3" t="s">
        <v>253</v>
      </c>
      <c r="E661" s="47" t="s">
        <v>135</v>
      </c>
      <c r="F661" s="4" t="s">
        <v>136</v>
      </c>
      <c r="G661" s="4">
        <v>720</v>
      </c>
      <c r="H661" s="3">
        <v>6</v>
      </c>
      <c r="I661" s="15">
        <f>SUMIFS(IN_TRANSITO!E:E,IN_TRANSITO!B:B,PLANEJAMENTO!C661,IN_TRANSITO!H:H,PLANEJAMENTO!$I$2,IN_TRANSITO!W:W,PLANEJAMENTO!A661)</f>
        <v>204</v>
      </c>
      <c r="J661" s="15">
        <f>SUMIFS(IN_TRANSITO!E:E,IN_TRANSITO!B:B,PLANEJAMENTO!C661,IN_TRANSITO!H:H,PLANEJAMENTO!$J$2,IN_TRANSITO!W:W,PLANEJAMENTO!A661)</f>
        <v>0</v>
      </c>
      <c r="K661" s="15">
        <f>SUMIFS(PRODUCAO_SHRINK!E:E,PRODUCAO_SHRINK!B:B,PLANEJAMENTO[[#This Row],[SKU]],PRODUCAO_SHRINK!H:H,PLANEJAMENTO[[#Headers],[SHERINK SOLICITADO]],PRODUCAO_SHRINK!V:V,PLANEJAMENTO[[#This Row],[LISTA]])</f>
        <v>0</v>
      </c>
      <c r="L661" s="15">
        <f>SUMIFS(PRODUCAO_SHRINK!E:E,PRODUCAO_SHRINK!B:B,PLANEJAMENTO[[#This Row],[SKU]],PRODUCAO_SHRINK!H:H,PLANEJAMENTO[[#Headers],[SHERINK ENVIADO]],PRODUCAO_SHRINK!V:V,PLANEJAMENTO[[#This Row],[LISTA]])</f>
        <v>0</v>
      </c>
      <c r="M661" s="15">
        <f>SUMIFS(IN_TRANSITO!E:E,IN_TRANSITO!B:B,PLANEJAMENTO!C661,IN_TRANSITO!H:H,PLANEJAMENTO!$M$2,IN_TRANSITO!W:W,PLANEJAMENTO!A661)</f>
        <v>0</v>
      </c>
      <c r="N661" s="15">
        <v>0</v>
      </c>
      <c r="O661" s="15">
        <v>204</v>
      </c>
      <c r="P661" s="15">
        <f>(PLANEJAMENTO[[#This Row],[AGUARDANDO SEPARAÇÃO]]+PLANEJAMENTO[[#This Row],[FINALIZADO]])-(PLANEJAMENTO[[#This Row],[TOTAL LISTA]]+PLANEJAMENTO[[#This Row],[KIT]])</f>
        <v>0</v>
      </c>
      <c r="Q661" s="3">
        <f>IFERROR(VLOOKUP(PLANEJAMENTO[[#This Row],[SKU]],EST_MERCOCAMP!A:E,5,0),0)</f>
        <v>1710</v>
      </c>
      <c r="R661" s="3">
        <f>IFERROR(VLOOKUP(PLANEJAMENTO[[#This Row],[SKU]],EST_LMX!A:C,3,0),0)</f>
        <v>486</v>
      </c>
      <c r="S661" s="7">
        <f>IFERROR(IF(VLOOKUP(C661,'EST_DEVINTEX X DEMANDA'!A:E,5,0)&lt;0,0,VLOOKUP(C661,'EST_DEVINTEX X DEMANDA'!A:E,5,0)),0)</f>
        <v>1428</v>
      </c>
      <c r="T661" s="3"/>
      <c r="U661" s="3">
        <f t="shared" si="20"/>
        <v>0</v>
      </c>
      <c r="V661" s="3">
        <f t="shared" si="21"/>
        <v>0</v>
      </c>
      <c r="W661" s="3" t="s">
        <v>145</v>
      </c>
      <c r="X661" s="87" t="s">
        <v>145</v>
      </c>
      <c r="Y661" s="73">
        <f>(PLANEJAMENTO[[#This Row],[AGUARDANDO SEPARAÇÃO]]+PLANEJAMENTO[[#This Row],[FINALIZADO]])/(PLANEJAMENTO[[#This Row],[KIT]]+PLANEJAMENTO[[#This Row],[TOTAL LISTA]])</f>
        <v>1</v>
      </c>
    </row>
    <row r="662" spans="1:25" x14ac:dyDescent="0.25">
      <c r="A662" s="71" t="s">
        <v>162</v>
      </c>
      <c r="B662" s="71" t="s">
        <v>158</v>
      </c>
      <c r="C662" s="3">
        <v>95193</v>
      </c>
      <c r="D662" s="3" t="s">
        <v>365</v>
      </c>
      <c r="E662" s="47" t="s">
        <v>138</v>
      </c>
      <c r="F662" s="4" t="s">
        <v>136</v>
      </c>
      <c r="G662" s="4">
        <v>1440</v>
      </c>
      <c r="H662" s="3">
        <v>6</v>
      </c>
      <c r="I662" s="15">
        <f>SUMIFS(IN_TRANSITO!E:E,IN_TRANSITO!B:B,PLANEJAMENTO!C662,IN_TRANSITO!H:H,PLANEJAMENTO!$I$2,IN_TRANSITO!W:W,PLANEJAMENTO!A662)</f>
        <v>0</v>
      </c>
      <c r="J662" s="15">
        <f>SUMIFS(IN_TRANSITO!E:E,IN_TRANSITO!B:B,PLANEJAMENTO!C662,IN_TRANSITO!H:H,PLANEJAMENTO!$J$2,IN_TRANSITO!W:W,PLANEJAMENTO!A662)</f>
        <v>0</v>
      </c>
      <c r="K662" s="15">
        <f>SUMIFS(PRODUCAO_SHRINK!E:E,PRODUCAO_SHRINK!B:B,PLANEJAMENTO[[#This Row],[SKU]],PRODUCAO_SHRINK!H:H,PLANEJAMENTO[[#Headers],[SHERINK SOLICITADO]],PRODUCAO_SHRINK!V:V,PLANEJAMENTO[[#This Row],[LISTA]])</f>
        <v>0</v>
      </c>
      <c r="L662" s="15">
        <f>SUMIFS(PRODUCAO_SHRINK!E:E,PRODUCAO_SHRINK!B:B,PLANEJAMENTO[[#This Row],[SKU]],PRODUCAO_SHRINK!H:H,PLANEJAMENTO[[#Headers],[SHERINK ENVIADO]],PRODUCAO_SHRINK!V:V,PLANEJAMENTO[[#This Row],[LISTA]])</f>
        <v>0</v>
      </c>
      <c r="M662" s="15">
        <f>SUMIFS(IN_TRANSITO!E:E,IN_TRANSITO!B:B,PLANEJAMENTO!C662,IN_TRANSITO!H:H,PLANEJAMENTO!$M$2,IN_TRANSITO!W:W,PLANEJAMENTO!A662)</f>
        <v>204</v>
      </c>
      <c r="N662" s="15">
        <v>0</v>
      </c>
      <c r="O662" s="15">
        <v>204</v>
      </c>
      <c r="P662" s="15">
        <f>(PLANEJAMENTO[[#This Row],[AGUARDANDO SEPARAÇÃO]]+PLANEJAMENTO[[#This Row],[FINALIZADO]])-(PLANEJAMENTO[[#This Row],[TOTAL LISTA]]+PLANEJAMENTO[[#This Row],[KIT]])</f>
        <v>0</v>
      </c>
      <c r="Q662" s="3">
        <f>IFERROR(VLOOKUP(PLANEJAMENTO[[#This Row],[SKU]],EST_MERCOCAMP!A:E,5,0),0)</f>
        <v>23838</v>
      </c>
      <c r="R662" s="3">
        <f>IFERROR(VLOOKUP(PLANEJAMENTO[[#This Row],[SKU]],EST_LMX!A:C,3,0),0)</f>
        <v>2448</v>
      </c>
      <c r="S662" s="7">
        <f>IFERROR(IF(VLOOKUP(C662,'EST_DEVINTEX X DEMANDA'!A:E,5,0)&lt;0,0,VLOOKUP(C662,'EST_DEVINTEX X DEMANDA'!A:E,5,0)),0)</f>
        <v>2826</v>
      </c>
      <c r="T662" s="3"/>
      <c r="U662" s="3">
        <f t="shared" si="20"/>
        <v>0</v>
      </c>
      <c r="V662" s="3">
        <f t="shared" si="21"/>
        <v>0</v>
      </c>
      <c r="W662" s="3" t="s">
        <v>145</v>
      </c>
      <c r="X662" s="87" t="s">
        <v>145</v>
      </c>
      <c r="Y662" s="73">
        <f>(PLANEJAMENTO[[#This Row],[AGUARDANDO SEPARAÇÃO]]+PLANEJAMENTO[[#This Row],[FINALIZADO]])/(PLANEJAMENTO[[#This Row],[KIT]]+PLANEJAMENTO[[#This Row],[TOTAL LISTA]])</f>
        <v>1</v>
      </c>
    </row>
    <row r="663" spans="1:25" x14ac:dyDescent="0.25">
      <c r="A663" s="71" t="s">
        <v>162</v>
      </c>
      <c r="B663" s="71" t="s">
        <v>158</v>
      </c>
      <c r="C663" s="3">
        <v>32614</v>
      </c>
      <c r="D663" s="3" t="s">
        <v>84</v>
      </c>
      <c r="E663" s="47" t="s">
        <v>137</v>
      </c>
      <c r="F663" s="4" t="s">
        <v>136</v>
      </c>
      <c r="G663" s="4">
        <v>462</v>
      </c>
      <c r="H663" s="3">
        <v>6</v>
      </c>
      <c r="I663" s="15">
        <f>SUMIFS(IN_TRANSITO!E:E,IN_TRANSITO!B:B,PLANEJAMENTO!C663,IN_TRANSITO!H:H,PLANEJAMENTO!$I$2,IN_TRANSITO!W:W,PLANEJAMENTO!A663)</f>
        <v>0</v>
      </c>
      <c r="J663" s="15">
        <f>SUMIFS(IN_TRANSITO!E:E,IN_TRANSITO!B:B,PLANEJAMENTO!C663,IN_TRANSITO!H:H,PLANEJAMENTO!$J$2,IN_TRANSITO!W:W,PLANEJAMENTO!A663)</f>
        <v>0</v>
      </c>
      <c r="K663" s="15">
        <f>SUMIFS(PRODUCAO_SHRINK!E:E,PRODUCAO_SHRINK!B:B,PLANEJAMENTO[[#This Row],[SKU]],PRODUCAO_SHRINK!H:H,PLANEJAMENTO[[#Headers],[SHERINK SOLICITADO]],PRODUCAO_SHRINK!V:V,PLANEJAMENTO[[#This Row],[LISTA]])</f>
        <v>204</v>
      </c>
      <c r="L663" s="15">
        <f>SUMIFS(PRODUCAO_SHRINK!E:E,PRODUCAO_SHRINK!B:B,PLANEJAMENTO[[#This Row],[SKU]],PRODUCAO_SHRINK!H:H,PLANEJAMENTO[[#Headers],[SHERINK ENVIADO]],PRODUCAO_SHRINK!V:V,PLANEJAMENTO[[#This Row],[LISTA]])</f>
        <v>0</v>
      </c>
      <c r="M663" s="15">
        <f>SUMIFS(IN_TRANSITO!E:E,IN_TRANSITO!B:B,PLANEJAMENTO!C663,IN_TRANSITO!H:H,PLANEJAMENTO!$M$2,IN_TRANSITO!W:W,PLANEJAMENTO!A663)</f>
        <v>0</v>
      </c>
      <c r="N663" s="15">
        <v>0</v>
      </c>
      <c r="O663" s="15">
        <v>204</v>
      </c>
      <c r="P663" s="15">
        <f>(PLANEJAMENTO[[#This Row],[AGUARDANDO SEPARAÇÃO]]+PLANEJAMENTO[[#This Row],[FINALIZADO]])-(PLANEJAMENTO[[#This Row],[TOTAL LISTA]]+PLANEJAMENTO[[#This Row],[KIT]])</f>
        <v>-204</v>
      </c>
      <c r="Q663" s="3">
        <f>IFERROR(VLOOKUP(PLANEJAMENTO[[#This Row],[SKU]],EST_MERCOCAMP!A:E,5,0),0)</f>
        <v>1962</v>
      </c>
      <c r="R663" s="3">
        <f>IFERROR(VLOOKUP(PLANEJAMENTO[[#This Row],[SKU]],EST_LMX!A:C,3,0),0)</f>
        <v>324</v>
      </c>
      <c r="S663" s="7">
        <f>IFERROR(IF(VLOOKUP(C663,'EST_DEVINTEX X DEMANDA'!A:E,5,0)&lt;0,0,VLOOKUP(C663,'EST_DEVINTEX X DEMANDA'!A:E,5,0)),0)</f>
        <v>924</v>
      </c>
      <c r="T663" s="3"/>
      <c r="U663" s="3">
        <f t="shared" si="20"/>
        <v>0</v>
      </c>
      <c r="V663" s="3">
        <f t="shared" si="21"/>
        <v>0</v>
      </c>
      <c r="W663" s="3" t="s">
        <v>182</v>
      </c>
      <c r="X663" s="87" t="s">
        <v>145</v>
      </c>
      <c r="Y663" s="73">
        <f>(PLANEJAMENTO[[#This Row],[AGUARDANDO SEPARAÇÃO]]+PLANEJAMENTO[[#This Row],[FINALIZADO]])/(PLANEJAMENTO[[#This Row],[KIT]]+PLANEJAMENTO[[#This Row],[TOTAL LISTA]])</f>
        <v>0</v>
      </c>
    </row>
    <row r="664" spans="1:25" x14ac:dyDescent="0.25">
      <c r="A664" s="71" t="s">
        <v>162</v>
      </c>
      <c r="B664" s="71" t="s">
        <v>158</v>
      </c>
      <c r="C664" s="3">
        <v>32204</v>
      </c>
      <c r="D664" s="3" t="s">
        <v>85</v>
      </c>
      <c r="E664" s="47" t="s">
        <v>137</v>
      </c>
      <c r="F664" s="4" t="s">
        <v>136</v>
      </c>
      <c r="G664" s="4">
        <v>390</v>
      </c>
      <c r="H664" s="3">
        <v>6</v>
      </c>
      <c r="I664" s="15">
        <f>SUMIFS(IN_TRANSITO!E:E,IN_TRANSITO!B:B,PLANEJAMENTO!C664,IN_TRANSITO!H:H,PLANEJAMENTO!$I$2,IN_TRANSITO!W:W,PLANEJAMENTO!A664)</f>
        <v>0</v>
      </c>
      <c r="J664" s="15">
        <f>SUMIFS(IN_TRANSITO!E:E,IN_TRANSITO!B:B,PLANEJAMENTO!C664,IN_TRANSITO!H:H,PLANEJAMENTO!$J$2,IN_TRANSITO!W:W,PLANEJAMENTO!A664)</f>
        <v>0</v>
      </c>
      <c r="K664" s="15">
        <f>SUMIFS(PRODUCAO_SHRINK!E:E,PRODUCAO_SHRINK!B:B,PLANEJAMENTO[[#This Row],[SKU]],PRODUCAO_SHRINK!H:H,PLANEJAMENTO[[#Headers],[SHERINK SOLICITADO]],PRODUCAO_SHRINK!V:V,PLANEJAMENTO[[#This Row],[LISTA]])</f>
        <v>204</v>
      </c>
      <c r="L664" s="15">
        <f>SUMIFS(PRODUCAO_SHRINK!E:E,PRODUCAO_SHRINK!B:B,PLANEJAMENTO[[#This Row],[SKU]],PRODUCAO_SHRINK!H:H,PLANEJAMENTO[[#Headers],[SHERINK ENVIADO]],PRODUCAO_SHRINK!V:V,PLANEJAMENTO[[#This Row],[LISTA]])</f>
        <v>0</v>
      </c>
      <c r="M664" s="15">
        <f>SUMIFS(IN_TRANSITO!E:E,IN_TRANSITO!B:B,PLANEJAMENTO!C664,IN_TRANSITO!H:H,PLANEJAMENTO!$M$2,IN_TRANSITO!W:W,PLANEJAMENTO!A664)</f>
        <v>0</v>
      </c>
      <c r="N664" s="15">
        <v>0</v>
      </c>
      <c r="O664" s="15">
        <v>204</v>
      </c>
      <c r="P664" s="15">
        <f>(PLANEJAMENTO[[#This Row],[AGUARDANDO SEPARAÇÃO]]+PLANEJAMENTO[[#This Row],[FINALIZADO]])-(PLANEJAMENTO[[#This Row],[TOTAL LISTA]]+PLANEJAMENTO[[#This Row],[KIT]])</f>
        <v>-204</v>
      </c>
      <c r="Q664" s="3">
        <f>IFERROR(VLOOKUP(PLANEJAMENTO[[#This Row],[SKU]],EST_MERCOCAMP!A:E,5,0),0)</f>
        <v>138</v>
      </c>
      <c r="R664" s="3">
        <f>IFERROR(VLOOKUP(PLANEJAMENTO[[#This Row],[SKU]],EST_LMX!A:C,3,0),0)</f>
        <v>438</v>
      </c>
      <c r="S664" s="7">
        <f>IFERROR(IF(VLOOKUP(C664,'EST_DEVINTEX X DEMANDA'!A:E,5,0)&lt;0,0,VLOOKUP(C664,'EST_DEVINTEX X DEMANDA'!A:E,5,0)),0)</f>
        <v>390</v>
      </c>
      <c r="T664" s="3"/>
      <c r="U664" s="3">
        <f t="shared" si="20"/>
        <v>0</v>
      </c>
      <c r="V664" s="3">
        <f t="shared" si="21"/>
        <v>0</v>
      </c>
      <c r="W664" s="3" t="s">
        <v>182</v>
      </c>
      <c r="X664" s="87" t="s">
        <v>145</v>
      </c>
      <c r="Y664" s="73">
        <f>(PLANEJAMENTO[[#This Row],[AGUARDANDO SEPARAÇÃO]]+PLANEJAMENTO[[#This Row],[FINALIZADO]])/(PLANEJAMENTO[[#This Row],[KIT]]+PLANEJAMENTO[[#This Row],[TOTAL LISTA]])</f>
        <v>0</v>
      </c>
    </row>
    <row r="665" spans="1:25" x14ac:dyDescent="0.25">
      <c r="A665" s="71" t="s">
        <v>162</v>
      </c>
      <c r="B665" s="71" t="s">
        <v>158</v>
      </c>
      <c r="C665" s="3">
        <v>30745</v>
      </c>
      <c r="D665" s="3" t="s">
        <v>43</v>
      </c>
      <c r="E665" s="47" t="s">
        <v>137</v>
      </c>
      <c r="F665" s="4" t="s">
        <v>136</v>
      </c>
      <c r="G665" s="4">
        <v>480</v>
      </c>
      <c r="H665" s="3">
        <v>6</v>
      </c>
      <c r="I665" s="15">
        <f>SUMIFS(IN_TRANSITO!E:E,IN_TRANSITO!B:B,PLANEJAMENTO!C665,IN_TRANSITO!H:H,PLANEJAMENTO!$I$2,IN_TRANSITO!W:W,PLANEJAMENTO!A665)</f>
        <v>0</v>
      </c>
      <c r="J665" s="15">
        <f>SUMIFS(IN_TRANSITO!E:E,IN_TRANSITO!B:B,PLANEJAMENTO!C665,IN_TRANSITO!H:H,PLANEJAMENTO!$J$2,IN_TRANSITO!W:W,PLANEJAMENTO!A665)</f>
        <v>0</v>
      </c>
      <c r="K665" s="15">
        <f>SUMIFS(PRODUCAO_SHRINK!E:E,PRODUCAO_SHRINK!B:B,PLANEJAMENTO[[#This Row],[SKU]],PRODUCAO_SHRINK!H:H,PLANEJAMENTO[[#Headers],[SHERINK SOLICITADO]],PRODUCAO_SHRINK!V:V,PLANEJAMENTO[[#This Row],[LISTA]])</f>
        <v>204</v>
      </c>
      <c r="L665" s="15">
        <f>SUMIFS(PRODUCAO_SHRINK!E:E,PRODUCAO_SHRINK!B:B,PLANEJAMENTO[[#This Row],[SKU]],PRODUCAO_SHRINK!H:H,PLANEJAMENTO[[#Headers],[SHERINK ENVIADO]],PRODUCAO_SHRINK!V:V,PLANEJAMENTO[[#This Row],[LISTA]])</f>
        <v>0</v>
      </c>
      <c r="M665" s="15">
        <f>SUMIFS(IN_TRANSITO!E:E,IN_TRANSITO!B:B,PLANEJAMENTO!C665,IN_TRANSITO!H:H,PLANEJAMENTO!$M$2,IN_TRANSITO!W:W,PLANEJAMENTO!A665)</f>
        <v>0</v>
      </c>
      <c r="N665" s="15">
        <v>0</v>
      </c>
      <c r="O665" s="15">
        <v>204</v>
      </c>
      <c r="P665" s="15">
        <f>(PLANEJAMENTO[[#This Row],[AGUARDANDO SEPARAÇÃO]]+PLANEJAMENTO[[#This Row],[FINALIZADO]])-(PLANEJAMENTO[[#This Row],[TOTAL LISTA]]+PLANEJAMENTO[[#This Row],[KIT]])</f>
        <v>-204</v>
      </c>
      <c r="Q665" s="3">
        <f>IFERROR(VLOOKUP(PLANEJAMENTO[[#This Row],[SKU]],EST_MERCOCAMP!A:E,5,0),0)</f>
        <v>9126</v>
      </c>
      <c r="R665" s="3">
        <f>IFERROR(VLOOKUP(PLANEJAMENTO[[#This Row],[SKU]],EST_LMX!A:C,3,0),0)</f>
        <v>168</v>
      </c>
      <c r="S665" s="7">
        <f>IFERROR(IF(VLOOKUP(C665,'EST_DEVINTEX X DEMANDA'!A:E,5,0)&lt;0,0,VLOOKUP(C665,'EST_DEVINTEX X DEMANDA'!A:E,5,0)),0)</f>
        <v>3840</v>
      </c>
      <c r="T665" s="3"/>
      <c r="U665" s="3">
        <f t="shared" si="20"/>
        <v>0</v>
      </c>
      <c r="V665" s="3">
        <f t="shared" si="21"/>
        <v>0</v>
      </c>
      <c r="W665" s="3" t="s">
        <v>182</v>
      </c>
      <c r="X665" s="87" t="s">
        <v>145</v>
      </c>
      <c r="Y665" s="73">
        <f>(PLANEJAMENTO[[#This Row],[AGUARDANDO SEPARAÇÃO]]+PLANEJAMENTO[[#This Row],[FINALIZADO]])/(PLANEJAMENTO[[#This Row],[KIT]]+PLANEJAMENTO[[#This Row],[TOTAL LISTA]])</f>
        <v>0</v>
      </c>
    </row>
    <row r="666" spans="1:25" x14ac:dyDescent="0.25">
      <c r="A666" s="71" t="s">
        <v>162</v>
      </c>
      <c r="B666" s="71" t="s">
        <v>158</v>
      </c>
      <c r="C666" s="3">
        <v>33643</v>
      </c>
      <c r="D666" s="3" t="s">
        <v>350</v>
      </c>
      <c r="E666" s="47" t="s">
        <v>138</v>
      </c>
      <c r="F666" s="4" t="s">
        <v>136</v>
      </c>
      <c r="G666" s="4">
        <v>1260</v>
      </c>
      <c r="H666" s="3">
        <v>6</v>
      </c>
      <c r="I666" s="15">
        <f>SUMIFS(IN_TRANSITO!E:E,IN_TRANSITO!B:B,PLANEJAMENTO!C666,IN_TRANSITO!H:H,PLANEJAMENTO!$I$2,IN_TRANSITO!W:W,PLANEJAMENTO!A666)</f>
        <v>204</v>
      </c>
      <c r="J666" s="15">
        <f>SUMIFS(IN_TRANSITO!E:E,IN_TRANSITO!B:B,PLANEJAMENTO!C666,IN_TRANSITO!H:H,PLANEJAMENTO!$J$2,IN_TRANSITO!W:W,PLANEJAMENTO!A666)</f>
        <v>0</v>
      </c>
      <c r="K666" s="15">
        <f>SUMIFS(PRODUCAO_SHRINK!E:E,PRODUCAO_SHRINK!B:B,PLANEJAMENTO[[#This Row],[SKU]],PRODUCAO_SHRINK!H:H,PLANEJAMENTO[[#Headers],[SHERINK SOLICITADO]],PRODUCAO_SHRINK!V:V,PLANEJAMENTO[[#This Row],[LISTA]])</f>
        <v>0</v>
      </c>
      <c r="L666" s="15">
        <f>SUMIFS(PRODUCAO_SHRINK!E:E,PRODUCAO_SHRINK!B:B,PLANEJAMENTO[[#This Row],[SKU]],PRODUCAO_SHRINK!H:H,PLANEJAMENTO[[#Headers],[SHERINK ENVIADO]],PRODUCAO_SHRINK!V:V,PLANEJAMENTO[[#This Row],[LISTA]])</f>
        <v>0</v>
      </c>
      <c r="M666" s="15">
        <f>SUMIFS(IN_TRANSITO!E:E,IN_TRANSITO!B:B,PLANEJAMENTO!C666,IN_TRANSITO!H:H,PLANEJAMENTO!$M$2,IN_TRANSITO!W:W,PLANEJAMENTO!A666)</f>
        <v>0</v>
      </c>
      <c r="N666" s="15">
        <v>0</v>
      </c>
      <c r="O666" s="15">
        <v>204</v>
      </c>
      <c r="P666" s="15">
        <f>(PLANEJAMENTO[[#This Row],[AGUARDANDO SEPARAÇÃO]]+PLANEJAMENTO[[#This Row],[FINALIZADO]])-(PLANEJAMENTO[[#This Row],[TOTAL LISTA]]+PLANEJAMENTO[[#This Row],[KIT]])</f>
        <v>0</v>
      </c>
      <c r="Q666" s="3">
        <f>IFERROR(VLOOKUP(PLANEJAMENTO[[#This Row],[SKU]],EST_MERCOCAMP!A:E,5,0),0)</f>
        <v>2568</v>
      </c>
      <c r="R666" s="3">
        <f>IFERROR(VLOOKUP(PLANEJAMENTO[[#This Row],[SKU]],EST_LMX!A:C,3,0),0)</f>
        <v>276</v>
      </c>
      <c r="S666" s="7">
        <f>IFERROR(IF(VLOOKUP(C666,'EST_DEVINTEX X DEMANDA'!A:E,5,0)&lt;0,0,VLOOKUP(C666,'EST_DEVINTEX X DEMANDA'!A:E,5,0)),0)</f>
        <v>5064</v>
      </c>
      <c r="T666" s="3"/>
      <c r="U666" s="3">
        <f t="shared" si="20"/>
        <v>0</v>
      </c>
      <c r="V666" s="3">
        <f t="shared" si="21"/>
        <v>0</v>
      </c>
      <c r="W666" s="3" t="s">
        <v>145</v>
      </c>
      <c r="X666" s="87" t="s">
        <v>145</v>
      </c>
      <c r="Y666" s="73">
        <f>(PLANEJAMENTO[[#This Row],[AGUARDANDO SEPARAÇÃO]]+PLANEJAMENTO[[#This Row],[FINALIZADO]])/(PLANEJAMENTO[[#This Row],[KIT]]+PLANEJAMENTO[[#This Row],[TOTAL LISTA]])</f>
        <v>1</v>
      </c>
    </row>
    <row r="667" spans="1:25" x14ac:dyDescent="0.25">
      <c r="A667" s="71" t="s">
        <v>162</v>
      </c>
      <c r="B667" s="71" t="s">
        <v>158</v>
      </c>
      <c r="C667" s="3">
        <v>33342</v>
      </c>
      <c r="D667" s="3" t="s">
        <v>86</v>
      </c>
      <c r="E667" s="47" t="s">
        <v>137</v>
      </c>
      <c r="F667" s="4" t="s">
        <v>136</v>
      </c>
      <c r="G667" s="4">
        <v>462</v>
      </c>
      <c r="H667" s="3">
        <v>6</v>
      </c>
      <c r="I667" s="15">
        <f>SUMIFS(IN_TRANSITO!E:E,IN_TRANSITO!B:B,PLANEJAMENTO!C667,IN_TRANSITO!H:H,PLANEJAMENTO!$I$2,IN_TRANSITO!W:W,PLANEJAMENTO!A667)</f>
        <v>0</v>
      </c>
      <c r="J667" s="15">
        <f>SUMIFS(IN_TRANSITO!E:E,IN_TRANSITO!B:B,PLANEJAMENTO!C667,IN_TRANSITO!H:H,PLANEJAMENTO!$J$2,IN_TRANSITO!W:W,PLANEJAMENTO!A667)</f>
        <v>0</v>
      </c>
      <c r="K667" s="15">
        <f>SUMIFS(PRODUCAO_SHRINK!E:E,PRODUCAO_SHRINK!B:B,PLANEJAMENTO[[#This Row],[SKU]],PRODUCAO_SHRINK!H:H,PLANEJAMENTO[[#Headers],[SHERINK SOLICITADO]],PRODUCAO_SHRINK!V:V,PLANEJAMENTO[[#This Row],[LISTA]])</f>
        <v>0</v>
      </c>
      <c r="L667" s="15">
        <f>SUMIFS(PRODUCAO_SHRINK!E:E,PRODUCAO_SHRINK!B:B,PLANEJAMENTO[[#This Row],[SKU]],PRODUCAO_SHRINK!H:H,PLANEJAMENTO[[#Headers],[SHERINK ENVIADO]],PRODUCAO_SHRINK!V:V,PLANEJAMENTO[[#This Row],[LISTA]])</f>
        <v>0</v>
      </c>
      <c r="M667" s="15">
        <f>SUMIFS(IN_TRANSITO!E:E,IN_TRANSITO!B:B,PLANEJAMENTO!C667,IN_TRANSITO!H:H,PLANEJAMENTO!$M$2,IN_TRANSITO!W:W,PLANEJAMENTO!A667)</f>
        <v>0</v>
      </c>
      <c r="N667" s="15">
        <v>0</v>
      </c>
      <c r="O667" s="15">
        <v>204</v>
      </c>
      <c r="P667" s="15">
        <f>(PLANEJAMENTO[[#This Row],[AGUARDANDO SEPARAÇÃO]]+PLANEJAMENTO[[#This Row],[FINALIZADO]])-(PLANEJAMENTO[[#This Row],[TOTAL LISTA]]+PLANEJAMENTO[[#This Row],[KIT]])</f>
        <v>-204</v>
      </c>
      <c r="Q667" s="3">
        <f>IFERROR(VLOOKUP(PLANEJAMENTO[[#This Row],[SKU]],EST_MERCOCAMP!A:E,5,0),0)</f>
        <v>-210</v>
      </c>
      <c r="R667" s="3">
        <f>IFERROR(VLOOKUP(PLANEJAMENTO[[#This Row],[SKU]],EST_LMX!A:C,3,0),0)</f>
        <v>5604</v>
      </c>
      <c r="S667" s="7">
        <f>IFERROR(IF(VLOOKUP(C667,'EST_DEVINTEX X DEMANDA'!A:E,5,0)&lt;0,0,VLOOKUP(C667,'EST_DEVINTEX X DEMANDA'!A:E,5,0)),0)</f>
        <v>0</v>
      </c>
      <c r="T667" s="3"/>
      <c r="U667" s="3">
        <f t="shared" si="20"/>
        <v>0</v>
      </c>
      <c r="V667" s="3">
        <f t="shared" si="21"/>
        <v>0</v>
      </c>
      <c r="W667" s="3" t="s">
        <v>182</v>
      </c>
      <c r="X667" s="87" t="s">
        <v>145</v>
      </c>
      <c r="Y667" s="73">
        <f>(PLANEJAMENTO[[#This Row],[AGUARDANDO SEPARAÇÃO]]+PLANEJAMENTO[[#This Row],[FINALIZADO]])/(PLANEJAMENTO[[#This Row],[KIT]]+PLANEJAMENTO[[#This Row],[TOTAL LISTA]])</f>
        <v>0</v>
      </c>
    </row>
    <row r="668" spans="1:25" x14ac:dyDescent="0.25">
      <c r="A668" s="71" t="s">
        <v>162</v>
      </c>
      <c r="B668" s="71" t="s">
        <v>158</v>
      </c>
      <c r="C668" s="3">
        <v>32626</v>
      </c>
      <c r="D668" s="3" t="s">
        <v>294</v>
      </c>
      <c r="E668" s="47" t="s">
        <v>137</v>
      </c>
      <c r="F668" s="4" t="s">
        <v>136</v>
      </c>
      <c r="G668" s="4">
        <v>8352</v>
      </c>
      <c r="H668" s="3">
        <v>12</v>
      </c>
      <c r="I668" s="15">
        <f>SUMIFS(IN_TRANSITO!E:E,IN_TRANSITO!B:B,PLANEJAMENTO!C668,IN_TRANSITO!H:H,PLANEJAMENTO!$I$2,IN_TRANSITO!W:W,PLANEJAMENTO!A668)</f>
        <v>0</v>
      </c>
      <c r="J668" s="15">
        <f>SUMIFS(IN_TRANSITO!E:E,IN_TRANSITO!B:B,PLANEJAMENTO!C668,IN_TRANSITO!H:H,PLANEJAMENTO!$J$2,IN_TRANSITO!W:W,PLANEJAMENTO!A668)</f>
        <v>0</v>
      </c>
      <c r="K668" s="15">
        <f>SUMIFS(PRODUCAO_SHRINK!E:E,PRODUCAO_SHRINK!B:B,PLANEJAMENTO[[#This Row],[SKU]],PRODUCAO_SHRINK!H:H,PLANEJAMENTO[[#Headers],[SHERINK SOLICITADO]],PRODUCAO_SHRINK!V:V,PLANEJAMENTO[[#This Row],[LISTA]])</f>
        <v>0</v>
      </c>
      <c r="L668" s="15">
        <f>SUMIFS(PRODUCAO_SHRINK!E:E,PRODUCAO_SHRINK!B:B,PLANEJAMENTO[[#This Row],[SKU]],PRODUCAO_SHRINK!H:H,PLANEJAMENTO[[#Headers],[SHERINK ENVIADO]],PRODUCAO_SHRINK!V:V,PLANEJAMENTO[[#This Row],[LISTA]])</f>
        <v>0</v>
      </c>
      <c r="M668" s="15">
        <f>SUMIFS(IN_TRANSITO!E:E,IN_TRANSITO!B:B,PLANEJAMENTO!C668,IN_TRANSITO!H:H,PLANEJAMENTO!$M$2,IN_TRANSITO!W:W,PLANEJAMENTO!A668)</f>
        <v>0</v>
      </c>
      <c r="N668" s="15">
        <v>0</v>
      </c>
      <c r="O668" s="15">
        <v>204</v>
      </c>
      <c r="P668" s="15">
        <f>(PLANEJAMENTO[[#This Row],[AGUARDANDO SEPARAÇÃO]]+PLANEJAMENTO[[#This Row],[FINALIZADO]])-(PLANEJAMENTO[[#This Row],[TOTAL LISTA]]+PLANEJAMENTO[[#This Row],[KIT]])</f>
        <v>-204</v>
      </c>
      <c r="Q668" s="3">
        <f>IFERROR(VLOOKUP(PLANEJAMENTO[[#This Row],[SKU]],EST_MERCOCAMP!A:E,5,0),0)</f>
        <v>12168</v>
      </c>
      <c r="R668" s="3">
        <f>IFERROR(VLOOKUP(PLANEJAMENTO[[#This Row],[SKU]],EST_LMX!A:C,3,0),0)</f>
        <v>948</v>
      </c>
      <c r="S668" s="7">
        <f>IFERROR(IF(VLOOKUP(C668,'EST_DEVINTEX X DEMANDA'!A:E,5,0)&lt;0,0,VLOOKUP(C668,'EST_DEVINTEX X DEMANDA'!A:E,5,0)),0)</f>
        <v>0</v>
      </c>
      <c r="T668" s="3"/>
      <c r="U668" s="3">
        <f t="shared" si="20"/>
        <v>0</v>
      </c>
      <c r="V668" s="3">
        <f t="shared" si="21"/>
        <v>0</v>
      </c>
      <c r="W668" s="3" t="s">
        <v>145</v>
      </c>
      <c r="X668" s="87" t="s">
        <v>145</v>
      </c>
      <c r="Y668" s="73">
        <f>(PLANEJAMENTO[[#This Row],[AGUARDANDO SEPARAÇÃO]]+PLANEJAMENTO[[#This Row],[FINALIZADO]])/(PLANEJAMENTO[[#This Row],[KIT]]+PLANEJAMENTO[[#This Row],[TOTAL LISTA]])</f>
        <v>0</v>
      </c>
    </row>
    <row r="669" spans="1:25" x14ac:dyDescent="0.25">
      <c r="A669" s="71" t="s">
        <v>162</v>
      </c>
      <c r="B669" s="71" t="s">
        <v>158</v>
      </c>
      <c r="C669" s="3">
        <v>31185</v>
      </c>
      <c r="D669" s="3" t="s">
        <v>308</v>
      </c>
      <c r="E669" s="47" t="s">
        <v>137</v>
      </c>
      <c r="F669" s="4" t="s">
        <v>136</v>
      </c>
      <c r="G669" s="4">
        <v>480</v>
      </c>
      <c r="H669" s="3">
        <v>6</v>
      </c>
      <c r="I669" s="15">
        <f>SUMIFS(IN_TRANSITO!E:E,IN_TRANSITO!B:B,PLANEJAMENTO!C669,IN_TRANSITO!H:H,PLANEJAMENTO!$I$2,IN_TRANSITO!W:W,PLANEJAMENTO!A669)</f>
        <v>0</v>
      </c>
      <c r="J669" s="15">
        <f>SUMIFS(IN_TRANSITO!E:E,IN_TRANSITO!B:B,PLANEJAMENTO!C669,IN_TRANSITO!H:H,PLANEJAMENTO!$J$2,IN_TRANSITO!W:W,PLANEJAMENTO!A669)</f>
        <v>0</v>
      </c>
      <c r="K669" s="15">
        <f>SUMIFS(PRODUCAO_SHRINK!E:E,PRODUCAO_SHRINK!B:B,PLANEJAMENTO[[#This Row],[SKU]],PRODUCAO_SHRINK!H:H,PLANEJAMENTO[[#Headers],[SHERINK SOLICITADO]],PRODUCAO_SHRINK!V:V,PLANEJAMENTO[[#This Row],[LISTA]])</f>
        <v>0</v>
      </c>
      <c r="L669" s="15">
        <f>SUMIFS(PRODUCAO_SHRINK!E:E,PRODUCAO_SHRINK!B:B,PLANEJAMENTO[[#This Row],[SKU]],PRODUCAO_SHRINK!H:H,PLANEJAMENTO[[#Headers],[SHERINK ENVIADO]],PRODUCAO_SHRINK!V:V,PLANEJAMENTO[[#This Row],[LISTA]])</f>
        <v>0</v>
      </c>
      <c r="M669" s="15">
        <f>SUMIFS(IN_TRANSITO!E:E,IN_TRANSITO!B:B,PLANEJAMENTO!C669,IN_TRANSITO!H:H,PLANEJAMENTO!$M$2,IN_TRANSITO!W:W,PLANEJAMENTO!A669)</f>
        <v>204</v>
      </c>
      <c r="N669" s="15">
        <v>0</v>
      </c>
      <c r="O669" s="15">
        <v>204</v>
      </c>
      <c r="P669" s="15">
        <f>(PLANEJAMENTO[[#This Row],[AGUARDANDO SEPARAÇÃO]]+PLANEJAMENTO[[#This Row],[FINALIZADO]])-(PLANEJAMENTO[[#This Row],[TOTAL LISTA]]+PLANEJAMENTO[[#This Row],[KIT]])</f>
        <v>0</v>
      </c>
      <c r="Q669" s="3">
        <f>IFERROR(VLOOKUP(PLANEJAMENTO[[#This Row],[SKU]],EST_MERCOCAMP!A:E,5,0),0)</f>
        <v>582</v>
      </c>
      <c r="R669" s="3">
        <f>IFERROR(VLOOKUP(PLANEJAMENTO[[#This Row],[SKU]],EST_LMX!A:C,3,0),0)</f>
        <v>312</v>
      </c>
      <c r="S669" s="7">
        <f>IFERROR(IF(VLOOKUP(C669,'EST_DEVINTEX X DEMANDA'!A:E,5,0)&lt;0,0,VLOOKUP(C669,'EST_DEVINTEX X DEMANDA'!A:E,5,0)),0)</f>
        <v>960</v>
      </c>
      <c r="T669" s="3"/>
      <c r="U669" s="3">
        <f t="shared" si="20"/>
        <v>0</v>
      </c>
      <c r="V669" s="3">
        <f t="shared" si="21"/>
        <v>0</v>
      </c>
      <c r="W669" s="3" t="s">
        <v>145</v>
      </c>
      <c r="X669" s="87" t="s">
        <v>145</v>
      </c>
      <c r="Y669" s="73">
        <f>(PLANEJAMENTO[[#This Row],[AGUARDANDO SEPARAÇÃO]]+PLANEJAMENTO[[#This Row],[FINALIZADO]])/(PLANEJAMENTO[[#This Row],[KIT]]+PLANEJAMENTO[[#This Row],[TOTAL LISTA]])</f>
        <v>1</v>
      </c>
    </row>
    <row r="670" spans="1:25" x14ac:dyDescent="0.25">
      <c r="A670" s="71" t="s">
        <v>162</v>
      </c>
      <c r="B670" s="71" t="s">
        <v>158</v>
      </c>
      <c r="C670" s="3">
        <v>34847</v>
      </c>
      <c r="D670" s="3" t="s">
        <v>87</v>
      </c>
      <c r="E670" s="47" t="s">
        <v>137</v>
      </c>
      <c r="F670" s="4" t="s">
        <v>136</v>
      </c>
      <c r="G670" s="4">
        <v>390</v>
      </c>
      <c r="H670" s="3">
        <v>6</v>
      </c>
      <c r="I670" s="15">
        <f>SUMIFS(IN_TRANSITO!E:E,IN_TRANSITO!B:B,PLANEJAMENTO!C670,IN_TRANSITO!H:H,PLANEJAMENTO!$I$2,IN_TRANSITO!W:W,PLANEJAMENTO!A670)</f>
        <v>0</v>
      </c>
      <c r="J670" s="15">
        <f>SUMIFS(IN_TRANSITO!E:E,IN_TRANSITO!B:B,PLANEJAMENTO!C670,IN_TRANSITO!H:H,PLANEJAMENTO!$J$2,IN_TRANSITO!W:W,PLANEJAMENTO!A670)</f>
        <v>0</v>
      </c>
      <c r="K670" s="15">
        <f>SUMIFS(PRODUCAO_SHRINK!E:E,PRODUCAO_SHRINK!B:B,PLANEJAMENTO[[#This Row],[SKU]],PRODUCAO_SHRINK!H:H,PLANEJAMENTO[[#Headers],[SHERINK SOLICITADO]],PRODUCAO_SHRINK!V:V,PLANEJAMENTO[[#This Row],[LISTA]])</f>
        <v>204</v>
      </c>
      <c r="L670" s="15">
        <f>SUMIFS(PRODUCAO_SHRINK!E:E,PRODUCAO_SHRINK!B:B,PLANEJAMENTO[[#This Row],[SKU]],PRODUCAO_SHRINK!H:H,PLANEJAMENTO[[#Headers],[SHERINK ENVIADO]],PRODUCAO_SHRINK!V:V,PLANEJAMENTO[[#This Row],[LISTA]])</f>
        <v>0</v>
      </c>
      <c r="M670" s="15">
        <f>SUMIFS(IN_TRANSITO!E:E,IN_TRANSITO!B:B,PLANEJAMENTO!C670,IN_TRANSITO!H:H,PLANEJAMENTO!$M$2,IN_TRANSITO!W:W,PLANEJAMENTO!A670)</f>
        <v>0</v>
      </c>
      <c r="N670" s="15">
        <v>0</v>
      </c>
      <c r="O670" s="15">
        <v>204</v>
      </c>
      <c r="P670" s="15">
        <f>(PLANEJAMENTO[[#This Row],[AGUARDANDO SEPARAÇÃO]]+PLANEJAMENTO[[#This Row],[FINALIZADO]])-(PLANEJAMENTO[[#This Row],[TOTAL LISTA]]+PLANEJAMENTO[[#This Row],[KIT]])</f>
        <v>-204</v>
      </c>
      <c r="Q670" s="3">
        <f>IFERROR(VLOOKUP(PLANEJAMENTO[[#This Row],[SKU]],EST_MERCOCAMP!A:E,5,0),0)</f>
        <v>-60</v>
      </c>
      <c r="R670" s="3">
        <f>IFERROR(VLOOKUP(PLANEJAMENTO[[#This Row],[SKU]],EST_LMX!A:C,3,0),0)</f>
        <v>396</v>
      </c>
      <c r="S670" s="7">
        <f>IFERROR(IF(VLOOKUP(C670,'EST_DEVINTEX X DEMANDA'!A:E,5,0)&lt;0,0,VLOOKUP(C670,'EST_DEVINTEX X DEMANDA'!A:E,5,0)),0)</f>
        <v>0</v>
      </c>
      <c r="T670" s="3"/>
      <c r="U670" s="3">
        <f t="shared" si="20"/>
        <v>0</v>
      </c>
      <c r="V670" s="3">
        <f t="shared" si="21"/>
        <v>0</v>
      </c>
      <c r="W670" s="3" t="s">
        <v>182</v>
      </c>
      <c r="X670" s="87" t="s">
        <v>145</v>
      </c>
      <c r="Y670" s="73">
        <f>(PLANEJAMENTO[[#This Row],[AGUARDANDO SEPARAÇÃO]]+PLANEJAMENTO[[#This Row],[FINALIZADO]])/(PLANEJAMENTO[[#This Row],[KIT]]+PLANEJAMENTO[[#This Row],[TOTAL LISTA]])</f>
        <v>0</v>
      </c>
    </row>
    <row r="671" spans="1:25" x14ac:dyDescent="0.25">
      <c r="A671" s="71" t="s">
        <v>162</v>
      </c>
      <c r="B671" s="71" t="s">
        <v>158</v>
      </c>
      <c r="C671" s="3">
        <v>34624</v>
      </c>
      <c r="D671" s="3" t="s">
        <v>219</v>
      </c>
      <c r="E671" s="47" t="s">
        <v>137</v>
      </c>
      <c r="F671" s="4" t="s">
        <v>136</v>
      </c>
      <c r="G671" s="4">
        <v>1560</v>
      </c>
      <c r="H671" s="3">
        <v>12</v>
      </c>
      <c r="I671" s="15">
        <f>SUMIFS(IN_TRANSITO!E:E,IN_TRANSITO!B:B,PLANEJAMENTO!C671,IN_TRANSITO!H:H,PLANEJAMENTO!$I$2,IN_TRANSITO!W:W,PLANEJAMENTO!A671)</f>
        <v>0</v>
      </c>
      <c r="J671" s="15">
        <f>SUMIFS(IN_TRANSITO!E:E,IN_TRANSITO!B:B,PLANEJAMENTO!C671,IN_TRANSITO!H:H,PLANEJAMENTO!$J$2,IN_TRANSITO!W:W,PLANEJAMENTO!A671)</f>
        <v>0</v>
      </c>
      <c r="K671" s="15">
        <f>SUMIFS(PRODUCAO_SHRINK!E:E,PRODUCAO_SHRINK!B:B,PLANEJAMENTO[[#This Row],[SKU]],PRODUCAO_SHRINK!H:H,PLANEJAMENTO[[#Headers],[SHERINK SOLICITADO]],PRODUCAO_SHRINK!V:V,PLANEJAMENTO[[#This Row],[LISTA]])</f>
        <v>0</v>
      </c>
      <c r="L671" s="15">
        <f>SUMIFS(PRODUCAO_SHRINK!E:E,PRODUCAO_SHRINK!B:B,PLANEJAMENTO[[#This Row],[SKU]],PRODUCAO_SHRINK!H:H,PLANEJAMENTO[[#Headers],[SHERINK ENVIADO]],PRODUCAO_SHRINK!V:V,PLANEJAMENTO[[#This Row],[LISTA]])</f>
        <v>0</v>
      </c>
      <c r="M671" s="15">
        <f>SUMIFS(IN_TRANSITO!E:E,IN_TRANSITO!B:B,PLANEJAMENTO!C671,IN_TRANSITO!H:H,PLANEJAMENTO!$M$2,IN_TRANSITO!W:W,PLANEJAMENTO!A671)</f>
        <v>204</v>
      </c>
      <c r="N671" s="15">
        <v>0</v>
      </c>
      <c r="O671" s="15">
        <v>204</v>
      </c>
      <c r="P671" s="15">
        <f>(PLANEJAMENTO[[#This Row],[AGUARDANDO SEPARAÇÃO]]+PLANEJAMENTO[[#This Row],[FINALIZADO]])-(PLANEJAMENTO[[#This Row],[TOTAL LISTA]]+PLANEJAMENTO[[#This Row],[KIT]])</f>
        <v>0</v>
      </c>
      <c r="Q671" s="3">
        <f>IFERROR(VLOOKUP(PLANEJAMENTO[[#This Row],[SKU]],EST_MERCOCAMP!A:E,5,0),0)</f>
        <v>-6228</v>
      </c>
      <c r="R671" s="3">
        <f>IFERROR(VLOOKUP(PLANEJAMENTO[[#This Row],[SKU]],EST_LMX!A:C,3,0),0)</f>
        <v>3336</v>
      </c>
      <c r="S671" s="7">
        <f>IFERROR(IF(VLOOKUP(C671,'EST_DEVINTEX X DEMANDA'!A:E,5,0)&lt;0,0,VLOOKUP(C671,'EST_DEVINTEX X DEMANDA'!A:E,5,0)),0)</f>
        <v>11208</v>
      </c>
      <c r="T671" s="3"/>
      <c r="U671" s="3">
        <f t="shared" si="20"/>
        <v>0</v>
      </c>
      <c r="V671" s="3">
        <f t="shared" si="21"/>
        <v>0</v>
      </c>
      <c r="W671" s="3" t="s">
        <v>145</v>
      </c>
      <c r="X671" s="87" t="s">
        <v>145</v>
      </c>
      <c r="Y671" s="73">
        <f>(PLANEJAMENTO[[#This Row],[AGUARDANDO SEPARAÇÃO]]+PLANEJAMENTO[[#This Row],[FINALIZADO]])/(PLANEJAMENTO[[#This Row],[KIT]]+PLANEJAMENTO[[#This Row],[TOTAL LISTA]])</f>
        <v>1</v>
      </c>
    </row>
    <row r="672" spans="1:25" x14ac:dyDescent="0.25">
      <c r="A672" s="71" t="s">
        <v>162</v>
      </c>
      <c r="B672" s="71" t="s">
        <v>158</v>
      </c>
      <c r="C672" s="3">
        <v>95556</v>
      </c>
      <c r="D672" s="3" t="s">
        <v>44</v>
      </c>
      <c r="E672" s="47" t="s">
        <v>137</v>
      </c>
      <c r="F672" s="4" t="s">
        <v>136</v>
      </c>
      <c r="G672" s="4">
        <v>480</v>
      </c>
      <c r="H672" s="3">
        <v>6</v>
      </c>
      <c r="I672" s="15">
        <f>SUMIFS(IN_TRANSITO!E:E,IN_TRANSITO!B:B,PLANEJAMENTO!C672,IN_TRANSITO!H:H,PLANEJAMENTO!$I$2,IN_TRANSITO!W:W,PLANEJAMENTO!A672)</f>
        <v>198</v>
      </c>
      <c r="J672" s="15">
        <f>SUMIFS(IN_TRANSITO!E:E,IN_TRANSITO!B:B,PLANEJAMENTO!C672,IN_TRANSITO!H:H,PLANEJAMENTO!$J$2,IN_TRANSITO!W:W,PLANEJAMENTO!A672)</f>
        <v>0</v>
      </c>
      <c r="K672" s="15">
        <f>SUMIFS(PRODUCAO_SHRINK!E:E,PRODUCAO_SHRINK!B:B,PLANEJAMENTO[[#This Row],[SKU]],PRODUCAO_SHRINK!H:H,PLANEJAMENTO[[#Headers],[SHERINK SOLICITADO]],PRODUCAO_SHRINK!V:V,PLANEJAMENTO[[#This Row],[LISTA]])</f>
        <v>0</v>
      </c>
      <c r="L672" s="15">
        <f>SUMIFS(PRODUCAO_SHRINK!E:E,PRODUCAO_SHRINK!B:B,PLANEJAMENTO[[#This Row],[SKU]],PRODUCAO_SHRINK!H:H,PLANEJAMENTO[[#Headers],[SHERINK ENVIADO]],PRODUCAO_SHRINK!V:V,PLANEJAMENTO[[#This Row],[LISTA]])</f>
        <v>0</v>
      </c>
      <c r="M672" s="15">
        <f>SUMIFS(IN_TRANSITO!E:E,IN_TRANSITO!B:B,PLANEJAMENTO!C672,IN_TRANSITO!H:H,PLANEJAMENTO!$M$2,IN_TRANSITO!W:W,PLANEJAMENTO!A672)</f>
        <v>0</v>
      </c>
      <c r="N672" s="15">
        <v>0</v>
      </c>
      <c r="O672" s="15">
        <v>198</v>
      </c>
      <c r="P672" s="15">
        <f>(PLANEJAMENTO[[#This Row],[AGUARDANDO SEPARAÇÃO]]+PLANEJAMENTO[[#This Row],[FINALIZADO]])-(PLANEJAMENTO[[#This Row],[TOTAL LISTA]]+PLANEJAMENTO[[#This Row],[KIT]])</f>
        <v>0</v>
      </c>
      <c r="Q672" s="3">
        <f>IFERROR(VLOOKUP(PLANEJAMENTO[[#This Row],[SKU]],EST_MERCOCAMP!A:E,5,0),0)</f>
        <v>-2244</v>
      </c>
      <c r="R672" s="3">
        <f>IFERROR(VLOOKUP(PLANEJAMENTO[[#This Row],[SKU]],EST_LMX!A:C,3,0),0)</f>
        <v>162</v>
      </c>
      <c r="S672" s="7">
        <f>IFERROR(IF(VLOOKUP(C672,'EST_DEVINTEX X DEMANDA'!A:E,5,0)&lt;0,0,VLOOKUP(C672,'EST_DEVINTEX X DEMANDA'!A:E,5,0)),0)</f>
        <v>0</v>
      </c>
      <c r="T672" s="3"/>
      <c r="U672" s="3">
        <f t="shared" si="20"/>
        <v>0</v>
      </c>
      <c r="V672" s="3">
        <f t="shared" si="21"/>
        <v>0</v>
      </c>
      <c r="W672" s="3" t="s">
        <v>145</v>
      </c>
      <c r="X672" s="87" t="s">
        <v>145</v>
      </c>
      <c r="Y672" s="73">
        <f>(PLANEJAMENTO[[#This Row],[AGUARDANDO SEPARAÇÃO]]+PLANEJAMENTO[[#This Row],[FINALIZADO]])/(PLANEJAMENTO[[#This Row],[KIT]]+PLANEJAMENTO[[#This Row],[TOTAL LISTA]])</f>
        <v>1</v>
      </c>
    </row>
    <row r="673" spans="1:25" x14ac:dyDescent="0.25">
      <c r="A673" s="71" t="s">
        <v>162</v>
      </c>
      <c r="B673" s="71" t="s">
        <v>158</v>
      </c>
      <c r="C673" s="3">
        <v>32650</v>
      </c>
      <c r="D673" s="3" t="s">
        <v>334</v>
      </c>
      <c r="E673" s="47" t="s">
        <v>137</v>
      </c>
      <c r="F673" s="4" t="s">
        <v>136</v>
      </c>
      <c r="G673" s="4">
        <v>840</v>
      </c>
      <c r="H673" s="3">
        <v>6</v>
      </c>
      <c r="I673" s="15">
        <f>SUMIFS(IN_TRANSITO!E:E,IN_TRANSITO!B:B,PLANEJAMENTO!C673,IN_TRANSITO!H:H,PLANEJAMENTO!$I$2,IN_TRANSITO!W:W,PLANEJAMENTO!A673)</f>
        <v>198</v>
      </c>
      <c r="J673" s="15">
        <f>SUMIFS(IN_TRANSITO!E:E,IN_TRANSITO!B:B,PLANEJAMENTO!C673,IN_TRANSITO!H:H,PLANEJAMENTO!$J$2,IN_TRANSITO!W:W,PLANEJAMENTO!A673)</f>
        <v>0</v>
      </c>
      <c r="K673" s="15">
        <f>SUMIFS(PRODUCAO_SHRINK!E:E,PRODUCAO_SHRINK!B:B,PLANEJAMENTO[[#This Row],[SKU]],PRODUCAO_SHRINK!H:H,PLANEJAMENTO[[#Headers],[SHERINK SOLICITADO]],PRODUCAO_SHRINK!V:V,PLANEJAMENTO[[#This Row],[LISTA]])</f>
        <v>0</v>
      </c>
      <c r="L673" s="15">
        <f>SUMIFS(PRODUCAO_SHRINK!E:E,PRODUCAO_SHRINK!B:B,PLANEJAMENTO[[#This Row],[SKU]],PRODUCAO_SHRINK!H:H,PLANEJAMENTO[[#Headers],[SHERINK ENVIADO]],PRODUCAO_SHRINK!V:V,PLANEJAMENTO[[#This Row],[LISTA]])</f>
        <v>0</v>
      </c>
      <c r="M673" s="15">
        <f>SUMIFS(IN_TRANSITO!E:E,IN_TRANSITO!B:B,PLANEJAMENTO!C673,IN_TRANSITO!H:H,PLANEJAMENTO!$M$2,IN_TRANSITO!W:W,PLANEJAMENTO!A673)</f>
        <v>0</v>
      </c>
      <c r="N673" s="15">
        <v>0</v>
      </c>
      <c r="O673" s="15">
        <v>198</v>
      </c>
      <c r="P673" s="15">
        <f>(PLANEJAMENTO[[#This Row],[AGUARDANDO SEPARAÇÃO]]+PLANEJAMENTO[[#This Row],[FINALIZADO]])-(PLANEJAMENTO[[#This Row],[TOTAL LISTA]]+PLANEJAMENTO[[#This Row],[KIT]])</f>
        <v>0</v>
      </c>
      <c r="Q673" s="3">
        <f>IFERROR(VLOOKUP(PLANEJAMENTO[[#This Row],[SKU]],EST_MERCOCAMP!A:E,5,0),0)</f>
        <v>-342</v>
      </c>
      <c r="R673" s="3">
        <f>IFERROR(VLOOKUP(PLANEJAMENTO[[#This Row],[SKU]],EST_LMX!A:C,3,0),0)</f>
        <v>0</v>
      </c>
      <c r="S673" s="7">
        <f>IFERROR(IF(VLOOKUP(C673,'EST_DEVINTEX X DEMANDA'!A:E,5,0)&lt;0,0,VLOOKUP(C673,'EST_DEVINTEX X DEMANDA'!A:E,5,0)),0)</f>
        <v>540</v>
      </c>
      <c r="T673" s="3"/>
      <c r="U673" s="3">
        <f t="shared" si="20"/>
        <v>0</v>
      </c>
      <c r="V673" s="3">
        <f t="shared" si="21"/>
        <v>0</v>
      </c>
      <c r="W673" s="3" t="s">
        <v>145</v>
      </c>
      <c r="X673" s="87" t="s">
        <v>145</v>
      </c>
      <c r="Y673" s="73">
        <f>(PLANEJAMENTO[[#This Row],[AGUARDANDO SEPARAÇÃO]]+PLANEJAMENTO[[#This Row],[FINALIZADO]])/(PLANEJAMENTO[[#This Row],[KIT]]+PLANEJAMENTO[[#This Row],[TOTAL LISTA]])</f>
        <v>1</v>
      </c>
    </row>
    <row r="674" spans="1:25" x14ac:dyDescent="0.25">
      <c r="A674" s="71" t="s">
        <v>162</v>
      </c>
      <c r="B674" s="71" t="s">
        <v>158</v>
      </c>
      <c r="C674" s="3">
        <v>33273</v>
      </c>
      <c r="D674" s="3" t="s">
        <v>88</v>
      </c>
      <c r="E674" s="47" t="s">
        <v>137</v>
      </c>
      <c r="F674" s="4" t="s">
        <v>136</v>
      </c>
      <c r="G674" s="4">
        <v>480</v>
      </c>
      <c r="H674" s="3">
        <v>6</v>
      </c>
      <c r="I674" s="15">
        <f>SUMIFS(IN_TRANSITO!E:E,IN_TRANSITO!B:B,PLANEJAMENTO!C674,IN_TRANSITO!H:H,PLANEJAMENTO!$I$2,IN_TRANSITO!W:W,PLANEJAMENTO!A674)</f>
        <v>0</v>
      </c>
      <c r="J674" s="15">
        <f>SUMIFS(IN_TRANSITO!E:E,IN_TRANSITO!B:B,PLANEJAMENTO!C674,IN_TRANSITO!H:H,PLANEJAMENTO!$J$2,IN_TRANSITO!W:W,PLANEJAMENTO!A674)</f>
        <v>0</v>
      </c>
      <c r="K674" s="15">
        <f>SUMIFS(PRODUCAO_SHRINK!E:E,PRODUCAO_SHRINK!B:B,PLANEJAMENTO[[#This Row],[SKU]],PRODUCAO_SHRINK!H:H,PLANEJAMENTO[[#Headers],[SHERINK SOLICITADO]],PRODUCAO_SHRINK!V:V,PLANEJAMENTO[[#This Row],[LISTA]])</f>
        <v>198</v>
      </c>
      <c r="L674" s="15">
        <f>SUMIFS(PRODUCAO_SHRINK!E:E,PRODUCAO_SHRINK!B:B,PLANEJAMENTO[[#This Row],[SKU]],PRODUCAO_SHRINK!H:H,PLANEJAMENTO[[#Headers],[SHERINK ENVIADO]],PRODUCAO_SHRINK!V:V,PLANEJAMENTO[[#This Row],[LISTA]])</f>
        <v>0</v>
      </c>
      <c r="M674" s="15">
        <f>SUMIFS(IN_TRANSITO!E:E,IN_TRANSITO!B:B,PLANEJAMENTO!C674,IN_TRANSITO!H:H,PLANEJAMENTO!$M$2,IN_TRANSITO!W:W,PLANEJAMENTO!A674)</f>
        <v>0</v>
      </c>
      <c r="N674" s="15">
        <v>0</v>
      </c>
      <c r="O674" s="15">
        <v>198</v>
      </c>
      <c r="P674" s="15">
        <f>(PLANEJAMENTO[[#This Row],[AGUARDANDO SEPARAÇÃO]]+PLANEJAMENTO[[#This Row],[FINALIZADO]])-(PLANEJAMENTO[[#This Row],[TOTAL LISTA]]+PLANEJAMENTO[[#This Row],[KIT]])</f>
        <v>-198</v>
      </c>
      <c r="Q674" s="3">
        <f>IFERROR(VLOOKUP(PLANEJAMENTO[[#This Row],[SKU]],EST_MERCOCAMP!A:E,5,0),0)</f>
        <v>12720</v>
      </c>
      <c r="R674" s="3">
        <f>IFERROR(VLOOKUP(PLANEJAMENTO[[#This Row],[SKU]],EST_LMX!A:C,3,0),0)</f>
        <v>7303</v>
      </c>
      <c r="S674" s="7">
        <f>IFERROR(IF(VLOOKUP(C674,'EST_DEVINTEX X DEMANDA'!A:E,5,0)&lt;0,0,VLOOKUP(C674,'EST_DEVINTEX X DEMANDA'!A:E,5,0)),0)</f>
        <v>2890</v>
      </c>
      <c r="T674" s="3"/>
      <c r="U674" s="3">
        <f t="shared" si="20"/>
        <v>0</v>
      </c>
      <c r="V674" s="3">
        <f t="shared" si="21"/>
        <v>0</v>
      </c>
      <c r="W674" s="3" t="s">
        <v>182</v>
      </c>
      <c r="X674" s="87" t="s">
        <v>145</v>
      </c>
      <c r="Y674" s="73">
        <f>(PLANEJAMENTO[[#This Row],[AGUARDANDO SEPARAÇÃO]]+PLANEJAMENTO[[#This Row],[FINALIZADO]])/(PLANEJAMENTO[[#This Row],[KIT]]+PLANEJAMENTO[[#This Row],[TOTAL LISTA]])</f>
        <v>0</v>
      </c>
    </row>
    <row r="675" spans="1:25" x14ac:dyDescent="0.25">
      <c r="A675" s="71" t="s">
        <v>162</v>
      </c>
      <c r="B675" s="71" t="s">
        <v>158</v>
      </c>
      <c r="C675" s="3">
        <v>32630</v>
      </c>
      <c r="D675" s="3" t="s">
        <v>68</v>
      </c>
      <c r="E675" s="47" t="s">
        <v>135</v>
      </c>
      <c r="F675" s="4" t="s">
        <v>136</v>
      </c>
      <c r="G675" s="4">
        <v>960</v>
      </c>
      <c r="H675" s="3">
        <v>6</v>
      </c>
      <c r="I675" s="15">
        <f>SUMIFS(IN_TRANSITO!E:E,IN_TRANSITO!B:B,PLANEJAMENTO!C675,IN_TRANSITO!H:H,PLANEJAMENTO!$I$2,IN_TRANSITO!W:W,PLANEJAMENTO!A675)</f>
        <v>0</v>
      </c>
      <c r="J675" s="15">
        <f>SUMIFS(IN_TRANSITO!E:E,IN_TRANSITO!B:B,PLANEJAMENTO!C675,IN_TRANSITO!H:H,PLANEJAMENTO!$J$2,IN_TRANSITO!W:W,PLANEJAMENTO!A675)</f>
        <v>0</v>
      </c>
      <c r="K675" s="15">
        <f>SUMIFS(PRODUCAO_SHRINK!E:E,PRODUCAO_SHRINK!B:B,PLANEJAMENTO[[#This Row],[SKU]],PRODUCAO_SHRINK!H:H,PLANEJAMENTO[[#Headers],[SHERINK SOLICITADO]],PRODUCAO_SHRINK!V:V,PLANEJAMENTO[[#This Row],[LISTA]])</f>
        <v>192</v>
      </c>
      <c r="L675" s="15">
        <f>SUMIFS(PRODUCAO_SHRINK!E:E,PRODUCAO_SHRINK!B:B,PLANEJAMENTO[[#This Row],[SKU]],PRODUCAO_SHRINK!H:H,PLANEJAMENTO[[#Headers],[SHERINK ENVIADO]],PRODUCAO_SHRINK!V:V,PLANEJAMENTO[[#This Row],[LISTA]])</f>
        <v>192</v>
      </c>
      <c r="M675" s="15">
        <f>SUMIFS(IN_TRANSITO!E:E,IN_TRANSITO!B:B,PLANEJAMENTO!C675,IN_TRANSITO!H:H,PLANEJAMENTO!$M$2,IN_TRANSITO!W:W,PLANEJAMENTO!A675)</f>
        <v>0</v>
      </c>
      <c r="N675" s="15">
        <v>0</v>
      </c>
      <c r="O675" s="15">
        <v>192</v>
      </c>
      <c r="P675" s="15">
        <f>(PLANEJAMENTO[[#This Row],[AGUARDANDO SEPARAÇÃO]]+PLANEJAMENTO[[#This Row],[FINALIZADO]])-(PLANEJAMENTO[[#This Row],[TOTAL LISTA]]+PLANEJAMENTO[[#This Row],[KIT]])</f>
        <v>-192</v>
      </c>
      <c r="Q675" s="3">
        <f>IFERROR(VLOOKUP(PLANEJAMENTO[[#This Row],[SKU]],EST_MERCOCAMP!A:E,5,0),0)</f>
        <v>8160</v>
      </c>
      <c r="R675" s="3">
        <f>IFERROR(VLOOKUP(PLANEJAMENTO[[#This Row],[SKU]],EST_LMX!A:C,3,0),0)</f>
        <v>6</v>
      </c>
      <c r="S675" s="7">
        <f>IFERROR(IF(VLOOKUP(C675,'EST_DEVINTEX X DEMANDA'!A:E,5,0)&lt;0,0,VLOOKUP(C675,'EST_DEVINTEX X DEMANDA'!A:E,5,0)),0)</f>
        <v>5040</v>
      </c>
      <c r="T675" s="3"/>
      <c r="U675" s="3">
        <f t="shared" si="20"/>
        <v>0</v>
      </c>
      <c r="V675" s="3">
        <f t="shared" si="21"/>
        <v>0</v>
      </c>
      <c r="W675" s="3" t="s">
        <v>182</v>
      </c>
      <c r="X675" s="87" t="s">
        <v>145</v>
      </c>
      <c r="Y675" s="73">
        <f>(PLANEJAMENTO[[#This Row],[AGUARDANDO SEPARAÇÃO]]+PLANEJAMENTO[[#This Row],[FINALIZADO]])/(PLANEJAMENTO[[#This Row],[KIT]]+PLANEJAMENTO[[#This Row],[TOTAL LISTA]])</f>
        <v>0</v>
      </c>
    </row>
    <row r="676" spans="1:25" x14ac:dyDescent="0.25">
      <c r="A676" s="71" t="s">
        <v>162</v>
      </c>
      <c r="B676" s="71" t="s">
        <v>158</v>
      </c>
      <c r="C676" s="3">
        <v>95166</v>
      </c>
      <c r="D676" s="3" t="s">
        <v>241</v>
      </c>
      <c r="E676" s="47" t="s">
        <v>135</v>
      </c>
      <c r="F676" s="4" t="s">
        <v>136</v>
      </c>
      <c r="G676" s="4">
        <v>768</v>
      </c>
      <c r="H676" s="3">
        <v>6</v>
      </c>
      <c r="I676" s="15">
        <f>SUMIFS(IN_TRANSITO!E:E,IN_TRANSITO!B:B,PLANEJAMENTO!C676,IN_TRANSITO!H:H,PLANEJAMENTO!$I$2,IN_TRANSITO!W:W,PLANEJAMENTO!A676)</f>
        <v>0</v>
      </c>
      <c r="J676" s="15">
        <f>SUMIFS(IN_TRANSITO!E:E,IN_TRANSITO!B:B,PLANEJAMENTO!C676,IN_TRANSITO!H:H,PLANEJAMENTO!$J$2,IN_TRANSITO!W:W,PLANEJAMENTO!A676)</f>
        <v>0</v>
      </c>
      <c r="K676" s="15">
        <f>SUMIFS(PRODUCAO_SHRINK!E:E,PRODUCAO_SHRINK!B:B,PLANEJAMENTO[[#This Row],[SKU]],PRODUCAO_SHRINK!H:H,PLANEJAMENTO[[#Headers],[SHERINK SOLICITADO]],PRODUCAO_SHRINK!V:V,PLANEJAMENTO[[#This Row],[LISTA]])</f>
        <v>0</v>
      </c>
      <c r="L676" s="15">
        <f>SUMIFS(PRODUCAO_SHRINK!E:E,PRODUCAO_SHRINK!B:B,PLANEJAMENTO[[#This Row],[SKU]],PRODUCAO_SHRINK!H:H,PLANEJAMENTO[[#Headers],[SHERINK ENVIADO]],PRODUCAO_SHRINK!V:V,PLANEJAMENTO[[#This Row],[LISTA]])</f>
        <v>0</v>
      </c>
      <c r="M676" s="15">
        <f>SUMIFS(IN_TRANSITO!E:E,IN_TRANSITO!B:B,PLANEJAMENTO!C676,IN_TRANSITO!H:H,PLANEJAMENTO!$M$2,IN_TRANSITO!W:W,PLANEJAMENTO!A676)</f>
        <v>192</v>
      </c>
      <c r="N676" s="15">
        <v>0</v>
      </c>
      <c r="O676" s="15">
        <v>192</v>
      </c>
      <c r="P676" s="15">
        <f>(PLANEJAMENTO[[#This Row],[AGUARDANDO SEPARAÇÃO]]+PLANEJAMENTO[[#This Row],[FINALIZADO]])-(PLANEJAMENTO[[#This Row],[TOTAL LISTA]]+PLANEJAMENTO[[#This Row],[KIT]])</f>
        <v>0</v>
      </c>
      <c r="Q676" s="3">
        <f>IFERROR(VLOOKUP(PLANEJAMENTO[[#This Row],[SKU]],EST_MERCOCAMP!A:E,5,0),0)</f>
        <v>7074</v>
      </c>
      <c r="R676" s="3">
        <f>IFERROR(VLOOKUP(PLANEJAMENTO[[#This Row],[SKU]],EST_LMX!A:C,3,0),0)</f>
        <v>198</v>
      </c>
      <c r="S676" s="7">
        <f>IFERROR(IF(VLOOKUP(C676,'EST_DEVINTEX X DEMANDA'!A:E,5,0)&lt;0,0,VLOOKUP(C676,'EST_DEVINTEX X DEMANDA'!A:E,5,0)),0)</f>
        <v>4062</v>
      </c>
      <c r="T676" s="3"/>
      <c r="U676" s="3">
        <f t="shared" si="20"/>
        <v>0</v>
      </c>
      <c r="V676" s="3">
        <f t="shared" si="21"/>
        <v>0</v>
      </c>
      <c r="W676" s="3" t="s">
        <v>145</v>
      </c>
      <c r="X676" s="87" t="s">
        <v>145</v>
      </c>
      <c r="Y676" s="73">
        <f>(PLANEJAMENTO[[#This Row],[AGUARDANDO SEPARAÇÃO]]+PLANEJAMENTO[[#This Row],[FINALIZADO]])/(PLANEJAMENTO[[#This Row],[KIT]]+PLANEJAMENTO[[#This Row],[TOTAL LISTA]])</f>
        <v>1</v>
      </c>
    </row>
    <row r="677" spans="1:25" x14ac:dyDescent="0.25">
      <c r="A677" s="71" t="s">
        <v>162</v>
      </c>
      <c r="B677" s="71" t="s">
        <v>158</v>
      </c>
      <c r="C677" s="3">
        <v>32448</v>
      </c>
      <c r="D677" s="3" t="s">
        <v>69</v>
      </c>
      <c r="E677" s="47" t="s">
        <v>135</v>
      </c>
      <c r="F677" s="4" t="s">
        <v>136</v>
      </c>
      <c r="G677" s="4">
        <v>960</v>
      </c>
      <c r="H677" s="3">
        <v>6</v>
      </c>
      <c r="I677" s="15">
        <f>SUMIFS(IN_TRANSITO!E:E,IN_TRANSITO!B:B,PLANEJAMENTO!C677,IN_TRANSITO!H:H,PLANEJAMENTO!$I$2,IN_TRANSITO!W:W,PLANEJAMENTO!A677)</f>
        <v>0</v>
      </c>
      <c r="J677" s="15">
        <f>SUMIFS(IN_TRANSITO!E:E,IN_TRANSITO!B:B,PLANEJAMENTO!C677,IN_TRANSITO!H:H,PLANEJAMENTO!$J$2,IN_TRANSITO!W:W,PLANEJAMENTO!A677)</f>
        <v>0</v>
      </c>
      <c r="K677" s="15">
        <f>SUMIFS(PRODUCAO_SHRINK!E:E,PRODUCAO_SHRINK!B:B,PLANEJAMENTO[[#This Row],[SKU]],PRODUCAO_SHRINK!H:H,PLANEJAMENTO[[#Headers],[SHERINK SOLICITADO]],PRODUCAO_SHRINK!V:V,PLANEJAMENTO[[#This Row],[LISTA]])</f>
        <v>192</v>
      </c>
      <c r="L677" s="15">
        <f>SUMIFS(PRODUCAO_SHRINK!E:E,PRODUCAO_SHRINK!B:B,PLANEJAMENTO[[#This Row],[SKU]],PRODUCAO_SHRINK!H:H,PLANEJAMENTO[[#Headers],[SHERINK ENVIADO]],PRODUCAO_SHRINK!V:V,PLANEJAMENTO[[#This Row],[LISTA]])</f>
        <v>0</v>
      </c>
      <c r="M677" s="15">
        <f>SUMIFS(IN_TRANSITO!E:E,IN_TRANSITO!B:B,PLANEJAMENTO!C677,IN_TRANSITO!H:H,PLANEJAMENTO!$M$2,IN_TRANSITO!W:W,PLANEJAMENTO!A677)</f>
        <v>0</v>
      </c>
      <c r="N677" s="15">
        <v>0</v>
      </c>
      <c r="O677" s="15">
        <v>192</v>
      </c>
      <c r="P677" s="15">
        <f>(PLANEJAMENTO[[#This Row],[AGUARDANDO SEPARAÇÃO]]+PLANEJAMENTO[[#This Row],[FINALIZADO]])-(PLANEJAMENTO[[#This Row],[TOTAL LISTA]]+PLANEJAMENTO[[#This Row],[KIT]])</f>
        <v>-192</v>
      </c>
      <c r="Q677" s="3">
        <f>IFERROR(VLOOKUP(PLANEJAMENTO[[#This Row],[SKU]],EST_MERCOCAMP!A:E,5,0),0)</f>
        <v>41134</v>
      </c>
      <c r="R677" s="3">
        <f>IFERROR(VLOOKUP(PLANEJAMENTO[[#This Row],[SKU]],EST_LMX!A:C,3,0),0)</f>
        <v>834</v>
      </c>
      <c r="S677" s="7">
        <f>IFERROR(IF(VLOOKUP(C677,'EST_DEVINTEX X DEMANDA'!A:E,5,0)&lt;0,0,VLOOKUP(C677,'EST_DEVINTEX X DEMANDA'!A:E,5,0)),0)</f>
        <v>3234</v>
      </c>
      <c r="T677" s="3"/>
      <c r="U677" s="3">
        <f t="shared" si="20"/>
        <v>0</v>
      </c>
      <c r="V677" s="3">
        <f t="shared" si="21"/>
        <v>0</v>
      </c>
      <c r="W677" s="3" t="s">
        <v>182</v>
      </c>
      <c r="X677" s="87" t="s">
        <v>145</v>
      </c>
      <c r="Y677" s="73">
        <f>(PLANEJAMENTO[[#This Row],[AGUARDANDO SEPARAÇÃO]]+PLANEJAMENTO[[#This Row],[FINALIZADO]])/(PLANEJAMENTO[[#This Row],[KIT]]+PLANEJAMENTO[[#This Row],[TOTAL LISTA]])</f>
        <v>0</v>
      </c>
    </row>
    <row r="678" spans="1:25" x14ac:dyDescent="0.25">
      <c r="A678" s="71" t="s">
        <v>162</v>
      </c>
      <c r="B678" s="71" t="s">
        <v>158</v>
      </c>
      <c r="C678" s="3">
        <v>32446</v>
      </c>
      <c r="D678" s="3" t="s">
        <v>32</v>
      </c>
      <c r="E678" s="47" t="s">
        <v>135</v>
      </c>
      <c r="F678" s="4" t="s">
        <v>136</v>
      </c>
      <c r="G678" s="4">
        <v>480</v>
      </c>
      <c r="H678" s="3">
        <v>6</v>
      </c>
      <c r="I678" s="15">
        <f>SUMIFS(IN_TRANSITO!E:E,IN_TRANSITO!B:B,PLANEJAMENTO!C678,IN_TRANSITO!H:H,PLANEJAMENTO!$I$2,IN_TRANSITO!W:W,PLANEJAMENTO!A678)</f>
        <v>0</v>
      </c>
      <c r="J678" s="15">
        <f>SUMIFS(IN_TRANSITO!E:E,IN_TRANSITO!B:B,PLANEJAMENTO!C678,IN_TRANSITO!H:H,PLANEJAMENTO!$J$2,IN_TRANSITO!W:W,PLANEJAMENTO!A678)</f>
        <v>0</v>
      </c>
      <c r="K678" s="15">
        <f>SUMIFS(PRODUCAO_SHRINK!E:E,PRODUCAO_SHRINK!B:B,PLANEJAMENTO[[#This Row],[SKU]],PRODUCAO_SHRINK!H:H,PLANEJAMENTO[[#Headers],[SHERINK SOLICITADO]],PRODUCAO_SHRINK!V:V,PLANEJAMENTO[[#This Row],[LISTA]])</f>
        <v>192</v>
      </c>
      <c r="L678" s="15">
        <f>SUMIFS(PRODUCAO_SHRINK!E:E,PRODUCAO_SHRINK!B:B,PLANEJAMENTO[[#This Row],[SKU]],PRODUCAO_SHRINK!H:H,PLANEJAMENTO[[#Headers],[SHERINK ENVIADO]],PRODUCAO_SHRINK!V:V,PLANEJAMENTO[[#This Row],[LISTA]])</f>
        <v>0</v>
      </c>
      <c r="M678" s="15">
        <f>SUMIFS(IN_TRANSITO!E:E,IN_TRANSITO!B:B,PLANEJAMENTO!C678,IN_TRANSITO!H:H,PLANEJAMENTO!$M$2,IN_TRANSITO!W:W,PLANEJAMENTO!A678)</f>
        <v>0</v>
      </c>
      <c r="N678" s="15">
        <v>0</v>
      </c>
      <c r="O678" s="15">
        <v>192</v>
      </c>
      <c r="P678" s="15">
        <f>(PLANEJAMENTO[[#This Row],[AGUARDANDO SEPARAÇÃO]]+PLANEJAMENTO[[#This Row],[FINALIZADO]])-(PLANEJAMENTO[[#This Row],[TOTAL LISTA]]+PLANEJAMENTO[[#This Row],[KIT]])</f>
        <v>-192</v>
      </c>
      <c r="Q678" s="3">
        <f>IFERROR(VLOOKUP(PLANEJAMENTO[[#This Row],[SKU]],EST_MERCOCAMP!A:E,5,0),0)</f>
        <v>1956</v>
      </c>
      <c r="R678" s="3">
        <f>IFERROR(VLOOKUP(PLANEJAMENTO[[#This Row],[SKU]],EST_LMX!A:C,3,0),0)</f>
        <v>1596</v>
      </c>
      <c r="S678" s="7">
        <f>IFERROR(IF(VLOOKUP(C678,'EST_DEVINTEX X DEMANDA'!A:E,5,0)&lt;0,0,VLOOKUP(C678,'EST_DEVINTEX X DEMANDA'!A:E,5,0)),0)</f>
        <v>12582</v>
      </c>
      <c r="T678" s="3"/>
      <c r="U678" s="3">
        <f t="shared" si="20"/>
        <v>0</v>
      </c>
      <c r="V678" s="3">
        <f t="shared" si="21"/>
        <v>0</v>
      </c>
      <c r="W678" s="3" t="s">
        <v>182</v>
      </c>
      <c r="X678" s="87" t="s">
        <v>145</v>
      </c>
      <c r="Y678" s="73">
        <f>(PLANEJAMENTO[[#This Row],[AGUARDANDO SEPARAÇÃO]]+PLANEJAMENTO[[#This Row],[FINALIZADO]])/(PLANEJAMENTO[[#This Row],[KIT]]+PLANEJAMENTO[[#This Row],[TOTAL LISTA]])</f>
        <v>0</v>
      </c>
    </row>
    <row r="679" spans="1:25" x14ac:dyDescent="0.25">
      <c r="A679" s="71" t="s">
        <v>162</v>
      </c>
      <c r="B679" s="71" t="s">
        <v>158</v>
      </c>
      <c r="C679" s="3">
        <v>32198</v>
      </c>
      <c r="D679" s="3" t="s">
        <v>70</v>
      </c>
      <c r="E679" s="47" t="s">
        <v>135</v>
      </c>
      <c r="F679" s="4" t="s">
        <v>136</v>
      </c>
      <c r="G679" s="4">
        <v>720</v>
      </c>
      <c r="H679" s="3">
        <v>6</v>
      </c>
      <c r="I679" s="15">
        <f>SUMIFS(IN_TRANSITO!E:E,IN_TRANSITO!B:B,PLANEJAMENTO!C679,IN_TRANSITO!H:H,PLANEJAMENTO!$I$2,IN_TRANSITO!W:W,PLANEJAMENTO!A679)</f>
        <v>0</v>
      </c>
      <c r="J679" s="15">
        <f>SUMIFS(IN_TRANSITO!E:E,IN_TRANSITO!B:B,PLANEJAMENTO!C679,IN_TRANSITO!H:H,PLANEJAMENTO!$J$2,IN_TRANSITO!W:W,PLANEJAMENTO!A679)</f>
        <v>0</v>
      </c>
      <c r="K679" s="15">
        <f>SUMIFS(PRODUCAO_SHRINK!E:E,PRODUCAO_SHRINK!B:B,PLANEJAMENTO[[#This Row],[SKU]],PRODUCAO_SHRINK!H:H,PLANEJAMENTO[[#Headers],[SHERINK SOLICITADO]],PRODUCAO_SHRINK!V:V,PLANEJAMENTO[[#This Row],[LISTA]])</f>
        <v>180</v>
      </c>
      <c r="L679" s="15">
        <f>SUMIFS(PRODUCAO_SHRINK!E:E,PRODUCAO_SHRINK!B:B,PLANEJAMENTO[[#This Row],[SKU]],PRODUCAO_SHRINK!H:H,PLANEJAMENTO[[#Headers],[SHERINK ENVIADO]],PRODUCAO_SHRINK!V:V,PLANEJAMENTO[[#This Row],[LISTA]])</f>
        <v>0</v>
      </c>
      <c r="M679" s="15">
        <f>SUMIFS(IN_TRANSITO!E:E,IN_TRANSITO!B:B,PLANEJAMENTO!C679,IN_TRANSITO!H:H,PLANEJAMENTO!$M$2,IN_TRANSITO!W:W,PLANEJAMENTO!A679)</f>
        <v>0</v>
      </c>
      <c r="N679" s="15">
        <v>0</v>
      </c>
      <c r="O679" s="15">
        <v>180</v>
      </c>
      <c r="P679" s="15">
        <f>(PLANEJAMENTO[[#This Row],[AGUARDANDO SEPARAÇÃO]]+PLANEJAMENTO[[#This Row],[FINALIZADO]])-(PLANEJAMENTO[[#This Row],[TOTAL LISTA]]+PLANEJAMENTO[[#This Row],[KIT]])</f>
        <v>-180</v>
      </c>
      <c r="Q679" s="3">
        <f>IFERROR(VLOOKUP(PLANEJAMENTO[[#This Row],[SKU]],EST_MERCOCAMP!A:E,5,0),0)</f>
        <v>7290</v>
      </c>
      <c r="R679" s="3">
        <f>IFERROR(VLOOKUP(PLANEJAMENTO[[#This Row],[SKU]],EST_LMX!A:C,3,0),0)</f>
        <v>630</v>
      </c>
      <c r="S679" s="7">
        <f>IFERROR(IF(VLOOKUP(C679,'EST_DEVINTEX X DEMANDA'!A:E,5,0)&lt;0,0,VLOOKUP(C679,'EST_DEVINTEX X DEMANDA'!A:E,5,0)),0)</f>
        <v>7284</v>
      </c>
      <c r="T679" s="3"/>
      <c r="U679" s="3">
        <f t="shared" si="20"/>
        <v>0</v>
      </c>
      <c r="V679" s="3">
        <f t="shared" si="21"/>
        <v>0</v>
      </c>
      <c r="W679" s="3" t="s">
        <v>182</v>
      </c>
      <c r="X679" s="87" t="s">
        <v>145</v>
      </c>
      <c r="Y679" s="73">
        <f>(PLANEJAMENTO[[#This Row],[AGUARDANDO SEPARAÇÃO]]+PLANEJAMENTO[[#This Row],[FINALIZADO]])/(PLANEJAMENTO[[#This Row],[KIT]]+PLANEJAMENTO[[#This Row],[TOTAL LISTA]])</f>
        <v>0</v>
      </c>
    </row>
    <row r="680" spans="1:25" x14ac:dyDescent="0.25">
      <c r="A680" s="71" t="s">
        <v>162</v>
      </c>
      <c r="B680" s="71" t="s">
        <v>158</v>
      </c>
      <c r="C680" s="3">
        <v>32620</v>
      </c>
      <c r="D680" s="3" t="s">
        <v>71</v>
      </c>
      <c r="E680" s="47" t="s">
        <v>135</v>
      </c>
      <c r="F680" s="4" t="s">
        <v>136</v>
      </c>
      <c r="G680" s="4">
        <v>462</v>
      </c>
      <c r="H680" s="3">
        <v>6</v>
      </c>
      <c r="I680" s="15">
        <f>SUMIFS(IN_TRANSITO!E:E,IN_TRANSITO!B:B,PLANEJAMENTO!C680,IN_TRANSITO!H:H,PLANEJAMENTO!$I$2,IN_TRANSITO!W:W,PLANEJAMENTO!A680)</f>
        <v>0</v>
      </c>
      <c r="J680" s="15">
        <f>SUMIFS(IN_TRANSITO!E:E,IN_TRANSITO!B:B,PLANEJAMENTO!C680,IN_TRANSITO!H:H,PLANEJAMENTO!$J$2,IN_TRANSITO!W:W,PLANEJAMENTO!A680)</f>
        <v>0</v>
      </c>
      <c r="K680" s="15">
        <f>SUMIFS(PRODUCAO_SHRINK!E:E,PRODUCAO_SHRINK!B:B,PLANEJAMENTO[[#This Row],[SKU]],PRODUCAO_SHRINK!H:H,PLANEJAMENTO[[#Headers],[SHERINK SOLICITADO]],PRODUCAO_SHRINK!V:V,PLANEJAMENTO[[#This Row],[LISTA]])</f>
        <v>180</v>
      </c>
      <c r="L680" s="15">
        <f>SUMIFS(PRODUCAO_SHRINK!E:E,PRODUCAO_SHRINK!B:B,PLANEJAMENTO[[#This Row],[SKU]],PRODUCAO_SHRINK!H:H,PLANEJAMENTO[[#Headers],[SHERINK ENVIADO]],PRODUCAO_SHRINK!V:V,PLANEJAMENTO[[#This Row],[LISTA]])</f>
        <v>0</v>
      </c>
      <c r="M680" s="15">
        <f>SUMIFS(IN_TRANSITO!E:E,IN_TRANSITO!B:B,PLANEJAMENTO!C680,IN_TRANSITO!H:H,PLANEJAMENTO!$M$2,IN_TRANSITO!W:W,PLANEJAMENTO!A680)</f>
        <v>0</v>
      </c>
      <c r="N680" s="15">
        <v>0</v>
      </c>
      <c r="O680" s="15">
        <v>180</v>
      </c>
      <c r="P680" s="15">
        <f>(PLANEJAMENTO[[#This Row],[AGUARDANDO SEPARAÇÃO]]+PLANEJAMENTO[[#This Row],[FINALIZADO]])-(PLANEJAMENTO[[#This Row],[TOTAL LISTA]]+PLANEJAMENTO[[#This Row],[KIT]])</f>
        <v>-180</v>
      </c>
      <c r="Q680" s="3">
        <f>IFERROR(VLOOKUP(PLANEJAMENTO[[#This Row],[SKU]],EST_MERCOCAMP!A:E,5,0),0)</f>
        <v>-1128</v>
      </c>
      <c r="R680" s="3">
        <f>IFERROR(VLOOKUP(PLANEJAMENTO[[#This Row],[SKU]],EST_LMX!A:C,3,0),0)</f>
        <v>1716</v>
      </c>
      <c r="S680" s="7">
        <f>IFERROR(IF(VLOOKUP(C680,'EST_DEVINTEX X DEMANDA'!A:E,5,0)&lt;0,0,VLOOKUP(C680,'EST_DEVINTEX X DEMANDA'!A:E,5,0)),0)</f>
        <v>3942</v>
      </c>
      <c r="T680" s="3"/>
      <c r="U680" s="3">
        <f t="shared" si="20"/>
        <v>0</v>
      </c>
      <c r="V680" s="3">
        <f t="shared" si="21"/>
        <v>0</v>
      </c>
      <c r="W680" s="3" t="s">
        <v>182</v>
      </c>
      <c r="X680" s="87" t="s">
        <v>145</v>
      </c>
      <c r="Y680" s="73">
        <f>(PLANEJAMENTO[[#This Row],[AGUARDANDO SEPARAÇÃO]]+PLANEJAMENTO[[#This Row],[FINALIZADO]])/(PLANEJAMENTO[[#This Row],[KIT]]+PLANEJAMENTO[[#This Row],[TOTAL LISTA]])</f>
        <v>0</v>
      </c>
    </row>
    <row r="681" spans="1:25" x14ac:dyDescent="0.25">
      <c r="A681" s="71" t="s">
        <v>162</v>
      </c>
      <c r="B681" s="71" t="s">
        <v>158</v>
      </c>
      <c r="C681" s="3">
        <v>33313</v>
      </c>
      <c r="D681" s="3" t="s">
        <v>72</v>
      </c>
      <c r="E681" s="47" t="s">
        <v>135</v>
      </c>
      <c r="F681" s="4" t="s">
        <v>136</v>
      </c>
      <c r="G681" s="4">
        <v>720</v>
      </c>
      <c r="H681" s="3">
        <v>6</v>
      </c>
      <c r="I681" s="15">
        <f>SUMIFS(IN_TRANSITO!E:E,IN_TRANSITO!B:B,PLANEJAMENTO!C681,IN_TRANSITO!H:H,PLANEJAMENTO!$I$2,IN_TRANSITO!W:W,PLANEJAMENTO!A681)</f>
        <v>0</v>
      </c>
      <c r="J681" s="15">
        <f>SUMIFS(IN_TRANSITO!E:E,IN_TRANSITO!B:B,PLANEJAMENTO!C681,IN_TRANSITO!H:H,PLANEJAMENTO!$J$2,IN_TRANSITO!W:W,PLANEJAMENTO!A681)</f>
        <v>0</v>
      </c>
      <c r="K681" s="15">
        <f>SUMIFS(PRODUCAO_SHRINK!E:E,PRODUCAO_SHRINK!B:B,PLANEJAMENTO[[#This Row],[SKU]],PRODUCAO_SHRINK!H:H,PLANEJAMENTO[[#Headers],[SHERINK SOLICITADO]],PRODUCAO_SHRINK!V:V,PLANEJAMENTO[[#This Row],[LISTA]])</f>
        <v>0</v>
      </c>
      <c r="L681" s="15">
        <f>SUMIFS(PRODUCAO_SHRINK!E:E,PRODUCAO_SHRINK!B:B,PLANEJAMENTO[[#This Row],[SKU]],PRODUCAO_SHRINK!H:H,PLANEJAMENTO[[#Headers],[SHERINK ENVIADO]],PRODUCAO_SHRINK!V:V,PLANEJAMENTO[[#This Row],[LISTA]])</f>
        <v>0</v>
      </c>
      <c r="M681" s="15">
        <f>SUMIFS(IN_TRANSITO!E:E,IN_TRANSITO!B:B,PLANEJAMENTO!C681,IN_TRANSITO!H:H,PLANEJAMENTO!$M$2,IN_TRANSITO!W:W,PLANEJAMENTO!A681)</f>
        <v>0</v>
      </c>
      <c r="N681" s="15">
        <v>0</v>
      </c>
      <c r="O681" s="15">
        <v>180</v>
      </c>
      <c r="P681" s="15">
        <f>(PLANEJAMENTO[[#This Row],[AGUARDANDO SEPARAÇÃO]]+PLANEJAMENTO[[#This Row],[FINALIZADO]])-(PLANEJAMENTO[[#This Row],[TOTAL LISTA]]+PLANEJAMENTO[[#This Row],[KIT]])</f>
        <v>-180</v>
      </c>
      <c r="Q681" s="3">
        <f>IFERROR(VLOOKUP(PLANEJAMENTO[[#This Row],[SKU]],EST_MERCOCAMP!A:E,5,0),0)</f>
        <v>9234</v>
      </c>
      <c r="R681" s="3">
        <f>IFERROR(VLOOKUP(PLANEJAMENTO[[#This Row],[SKU]],EST_LMX!A:C,3,0),0)</f>
        <v>3888</v>
      </c>
      <c r="S681" s="7">
        <f>IFERROR(IF(VLOOKUP(C681,'EST_DEVINTEX X DEMANDA'!A:E,5,0)&lt;0,0,VLOOKUP(C681,'EST_DEVINTEX X DEMANDA'!A:E,5,0)),0)</f>
        <v>6240</v>
      </c>
      <c r="T681" s="3"/>
      <c r="U681" s="3">
        <f t="shared" si="20"/>
        <v>0</v>
      </c>
      <c r="V681" s="3">
        <f t="shared" si="21"/>
        <v>0</v>
      </c>
      <c r="W681" s="3" t="s">
        <v>182</v>
      </c>
      <c r="X681" s="87" t="s">
        <v>145</v>
      </c>
      <c r="Y681" s="73">
        <f>(PLANEJAMENTO[[#This Row],[AGUARDANDO SEPARAÇÃO]]+PLANEJAMENTO[[#This Row],[FINALIZADO]])/(PLANEJAMENTO[[#This Row],[KIT]]+PLANEJAMENTO[[#This Row],[TOTAL LISTA]])</f>
        <v>0</v>
      </c>
    </row>
    <row r="682" spans="1:25" x14ac:dyDescent="0.25">
      <c r="A682" s="71" t="s">
        <v>162</v>
      </c>
      <c r="B682" s="71" t="s">
        <v>158</v>
      </c>
      <c r="C682" s="3">
        <v>95275</v>
      </c>
      <c r="D682" s="3" t="s">
        <v>38</v>
      </c>
      <c r="E682" s="47" t="s">
        <v>135</v>
      </c>
      <c r="F682" s="4" t="s">
        <v>136</v>
      </c>
      <c r="G682" s="4">
        <v>390</v>
      </c>
      <c r="H682" s="3">
        <v>6</v>
      </c>
      <c r="I682" s="15">
        <f>SUMIFS(IN_TRANSITO!E:E,IN_TRANSITO!B:B,PLANEJAMENTO!C682,IN_TRANSITO!H:H,PLANEJAMENTO!$I$2,IN_TRANSITO!W:W,PLANEJAMENTO!A682)</f>
        <v>0</v>
      </c>
      <c r="J682" s="15">
        <f>SUMIFS(IN_TRANSITO!E:E,IN_TRANSITO!B:B,PLANEJAMENTO!C682,IN_TRANSITO!H:H,PLANEJAMENTO!$J$2,IN_TRANSITO!W:W,PLANEJAMENTO!A682)</f>
        <v>0</v>
      </c>
      <c r="K682" s="15">
        <f>SUMIFS(PRODUCAO_SHRINK!E:E,PRODUCAO_SHRINK!B:B,PLANEJAMENTO[[#This Row],[SKU]],PRODUCAO_SHRINK!H:H,PLANEJAMENTO[[#Headers],[SHERINK SOLICITADO]],PRODUCAO_SHRINK!V:V,PLANEJAMENTO[[#This Row],[LISTA]])</f>
        <v>180</v>
      </c>
      <c r="L682" s="15">
        <f>SUMIFS(PRODUCAO_SHRINK!E:E,PRODUCAO_SHRINK!B:B,PLANEJAMENTO[[#This Row],[SKU]],PRODUCAO_SHRINK!H:H,PLANEJAMENTO[[#Headers],[SHERINK ENVIADO]],PRODUCAO_SHRINK!V:V,PLANEJAMENTO[[#This Row],[LISTA]])</f>
        <v>0</v>
      </c>
      <c r="M682" s="15">
        <f>SUMIFS(IN_TRANSITO!E:E,IN_TRANSITO!B:B,PLANEJAMENTO!C682,IN_TRANSITO!H:H,PLANEJAMENTO!$M$2,IN_TRANSITO!W:W,PLANEJAMENTO!A682)</f>
        <v>0</v>
      </c>
      <c r="N682" s="15">
        <v>0</v>
      </c>
      <c r="O682" s="15">
        <v>180</v>
      </c>
      <c r="P682" s="15">
        <f>(PLANEJAMENTO[[#This Row],[AGUARDANDO SEPARAÇÃO]]+PLANEJAMENTO[[#This Row],[FINALIZADO]])-(PLANEJAMENTO[[#This Row],[TOTAL LISTA]]+PLANEJAMENTO[[#This Row],[KIT]])</f>
        <v>-180</v>
      </c>
      <c r="Q682" s="3">
        <f>IFERROR(VLOOKUP(PLANEJAMENTO[[#This Row],[SKU]],EST_MERCOCAMP!A:E,5,0),0)</f>
        <v>-276</v>
      </c>
      <c r="R682" s="3">
        <f>IFERROR(VLOOKUP(PLANEJAMENTO[[#This Row],[SKU]],EST_LMX!A:C,3,0),0)</f>
        <v>2190</v>
      </c>
      <c r="S682" s="7">
        <f>IFERROR(IF(VLOOKUP(C682,'EST_DEVINTEX X DEMANDA'!A:E,5,0)&lt;0,0,VLOOKUP(C682,'EST_DEVINTEX X DEMANDA'!A:E,5,0)),0)</f>
        <v>6240</v>
      </c>
      <c r="T682" s="3"/>
      <c r="U682" s="3">
        <f t="shared" si="20"/>
        <v>0</v>
      </c>
      <c r="V682" s="3">
        <f t="shared" si="21"/>
        <v>0</v>
      </c>
      <c r="W682" s="3" t="s">
        <v>182</v>
      </c>
      <c r="X682" s="87" t="s">
        <v>145</v>
      </c>
      <c r="Y682" s="73">
        <f>(PLANEJAMENTO[[#This Row],[AGUARDANDO SEPARAÇÃO]]+PLANEJAMENTO[[#This Row],[FINALIZADO]])/(PLANEJAMENTO[[#This Row],[KIT]]+PLANEJAMENTO[[#This Row],[TOTAL LISTA]])</f>
        <v>0</v>
      </c>
    </row>
    <row r="683" spans="1:25" x14ac:dyDescent="0.25">
      <c r="A683" s="71" t="s">
        <v>162</v>
      </c>
      <c r="B683" s="71" t="s">
        <v>158</v>
      </c>
      <c r="C683" s="3">
        <v>32617</v>
      </c>
      <c r="D683" s="3" t="s">
        <v>89</v>
      </c>
      <c r="E683" s="47" t="s">
        <v>137</v>
      </c>
      <c r="F683" s="4" t="s">
        <v>136</v>
      </c>
      <c r="G683" s="4">
        <v>960</v>
      </c>
      <c r="H683" s="3">
        <v>6</v>
      </c>
      <c r="I683" s="15">
        <f>SUMIFS(IN_TRANSITO!E:E,IN_TRANSITO!B:B,PLANEJAMENTO!C683,IN_TRANSITO!H:H,PLANEJAMENTO!$I$2,IN_TRANSITO!W:W,PLANEJAMENTO!A683)</f>
        <v>0</v>
      </c>
      <c r="J683" s="15">
        <f>SUMIFS(IN_TRANSITO!E:E,IN_TRANSITO!B:B,PLANEJAMENTO!C683,IN_TRANSITO!H:H,PLANEJAMENTO!$J$2,IN_TRANSITO!W:W,PLANEJAMENTO!A683)</f>
        <v>0</v>
      </c>
      <c r="K683" s="15">
        <f>SUMIFS(PRODUCAO_SHRINK!E:E,PRODUCAO_SHRINK!B:B,PLANEJAMENTO[[#This Row],[SKU]],PRODUCAO_SHRINK!H:H,PLANEJAMENTO[[#Headers],[SHERINK SOLICITADO]],PRODUCAO_SHRINK!V:V,PLANEJAMENTO[[#This Row],[LISTA]])</f>
        <v>180</v>
      </c>
      <c r="L683" s="15">
        <f>SUMIFS(PRODUCAO_SHRINK!E:E,PRODUCAO_SHRINK!B:B,PLANEJAMENTO[[#This Row],[SKU]],PRODUCAO_SHRINK!H:H,PLANEJAMENTO[[#Headers],[SHERINK ENVIADO]],PRODUCAO_SHRINK!V:V,PLANEJAMENTO[[#This Row],[LISTA]])</f>
        <v>180</v>
      </c>
      <c r="M683" s="15">
        <f>SUMIFS(IN_TRANSITO!E:E,IN_TRANSITO!B:B,PLANEJAMENTO!C683,IN_TRANSITO!H:H,PLANEJAMENTO!$M$2,IN_TRANSITO!W:W,PLANEJAMENTO!A683)</f>
        <v>0</v>
      </c>
      <c r="N683" s="15">
        <v>0</v>
      </c>
      <c r="O683" s="15">
        <v>180</v>
      </c>
      <c r="P683" s="15">
        <f>(PLANEJAMENTO[[#This Row],[AGUARDANDO SEPARAÇÃO]]+PLANEJAMENTO[[#This Row],[FINALIZADO]])-(PLANEJAMENTO[[#This Row],[TOTAL LISTA]]+PLANEJAMENTO[[#This Row],[KIT]])</f>
        <v>-180</v>
      </c>
      <c r="Q683" s="3">
        <f>IFERROR(VLOOKUP(PLANEJAMENTO[[#This Row],[SKU]],EST_MERCOCAMP!A:E,5,0),0)</f>
        <v>660</v>
      </c>
      <c r="R683" s="3">
        <f>IFERROR(VLOOKUP(PLANEJAMENTO[[#This Row],[SKU]],EST_LMX!A:C,3,0),0)</f>
        <v>0</v>
      </c>
      <c r="S683" s="7">
        <f>IFERROR(IF(VLOOKUP(C683,'EST_DEVINTEX X DEMANDA'!A:E,5,0)&lt;0,0,VLOOKUP(C683,'EST_DEVINTEX X DEMANDA'!A:E,5,0)),0)</f>
        <v>1914</v>
      </c>
      <c r="T683" s="3"/>
      <c r="U683" s="3">
        <f t="shared" si="20"/>
        <v>0</v>
      </c>
      <c r="V683" s="3">
        <f t="shared" si="21"/>
        <v>0</v>
      </c>
      <c r="W683" s="3" t="s">
        <v>182</v>
      </c>
      <c r="X683" s="87" t="s">
        <v>145</v>
      </c>
      <c r="Y683" s="73">
        <f>(PLANEJAMENTO[[#This Row],[AGUARDANDO SEPARAÇÃO]]+PLANEJAMENTO[[#This Row],[FINALIZADO]])/(PLANEJAMENTO[[#This Row],[KIT]]+PLANEJAMENTO[[#This Row],[TOTAL LISTA]])</f>
        <v>0</v>
      </c>
    </row>
    <row r="684" spans="1:25" x14ac:dyDescent="0.25">
      <c r="A684" s="71" t="s">
        <v>162</v>
      </c>
      <c r="B684" s="71" t="s">
        <v>158</v>
      </c>
      <c r="C684" s="3">
        <v>33404</v>
      </c>
      <c r="D684" s="3" t="s">
        <v>530</v>
      </c>
      <c r="E684" s="47" t="s">
        <v>138</v>
      </c>
      <c r="F684" s="4" t="s">
        <v>136</v>
      </c>
      <c r="G684" s="4">
        <v>720</v>
      </c>
      <c r="H684" s="3">
        <v>6</v>
      </c>
      <c r="I684" s="15">
        <f>SUMIFS(IN_TRANSITO!E:E,IN_TRANSITO!B:B,PLANEJAMENTO!C684,IN_TRANSITO!H:H,PLANEJAMENTO!$I$2,IN_TRANSITO!W:W,PLANEJAMENTO!A684)</f>
        <v>0</v>
      </c>
      <c r="J684" s="15">
        <f>SUMIFS(IN_TRANSITO!E:E,IN_TRANSITO!B:B,PLANEJAMENTO!C684,IN_TRANSITO!H:H,PLANEJAMENTO!$J$2,IN_TRANSITO!W:W,PLANEJAMENTO!A684)</f>
        <v>0</v>
      </c>
      <c r="K684" s="15">
        <f>SUMIFS(PRODUCAO_SHRINK!E:E,PRODUCAO_SHRINK!B:B,PLANEJAMENTO[[#This Row],[SKU]],PRODUCAO_SHRINK!H:H,PLANEJAMENTO[[#Headers],[SHERINK SOLICITADO]],PRODUCAO_SHRINK!V:V,PLANEJAMENTO[[#This Row],[LISTA]])</f>
        <v>0</v>
      </c>
      <c r="L684" s="15">
        <f>SUMIFS(PRODUCAO_SHRINK!E:E,PRODUCAO_SHRINK!B:B,PLANEJAMENTO[[#This Row],[SKU]],PRODUCAO_SHRINK!H:H,PLANEJAMENTO[[#Headers],[SHERINK ENVIADO]],PRODUCAO_SHRINK!V:V,PLANEJAMENTO[[#This Row],[LISTA]])</f>
        <v>0</v>
      </c>
      <c r="M684" s="15">
        <f>SUMIFS(IN_TRANSITO!E:E,IN_TRANSITO!B:B,PLANEJAMENTO!C684,IN_TRANSITO!H:H,PLANEJAMENTO!$M$2,IN_TRANSITO!W:W,PLANEJAMENTO!A684)</f>
        <v>180</v>
      </c>
      <c r="N684" s="15">
        <v>0</v>
      </c>
      <c r="O684" s="15">
        <v>180</v>
      </c>
      <c r="P684" s="15">
        <f>(PLANEJAMENTO[[#This Row],[AGUARDANDO SEPARAÇÃO]]+PLANEJAMENTO[[#This Row],[FINALIZADO]])-(PLANEJAMENTO[[#This Row],[TOTAL LISTA]]+PLANEJAMENTO[[#This Row],[KIT]])</f>
        <v>0</v>
      </c>
      <c r="Q684" s="3">
        <f>IFERROR(VLOOKUP(PLANEJAMENTO[[#This Row],[SKU]],EST_MERCOCAMP!A:E,5,0),0)</f>
        <v>-936</v>
      </c>
      <c r="R684" s="3">
        <f>IFERROR(VLOOKUP(PLANEJAMENTO[[#This Row],[SKU]],EST_LMX!A:C,3,0),0)</f>
        <v>9390</v>
      </c>
      <c r="S684" s="7">
        <f>IFERROR(IF(VLOOKUP(C684,'EST_DEVINTEX X DEMANDA'!A:E,5,0)&lt;0,0,VLOOKUP(C684,'EST_DEVINTEX X DEMANDA'!A:E,5,0)),0)</f>
        <v>0</v>
      </c>
      <c r="T684" s="3"/>
      <c r="U684" s="3">
        <f t="shared" si="20"/>
        <v>0</v>
      </c>
      <c r="V684" s="3">
        <f t="shared" si="21"/>
        <v>0</v>
      </c>
      <c r="W684" s="3" t="s">
        <v>145</v>
      </c>
      <c r="X684" s="87" t="s">
        <v>145</v>
      </c>
      <c r="Y684" s="73">
        <f>(PLANEJAMENTO[[#This Row],[AGUARDANDO SEPARAÇÃO]]+PLANEJAMENTO[[#This Row],[FINALIZADO]])/(PLANEJAMENTO[[#This Row],[KIT]]+PLANEJAMENTO[[#This Row],[TOTAL LISTA]])</f>
        <v>1</v>
      </c>
    </row>
    <row r="685" spans="1:25" x14ac:dyDescent="0.25">
      <c r="A685" s="71" t="s">
        <v>162</v>
      </c>
      <c r="B685" s="71" t="s">
        <v>158</v>
      </c>
      <c r="C685" s="3">
        <v>32438</v>
      </c>
      <c r="D685" s="3" t="s">
        <v>356</v>
      </c>
      <c r="E685" s="47" t="s">
        <v>137</v>
      </c>
      <c r="F685" s="4" t="s">
        <v>136</v>
      </c>
      <c r="G685" s="4">
        <v>5184</v>
      </c>
      <c r="H685" s="3">
        <v>12</v>
      </c>
      <c r="I685" s="15">
        <f>SUMIFS(IN_TRANSITO!E:E,IN_TRANSITO!B:B,PLANEJAMENTO!C685,IN_TRANSITO!H:H,PLANEJAMENTO!$I$2,IN_TRANSITO!W:W,PLANEJAMENTO!A685)</f>
        <v>0</v>
      </c>
      <c r="J685" s="15">
        <f>SUMIFS(IN_TRANSITO!E:E,IN_TRANSITO!B:B,PLANEJAMENTO!C685,IN_TRANSITO!H:H,PLANEJAMENTO!$J$2,IN_TRANSITO!W:W,PLANEJAMENTO!A685)</f>
        <v>0</v>
      </c>
      <c r="K685" s="15">
        <f>SUMIFS(PRODUCAO_SHRINK!E:E,PRODUCAO_SHRINK!B:B,PLANEJAMENTO[[#This Row],[SKU]],PRODUCAO_SHRINK!H:H,PLANEJAMENTO[[#Headers],[SHERINK SOLICITADO]],PRODUCAO_SHRINK!V:V,PLANEJAMENTO[[#This Row],[LISTA]])</f>
        <v>0</v>
      </c>
      <c r="L685" s="15">
        <f>SUMIFS(PRODUCAO_SHRINK!E:E,PRODUCAO_SHRINK!B:B,PLANEJAMENTO[[#This Row],[SKU]],PRODUCAO_SHRINK!H:H,PLANEJAMENTO[[#Headers],[SHERINK ENVIADO]],PRODUCAO_SHRINK!V:V,PLANEJAMENTO[[#This Row],[LISTA]])</f>
        <v>0</v>
      </c>
      <c r="M685" s="15">
        <f>SUMIFS(IN_TRANSITO!E:E,IN_TRANSITO!B:B,PLANEJAMENTO!C685,IN_TRANSITO!H:H,PLANEJAMENTO!$M$2,IN_TRANSITO!W:W,PLANEJAMENTO!A685)</f>
        <v>180</v>
      </c>
      <c r="N685" s="15">
        <v>0</v>
      </c>
      <c r="O685" s="15">
        <v>180</v>
      </c>
      <c r="P685" s="15">
        <f>(PLANEJAMENTO[[#This Row],[AGUARDANDO SEPARAÇÃO]]+PLANEJAMENTO[[#This Row],[FINALIZADO]])-(PLANEJAMENTO[[#This Row],[TOTAL LISTA]]+PLANEJAMENTO[[#This Row],[KIT]])</f>
        <v>0</v>
      </c>
      <c r="Q685" s="3">
        <f>IFERROR(VLOOKUP(PLANEJAMENTO[[#This Row],[SKU]],EST_MERCOCAMP!A:E,5,0),0)</f>
        <v>36912</v>
      </c>
      <c r="R685" s="3">
        <f>IFERROR(VLOOKUP(PLANEJAMENTO[[#This Row],[SKU]],EST_LMX!A:C,3,0),0)</f>
        <v>8328</v>
      </c>
      <c r="S685" s="7">
        <f>IFERROR(IF(VLOOKUP(C685,'EST_DEVINTEX X DEMANDA'!A:E,5,0)&lt;0,0,VLOOKUP(C685,'EST_DEVINTEX X DEMANDA'!A:E,5,0)),0)</f>
        <v>0</v>
      </c>
      <c r="T685" s="3"/>
      <c r="U685" s="3">
        <f t="shared" si="20"/>
        <v>0</v>
      </c>
      <c r="V685" s="3">
        <f t="shared" si="21"/>
        <v>0</v>
      </c>
      <c r="W685" s="3" t="s">
        <v>145</v>
      </c>
      <c r="X685" s="87" t="s">
        <v>145</v>
      </c>
      <c r="Y685" s="73">
        <f>(PLANEJAMENTO[[#This Row],[AGUARDANDO SEPARAÇÃO]]+PLANEJAMENTO[[#This Row],[FINALIZADO]])/(PLANEJAMENTO[[#This Row],[KIT]]+PLANEJAMENTO[[#This Row],[TOTAL LISTA]])</f>
        <v>1</v>
      </c>
    </row>
    <row r="686" spans="1:25" x14ac:dyDescent="0.25">
      <c r="A686" s="71" t="s">
        <v>162</v>
      </c>
      <c r="B686" s="71" t="s">
        <v>158</v>
      </c>
      <c r="C686" s="3">
        <v>32445</v>
      </c>
      <c r="D686" s="3" t="s">
        <v>90</v>
      </c>
      <c r="E686" s="47" t="s">
        <v>137</v>
      </c>
      <c r="F686" s="4" t="s">
        <v>136</v>
      </c>
      <c r="G686" s="4">
        <v>480</v>
      </c>
      <c r="H686" s="3">
        <v>6</v>
      </c>
      <c r="I686" s="15">
        <f>SUMIFS(IN_TRANSITO!E:E,IN_TRANSITO!B:B,PLANEJAMENTO!C686,IN_TRANSITO!H:H,PLANEJAMENTO!$I$2,IN_TRANSITO!W:W,PLANEJAMENTO!A686)</f>
        <v>0</v>
      </c>
      <c r="J686" s="15">
        <f>SUMIFS(IN_TRANSITO!E:E,IN_TRANSITO!B:B,PLANEJAMENTO!C686,IN_TRANSITO!H:H,PLANEJAMENTO!$J$2,IN_TRANSITO!W:W,PLANEJAMENTO!A686)</f>
        <v>0</v>
      </c>
      <c r="K686" s="15">
        <f>SUMIFS(PRODUCAO_SHRINK!E:E,PRODUCAO_SHRINK!B:B,PLANEJAMENTO[[#This Row],[SKU]],PRODUCAO_SHRINK!H:H,PLANEJAMENTO[[#Headers],[SHERINK SOLICITADO]],PRODUCAO_SHRINK!V:V,PLANEJAMENTO[[#This Row],[LISTA]])</f>
        <v>180</v>
      </c>
      <c r="L686" s="15">
        <f>SUMIFS(PRODUCAO_SHRINK!E:E,PRODUCAO_SHRINK!B:B,PLANEJAMENTO[[#This Row],[SKU]],PRODUCAO_SHRINK!H:H,PLANEJAMENTO[[#Headers],[SHERINK ENVIADO]],PRODUCAO_SHRINK!V:V,PLANEJAMENTO[[#This Row],[LISTA]])</f>
        <v>180</v>
      </c>
      <c r="M686" s="15">
        <f>SUMIFS(IN_TRANSITO!E:E,IN_TRANSITO!B:B,PLANEJAMENTO!C686,IN_TRANSITO!H:H,PLANEJAMENTO!$M$2,IN_TRANSITO!W:W,PLANEJAMENTO!A686)</f>
        <v>0</v>
      </c>
      <c r="N686" s="15">
        <v>0</v>
      </c>
      <c r="O686" s="15">
        <v>180</v>
      </c>
      <c r="P686" s="15">
        <f>(PLANEJAMENTO[[#This Row],[AGUARDANDO SEPARAÇÃO]]+PLANEJAMENTO[[#This Row],[FINALIZADO]])-(PLANEJAMENTO[[#This Row],[TOTAL LISTA]]+PLANEJAMENTO[[#This Row],[KIT]])</f>
        <v>-180</v>
      </c>
      <c r="Q686" s="3">
        <f>IFERROR(VLOOKUP(PLANEJAMENTO[[#This Row],[SKU]],EST_MERCOCAMP!A:E,5,0),0)</f>
        <v>-912</v>
      </c>
      <c r="R686" s="3">
        <f>IFERROR(VLOOKUP(PLANEJAMENTO[[#This Row],[SKU]],EST_LMX!A:C,3,0),0)</f>
        <v>485</v>
      </c>
      <c r="S686" s="7">
        <f>IFERROR(IF(VLOOKUP(C686,'EST_DEVINTEX X DEMANDA'!A:E,5,0)&lt;0,0,VLOOKUP(C686,'EST_DEVINTEX X DEMANDA'!A:E,5,0)),0)</f>
        <v>5012</v>
      </c>
      <c r="T686" s="3"/>
      <c r="U686" s="3">
        <f t="shared" si="20"/>
        <v>0</v>
      </c>
      <c r="V686" s="3">
        <f t="shared" si="21"/>
        <v>0</v>
      </c>
      <c r="W686" s="3" t="s">
        <v>182</v>
      </c>
      <c r="X686" s="87" t="s">
        <v>145</v>
      </c>
      <c r="Y686" s="73">
        <f>(PLANEJAMENTO[[#This Row],[AGUARDANDO SEPARAÇÃO]]+PLANEJAMENTO[[#This Row],[FINALIZADO]])/(PLANEJAMENTO[[#This Row],[KIT]]+PLANEJAMENTO[[#This Row],[TOTAL LISTA]])</f>
        <v>0</v>
      </c>
    </row>
    <row r="687" spans="1:25" x14ac:dyDescent="0.25">
      <c r="A687" s="71" t="s">
        <v>162</v>
      </c>
      <c r="B687" s="71" t="s">
        <v>158</v>
      </c>
      <c r="C687" s="3">
        <v>31713</v>
      </c>
      <c r="D687" s="3" t="s">
        <v>91</v>
      </c>
      <c r="E687" s="47" t="s">
        <v>137</v>
      </c>
      <c r="F687" s="4" t="s">
        <v>136</v>
      </c>
      <c r="G687" s="4">
        <v>390</v>
      </c>
      <c r="H687" s="3">
        <v>6</v>
      </c>
      <c r="I687" s="15">
        <f>SUMIFS(IN_TRANSITO!E:E,IN_TRANSITO!B:B,PLANEJAMENTO!C687,IN_TRANSITO!H:H,PLANEJAMENTO!$I$2,IN_TRANSITO!W:W,PLANEJAMENTO!A687)</f>
        <v>0</v>
      </c>
      <c r="J687" s="15">
        <f>SUMIFS(IN_TRANSITO!E:E,IN_TRANSITO!B:B,PLANEJAMENTO!C687,IN_TRANSITO!H:H,PLANEJAMENTO!$J$2,IN_TRANSITO!W:W,PLANEJAMENTO!A687)</f>
        <v>0</v>
      </c>
      <c r="K687" s="15">
        <f>SUMIFS(PRODUCAO_SHRINK!E:E,PRODUCAO_SHRINK!B:B,PLANEJAMENTO[[#This Row],[SKU]],PRODUCAO_SHRINK!H:H,PLANEJAMENTO[[#Headers],[SHERINK SOLICITADO]],PRODUCAO_SHRINK!V:V,PLANEJAMENTO[[#This Row],[LISTA]])</f>
        <v>180</v>
      </c>
      <c r="L687" s="15">
        <f>SUMIFS(PRODUCAO_SHRINK!E:E,PRODUCAO_SHRINK!B:B,PLANEJAMENTO[[#This Row],[SKU]],PRODUCAO_SHRINK!H:H,PLANEJAMENTO[[#Headers],[SHERINK ENVIADO]],PRODUCAO_SHRINK!V:V,PLANEJAMENTO[[#This Row],[LISTA]])</f>
        <v>180</v>
      </c>
      <c r="M687" s="15">
        <f>SUMIFS(IN_TRANSITO!E:E,IN_TRANSITO!B:B,PLANEJAMENTO!C687,IN_TRANSITO!H:H,PLANEJAMENTO!$M$2,IN_TRANSITO!W:W,PLANEJAMENTO!A687)</f>
        <v>0</v>
      </c>
      <c r="N687" s="15">
        <v>0</v>
      </c>
      <c r="O687" s="15">
        <v>180</v>
      </c>
      <c r="P687" s="15">
        <f>(PLANEJAMENTO[[#This Row],[AGUARDANDO SEPARAÇÃO]]+PLANEJAMENTO[[#This Row],[FINALIZADO]])-(PLANEJAMENTO[[#This Row],[TOTAL LISTA]]+PLANEJAMENTO[[#This Row],[KIT]])</f>
        <v>-180</v>
      </c>
      <c r="Q687" s="3">
        <f>IFERROR(VLOOKUP(PLANEJAMENTO[[#This Row],[SKU]],EST_MERCOCAMP!A:E,5,0),0)</f>
        <v>3612</v>
      </c>
      <c r="R687" s="3">
        <f>IFERROR(VLOOKUP(PLANEJAMENTO[[#This Row],[SKU]],EST_LMX!A:C,3,0),0)</f>
        <v>888</v>
      </c>
      <c r="S687" s="7">
        <f>IFERROR(IF(VLOOKUP(C687,'EST_DEVINTEX X DEMANDA'!A:E,5,0)&lt;0,0,VLOOKUP(C687,'EST_DEVINTEX X DEMANDA'!A:E,5,0)),0)</f>
        <v>3522</v>
      </c>
      <c r="T687" s="3"/>
      <c r="U687" s="3">
        <f t="shared" si="20"/>
        <v>0</v>
      </c>
      <c r="V687" s="3">
        <f t="shared" si="21"/>
        <v>0</v>
      </c>
      <c r="W687" s="3" t="s">
        <v>182</v>
      </c>
      <c r="X687" s="87" t="s">
        <v>145</v>
      </c>
      <c r="Y687" s="73">
        <f>(PLANEJAMENTO[[#This Row],[AGUARDANDO SEPARAÇÃO]]+PLANEJAMENTO[[#This Row],[FINALIZADO]])/(PLANEJAMENTO[[#This Row],[KIT]]+PLANEJAMENTO[[#This Row],[TOTAL LISTA]])</f>
        <v>0</v>
      </c>
    </row>
    <row r="688" spans="1:25" x14ac:dyDescent="0.25">
      <c r="A688" s="71" t="s">
        <v>162</v>
      </c>
      <c r="B688" s="71" t="s">
        <v>158</v>
      </c>
      <c r="C688" s="3">
        <v>32619</v>
      </c>
      <c r="D688" s="3" t="s">
        <v>45</v>
      </c>
      <c r="E688" s="47" t="s">
        <v>137</v>
      </c>
      <c r="F688" s="4" t="s">
        <v>136</v>
      </c>
      <c r="G688" s="4">
        <v>462</v>
      </c>
      <c r="H688" s="3">
        <v>6</v>
      </c>
      <c r="I688" s="15">
        <f>SUMIFS(IN_TRANSITO!E:E,IN_TRANSITO!B:B,PLANEJAMENTO!C688,IN_TRANSITO!H:H,PLANEJAMENTO!$I$2,IN_TRANSITO!W:W,PLANEJAMENTO!A688)</f>
        <v>0</v>
      </c>
      <c r="J688" s="15">
        <f>SUMIFS(IN_TRANSITO!E:E,IN_TRANSITO!B:B,PLANEJAMENTO!C688,IN_TRANSITO!H:H,PLANEJAMENTO!$J$2,IN_TRANSITO!W:W,PLANEJAMENTO!A688)</f>
        <v>0</v>
      </c>
      <c r="K688" s="15">
        <f>SUMIFS(PRODUCAO_SHRINK!E:E,PRODUCAO_SHRINK!B:B,PLANEJAMENTO[[#This Row],[SKU]],PRODUCAO_SHRINK!H:H,PLANEJAMENTO[[#Headers],[SHERINK SOLICITADO]],PRODUCAO_SHRINK!V:V,PLANEJAMENTO[[#This Row],[LISTA]])</f>
        <v>180</v>
      </c>
      <c r="L688" s="15">
        <f>SUMIFS(PRODUCAO_SHRINK!E:E,PRODUCAO_SHRINK!B:B,PLANEJAMENTO[[#This Row],[SKU]],PRODUCAO_SHRINK!H:H,PLANEJAMENTO[[#Headers],[SHERINK ENVIADO]],PRODUCAO_SHRINK!V:V,PLANEJAMENTO[[#This Row],[LISTA]])</f>
        <v>0</v>
      </c>
      <c r="M688" s="15">
        <f>SUMIFS(IN_TRANSITO!E:E,IN_TRANSITO!B:B,PLANEJAMENTO!C688,IN_TRANSITO!H:H,PLANEJAMENTO!$M$2,IN_TRANSITO!W:W,PLANEJAMENTO!A688)</f>
        <v>0</v>
      </c>
      <c r="N688" s="15">
        <v>0</v>
      </c>
      <c r="O688" s="15">
        <v>180</v>
      </c>
      <c r="P688" s="15">
        <f>(PLANEJAMENTO[[#This Row],[AGUARDANDO SEPARAÇÃO]]+PLANEJAMENTO[[#This Row],[FINALIZADO]])-(PLANEJAMENTO[[#This Row],[TOTAL LISTA]]+PLANEJAMENTO[[#This Row],[KIT]])</f>
        <v>-180</v>
      </c>
      <c r="Q688" s="3">
        <f>IFERROR(VLOOKUP(PLANEJAMENTO[[#This Row],[SKU]],EST_MERCOCAMP!A:E,5,0),0)</f>
        <v>1008</v>
      </c>
      <c r="R688" s="3">
        <f>IFERROR(VLOOKUP(PLANEJAMENTO[[#This Row],[SKU]],EST_LMX!A:C,3,0),0)</f>
        <v>432</v>
      </c>
      <c r="S688" s="7">
        <f>IFERROR(IF(VLOOKUP(C688,'EST_DEVINTEX X DEMANDA'!A:E,5,0)&lt;0,0,VLOOKUP(C688,'EST_DEVINTEX X DEMANDA'!A:E,5,0)),0)</f>
        <v>504</v>
      </c>
      <c r="T688" s="3"/>
      <c r="U688" s="3">
        <f t="shared" si="20"/>
        <v>0</v>
      </c>
      <c r="V688" s="3">
        <f t="shared" si="21"/>
        <v>0</v>
      </c>
      <c r="W688" s="3" t="s">
        <v>182</v>
      </c>
      <c r="X688" s="87" t="s">
        <v>145</v>
      </c>
      <c r="Y688" s="73">
        <f>(PLANEJAMENTO[[#This Row],[AGUARDANDO SEPARAÇÃO]]+PLANEJAMENTO[[#This Row],[FINALIZADO]])/(PLANEJAMENTO[[#This Row],[KIT]]+PLANEJAMENTO[[#This Row],[TOTAL LISTA]])</f>
        <v>0</v>
      </c>
    </row>
    <row r="689" spans="1:25" x14ac:dyDescent="0.25">
      <c r="A689" s="71" t="s">
        <v>162</v>
      </c>
      <c r="B689" s="71" t="s">
        <v>158</v>
      </c>
      <c r="C689" s="3">
        <v>32780</v>
      </c>
      <c r="D689" s="3" t="s">
        <v>333</v>
      </c>
      <c r="E689" s="47" t="s">
        <v>137</v>
      </c>
      <c r="F689" s="4" t="s">
        <v>136</v>
      </c>
      <c r="G689" s="4">
        <v>840</v>
      </c>
      <c r="H689" s="3">
        <v>6</v>
      </c>
      <c r="I689" s="15">
        <f>SUMIFS(IN_TRANSITO!E:E,IN_TRANSITO!B:B,PLANEJAMENTO!C689,IN_TRANSITO!H:H,PLANEJAMENTO!$I$2,IN_TRANSITO!W:W,PLANEJAMENTO!A689)</f>
        <v>180</v>
      </c>
      <c r="J689" s="15">
        <f>SUMIFS(IN_TRANSITO!E:E,IN_TRANSITO!B:B,PLANEJAMENTO!C689,IN_TRANSITO!H:H,PLANEJAMENTO!$J$2,IN_TRANSITO!W:W,PLANEJAMENTO!A689)</f>
        <v>0</v>
      </c>
      <c r="K689" s="15">
        <f>SUMIFS(PRODUCAO_SHRINK!E:E,PRODUCAO_SHRINK!B:B,PLANEJAMENTO[[#This Row],[SKU]],PRODUCAO_SHRINK!H:H,PLANEJAMENTO[[#Headers],[SHERINK SOLICITADO]],PRODUCAO_SHRINK!V:V,PLANEJAMENTO[[#This Row],[LISTA]])</f>
        <v>0</v>
      </c>
      <c r="L689" s="15">
        <f>SUMIFS(PRODUCAO_SHRINK!E:E,PRODUCAO_SHRINK!B:B,PLANEJAMENTO[[#This Row],[SKU]],PRODUCAO_SHRINK!H:H,PLANEJAMENTO[[#Headers],[SHERINK ENVIADO]],PRODUCAO_SHRINK!V:V,PLANEJAMENTO[[#This Row],[LISTA]])</f>
        <v>0</v>
      </c>
      <c r="M689" s="15">
        <f>SUMIFS(IN_TRANSITO!E:E,IN_TRANSITO!B:B,PLANEJAMENTO!C689,IN_TRANSITO!H:H,PLANEJAMENTO!$M$2,IN_TRANSITO!W:W,PLANEJAMENTO!A689)</f>
        <v>0</v>
      </c>
      <c r="N689" s="15">
        <v>0</v>
      </c>
      <c r="O689" s="15">
        <v>180</v>
      </c>
      <c r="P689" s="15">
        <f>(PLANEJAMENTO[[#This Row],[AGUARDANDO SEPARAÇÃO]]+PLANEJAMENTO[[#This Row],[FINALIZADO]])-(PLANEJAMENTO[[#This Row],[TOTAL LISTA]]+PLANEJAMENTO[[#This Row],[KIT]])</f>
        <v>0</v>
      </c>
      <c r="Q689" s="3">
        <f>IFERROR(VLOOKUP(PLANEJAMENTO[[#This Row],[SKU]],EST_MERCOCAMP!A:E,5,0),0)</f>
        <v>786</v>
      </c>
      <c r="R689" s="3">
        <f>IFERROR(VLOOKUP(PLANEJAMENTO[[#This Row],[SKU]],EST_LMX!A:C,3,0),0)</f>
        <v>108</v>
      </c>
      <c r="S689" s="7">
        <f>IFERROR(IF(VLOOKUP(C689,'EST_DEVINTEX X DEMANDA'!A:E,5,0)&lt;0,0,VLOOKUP(C689,'EST_DEVINTEX X DEMANDA'!A:E,5,0)),0)</f>
        <v>840</v>
      </c>
      <c r="T689" s="3"/>
      <c r="U689" s="3">
        <f t="shared" si="20"/>
        <v>0</v>
      </c>
      <c r="V689" s="3">
        <f t="shared" si="21"/>
        <v>0</v>
      </c>
      <c r="W689" s="3" t="s">
        <v>145</v>
      </c>
      <c r="X689" s="87" t="s">
        <v>145</v>
      </c>
      <c r="Y689" s="73">
        <f>(PLANEJAMENTO[[#This Row],[AGUARDANDO SEPARAÇÃO]]+PLANEJAMENTO[[#This Row],[FINALIZADO]])/(PLANEJAMENTO[[#This Row],[KIT]]+PLANEJAMENTO[[#This Row],[TOTAL LISTA]])</f>
        <v>1</v>
      </c>
    </row>
    <row r="690" spans="1:25" x14ac:dyDescent="0.25">
      <c r="A690" s="71" t="s">
        <v>162</v>
      </c>
      <c r="B690" s="71" t="s">
        <v>158</v>
      </c>
      <c r="C690" s="3">
        <v>33266</v>
      </c>
      <c r="D690" s="3" t="s">
        <v>290</v>
      </c>
      <c r="E690" s="47" t="s">
        <v>137</v>
      </c>
      <c r="F690" s="4" t="s">
        <v>136</v>
      </c>
      <c r="G690" s="4">
        <v>672</v>
      </c>
      <c r="H690" s="3">
        <v>6</v>
      </c>
      <c r="I690" s="15">
        <f>SUMIFS(IN_TRANSITO!E:E,IN_TRANSITO!B:B,PLANEJAMENTO!C690,IN_TRANSITO!H:H,PLANEJAMENTO!$I$2,IN_TRANSITO!W:W,PLANEJAMENTO!A690)</f>
        <v>0</v>
      </c>
      <c r="J690" s="15">
        <f>SUMIFS(IN_TRANSITO!E:E,IN_TRANSITO!B:B,PLANEJAMENTO!C690,IN_TRANSITO!H:H,PLANEJAMENTO!$J$2,IN_TRANSITO!W:W,PLANEJAMENTO!A690)</f>
        <v>0</v>
      </c>
      <c r="K690" s="15">
        <f>SUMIFS(PRODUCAO_SHRINK!E:E,PRODUCAO_SHRINK!B:B,PLANEJAMENTO[[#This Row],[SKU]],PRODUCAO_SHRINK!H:H,PLANEJAMENTO[[#Headers],[SHERINK SOLICITADO]],PRODUCAO_SHRINK!V:V,PLANEJAMENTO[[#This Row],[LISTA]])</f>
        <v>0</v>
      </c>
      <c r="L690" s="15">
        <f>SUMIFS(PRODUCAO_SHRINK!E:E,PRODUCAO_SHRINK!B:B,PLANEJAMENTO[[#This Row],[SKU]],PRODUCAO_SHRINK!H:H,PLANEJAMENTO[[#Headers],[SHERINK ENVIADO]],PRODUCAO_SHRINK!V:V,PLANEJAMENTO[[#This Row],[LISTA]])</f>
        <v>0</v>
      </c>
      <c r="M690" s="15">
        <f>SUMIFS(IN_TRANSITO!E:E,IN_TRANSITO!B:B,PLANEJAMENTO!C690,IN_TRANSITO!H:H,PLANEJAMENTO!$M$2,IN_TRANSITO!W:W,PLANEJAMENTO!A690)</f>
        <v>180</v>
      </c>
      <c r="N690" s="15">
        <v>0</v>
      </c>
      <c r="O690" s="15">
        <v>180</v>
      </c>
      <c r="P690" s="15">
        <f>(PLANEJAMENTO[[#This Row],[AGUARDANDO SEPARAÇÃO]]+PLANEJAMENTO[[#This Row],[FINALIZADO]])-(PLANEJAMENTO[[#This Row],[TOTAL LISTA]]+PLANEJAMENTO[[#This Row],[KIT]])</f>
        <v>0</v>
      </c>
      <c r="Q690" s="3">
        <f>IFERROR(VLOOKUP(PLANEJAMENTO[[#This Row],[SKU]],EST_MERCOCAMP!A:E,5,0),0)</f>
        <v>2124</v>
      </c>
      <c r="R690" s="3">
        <f>IFERROR(VLOOKUP(PLANEJAMENTO[[#This Row],[SKU]],EST_LMX!A:C,3,0),0)</f>
        <v>798</v>
      </c>
      <c r="S690" s="7">
        <f>IFERROR(IF(VLOOKUP(C690,'EST_DEVINTEX X DEMANDA'!A:E,5,0)&lt;0,0,VLOOKUP(C690,'EST_DEVINTEX X DEMANDA'!A:E,5,0)),0)</f>
        <v>4722</v>
      </c>
      <c r="T690" s="3"/>
      <c r="U690" s="3">
        <f t="shared" si="20"/>
        <v>0</v>
      </c>
      <c r="V690" s="3">
        <f t="shared" si="21"/>
        <v>0</v>
      </c>
      <c r="W690" s="3" t="s">
        <v>145</v>
      </c>
      <c r="X690" s="87" t="s">
        <v>145</v>
      </c>
      <c r="Y690" s="73">
        <f>(PLANEJAMENTO[[#This Row],[AGUARDANDO SEPARAÇÃO]]+PLANEJAMENTO[[#This Row],[FINALIZADO]])/(PLANEJAMENTO[[#This Row],[KIT]]+PLANEJAMENTO[[#This Row],[TOTAL LISTA]])</f>
        <v>1</v>
      </c>
    </row>
    <row r="691" spans="1:25" x14ac:dyDescent="0.25">
      <c r="A691" s="71" t="s">
        <v>162</v>
      </c>
      <c r="B691" s="71" t="s">
        <v>158</v>
      </c>
      <c r="C691" s="3">
        <v>33588</v>
      </c>
      <c r="D691" s="3" t="s">
        <v>531</v>
      </c>
      <c r="E691" s="47" t="s">
        <v>138</v>
      </c>
      <c r="F691" s="4" t="s">
        <v>136</v>
      </c>
      <c r="G691" s="4">
        <v>960</v>
      </c>
      <c r="H691" s="3">
        <v>6</v>
      </c>
      <c r="I691" s="15">
        <f>SUMIFS(IN_TRANSITO!E:E,IN_TRANSITO!B:B,PLANEJAMENTO!C691,IN_TRANSITO!H:H,PLANEJAMENTO!$I$2,IN_TRANSITO!W:W,PLANEJAMENTO!A691)</f>
        <v>180</v>
      </c>
      <c r="J691" s="15">
        <f>SUMIFS(IN_TRANSITO!E:E,IN_TRANSITO!B:B,PLANEJAMENTO!C691,IN_TRANSITO!H:H,PLANEJAMENTO!$J$2,IN_TRANSITO!W:W,PLANEJAMENTO!A691)</f>
        <v>0</v>
      </c>
      <c r="K691" s="15">
        <f>SUMIFS(PRODUCAO_SHRINK!E:E,PRODUCAO_SHRINK!B:B,PLANEJAMENTO[[#This Row],[SKU]],PRODUCAO_SHRINK!H:H,PLANEJAMENTO[[#Headers],[SHERINK SOLICITADO]],PRODUCAO_SHRINK!V:V,PLANEJAMENTO[[#This Row],[LISTA]])</f>
        <v>0</v>
      </c>
      <c r="L691" s="15">
        <f>SUMIFS(PRODUCAO_SHRINK!E:E,PRODUCAO_SHRINK!B:B,PLANEJAMENTO[[#This Row],[SKU]],PRODUCAO_SHRINK!H:H,PLANEJAMENTO[[#Headers],[SHERINK ENVIADO]],PRODUCAO_SHRINK!V:V,PLANEJAMENTO[[#This Row],[LISTA]])</f>
        <v>0</v>
      </c>
      <c r="M691" s="15">
        <f>SUMIFS(IN_TRANSITO!E:E,IN_TRANSITO!B:B,PLANEJAMENTO!C691,IN_TRANSITO!H:H,PLANEJAMENTO!$M$2,IN_TRANSITO!W:W,PLANEJAMENTO!A691)</f>
        <v>0</v>
      </c>
      <c r="N691" s="15">
        <v>0</v>
      </c>
      <c r="O691" s="15">
        <v>180</v>
      </c>
      <c r="P691" s="15">
        <f>(PLANEJAMENTO[[#This Row],[AGUARDANDO SEPARAÇÃO]]+PLANEJAMENTO[[#This Row],[FINALIZADO]])-(PLANEJAMENTO[[#This Row],[TOTAL LISTA]]+PLANEJAMENTO[[#This Row],[KIT]])</f>
        <v>0</v>
      </c>
      <c r="Q691" s="3">
        <f>IFERROR(VLOOKUP(PLANEJAMENTO[[#This Row],[SKU]],EST_MERCOCAMP!A:E,5,0),0)</f>
        <v>7278</v>
      </c>
      <c r="R691" s="3">
        <f>IFERROR(VLOOKUP(PLANEJAMENTO[[#This Row],[SKU]],EST_LMX!A:C,3,0),0)</f>
        <v>48</v>
      </c>
      <c r="S691" s="7">
        <f>IFERROR(IF(VLOOKUP(C691,'EST_DEVINTEX X DEMANDA'!A:E,5,0)&lt;0,0,VLOOKUP(C691,'EST_DEVINTEX X DEMANDA'!A:E,5,0)),0)</f>
        <v>5760</v>
      </c>
      <c r="T691" s="3"/>
      <c r="U691" s="3">
        <f t="shared" si="20"/>
        <v>0</v>
      </c>
      <c r="V691" s="3">
        <f t="shared" si="21"/>
        <v>0</v>
      </c>
      <c r="W691" s="3" t="s">
        <v>145</v>
      </c>
      <c r="X691" s="87" t="s">
        <v>145</v>
      </c>
      <c r="Y691" s="73">
        <f>(PLANEJAMENTO[[#This Row],[AGUARDANDO SEPARAÇÃO]]+PLANEJAMENTO[[#This Row],[FINALIZADO]])/(PLANEJAMENTO[[#This Row],[KIT]]+PLANEJAMENTO[[#This Row],[TOTAL LISTA]])</f>
        <v>1</v>
      </c>
    </row>
    <row r="692" spans="1:25" x14ac:dyDescent="0.25">
      <c r="A692" s="71" t="s">
        <v>162</v>
      </c>
      <c r="B692" s="71" t="s">
        <v>158</v>
      </c>
      <c r="C692" s="3">
        <v>34665</v>
      </c>
      <c r="D692" s="3" t="s">
        <v>287</v>
      </c>
      <c r="E692" s="47" t="s">
        <v>137</v>
      </c>
      <c r="F692" s="4" t="s">
        <v>136</v>
      </c>
      <c r="G692" s="4">
        <v>936</v>
      </c>
      <c r="H692" s="3">
        <v>6</v>
      </c>
      <c r="I692" s="15">
        <f>SUMIFS(IN_TRANSITO!E:E,IN_TRANSITO!B:B,PLANEJAMENTO!C692,IN_TRANSITO!H:H,PLANEJAMENTO!$I$2,IN_TRANSITO!W:W,PLANEJAMENTO!A692)</f>
        <v>180</v>
      </c>
      <c r="J692" s="15">
        <f>SUMIFS(IN_TRANSITO!E:E,IN_TRANSITO!B:B,PLANEJAMENTO!C692,IN_TRANSITO!H:H,PLANEJAMENTO!$J$2,IN_TRANSITO!W:W,PLANEJAMENTO!A692)</f>
        <v>0</v>
      </c>
      <c r="K692" s="15">
        <f>SUMIFS(PRODUCAO_SHRINK!E:E,PRODUCAO_SHRINK!B:B,PLANEJAMENTO[[#This Row],[SKU]],PRODUCAO_SHRINK!H:H,PLANEJAMENTO[[#Headers],[SHERINK SOLICITADO]],PRODUCAO_SHRINK!V:V,PLANEJAMENTO[[#This Row],[LISTA]])</f>
        <v>0</v>
      </c>
      <c r="L692" s="15">
        <f>SUMIFS(PRODUCAO_SHRINK!E:E,PRODUCAO_SHRINK!B:B,PLANEJAMENTO[[#This Row],[SKU]],PRODUCAO_SHRINK!H:H,PLANEJAMENTO[[#Headers],[SHERINK ENVIADO]],PRODUCAO_SHRINK!V:V,PLANEJAMENTO[[#This Row],[LISTA]])</f>
        <v>0</v>
      </c>
      <c r="M692" s="15">
        <f>SUMIFS(IN_TRANSITO!E:E,IN_TRANSITO!B:B,PLANEJAMENTO!C692,IN_TRANSITO!H:H,PLANEJAMENTO!$M$2,IN_TRANSITO!W:W,PLANEJAMENTO!A692)</f>
        <v>0</v>
      </c>
      <c r="N692" s="15">
        <v>0</v>
      </c>
      <c r="O692" s="15">
        <v>180</v>
      </c>
      <c r="P692" s="15">
        <f>(PLANEJAMENTO[[#This Row],[AGUARDANDO SEPARAÇÃO]]+PLANEJAMENTO[[#This Row],[FINALIZADO]])-(PLANEJAMENTO[[#This Row],[TOTAL LISTA]]+PLANEJAMENTO[[#This Row],[KIT]])</f>
        <v>0</v>
      </c>
      <c r="Q692" s="3">
        <f>IFERROR(VLOOKUP(PLANEJAMENTO[[#This Row],[SKU]],EST_MERCOCAMP!A:E,5,0),0)</f>
        <v>-1728</v>
      </c>
      <c r="R692" s="3">
        <f>IFERROR(VLOOKUP(PLANEJAMENTO[[#This Row],[SKU]],EST_LMX!A:C,3,0),0)</f>
        <v>144</v>
      </c>
      <c r="S692" s="7">
        <f>IFERROR(IF(VLOOKUP(C692,'EST_DEVINTEX X DEMANDA'!A:E,5,0)&lt;0,0,VLOOKUP(C692,'EST_DEVINTEX X DEMANDA'!A:E,5,0)),0)</f>
        <v>9426</v>
      </c>
      <c r="T692" s="3"/>
      <c r="U692" s="3">
        <f t="shared" si="20"/>
        <v>0</v>
      </c>
      <c r="V692" s="3">
        <f t="shared" si="21"/>
        <v>0</v>
      </c>
      <c r="W692" s="3" t="s">
        <v>145</v>
      </c>
      <c r="X692" s="87" t="s">
        <v>145</v>
      </c>
      <c r="Y692" s="73">
        <f>(PLANEJAMENTO[[#This Row],[AGUARDANDO SEPARAÇÃO]]+PLANEJAMENTO[[#This Row],[FINALIZADO]])/(PLANEJAMENTO[[#This Row],[KIT]]+PLANEJAMENTO[[#This Row],[TOTAL LISTA]])</f>
        <v>1</v>
      </c>
    </row>
    <row r="693" spans="1:25" x14ac:dyDescent="0.25">
      <c r="A693" s="71" t="s">
        <v>162</v>
      </c>
      <c r="B693" s="71" t="s">
        <v>158</v>
      </c>
      <c r="C693" s="3">
        <v>33601</v>
      </c>
      <c r="D693" s="3" t="s">
        <v>322</v>
      </c>
      <c r="E693" s="47" t="s">
        <v>137</v>
      </c>
      <c r="F693" s="4" t="s">
        <v>136</v>
      </c>
      <c r="G693" s="4">
        <v>1800</v>
      </c>
      <c r="H693" s="3">
        <v>6</v>
      </c>
      <c r="I693" s="15">
        <f>SUMIFS(IN_TRANSITO!E:E,IN_TRANSITO!B:B,PLANEJAMENTO!C693,IN_TRANSITO!H:H,PLANEJAMENTO!$I$2,IN_TRANSITO!W:W,PLANEJAMENTO!A693)</f>
        <v>0</v>
      </c>
      <c r="J693" s="15">
        <f>SUMIFS(IN_TRANSITO!E:E,IN_TRANSITO!B:B,PLANEJAMENTO!C693,IN_TRANSITO!H:H,PLANEJAMENTO!$J$2,IN_TRANSITO!W:W,PLANEJAMENTO!A693)</f>
        <v>0</v>
      </c>
      <c r="K693" s="15">
        <f>SUMIFS(PRODUCAO_SHRINK!E:E,PRODUCAO_SHRINK!B:B,PLANEJAMENTO[[#This Row],[SKU]],PRODUCAO_SHRINK!H:H,PLANEJAMENTO[[#Headers],[SHERINK SOLICITADO]],PRODUCAO_SHRINK!V:V,PLANEJAMENTO[[#This Row],[LISTA]])</f>
        <v>0</v>
      </c>
      <c r="L693" s="15">
        <f>SUMIFS(PRODUCAO_SHRINK!E:E,PRODUCAO_SHRINK!B:B,PLANEJAMENTO[[#This Row],[SKU]],PRODUCAO_SHRINK!H:H,PLANEJAMENTO[[#Headers],[SHERINK ENVIADO]],PRODUCAO_SHRINK!V:V,PLANEJAMENTO[[#This Row],[LISTA]])</f>
        <v>0</v>
      </c>
      <c r="M693" s="15">
        <f>SUMIFS(IN_TRANSITO!E:E,IN_TRANSITO!B:B,PLANEJAMENTO!C693,IN_TRANSITO!H:H,PLANEJAMENTO!$M$2,IN_TRANSITO!W:W,PLANEJAMENTO!A693)</f>
        <v>0</v>
      </c>
      <c r="N693" s="15">
        <v>0</v>
      </c>
      <c r="O693" s="15">
        <v>180</v>
      </c>
      <c r="P693" s="15">
        <f>(PLANEJAMENTO[[#This Row],[AGUARDANDO SEPARAÇÃO]]+PLANEJAMENTO[[#This Row],[FINALIZADO]])-(PLANEJAMENTO[[#This Row],[TOTAL LISTA]]+PLANEJAMENTO[[#This Row],[KIT]])</f>
        <v>-180</v>
      </c>
      <c r="Q693" s="3">
        <f>IFERROR(VLOOKUP(PLANEJAMENTO[[#This Row],[SKU]],EST_MERCOCAMP!A:E,5,0),0)</f>
        <v>-5218</v>
      </c>
      <c r="R693" s="3">
        <f>IFERROR(VLOOKUP(PLANEJAMENTO[[#This Row],[SKU]],EST_LMX!A:C,3,0),0)</f>
        <v>618</v>
      </c>
      <c r="S693" s="7">
        <f>IFERROR(IF(VLOOKUP(C693,'EST_DEVINTEX X DEMANDA'!A:E,5,0)&lt;0,0,VLOOKUP(C693,'EST_DEVINTEX X DEMANDA'!A:E,5,0)),0)</f>
        <v>49710</v>
      </c>
      <c r="T693" s="3"/>
      <c r="U693" s="3">
        <f t="shared" si="20"/>
        <v>0</v>
      </c>
      <c r="V693" s="3">
        <f t="shared" si="21"/>
        <v>0</v>
      </c>
      <c r="W693" s="3" t="s">
        <v>145</v>
      </c>
      <c r="X693" s="87" t="s">
        <v>145</v>
      </c>
      <c r="Y693" s="73">
        <f>(PLANEJAMENTO[[#This Row],[AGUARDANDO SEPARAÇÃO]]+PLANEJAMENTO[[#This Row],[FINALIZADO]])/(PLANEJAMENTO[[#This Row],[KIT]]+PLANEJAMENTO[[#This Row],[TOTAL LISTA]])</f>
        <v>0</v>
      </c>
    </row>
    <row r="694" spans="1:25" x14ac:dyDescent="0.25">
      <c r="A694" s="71" t="s">
        <v>162</v>
      </c>
      <c r="B694" s="71" t="s">
        <v>158</v>
      </c>
      <c r="C694" s="3">
        <v>33259</v>
      </c>
      <c r="D694" s="3" t="s">
        <v>275</v>
      </c>
      <c r="E694" s="47" t="s">
        <v>137</v>
      </c>
      <c r="F694" s="4" t="s">
        <v>136</v>
      </c>
      <c r="G694" s="4">
        <v>672</v>
      </c>
      <c r="H694" s="3">
        <v>6</v>
      </c>
      <c r="I694" s="15">
        <f>SUMIFS(IN_TRANSITO!E:E,IN_TRANSITO!B:B,PLANEJAMENTO!C694,IN_TRANSITO!H:H,PLANEJAMENTO!$I$2,IN_TRANSITO!W:W,PLANEJAMENTO!A694)</f>
        <v>180</v>
      </c>
      <c r="J694" s="15">
        <f>SUMIFS(IN_TRANSITO!E:E,IN_TRANSITO!B:B,PLANEJAMENTO!C694,IN_TRANSITO!H:H,PLANEJAMENTO!$J$2,IN_TRANSITO!W:W,PLANEJAMENTO!A694)</f>
        <v>0</v>
      </c>
      <c r="K694" s="15">
        <f>SUMIFS(PRODUCAO_SHRINK!E:E,PRODUCAO_SHRINK!B:B,PLANEJAMENTO[[#This Row],[SKU]],PRODUCAO_SHRINK!H:H,PLANEJAMENTO[[#Headers],[SHERINK SOLICITADO]],PRODUCAO_SHRINK!V:V,PLANEJAMENTO[[#This Row],[LISTA]])</f>
        <v>0</v>
      </c>
      <c r="L694" s="15">
        <f>SUMIFS(PRODUCAO_SHRINK!E:E,PRODUCAO_SHRINK!B:B,PLANEJAMENTO[[#This Row],[SKU]],PRODUCAO_SHRINK!H:H,PLANEJAMENTO[[#Headers],[SHERINK ENVIADO]],PRODUCAO_SHRINK!V:V,PLANEJAMENTO[[#This Row],[LISTA]])</f>
        <v>0</v>
      </c>
      <c r="M694" s="15">
        <f>SUMIFS(IN_TRANSITO!E:E,IN_TRANSITO!B:B,PLANEJAMENTO!C694,IN_TRANSITO!H:H,PLANEJAMENTO!$M$2,IN_TRANSITO!W:W,PLANEJAMENTO!A694)</f>
        <v>0</v>
      </c>
      <c r="N694" s="15">
        <v>0</v>
      </c>
      <c r="O694" s="15">
        <v>180</v>
      </c>
      <c r="P694" s="15">
        <f>(PLANEJAMENTO[[#This Row],[AGUARDANDO SEPARAÇÃO]]+PLANEJAMENTO[[#This Row],[FINALIZADO]])-(PLANEJAMENTO[[#This Row],[TOTAL LISTA]]+PLANEJAMENTO[[#This Row],[KIT]])</f>
        <v>0</v>
      </c>
      <c r="Q694" s="3">
        <f>IFERROR(VLOOKUP(PLANEJAMENTO[[#This Row],[SKU]],EST_MERCOCAMP!A:E,5,0),0)</f>
        <v>-738</v>
      </c>
      <c r="R694" s="3">
        <f>IFERROR(VLOOKUP(PLANEJAMENTO[[#This Row],[SKU]],EST_LMX!A:C,3,0),0)</f>
        <v>6</v>
      </c>
      <c r="S694" s="7">
        <f>IFERROR(IF(VLOOKUP(C694,'EST_DEVINTEX X DEMANDA'!A:E,5,0)&lt;0,0,VLOOKUP(C694,'EST_DEVINTEX X DEMANDA'!A:E,5,0)),0)</f>
        <v>4008</v>
      </c>
      <c r="T694" s="3"/>
      <c r="U694" s="3">
        <f t="shared" si="20"/>
        <v>0</v>
      </c>
      <c r="V694" s="3">
        <f t="shared" si="21"/>
        <v>0</v>
      </c>
      <c r="W694" s="3" t="s">
        <v>145</v>
      </c>
      <c r="X694" s="87" t="s">
        <v>145</v>
      </c>
      <c r="Y694" s="73">
        <f>(PLANEJAMENTO[[#This Row],[AGUARDANDO SEPARAÇÃO]]+PLANEJAMENTO[[#This Row],[FINALIZADO]])/(PLANEJAMENTO[[#This Row],[KIT]]+PLANEJAMENTO[[#This Row],[TOTAL LISTA]])</f>
        <v>1</v>
      </c>
    </row>
    <row r="695" spans="1:25" x14ac:dyDescent="0.25">
      <c r="A695" s="71" t="s">
        <v>162</v>
      </c>
      <c r="B695" s="71" t="s">
        <v>158</v>
      </c>
      <c r="C695" s="3">
        <v>95677</v>
      </c>
      <c r="D695" s="3" t="s">
        <v>264</v>
      </c>
      <c r="E695" s="47" t="s">
        <v>138</v>
      </c>
      <c r="F695" s="4" t="s">
        <v>136</v>
      </c>
      <c r="G695" s="4">
        <v>1680</v>
      </c>
      <c r="H695" s="3">
        <v>6</v>
      </c>
      <c r="I695" s="15">
        <f>SUMIFS(IN_TRANSITO!E:E,IN_TRANSITO!B:B,PLANEJAMENTO!C695,IN_TRANSITO!H:H,PLANEJAMENTO!$I$2,IN_TRANSITO!W:W,PLANEJAMENTO!A695)</f>
        <v>180</v>
      </c>
      <c r="J695" s="15">
        <f>SUMIFS(IN_TRANSITO!E:E,IN_TRANSITO!B:B,PLANEJAMENTO!C695,IN_TRANSITO!H:H,PLANEJAMENTO!$J$2,IN_TRANSITO!W:W,PLANEJAMENTO!A695)</f>
        <v>0</v>
      </c>
      <c r="K695" s="15">
        <f>SUMIFS(PRODUCAO_SHRINK!E:E,PRODUCAO_SHRINK!B:B,PLANEJAMENTO[[#This Row],[SKU]],PRODUCAO_SHRINK!H:H,PLANEJAMENTO[[#Headers],[SHERINK SOLICITADO]],PRODUCAO_SHRINK!V:V,PLANEJAMENTO[[#This Row],[LISTA]])</f>
        <v>0</v>
      </c>
      <c r="L695" s="15">
        <f>SUMIFS(PRODUCAO_SHRINK!E:E,PRODUCAO_SHRINK!B:B,PLANEJAMENTO[[#This Row],[SKU]],PRODUCAO_SHRINK!H:H,PLANEJAMENTO[[#Headers],[SHERINK ENVIADO]],PRODUCAO_SHRINK!V:V,PLANEJAMENTO[[#This Row],[LISTA]])</f>
        <v>0</v>
      </c>
      <c r="M695" s="15">
        <f>SUMIFS(IN_TRANSITO!E:E,IN_TRANSITO!B:B,PLANEJAMENTO!C695,IN_TRANSITO!H:H,PLANEJAMENTO!$M$2,IN_TRANSITO!W:W,PLANEJAMENTO!A695)</f>
        <v>0</v>
      </c>
      <c r="N695" s="15">
        <v>0</v>
      </c>
      <c r="O695" s="15">
        <v>180</v>
      </c>
      <c r="P695" s="15">
        <f>(PLANEJAMENTO[[#This Row],[AGUARDANDO SEPARAÇÃO]]+PLANEJAMENTO[[#This Row],[FINALIZADO]])-(PLANEJAMENTO[[#This Row],[TOTAL LISTA]]+PLANEJAMENTO[[#This Row],[KIT]])</f>
        <v>0</v>
      </c>
      <c r="Q695" s="3">
        <f>IFERROR(VLOOKUP(PLANEJAMENTO[[#This Row],[SKU]],EST_MERCOCAMP!A:E,5,0),0)</f>
        <v>1350</v>
      </c>
      <c r="R695" s="3">
        <f>IFERROR(VLOOKUP(PLANEJAMENTO[[#This Row],[SKU]],EST_LMX!A:C,3,0),0)</f>
        <v>6</v>
      </c>
      <c r="S695" s="7">
        <f>IFERROR(IF(VLOOKUP(C695,'EST_DEVINTEX X DEMANDA'!A:E,5,0)&lt;0,0,VLOOKUP(C695,'EST_DEVINTEX X DEMANDA'!A:E,5,0)),0)</f>
        <v>1332</v>
      </c>
      <c r="T695" s="3"/>
      <c r="U695" s="3">
        <f t="shared" si="20"/>
        <v>0</v>
      </c>
      <c r="V695" s="3">
        <f t="shared" si="21"/>
        <v>0</v>
      </c>
      <c r="W695" s="3" t="s">
        <v>145</v>
      </c>
      <c r="X695" s="87" t="s">
        <v>145</v>
      </c>
      <c r="Y695" s="73">
        <f>(PLANEJAMENTO[[#This Row],[AGUARDANDO SEPARAÇÃO]]+PLANEJAMENTO[[#This Row],[FINALIZADO]])/(PLANEJAMENTO[[#This Row],[KIT]]+PLANEJAMENTO[[#This Row],[TOTAL LISTA]])</f>
        <v>1</v>
      </c>
    </row>
    <row r="696" spans="1:25" x14ac:dyDescent="0.25">
      <c r="A696" s="71" t="s">
        <v>162</v>
      </c>
      <c r="B696" s="71" t="s">
        <v>158</v>
      </c>
      <c r="C696" s="3">
        <v>34871</v>
      </c>
      <c r="D696" s="3" t="s">
        <v>209</v>
      </c>
      <c r="E696" s="47" t="s">
        <v>137</v>
      </c>
      <c r="F696" s="4" t="s">
        <v>136</v>
      </c>
      <c r="G696" s="4">
        <v>1008</v>
      </c>
      <c r="H696" s="3">
        <v>6</v>
      </c>
      <c r="I696" s="15">
        <f>SUMIFS(IN_TRANSITO!E:E,IN_TRANSITO!B:B,PLANEJAMENTO!C696,IN_TRANSITO!H:H,PLANEJAMENTO!$I$2,IN_TRANSITO!W:W,PLANEJAMENTO!A696)</f>
        <v>0</v>
      </c>
      <c r="J696" s="15">
        <f>SUMIFS(IN_TRANSITO!E:E,IN_TRANSITO!B:B,PLANEJAMENTO!C696,IN_TRANSITO!H:H,PLANEJAMENTO!$J$2,IN_TRANSITO!W:W,PLANEJAMENTO!A696)</f>
        <v>0</v>
      </c>
      <c r="K696" s="15">
        <f>SUMIFS(PRODUCAO_SHRINK!E:E,PRODUCAO_SHRINK!B:B,PLANEJAMENTO[[#This Row],[SKU]],PRODUCAO_SHRINK!H:H,PLANEJAMENTO[[#Headers],[SHERINK SOLICITADO]],PRODUCAO_SHRINK!V:V,PLANEJAMENTO[[#This Row],[LISTA]])</f>
        <v>0</v>
      </c>
      <c r="L696" s="15">
        <f>SUMIFS(PRODUCAO_SHRINK!E:E,PRODUCAO_SHRINK!B:B,PLANEJAMENTO[[#This Row],[SKU]],PRODUCAO_SHRINK!H:H,PLANEJAMENTO[[#Headers],[SHERINK ENVIADO]],PRODUCAO_SHRINK!V:V,PLANEJAMENTO[[#This Row],[LISTA]])</f>
        <v>0</v>
      </c>
      <c r="M696" s="15">
        <f>SUMIFS(IN_TRANSITO!E:E,IN_TRANSITO!B:B,PLANEJAMENTO!C696,IN_TRANSITO!H:H,PLANEJAMENTO!$M$2,IN_TRANSITO!W:W,PLANEJAMENTO!A696)</f>
        <v>180</v>
      </c>
      <c r="N696" s="15">
        <v>0</v>
      </c>
      <c r="O696" s="15">
        <v>180</v>
      </c>
      <c r="P696" s="15">
        <f>(PLANEJAMENTO[[#This Row],[AGUARDANDO SEPARAÇÃO]]+PLANEJAMENTO[[#This Row],[FINALIZADO]])-(PLANEJAMENTO[[#This Row],[TOTAL LISTA]]+PLANEJAMENTO[[#This Row],[KIT]])</f>
        <v>0</v>
      </c>
      <c r="Q696" s="3">
        <f>IFERROR(VLOOKUP(PLANEJAMENTO[[#This Row],[SKU]],EST_MERCOCAMP!A:E,5,0),0)</f>
        <v>-390</v>
      </c>
      <c r="R696" s="3">
        <f>IFERROR(VLOOKUP(PLANEJAMENTO[[#This Row],[SKU]],EST_LMX!A:C,3,0),0)</f>
        <v>3756</v>
      </c>
      <c r="S696" s="7">
        <f>IFERROR(IF(VLOOKUP(C696,'EST_DEVINTEX X DEMANDA'!A:E,5,0)&lt;0,0,VLOOKUP(C696,'EST_DEVINTEX X DEMANDA'!A:E,5,0)),0)</f>
        <v>0</v>
      </c>
      <c r="T696" s="3"/>
      <c r="U696" s="3">
        <f t="shared" si="20"/>
        <v>0</v>
      </c>
      <c r="V696" s="3">
        <f t="shared" si="21"/>
        <v>0</v>
      </c>
      <c r="W696" s="3" t="s">
        <v>145</v>
      </c>
      <c r="X696" s="87" t="s">
        <v>145</v>
      </c>
      <c r="Y696" s="73">
        <f>(PLANEJAMENTO[[#This Row],[AGUARDANDO SEPARAÇÃO]]+PLANEJAMENTO[[#This Row],[FINALIZADO]])/(PLANEJAMENTO[[#This Row],[KIT]]+PLANEJAMENTO[[#This Row],[TOTAL LISTA]])</f>
        <v>1</v>
      </c>
    </row>
    <row r="697" spans="1:25" x14ac:dyDescent="0.25">
      <c r="A697" s="71" t="s">
        <v>162</v>
      </c>
      <c r="B697" s="71" t="s">
        <v>158</v>
      </c>
      <c r="C697" s="3">
        <v>32203</v>
      </c>
      <c r="D697" s="3" t="s">
        <v>74</v>
      </c>
      <c r="E697" s="47" t="s">
        <v>135</v>
      </c>
      <c r="F697" s="4" t="s">
        <v>136</v>
      </c>
      <c r="G697" s="4">
        <v>390</v>
      </c>
      <c r="H697" s="3">
        <v>6</v>
      </c>
      <c r="I697" s="15">
        <f>SUMIFS(IN_TRANSITO!E:E,IN_TRANSITO!B:B,PLANEJAMENTO!C697,IN_TRANSITO!H:H,PLANEJAMENTO!$I$2,IN_TRANSITO!W:W,PLANEJAMENTO!A697)</f>
        <v>0</v>
      </c>
      <c r="J697" s="15">
        <f>SUMIFS(IN_TRANSITO!E:E,IN_TRANSITO!B:B,PLANEJAMENTO!C697,IN_TRANSITO!H:H,PLANEJAMENTO!$J$2,IN_TRANSITO!W:W,PLANEJAMENTO!A697)</f>
        <v>0</v>
      </c>
      <c r="K697" s="15">
        <f>SUMIFS(PRODUCAO_SHRINK!E:E,PRODUCAO_SHRINK!B:B,PLANEJAMENTO[[#This Row],[SKU]],PRODUCAO_SHRINK!H:H,PLANEJAMENTO[[#Headers],[SHERINK SOLICITADO]],PRODUCAO_SHRINK!V:V,PLANEJAMENTO[[#This Row],[LISTA]])</f>
        <v>174</v>
      </c>
      <c r="L697" s="15">
        <f>SUMIFS(PRODUCAO_SHRINK!E:E,PRODUCAO_SHRINK!B:B,PLANEJAMENTO[[#This Row],[SKU]],PRODUCAO_SHRINK!H:H,PLANEJAMENTO[[#Headers],[SHERINK ENVIADO]],PRODUCAO_SHRINK!V:V,PLANEJAMENTO[[#This Row],[LISTA]])</f>
        <v>174</v>
      </c>
      <c r="M697" s="15">
        <f>SUMIFS(IN_TRANSITO!E:E,IN_TRANSITO!B:B,PLANEJAMENTO!C697,IN_TRANSITO!H:H,PLANEJAMENTO!$M$2,IN_TRANSITO!W:W,PLANEJAMENTO!A697)</f>
        <v>0</v>
      </c>
      <c r="N697" s="15">
        <v>0</v>
      </c>
      <c r="O697" s="15">
        <v>174</v>
      </c>
      <c r="P697" s="15">
        <f>(PLANEJAMENTO[[#This Row],[AGUARDANDO SEPARAÇÃO]]+PLANEJAMENTO[[#This Row],[FINALIZADO]])-(PLANEJAMENTO[[#This Row],[TOTAL LISTA]]+PLANEJAMENTO[[#This Row],[KIT]])</f>
        <v>-174</v>
      </c>
      <c r="Q697" s="3">
        <f>IFERROR(VLOOKUP(PLANEJAMENTO[[#This Row],[SKU]],EST_MERCOCAMP!A:E,5,0),0)</f>
        <v>1476</v>
      </c>
      <c r="R697" s="3">
        <f>IFERROR(VLOOKUP(PLANEJAMENTO[[#This Row],[SKU]],EST_LMX!A:C,3,0),0)</f>
        <v>246</v>
      </c>
      <c r="S697" s="7">
        <f>IFERROR(IF(VLOOKUP(C697,'EST_DEVINTEX X DEMANDA'!A:E,5,0)&lt;0,0,VLOOKUP(C697,'EST_DEVINTEX X DEMANDA'!A:E,5,0)),0)</f>
        <v>0</v>
      </c>
      <c r="T697" s="3"/>
      <c r="U697" s="3">
        <f t="shared" si="20"/>
        <v>0</v>
      </c>
      <c r="V697" s="3">
        <f t="shared" si="21"/>
        <v>0</v>
      </c>
      <c r="W697" s="3" t="s">
        <v>182</v>
      </c>
      <c r="X697" s="87" t="s">
        <v>145</v>
      </c>
      <c r="Y697" s="73">
        <f>(PLANEJAMENTO[[#This Row],[AGUARDANDO SEPARAÇÃO]]+PLANEJAMENTO[[#This Row],[FINALIZADO]])/(PLANEJAMENTO[[#This Row],[KIT]]+PLANEJAMENTO[[#This Row],[TOTAL LISTA]])</f>
        <v>0</v>
      </c>
    </row>
    <row r="698" spans="1:25" x14ac:dyDescent="0.25">
      <c r="A698" s="71" t="s">
        <v>162</v>
      </c>
      <c r="B698" s="71" t="s">
        <v>158</v>
      </c>
      <c r="C698" s="3">
        <v>95701</v>
      </c>
      <c r="D698" s="3" t="s">
        <v>30</v>
      </c>
      <c r="E698" s="47" t="s">
        <v>135</v>
      </c>
      <c r="F698" s="4" t="s">
        <v>136</v>
      </c>
      <c r="G698" s="4">
        <v>480</v>
      </c>
      <c r="H698" s="3">
        <v>6</v>
      </c>
      <c r="I698" s="15">
        <f>SUMIFS(IN_TRANSITO!E:E,IN_TRANSITO!B:B,PLANEJAMENTO!C698,IN_TRANSITO!H:H,PLANEJAMENTO!$I$2,IN_TRANSITO!W:W,PLANEJAMENTO!A698)</f>
        <v>0</v>
      </c>
      <c r="J698" s="15">
        <f>SUMIFS(IN_TRANSITO!E:E,IN_TRANSITO!B:B,PLANEJAMENTO!C698,IN_TRANSITO!H:H,PLANEJAMENTO!$J$2,IN_TRANSITO!W:W,PLANEJAMENTO!A698)</f>
        <v>0</v>
      </c>
      <c r="K698" s="15">
        <f>SUMIFS(PRODUCAO_SHRINK!E:E,PRODUCAO_SHRINK!B:B,PLANEJAMENTO[[#This Row],[SKU]],PRODUCAO_SHRINK!H:H,PLANEJAMENTO[[#Headers],[SHERINK SOLICITADO]],PRODUCAO_SHRINK!V:V,PLANEJAMENTO[[#This Row],[LISTA]])</f>
        <v>174</v>
      </c>
      <c r="L698" s="15">
        <f>SUMIFS(PRODUCAO_SHRINK!E:E,PRODUCAO_SHRINK!B:B,PLANEJAMENTO[[#This Row],[SKU]],PRODUCAO_SHRINK!H:H,PLANEJAMENTO[[#Headers],[SHERINK ENVIADO]],PRODUCAO_SHRINK!V:V,PLANEJAMENTO[[#This Row],[LISTA]])</f>
        <v>0</v>
      </c>
      <c r="M698" s="15">
        <f>SUMIFS(IN_TRANSITO!E:E,IN_TRANSITO!B:B,PLANEJAMENTO!C698,IN_TRANSITO!H:H,PLANEJAMENTO!$M$2,IN_TRANSITO!W:W,PLANEJAMENTO!A698)</f>
        <v>0</v>
      </c>
      <c r="N698" s="15">
        <v>0</v>
      </c>
      <c r="O698" s="15">
        <v>174</v>
      </c>
      <c r="P698" s="15">
        <f>(PLANEJAMENTO[[#This Row],[AGUARDANDO SEPARAÇÃO]]+PLANEJAMENTO[[#This Row],[FINALIZADO]])-(PLANEJAMENTO[[#This Row],[TOTAL LISTA]]+PLANEJAMENTO[[#This Row],[KIT]])</f>
        <v>-174</v>
      </c>
      <c r="Q698" s="3">
        <f>IFERROR(VLOOKUP(PLANEJAMENTO[[#This Row],[SKU]],EST_MERCOCAMP!A:E,5,0),0)</f>
        <v>-3960</v>
      </c>
      <c r="R698" s="3">
        <f>IFERROR(VLOOKUP(PLANEJAMENTO[[#This Row],[SKU]],EST_LMX!A:C,3,0),0)</f>
        <v>2148</v>
      </c>
      <c r="S698" s="7">
        <f>IFERROR(IF(VLOOKUP(C698,'EST_DEVINTEX X DEMANDA'!A:E,5,0)&lt;0,0,VLOOKUP(C698,'EST_DEVINTEX X DEMANDA'!A:E,5,0)),0)</f>
        <v>7920</v>
      </c>
      <c r="T698" s="3"/>
      <c r="U698" s="3">
        <f t="shared" si="20"/>
        <v>0</v>
      </c>
      <c r="V698" s="3">
        <f t="shared" si="21"/>
        <v>0</v>
      </c>
      <c r="W698" s="3" t="s">
        <v>182</v>
      </c>
      <c r="X698" s="87" t="s">
        <v>145</v>
      </c>
      <c r="Y698" s="73">
        <f>(PLANEJAMENTO[[#This Row],[AGUARDANDO SEPARAÇÃO]]+PLANEJAMENTO[[#This Row],[FINALIZADO]])/(PLANEJAMENTO[[#This Row],[KIT]]+PLANEJAMENTO[[#This Row],[TOTAL LISTA]])</f>
        <v>0</v>
      </c>
    </row>
    <row r="699" spans="1:25" x14ac:dyDescent="0.25">
      <c r="A699" s="71" t="s">
        <v>162</v>
      </c>
      <c r="B699" s="71" t="s">
        <v>158</v>
      </c>
      <c r="C699" s="3">
        <v>32615</v>
      </c>
      <c r="D699" s="3" t="s">
        <v>92</v>
      </c>
      <c r="E699" s="47" t="s">
        <v>137</v>
      </c>
      <c r="F699" s="4" t="s">
        <v>136</v>
      </c>
      <c r="G699" s="4">
        <v>480</v>
      </c>
      <c r="H699" s="3">
        <v>6</v>
      </c>
      <c r="I699" s="15">
        <f>SUMIFS(IN_TRANSITO!E:E,IN_TRANSITO!B:B,PLANEJAMENTO!C699,IN_TRANSITO!H:H,PLANEJAMENTO!$I$2,IN_TRANSITO!W:W,PLANEJAMENTO!A699)</f>
        <v>0</v>
      </c>
      <c r="J699" s="15">
        <f>SUMIFS(IN_TRANSITO!E:E,IN_TRANSITO!B:B,PLANEJAMENTO!C699,IN_TRANSITO!H:H,PLANEJAMENTO!$J$2,IN_TRANSITO!W:W,PLANEJAMENTO!A699)</f>
        <v>0</v>
      </c>
      <c r="K699" s="15">
        <f>SUMIFS(PRODUCAO_SHRINK!E:E,PRODUCAO_SHRINK!B:B,PLANEJAMENTO[[#This Row],[SKU]],PRODUCAO_SHRINK!H:H,PLANEJAMENTO[[#Headers],[SHERINK SOLICITADO]],PRODUCAO_SHRINK!V:V,PLANEJAMENTO[[#This Row],[LISTA]])</f>
        <v>174</v>
      </c>
      <c r="L699" s="15">
        <f>SUMIFS(PRODUCAO_SHRINK!E:E,PRODUCAO_SHRINK!B:B,PLANEJAMENTO[[#This Row],[SKU]],PRODUCAO_SHRINK!H:H,PLANEJAMENTO[[#Headers],[SHERINK ENVIADO]],PRODUCAO_SHRINK!V:V,PLANEJAMENTO[[#This Row],[LISTA]])</f>
        <v>0</v>
      </c>
      <c r="M699" s="15">
        <f>SUMIFS(IN_TRANSITO!E:E,IN_TRANSITO!B:B,PLANEJAMENTO!C699,IN_TRANSITO!H:H,PLANEJAMENTO!$M$2,IN_TRANSITO!W:W,PLANEJAMENTO!A699)</f>
        <v>0</v>
      </c>
      <c r="N699" s="15">
        <v>0</v>
      </c>
      <c r="O699" s="15">
        <v>174</v>
      </c>
      <c r="P699" s="15">
        <f>(PLANEJAMENTO[[#This Row],[AGUARDANDO SEPARAÇÃO]]+PLANEJAMENTO[[#This Row],[FINALIZADO]])-(PLANEJAMENTO[[#This Row],[TOTAL LISTA]]+PLANEJAMENTO[[#This Row],[KIT]])</f>
        <v>-174</v>
      </c>
      <c r="Q699" s="3">
        <f>IFERROR(VLOOKUP(PLANEJAMENTO[[#This Row],[SKU]],EST_MERCOCAMP!A:E,5,0),0)</f>
        <v>4668</v>
      </c>
      <c r="R699" s="3">
        <f>IFERROR(VLOOKUP(PLANEJAMENTO[[#This Row],[SKU]],EST_LMX!A:C,3,0),0)</f>
        <v>48</v>
      </c>
      <c r="S699" s="7">
        <f>IFERROR(IF(VLOOKUP(C699,'EST_DEVINTEX X DEMANDA'!A:E,5,0)&lt;0,0,VLOOKUP(C699,'EST_DEVINTEX X DEMANDA'!A:E,5,0)),0)</f>
        <v>480</v>
      </c>
      <c r="T699" s="3"/>
      <c r="U699" s="3">
        <f t="shared" si="20"/>
        <v>0</v>
      </c>
      <c r="V699" s="3">
        <f t="shared" si="21"/>
        <v>0</v>
      </c>
      <c r="W699" s="3" t="s">
        <v>182</v>
      </c>
      <c r="X699" s="87" t="s">
        <v>145</v>
      </c>
      <c r="Y699" s="73">
        <f>(PLANEJAMENTO[[#This Row],[AGUARDANDO SEPARAÇÃO]]+PLANEJAMENTO[[#This Row],[FINALIZADO]])/(PLANEJAMENTO[[#This Row],[KIT]]+PLANEJAMENTO[[#This Row],[TOTAL LISTA]])</f>
        <v>0</v>
      </c>
    </row>
    <row r="700" spans="1:25" x14ac:dyDescent="0.25">
      <c r="A700" s="71" t="s">
        <v>162</v>
      </c>
      <c r="B700" s="71" t="s">
        <v>158</v>
      </c>
      <c r="C700" s="3">
        <v>32443</v>
      </c>
      <c r="D700" s="3" t="s">
        <v>282</v>
      </c>
      <c r="E700" s="47" t="s">
        <v>135</v>
      </c>
      <c r="F700" s="4" t="s">
        <v>136</v>
      </c>
      <c r="G700" s="4">
        <v>5760</v>
      </c>
      <c r="H700" s="3">
        <v>12</v>
      </c>
      <c r="I700" s="15">
        <f>SUMIFS(IN_TRANSITO!E:E,IN_TRANSITO!B:B,PLANEJAMENTO!C700,IN_TRANSITO!H:H,PLANEJAMENTO!$I$2,IN_TRANSITO!W:W,PLANEJAMENTO!A700)</f>
        <v>168</v>
      </c>
      <c r="J700" s="15">
        <f>SUMIFS(IN_TRANSITO!E:E,IN_TRANSITO!B:B,PLANEJAMENTO!C700,IN_TRANSITO!H:H,PLANEJAMENTO!$J$2,IN_TRANSITO!W:W,PLANEJAMENTO!A700)</f>
        <v>0</v>
      </c>
      <c r="K700" s="15">
        <f>SUMIFS(PRODUCAO_SHRINK!E:E,PRODUCAO_SHRINK!B:B,PLANEJAMENTO[[#This Row],[SKU]],PRODUCAO_SHRINK!H:H,PLANEJAMENTO[[#Headers],[SHERINK SOLICITADO]],PRODUCAO_SHRINK!V:V,PLANEJAMENTO[[#This Row],[LISTA]])</f>
        <v>0</v>
      </c>
      <c r="L700" s="15">
        <f>SUMIFS(PRODUCAO_SHRINK!E:E,PRODUCAO_SHRINK!B:B,PLANEJAMENTO[[#This Row],[SKU]],PRODUCAO_SHRINK!H:H,PLANEJAMENTO[[#Headers],[SHERINK ENVIADO]],PRODUCAO_SHRINK!V:V,PLANEJAMENTO[[#This Row],[LISTA]])</f>
        <v>0</v>
      </c>
      <c r="M700" s="15">
        <f>SUMIFS(IN_TRANSITO!E:E,IN_TRANSITO!B:B,PLANEJAMENTO!C700,IN_TRANSITO!H:H,PLANEJAMENTO!$M$2,IN_TRANSITO!W:W,PLANEJAMENTO!A700)</f>
        <v>0</v>
      </c>
      <c r="N700" s="15">
        <v>0</v>
      </c>
      <c r="O700" s="15">
        <v>168</v>
      </c>
      <c r="P700" s="15">
        <f>(PLANEJAMENTO[[#This Row],[AGUARDANDO SEPARAÇÃO]]+PLANEJAMENTO[[#This Row],[FINALIZADO]])-(PLANEJAMENTO[[#This Row],[TOTAL LISTA]]+PLANEJAMENTO[[#This Row],[KIT]])</f>
        <v>0</v>
      </c>
      <c r="Q700" s="3">
        <f>IFERROR(VLOOKUP(PLANEJAMENTO[[#This Row],[SKU]],EST_MERCOCAMP!A:E,5,0),0)</f>
        <v>15288</v>
      </c>
      <c r="R700" s="3">
        <f>IFERROR(VLOOKUP(PLANEJAMENTO[[#This Row],[SKU]],EST_LMX!A:C,3,0),0)</f>
        <v>5760</v>
      </c>
      <c r="S700" s="7">
        <f>IFERROR(IF(VLOOKUP(C700,'EST_DEVINTEX X DEMANDA'!A:E,5,0)&lt;0,0,VLOOKUP(C700,'EST_DEVINTEX X DEMANDA'!A:E,5,0)),0)</f>
        <v>5760</v>
      </c>
      <c r="T700" s="3"/>
      <c r="U700" s="3">
        <f t="shared" si="20"/>
        <v>0</v>
      </c>
      <c r="V700" s="3">
        <f t="shared" si="21"/>
        <v>0</v>
      </c>
      <c r="W700" s="3" t="s">
        <v>145</v>
      </c>
      <c r="X700" s="87" t="s">
        <v>145</v>
      </c>
      <c r="Y700" s="73">
        <f>(PLANEJAMENTO[[#This Row],[AGUARDANDO SEPARAÇÃO]]+PLANEJAMENTO[[#This Row],[FINALIZADO]])/(PLANEJAMENTO[[#This Row],[KIT]]+PLANEJAMENTO[[#This Row],[TOTAL LISTA]])</f>
        <v>1</v>
      </c>
    </row>
    <row r="701" spans="1:25" x14ac:dyDescent="0.25">
      <c r="A701" s="71" t="s">
        <v>162</v>
      </c>
      <c r="B701" s="71" t="s">
        <v>158</v>
      </c>
      <c r="C701" s="3">
        <v>33322</v>
      </c>
      <c r="D701" s="3" t="s">
        <v>347</v>
      </c>
      <c r="E701" s="47" t="s">
        <v>137</v>
      </c>
      <c r="F701" s="4" t="s">
        <v>136</v>
      </c>
      <c r="G701" s="4">
        <v>2484</v>
      </c>
      <c r="H701" s="3">
        <v>6</v>
      </c>
      <c r="I701" s="15">
        <f>SUMIFS(IN_TRANSITO!E:E,IN_TRANSITO!B:B,PLANEJAMENTO!C701,IN_TRANSITO!H:H,PLANEJAMENTO!$I$2,IN_TRANSITO!W:W,PLANEJAMENTO!A701)</f>
        <v>168</v>
      </c>
      <c r="J701" s="15">
        <f>SUMIFS(IN_TRANSITO!E:E,IN_TRANSITO!B:B,PLANEJAMENTO!C701,IN_TRANSITO!H:H,PLANEJAMENTO!$J$2,IN_TRANSITO!W:W,PLANEJAMENTO!A701)</f>
        <v>0</v>
      </c>
      <c r="K701" s="15">
        <f>SUMIFS(PRODUCAO_SHRINK!E:E,PRODUCAO_SHRINK!B:B,PLANEJAMENTO[[#This Row],[SKU]],PRODUCAO_SHRINK!H:H,PLANEJAMENTO[[#Headers],[SHERINK SOLICITADO]],PRODUCAO_SHRINK!V:V,PLANEJAMENTO[[#This Row],[LISTA]])</f>
        <v>0</v>
      </c>
      <c r="L701" s="15">
        <f>SUMIFS(PRODUCAO_SHRINK!E:E,PRODUCAO_SHRINK!B:B,PLANEJAMENTO[[#This Row],[SKU]],PRODUCAO_SHRINK!H:H,PLANEJAMENTO[[#Headers],[SHERINK ENVIADO]],PRODUCAO_SHRINK!V:V,PLANEJAMENTO[[#This Row],[LISTA]])</f>
        <v>0</v>
      </c>
      <c r="M701" s="15">
        <f>SUMIFS(IN_TRANSITO!E:E,IN_TRANSITO!B:B,PLANEJAMENTO!C701,IN_TRANSITO!H:H,PLANEJAMENTO!$M$2,IN_TRANSITO!W:W,PLANEJAMENTO!A701)</f>
        <v>0</v>
      </c>
      <c r="N701" s="15">
        <v>0</v>
      </c>
      <c r="O701" s="15">
        <v>168</v>
      </c>
      <c r="P701" s="15">
        <f>(PLANEJAMENTO[[#This Row],[AGUARDANDO SEPARAÇÃO]]+PLANEJAMENTO[[#This Row],[FINALIZADO]])-(PLANEJAMENTO[[#This Row],[TOTAL LISTA]]+PLANEJAMENTO[[#This Row],[KIT]])</f>
        <v>0</v>
      </c>
      <c r="Q701" s="3">
        <f>IFERROR(VLOOKUP(PLANEJAMENTO[[#This Row],[SKU]],EST_MERCOCAMP!A:E,5,0),0)</f>
        <v>27810</v>
      </c>
      <c r="R701" s="3">
        <f>IFERROR(VLOOKUP(PLANEJAMENTO[[#This Row],[SKU]],EST_LMX!A:C,3,0),0)</f>
        <v>24</v>
      </c>
      <c r="S701" s="7">
        <f>IFERROR(IF(VLOOKUP(C701,'EST_DEVINTEX X DEMANDA'!A:E,5,0)&lt;0,0,VLOOKUP(C701,'EST_DEVINTEX X DEMANDA'!A:E,5,0)),0)</f>
        <v>1440</v>
      </c>
      <c r="T701" s="3"/>
      <c r="U701" s="3">
        <f t="shared" si="20"/>
        <v>0</v>
      </c>
      <c r="V701" s="3">
        <f t="shared" si="21"/>
        <v>0</v>
      </c>
      <c r="W701" s="3" t="s">
        <v>145</v>
      </c>
      <c r="X701" s="87" t="s">
        <v>145</v>
      </c>
      <c r="Y701" s="73">
        <f>(PLANEJAMENTO[[#This Row],[AGUARDANDO SEPARAÇÃO]]+PLANEJAMENTO[[#This Row],[FINALIZADO]])/(PLANEJAMENTO[[#This Row],[KIT]]+PLANEJAMENTO[[#This Row],[TOTAL LISTA]])</f>
        <v>1</v>
      </c>
    </row>
    <row r="702" spans="1:25" x14ac:dyDescent="0.25">
      <c r="A702" s="71" t="s">
        <v>162</v>
      </c>
      <c r="B702" s="71" t="s">
        <v>158</v>
      </c>
      <c r="C702" s="3">
        <v>34851</v>
      </c>
      <c r="D702" s="3" t="s">
        <v>330</v>
      </c>
      <c r="E702" s="47" t="s">
        <v>137</v>
      </c>
      <c r="F702" s="4" t="s">
        <v>136</v>
      </c>
      <c r="G702" s="4">
        <v>1584</v>
      </c>
      <c r="H702" s="3">
        <v>12</v>
      </c>
      <c r="I702" s="15">
        <f>SUMIFS(IN_TRANSITO!E:E,IN_TRANSITO!B:B,PLANEJAMENTO!C702,IN_TRANSITO!H:H,PLANEJAMENTO!$I$2,IN_TRANSITO!W:W,PLANEJAMENTO!A702)</f>
        <v>0</v>
      </c>
      <c r="J702" s="15">
        <f>SUMIFS(IN_TRANSITO!E:E,IN_TRANSITO!B:B,PLANEJAMENTO!C702,IN_TRANSITO!H:H,PLANEJAMENTO!$J$2,IN_TRANSITO!W:W,PLANEJAMENTO!A702)</f>
        <v>0</v>
      </c>
      <c r="K702" s="15">
        <f>SUMIFS(PRODUCAO_SHRINK!E:E,PRODUCAO_SHRINK!B:B,PLANEJAMENTO[[#This Row],[SKU]],PRODUCAO_SHRINK!H:H,PLANEJAMENTO[[#Headers],[SHERINK SOLICITADO]],PRODUCAO_SHRINK!V:V,PLANEJAMENTO[[#This Row],[LISTA]])</f>
        <v>0</v>
      </c>
      <c r="L702" s="15">
        <f>SUMIFS(PRODUCAO_SHRINK!E:E,PRODUCAO_SHRINK!B:B,PLANEJAMENTO[[#This Row],[SKU]],PRODUCAO_SHRINK!H:H,PLANEJAMENTO[[#Headers],[SHERINK ENVIADO]],PRODUCAO_SHRINK!V:V,PLANEJAMENTO[[#This Row],[LISTA]])</f>
        <v>0</v>
      </c>
      <c r="M702" s="15">
        <f>SUMIFS(IN_TRANSITO!E:E,IN_TRANSITO!B:B,PLANEJAMENTO!C702,IN_TRANSITO!H:H,PLANEJAMENTO!$M$2,IN_TRANSITO!W:W,PLANEJAMENTO!A702)</f>
        <v>168</v>
      </c>
      <c r="N702" s="15">
        <v>0</v>
      </c>
      <c r="O702" s="15">
        <v>168</v>
      </c>
      <c r="P702" s="15">
        <f>(PLANEJAMENTO[[#This Row],[AGUARDANDO SEPARAÇÃO]]+PLANEJAMENTO[[#This Row],[FINALIZADO]])-(PLANEJAMENTO[[#This Row],[TOTAL LISTA]]+PLANEJAMENTO[[#This Row],[KIT]])</f>
        <v>0</v>
      </c>
      <c r="Q702" s="3">
        <f>IFERROR(VLOOKUP(PLANEJAMENTO[[#This Row],[SKU]],EST_MERCOCAMP!A:E,5,0),0)</f>
        <v>-9900</v>
      </c>
      <c r="R702" s="3">
        <f>IFERROR(VLOOKUP(PLANEJAMENTO[[#This Row],[SKU]],EST_LMX!A:C,3,0),0)</f>
        <v>5574</v>
      </c>
      <c r="S702" s="7">
        <f>IFERROR(IF(VLOOKUP(C702,'EST_DEVINTEX X DEMANDA'!A:E,5,0)&lt;0,0,VLOOKUP(C702,'EST_DEVINTEX X DEMANDA'!A:E,5,0)),0)</f>
        <v>12672</v>
      </c>
      <c r="T702" s="3"/>
      <c r="U702" s="3">
        <f t="shared" si="20"/>
        <v>0</v>
      </c>
      <c r="V702" s="3">
        <f t="shared" si="21"/>
        <v>0</v>
      </c>
      <c r="W702" s="3" t="s">
        <v>145</v>
      </c>
      <c r="X702" s="87" t="s">
        <v>145</v>
      </c>
      <c r="Y702" s="73">
        <f>(PLANEJAMENTO[[#This Row],[AGUARDANDO SEPARAÇÃO]]+PLANEJAMENTO[[#This Row],[FINALIZADO]])/(PLANEJAMENTO[[#This Row],[KIT]]+PLANEJAMENTO[[#This Row],[TOTAL LISTA]])</f>
        <v>1</v>
      </c>
    </row>
    <row r="703" spans="1:25" x14ac:dyDescent="0.25">
      <c r="A703" s="71" t="s">
        <v>162</v>
      </c>
      <c r="B703" s="71" t="s">
        <v>158</v>
      </c>
      <c r="C703" s="3">
        <v>32623</v>
      </c>
      <c r="D703" s="3" t="s">
        <v>329</v>
      </c>
      <c r="E703" s="47" t="s">
        <v>137</v>
      </c>
      <c r="F703" s="4" t="s">
        <v>136</v>
      </c>
      <c r="G703" s="4">
        <v>8352</v>
      </c>
      <c r="H703" s="3">
        <v>12</v>
      </c>
      <c r="I703" s="15">
        <f>SUMIFS(IN_TRANSITO!E:E,IN_TRANSITO!B:B,PLANEJAMENTO!C703,IN_TRANSITO!H:H,PLANEJAMENTO!$I$2,IN_TRANSITO!W:W,PLANEJAMENTO!A703)</f>
        <v>0</v>
      </c>
      <c r="J703" s="15">
        <f>SUMIFS(IN_TRANSITO!E:E,IN_TRANSITO!B:B,PLANEJAMENTO!C703,IN_TRANSITO!H:H,PLANEJAMENTO!$J$2,IN_TRANSITO!W:W,PLANEJAMENTO!A703)</f>
        <v>0</v>
      </c>
      <c r="K703" s="15">
        <f>SUMIFS(PRODUCAO_SHRINK!E:E,PRODUCAO_SHRINK!B:B,PLANEJAMENTO[[#This Row],[SKU]],PRODUCAO_SHRINK!H:H,PLANEJAMENTO[[#Headers],[SHERINK SOLICITADO]],PRODUCAO_SHRINK!V:V,PLANEJAMENTO[[#This Row],[LISTA]])</f>
        <v>0</v>
      </c>
      <c r="L703" s="15">
        <f>SUMIFS(PRODUCAO_SHRINK!E:E,PRODUCAO_SHRINK!B:B,PLANEJAMENTO[[#This Row],[SKU]],PRODUCAO_SHRINK!H:H,PLANEJAMENTO[[#Headers],[SHERINK ENVIADO]],PRODUCAO_SHRINK!V:V,PLANEJAMENTO[[#This Row],[LISTA]])</f>
        <v>0</v>
      </c>
      <c r="M703" s="15">
        <f>SUMIFS(IN_TRANSITO!E:E,IN_TRANSITO!B:B,PLANEJAMENTO!C703,IN_TRANSITO!H:H,PLANEJAMENTO!$M$2,IN_TRANSITO!W:W,PLANEJAMENTO!A703)</f>
        <v>168</v>
      </c>
      <c r="N703" s="15">
        <v>0</v>
      </c>
      <c r="O703" s="15">
        <v>168</v>
      </c>
      <c r="P703" s="15">
        <f>(PLANEJAMENTO[[#This Row],[AGUARDANDO SEPARAÇÃO]]+PLANEJAMENTO[[#This Row],[FINALIZADO]])-(PLANEJAMENTO[[#This Row],[TOTAL LISTA]]+PLANEJAMENTO[[#This Row],[KIT]])</f>
        <v>0</v>
      </c>
      <c r="Q703" s="3">
        <f>IFERROR(VLOOKUP(PLANEJAMENTO[[#This Row],[SKU]],EST_MERCOCAMP!A:E,5,0),0)</f>
        <v>21480</v>
      </c>
      <c r="R703" s="3">
        <f>IFERROR(VLOOKUP(PLANEJAMENTO[[#This Row],[SKU]],EST_LMX!A:C,3,0),0)</f>
        <v>624</v>
      </c>
      <c r="S703" s="7">
        <f>IFERROR(IF(VLOOKUP(C703,'EST_DEVINTEX X DEMANDA'!A:E,5,0)&lt;0,0,VLOOKUP(C703,'EST_DEVINTEX X DEMANDA'!A:E,5,0)),0)</f>
        <v>35760</v>
      </c>
      <c r="T703" s="3"/>
      <c r="U703" s="3">
        <f t="shared" si="20"/>
        <v>0</v>
      </c>
      <c r="V703" s="3">
        <f t="shared" si="21"/>
        <v>0</v>
      </c>
      <c r="W703" s="3" t="s">
        <v>145</v>
      </c>
      <c r="X703" s="87" t="s">
        <v>145</v>
      </c>
      <c r="Y703" s="73">
        <f>(PLANEJAMENTO[[#This Row],[AGUARDANDO SEPARAÇÃO]]+PLANEJAMENTO[[#This Row],[FINALIZADO]])/(PLANEJAMENTO[[#This Row],[KIT]]+PLANEJAMENTO[[#This Row],[TOTAL LISTA]])</f>
        <v>1</v>
      </c>
    </row>
    <row r="704" spans="1:25" x14ac:dyDescent="0.25">
      <c r="A704" s="71" t="s">
        <v>162</v>
      </c>
      <c r="B704" s="71" t="s">
        <v>158</v>
      </c>
      <c r="C704" s="3">
        <v>33316</v>
      </c>
      <c r="D704" s="3" t="s">
        <v>335</v>
      </c>
      <c r="E704" s="47" t="s">
        <v>135</v>
      </c>
      <c r="F704" s="4" t="s">
        <v>136</v>
      </c>
      <c r="G704" s="4">
        <v>2484</v>
      </c>
      <c r="H704" s="3">
        <v>6</v>
      </c>
      <c r="I704" s="15">
        <f>SUMIFS(IN_TRANSITO!E:E,IN_TRANSITO!B:B,PLANEJAMENTO!C704,IN_TRANSITO!H:H,PLANEJAMENTO!$I$2,IN_TRANSITO!W:W,PLANEJAMENTO!A704)</f>
        <v>0</v>
      </c>
      <c r="J704" s="15">
        <f>SUMIFS(IN_TRANSITO!E:E,IN_TRANSITO!B:B,PLANEJAMENTO!C704,IN_TRANSITO!H:H,PLANEJAMENTO!$J$2,IN_TRANSITO!W:W,PLANEJAMENTO!A704)</f>
        <v>0</v>
      </c>
      <c r="K704" s="15">
        <f>SUMIFS(PRODUCAO_SHRINK!E:E,PRODUCAO_SHRINK!B:B,PLANEJAMENTO[[#This Row],[SKU]],PRODUCAO_SHRINK!H:H,PLANEJAMENTO[[#Headers],[SHERINK SOLICITADO]],PRODUCAO_SHRINK!V:V,PLANEJAMENTO[[#This Row],[LISTA]])</f>
        <v>0</v>
      </c>
      <c r="L704" s="15">
        <f>SUMIFS(PRODUCAO_SHRINK!E:E,PRODUCAO_SHRINK!B:B,PLANEJAMENTO[[#This Row],[SKU]],PRODUCAO_SHRINK!H:H,PLANEJAMENTO[[#Headers],[SHERINK ENVIADO]],PRODUCAO_SHRINK!V:V,PLANEJAMENTO[[#This Row],[LISTA]])</f>
        <v>0</v>
      </c>
      <c r="M704" s="15">
        <f>SUMIFS(IN_TRANSITO!E:E,IN_TRANSITO!B:B,PLANEJAMENTO!C704,IN_TRANSITO!H:H,PLANEJAMENTO!$M$2,IN_TRANSITO!W:W,PLANEJAMENTO!A704)</f>
        <v>162</v>
      </c>
      <c r="N704" s="15">
        <v>0</v>
      </c>
      <c r="O704" s="15">
        <v>162</v>
      </c>
      <c r="P704" s="15">
        <f>(PLANEJAMENTO[[#This Row],[AGUARDANDO SEPARAÇÃO]]+PLANEJAMENTO[[#This Row],[FINALIZADO]])-(PLANEJAMENTO[[#This Row],[TOTAL LISTA]]+PLANEJAMENTO[[#This Row],[KIT]])</f>
        <v>0</v>
      </c>
      <c r="Q704" s="3">
        <f>IFERROR(VLOOKUP(PLANEJAMENTO[[#This Row],[SKU]],EST_MERCOCAMP!A:E,5,0),0)</f>
        <v>9192</v>
      </c>
      <c r="R704" s="3">
        <f>IFERROR(VLOOKUP(PLANEJAMENTO[[#This Row],[SKU]],EST_LMX!A:C,3,0),0)</f>
        <v>2376</v>
      </c>
      <c r="S704" s="7">
        <f>IFERROR(IF(VLOOKUP(C704,'EST_DEVINTEX X DEMANDA'!A:E,5,0)&lt;0,0,VLOOKUP(C704,'EST_DEVINTEX X DEMANDA'!A:E,5,0)),0)</f>
        <v>9444</v>
      </c>
      <c r="T704" s="3"/>
      <c r="U704" s="3">
        <f t="shared" si="20"/>
        <v>0</v>
      </c>
      <c r="V704" s="3">
        <f t="shared" si="21"/>
        <v>0</v>
      </c>
      <c r="W704" s="3" t="s">
        <v>145</v>
      </c>
      <c r="X704" s="87" t="s">
        <v>145</v>
      </c>
      <c r="Y704" s="73">
        <f>(PLANEJAMENTO[[#This Row],[AGUARDANDO SEPARAÇÃO]]+PLANEJAMENTO[[#This Row],[FINALIZADO]])/(PLANEJAMENTO[[#This Row],[KIT]]+PLANEJAMENTO[[#This Row],[TOTAL LISTA]])</f>
        <v>1</v>
      </c>
    </row>
    <row r="705" spans="1:25" x14ac:dyDescent="0.25">
      <c r="A705" s="71" t="s">
        <v>162</v>
      </c>
      <c r="B705" s="71" t="s">
        <v>158</v>
      </c>
      <c r="C705" s="3">
        <v>32895</v>
      </c>
      <c r="D705" s="3" t="s">
        <v>280</v>
      </c>
      <c r="E705" s="47" t="s">
        <v>135</v>
      </c>
      <c r="F705" s="4" t="s">
        <v>136</v>
      </c>
      <c r="G705" s="4">
        <v>3528</v>
      </c>
      <c r="H705" s="3">
        <v>6</v>
      </c>
      <c r="I705" s="15">
        <f>SUMIFS(IN_TRANSITO!E:E,IN_TRANSITO!B:B,PLANEJAMENTO!C705,IN_TRANSITO!H:H,PLANEJAMENTO!$I$2,IN_TRANSITO!W:W,PLANEJAMENTO!A705)</f>
        <v>0</v>
      </c>
      <c r="J705" s="15">
        <f>SUMIFS(IN_TRANSITO!E:E,IN_TRANSITO!B:B,PLANEJAMENTO!C705,IN_TRANSITO!H:H,PLANEJAMENTO!$J$2,IN_TRANSITO!W:W,PLANEJAMENTO!A705)</f>
        <v>0</v>
      </c>
      <c r="K705" s="15">
        <f>SUMIFS(PRODUCAO_SHRINK!E:E,PRODUCAO_SHRINK!B:B,PLANEJAMENTO[[#This Row],[SKU]],PRODUCAO_SHRINK!H:H,PLANEJAMENTO[[#Headers],[SHERINK SOLICITADO]],PRODUCAO_SHRINK!V:V,PLANEJAMENTO[[#This Row],[LISTA]])</f>
        <v>0</v>
      </c>
      <c r="L705" s="15">
        <f>SUMIFS(PRODUCAO_SHRINK!E:E,PRODUCAO_SHRINK!B:B,PLANEJAMENTO[[#This Row],[SKU]],PRODUCAO_SHRINK!H:H,PLANEJAMENTO[[#Headers],[SHERINK ENVIADO]],PRODUCAO_SHRINK!V:V,PLANEJAMENTO[[#This Row],[LISTA]])</f>
        <v>0</v>
      </c>
      <c r="M705" s="15">
        <f>SUMIFS(IN_TRANSITO!E:E,IN_TRANSITO!B:B,PLANEJAMENTO!C705,IN_TRANSITO!H:H,PLANEJAMENTO!$M$2,IN_TRANSITO!W:W,PLANEJAMENTO!A705)</f>
        <v>162</v>
      </c>
      <c r="N705" s="15">
        <v>0</v>
      </c>
      <c r="O705" s="15">
        <v>162</v>
      </c>
      <c r="P705" s="15">
        <f>(PLANEJAMENTO[[#This Row],[AGUARDANDO SEPARAÇÃO]]+PLANEJAMENTO[[#This Row],[FINALIZADO]])-(PLANEJAMENTO[[#This Row],[TOTAL LISTA]]+PLANEJAMENTO[[#This Row],[KIT]])</f>
        <v>0</v>
      </c>
      <c r="Q705" s="3">
        <f>IFERROR(VLOOKUP(PLANEJAMENTO[[#This Row],[SKU]],EST_MERCOCAMP!A:E,5,0),0)</f>
        <v>17496</v>
      </c>
      <c r="R705" s="3">
        <f>IFERROR(VLOOKUP(PLANEJAMENTO[[#This Row],[SKU]],EST_LMX!A:C,3,0),0)</f>
        <v>1488</v>
      </c>
      <c r="S705" s="7">
        <f>IFERROR(IF(VLOOKUP(C705,'EST_DEVINTEX X DEMANDA'!A:E,5,0)&lt;0,0,VLOOKUP(C705,'EST_DEVINTEX X DEMANDA'!A:E,5,0)),0)</f>
        <v>3882</v>
      </c>
      <c r="T705" s="3"/>
      <c r="U705" s="3">
        <f t="shared" si="20"/>
        <v>0</v>
      </c>
      <c r="V705" s="3">
        <f t="shared" si="21"/>
        <v>0</v>
      </c>
      <c r="W705" s="3" t="s">
        <v>145</v>
      </c>
      <c r="X705" s="87" t="s">
        <v>145</v>
      </c>
      <c r="Y705" s="73">
        <f>(PLANEJAMENTO[[#This Row],[AGUARDANDO SEPARAÇÃO]]+PLANEJAMENTO[[#This Row],[FINALIZADO]])/(PLANEJAMENTO[[#This Row],[KIT]]+PLANEJAMENTO[[#This Row],[TOTAL LISTA]])</f>
        <v>1</v>
      </c>
    </row>
    <row r="706" spans="1:25" x14ac:dyDescent="0.25">
      <c r="A706" s="71" t="s">
        <v>162</v>
      </c>
      <c r="B706" s="71" t="s">
        <v>158</v>
      </c>
      <c r="C706" s="3">
        <v>32447</v>
      </c>
      <c r="D706" s="3" t="s">
        <v>75</v>
      </c>
      <c r="E706" s="47" t="s">
        <v>135</v>
      </c>
      <c r="F706" s="4" t="s">
        <v>136</v>
      </c>
      <c r="G706" s="4">
        <v>960</v>
      </c>
      <c r="H706" s="3">
        <v>6</v>
      </c>
      <c r="I706" s="15">
        <f>SUMIFS(IN_TRANSITO!E:E,IN_TRANSITO!B:B,PLANEJAMENTO!C706,IN_TRANSITO!H:H,PLANEJAMENTO!$I$2,IN_TRANSITO!W:W,PLANEJAMENTO!A706)</f>
        <v>0</v>
      </c>
      <c r="J706" s="15">
        <f>SUMIFS(IN_TRANSITO!E:E,IN_TRANSITO!B:B,PLANEJAMENTO!C706,IN_TRANSITO!H:H,PLANEJAMENTO!$J$2,IN_TRANSITO!W:W,PLANEJAMENTO!A706)</f>
        <v>0</v>
      </c>
      <c r="K706" s="15">
        <f>SUMIFS(PRODUCAO_SHRINK!E:E,PRODUCAO_SHRINK!B:B,PLANEJAMENTO[[#This Row],[SKU]],PRODUCAO_SHRINK!H:H,PLANEJAMENTO[[#Headers],[SHERINK SOLICITADO]],PRODUCAO_SHRINK!V:V,PLANEJAMENTO[[#This Row],[LISTA]])</f>
        <v>162</v>
      </c>
      <c r="L706" s="15">
        <f>SUMIFS(PRODUCAO_SHRINK!E:E,PRODUCAO_SHRINK!B:B,PLANEJAMENTO[[#This Row],[SKU]],PRODUCAO_SHRINK!H:H,PLANEJAMENTO[[#Headers],[SHERINK ENVIADO]],PRODUCAO_SHRINK!V:V,PLANEJAMENTO[[#This Row],[LISTA]])</f>
        <v>0</v>
      </c>
      <c r="M706" s="15">
        <f>SUMIFS(IN_TRANSITO!E:E,IN_TRANSITO!B:B,PLANEJAMENTO!C706,IN_TRANSITO!H:H,PLANEJAMENTO!$M$2,IN_TRANSITO!W:W,PLANEJAMENTO!A706)</f>
        <v>0</v>
      </c>
      <c r="N706" s="15">
        <v>0</v>
      </c>
      <c r="O706" s="15">
        <v>162</v>
      </c>
      <c r="P706" s="15">
        <f>(PLANEJAMENTO[[#This Row],[AGUARDANDO SEPARAÇÃO]]+PLANEJAMENTO[[#This Row],[FINALIZADO]])-(PLANEJAMENTO[[#This Row],[TOTAL LISTA]]+PLANEJAMENTO[[#This Row],[KIT]])</f>
        <v>-162</v>
      </c>
      <c r="Q706" s="3">
        <f>IFERROR(VLOOKUP(PLANEJAMENTO[[#This Row],[SKU]],EST_MERCOCAMP!A:E,5,0),0)</f>
        <v>32526</v>
      </c>
      <c r="R706" s="3">
        <f>IFERROR(VLOOKUP(PLANEJAMENTO[[#This Row],[SKU]],EST_LMX!A:C,3,0),0)</f>
        <v>2934</v>
      </c>
      <c r="S706" s="7">
        <f>IFERROR(IF(VLOOKUP(C706,'EST_DEVINTEX X DEMANDA'!A:E,5,0)&lt;0,0,VLOOKUP(C706,'EST_DEVINTEX X DEMANDA'!A:E,5,0)),0)</f>
        <v>6906</v>
      </c>
      <c r="T706" s="3"/>
      <c r="U706" s="3">
        <f t="shared" si="20"/>
        <v>0</v>
      </c>
      <c r="V706" s="3">
        <f t="shared" si="21"/>
        <v>0</v>
      </c>
      <c r="W706" s="3" t="s">
        <v>182</v>
      </c>
      <c r="X706" s="87" t="s">
        <v>145</v>
      </c>
      <c r="Y706" s="73">
        <f>(PLANEJAMENTO[[#This Row],[AGUARDANDO SEPARAÇÃO]]+PLANEJAMENTO[[#This Row],[FINALIZADO]])/(PLANEJAMENTO[[#This Row],[KIT]]+PLANEJAMENTO[[#This Row],[TOTAL LISTA]])</f>
        <v>0</v>
      </c>
    </row>
    <row r="707" spans="1:25" x14ac:dyDescent="0.25">
      <c r="A707" s="71" t="s">
        <v>162</v>
      </c>
      <c r="B707" s="71" t="s">
        <v>158</v>
      </c>
      <c r="C707" s="3">
        <v>32920</v>
      </c>
      <c r="D707" s="3" t="s">
        <v>76</v>
      </c>
      <c r="E707" s="47" t="s">
        <v>135</v>
      </c>
      <c r="F707" s="4" t="s">
        <v>136</v>
      </c>
      <c r="G707" s="4">
        <v>480</v>
      </c>
      <c r="H707" s="3">
        <v>6</v>
      </c>
      <c r="I707" s="15">
        <f>SUMIFS(IN_TRANSITO!E:E,IN_TRANSITO!B:B,PLANEJAMENTO!C707,IN_TRANSITO!H:H,PLANEJAMENTO!$I$2,IN_TRANSITO!W:W,PLANEJAMENTO!A707)</f>
        <v>0</v>
      </c>
      <c r="J707" s="15">
        <f>SUMIFS(IN_TRANSITO!E:E,IN_TRANSITO!B:B,PLANEJAMENTO!C707,IN_TRANSITO!H:H,PLANEJAMENTO!$J$2,IN_TRANSITO!W:W,PLANEJAMENTO!A707)</f>
        <v>0</v>
      </c>
      <c r="K707" s="15">
        <f>SUMIFS(PRODUCAO_SHRINK!E:E,PRODUCAO_SHRINK!B:B,PLANEJAMENTO[[#This Row],[SKU]],PRODUCAO_SHRINK!H:H,PLANEJAMENTO[[#Headers],[SHERINK SOLICITADO]],PRODUCAO_SHRINK!V:V,PLANEJAMENTO[[#This Row],[LISTA]])</f>
        <v>162</v>
      </c>
      <c r="L707" s="15">
        <f>SUMIFS(PRODUCAO_SHRINK!E:E,PRODUCAO_SHRINK!B:B,PLANEJAMENTO[[#This Row],[SKU]],PRODUCAO_SHRINK!H:H,PLANEJAMENTO[[#Headers],[SHERINK ENVIADO]],PRODUCAO_SHRINK!V:V,PLANEJAMENTO[[#This Row],[LISTA]])</f>
        <v>0</v>
      </c>
      <c r="M707" s="15">
        <f>SUMIFS(IN_TRANSITO!E:E,IN_TRANSITO!B:B,PLANEJAMENTO!C707,IN_TRANSITO!H:H,PLANEJAMENTO!$M$2,IN_TRANSITO!W:W,PLANEJAMENTO!A707)</f>
        <v>0</v>
      </c>
      <c r="N707" s="15">
        <v>0</v>
      </c>
      <c r="O707" s="15">
        <v>162</v>
      </c>
      <c r="P707" s="15">
        <f>(PLANEJAMENTO[[#This Row],[AGUARDANDO SEPARAÇÃO]]+PLANEJAMENTO[[#This Row],[FINALIZADO]])-(PLANEJAMENTO[[#This Row],[TOTAL LISTA]]+PLANEJAMENTO[[#This Row],[KIT]])</f>
        <v>-162</v>
      </c>
      <c r="Q707" s="3">
        <f>IFERROR(VLOOKUP(PLANEJAMENTO[[#This Row],[SKU]],EST_MERCOCAMP!A:E,5,0),0)</f>
        <v>4158</v>
      </c>
      <c r="R707" s="3">
        <f>IFERROR(VLOOKUP(PLANEJAMENTO[[#This Row],[SKU]],EST_LMX!A:C,3,0),0)</f>
        <v>384</v>
      </c>
      <c r="S707" s="7">
        <f>IFERROR(IF(VLOOKUP(C707,'EST_DEVINTEX X DEMANDA'!A:E,5,0)&lt;0,0,VLOOKUP(C707,'EST_DEVINTEX X DEMANDA'!A:E,5,0)),0)</f>
        <v>4800</v>
      </c>
      <c r="T707" s="3"/>
      <c r="U707" s="3">
        <f t="shared" ref="U707:U770" si="22">T707*G707</f>
        <v>0</v>
      </c>
      <c r="V707" s="3">
        <f t="shared" ref="V707:V770" si="23">U707/H707</f>
        <v>0</v>
      </c>
      <c r="W707" s="3" t="s">
        <v>182</v>
      </c>
      <c r="X707" s="87" t="s">
        <v>145</v>
      </c>
      <c r="Y707" s="73">
        <f>(PLANEJAMENTO[[#This Row],[AGUARDANDO SEPARAÇÃO]]+PLANEJAMENTO[[#This Row],[FINALIZADO]])/(PLANEJAMENTO[[#This Row],[KIT]]+PLANEJAMENTO[[#This Row],[TOTAL LISTA]])</f>
        <v>0</v>
      </c>
    </row>
    <row r="708" spans="1:25" x14ac:dyDescent="0.25">
      <c r="A708" s="71" t="s">
        <v>162</v>
      </c>
      <c r="B708" s="71" t="s">
        <v>158</v>
      </c>
      <c r="C708" s="3">
        <v>33263</v>
      </c>
      <c r="D708" s="3" t="s">
        <v>339</v>
      </c>
      <c r="E708" s="47" t="s">
        <v>137</v>
      </c>
      <c r="F708" s="4" t="s">
        <v>136</v>
      </c>
      <c r="G708" s="4">
        <v>930</v>
      </c>
      <c r="H708" s="3">
        <v>6</v>
      </c>
      <c r="I708" s="15">
        <f>SUMIFS(IN_TRANSITO!E:E,IN_TRANSITO!B:B,PLANEJAMENTO!C708,IN_TRANSITO!H:H,PLANEJAMENTO!$I$2,IN_TRANSITO!W:W,PLANEJAMENTO!A708)</f>
        <v>162</v>
      </c>
      <c r="J708" s="15">
        <f>SUMIFS(IN_TRANSITO!E:E,IN_TRANSITO!B:B,PLANEJAMENTO!C708,IN_TRANSITO!H:H,PLANEJAMENTO!$J$2,IN_TRANSITO!W:W,PLANEJAMENTO!A708)</f>
        <v>0</v>
      </c>
      <c r="K708" s="15">
        <f>SUMIFS(PRODUCAO_SHRINK!E:E,PRODUCAO_SHRINK!B:B,PLANEJAMENTO[[#This Row],[SKU]],PRODUCAO_SHRINK!H:H,PLANEJAMENTO[[#Headers],[SHERINK SOLICITADO]],PRODUCAO_SHRINK!V:V,PLANEJAMENTO[[#This Row],[LISTA]])</f>
        <v>0</v>
      </c>
      <c r="L708" s="15">
        <f>SUMIFS(PRODUCAO_SHRINK!E:E,PRODUCAO_SHRINK!B:B,PLANEJAMENTO[[#This Row],[SKU]],PRODUCAO_SHRINK!H:H,PLANEJAMENTO[[#Headers],[SHERINK ENVIADO]],PRODUCAO_SHRINK!V:V,PLANEJAMENTO[[#This Row],[LISTA]])</f>
        <v>0</v>
      </c>
      <c r="M708" s="15">
        <f>SUMIFS(IN_TRANSITO!E:E,IN_TRANSITO!B:B,PLANEJAMENTO!C708,IN_TRANSITO!H:H,PLANEJAMENTO!$M$2,IN_TRANSITO!W:W,PLANEJAMENTO!A708)</f>
        <v>0</v>
      </c>
      <c r="N708" s="15">
        <v>0</v>
      </c>
      <c r="O708" s="15">
        <v>162</v>
      </c>
      <c r="P708" s="15">
        <f>(PLANEJAMENTO[[#This Row],[AGUARDANDO SEPARAÇÃO]]+PLANEJAMENTO[[#This Row],[FINALIZADO]])-(PLANEJAMENTO[[#This Row],[TOTAL LISTA]]+PLANEJAMENTO[[#This Row],[KIT]])</f>
        <v>0</v>
      </c>
      <c r="Q708" s="3">
        <f>IFERROR(VLOOKUP(PLANEJAMENTO[[#This Row],[SKU]],EST_MERCOCAMP!A:E,5,0),0)</f>
        <v>348</v>
      </c>
      <c r="R708" s="3">
        <f>IFERROR(VLOOKUP(PLANEJAMENTO[[#This Row],[SKU]],EST_LMX!A:C,3,0),0)</f>
        <v>2802</v>
      </c>
      <c r="S708" s="7">
        <f>IFERROR(IF(VLOOKUP(C708,'EST_DEVINTEX X DEMANDA'!A:E,5,0)&lt;0,0,VLOOKUP(C708,'EST_DEVINTEX X DEMANDA'!A:E,5,0)),0)</f>
        <v>1578</v>
      </c>
      <c r="T708" s="3"/>
      <c r="U708" s="3">
        <f t="shared" si="22"/>
        <v>0</v>
      </c>
      <c r="V708" s="3">
        <f t="shared" si="23"/>
        <v>0</v>
      </c>
      <c r="W708" s="3" t="s">
        <v>145</v>
      </c>
      <c r="X708" s="87" t="s">
        <v>145</v>
      </c>
      <c r="Y708" s="73">
        <f>(PLANEJAMENTO[[#This Row],[AGUARDANDO SEPARAÇÃO]]+PLANEJAMENTO[[#This Row],[FINALIZADO]])/(PLANEJAMENTO[[#This Row],[KIT]]+PLANEJAMENTO[[#This Row],[TOTAL LISTA]])</f>
        <v>1</v>
      </c>
    </row>
    <row r="709" spans="1:25" x14ac:dyDescent="0.25">
      <c r="A709" s="71" t="s">
        <v>162</v>
      </c>
      <c r="B709" s="71" t="s">
        <v>158</v>
      </c>
      <c r="C709" s="3">
        <v>34945</v>
      </c>
      <c r="D709" s="3" t="s">
        <v>288</v>
      </c>
      <c r="E709" s="47" t="s">
        <v>137</v>
      </c>
      <c r="F709" s="4" t="s">
        <v>136</v>
      </c>
      <c r="G709" s="4">
        <v>960</v>
      </c>
      <c r="H709" s="3">
        <v>6</v>
      </c>
      <c r="I709" s="15">
        <f>SUMIFS(IN_TRANSITO!E:E,IN_TRANSITO!B:B,PLANEJAMENTO!C709,IN_TRANSITO!H:H,PLANEJAMENTO!$I$2,IN_TRANSITO!W:W,PLANEJAMENTO!A709)</f>
        <v>0</v>
      </c>
      <c r="J709" s="15">
        <f>SUMIFS(IN_TRANSITO!E:E,IN_TRANSITO!B:B,PLANEJAMENTO!C709,IN_TRANSITO!H:H,PLANEJAMENTO!$J$2,IN_TRANSITO!W:W,PLANEJAMENTO!A709)</f>
        <v>0</v>
      </c>
      <c r="K709" s="15">
        <f>SUMIFS(PRODUCAO_SHRINK!E:E,PRODUCAO_SHRINK!B:B,PLANEJAMENTO[[#This Row],[SKU]],PRODUCAO_SHRINK!H:H,PLANEJAMENTO[[#Headers],[SHERINK SOLICITADO]],PRODUCAO_SHRINK!V:V,PLANEJAMENTO[[#This Row],[LISTA]])</f>
        <v>0</v>
      </c>
      <c r="L709" s="15">
        <f>SUMIFS(PRODUCAO_SHRINK!E:E,PRODUCAO_SHRINK!B:B,PLANEJAMENTO[[#This Row],[SKU]],PRODUCAO_SHRINK!H:H,PLANEJAMENTO[[#Headers],[SHERINK ENVIADO]],PRODUCAO_SHRINK!V:V,PLANEJAMENTO[[#This Row],[LISTA]])</f>
        <v>0</v>
      </c>
      <c r="M709" s="15">
        <f>SUMIFS(IN_TRANSITO!E:E,IN_TRANSITO!B:B,PLANEJAMENTO!C709,IN_TRANSITO!H:H,PLANEJAMENTO!$M$2,IN_TRANSITO!W:W,PLANEJAMENTO!A709)</f>
        <v>162</v>
      </c>
      <c r="N709" s="15">
        <v>0</v>
      </c>
      <c r="O709" s="15">
        <v>162</v>
      </c>
      <c r="P709" s="15">
        <f>(PLANEJAMENTO[[#This Row],[AGUARDANDO SEPARAÇÃO]]+PLANEJAMENTO[[#This Row],[FINALIZADO]])-(PLANEJAMENTO[[#This Row],[TOTAL LISTA]]+PLANEJAMENTO[[#This Row],[KIT]])</f>
        <v>0</v>
      </c>
      <c r="Q709" s="3">
        <f>IFERROR(VLOOKUP(PLANEJAMENTO[[#This Row],[SKU]],EST_MERCOCAMP!A:E,5,0),0)</f>
        <v>2718</v>
      </c>
      <c r="R709" s="3">
        <f>IFERROR(VLOOKUP(PLANEJAMENTO[[#This Row],[SKU]],EST_LMX!A:C,3,0),0)</f>
        <v>582</v>
      </c>
      <c r="S709" s="7">
        <f>IFERROR(IF(VLOOKUP(C709,'EST_DEVINTEX X DEMANDA'!A:E,5,0)&lt;0,0,VLOOKUP(C709,'EST_DEVINTEX X DEMANDA'!A:E,5,0)),0)</f>
        <v>6720</v>
      </c>
      <c r="T709" s="3"/>
      <c r="U709" s="3">
        <f t="shared" si="22"/>
        <v>0</v>
      </c>
      <c r="V709" s="3">
        <f t="shared" si="23"/>
        <v>0</v>
      </c>
      <c r="W709" s="3" t="s">
        <v>145</v>
      </c>
      <c r="X709" s="87" t="s">
        <v>145</v>
      </c>
      <c r="Y709" s="73">
        <f>(PLANEJAMENTO[[#This Row],[AGUARDANDO SEPARAÇÃO]]+PLANEJAMENTO[[#This Row],[FINALIZADO]])/(PLANEJAMENTO[[#This Row],[KIT]]+PLANEJAMENTO[[#This Row],[TOTAL LISTA]])</f>
        <v>1</v>
      </c>
    </row>
    <row r="710" spans="1:25" x14ac:dyDescent="0.25">
      <c r="A710" s="71" t="s">
        <v>162</v>
      </c>
      <c r="B710" s="71" t="s">
        <v>158</v>
      </c>
      <c r="C710" s="3">
        <v>33258</v>
      </c>
      <c r="D710" s="3" t="s">
        <v>261</v>
      </c>
      <c r="E710" s="47" t="s">
        <v>135</v>
      </c>
      <c r="F710" s="4" t="s">
        <v>136</v>
      </c>
      <c r="G710" s="4">
        <v>5280</v>
      </c>
      <c r="H710" s="3">
        <v>12</v>
      </c>
      <c r="I710" s="15">
        <f>SUMIFS(IN_TRANSITO!E:E,IN_TRANSITO!B:B,PLANEJAMENTO!C710,IN_TRANSITO!H:H,PLANEJAMENTO!$I$2,IN_TRANSITO!W:W,PLANEJAMENTO!A710)</f>
        <v>0</v>
      </c>
      <c r="J710" s="15">
        <f>SUMIFS(IN_TRANSITO!E:E,IN_TRANSITO!B:B,PLANEJAMENTO!C710,IN_TRANSITO!H:H,PLANEJAMENTO!$J$2,IN_TRANSITO!W:W,PLANEJAMENTO!A710)</f>
        <v>0</v>
      </c>
      <c r="K710" s="15">
        <f>SUMIFS(PRODUCAO_SHRINK!E:E,PRODUCAO_SHRINK!B:B,PLANEJAMENTO[[#This Row],[SKU]],PRODUCAO_SHRINK!H:H,PLANEJAMENTO[[#Headers],[SHERINK SOLICITADO]],PRODUCAO_SHRINK!V:V,PLANEJAMENTO[[#This Row],[LISTA]])</f>
        <v>0</v>
      </c>
      <c r="L710" s="15">
        <f>SUMIFS(PRODUCAO_SHRINK!E:E,PRODUCAO_SHRINK!B:B,PLANEJAMENTO[[#This Row],[SKU]],PRODUCAO_SHRINK!H:H,PLANEJAMENTO[[#Headers],[SHERINK ENVIADO]],PRODUCAO_SHRINK!V:V,PLANEJAMENTO[[#This Row],[LISTA]])</f>
        <v>0</v>
      </c>
      <c r="M710" s="15">
        <f>SUMIFS(IN_TRANSITO!E:E,IN_TRANSITO!B:B,PLANEJAMENTO!C710,IN_TRANSITO!H:H,PLANEJAMENTO!$M$2,IN_TRANSITO!W:W,PLANEJAMENTO!A710)</f>
        <v>156</v>
      </c>
      <c r="N710" s="15">
        <v>0</v>
      </c>
      <c r="O710" s="15">
        <v>156</v>
      </c>
      <c r="P710" s="15">
        <f>(PLANEJAMENTO[[#This Row],[AGUARDANDO SEPARAÇÃO]]+PLANEJAMENTO[[#This Row],[FINALIZADO]])-(PLANEJAMENTO[[#This Row],[TOTAL LISTA]]+PLANEJAMENTO[[#This Row],[KIT]])</f>
        <v>0</v>
      </c>
      <c r="Q710" s="3">
        <f>IFERROR(VLOOKUP(PLANEJAMENTO[[#This Row],[SKU]],EST_MERCOCAMP!A:E,5,0),0)</f>
        <v>5424</v>
      </c>
      <c r="R710" s="3">
        <f>IFERROR(VLOOKUP(PLANEJAMENTO[[#This Row],[SKU]],EST_LMX!A:C,3,0),0)</f>
        <v>3766</v>
      </c>
      <c r="S710" s="7">
        <f>IFERROR(IF(VLOOKUP(C710,'EST_DEVINTEX X DEMANDA'!A:E,5,0)&lt;0,0,VLOOKUP(C710,'EST_DEVINTEX X DEMANDA'!A:E,5,0)),0)</f>
        <v>12360</v>
      </c>
      <c r="T710" s="3"/>
      <c r="U710" s="3">
        <f t="shared" si="22"/>
        <v>0</v>
      </c>
      <c r="V710" s="3">
        <f t="shared" si="23"/>
        <v>0</v>
      </c>
      <c r="W710" s="3" t="s">
        <v>145</v>
      </c>
      <c r="X710" s="87" t="s">
        <v>145</v>
      </c>
      <c r="Y710" s="73">
        <f>(PLANEJAMENTO[[#This Row],[AGUARDANDO SEPARAÇÃO]]+PLANEJAMENTO[[#This Row],[FINALIZADO]])/(PLANEJAMENTO[[#This Row],[KIT]]+PLANEJAMENTO[[#This Row],[TOTAL LISTA]])</f>
        <v>1</v>
      </c>
    </row>
    <row r="711" spans="1:25" x14ac:dyDescent="0.25">
      <c r="A711" s="71" t="s">
        <v>162</v>
      </c>
      <c r="B711" s="71" t="s">
        <v>158</v>
      </c>
      <c r="C711" s="3">
        <v>34921</v>
      </c>
      <c r="D711" s="3" t="s">
        <v>77</v>
      </c>
      <c r="E711" s="47" t="s">
        <v>135</v>
      </c>
      <c r="F711" s="4" t="s">
        <v>136</v>
      </c>
      <c r="G711" s="4">
        <v>960</v>
      </c>
      <c r="H711" s="3">
        <v>6</v>
      </c>
      <c r="I711" s="15">
        <f>SUMIFS(IN_TRANSITO!E:E,IN_TRANSITO!B:B,PLANEJAMENTO!C711,IN_TRANSITO!H:H,PLANEJAMENTO!$I$2,IN_TRANSITO!W:W,PLANEJAMENTO!A711)</f>
        <v>0</v>
      </c>
      <c r="J711" s="15">
        <f>SUMIFS(IN_TRANSITO!E:E,IN_TRANSITO!B:B,PLANEJAMENTO!C711,IN_TRANSITO!H:H,PLANEJAMENTO!$J$2,IN_TRANSITO!W:W,PLANEJAMENTO!A711)</f>
        <v>0</v>
      </c>
      <c r="K711" s="15">
        <f>SUMIFS(PRODUCAO_SHRINK!E:E,PRODUCAO_SHRINK!B:B,PLANEJAMENTO[[#This Row],[SKU]],PRODUCAO_SHRINK!H:H,PLANEJAMENTO[[#Headers],[SHERINK SOLICITADO]],PRODUCAO_SHRINK!V:V,PLANEJAMENTO[[#This Row],[LISTA]])</f>
        <v>150</v>
      </c>
      <c r="L711" s="15">
        <f>SUMIFS(PRODUCAO_SHRINK!E:E,PRODUCAO_SHRINK!B:B,PLANEJAMENTO[[#This Row],[SKU]],PRODUCAO_SHRINK!H:H,PLANEJAMENTO[[#Headers],[SHERINK ENVIADO]],PRODUCAO_SHRINK!V:V,PLANEJAMENTO[[#This Row],[LISTA]])</f>
        <v>0</v>
      </c>
      <c r="M711" s="15">
        <f>SUMIFS(IN_TRANSITO!E:E,IN_TRANSITO!B:B,PLANEJAMENTO!C711,IN_TRANSITO!H:H,PLANEJAMENTO!$M$2,IN_TRANSITO!W:W,PLANEJAMENTO!A711)</f>
        <v>0</v>
      </c>
      <c r="N711" s="15">
        <v>0</v>
      </c>
      <c r="O711" s="15">
        <v>150</v>
      </c>
      <c r="P711" s="15">
        <f>(PLANEJAMENTO[[#This Row],[AGUARDANDO SEPARAÇÃO]]+PLANEJAMENTO[[#This Row],[FINALIZADO]])-(PLANEJAMENTO[[#This Row],[TOTAL LISTA]]+PLANEJAMENTO[[#This Row],[KIT]])</f>
        <v>-150</v>
      </c>
      <c r="Q711" s="3">
        <f>IFERROR(VLOOKUP(PLANEJAMENTO[[#This Row],[SKU]],EST_MERCOCAMP!A:E,5,0),0)</f>
        <v>-2676</v>
      </c>
      <c r="R711" s="3">
        <f>IFERROR(VLOOKUP(PLANEJAMENTO[[#This Row],[SKU]],EST_LMX!A:C,3,0),0)</f>
        <v>966</v>
      </c>
      <c r="S711" s="7">
        <f>IFERROR(IF(VLOOKUP(C711,'EST_DEVINTEX X DEMANDA'!A:E,5,0)&lt;0,0,VLOOKUP(C711,'EST_DEVINTEX X DEMANDA'!A:E,5,0)),0)</f>
        <v>7062</v>
      </c>
      <c r="T711" s="3"/>
      <c r="U711" s="3">
        <f t="shared" si="22"/>
        <v>0</v>
      </c>
      <c r="V711" s="3">
        <f t="shared" si="23"/>
        <v>0</v>
      </c>
      <c r="W711" s="3" t="s">
        <v>182</v>
      </c>
      <c r="X711" s="87" t="s">
        <v>145</v>
      </c>
      <c r="Y711" s="73">
        <f>(PLANEJAMENTO[[#This Row],[AGUARDANDO SEPARAÇÃO]]+PLANEJAMENTO[[#This Row],[FINALIZADO]])/(PLANEJAMENTO[[#This Row],[KIT]]+PLANEJAMENTO[[#This Row],[TOTAL LISTA]])</f>
        <v>0</v>
      </c>
    </row>
    <row r="712" spans="1:25" x14ac:dyDescent="0.25">
      <c r="A712" s="71" t="s">
        <v>162</v>
      </c>
      <c r="B712" s="71" t="s">
        <v>158</v>
      </c>
      <c r="C712" s="3">
        <v>33312</v>
      </c>
      <c r="D712" s="3" t="s">
        <v>78</v>
      </c>
      <c r="E712" s="47" t="s">
        <v>135</v>
      </c>
      <c r="F712" s="4" t="s">
        <v>136</v>
      </c>
      <c r="G712" s="4">
        <v>462</v>
      </c>
      <c r="H712" s="3">
        <v>6</v>
      </c>
      <c r="I712" s="15">
        <f>SUMIFS(IN_TRANSITO!E:E,IN_TRANSITO!B:B,PLANEJAMENTO!C712,IN_TRANSITO!H:H,PLANEJAMENTO!$I$2,IN_TRANSITO!W:W,PLANEJAMENTO!A712)</f>
        <v>0</v>
      </c>
      <c r="J712" s="15">
        <f>SUMIFS(IN_TRANSITO!E:E,IN_TRANSITO!B:B,PLANEJAMENTO!C712,IN_TRANSITO!H:H,PLANEJAMENTO!$J$2,IN_TRANSITO!W:W,PLANEJAMENTO!A712)</f>
        <v>0</v>
      </c>
      <c r="K712" s="15">
        <f>SUMIFS(PRODUCAO_SHRINK!E:E,PRODUCAO_SHRINK!B:B,PLANEJAMENTO[[#This Row],[SKU]],PRODUCAO_SHRINK!H:H,PLANEJAMENTO[[#Headers],[SHERINK SOLICITADO]],PRODUCAO_SHRINK!V:V,PLANEJAMENTO[[#This Row],[LISTA]])</f>
        <v>150</v>
      </c>
      <c r="L712" s="15">
        <f>SUMIFS(PRODUCAO_SHRINK!E:E,PRODUCAO_SHRINK!B:B,PLANEJAMENTO[[#This Row],[SKU]],PRODUCAO_SHRINK!H:H,PLANEJAMENTO[[#Headers],[SHERINK ENVIADO]],PRODUCAO_SHRINK!V:V,PLANEJAMENTO[[#This Row],[LISTA]])</f>
        <v>0</v>
      </c>
      <c r="M712" s="15">
        <f>SUMIFS(IN_TRANSITO!E:E,IN_TRANSITO!B:B,PLANEJAMENTO!C712,IN_TRANSITO!H:H,PLANEJAMENTO!$M$2,IN_TRANSITO!W:W,PLANEJAMENTO!A712)</f>
        <v>0</v>
      </c>
      <c r="N712" s="15">
        <v>0</v>
      </c>
      <c r="O712" s="15">
        <v>150</v>
      </c>
      <c r="P712" s="15">
        <f>(PLANEJAMENTO[[#This Row],[AGUARDANDO SEPARAÇÃO]]+PLANEJAMENTO[[#This Row],[FINALIZADO]])-(PLANEJAMENTO[[#This Row],[TOTAL LISTA]]+PLANEJAMENTO[[#This Row],[KIT]])</f>
        <v>-150</v>
      </c>
      <c r="Q712" s="3">
        <f>IFERROR(VLOOKUP(PLANEJAMENTO[[#This Row],[SKU]],EST_MERCOCAMP!A:E,5,0),0)</f>
        <v>8148</v>
      </c>
      <c r="R712" s="3">
        <f>IFERROR(VLOOKUP(PLANEJAMENTO[[#This Row],[SKU]],EST_LMX!A:C,3,0),0)</f>
        <v>2238</v>
      </c>
      <c r="S712" s="7">
        <f>IFERROR(IF(VLOOKUP(C712,'EST_DEVINTEX X DEMANDA'!A:E,5,0)&lt;0,0,VLOOKUP(C712,'EST_DEVINTEX X DEMANDA'!A:E,5,0)),0)</f>
        <v>342</v>
      </c>
      <c r="T712" s="3"/>
      <c r="U712" s="3">
        <f t="shared" si="22"/>
        <v>0</v>
      </c>
      <c r="V712" s="3">
        <f t="shared" si="23"/>
        <v>0</v>
      </c>
      <c r="W712" s="3" t="s">
        <v>182</v>
      </c>
      <c r="X712" s="87" t="s">
        <v>145</v>
      </c>
      <c r="Y712" s="73">
        <f>(PLANEJAMENTO[[#This Row],[AGUARDANDO SEPARAÇÃO]]+PLANEJAMENTO[[#This Row],[FINALIZADO]])/(PLANEJAMENTO[[#This Row],[KIT]]+PLANEJAMENTO[[#This Row],[TOTAL LISTA]])</f>
        <v>0</v>
      </c>
    </row>
    <row r="713" spans="1:25" x14ac:dyDescent="0.25">
      <c r="A713" s="71" t="s">
        <v>162</v>
      </c>
      <c r="B713" s="71" t="s">
        <v>158</v>
      </c>
      <c r="C713" s="3">
        <v>34682</v>
      </c>
      <c r="D713" s="3" t="s">
        <v>79</v>
      </c>
      <c r="E713" s="47" t="s">
        <v>135</v>
      </c>
      <c r="F713" s="4" t="s">
        <v>136</v>
      </c>
      <c r="G713" s="4">
        <v>390</v>
      </c>
      <c r="H713" s="3">
        <v>6</v>
      </c>
      <c r="I713" s="15">
        <f>SUMIFS(IN_TRANSITO!E:E,IN_TRANSITO!B:B,PLANEJAMENTO!C713,IN_TRANSITO!H:H,PLANEJAMENTO!$I$2,IN_TRANSITO!W:W,PLANEJAMENTO!A713)</f>
        <v>0</v>
      </c>
      <c r="J713" s="15">
        <f>SUMIFS(IN_TRANSITO!E:E,IN_TRANSITO!B:B,PLANEJAMENTO!C713,IN_TRANSITO!H:H,PLANEJAMENTO!$J$2,IN_TRANSITO!W:W,PLANEJAMENTO!A713)</f>
        <v>0</v>
      </c>
      <c r="K713" s="15">
        <f>SUMIFS(PRODUCAO_SHRINK!E:E,PRODUCAO_SHRINK!B:B,PLANEJAMENTO[[#This Row],[SKU]],PRODUCAO_SHRINK!H:H,PLANEJAMENTO[[#Headers],[SHERINK SOLICITADO]],PRODUCAO_SHRINK!V:V,PLANEJAMENTO[[#This Row],[LISTA]])</f>
        <v>150</v>
      </c>
      <c r="L713" s="15">
        <f>SUMIFS(PRODUCAO_SHRINK!E:E,PRODUCAO_SHRINK!B:B,PLANEJAMENTO[[#This Row],[SKU]],PRODUCAO_SHRINK!H:H,PLANEJAMENTO[[#Headers],[SHERINK ENVIADO]],PRODUCAO_SHRINK!V:V,PLANEJAMENTO[[#This Row],[LISTA]])</f>
        <v>0</v>
      </c>
      <c r="M713" s="15">
        <f>SUMIFS(IN_TRANSITO!E:E,IN_TRANSITO!B:B,PLANEJAMENTO!C713,IN_TRANSITO!H:H,PLANEJAMENTO!$M$2,IN_TRANSITO!W:W,PLANEJAMENTO!A713)</f>
        <v>0</v>
      </c>
      <c r="N713" s="15">
        <v>0</v>
      </c>
      <c r="O713" s="15">
        <v>150</v>
      </c>
      <c r="P713" s="15">
        <f>(PLANEJAMENTO[[#This Row],[AGUARDANDO SEPARAÇÃO]]+PLANEJAMENTO[[#This Row],[FINALIZADO]])-(PLANEJAMENTO[[#This Row],[TOTAL LISTA]]+PLANEJAMENTO[[#This Row],[KIT]])</f>
        <v>-150</v>
      </c>
      <c r="Q713" s="3">
        <f>IFERROR(VLOOKUP(PLANEJAMENTO[[#This Row],[SKU]],EST_MERCOCAMP!A:E,5,0),0)</f>
        <v>762</v>
      </c>
      <c r="R713" s="3">
        <f>IFERROR(VLOOKUP(PLANEJAMENTO[[#This Row],[SKU]],EST_LMX!A:C,3,0),0)</f>
        <v>1467</v>
      </c>
      <c r="S713" s="7">
        <f>IFERROR(IF(VLOOKUP(C713,'EST_DEVINTEX X DEMANDA'!A:E,5,0)&lt;0,0,VLOOKUP(C713,'EST_DEVINTEX X DEMANDA'!A:E,5,0)),0)</f>
        <v>390</v>
      </c>
      <c r="T713" s="3"/>
      <c r="U713" s="3">
        <f t="shared" si="22"/>
        <v>0</v>
      </c>
      <c r="V713" s="3">
        <f t="shared" si="23"/>
        <v>0</v>
      </c>
      <c r="W713" s="3" t="s">
        <v>182</v>
      </c>
      <c r="X713" s="87" t="s">
        <v>145</v>
      </c>
      <c r="Y713" s="73">
        <f>(PLANEJAMENTO[[#This Row],[AGUARDANDO SEPARAÇÃO]]+PLANEJAMENTO[[#This Row],[FINALIZADO]])/(PLANEJAMENTO[[#This Row],[KIT]]+PLANEJAMENTO[[#This Row],[TOTAL LISTA]])</f>
        <v>0</v>
      </c>
    </row>
    <row r="714" spans="1:25" x14ac:dyDescent="0.25">
      <c r="A714" s="71" t="s">
        <v>162</v>
      </c>
      <c r="B714" s="71" t="s">
        <v>158</v>
      </c>
      <c r="C714" s="3">
        <v>32670</v>
      </c>
      <c r="D714" s="3" t="s">
        <v>362</v>
      </c>
      <c r="E714" s="47" t="s">
        <v>138</v>
      </c>
      <c r="F714" s="4" t="s">
        <v>136</v>
      </c>
      <c r="G714" s="4">
        <v>1680</v>
      </c>
      <c r="H714" s="3">
        <v>6</v>
      </c>
      <c r="I714" s="15">
        <f>SUMIFS(IN_TRANSITO!E:E,IN_TRANSITO!B:B,PLANEJAMENTO!C714,IN_TRANSITO!H:H,PLANEJAMENTO!$I$2,IN_TRANSITO!W:W,PLANEJAMENTO!A714)</f>
        <v>0</v>
      </c>
      <c r="J714" s="15">
        <f>SUMIFS(IN_TRANSITO!E:E,IN_TRANSITO!B:B,PLANEJAMENTO!C714,IN_TRANSITO!H:H,PLANEJAMENTO!$J$2,IN_TRANSITO!W:W,PLANEJAMENTO!A714)</f>
        <v>0</v>
      </c>
      <c r="K714" s="15">
        <f>SUMIFS(PRODUCAO_SHRINK!E:E,PRODUCAO_SHRINK!B:B,PLANEJAMENTO[[#This Row],[SKU]],PRODUCAO_SHRINK!H:H,PLANEJAMENTO[[#Headers],[SHERINK SOLICITADO]],PRODUCAO_SHRINK!V:V,PLANEJAMENTO[[#This Row],[LISTA]])</f>
        <v>0</v>
      </c>
      <c r="L714" s="15">
        <f>SUMIFS(PRODUCAO_SHRINK!E:E,PRODUCAO_SHRINK!B:B,PLANEJAMENTO[[#This Row],[SKU]],PRODUCAO_SHRINK!H:H,PLANEJAMENTO[[#Headers],[SHERINK ENVIADO]],PRODUCAO_SHRINK!V:V,PLANEJAMENTO[[#This Row],[LISTA]])</f>
        <v>0</v>
      </c>
      <c r="M714" s="15">
        <f>SUMIFS(IN_TRANSITO!E:E,IN_TRANSITO!B:B,PLANEJAMENTO!C714,IN_TRANSITO!H:H,PLANEJAMENTO!$M$2,IN_TRANSITO!W:W,PLANEJAMENTO!A714)</f>
        <v>0</v>
      </c>
      <c r="N714" s="15">
        <v>0</v>
      </c>
      <c r="O714" s="15">
        <v>150</v>
      </c>
      <c r="P714" s="15">
        <f>(PLANEJAMENTO[[#This Row],[AGUARDANDO SEPARAÇÃO]]+PLANEJAMENTO[[#This Row],[FINALIZADO]])-(PLANEJAMENTO[[#This Row],[TOTAL LISTA]]+PLANEJAMENTO[[#This Row],[KIT]])</f>
        <v>-150</v>
      </c>
      <c r="Q714" s="3">
        <f>IFERROR(VLOOKUP(PLANEJAMENTO[[#This Row],[SKU]],EST_MERCOCAMP!A:E,5,0),0)</f>
        <v>36</v>
      </c>
      <c r="R714" s="3">
        <f>IFERROR(VLOOKUP(PLANEJAMENTO[[#This Row],[SKU]],EST_LMX!A:C,3,0),0)</f>
        <v>1110</v>
      </c>
      <c r="S714" s="7">
        <f>IFERROR(IF(VLOOKUP(C714,'EST_DEVINTEX X DEMANDA'!A:E,5,0)&lt;0,0,VLOOKUP(C714,'EST_DEVINTEX X DEMANDA'!A:E,5,0)),0)</f>
        <v>0</v>
      </c>
      <c r="T714" s="3"/>
      <c r="U714" s="3">
        <f t="shared" si="22"/>
        <v>0</v>
      </c>
      <c r="V714" s="3">
        <f t="shared" si="23"/>
        <v>0</v>
      </c>
      <c r="W714" s="3" t="s">
        <v>145</v>
      </c>
      <c r="X714" s="87" t="s">
        <v>145</v>
      </c>
      <c r="Y714" s="73">
        <f>(PLANEJAMENTO[[#This Row],[AGUARDANDO SEPARAÇÃO]]+PLANEJAMENTO[[#This Row],[FINALIZADO]])/(PLANEJAMENTO[[#This Row],[KIT]]+PLANEJAMENTO[[#This Row],[TOTAL LISTA]])</f>
        <v>0</v>
      </c>
    </row>
    <row r="715" spans="1:25" x14ac:dyDescent="0.25">
      <c r="A715" s="71" t="s">
        <v>162</v>
      </c>
      <c r="B715" s="71" t="s">
        <v>158</v>
      </c>
      <c r="C715" s="3">
        <v>34436</v>
      </c>
      <c r="D715" s="3" t="s">
        <v>338</v>
      </c>
      <c r="E715" s="47" t="s">
        <v>137</v>
      </c>
      <c r="F715" s="4" t="s">
        <v>136</v>
      </c>
      <c r="G715" s="4">
        <v>1560</v>
      </c>
      <c r="H715" s="3">
        <v>12</v>
      </c>
      <c r="I715" s="15">
        <f>SUMIFS(IN_TRANSITO!E:E,IN_TRANSITO!B:B,PLANEJAMENTO!C715,IN_TRANSITO!H:H,PLANEJAMENTO!$I$2,IN_TRANSITO!W:W,PLANEJAMENTO!A715)</f>
        <v>144</v>
      </c>
      <c r="J715" s="15">
        <f>SUMIFS(IN_TRANSITO!E:E,IN_TRANSITO!B:B,PLANEJAMENTO!C715,IN_TRANSITO!H:H,PLANEJAMENTO!$J$2,IN_TRANSITO!W:W,PLANEJAMENTO!A715)</f>
        <v>0</v>
      </c>
      <c r="K715" s="15">
        <f>SUMIFS(PRODUCAO_SHRINK!E:E,PRODUCAO_SHRINK!B:B,PLANEJAMENTO[[#This Row],[SKU]],PRODUCAO_SHRINK!H:H,PLANEJAMENTO[[#Headers],[SHERINK SOLICITADO]],PRODUCAO_SHRINK!V:V,PLANEJAMENTO[[#This Row],[LISTA]])</f>
        <v>0</v>
      </c>
      <c r="L715" s="15">
        <f>SUMIFS(PRODUCAO_SHRINK!E:E,PRODUCAO_SHRINK!B:B,PLANEJAMENTO[[#This Row],[SKU]],PRODUCAO_SHRINK!H:H,PLANEJAMENTO[[#Headers],[SHERINK ENVIADO]],PRODUCAO_SHRINK!V:V,PLANEJAMENTO[[#This Row],[LISTA]])</f>
        <v>0</v>
      </c>
      <c r="M715" s="15">
        <f>SUMIFS(IN_TRANSITO!E:E,IN_TRANSITO!B:B,PLANEJAMENTO!C715,IN_TRANSITO!H:H,PLANEJAMENTO!$M$2,IN_TRANSITO!W:W,PLANEJAMENTO!A715)</f>
        <v>0</v>
      </c>
      <c r="N715" s="15">
        <v>0</v>
      </c>
      <c r="O715" s="15">
        <v>144</v>
      </c>
      <c r="P715" s="15">
        <f>(PLANEJAMENTO[[#This Row],[AGUARDANDO SEPARAÇÃO]]+PLANEJAMENTO[[#This Row],[FINALIZADO]])-(PLANEJAMENTO[[#This Row],[TOTAL LISTA]]+PLANEJAMENTO[[#This Row],[KIT]])</f>
        <v>0</v>
      </c>
      <c r="Q715" s="3">
        <f>IFERROR(VLOOKUP(PLANEJAMENTO[[#This Row],[SKU]],EST_MERCOCAMP!A:E,5,0),0)</f>
        <v>1284</v>
      </c>
      <c r="R715" s="3">
        <f>IFERROR(VLOOKUP(PLANEJAMENTO[[#This Row],[SKU]],EST_LMX!A:C,3,0),0)</f>
        <v>348</v>
      </c>
      <c r="S715" s="7">
        <f>IFERROR(IF(VLOOKUP(C715,'EST_DEVINTEX X DEMANDA'!A:E,5,0)&lt;0,0,VLOOKUP(C715,'EST_DEVINTEX X DEMANDA'!A:E,5,0)),0)</f>
        <v>756</v>
      </c>
      <c r="T715" s="3"/>
      <c r="U715" s="3">
        <f t="shared" si="22"/>
        <v>0</v>
      </c>
      <c r="V715" s="3">
        <f t="shared" si="23"/>
        <v>0</v>
      </c>
      <c r="W715" s="3" t="s">
        <v>145</v>
      </c>
      <c r="X715" s="87" t="s">
        <v>145</v>
      </c>
      <c r="Y715" s="73">
        <f>(PLANEJAMENTO[[#This Row],[AGUARDANDO SEPARAÇÃO]]+PLANEJAMENTO[[#This Row],[FINALIZADO]])/(PLANEJAMENTO[[#This Row],[KIT]]+PLANEJAMENTO[[#This Row],[TOTAL LISTA]])</f>
        <v>1</v>
      </c>
    </row>
    <row r="716" spans="1:25" x14ac:dyDescent="0.25">
      <c r="A716" s="71" t="s">
        <v>162</v>
      </c>
      <c r="B716" s="71" t="s">
        <v>158</v>
      </c>
      <c r="C716" s="3">
        <v>95353</v>
      </c>
      <c r="D716" s="3" t="s">
        <v>344</v>
      </c>
      <c r="E716" s="47" t="s">
        <v>137</v>
      </c>
      <c r="F716" s="4" t="s">
        <v>136</v>
      </c>
      <c r="G716" s="4">
        <v>960</v>
      </c>
      <c r="H716" s="3">
        <v>6</v>
      </c>
      <c r="I716" s="15">
        <f>SUMIFS(IN_TRANSITO!E:E,IN_TRANSITO!B:B,PLANEJAMENTO!C716,IN_TRANSITO!H:H,PLANEJAMENTO!$I$2,IN_TRANSITO!W:W,PLANEJAMENTO!A716)</f>
        <v>144</v>
      </c>
      <c r="J716" s="15">
        <f>SUMIFS(IN_TRANSITO!E:E,IN_TRANSITO!B:B,PLANEJAMENTO!C716,IN_TRANSITO!H:H,PLANEJAMENTO!$J$2,IN_TRANSITO!W:W,PLANEJAMENTO!A716)</f>
        <v>0</v>
      </c>
      <c r="K716" s="15">
        <f>SUMIFS(PRODUCAO_SHRINK!E:E,PRODUCAO_SHRINK!B:B,PLANEJAMENTO[[#This Row],[SKU]],PRODUCAO_SHRINK!H:H,PLANEJAMENTO[[#Headers],[SHERINK SOLICITADO]],PRODUCAO_SHRINK!V:V,PLANEJAMENTO[[#This Row],[LISTA]])</f>
        <v>0</v>
      </c>
      <c r="L716" s="15">
        <f>SUMIFS(PRODUCAO_SHRINK!E:E,PRODUCAO_SHRINK!B:B,PLANEJAMENTO[[#This Row],[SKU]],PRODUCAO_SHRINK!H:H,PLANEJAMENTO[[#Headers],[SHERINK ENVIADO]],PRODUCAO_SHRINK!V:V,PLANEJAMENTO[[#This Row],[LISTA]])</f>
        <v>0</v>
      </c>
      <c r="M716" s="15">
        <f>SUMIFS(IN_TRANSITO!E:E,IN_TRANSITO!B:B,PLANEJAMENTO!C716,IN_TRANSITO!H:H,PLANEJAMENTO!$M$2,IN_TRANSITO!W:W,PLANEJAMENTO!A716)</f>
        <v>0</v>
      </c>
      <c r="N716" s="15">
        <v>0</v>
      </c>
      <c r="O716" s="15">
        <v>144</v>
      </c>
      <c r="P716" s="15">
        <f>(PLANEJAMENTO[[#This Row],[AGUARDANDO SEPARAÇÃO]]+PLANEJAMENTO[[#This Row],[FINALIZADO]])-(PLANEJAMENTO[[#This Row],[TOTAL LISTA]]+PLANEJAMENTO[[#This Row],[KIT]])</f>
        <v>0</v>
      </c>
      <c r="Q716" s="3">
        <f>IFERROR(VLOOKUP(PLANEJAMENTO[[#This Row],[SKU]],EST_MERCOCAMP!A:E,5,0),0)</f>
        <v>17460</v>
      </c>
      <c r="R716" s="3">
        <f>IFERROR(VLOOKUP(PLANEJAMENTO[[#This Row],[SKU]],EST_LMX!A:C,3,0),0)</f>
        <v>3828</v>
      </c>
      <c r="S716" s="7">
        <f>IFERROR(IF(VLOOKUP(C716,'EST_DEVINTEX X DEMANDA'!A:E,5,0)&lt;0,0,VLOOKUP(C716,'EST_DEVINTEX X DEMANDA'!A:E,5,0)),0)</f>
        <v>0</v>
      </c>
      <c r="T716" s="3"/>
      <c r="U716" s="3">
        <f t="shared" si="22"/>
        <v>0</v>
      </c>
      <c r="V716" s="3">
        <f t="shared" si="23"/>
        <v>0</v>
      </c>
      <c r="W716" s="3" t="s">
        <v>145</v>
      </c>
      <c r="X716" s="87" t="s">
        <v>145</v>
      </c>
      <c r="Y716" s="73">
        <f>(PLANEJAMENTO[[#This Row],[AGUARDANDO SEPARAÇÃO]]+PLANEJAMENTO[[#This Row],[FINALIZADO]])/(PLANEJAMENTO[[#This Row],[KIT]]+PLANEJAMENTO[[#This Row],[TOTAL LISTA]])</f>
        <v>1</v>
      </c>
    </row>
    <row r="717" spans="1:25" x14ac:dyDescent="0.25">
      <c r="A717" s="71" t="s">
        <v>162</v>
      </c>
      <c r="B717" s="71" t="s">
        <v>158</v>
      </c>
      <c r="C717" s="3">
        <v>32874</v>
      </c>
      <c r="D717" s="3" t="s">
        <v>93</v>
      </c>
      <c r="E717" s="47" t="s">
        <v>137</v>
      </c>
      <c r="F717" s="4" t="s">
        <v>136</v>
      </c>
      <c r="G717" s="4">
        <v>462</v>
      </c>
      <c r="H717" s="3">
        <v>6</v>
      </c>
      <c r="I717" s="15">
        <f>SUMIFS(IN_TRANSITO!E:E,IN_TRANSITO!B:B,PLANEJAMENTO!C717,IN_TRANSITO!H:H,PLANEJAMENTO!$I$2,IN_TRANSITO!W:W,PLANEJAMENTO!A717)</f>
        <v>0</v>
      </c>
      <c r="J717" s="15">
        <f>SUMIFS(IN_TRANSITO!E:E,IN_TRANSITO!B:B,PLANEJAMENTO!C717,IN_TRANSITO!H:H,PLANEJAMENTO!$J$2,IN_TRANSITO!W:W,PLANEJAMENTO!A717)</f>
        <v>0</v>
      </c>
      <c r="K717" s="15">
        <f>SUMIFS(PRODUCAO_SHRINK!E:E,PRODUCAO_SHRINK!B:B,PLANEJAMENTO[[#This Row],[SKU]],PRODUCAO_SHRINK!H:H,PLANEJAMENTO[[#Headers],[SHERINK SOLICITADO]],PRODUCAO_SHRINK!V:V,PLANEJAMENTO[[#This Row],[LISTA]])</f>
        <v>144</v>
      </c>
      <c r="L717" s="15">
        <f>SUMIFS(PRODUCAO_SHRINK!E:E,PRODUCAO_SHRINK!B:B,PLANEJAMENTO[[#This Row],[SKU]],PRODUCAO_SHRINK!H:H,PLANEJAMENTO[[#Headers],[SHERINK ENVIADO]],PRODUCAO_SHRINK!V:V,PLANEJAMENTO[[#This Row],[LISTA]])</f>
        <v>0</v>
      </c>
      <c r="M717" s="15">
        <f>SUMIFS(IN_TRANSITO!E:E,IN_TRANSITO!B:B,PLANEJAMENTO!C717,IN_TRANSITO!H:H,PLANEJAMENTO!$M$2,IN_TRANSITO!W:W,PLANEJAMENTO!A717)</f>
        <v>0</v>
      </c>
      <c r="N717" s="15">
        <v>0</v>
      </c>
      <c r="O717" s="15">
        <v>144</v>
      </c>
      <c r="P717" s="15">
        <f>(PLANEJAMENTO[[#This Row],[AGUARDANDO SEPARAÇÃO]]+PLANEJAMENTO[[#This Row],[FINALIZADO]])-(PLANEJAMENTO[[#This Row],[TOTAL LISTA]]+PLANEJAMENTO[[#This Row],[KIT]])</f>
        <v>-144</v>
      </c>
      <c r="Q717" s="3">
        <f>IFERROR(VLOOKUP(PLANEJAMENTO[[#This Row],[SKU]],EST_MERCOCAMP!A:E,5,0),0)</f>
        <v>-1260</v>
      </c>
      <c r="R717" s="3">
        <f>IFERROR(VLOOKUP(PLANEJAMENTO[[#This Row],[SKU]],EST_LMX!A:C,3,0),0)</f>
        <v>0</v>
      </c>
      <c r="S717" s="7">
        <f>IFERROR(IF(VLOOKUP(C717,'EST_DEVINTEX X DEMANDA'!A:E,5,0)&lt;0,0,VLOOKUP(C717,'EST_DEVINTEX X DEMANDA'!A:E,5,0)),0)</f>
        <v>0</v>
      </c>
      <c r="T717" s="3"/>
      <c r="U717" s="3">
        <f t="shared" si="22"/>
        <v>0</v>
      </c>
      <c r="V717" s="3">
        <f t="shared" si="23"/>
        <v>0</v>
      </c>
      <c r="W717" s="3" t="s">
        <v>182</v>
      </c>
      <c r="X717" s="87" t="s">
        <v>145</v>
      </c>
      <c r="Y717" s="73">
        <f>(PLANEJAMENTO[[#This Row],[AGUARDANDO SEPARAÇÃO]]+PLANEJAMENTO[[#This Row],[FINALIZADO]])/(PLANEJAMENTO[[#This Row],[KIT]]+PLANEJAMENTO[[#This Row],[TOTAL LISTA]])</f>
        <v>0</v>
      </c>
    </row>
    <row r="718" spans="1:25" x14ac:dyDescent="0.25">
      <c r="A718" s="71" t="s">
        <v>162</v>
      </c>
      <c r="B718" s="71" t="s">
        <v>158</v>
      </c>
      <c r="C718" s="3">
        <v>32202</v>
      </c>
      <c r="D718" s="3" t="s">
        <v>304</v>
      </c>
      <c r="E718" s="47" t="s">
        <v>137</v>
      </c>
      <c r="F718" s="4" t="s">
        <v>136</v>
      </c>
      <c r="G718" s="4">
        <v>3744</v>
      </c>
      <c r="H718" s="3">
        <v>12</v>
      </c>
      <c r="I718" s="15">
        <f>SUMIFS(IN_TRANSITO!E:E,IN_TRANSITO!B:B,PLANEJAMENTO!C718,IN_TRANSITO!H:H,PLANEJAMENTO!$I$2,IN_TRANSITO!W:W,PLANEJAMENTO!A718)</f>
        <v>144</v>
      </c>
      <c r="J718" s="15">
        <f>SUMIFS(IN_TRANSITO!E:E,IN_TRANSITO!B:B,PLANEJAMENTO!C718,IN_TRANSITO!H:H,PLANEJAMENTO!$J$2,IN_TRANSITO!W:W,PLANEJAMENTO!A718)</f>
        <v>0</v>
      </c>
      <c r="K718" s="15">
        <f>SUMIFS(PRODUCAO_SHRINK!E:E,PRODUCAO_SHRINK!B:B,PLANEJAMENTO[[#This Row],[SKU]],PRODUCAO_SHRINK!H:H,PLANEJAMENTO[[#Headers],[SHERINK SOLICITADO]],PRODUCAO_SHRINK!V:V,PLANEJAMENTO[[#This Row],[LISTA]])</f>
        <v>0</v>
      </c>
      <c r="L718" s="15">
        <f>SUMIFS(PRODUCAO_SHRINK!E:E,PRODUCAO_SHRINK!B:B,PLANEJAMENTO[[#This Row],[SKU]],PRODUCAO_SHRINK!H:H,PLANEJAMENTO[[#Headers],[SHERINK ENVIADO]],PRODUCAO_SHRINK!V:V,PLANEJAMENTO[[#This Row],[LISTA]])</f>
        <v>0</v>
      </c>
      <c r="M718" s="15">
        <f>SUMIFS(IN_TRANSITO!E:E,IN_TRANSITO!B:B,PLANEJAMENTO!C718,IN_TRANSITO!H:H,PLANEJAMENTO!$M$2,IN_TRANSITO!W:W,PLANEJAMENTO!A718)</f>
        <v>0</v>
      </c>
      <c r="N718" s="15">
        <v>0</v>
      </c>
      <c r="O718" s="15">
        <v>144</v>
      </c>
      <c r="P718" s="15">
        <f>(PLANEJAMENTO[[#This Row],[AGUARDANDO SEPARAÇÃO]]+PLANEJAMENTO[[#This Row],[FINALIZADO]])-(PLANEJAMENTO[[#This Row],[TOTAL LISTA]]+PLANEJAMENTO[[#This Row],[KIT]])</f>
        <v>0</v>
      </c>
      <c r="Q718" s="3">
        <f>IFERROR(VLOOKUP(PLANEJAMENTO[[#This Row],[SKU]],EST_MERCOCAMP!A:E,5,0),0)</f>
        <v>2896</v>
      </c>
      <c r="R718" s="3">
        <f>IFERROR(VLOOKUP(PLANEJAMENTO[[#This Row],[SKU]],EST_LMX!A:C,3,0),0)</f>
        <v>696</v>
      </c>
      <c r="S718" s="7">
        <f>IFERROR(IF(VLOOKUP(C718,'EST_DEVINTEX X DEMANDA'!A:E,5,0)&lt;0,0,VLOOKUP(C718,'EST_DEVINTEX X DEMANDA'!A:E,5,0)),0)</f>
        <v>8364</v>
      </c>
      <c r="T718" s="3"/>
      <c r="U718" s="3">
        <f t="shared" si="22"/>
        <v>0</v>
      </c>
      <c r="V718" s="3">
        <f t="shared" si="23"/>
        <v>0</v>
      </c>
      <c r="W718" s="3" t="s">
        <v>145</v>
      </c>
      <c r="X718" s="87" t="s">
        <v>145</v>
      </c>
      <c r="Y718" s="73">
        <f>(PLANEJAMENTO[[#This Row],[AGUARDANDO SEPARAÇÃO]]+PLANEJAMENTO[[#This Row],[FINALIZADO]])/(PLANEJAMENTO[[#This Row],[KIT]]+PLANEJAMENTO[[#This Row],[TOTAL LISTA]])</f>
        <v>1</v>
      </c>
    </row>
    <row r="719" spans="1:25" x14ac:dyDescent="0.25">
      <c r="A719" s="71" t="s">
        <v>162</v>
      </c>
      <c r="B719" s="71" t="s">
        <v>158</v>
      </c>
      <c r="C719" s="3">
        <v>32551</v>
      </c>
      <c r="D719" s="3" t="s">
        <v>94</v>
      </c>
      <c r="E719" s="47" t="s">
        <v>137</v>
      </c>
      <c r="F719" s="4" t="s">
        <v>136</v>
      </c>
      <c r="G719" s="4">
        <v>480</v>
      </c>
      <c r="H719" s="3">
        <v>6</v>
      </c>
      <c r="I719" s="15">
        <f>SUMIFS(IN_TRANSITO!E:E,IN_TRANSITO!B:B,PLANEJAMENTO!C719,IN_TRANSITO!H:H,PLANEJAMENTO!$I$2,IN_TRANSITO!W:W,PLANEJAMENTO!A719)</f>
        <v>0</v>
      </c>
      <c r="J719" s="15">
        <f>SUMIFS(IN_TRANSITO!E:E,IN_TRANSITO!B:B,PLANEJAMENTO!C719,IN_TRANSITO!H:H,PLANEJAMENTO!$J$2,IN_TRANSITO!W:W,PLANEJAMENTO!A719)</f>
        <v>0</v>
      </c>
      <c r="K719" s="15">
        <f>SUMIFS(PRODUCAO_SHRINK!E:E,PRODUCAO_SHRINK!B:B,PLANEJAMENTO[[#This Row],[SKU]],PRODUCAO_SHRINK!H:H,PLANEJAMENTO[[#Headers],[SHERINK SOLICITADO]],PRODUCAO_SHRINK!V:V,PLANEJAMENTO[[#This Row],[LISTA]])</f>
        <v>144</v>
      </c>
      <c r="L719" s="15">
        <f>SUMIFS(PRODUCAO_SHRINK!E:E,PRODUCAO_SHRINK!B:B,PLANEJAMENTO[[#This Row],[SKU]],PRODUCAO_SHRINK!H:H,PLANEJAMENTO[[#Headers],[SHERINK ENVIADO]],PRODUCAO_SHRINK!V:V,PLANEJAMENTO[[#This Row],[LISTA]])</f>
        <v>0</v>
      </c>
      <c r="M719" s="15">
        <f>SUMIFS(IN_TRANSITO!E:E,IN_TRANSITO!B:B,PLANEJAMENTO!C719,IN_TRANSITO!H:H,PLANEJAMENTO!$M$2,IN_TRANSITO!W:W,PLANEJAMENTO!A719)</f>
        <v>0</v>
      </c>
      <c r="N719" s="15">
        <v>0</v>
      </c>
      <c r="O719" s="15">
        <v>144</v>
      </c>
      <c r="P719" s="15">
        <f>(PLANEJAMENTO[[#This Row],[AGUARDANDO SEPARAÇÃO]]+PLANEJAMENTO[[#This Row],[FINALIZADO]])-(PLANEJAMENTO[[#This Row],[TOTAL LISTA]]+PLANEJAMENTO[[#This Row],[KIT]])</f>
        <v>-144</v>
      </c>
      <c r="Q719" s="3">
        <f>IFERROR(VLOOKUP(PLANEJAMENTO[[#This Row],[SKU]],EST_MERCOCAMP!A:E,5,0),0)</f>
        <v>4896</v>
      </c>
      <c r="R719" s="3">
        <f>IFERROR(VLOOKUP(PLANEJAMENTO[[#This Row],[SKU]],EST_LMX!A:C,3,0),0)</f>
        <v>606</v>
      </c>
      <c r="S719" s="7">
        <f>IFERROR(IF(VLOOKUP(C719,'EST_DEVINTEX X DEMANDA'!A:E,5,0)&lt;0,0,VLOOKUP(C719,'EST_DEVINTEX X DEMANDA'!A:E,5,0)),0)</f>
        <v>1032</v>
      </c>
      <c r="T719" s="3"/>
      <c r="U719" s="3">
        <f t="shared" si="22"/>
        <v>0</v>
      </c>
      <c r="V719" s="3">
        <f t="shared" si="23"/>
        <v>0</v>
      </c>
      <c r="W719" s="3" t="s">
        <v>182</v>
      </c>
      <c r="X719" s="87" t="s">
        <v>145</v>
      </c>
      <c r="Y719" s="73">
        <f>(PLANEJAMENTO[[#This Row],[AGUARDANDO SEPARAÇÃO]]+PLANEJAMENTO[[#This Row],[FINALIZADO]])/(PLANEJAMENTO[[#This Row],[KIT]]+PLANEJAMENTO[[#This Row],[TOTAL LISTA]])</f>
        <v>0</v>
      </c>
    </row>
    <row r="720" spans="1:25" x14ac:dyDescent="0.25">
      <c r="A720" s="71" t="s">
        <v>162</v>
      </c>
      <c r="B720" s="71" t="s">
        <v>158</v>
      </c>
      <c r="C720" s="3">
        <v>32926</v>
      </c>
      <c r="D720" s="3" t="s">
        <v>354</v>
      </c>
      <c r="E720" s="47" t="s">
        <v>137</v>
      </c>
      <c r="F720" s="4" t="s">
        <v>136</v>
      </c>
      <c r="G720" s="4">
        <v>840</v>
      </c>
      <c r="H720" s="3">
        <v>6</v>
      </c>
      <c r="I720" s="15">
        <f>SUMIFS(IN_TRANSITO!E:E,IN_TRANSITO!B:B,PLANEJAMENTO!C720,IN_TRANSITO!H:H,PLANEJAMENTO!$I$2,IN_TRANSITO!W:W,PLANEJAMENTO!A720)</f>
        <v>138</v>
      </c>
      <c r="J720" s="15">
        <f>SUMIFS(IN_TRANSITO!E:E,IN_TRANSITO!B:B,PLANEJAMENTO!C720,IN_TRANSITO!H:H,PLANEJAMENTO!$J$2,IN_TRANSITO!W:W,PLANEJAMENTO!A720)</f>
        <v>0</v>
      </c>
      <c r="K720" s="15">
        <f>SUMIFS(PRODUCAO_SHRINK!E:E,PRODUCAO_SHRINK!B:B,PLANEJAMENTO[[#This Row],[SKU]],PRODUCAO_SHRINK!H:H,PLANEJAMENTO[[#Headers],[SHERINK SOLICITADO]],PRODUCAO_SHRINK!V:V,PLANEJAMENTO[[#This Row],[LISTA]])</f>
        <v>0</v>
      </c>
      <c r="L720" s="15">
        <f>SUMIFS(PRODUCAO_SHRINK!E:E,PRODUCAO_SHRINK!B:B,PLANEJAMENTO[[#This Row],[SKU]],PRODUCAO_SHRINK!H:H,PLANEJAMENTO[[#Headers],[SHERINK ENVIADO]],PRODUCAO_SHRINK!V:V,PLANEJAMENTO[[#This Row],[LISTA]])</f>
        <v>0</v>
      </c>
      <c r="M720" s="15">
        <f>SUMIFS(IN_TRANSITO!E:E,IN_TRANSITO!B:B,PLANEJAMENTO!C720,IN_TRANSITO!H:H,PLANEJAMENTO!$M$2,IN_TRANSITO!W:W,PLANEJAMENTO!A720)</f>
        <v>0</v>
      </c>
      <c r="N720" s="15">
        <v>0</v>
      </c>
      <c r="O720" s="15">
        <v>138</v>
      </c>
      <c r="P720" s="15">
        <f>(PLANEJAMENTO[[#This Row],[AGUARDANDO SEPARAÇÃO]]+PLANEJAMENTO[[#This Row],[FINALIZADO]])-(PLANEJAMENTO[[#This Row],[TOTAL LISTA]]+PLANEJAMENTO[[#This Row],[KIT]])</f>
        <v>0</v>
      </c>
      <c r="Q720" s="3">
        <f>IFERROR(VLOOKUP(PLANEJAMENTO[[#This Row],[SKU]],EST_MERCOCAMP!A:E,5,0),0)</f>
        <v>2082</v>
      </c>
      <c r="R720" s="3">
        <f>IFERROR(VLOOKUP(PLANEJAMENTO[[#This Row],[SKU]],EST_LMX!A:C,3,0),0)</f>
        <v>0</v>
      </c>
      <c r="S720" s="7">
        <f>IFERROR(IF(VLOOKUP(C720,'EST_DEVINTEX X DEMANDA'!A:E,5,0)&lt;0,0,VLOOKUP(C720,'EST_DEVINTEX X DEMANDA'!A:E,5,0)),0)</f>
        <v>1680</v>
      </c>
      <c r="T720" s="3"/>
      <c r="U720" s="3">
        <f t="shared" si="22"/>
        <v>0</v>
      </c>
      <c r="V720" s="3">
        <f t="shared" si="23"/>
        <v>0</v>
      </c>
      <c r="W720" s="3" t="s">
        <v>145</v>
      </c>
      <c r="X720" s="87" t="s">
        <v>145</v>
      </c>
      <c r="Y720" s="73">
        <f>(PLANEJAMENTO[[#This Row],[AGUARDANDO SEPARAÇÃO]]+PLANEJAMENTO[[#This Row],[FINALIZADO]])/(PLANEJAMENTO[[#This Row],[KIT]]+PLANEJAMENTO[[#This Row],[TOTAL LISTA]])</f>
        <v>1</v>
      </c>
    </row>
    <row r="721" spans="1:25" x14ac:dyDescent="0.25">
      <c r="A721" s="71" t="s">
        <v>162</v>
      </c>
      <c r="B721" s="71" t="s">
        <v>158</v>
      </c>
      <c r="C721" s="3">
        <v>7036</v>
      </c>
      <c r="D721" s="3" t="s">
        <v>532</v>
      </c>
      <c r="E721" s="47" t="s">
        <v>138</v>
      </c>
      <c r="F721" s="4" t="s">
        <v>136</v>
      </c>
      <c r="G721" s="4">
        <v>1260</v>
      </c>
      <c r="H721" s="3">
        <v>6</v>
      </c>
      <c r="I721" s="15">
        <f>SUMIFS(IN_TRANSITO!E:E,IN_TRANSITO!B:B,PLANEJAMENTO!C721,IN_TRANSITO!H:H,PLANEJAMENTO!$I$2,IN_TRANSITO!W:W,PLANEJAMENTO!A721)</f>
        <v>138</v>
      </c>
      <c r="J721" s="15">
        <f>SUMIFS(IN_TRANSITO!E:E,IN_TRANSITO!B:B,PLANEJAMENTO!C721,IN_TRANSITO!H:H,PLANEJAMENTO!$J$2,IN_TRANSITO!W:W,PLANEJAMENTO!A721)</f>
        <v>0</v>
      </c>
      <c r="K721" s="15">
        <f>SUMIFS(PRODUCAO_SHRINK!E:E,PRODUCAO_SHRINK!B:B,PLANEJAMENTO[[#This Row],[SKU]],PRODUCAO_SHRINK!H:H,PLANEJAMENTO[[#Headers],[SHERINK SOLICITADO]],PRODUCAO_SHRINK!V:V,PLANEJAMENTO[[#This Row],[LISTA]])</f>
        <v>0</v>
      </c>
      <c r="L721" s="15">
        <f>SUMIFS(PRODUCAO_SHRINK!E:E,PRODUCAO_SHRINK!B:B,PLANEJAMENTO[[#This Row],[SKU]],PRODUCAO_SHRINK!H:H,PLANEJAMENTO[[#Headers],[SHERINK ENVIADO]],PRODUCAO_SHRINK!V:V,PLANEJAMENTO[[#This Row],[LISTA]])</f>
        <v>0</v>
      </c>
      <c r="M721" s="15">
        <f>SUMIFS(IN_TRANSITO!E:E,IN_TRANSITO!B:B,PLANEJAMENTO!C721,IN_TRANSITO!H:H,PLANEJAMENTO!$M$2,IN_TRANSITO!W:W,PLANEJAMENTO!A721)</f>
        <v>0</v>
      </c>
      <c r="N721" s="15">
        <v>0</v>
      </c>
      <c r="O721" s="15">
        <v>138</v>
      </c>
      <c r="P721" s="15">
        <f>(PLANEJAMENTO[[#This Row],[AGUARDANDO SEPARAÇÃO]]+PLANEJAMENTO[[#This Row],[FINALIZADO]])-(PLANEJAMENTO[[#This Row],[TOTAL LISTA]]+PLANEJAMENTO[[#This Row],[KIT]])</f>
        <v>0</v>
      </c>
      <c r="Q721" s="3">
        <f>IFERROR(VLOOKUP(PLANEJAMENTO[[#This Row],[SKU]],EST_MERCOCAMP!A:E,5,0),0)</f>
        <v>-270</v>
      </c>
      <c r="R721" s="3">
        <f>IFERROR(VLOOKUP(PLANEJAMENTO[[#This Row],[SKU]],EST_LMX!A:C,3,0),0)</f>
        <v>798</v>
      </c>
      <c r="S721" s="7">
        <f>IFERROR(IF(VLOOKUP(C721,'EST_DEVINTEX X DEMANDA'!A:E,5,0)&lt;0,0,VLOOKUP(C721,'EST_DEVINTEX X DEMANDA'!A:E,5,0)),0)</f>
        <v>0</v>
      </c>
      <c r="T721" s="3"/>
      <c r="U721" s="3">
        <f t="shared" si="22"/>
        <v>0</v>
      </c>
      <c r="V721" s="3">
        <f t="shared" si="23"/>
        <v>0</v>
      </c>
      <c r="W721" s="3" t="s">
        <v>145</v>
      </c>
      <c r="X721" s="87" t="s">
        <v>145</v>
      </c>
      <c r="Y721" s="73">
        <f>(PLANEJAMENTO[[#This Row],[AGUARDANDO SEPARAÇÃO]]+PLANEJAMENTO[[#This Row],[FINALIZADO]])/(PLANEJAMENTO[[#This Row],[KIT]]+PLANEJAMENTO[[#This Row],[TOTAL LISTA]])</f>
        <v>1</v>
      </c>
    </row>
    <row r="722" spans="1:25" x14ac:dyDescent="0.25">
      <c r="A722" s="71" t="s">
        <v>162</v>
      </c>
      <c r="B722" s="71" t="s">
        <v>158</v>
      </c>
      <c r="C722" s="3">
        <v>32618</v>
      </c>
      <c r="D722" s="3" t="s">
        <v>95</v>
      </c>
      <c r="E722" s="47" t="s">
        <v>137</v>
      </c>
      <c r="F722" s="4" t="s">
        <v>136</v>
      </c>
      <c r="G722" s="4">
        <v>960</v>
      </c>
      <c r="H722" s="3">
        <v>6</v>
      </c>
      <c r="I722" s="15">
        <f>SUMIFS(IN_TRANSITO!E:E,IN_TRANSITO!B:B,PLANEJAMENTO!C722,IN_TRANSITO!H:H,PLANEJAMENTO!$I$2,IN_TRANSITO!W:W,PLANEJAMENTO!A722)</f>
        <v>0</v>
      </c>
      <c r="J722" s="15">
        <f>SUMIFS(IN_TRANSITO!E:E,IN_TRANSITO!B:B,PLANEJAMENTO!C722,IN_TRANSITO!H:H,PLANEJAMENTO!$J$2,IN_TRANSITO!W:W,PLANEJAMENTO!A722)</f>
        <v>0</v>
      </c>
      <c r="K722" s="15">
        <f>SUMIFS(PRODUCAO_SHRINK!E:E,PRODUCAO_SHRINK!B:B,PLANEJAMENTO[[#This Row],[SKU]],PRODUCAO_SHRINK!H:H,PLANEJAMENTO[[#Headers],[SHERINK SOLICITADO]],PRODUCAO_SHRINK!V:V,PLANEJAMENTO[[#This Row],[LISTA]])</f>
        <v>138</v>
      </c>
      <c r="L722" s="15">
        <f>SUMIFS(PRODUCAO_SHRINK!E:E,PRODUCAO_SHRINK!B:B,PLANEJAMENTO[[#This Row],[SKU]],PRODUCAO_SHRINK!H:H,PLANEJAMENTO[[#Headers],[SHERINK ENVIADO]],PRODUCAO_SHRINK!V:V,PLANEJAMENTO[[#This Row],[LISTA]])</f>
        <v>0</v>
      </c>
      <c r="M722" s="15">
        <f>SUMIFS(IN_TRANSITO!E:E,IN_TRANSITO!B:B,PLANEJAMENTO!C722,IN_TRANSITO!H:H,PLANEJAMENTO!$M$2,IN_TRANSITO!W:W,PLANEJAMENTO!A722)</f>
        <v>0</v>
      </c>
      <c r="N722" s="15">
        <v>0</v>
      </c>
      <c r="O722" s="15">
        <v>138</v>
      </c>
      <c r="P722" s="15">
        <f>(PLANEJAMENTO[[#This Row],[AGUARDANDO SEPARAÇÃO]]+PLANEJAMENTO[[#This Row],[FINALIZADO]])-(PLANEJAMENTO[[#This Row],[TOTAL LISTA]]+PLANEJAMENTO[[#This Row],[KIT]])</f>
        <v>-138</v>
      </c>
      <c r="Q722" s="3">
        <f>IFERROR(VLOOKUP(PLANEJAMENTO[[#This Row],[SKU]],EST_MERCOCAMP!A:E,5,0),0)</f>
        <v>1728</v>
      </c>
      <c r="R722" s="3">
        <f>IFERROR(VLOOKUP(PLANEJAMENTO[[#This Row],[SKU]],EST_LMX!A:C,3,0),0)</f>
        <v>1002</v>
      </c>
      <c r="S722" s="7">
        <f>IFERROR(IF(VLOOKUP(C722,'EST_DEVINTEX X DEMANDA'!A:E,5,0)&lt;0,0,VLOOKUP(C722,'EST_DEVINTEX X DEMANDA'!A:E,5,0)),0)</f>
        <v>612</v>
      </c>
      <c r="T722" s="3"/>
      <c r="U722" s="3">
        <f t="shared" si="22"/>
        <v>0</v>
      </c>
      <c r="V722" s="3">
        <f t="shared" si="23"/>
        <v>0</v>
      </c>
      <c r="W722" s="3" t="s">
        <v>182</v>
      </c>
      <c r="X722" s="87" t="s">
        <v>145</v>
      </c>
      <c r="Y722" s="73">
        <f>(PLANEJAMENTO[[#This Row],[AGUARDANDO SEPARAÇÃO]]+PLANEJAMENTO[[#This Row],[FINALIZADO]])/(PLANEJAMENTO[[#This Row],[KIT]]+PLANEJAMENTO[[#This Row],[TOTAL LISTA]])</f>
        <v>0</v>
      </c>
    </row>
    <row r="723" spans="1:25" x14ac:dyDescent="0.25">
      <c r="A723" s="71" t="s">
        <v>162</v>
      </c>
      <c r="B723" s="71" t="s">
        <v>158</v>
      </c>
      <c r="C723" s="3">
        <v>34458</v>
      </c>
      <c r="D723" s="3" t="s">
        <v>96</v>
      </c>
      <c r="E723" s="47" t="s">
        <v>137</v>
      </c>
      <c r="F723" s="4" t="s">
        <v>136</v>
      </c>
      <c r="G723" s="4">
        <v>480</v>
      </c>
      <c r="H723" s="3">
        <v>6</v>
      </c>
      <c r="I723" s="15">
        <f>SUMIFS(IN_TRANSITO!E:E,IN_TRANSITO!B:B,PLANEJAMENTO!C723,IN_TRANSITO!H:H,PLANEJAMENTO!$I$2,IN_TRANSITO!W:W,PLANEJAMENTO!A723)</f>
        <v>0</v>
      </c>
      <c r="J723" s="15">
        <f>SUMIFS(IN_TRANSITO!E:E,IN_TRANSITO!B:B,PLANEJAMENTO!C723,IN_TRANSITO!H:H,PLANEJAMENTO!$J$2,IN_TRANSITO!W:W,PLANEJAMENTO!A723)</f>
        <v>0</v>
      </c>
      <c r="K723" s="15">
        <f>SUMIFS(PRODUCAO_SHRINK!E:E,PRODUCAO_SHRINK!B:B,PLANEJAMENTO[[#This Row],[SKU]],PRODUCAO_SHRINK!H:H,PLANEJAMENTO[[#Headers],[SHERINK SOLICITADO]],PRODUCAO_SHRINK!V:V,PLANEJAMENTO[[#This Row],[LISTA]])</f>
        <v>138</v>
      </c>
      <c r="L723" s="15">
        <f>SUMIFS(PRODUCAO_SHRINK!E:E,PRODUCAO_SHRINK!B:B,PLANEJAMENTO[[#This Row],[SKU]],PRODUCAO_SHRINK!H:H,PLANEJAMENTO[[#Headers],[SHERINK ENVIADO]],PRODUCAO_SHRINK!V:V,PLANEJAMENTO[[#This Row],[LISTA]])</f>
        <v>0</v>
      </c>
      <c r="M723" s="15">
        <f>SUMIFS(IN_TRANSITO!E:E,IN_TRANSITO!B:B,PLANEJAMENTO!C723,IN_TRANSITO!H:H,PLANEJAMENTO!$M$2,IN_TRANSITO!W:W,PLANEJAMENTO!A723)</f>
        <v>0</v>
      </c>
      <c r="N723" s="15">
        <v>0</v>
      </c>
      <c r="O723" s="15">
        <v>138</v>
      </c>
      <c r="P723" s="15">
        <f>(PLANEJAMENTO[[#This Row],[AGUARDANDO SEPARAÇÃO]]+PLANEJAMENTO[[#This Row],[FINALIZADO]])-(PLANEJAMENTO[[#This Row],[TOTAL LISTA]]+PLANEJAMENTO[[#This Row],[KIT]])</f>
        <v>-138</v>
      </c>
      <c r="Q723" s="3">
        <f>IFERROR(VLOOKUP(PLANEJAMENTO[[#This Row],[SKU]],EST_MERCOCAMP!A:E,5,0),0)</f>
        <v>-876</v>
      </c>
      <c r="R723" s="3">
        <f>IFERROR(VLOOKUP(PLANEJAMENTO[[#This Row],[SKU]],EST_LMX!A:C,3,0),0)</f>
        <v>1314</v>
      </c>
      <c r="S723" s="7">
        <f>IFERROR(IF(VLOOKUP(C723,'EST_DEVINTEX X DEMANDA'!A:E,5,0)&lt;0,0,VLOOKUP(C723,'EST_DEVINTEX X DEMANDA'!A:E,5,0)),0)</f>
        <v>6810</v>
      </c>
      <c r="T723" s="3"/>
      <c r="U723" s="3">
        <f t="shared" si="22"/>
        <v>0</v>
      </c>
      <c r="V723" s="3">
        <f t="shared" si="23"/>
        <v>0</v>
      </c>
      <c r="W723" s="3" t="s">
        <v>182</v>
      </c>
      <c r="X723" s="87" t="s">
        <v>145</v>
      </c>
      <c r="Y723" s="73">
        <f>(PLANEJAMENTO[[#This Row],[AGUARDANDO SEPARAÇÃO]]+PLANEJAMENTO[[#This Row],[FINALIZADO]])/(PLANEJAMENTO[[#This Row],[KIT]]+PLANEJAMENTO[[#This Row],[TOTAL LISTA]])</f>
        <v>0</v>
      </c>
    </row>
    <row r="724" spans="1:25" x14ac:dyDescent="0.25">
      <c r="A724" s="71" t="s">
        <v>162</v>
      </c>
      <c r="B724" s="71" t="s">
        <v>158</v>
      </c>
      <c r="C724" s="3">
        <v>33594</v>
      </c>
      <c r="D724" s="3" t="s">
        <v>533</v>
      </c>
      <c r="E724" s="47" t="s">
        <v>138</v>
      </c>
      <c r="F724" s="4" t="s">
        <v>136</v>
      </c>
      <c r="G724" s="4">
        <v>1440</v>
      </c>
      <c r="H724" s="3">
        <v>6</v>
      </c>
      <c r="I724" s="15">
        <f>SUMIFS(IN_TRANSITO!E:E,IN_TRANSITO!B:B,PLANEJAMENTO!C724,IN_TRANSITO!H:H,PLANEJAMENTO!$I$2,IN_TRANSITO!W:W,PLANEJAMENTO!A724)</f>
        <v>138</v>
      </c>
      <c r="J724" s="15">
        <f>SUMIFS(IN_TRANSITO!E:E,IN_TRANSITO!B:B,PLANEJAMENTO!C724,IN_TRANSITO!H:H,PLANEJAMENTO!$J$2,IN_TRANSITO!W:W,PLANEJAMENTO!A724)</f>
        <v>0</v>
      </c>
      <c r="K724" s="15">
        <f>SUMIFS(PRODUCAO_SHRINK!E:E,PRODUCAO_SHRINK!B:B,PLANEJAMENTO[[#This Row],[SKU]],PRODUCAO_SHRINK!H:H,PLANEJAMENTO[[#Headers],[SHERINK SOLICITADO]],PRODUCAO_SHRINK!V:V,PLANEJAMENTO[[#This Row],[LISTA]])</f>
        <v>0</v>
      </c>
      <c r="L724" s="15">
        <f>SUMIFS(PRODUCAO_SHRINK!E:E,PRODUCAO_SHRINK!B:B,PLANEJAMENTO[[#This Row],[SKU]],PRODUCAO_SHRINK!H:H,PLANEJAMENTO[[#Headers],[SHERINK ENVIADO]],PRODUCAO_SHRINK!V:V,PLANEJAMENTO[[#This Row],[LISTA]])</f>
        <v>0</v>
      </c>
      <c r="M724" s="15">
        <f>SUMIFS(IN_TRANSITO!E:E,IN_TRANSITO!B:B,PLANEJAMENTO!C724,IN_TRANSITO!H:H,PLANEJAMENTO!$M$2,IN_TRANSITO!W:W,PLANEJAMENTO!A724)</f>
        <v>0</v>
      </c>
      <c r="N724" s="15">
        <v>0</v>
      </c>
      <c r="O724" s="15">
        <v>138</v>
      </c>
      <c r="P724" s="15">
        <f>(PLANEJAMENTO[[#This Row],[AGUARDANDO SEPARAÇÃO]]+PLANEJAMENTO[[#This Row],[FINALIZADO]])-(PLANEJAMENTO[[#This Row],[TOTAL LISTA]]+PLANEJAMENTO[[#This Row],[KIT]])</f>
        <v>0</v>
      </c>
      <c r="Q724" s="3">
        <f>IFERROR(VLOOKUP(PLANEJAMENTO[[#This Row],[SKU]],EST_MERCOCAMP!A:E,5,0),0)</f>
        <v>11910</v>
      </c>
      <c r="R724" s="3">
        <f>IFERROR(VLOOKUP(PLANEJAMENTO[[#This Row],[SKU]],EST_LMX!A:C,3,0),0)</f>
        <v>90</v>
      </c>
      <c r="S724" s="7">
        <f>IFERROR(IF(VLOOKUP(C724,'EST_DEVINTEX X DEMANDA'!A:E,5,0)&lt;0,0,VLOOKUP(C724,'EST_DEVINTEX X DEMANDA'!A:E,5,0)),0)</f>
        <v>14400</v>
      </c>
      <c r="T724" s="3"/>
      <c r="U724" s="3">
        <f t="shared" si="22"/>
        <v>0</v>
      </c>
      <c r="V724" s="3">
        <f t="shared" si="23"/>
        <v>0</v>
      </c>
      <c r="W724" s="3" t="s">
        <v>145</v>
      </c>
      <c r="X724" s="87" t="s">
        <v>145</v>
      </c>
      <c r="Y724" s="73">
        <f>(PLANEJAMENTO[[#This Row],[AGUARDANDO SEPARAÇÃO]]+PLANEJAMENTO[[#This Row],[FINALIZADO]])/(PLANEJAMENTO[[#This Row],[KIT]]+PLANEJAMENTO[[#This Row],[TOTAL LISTA]])</f>
        <v>1</v>
      </c>
    </row>
    <row r="725" spans="1:25" x14ac:dyDescent="0.25">
      <c r="A725" s="71" t="s">
        <v>162</v>
      </c>
      <c r="B725" s="71" t="s">
        <v>158</v>
      </c>
      <c r="C725" s="3">
        <v>33630</v>
      </c>
      <c r="D725" s="3" t="s">
        <v>534</v>
      </c>
      <c r="E725" s="47" t="s">
        <v>138</v>
      </c>
      <c r="F725" s="4" t="s">
        <v>136</v>
      </c>
      <c r="G725" s="4">
        <v>3528</v>
      </c>
      <c r="H725" s="3">
        <v>6</v>
      </c>
      <c r="I725" s="15">
        <f>SUMIFS(IN_TRANSITO!E:E,IN_TRANSITO!B:B,PLANEJAMENTO!C725,IN_TRANSITO!H:H,PLANEJAMENTO!$I$2,IN_TRANSITO!W:W,PLANEJAMENTO!A725)</f>
        <v>138</v>
      </c>
      <c r="J725" s="15">
        <f>SUMIFS(IN_TRANSITO!E:E,IN_TRANSITO!B:B,PLANEJAMENTO!C725,IN_TRANSITO!H:H,PLANEJAMENTO!$J$2,IN_TRANSITO!W:W,PLANEJAMENTO!A725)</f>
        <v>0</v>
      </c>
      <c r="K725" s="15">
        <f>SUMIFS(PRODUCAO_SHRINK!E:E,PRODUCAO_SHRINK!B:B,PLANEJAMENTO[[#This Row],[SKU]],PRODUCAO_SHRINK!H:H,PLANEJAMENTO[[#Headers],[SHERINK SOLICITADO]],PRODUCAO_SHRINK!V:V,PLANEJAMENTO[[#This Row],[LISTA]])</f>
        <v>0</v>
      </c>
      <c r="L725" s="15">
        <f>SUMIFS(PRODUCAO_SHRINK!E:E,PRODUCAO_SHRINK!B:B,PLANEJAMENTO[[#This Row],[SKU]],PRODUCAO_SHRINK!H:H,PLANEJAMENTO[[#Headers],[SHERINK ENVIADO]],PRODUCAO_SHRINK!V:V,PLANEJAMENTO[[#This Row],[LISTA]])</f>
        <v>0</v>
      </c>
      <c r="M725" s="15">
        <f>SUMIFS(IN_TRANSITO!E:E,IN_TRANSITO!B:B,PLANEJAMENTO!C725,IN_TRANSITO!H:H,PLANEJAMENTO!$M$2,IN_TRANSITO!W:W,PLANEJAMENTO!A725)</f>
        <v>0</v>
      </c>
      <c r="N725" s="15">
        <v>0</v>
      </c>
      <c r="O725" s="15">
        <v>138</v>
      </c>
      <c r="P725" s="15">
        <f>(PLANEJAMENTO[[#This Row],[AGUARDANDO SEPARAÇÃO]]+PLANEJAMENTO[[#This Row],[FINALIZADO]])-(PLANEJAMENTO[[#This Row],[TOTAL LISTA]]+PLANEJAMENTO[[#This Row],[KIT]])</f>
        <v>0</v>
      </c>
      <c r="Q725" s="3">
        <f>IFERROR(VLOOKUP(PLANEJAMENTO[[#This Row],[SKU]],EST_MERCOCAMP!A:E,5,0),0)</f>
        <v>3258</v>
      </c>
      <c r="R725" s="3">
        <f>IFERROR(VLOOKUP(PLANEJAMENTO[[#This Row],[SKU]],EST_LMX!A:C,3,0),0)</f>
        <v>96</v>
      </c>
      <c r="S725" s="7">
        <f>IFERROR(IF(VLOOKUP(C725,'EST_DEVINTEX X DEMANDA'!A:E,5,0)&lt;0,0,VLOOKUP(C725,'EST_DEVINTEX X DEMANDA'!A:E,5,0)),0)</f>
        <v>24564</v>
      </c>
      <c r="T725" s="3"/>
      <c r="U725" s="3">
        <f t="shared" si="22"/>
        <v>0</v>
      </c>
      <c r="V725" s="3">
        <f t="shared" si="23"/>
        <v>0</v>
      </c>
      <c r="W725" s="3" t="s">
        <v>145</v>
      </c>
      <c r="X725" s="87" t="s">
        <v>145</v>
      </c>
      <c r="Y725" s="73">
        <f>(PLANEJAMENTO[[#This Row],[AGUARDANDO SEPARAÇÃO]]+PLANEJAMENTO[[#This Row],[FINALIZADO]])/(PLANEJAMENTO[[#This Row],[KIT]]+PLANEJAMENTO[[#This Row],[TOTAL LISTA]])</f>
        <v>1</v>
      </c>
    </row>
    <row r="726" spans="1:25" x14ac:dyDescent="0.25">
      <c r="A726" s="71" t="s">
        <v>162</v>
      </c>
      <c r="B726" s="71" t="s">
        <v>158</v>
      </c>
      <c r="C726" s="3">
        <v>43984</v>
      </c>
      <c r="D726" s="3" t="s">
        <v>355</v>
      </c>
      <c r="E726" s="47" t="s">
        <v>137</v>
      </c>
      <c r="F726" s="4" t="s">
        <v>136</v>
      </c>
      <c r="G726" s="4">
        <v>1080</v>
      </c>
      <c r="H726" s="3">
        <v>12</v>
      </c>
      <c r="I726" s="15">
        <f>SUMIFS(IN_TRANSITO!E:E,IN_TRANSITO!B:B,PLANEJAMENTO!C726,IN_TRANSITO!H:H,PLANEJAMENTO!$I$2,IN_TRANSITO!W:W,PLANEJAMENTO!A726)</f>
        <v>120</v>
      </c>
      <c r="J726" s="15">
        <f>SUMIFS(IN_TRANSITO!E:E,IN_TRANSITO!B:B,PLANEJAMENTO!C726,IN_TRANSITO!H:H,PLANEJAMENTO!$J$2,IN_TRANSITO!W:W,PLANEJAMENTO!A726)</f>
        <v>0</v>
      </c>
      <c r="K726" s="15">
        <f>SUMIFS(PRODUCAO_SHRINK!E:E,PRODUCAO_SHRINK!B:B,PLANEJAMENTO[[#This Row],[SKU]],PRODUCAO_SHRINK!H:H,PLANEJAMENTO[[#Headers],[SHERINK SOLICITADO]],PRODUCAO_SHRINK!V:V,PLANEJAMENTO[[#This Row],[LISTA]])</f>
        <v>0</v>
      </c>
      <c r="L726" s="15">
        <f>SUMIFS(PRODUCAO_SHRINK!E:E,PRODUCAO_SHRINK!B:B,PLANEJAMENTO[[#This Row],[SKU]],PRODUCAO_SHRINK!H:H,PLANEJAMENTO[[#Headers],[SHERINK ENVIADO]],PRODUCAO_SHRINK!V:V,PLANEJAMENTO[[#This Row],[LISTA]])</f>
        <v>0</v>
      </c>
      <c r="M726" s="15">
        <f>SUMIFS(IN_TRANSITO!E:E,IN_TRANSITO!B:B,PLANEJAMENTO!C726,IN_TRANSITO!H:H,PLANEJAMENTO!$M$2,IN_TRANSITO!W:W,PLANEJAMENTO!A726)</f>
        <v>0</v>
      </c>
      <c r="N726" s="15">
        <v>0</v>
      </c>
      <c r="O726" s="15">
        <v>120</v>
      </c>
      <c r="P726" s="15">
        <f>(PLANEJAMENTO[[#This Row],[AGUARDANDO SEPARAÇÃO]]+PLANEJAMENTO[[#This Row],[FINALIZADO]])-(PLANEJAMENTO[[#This Row],[TOTAL LISTA]]+PLANEJAMENTO[[#This Row],[KIT]])</f>
        <v>0</v>
      </c>
      <c r="Q726" s="3">
        <f>IFERROR(VLOOKUP(PLANEJAMENTO[[#This Row],[SKU]],EST_MERCOCAMP!A:E,5,0),0)</f>
        <v>1152</v>
      </c>
      <c r="R726" s="3">
        <f>IFERROR(VLOOKUP(PLANEJAMENTO[[#This Row],[SKU]],EST_LMX!A:C,3,0),0)</f>
        <v>156</v>
      </c>
      <c r="S726" s="7">
        <f>IFERROR(IF(VLOOKUP(C726,'EST_DEVINTEX X DEMANDA'!A:E,5,0)&lt;0,0,VLOOKUP(C726,'EST_DEVINTEX X DEMANDA'!A:E,5,0)),0)</f>
        <v>4320</v>
      </c>
      <c r="T726" s="3"/>
      <c r="U726" s="3">
        <f t="shared" si="22"/>
        <v>0</v>
      </c>
      <c r="V726" s="3">
        <f t="shared" si="23"/>
        <v>0</v>
      </c>
      <c r="W726" s="3" t="s">
        <v>145</v>
      </c>
      <c r="X726" s="87" t="s">
        <v>145</v>
      </c>
      <c r="Y726" s="73">
        <f>(PLANEJAMENTO[[#This Row],[AGUARDANDO SEPARAÇÃO]]+PLANEJAMENTO[[#This Row],[FINALIZADO]])/(PLANEJAMENTO[[#This Row],[KIT]]+PLANEJAMENTO[[#This Row],[TOTAL LISTA]])</f>
        <v>1</v>
      </c>
    </row>
    <row r="727" spans="1:25" x14ac:dyDescent="0.25">
      <c r="A727" s="71" t="s">
        <v>162</v>
      </c>
      <c r="B727" s="71" t="s">
        <v>158</v>
      </c>
      <c r="C727" s="3">
        <v>33296</v>
      </c>
      <c r="D727" s="3" t="s">
        <v>341</v>
      </c>
      <c r="E727" s="47" t="s">
        <v>137</v>
      </c>
      <c r="F727" s="4" t="s">
        <v>136</v>
      </c>
      <c r="G727" s="4">
        <v>3528</v>
      </c>
      <c r="H727" s="3">
        <v>6</v>
      </c>
      <c r="I727" s="15">
        <f>SUMIFS(IN_TRANSITO!E:E,IN_TRANSITO!B:B,PLANEJAMENTO!C727,IN_TRANSITO!H:H,PLANEJAMENTO!$I$2,IN_TRANSITO!W:W,PLANEJAMENTO!A727)</f>
        <v>120</v>
      </c>
      <c r="J727" s="15">
        <f>SUMIFS(IN_TRANSITO!E:E,IN_TRANSITO!B:B,PLANEJAMENTO!C727,IN_TRANSITO!H:H,PLANEJAMENTO!$J$2,IN_TRANSITO!W:W,PLANEJAMENTO!A727)</f>
        <v>0</v>
      </c>
      <c r="K727" s="15">
        <f>SUMIFS(PRODUCAO_SHRINK!E:E,PRODUCAO_SHRINK!B:B,PLANEJAMENTO[[#This Row],[SKU]],PRODUCAO_SHRINK!H:H,PLANEJAMENTO[[#Headers],[SHERINK SOLICITADO]],PRODUCAO_SHRINK!V:V,PLANEJAMENTO[[#This Row],[LISTA]])</f>
        <v>0</v>
      </c>
      <c r="L727" s="15">
        <f>SUMIFS(PRODUCAO_SHRINK!E:E,PRODUCAO_SHRINK!B:B,PLANEJAMENTO[[#This Row],[SKU]],PRODUCAO_SHRINK!H:H,PLANEJAMENTO[[#Headers],[SHERINK ENVIADO]],PRODUCAO_SHRINK!V:V,PLANEJAMENTO[[#This Row],[LISTA]])</f>
        <v>0</v>
      </c>
      <c r="M727" s="15">
        <f>SUMIFS(IN_TRANSITO!E:E,IN_TRANSITO!B:B,PLANEJAMENTO!C727,IN_TRANSITO!H:H,PLANEJAMENTO!$M$2,IN_TRANSITO!W:W,PLANEJAMENTO!A727)</f>
        <v>0</v>
      </c>
      <c r="N727" s="15">
        <v>0</v>
      </c>
      <c r="O727" s="15">
        <v>120</v>
      </c>
      <c r="P727" s="15">
        <f>(PLANEJAMENTO[[#This Row],[AGUARDANDO SEPARAÇÃO]]+PLANEJAMENTO[[#This Row],[FINALIZADO]])-(PLANEJAMENTO[[#This Row],[TOTAL LISTA]]+PLANEJAMENTO[[#This Row],[KIT]])</f>
        <v>0</v>
      </c>
      <c r="Q727" s="3">
        <f>IFERROR(VLOOKUP(PLANEJAMENTO[[#This Row],[SKU]],EST_MERCOCAMP!A:E,5,0),0)</f>
        <v>-1170</v>
      </c>
      <c r="R727" s="3">
        <f>IFERROR(VLOOKUP(PLANEJAMENTO[[#This Row],[SKU]],EST_LMX!A:C,3,0),0)</f>
        <v>780</v>
      </c>
      <c r="S727" s="7">
        <f>IFERROR(IF(VLOOKUP(C727,'EST_DEVINTEX X DEMANDA'!A:E,5,0)&lt;0,0,VLOOKUP(C727,'EST_DEVINTEX X DEMANDA'!A:E,5,0)),0)</f>
        <v>882</v>
      </c>
      <c r="T727" s="3"/>
      <c r="U727" s="3">
        <f t="shared" si="22"/>
        <v>0</v>
      </c>
      <c r="V727" s="3">
        <f t="shared" si="23"/>
        <v>0</v>
      </c>
      <c r="W727" s="3" t="s">
        <v>145</v>
      </c>
      <c r="X727" s="87" t="s">
        <v>145</v>
      </c>
      <c r="Y727" s="73">
        <f>(PLANEJAMENTO[[#This Row],[AGUARDANDO SEPARAÇÃO]]+PLANEJAMENTO[[#This Row],[FINALIZADO]])/(PLANEJAMENTO[[#This Row],[KIT]]+PLANEJAMENTO[[#This Row],[TOTAL LISTA]])</f>
        <v>1</v>
      </c>
    </row>
    <row r="728" spans="1:25" x14ac:dyDescent="0.25">
      <c r="A728" s="71" t="s">
        <v>162</v>
      </c>
      <c r="B728" s="71" t="s">
        <v>158</v>
      </c>
      <c r="C728" s="3">
        <v>32622</v>
      </c>
      <c r="D728" s="3" t="s">
        <v>97</v>
      </c>
      <c r="E728" s="47" t="s">
        <v>137</v>
      </c>
      <c r="F728" s="4" t="s">
        <v>136</v>
      </c>
      <c r="G728" s="4">
        <v>462</v>
      </c>
      <c r="H728" s="3">
        <v>6</v>
      </c>
      <c r="I728" s="15">
        <f>SUMIFS(IN_TRANSITO!E:E,IN_TRANSITO!B:B,PLANEJAMENTO!C728,IN_TRANSITO!H:H,PLANEJAMENTO!$I$2,IN_TRANSITO!W:W,PLANEJAMENTO!A728)</f>
        <v>0</v>
      </c>
      <c r="J728" s="15">
        <f>SUMIFS(IN_TRANSITO!E:E,IN_TRANSITO!B:B,PLANEJAMENTO!C728,IN_TRANSITO!H:H,PLANEJAMENTO!$J$2,IN_TRANSITO!W:W,PLANEJAMENTO!A728)</f>
        <v>0</v>
      </c>
      <c r="K728" s="15">
        <f>SUMIFS(PRODUCAO_SHRINK!E:E,PRODUCAO_SHRINK!B:B,PLANEJAMENTO[[#This Row],[SKU]],PRODUCAO_SHRINK!H:H,PLANEJAMENTO[[#Headers],[SHERINK SOLICITADO]],PRODUCAO_SHRINK!V:V,PLANEJAMENTO[[#This Row],[LISTA]])</f>
        <v>120</v>
      </c>
      <c r="L728" s="15">
        <f>SUMIFS(PRODUCAO_SHRINK!E:E,PRODUCAO_SHRINK!B:B,PLANEJAMENTO[[#This Row],[SKU]],PRODUCAO_SHRINK!H:H,PLANEJAMENTO[[#Headers],[SHERINK ENVIADO]],PRODUCAO_SHRINK!V:V,PLANEJAMENTO[[#This Row],[LISTA]])</f>
        <v>0</v>
      </c>
      <c r="M728" s="15">
        <f>SUMIFS(IN_TRANSITO!E:E,IN_TRANSITO!B:B,PLANEJAMENTO!C728,IN_TRANSITO!H:H,PLANEJAMENTO!$M$2,IN_TRANSITO!W:W,PLANEJAMENTO!A728)</f>
        <v>0</v>
      </c>
      <c r="N728" s="15">
        <v>0</v>
      </c>
      <c r="O728" s="15">
        <v>120</v>
      </c>
      <c r="P728" s="15">
        <f>(PLANEJAMENTO[[#This Row],[AGUARDANDO SEPARAÇÃO]]+PLANEJAMENTO[[#This Row],[FINALIZADO]])-(PLANEJAMENTO[[#This Row],[TOTAL LISTA]]+PLANEJAMENTO[[#This Row],[KIT]])</f>
        <v>-120</v>
      </c>
      <c r="Q728" s="3">
        <f>IFERROR(VLOOKUP(PLANEJAMENTO[[#This Row],[SKU]],EST_MERCOCAMP!A:E,5,0),0)</f>
        <v>1182</v>
      </c>
      <c r="R728" s="3">
        <f>IFERROR(VLOOKUP(PLANEJAMENTO[[#This Row],[SKU]],EST_LMX!A:C,3,0),0)</f>
        <v>12</v>
      </c>
      <c r="S728" s="7">
        <f>IFERROR(IF(VLOOKUP(C728,'EST_DEVINTEX X DEMANDA'!A:E,5,0)&lt;0,0,VLOOKUP(C728,'EST_DEVINTEX X DEMANDA'!A:E,5,0)),0)</f>
        <v>3276</v>
      </c>
      <c r="T728" s="3"/>
      <c r="U728" s="3">
        <f t="shared" si="22"/>
        <v>0</v>
      </c>
      <c r="V728" s="3">
        <f t="shared" si="23"/>
        <v>0</v>
      </c>
      <c r="W728" s="3" t="s">
        <v>182</v>
      </c>
      <c r="X728" s="87" t="s">
        <v>145</v>
      </c>
      <c r="Y728" s="73">
        <f>(PLANEJAMENTO[[#This Row],[AGUARDANDO SEPARAÇÃO]]+PLANEJAMENTO[[#This Row],[FINALIZADO]])/(PLANEJAMENTO[[#This Row],[KIT]]+PLANEJAMENTO[[#This Row],[TOTAL LISTA]])</f>
        <v>0</v>
      </c>
    </row>
    <row r="729" spans="1:25" x14ac:dyDescent="0.25">
      <c r="A729" s="71" t="s">
        <v>162</v>
      </c>
      <c r="B729" s="71" t="s">
        <v>158</v>
      </c>
      <c r="C729" s="3">
        <v>95491</v>
      </c>
      <c r="D729" s="3" t="s">
        <v>98</v>
      </c>
      <c r="E729" s="47" t="s">
        <v>137</v>
      </c>
      <c r="F729" s="4" t="s">
        <v>136</v>
      </c>
      <c r="G729" s="4">
        <v>480</v>
      </c>
      <c r="H729" s="3">
        <v>6</v>
      </c>
      <c r="I729" s="15">
        <f>SUMIFS(IN_TRANSITO!E:E,IN_TRANSITO!B:B,PLANEJAMENTO!C729,IN_TRANSITO!H:H,PLANEJAMENTO!$I$2,IN_TRANSITO!W:W,PLANEJAMENTO!A729)</f>
        <v>0</v>
      </c>
      <c r="J729" s="15">
        <f>SUMIFS(IN_TRANSITO!E:E,IN_TRANSITO!B:B,PLANEJAMENTO!C729,IN_TRANSITO!H:H,PLANEJAMENTO!$J$2,IN_TRANSITO!W:W,PLANEJAMENTO!A729)</f>
        <v>0</v>
      </c>
      <c r="K729" s="15">
        <f>SUMIFS(PRODUCAO_SHRINK!E:E,PRODUCAO_SHRINK!B:B,PLANEJAMENTO[[#This Row],[SKU]],PRODUCAO_SHRINK!H:H,PLANEJAMENTO[[#Headers],[SHERINK SOLICITADO]],PRODUCAO_SHRINK!V:V,PLANEJAMENTO[[#This Row],[LISTA]])</f>
        <v>120</v>
      </c>
      <c r="L729" s="15">
        <f>SUMIFS(PRODUCAO_SHRINK!E:E,PRODUCAO_SHRINK!B:B,PLANEJAMENTO[[#This Row],[SKU]],PRODUCAO_SHRINK!H:H,PLANEJAMENTO[[#Headers],[SHERINK ENVIADO]],PRODUCAO_SHRINK!V:V,PLANEJAMENTO[[#This Row],[LISTA]])</f>
        <v>0</v>
      </c>
      <c r="M729" s="15">
        <f>SUMIFS(IN_TRANSITO!E:E,IN_TRANSITO!B:B,PLANEJAMENTO!C729,IN_TRANSITO!H:H,PLANEJAMENTO!$M$2,IN_TRANSITO!W:W,PLANEJAMENTO!A729)</f>
        <v>0</v>
      </c>
      <c r="N729" s="15">
        <v>0</v>
      </c>
      <c r="O729" s="15">
        <v>120</v>
      </c>
      <c r="P729" s="15">
        <f>(PLANEJAMENTO[[#This Row],[AGUARDANDO SEPARAÇÃO]]+PLANEJAMENTO[[#This Row],[FINALIZADO]])-(PLANEJAMENTO[[#This Row],[TOTAL LISTA]]+PLANEJAMENTO[[#This Row],[KIT]])</f>
        <v>-120</v>
      </c>
      <c r="Q729" s="3">
        <f>IFERROR(VLOOKUP(PLANEJAMENTO[[#This Row],[SKU]],EST_MERCOCAMP!A:E,5,0),0)</f>
        <v>4722</v>
      </c>
      <c r="R729" s="3">
        <f>IFERROR(VLOOKUP(PLANEJAMENTO[[#This Row],[SKU]],EST_LMX!A:C,3,0),0)</f>
        <v>498</v>
      </c>
      <c r="S729" s="7">
        <f>IFERROR(IF(VLOOKUP(C729,'EST_DEVINTEX X DEMANDA'!A:E,5,0)&lt;0,0,VLOOKUP(C729,'EST_DEVINTEX X DEMANDA'!A:E,5,0)),0)</f>
        <v>2880</v>
      </c>
      <c r="T729" s="3"/>
      <c r="U729" s="3">
        <f t="shared" si="22"/>
        <v>0</v>
      </c>
      <c r="V729" s="3">
        <f t="shared" si="23"/>
        <v>0</v>
      </c>
      <c r="W729" s="3" t="s">
        <v>182</v>
      </c>
      <c r="X729" s="87" t="s">
        <v>145</v>
      </c>
      <c r="Y729" s="73">
        <f>(PLANEJAMENTO[[#This Row],[AGUARDANDO SEPARAÇÃO]]+PLANEJAMENTO[[#This Row],[FINALIZADO]])/(PLANEJAMENTO[[#This Row],[KIT]]+PLANEJAMENTO[[#This Row],[TOTAL LISTA]])</f>
        <v>0</v>
      </c>
    </row>
    <row r="730" spans="1:25" x14ac:dyDescent="0.25">
      <c r="A730" s="71" t="s">
        <v>162</v>
      </c>
      <c r="B730" s="71" t="s">
        <v>158</v>
      </c>
      <c r="C730" s="3">
        <v>33299</v>
      </c>
      <c r="D730" s="3" t="s">
        <v>315</v>
      </c>
      <c r="E730" s="47" t="s">
        <v>138</v>
      </c>
      <c r="F730" s="4" t="s">
        <v>136</v>
      </c>
      <c r="G730" s="4">
        <v>2376</v>
      </c>
      <c r="H730" s="3">
        <v>6</v>
      </c>
      <c r="I730" s="15">
        <f>SUMIFS(IN_TRANSITO!E:E,IN_TRANSITO!B:B,PLANEJAMENTO!C730,IN_TRANSITO!H:H,PLANEJAMENTO!$I$2,IN_TRANSITO!W:W,PLANEJAMENTO!A730)</f>
        <v>120</v>
      </c>
      <c r="J730" s="15">
        <f>SUMIFS(IN_TRANSITO!E:E,IN_TRANSITO!B:B,PLANEJAMENTO!C730,IN_TRANSITO!H:H,PLANEJAMENTO!$J$2,IN_TRANSITO!W:W,PLANEJAMENTO!A730)</f>
        <v>0</v>
      </c>
      <c r="K730" s="15">
        <f>SUMIFS(PRODUCAO_SHRINK!E:E,PRODUCAO_SHRINK!B:B,PLANEJAMENTO[[#This Row],[SKU]],PRODUCAO_SHRINK!H:H,PLANEJAMENTO[[#Headers],[SHERINK SOLICITADO]],PRODUCAO_SHRINK!V:V,PLANEJAMENTO[[#This Row],[LISTA]])</f>
        <v>0</v>
      </c>
      <c r="L730" s="15">
        <f>SUMIFS(PRODUCAO_SHRINK!E:E,PRODUCAO_SHRINK!B:B,PLANEJAMENTO[[#This Row],[SKU]],PRODUCAO_SHRINK!H:H,PLANEJAMENTO[[#Headers],[SHERINK ENVIADO]],PRODUCAO_SHRINK!V:V,PLANEJAMENTO[[#This Row],[LISTA]])</f>
        <v>0</v>
      </c>
      <c r="M730" s="15">
        <f>SUMIFS(IN_TRANSITO!E:E,IN_TRANSITO!B:B,PLANEJAMENTO!C730,IN_TRANSITO!H:H,PLANEJAMENTO!$M$2,IN_TRANSITO!W:W,PLANEJAMENTO!A730)</f>
        <v>0</v>
      </c>
      <c r="N730" s="15">
        <v>0</v>
      </c>
      <c r="O730" s="15">
        <v>120</v>
      </c>
      <c r="P730" s="15">
        <f>(PLANEJAMENTO[[#This Row],[AGUARDANDO SEPARAÇÃO]]+PLANEJAMENTO[[#This Row],[FINALIZADO]])-(PLANEJAMENTO[[#This Row],[TOTAL LISTA]]+PLANEJAMENTO[[#This Row],[KIT]])</f>
        <v>0</v>
      </c>
      <c r="Q730" s="3">
        <f>IFERROR(VLOOKUP(PLANEJAMENTO[[#This Row],[SKU]],EST_MERCOCAMP!A:E,5,0),0)</f>
        <v>7548</v>
      </c>
      <c r="R730" s="3">
        <f>IFERROR(VLOOKUP(PLANEJAMENTO[[#This Row],[SKU]],EST_LMX!A:C,3,0),0)</f>
        <v>3084</v>
      </c>
      <c r="S730" s="7">
        <f>IFERROR(IF(VLOOKUP(C730,'EST_DEVINTEX X DEMANDA'!A:E,5,0)&lt;0,0,VLOOKUP(C730,'EST_DEVINTEX X DEMANDA'!A:E,5,0)),0)</f>
        <v>0</v>
      </c>
      <c r="T730" s="3"/>
      <c r="U730" s="3">
        <f t="shared" si="22"/>
        <v>0</v>
      </c>
      <c r="V730" s="3">
        <f t="shared" si="23"/>
        <v>0</v>
      </c>
      <c r="W730" s="3" t="s">
        <v>145</v>
      </c>
      <c r="X730" s="87" t="s">
        <v>145</v>
      </c>
      <c r="Y730" s="73">
        <f>(PLANEJAMENTO[[#This Row],[AGUARDANDO SEPARAÇÃO]]+PLANEJAMENTO[[#This Row],[FINALIZADO]])/(PLANEJAMENTO[[#This Row],[KIT]]+PLANEJAMENTO[[#This Row],[TOTAL LISTA]])</f>
        <v>1</v>
      </c>
    </row>
    <row r="731" spans="1:25" x14ac:dyDescent="0.25">
      <c r="A731" s="71" t="s">
        <v>162</v>
      </c>
      <c r="B731" s="71" t="s">
        <v>158</v>
      </c>
      <c r="C731" s="3">
        <v>33267</v>
      </c>
      <c r="D731" s="3" t="s">
        <v>99</v>
      </c>
      <c r="E731" s="47" t="s">
        <v>137</v>
      </c>
      <c r="F731" s="4" t="s">
        <v>136</v>
      </c>
      <c r="G731" s="4">
        <v>960</v>
      </c>
      <c r="H731" s="3">
        <v>6</v>
      </c>
      <c r="I731" s="15">
        <f>SUMIFS(IN_TRANSITO!E:E,IN_TRANSITO!B:B,PLANEJAMENTO!C731,IN_TRANSITO!H:H,PLANEJAMENTO!$I$2,IN_TRANSITO!W:W,PLANEJAMENTO!A731)</f>
        <v>0</v>
      </c>
      <c r="J731" s="15">
        <f>SUMIFS(IN_TRANSITO!E:E,IN_TRANSITO!B:B,PLANEJAMENTO!C731,IN_TRANSITO!H:H,PLANEJAMENTO!$J$2,IN_TRANSITO!W:W,PLANEJAMENTO!A731)</f>
        <v>0</v>
      </c>
      <c r="K731" s="15">
        <f>SUMIFS(PRODUCAO_SHRINK!E:E,PRODUCAO_SHRINK!B:B,PLANEJAMENTO[[#This Row],[SKU]],PRODUCAO_SHRINK!H:H,PLANEJAMENTO[[#Headers],[SHERINK SOLICITADO]],PRODUCAO_SHRINK!V:V,PLANEJAMENTO[[#This Row],[LISTA]])</f>
        <v>120</v>
      </c>
      <c r="L731" s="15">
        <f>SUMIFS(PRODUCAO_SHRINK!E:E,PRODUCAO_SHRINK!B:B,PLANEJAMENTO[[#This Row],[SKU]],PRODUCAO_SHRINK!H:H,PLANEJAMENTO[[#Headers],[SHERINK ENVIADO]],PRODUCAO_SHRINK!V:V,PLANEJAMENTO[[#This Row],[LISTA]])</f>
        <v>0</v>
      </c>
      <c r="M731" s="15">
        <f>SUMIFS(IN_TRANSITO!E:E,IN_TRANSITO!B:B,PLANEJAMENTO!C731,IN_TRANSITO!H:H,PLANEJAMENTO!$M$2,IN_TRANSITO!W:W,PLANEJAMENTO!A731)</f>
        <v>0</v>
      </c>
      <c r="N731" s="15">
        <v>0</v>
      </c>
      <c r="O731" s="15">
        <v>120</v>
      </c>
      <c r="P731" s="15">
        <f>(PLANEJAMENTO[[#This Row],[AGUARDANDO SEPARAÇÃO]]+PLANEJAMENTO[[#This Row],[FINALIZADO]])-(PLANEJAMENTO[[#This Row],[TOTAL LISTA]]+PLANEJAMENTO[[#This Row],[KIT]])</f>
        <v>-120</v>
      </c>
      <c r="Q731" s="3">
        <f>IFERROR(VLOOKUP(PLANEJAMENTO[[#This Row],[SKU]],EST_MERCOCAMP!A:E,5,0),0)</f>
        <v>9504</v>
      </c>
      <c r="R731" s="3">
        <f>IFERROR(VLOOKUP(PLANEJAMENTO[[#This Row],[SKU]],EST_LMX!A:C,3,0),0)</f>
        <v>1860</v>
      </c>
      <c r="S731" s="7">
        <f>IFERROR(IF(VLOOKUP(C731,'EST_DEVINTEX X DEMANDA'!A:E,5,0)&lt;0,0,VLOOKUP(C731,'EST_DEVINTEX X DEMANDA'!A:E,5,0)),0)</f>
        <v>3948</v>
      </c>
      <c r="T731" s="3"/>
      <c r="U731" s="3">
        <f t="shared" si="22"/>
        <v>0</v>
      </c>
      <c r="V731" s="3">
        <f t="shared" si="23"/>
        <v>0</v>
      </c>
      <c r="W731" s="3" t="s">
        <v>182</v>
      </c>
      <c r="X731" s="87" t="s">
        <v>145</v>
      </c>
      <c r="Y731" s="73">
        <f>(PLANEJAMENTO[[#This Row],[AGUARDANDO SEPARAÇÃO]]+PLANEJAMENTO[[#This Row],[FINALIZADO]])/(PLANEJAMENTO[[#This Row],[KIT]]+PLANEJAMENTO[[#This Row],[TOTAL LISTA]])</f>
        <v>0</v>
      </c>
    </row>
    <row r="732" spans="1:25" x14ac:dyDescent="0.25">
      <c r="A732" s="71" t="s">
        <v>162</v>
      </c>
      <c r="B732" s="71" t="s">
        <v>158</v>
      </c>
      <c r="C732" s="3">
        <v>34509</v>
      </c>
      <c r="D732" s="3" t="s">
        <v>309</v>
      </c>
      <c r="E732" s="47" t="s">
        <v>137</v>
      </c>
      <c r="F732" s="4" t="s">
        <v>136</v>
      </c>
      <c r="G732" s="4">
        <v>1560</v>
      </c>
      <c r="H732" s="3">
        <v>12</v>
      </c>
      <c r="I732" s="15">
        <f>SUMIFS(IN_TRANSITO!E:E,IN_TRANSITO!B:B,PLANEJAMENTO!C732,IN_TRANSITO!H:H,PLANEJAMENTO!$I$2,IN_TRANSITO!W:W,PLANEJAMENTO!A732)</f>
        <v>120</v>
      </c>
      <c r="J732" s="15">
        <f>SUMIFS(IN_TRANSITO!E:E,IN_TRANSITO!B:B,PLANEJAMENTO!C732,IN_TRANSITO!H:H,PLANEJAMENTO!$J$2,IN_TRANSITO!W:W,PLANEJAMENTO!A732)</f>
        <v>0</v>
      </c>
      <c r="K732" s="15">
        <f>SUMIFS(PRODUCAO_SHRINK!E:E,PRODUCAO_SHRINK!B:B,PLANEJAMENTO[[#This Row],[SKU]],PRODUCAO_SHRINK!H:H,PLANEJAMENTO[[#Headers],[SHERINK SOLICITADO]],PRODUCAO_SHRINK!V:V,PLANEJAMENTO[[#This Row],[LISTA]])</f>
        <v>0</v>
      </c>
      <c r="L732" s="15">
        <f>SUMIFS(PRODUCAO_SHRINK!E:E,PRODUCAO_SHRINK!B:B,PLANEJAMENTO[[#This Row],[SKU]],PRODUCAO_SHRINK!H:H,PLANEJAMENTO[[#Headers],[SHERINK ENVIADO]],PRODUCAO_SHRINK!V:V,PLANEJAMENTO[[#This Row],[LISTA]])</f>
        <v>0</v>
      </c>
      <c r="M732" s="15">
        <f>SUMIFS(IN_TRANSITO!E:E,IN_TRANSITO!B:B,PLANEJAMENTO!C732,IN_TRANSITO!H:H,PLANEJAMENTO!$M$2,IN_TRANSITO!W:W,PLANEJAMENTO!A732)</f>
        <v>0</v>
      </c>
      <c r="N732" s="15">
        <v>0</v>
      </c>
      <c r="O732" s="15">
        <v>120</v>
      </c>
      <c r="P732" s="15">
        <f>(PLANEJAMENTO[[#This Row],[AGUARDANDO SEPARAÇÃO]]+PLANEJAMENTO[[#This Row],[FINALIZADO]])-(PLANEJAMENTO[[#This Row],[TOTAL LISTA]]+PLANEJAMENTO[[#This Row],[KIT]])</f>
        <v>0</v>
      </c>
      <c r="Q732" s="3">
        <f>IFERROR(VLOOKUP(PLANEJAMENTO[[#This Row],[SKU]],EST_MERCOCAMP!A:E,5,0),0)</f>
        <v>-7032</v>
      </c>
      <c r="R732" s="3">
        <f>IFERROR(VLOOKUP(PLANEJAMENTO[[#This Row],[SKU]],EST_LMX!A:C,3,0),0)</f>
        <v>348</v>
      </c>
      <c r="S732" s="7">
        <f>IFERROR(IF(VLOOKUP(C732,'EST_DEVINTEX X DEMANDA'!A:E,5,0)&lt;0,0,VLOOKUP(C732,'EST_DEVINTEX X DEMANDA'!A:E,5,0)),0)</f>
        <v>12480</v>
      </c>
      <c r="T732" s="3"/>
      <c r="U732" s="3">
        <f t="shared" si="22"/>
        <v>0</v>
      </c>
      <c r="V732" s="3">
        <f t="shared" si="23"/>
        <v>0</v>
      </c>
      <c r="W732" s="3" t="s">
        <v>145</v>
      </c>
      <c r="X732" s="87" t="s">
        <v>145</v>
      </c>
      <c r="Y732" s="73">
        <f>(PLANEJAMENTO[[#This Row],[AGUARDANDO SEPARAÇÃO]]+PLANEJAMENTO[[#This Row],[FINALIZADO]])/(PLANEJAMENTO[[#This Row],[KIT]]+PLANEJAMENTO[[#This Row],[TOTAL LISTA]])</f>
        <v>1</v>
      </c>
    </row>
    <row r="733" spans="1:25" x14ac:dyDescent="0.25">
      <c r="A733" s="71" t="s">
        <v>162</v>
      </c>
      <c r="B733" s="71" t="s">
        <v>158</v>
      </c>
      <c r="C733" s="3">
        <v>32249</v>
      </c>
      <c r="D733" s="3" t="s">
        <v>306</v>
      </c>
      <c r="E733" s="47" t="s">
        <v>137</v>
      </c>
      <c r="F733" s="4" t="s">
        <v>136</v>
      </c>
      <c r="G733" s="4">
        <v>3744</v>
      </c>
      <c r="H733" s="3">
        <v>12</v>
      </c>
      <c r="I733" s="15">
        <f>SUMIFS(IN_TRANSITO!E:E,IN_TRANSITO!B:B,PLANEJAMENTO!C733,IN_TRANSITO!H:H,PLANEJAMENTO!$I$2,IN_TRANSITO!W:W,PLANEJAMENTO!A733)</f>
        <v>0</v>
      </c>
      <c r="J733" s="15">
        <f>SUMIFS(IN_TRANSITO!E:E,IN_TRANSITO!B:B,PLANEJAMENTO!C733,IN_TRANSITO!H:H,PLANEJAMENTO!$J$2,IN_TRANSITO!W:W,PLANEJAMENTO!A733)</f>
        <v>0</v>
      </c>
      <c r="K733" s="15">
        <f>SUMIFS(PRODUCAO_SHRINK!E:E,PRODUCAO_SHRINK!B:B,PLANEJAMENTO[[#This Row],[SKU]],PRODUCAO_SHRINK!H:H,PLANEJAMENTO[[#Headers],[SHERINK SOLICITADO]],PRODUCAO_SHRINK!V:V,PLANEJAMENTO[[#This Row],[LISTA]])</f>
        <v>0</v>
      </c>
      <c r="L733" s="15">
        <f>SUMIFS(PRODUCAO_SHRINK!E:E,PRODUCAO_SHRINK!B:B,PLANEJAMENTO[[#This Row],[SKU]],PRODUCAO_SHRINK!H:H,PLANEJAMENTO[[#Headers],[SHERINK ENVIADO]],PRODUCAO_SHRINK!V:V,PLANEJAMENTO[[#This Row],[LISTA]])</f>
        <v>0</v>
      </c>
      <c r="M733" s="15">
        <f>SUMIFS(IN_TRANSITO!E:E,IN_TRANSITO!B:B,PLANEJAMENTO!C733,IN_TRANSITO!H:H,PLANEJAMENTO!$M$2,IN_TRANSITO!W:W,PLANEJAMENTO!A733)</f>
        <v>0</v>
      </c>
      <c r="N733" s="15">
        <v>0</v>
      </c>
      <c r="O733" s="15">
        <v>108</v>
      </c>
      <c r="P733" s="15">
        <f>(PLANEJAMENTO[[#This Row],[AGUARDANDO SEPARAÇÃO]]+PLANEJAMENTO[[#This Row],[FINALIZADO]])-(PLANEJAMENTO[[#This Row],[TOTAL LISTA]]+PLANEJAMENTO[[#This Row],[KIT]])</f>
        <v>-108</v>
      </c>
      <c r="Q733" s="3">
        <f>IFERROR(VLOOKUP(PLANEJAMENTO[[#This Row],[SKU]],EST_MERCOCAMP!A:E,5,0),0)</f>
        <v>1584</v>
      </c>
      <c r="R733" s="3">
        <f>IFERROR(VLOOKUP(PLANEJAMENTO[[#This Row],[SKU]],EST_LMX!A:C,3,0),0)</f>
        <v>180</v>
      </c>
      <c r="S733" s="7">
        <f>IFERROR(IF(VLOOKUP(C733,'EST_DEVINTEX X DEMANDA'!A:E,5,0)&lt;0,0,VLOOKUP(C733,'EST_DEVINTEX X DEMANDA'!A:E,5,0)),0)</f>
        <v>0</v>
      </c>
      <c r="T733" s="3"/>
      <c r="U733" s="3">
        <f t="shared" si="22"/>
        <v>0</v>
      </c>
      <c r="V733" s="3">
        <f t="shared" si="23"/>
        <v>0</v>
      </c>
      <c r="W733" s="3" t="s">
        <v>145</v>
      </c>
      <c r="X733" s="87" t="s">
        <v>145</v>
      </c>
      <c r="Y733" s="73">
        <f>(PLANEJAMENTO[[#This Row],[AGUARDANDO SEPARAÇÃO]]+PLANEJAMENTO[[#This Row],[FINALIZADO]])/(PLANEJAMENTO[[#This Row],[KIT]]+PLANEJAMENTO[[#This Row],[TOTAL LISTA]])</f>
        <v>0</v>
      </c>
    </row>
    <row r="734" spans="1:25" x14ac:dyDescent="0.25">
      <c r="A734" s="71" t="s">
        <v>162</v>
      </c>
      <c r="B734" s="71" t="s">
        <v>158</v>
      </c>
      <c r="C734" s="3">
        <v>95116</v>
      </c>
      <c r="D734" s="3" t="s">
        <v>192</v>
      </c>
      <c r="E734" s="47" t="s">
        <v>137</v>
      </c>
      <c r="F734" s="4" t="s">
        <v>136</v>
      </c>
      <c r="G734" s="4">
        <v>1560</v>
      </c>
      <c r="H734" s="3">
        <v>12</v>
      </c>
      <c r="I734" s="15">
        <f>SUMIFS(IN_TRANSITO!E:E,IN_TRANSITO!B:B,PLANEJAMENTO!C734,IN_TRANSITO!H:H,PLANEJAMENTO!$I$2,IN_TRANSITO!W:W,PLANEJAMENTO!A734)</f>
        <v>108</v>
      </c>
      <c r="J734" s="15">
        <f>SUMIFS(IN_TRANSITO!E:E,IN_TRANSITO!B:B,PLANEJAMENTO!C734,IN_TRANSITO!H:H,PLANEJAMENTO!$J$2,IN_TRANSITO!W:W,PLANEJAMENTO!A734)</f>
        <v>0</v>
      </c>
      <c r="K734" s="15">
        <f>SUMIFS(PRODUCAO_SHRINK!E:E,PRODUCAO_SHRINK!B:B,PLANEJAMENTO[[#This Row],[SKU]],PRODUCAO_SHRINK!H:H,PLANEJAMENTO[[#Headers],[SHERINK SOLICITADO]],PRODUCAO_SHRINK!V:V,PLANEJAMENTO[[#This Row],[LISTA]])</f>
        <v>0</v>
      </c>
      <c r="L734" s="15">
        <f>SUMIFS(PRODUCAO_SHRINK!E:E,PRODUCAO_SHRINK!B:B,PLANEJAMENTO[[#This Row],[SKU]],PRODUCAO_SHRINK!H:H,PLANEJAMENTO[[#Headers],[SHERINK ENVIADO]],PRODUCAO_SHRINK!V:V,PLANEJAMENTO[[#This Row],[LISTA]])</f>
        <v>0</v>
      </c>
      <c r="M734" s="15">
        <f>SUMIFS(IN_TRANSITO!E:E,IN_TRANSITO!B:B,PLANEJAMENTO!C734,IN_TRANSITO!H:H,PLANEJAMENTO!$M$2,IN_TRANSITO!W:W,PLANEJAMENTO!A734)</f>
        <v>0</v>
      </c>
      <c r="N734" s="15">
        <v>0</v>
      </c>
      <c r="O734" s="15">
        <v>108</v>
      </c>
      <c r="P734" s="15">
        <f>(PLANEJAMENTO[[#This Row],[AGUARDANDO SEPARAÇÃO]]+PLANEJAMENTO[[#This Row],[FINALIZADO]])-(PLANEJAMENTO[[#This Row],[TOTAL LISTA]]+PLANEJAMENTO[[#This Row],[KIT]])</f>
        <v>0</v>
      </c>
      <c r="Q734" s="3">
        <f>IFERROR(VLOOKUP(PLANEJAMENTO[[#This Row],[SKU]],EST_MERCOCAMP!A:E,5,0),0)</f>
        <v>13260</v>
      </c>
      <c r="R734" s="3">
        <f>IFERROR(VLOOKUP(PLANEJAMENTO[[#This Row],[SKU]],EST_LMX!A:C,3,0),0)</f>
        <v>1866</v>
      </c>
      <c r="S734" s="7">
        <f>IFERROR(IF(VLOOKUP(C734,'EST_DEVINTEX X DEMANDA'!A:E,5,0)&lt;0,0,VLOOKUP(C734,'EST_DEVINTEX X DEMANDA'!A:E,5,0)),0)</f>
        <v>8724</v>
      </c>
      <c r="T734" s="3"/>
      <c r="U734" s="3">
        <f t="shared" si="22"/>
        <v>0</v>
      </c>
      <c r="V734" s="3">
        <f t="shared" si="23"/>
        <v>0</v>
      </c>
      <c r="W734" s="3" t="s">
        <v>145</v>
      </c>
      <c r="X734" s="87" t="s">
        <v>145</v>
      </c>
      <c r="Y734" s="73">
        <f>(PLANEJAMENTO[[#This Row],[AGUARDANDO SEPARAÇÃO]]+PLANEJAMENTO[[#This Row],[FINALIZADO]])/(PLANEJAMENTO[[#This Row],[KIT]]+PLANEJAMENTO[[#This Row],[TOTAL LISTA]])</f>
        <v>1</v>
      </c>
    </row>
    <row r="735" spans="1:25" x14ac:dyDescent="0.25">
      <c r="A735" s="71" t="s">
        <v>162</v>
      </c>
      <c r="B735" s="71" t="s">
        <v>158</v>
      </c>
      <c r="C735" s="3">
        <v>95050</v>
      </c>
      <c r="D735" s="3" t="s">
        <v>359</v>
      </c>
      <c r="E735" s="47" t="s">
        <v>137</v>
      </c>
      <c r="F735" s="4" t="s">
        <v>136</v>
      </c>
      <c r="G735" s="4">
        <v>936</v>
      </c>
      <c r="H735" s="3">
        <v>6</v>
      </c>
      <c r="I735" s="15">
        <f>SUMIFS(IN_TRANSITO!E:E,IN_TRANSITO!B:B,PLANEJAMENTO!C735,IN_TRANSITO!H:H,PLANEJAMENTO!$I$2,IN_TRANSITO!W:W,PLANEJAMENTO!A735)</f>
        <v>102</v>
      </c>
      <c r="J735" s="15">
        <f>SUMIFS(IN_TRANSITO!E:E,IN_TRANSITO!B:B,PLANEJAMENTO!C735,IN_TRANSITO!H:H,PLANEJAMENTO!$J$2,IN_TRANSITO!W:W,PLANEJAMENTO!A735)</f>
        <v>0</v>
      </c>
      <c r="K735" s="15">
        <f>SUMIFS(PRODUCAO_SHRINK!E:E,PRODUCAO_SHRINK!B:B,PLANEJAMENTO[[#This Row],[SKU]],PRODUCAO_SHRINK!H:H,PLANEJAMENTO[[#Headers],[SHERINK SOLICITADO]],PRODUCAO_SHRINK!V:V,PLANEJAMENTO[[#This Row],[LISTA]])</f>
        <v>0</v>
      </c>
      <c r="L735" s="15">
        <f>SUMIFS(PRODUCAO_SHRINK!E:E,PRODUCAO_SHRINK!B:B,PLANEJAMENTO[[#This Row],[SKU]],PRODUCAO_SHRINK!H:H,PLANEJAMENTO[[#Headers],[SHERINK ENVIADO]],PRODUCAO_SHRINK!V:V,PLANEJAMENTO[[#This Row],[LISTA]])</f>
        <v>0</v>
      </c>
      <c r="M735" s="15">
        <f>SUMIFS(IN_TRANSITO!E:E,IN_TRANSITO!B:B,PLANEJAMENTO!C735,IN_TRANSITO!H:H,PLANEJAMENTO!$M$2,IN_TRANSITO!W:W,PLANEJAMENTO!A735)</f>
        <v>0</v>
      </c>
      <c r="N735" s="15">
        <v>0</v>
      </c>
      <c r="O735" s="15">
        <v>102</v>
      </c>
      <c r="P735" s="15">
        <f>(PLANEJAMENTO[[#This Row],[AGUARDANDO SEPARAÇÃO]]+PLANEJAMENTO[[#This Row],[FINALIZADO]])-(PLANEJAMENTO[[#This Row],[TOTAL LISTA]]+PLANEJAMENTO[[#This Row],[KIT]])</f>
        <v>0</v>
      </c>
      <c r="Q735" s="3">
        <f>IFERROR(VLOOKUP(PLANEJAMENTO[[#This Row],[SKU]],EST_MERCOCAMP!A:E,5,0),0)</f>
        <v>3744</v>
      </c>
      <c r="R735" s="3">
        <f>IFERROR(VLOOKUP(PLANEJAMENTO[[#This Row],[SKU]],EST_LMX!A:C,3,0),0)</f>
        <v>4410</v>
      </c>
      <c r="S735" s="7">
        <f>IFERROR(IF(VLOOKUP(C735,'EST_DEVINTEX X DEMANDA'!A:E,5,0)&lt;0,0,VLOOKUP(C735,'EST_DEVINTEX X DEMANDA'!A:E,5,0)),0)</f>
        <v>0</v>
      </c>
      <c r="T735" s="3"/>
      <c r="U735" s="3">
        <f t="shared" si="22"/>
        <v>0</v>
      </c>
      <c r="V735" s="3">
        <f t="shared" si="23"/>
        <v>0</v>
      </c>
      <c r="W735" s="3" t="s">
        <v>145</v>
      </c>
      <c r="X735" s="87" t="s">
        <v>145</v>
      </c>
      <c r="Y735" s="73">
        <f>(PLANEJAMENTO[[#This Row],[AGUARDANDO SEPARAÇÃO]]+PLANEJAMENTO[[#This Row],[FINALIZADO]])/(PLANEJAMENTO[[#This Row],[KIT]]+PLANEJAMENTO[[#This Row],[TOTAL LISTA]])</f>
        <v>1</v>
      </c>
    </row>
    <row r="736" spans="1:25" x14ac:dyDescent="0.25">
      <c r="A736" s="71" t="s">
        <v>162</v>
      </c>
      <c r="B736" s="71" t="s">
        <v>158</v>
      </c>
      <c r="C736" s="3">
        <v>32654</v>
      </c>
      <c r="D736" s="3" t="s">
        <v>100</v>
      </c>
      <c r="E736" s="47" t="s">
        <v>137</v>
      </c>
      <c r="F736" s="4" t="s">
        <v>136</v>
      </c>
      <c r="G736" s="4">
        <v>960</v>
      </c>
      <c r="H736" s="3">
        <v>6</v>
      </c>
      <c r="I736" s="15">
        <f>SUMIFS(IN_TRANSITO!E:E,IN_TRANSITO!B:B,PLANEJAMENTO!C736,IN_TRANSITO!H:H,PLANEJAMENTO!$I$2,IN_TRANSITO!W:W,PLANEJAMENTO!A736)</f>
        <v>0</v>
      </c>
      <c r="J736" s="15">
        <f>SUMIFS(IN_TRANSITO!E:E,IN_TRANSITO!B:B,PLANEJAMENTO!C736,IN_TRANSITO!H:H,PLANEJAMENTO!$J$2,IN_TRANSITO!W:W,PLANEJAMENTO!A736)</f>
        <v>0</v>
      </c>
      <c r="K736" s="15">
        <f>SUMIFS(PRODUCAO_SHRINK!E:E,PRODUCAO_SHRINK!B:B,PLANEJAMENTO[[#This Row],[SKU]],PRODUCAO_SHRINK!H:H,PLANEJAMENTO[[#Headers],[SHERINK SOLICITADO]],PRODUCAO_SHRINK!V:V,PLANEJAMENTO[[#This Row],[LISTA]])</f>
        <v>102</v>
      </c>
      <c r="L736" s="15">
        <f>SUMIFS(PRODUCAO_SHRINK!E:E,PRODUCAO_SHRINK!B:B,PLANEJAMENTO[[#This Row],[SKU]],PRODUCAO_SHRINK!H:H,PLANEJAMENTO[[#Headers],[SHERINK ENVIADO]],PRODUCAO_SHRINK!V:V,PLANEJAMENTO[[#This Row],[LISTA]])</f>
        <v>0</v>
      </c>
      <c r="M736" s="15">
        <f>SUMIFS(IN_TRANSITO!E:E,IN_TRANSITO!B:B,PLANEJAMENTO!C736,IN_TRANSITO!H:H,PLANEJAMENTO!$M$2,IN_TRANSITO!W:W,PLANEJAMENTO!A736)</f>
        <v>0</v>
      </c>
      <c r="N736" s="15">
        <v>0</v>
      </c>
      <c r="O736" s="15">
        <v>102</v>
      </c>
      <c r="P736" s="15">
        <f>(PLANEJAMENTO[[#This Row],[AGUARDANDO SEPARAÇÃO]]+PLANEJAMENTO[[#This Row],[FINALIZADO]])-(PLANEJAMENTO[[#This Row],[TOTAL LISTA]]+PLANEJAMENTO[[#This Row],[KIT]])</f>
        <v>-102</v>
      </c>
      <c r="Q736" s="3">
        <f>IFERROR(VLOOKUP(PLANEJAMENTO[[#This Row],[SKU]],EST_MERCOCAMP!A:E,5,0),0)</f>
        <v>6972</v>
      </c>
      <c r="R736" s="3">
        <f>IFERROR(VLOOKUP(PLANEJAMENTO[[#This Row],[SKU]],EST_LMX!A:C,3,0),0)</f>
        <v>1458</v>
      </c>
      <c r="S736" s="7">
        <f>IFERROR(IF(VLOOKUP(C736,'EST_DEVINTEX X DEMANDA'!A:E,5,0)&lt;0,0,VLOOKUP(C736,'EST_DEVINTEX X DEMANDA'!A:E,5,0)),0)</f>
        <v>4356</v>
      </c>
      <c r="T736" s="3"/>
      <c r="U736" s="3">
        <f t="shared" si="22"/>
        <v>0</v>
      </c>
      <c r="V736" s="3">
        <f t="shared" si="23"/>
        <v>0</v>
      </c>
      <c r="W736" s="3" t="s">
        <v>182</v>
      </c>
      <c r="X736" s="87" t="s">
        <v>145</v>
      </c>
      <c r="Y736" s="73">
        <f>(PLANEJAMENTO[[#This Row],[AGUARDANDO SEPARAÇÃO]]+PLANEJAMENTO[[#This Row],[FINALIZADO]])/(PLANEJAMENTO[[#This Row],[KIT]]+PLANEJAMENTO[[#This Row],[TOTAL LISTA]])</f>
        <v>0</v>
      </c>
    </row>
    <row r="737" spans="1:25" x14ac:dyDescent="0.25">
      <c r="A737" s="71" t="s">
        <v>162</v>
      </c>
      <c r="B737" s="71" t="s">
        <v>158</v>
      </c>
      <c r="C737" s="3">
        <v>32631</v>
      </c>
      <c r="D737" s="3" t="s">
        <v>301</v>
      </c>
      <c r="E737" s="47" t="s">
        <v>137</v>
      </c>
      <c r="F737" s="4" t="s">
        <v>136</v>
      </c>
      <c r="G737" s="4">
        <v>1320</v>
      </c>
      <c r="H737" s="3">
        <v>6</v>
      </c>
      <c r="I737" s="15">
        <f>SUMIFS(IN_TRANSITO!E:E,IN_TRANSITO!B:B,PLANEJAMENTO!C737,IN_TRANSITO!H:H,PLANEJAMENTO!$I$2,IN_TRANSITO!W:W,PLANEJAMENTO!A737)</f>
        <v>102</v>
      </c>
      <c r="J737" s="15">
        <f>SUMIFS(IN_TRANSITO!E:E,IN_TRANSITO!B:B,PLANEJAMENTO!C737,IN_TRANSITO!H:H,PLANEJAMENTO!$J$2,IN_TRANSITO!W:W,PLANEJAMENTO!A737)</f>
        <v>0</v>
      </c>
      <c r="K737" s="15">
        <f>SUMIFS(PRODUCAO_SHRINK!E:E,PRODUCAO_SHRINK!B:B,PLANEJAMENTO[[#This Row],[SKU]],PRODUCAO_SHRINK!H:H,PLANEJAMENTO[[#Headers],[SHERINK SOLICITADO]],PRODUCAO_SHRINK!V:V,PLANEJAMENTO[[#This Row],[LISTA]])</f>
        <v>0</v>
      </c>
      <c r="L737" s="15">
        <f>SUMIFS(PRODUCAO_SHRINK!E:E,PRODUCAO_SHRINK!B:B,PLANEJAMENTO[[#This Row],[SKU]],PRODUCAO_SHRINK!H:H,PLANEJAMENTO[[#Headers],[SHERINK ENVIADO]],PRODUCAO_SHRINK!V:V,PLANEJAMENTO[[#This Row],[LISTA]])</f>
        <v>0</v>
      </c>
      <c r="M737" s="15">
        <f>SUMIFS(IN_TRANSITO!E:E,IN_TRANSITO!B:B,PLANEJAMENTO!C737,IN_TRANSITO!H:H,PLANEJAMENTO!$M$2,IN_TRANSITO!W:W,PLANEJAMENTO!A737)</f>
        <v>0</v>
      </c>
      <c r="N737" s="15">
        <v>0</v>
      </c>
      <c r="O737" s="15">
        <v>102</v>
      </c>
      <c r="P737" s="15">
        <f>(PLANEJAMENTO[[#This Row],[AGUARDANDO SEPARAÇÃO]]+PLANEJAMENTO[[#This Row],[FINALIZADO]])-(PLANEJAMENTO[[#This Row],[TOTAL LISTA]]+PLANEJAMENTO[[#This Row],[KIT]])</f>
        <v>0</v>
      </c>
      <c r="Q737" s="3">
        <f>IFERROR(VLOOKUP(PLANEJAMENTO[[#This Row],[SKU]],EST_MERCOCAMP!A:E,5,0),0)</f>
        <v>3546</v>
      </c>
      <c r="R737" s="3">
        <f>IFERROR(VLOOKUP(PLANEJAMENTO[[#This Row],[SKU]],EST_LMX!A:C,3,0),0)</f>
        <v>349</v>
      </c>
      <c r="S737" s="7">
        <f>IFERROR(IF(VLOOKUP(C737,'EST_DEVINTEX X DEMANDA'!A:E,5,0)&lt;0,0,VLOOKUP(C737,'EST_DEVINTEX X DEMANDA'!A:E,5,0)),0)</f>
        <v>5298</v>
      </c>
      <c r="T737" s="3"/>
      <c r="U737" s="3">
        <f t="shared" si="22"/>
        <v>0</v>
      </c>
      <c r="V737" s="3">
        <f t="shared" si="23"/>
        <v>0</v>
      </c>
      <c r="W737" s="3" t="s">
        <v>145</v>
      </c>
      <c r="X737" s="87" t="s">
        <v>145</v>
      </c>
      <c r="Y737" s="73">
        <f>(PLANEJAMENTO[[#This Row],[AGUARDANDO SEPARAÇÃO]]+PLANEJAMENTO[[#This Row],[FINALIZADO]])/(PLANEJAMENTO[[#This Row],[KIT]]+PLANEJAMENTO[[#This Row],[TOTAL LISTA]])</f>
        <v>1</v>
      </c>
    </row>
    <row r="738" spans="1:25" x14ac:dyDescent="0.25">
      <c r="A738" s="71" t="s">
        <v>162</v>
      </c>
      <c r="B738" s="71" t="s">
        <v>158</v>
      </c>
      <c r="C738" s="3">
        <v>33260</v>
      </c>
      <c r="D738" s="3" t="s">
        <v>101</v>
      </c>
      <c r="E738" s="47" t="s">
        <v>137</v>
      </c>
      <c r="F738" s="4" t="s">
        <v>136</v>
      </c>
      <c r="G738" s="4">
        <v>960</v>
      </c>
      <c r="H738" s="3">
        <v>6</v>
      </c>
      <c r="I738" s="15">
        <f>SUMIFS(IN_TRANSITO!E:E,IN_TRANSITO!B:B,PLANEJAMENTO!C738,IN_TRANSITO!H:H,PLANEJAMENTO!$I$2,IN_TRANSITO!W:W,PLANEJAMENTO!A738)</f>
        <v>0</v>
      </c>
      <c r="J738" s="15">
        <f>SUMIFS(IN_TRANSITO!E:E,IN_TRANSITO!B:B,PLANEJAMENTO!C738,IN_TRANSITO!H:H,PLANEJAMENTO!$J$2,IN_TRANSITO!W:W,PLANEJAMENTO!A738)</f>
        <v>0</v>
      </c>
      <c r="K738" s="15">
        <f>SUMIFS(PRODUCAO_SHRINK!E:E,PRODUCAO_SHRINK!B:B,PLANEJAMENTO[[#This Row],[SKU]],PRODUCAO_SHRINK!H:H,PLANEJAMENTO[[#Headers],[SHERINK SOLICITADO]],PRODUCAO_SHRINK!V:V,PLANEJAMENTO[[#This Row],[LISTA]])</f>
        <v>102</v>
      </c>
      <c r="L738" s="15">
        <f>SUMIFS(PRODUCAO_SHRINK!E:E,PRODUCAO_SHRINK!B:B,PLANEJAMENTO[[#This Row],[SKU]],PRODUCAO_SHRINK!H:H,PLANEJAMENTO[[#Headers],[SHERINK ENVIADO]],PRODUCAO_SHRINK!V:V,PLANEJAMENTO[[#This Row],[LISTA]])</f>
        <v>0</v>
      </c>
      <c r="M738" s="15">
        <f>SUMIFS(IN_TRANSITO!E:E,IN_TRANSITO!B:B,PLANEJAMENTO!C738,IN_TRANSITO!H:H,PLANEJAMENTO!$M$2,IN_TRANSITO!W:W,PLANEJAMENTO!A738)</f>
        <v>0</v>
      </c>
      <c r="N738" s="15">
        <v>0</v>
      </c>
      <c r="O738" s="15">
        <v>102</v>
      </c>
      <c r="P738" s="15">
        <f>(PLANEJAMENTO[[#This Row],[AGUARDANDO SEPARAÇÃO]]+PLANEJAMENTO[[#This Row],[FINALIZADO]])-(PLANEJAMENTO[[#This Row],[TOTAL LISTA]]+PLANEJAMENTO[[#This Row],[KIT]])</f>
        <v>-102</v>
      </c>
      <c r="Q738" s="3">
        <f>IFERROR(VLOOKUP(PLANEJAMENTO[[#This Row],[SKU]],EST_MERCOCAMP!A:E,5,0),0)</f>
        <v>1506</v>
      </c>
      <c r="R738" s="3">
        <f>IFERROR(VLOOKUP(PLANEJAMENTO[[#This Row],[SKU]],EST_LMX!A:C,3,0),0)</f>
        <v>840</v>
      </c>
      <c r="S738" s="7">
        <f>IFERROR(IF(VLOOKUP(C738,'EST_DEVINTEX X DEMANDA'!A:E,5,0)&lt;0,0,VLOOKUP(C738,'EST_DEVINTEX X DEMANDA'!A:E,5,0)),0)</f>
        <v>4560</v>
      </c>
      <c r="T738" s="3"/>
      <c r="U738" s="3">
        <f t="shared" si="22"/>
        <v>0</v>
      </c>
      <c r="V738" s="3">
        <f t="shared" si="23"/>
        <v>0</v>
      </c>
      <c r="W738" s="3" t="s">
        <v>182</v>
      </c>
      <c r="X738" s="87" t="s">
        <v>145</v>
      </c>
      <c r="Y738" s="73">
        <f>(PLANEJAMENTO[[#This Row],[AGUARDANDO SEPARAÇÃO]]+PLANEJAMENTO[[#This Row],[FINALIZADO]])/(PLANEJAMENTO[[#This Row],[KIT]]+PLANEJAMENTO[[#This Row],[TOTAL LISTA]])</f>
        <v>0</v>
      </c>
    </row>
    <row r="739" spans="1:25" x14ac:dyDescent="0.25">
      <c r="A739" s="71" t="s">
        <v>162</v>
      </c>
      <c r="B739" s="71" t="s">
        <v>158</v>
      </c>
      <c r="C739" s="3">
        <v>95191</v>
      </c>
      <c r="D739" s="3" t="s">
        <v>352</v>
      </c>
      <c r="E739" s="47" t="s">
        <v>137</v>
      </c>
      <c r="F739" s="4" t="s">
        <v>136</v>
      </c>
      <c r="G739" s="4">
        <v>1440</v>
      </c>
      <c r="H739" s="3">
        <v>6</v>
      </c>
      <c r="I739" s="15">
        <f>SUMIFS(IN_TRANSITO!E:E,IN_TRANSITO!B:B,PLANEJAMENTO!C739,IN_TRANSITO!H:H,PLANEJAMENTO!$I$2,IN_TRANSITO!W:W,PLANEJAMENTO!A739)</f>
        <v>0</v>
      </c>
      <c r="J739" s="15">
        <f>SUMIFS(IN_TRANSITO!E:E,IN_TRANSITO!B:B,PLANEJAMENTO!C739,IN_TRANSITO!H:H,PLANEJAMENTO!$J$2,IN_TRANSITO!W:W,PLANEJAMENTO!A739)</f>
        <v>0</v>
      </c>
      <c r="K739" s="15">
        <f>SUMIFS(PRODUCAO_SHRINK!E:E,PRODUCAO_SHRINK!B:B,PLANEJAMENTO[[#This Row],[SKU]],PRODUCAO_SHRINK!H:H,PLANEJAMENTO[[#Headers],[SHERINK SOLICITADO]],PRODUCAO_SHRINK!V:V,PLANEJAMENTO[[#This Row],[LISTA]])</f>
        <v>0</v>
      </c>
      <c r="L739" s="15">
        <f>SUMIFS(PRODUCAO_SHRINK!E:E,PRODUCAO_SHRINK!B:B,PLANEJAMENTO[[#This Row],[SKU]],PRODUCAO_SHRINK!H:H,PLANEJAMENTO[[#Headers],[SHERINK ENVIADO]],PRODUCAO_SHRINK!V:V,PLANEJAMENTO[[#This Row],[LISTA]])</f>
        <v>0</v>
      </c>
      <c r="M739" s="15">
        <f>SUMIFS(IN_TRANSITO!E:E,IN_TRANSITO!B:B,PLANEJAMENTO!C739,IN_TRANSITO!H:H,PLANEJAMENTO!$M$2,IN_TRANSITO!W:W,PLANEJAMENTO!A739)</f>
        <v>0</v>
      </c>
      <c r="N739" s="15">
        <v>0</v>
      </c>
      <c r="O739" s="15">
        <v>102</v>
      </c>
      <c r="P739" s="15">
        <f>(PLANEJAMENTO[[#This Row],[AGUARDANDO SEPARAÇÃO]]+PLANEJAMENTO[[#This Row],[FINALIZADO]])-(PLANEJAMENTO[[#This Row],[TOTAL LISTA]]+PLANEJAMENTO[[#This Row],[KIT]])</f>
        <v>-102</v>
      </c>
      <c r="Q739" s="3">
        <f>IFERROR(VLOOKUP(PLANEJAMENTO[[#This Row],[SKU]],EST_MERCOCAMP!A:E,5,0),0)</f>
        <v>-1776</v>
      </c>
      <c r="R739" s="3">
        <f>IFERROR(VLOOKUP(PLANEJAMENTO[[#This Row],[SKU]],EST_LMX!A:C,3,0),0)</f>
        <v>3197</v>
      </c>
      <c r="S739" s="7">
        <f>IFERROR(IF(VLOOKUP(C739,'EST_DEVINTEX X DEMANDA'!A:E,5,0)&lt;0,0,VLOOKUP(C739,'EST_DEVINTEX X DEMANDA'!A:E,5,0)),0)</f>
        <v>0</v>
      </c>
      <c r="T739" s="3"/>
      <c r="U739" s="3">
        <f t="shared" si="22"/>
        <v>0</v>
      </c>
      <c r="V739" s="3">
        <f t="shared" si="23"/>
        <v>0</v>
      </c>
      <c r="W739" s="3" t="s">
        <v>145</v>
      </c>
      <c r="X739" s="87" t="s">
        <v>145</v>
      </c>
      <c r="Y739" s="73">
        <f>(PLANEJAMENTO[[#This Row],[AGUARDANDO SEPARAÇÃO]]+PLANEJAMENTO[[#This Row],[FINALIZADO]])/(PLANEJAMENTO[[#This Row],[KIT]]+PLANEJAMENTO[[#This Row],[TOTAL LISTA]])</f>
        <v>0</v>
      </c>
    </row>
    <row r="740" spans="1:25" x14ac:dyDescent="0.25">
      <c r="A740" s="71" t="s">
        <v>162</v>
      </c>
      <c r="B740" s="71" t="s">
        <v>158</v>
      </c>
      <c r="C740" s="3">
        <v>32439</v>
      </c>
      <c r="D740" s="3" t="s">
        <v>535</v>
      </c>
      <c r="E740" s="47" t="s">
        <v>137</v>
      </c>
      <c r="F740" s="4" t="s">
        <v>136</v>
      </c>
      <c r="G740" s="4">
        <v>5184</v>
      </c>
      <c r="H740" s="3">
        <v>12</v>
      </c>
      <c r="I740" s="15">
        <f>SUMIFS(IN_TRANSITO!E:E,IN_TRANSITO!B:B,PLANEJAMENTO!C740,IN_TRANSITO!H:H,PLANEJAMENTO!$I$2,IN_TRANSITO!W:W,PLANEJAMENTO!A740)</f>
        <v>96</v>
      </c>
      <c r="J740" s="15">
        <f>SUMIFS(IN_TRANSITO!E:E,IN_TRANSITO!B:B,PLANEJAMENTO!C740,IN_TRANSITO!H:H,PLANEJAMENTO!$J$2,IN_TRANSITO!W:W,PLANEJAMENTO!A740)</f>
        <v>0</v>
      </c>
      <c r="K740" s="15">
        <f>SUMIFS(PRODUCAO_SHRINK!E:E,PRODUCAO_SHRINK!B:B,PLANEJAMENTO[[#This Row],[SKU]],PRODUCAO_SHRINK!H:H,PLANEJAMENTO[[#Headers],[SHERINK SOLICITADO]],PRODUCAO_SHRINK!V:V,PLANEJAMENTO[[#This Row],[LISTA]])</f>
        <v>0</v>
      </c>
      <c r="L740" s="15">
        <f>SUMIFS(PRODUCAO_SHRINK!E:E,PRODUCAO_SHRINK!B:B,PLANEJAMENTO[[#This Row],[SKU]],PRODUCAO_SHRINK!H:H,PLANEJAMENTO[[#Headers],[SHERINK ENVIADO]],PRODUCAO_SHRINK!V:V,PLANEJAMENTO[[#This Row],[LISTA]])</f>
        <v>0</v>
      </c>
      <c r="M740" s="15">
        <f>SUMIFS(IN_TRANSITO!E:E,IN_TRANSITO!B:B,PLANEJAMENTO!C740,IN_TRANSITO!H:H,PLANEJAMENTO!$M$2,IN_TRANSITO!W:W,PLANEJAMENTO!A740)</f>
        <v>0</v>
      </c>
      <c r="N740" s="15">
        <v>0</v>
      </c>
      <c r="O740" s="15">
        <v>96</v>
      </c>
      <c r="P740" s="15">
        <f>(PLANEJAMENTO[[#This Row],[AGUARDANDO SEPARAÇÃO]]+PLANEJAMENTO[[#This Row],[FINALIZADO]])-(PLANEJAMENTO[[#This Row],[TOTAL LISTA]]+PLANEJAMENTO[[#This Row],[KIT]])</f>
        <v>0</v>
      </c>
      <c r="Q740" s="3">
        <f>IFERROR(VLOOKUP(PLANEJAMENTO[[#This Row],[SKU]],EST_MERCOCAMP!A:E,5,0),0)</f>
        <v>8424</v>
      </c>
      <c r="R740" s="3">
        <f>IFERROR(VLOOKUP(PLANEJAMENTO[[#This Row],[SKU]],EST_LMX!A:C,3,0),0)</f>
        <v>1500</v>
      </c>
      <c r="S740" s="7">
        <f>IFERROR(IF(VLOOKUP(C740,'EST_DEVINTEX X DEMANDA'!A:E,5,0)&lt;0,0,VLOOKUP(C740,'EST_DEVINTEX X DEMANDA'!A:E,5,0)),0)</f>
        <v>14028</v>
      </c>
      <c r="T740" s="3"/>
      <c r="U740" s="3">
        <f t="shared" si="22"/>
        <v>0</v>
      </c>
      <c r="V740" s="3">
        <f t="shared" si="23"/>
        <v>0</v>
      </c>
      <c r="W740" s="3" t="s">
        <v>145</v>
      </c>
      <c r="X740" s="87" t="s">
        <v>145</v>
      </c>
      <c r="Y740" s="73">
        <f>(PLANEJAMENTO[[#This Row],[AGUARDANDO SEPARAÇÃO]]+PLANEJAMENTO[[#This Row],[FINALIZADO]])/(PLANEJAMENTO[[#This Row],[KIT]]+PLANEJAMENTO[[#This Row],[TOTAL LISTA]])</f>
        <v>1</v>
      </c>
    </row>
    <row r="741" spans="1:25" x14ac:dyDescent="0.25">
      <c r="A741" s="71" t="s">
        <v>162</v>
      </c>
      <c r="B741" s="71" t="s">
        <v>158</v>
      </c>
      <c r="C741" s="3">
        <v>34614</v>
      </c>
      <c r="D741" s="3" t="s">
        <v>536</v>
      </c>
      <c r="E741" s="47" t="s">
        <v>138</v>
      </c>
      <c r="F741" s="4" t="s">
        <v>136</v>
      </c>
      <c r="G741" s="4">
        <v>1560</v>
      </c>
      <c r="H741" s="3">
        <v>12</v>
      </c>
      <c r="I741" s="15">
        <f>SUMIFS(IN_TRANSITO!E:E,IN_TRANSITO!B:B,PLANEJAMENTO!C741,IN_TRANSITO!H:H,PLANEJAMENTO!$I$2,IN_TRANSITO!W:W,PLANEJAMENTO!A741)</f>
        <v>96</v>
      </c>
      <c r="J741" s="15">
        <f>SUMIFS(IN_TRANSITO!E:E,IN_TRANSITO!B:B,PLANEJAMENTO!C741,IN_TRANSITO!H:H,PLANEJAMENTO!$J$2,IN_TRANSITO!W:W,PLANEJAMENTO!A741)</f>
        <v>0</v>
      </c>
      <c r="K741" s="15">
        <f>SUMIFS(PRODUCAO_SHRINK!E:E,PRODUCAO_SHRINK!B:B,PLANEJAMENTO[[#This Row],[SKU]],PRODUCAO_SHRINK!H:H,PLANEJAMENTO[[#Headers],[SHERINK SOLICITADO]],PRODUCAO_SHRINK!V:V,PLANEJAMENTO[[#This Row],[LISTA]])</f>
        <v>0</v>
      </c>
      <c r="L741" s="15">
        <f>SUMIFS(PRODUCAO_SHRINK!E:E,PRODUCAO_SHRINK!B:B,PLANEJAMENTO[[#This Row],[SKU]],PRODUCAO_SHRINK!H:H,PLANEJAMENTO[[#Headers],[SHERINK ENVIADO]],PRODUCAO_SHRINK!V:V,PLANEJAMENTO[[#This Row],[LISTA]])</f>
        <v>0</v>
      </c>
      <c r="M741" s="15">
        <f>SUMIFS(IN_TRANSITO!E:E,IN_TRANSITO!B:B,PLANEJAMENTO!C741,IN_TRANSITO!H:H,PLANEJAMENTO!$M$2,IN_TRANSITO!W:W,PLANEJAMENTO!A741)</f>
        <v>0</v>
      </c>
      <c r="N741" s="15">
        <v>0</v>
      </c>
      <c r="O741" s="15">
        <v>96</v>
      </c>
      <c r="P741" s="15">
        <f>(PLANEJAMENTO[[#This Row],[AGUARDANDO SEPARAÇÃO]]+PLANEJAMENTO[[#This Row],[FINALIZADO]])-(PLANEJAMENTO[[#This Row],[TOTAL LISTA]]+PLANEJAMENTO[[#This Row],[KIT]])</f>
        <v>0</v>
      </c>
      <c r="Q741" s="3">
        <f>IFERROR(VLOOKUP(PLANEJAMENTO[[#This Row],[SKU]],EST_MERCOCAMP!A:E,5,0),0)</f>
        <v>528</v>
      </c>
      <c r="R741" s="3">
        <f>IFERROR(VLOOKUP(PLANEJAMENTO[[#This Row],[SKU]],EST_LMX!A:C,3,0),0)</f>
        <v>624</v>
      </c>
      <c r="S741" s="7">
        <f>IFERROR(IF(VLOOKUP(C741,'EST_DEVINTEX X DEMANDA'!A:E,5,0)&lt;0,0,VLOOKUP(C741,'EST_DEVINTEX X DEMANDA'!A:E,5,0)),0)</f>
        <v>1560</v>
      </c>
      <c r="T741" s="3"/>
      <c r="U741" s="3">
        <f t="shared" si="22"/>
        <v>0</v>
      </c>
      <c r="V741" s="3">
        <f t="shared" si="23"/>
        <v>0</v>
      </c>
      <c r="W741" s="3" t="s">
        <v>145</v>
      </c>
      <c r="X741" s="87" t="s">
        <v>145</v>
      </c>
      <c r="Y741" s="73">
        <f>(PLANEJAMENTO[[#This Row],[AGUARDANDO SEPARAÇÃO]]+PLANEJAMENTO[[#This Row],[FINALIZADO]])/(PLANEJAMENTO[[#This Row],[KIT]]+PLANEJAMENTO[[#This Row],[TOTAL LISTA]])</f>
        <v>1</v>
      </c>
    </row>
    <row r="742" spans="1:25" x14ac:dyDescent="0.25">
      <c r="A742" s="71" t="s">
        <v>162</v>
      </c>
      <c r="B742" s="71" t="s">
        <v>158</v>
      </c>
      <c r="C742" s="3">
        <v>32745</v>
      </c>
      <c r="D742" s="3" t="s">
        <v>537</v>
      </c>
      <c r="E742" s="47" t="s">
        <v>138</v>
      </c>
      <c r="F742" s="4" t="s">
        <v>136</v>
      </c>
      <c r="G742" s="4">
        <v>840</v>
      </c>
      <c r="H742" s="3">
        <v>6</v>
      </c>
      <c r="I742" s="15">
        <f>SUMIFS(IN_TRANSITO!E:E,IN_TRANSITO!B:B,PLANEJAMENTO!C742,IN_TRANSITO!H:H,PLANEJAMENTO!$I$2,IN_TRANSITO!W:W,PLANEJAMENTO!A742)</f>
        <v>90</v>
      </c>
      <c r="J742" s="15">
        <f>SUMIFS(IN_TRANSITO!E:E,IN_TRANSITO!B:B,PLANEJAMENTO!C742,IN_TRANSITO!H:H,PLANEJAMENTO!$J$2,IN_TRANSITO!W:W,PLANEJAMENTO!A742)</f>
        <v>0</v>
      </c>
      <c r="K742" s="15">
        <f>SUMIFS(PRODUCAO_SHRINK!E:E,PRODUCAO_SHRINK!B:B,PLANEJAMENTO[[#This Row],[SKU]],PRODUCAO_SHRINK!H:H,PLANEJAMENTO[[#Headers],[SHERINK SOLICITADO]],PRODUCAO_SHRINK!V:V,PLANEJAMENTO[[#This Row],[LISTA]])</f>
        <v>0</v>
      </c>
      <c r="L742" s="15">
        <f>SUMIFS(PRODUCAO_SHRINK!E:E,PRODUCAO_SHRINK!B:B,PLANEJAMENTO[[#This Row],[SKU]],PRODUCAO_SHRINK!H:H,PLANEJAMENTO[[#Headers],[SHERINK ENVIADO]],PRODUCAO_SHRINK!V:V,PLANEJAMENTO[[#This Row],[LISTA]])</f>
        <v>0</v>
      </c>
      <c r="M742" s="15">
        <f>SUMIFS(IN_TRANSITO!E:E,IN_TRANSITO!B:B,PLANEJAMENTO!C742,IN_TRANSITO!H:H,PLANEJAMENTO!$M$2,IN_TRANSITO!W:W,PLANEJAMENTO!A742)</f>
        <v>0</v>
      </c>
      <c r="N742" s="15">
        <v>0</v>
      </c>
      <c r="O742" s="15">
        <v>90</v>
      </c>
      <c r="P742" s="15">
        <f>(PLANEJAMENTO[[#This Row],[AGUARDANDO SEPARAÇÃO]]+PLANEJAMENTO[[#This Row],[FINALIZADO]])-(PLANEJAMENTO[[#This Row],[TOTAL LISTA]]+PLANEJAMENTO[[#This Row],[KIT]])</f>
        <v>0</v>
      </c>
      <c r="Q742" s="3">
        <f>IFERROR(VLOOKUP(PLANEJAMENTO[[#This Row],[SKU]],EST_MERCOCAMP!A:E,5,0),0)</f>
        <v>2172</v>
      </c>
      <c r="R742" s="3">
        <f>IFERROR(VLOOKUP(PLANEJAMENTO[[#This Row],[SKU]],EST_LMX!A:C,3,0),0)</f>
        <v>840</v>
      </c>
      <c r="S742" s="7">
        <f>IFERROR(IF(VLOOKUP(C742,'EST_DEVINTEX X DEMANDA'!A:E,5,0)&lt;0,0,VLOOKUP(C742,'EST_DEVINTEX X DEMANDA'!A:E,5,0)),0)</f>
        <v>2307</v>
      </c>
      <c r="T742" s="3"/>
      <c r="U742" s="3">
        <f t="shared" si="22"/>
        <v>0</v>
      </c>
      <c r="V742" s="3">
        <f t="shared" si="23"/>
        <v>0</v>
      </c>
      <c r="W742" s="3" t="s">
        <v>145</v>
      </c>
      <c r="X742" s="87" t="s">
        <v>145</v>
      </c>
      <c r="Y742" s="73">
        <f>(PLANEJAMENTO[[#This Row],[AGUARDANDO SEPARAÇÃO]]+PLANEJAMENTO[[#This Row],[FINALIZADO]])/(PLANEJAMENTO[[#This Row],[KIT]]+PLANEJAMENTO[[#This Row],[TOTAL LISTA]])</f>
        <v>1</v>
      </c>
    </row>
    <row r="743" spans="1:25" x14ac:dyDescent="0.25">
      <c r="A743" s="71" t="s">
        <v>162</v>
      </c>
      <c r="B743" s="71" t="s">
        <v>158</v>
      </c>
      <c r="C743" s="3">
        <v>95152</v>
      </c>
      <c r="D743" s="3" t="s">
        <v>538</v>
      </c>
      <c r="E743" s="47" t="s">
        <v>138</v>
      </c>
      <c r="F743" s="4" t="s">
        <v>136</v>
      </c>
      <c r="G743" s="4">
        <v>936</v>
      </c>
      <c r="H743" s="3">
        <v>6</v>
      </c>
      <c r="I743" s="15">
        <f>SUMIFS(IN_TRANSITO!E:E,IN_TRANSITO!B:B,PLANEJAMENTO!C743,IN_TRANSITO!H:H,PLANEJAMENTO!$I$2,IN_TRANSITO!W:W,PLANEJAMENTO!A743)</f>
        <v>90</v>
      </c>
      <c r="J743" s="15">
        <f>SUMIFS(IN_TRANSITO!E:E,IN_TRANSITO!B:B,PLANEJAMENTO!C743,IN_TRANSITO!H:H,PLANEJAMENTO!$J$2,IN_TRANSITO!W:W,PLANEJAMENTO!A743)</f>
        <v>0</v>
      </c>
      <c r="K743" s="15">
        <f>SUMIFS(PRODUCAO_SHRINK!E:E,PRODUCAO_SHRINK!B:B,PLANEJAMENTO[[#This Row],[SKU]],PRODUCAO_SHRINK!H:H,PLANEJAMENTO[[#Headers],[SHERINK SOLICITADO]],PRODUCAO_SHRINK!V:V,PLANEJAMENTO[[#This Row],[LISTA]])</f>
        <v>0</v>
      </c>
      <c r="L743" s="15">
        <f>SUMIFS(PRODUCAO_SHRINK!E:E,PRODUCAO_SHRINK!B:B,PLANEJAMENTO[[#This Row],[SKU]],PRODUCAO_SHRINK!H:H,PLANEJAMENTO[[#Headers],[SHERINK ENVIADO]],PRODUCAO_SHRINK!V:V,PLANEJAMENTO[[#This Row],[LISTA]])</f>
        <v>0</v>
      </c>
      <c r="M743" s="15">
        <f>SUMIFS(IN_TRANSITO!E:E,IN_TRANSITO!B:B,PLANEJAMENTO!C743,IN_TRANSITO!H:H,PLANEJAMENTO!$M$2,IN_TRANSITO!W:W,PLANEJAMENTO!A743)</f>
        <v>0</v>
      </c>
      <c r="N743" s="15">
        <v>0</v>
      </c>
      <c r="O743" s="15">
        <v>90</v>
      </c>
      <c r="P743" s="15">
        <f>(PLANEJAMENTO[[#This Row],[AGUARDANDO SEPARAÇÃO]]+PLANEJAMENTO[[#This Row],[FINALIZADO]])-(PLANEJAMENTO[[#This Row],[TOTAL LISTA]]+PLANEJAMENTO[[#This Row],[KIT]])</f>
        <v>0</v>
      </c>
      <c r="Q743" s="3">
        <f>IFERROR(VLOOKUP(PLANEJAMENTO[[#This Row],[SKU]],EST_MERCOCAMP!A:E,5,0),0)</f>
        <v>4200</v>
      </c>
      <c r="R743" s="3">
        <f>IFERROR(VLOOKUP(PLANEJAMENTO[[#This Row],[SKU]],EST_LMX!A:C,3,0),0)</f>
        <v>222</v>
      </c>
      <c r="S743" s="7">
        <f>IFERROR(IF(VLOOKUP(C743,'EST_DEVINTEX X DEMANDA'!A:E,5,0)&lt;0,0,VLOOKUP(C743,'EST_DEVINTEX X DEMANDA'!A:E,5,0)),0)</f>
        <v>5538</v>
      </c>
      <c r="T743" s="3"/>
      <c r="U743" s="3">
        <f t="shared" si="22"/>
        <v>0</v>
      </c>
      <c r="V743" s="3">
        <f t="shared" si="23"/>
        <v>0</v>
      </c>
      <c r="W743" s="3" t="s">
        <v>145</v>
      </c>
      <c r="X743" s="87" t="s">
        <v>145</v>
      </c>
      <c r="Y743" s="73">
        <f>(PLANEJAMENTO[[#This Row],[AGUARDANDO SEPARAÇÃO]]+PLANEJAMENTO[[#This Row],[FINALIZADO]])/(PLANEJAMENTO[[#This Row],[KIT]]+PLANEJAMENTO[[#This Row],[TOTAL LISTA]])</f>
        <v>1</v>
      </c>
    </row>
    <row r="744" spans="1:25" x14ac:dyDescent="0.25">
      <c r="A744" s="71" t="s">
        <v>162</v>
      </c>
      <c r="B744" s="71" t="s">
        <v>158</v>
      </c>
      <c r="C744" s="3">
        <v>33458</v>
      </c>
      <c r="D744" s="3" t="s">
        <v>539</v>
      </c>
      <c r="E744" s="47" t="s">
        <v>138</v>
      </c>
      <c r="F744" s="4" t="s">
        <v>136</v>
      </c>
      <c r="G744" s="4">
        <v>2484</v>
      </c>
      <c r="H744" s="3">
        <v>6</v>
      </c>
      <c r="I744" s="15">
        <f>SUMIFS(IN_TRANSITO!E:E,IN_TRANSITO!B:B,PLANEJAMENTO!C744,IN_TRANSITO!H:H,PLANEJAMENTO!$I$2,IN_TRANSITO!W:W,PLANEJAMENTO!A744)</f>
        <v>90</v>
      </c>
      <c r="J744" s="15">
        <f>SUMIFS(IN_TRANSITO!E:E,IN_TRANSITO!B:B,PLANEJAMENTO!C744,IN_TRANSITO!H:H,PLANEJAMENTO!$J$2,IN_TRANSITO!W:W,PLANEJAMENTO!A744)</f>
        <v>0</v>
      </c>
      <c r="K744" s="15">
        <f>SUMIFS(PRODUCAO_SHRINK!E:E,PRODUCAO_SHRINK!B:B,PLANEJAMENTO[[#This Row],[SKU]],PRODUCAO_SHRINK!H:H,PLANEJAMENTO[[#Headers],[SHERINK SOLICITADO]],PRODUCAO_SHRINK!V:V,PLANEJAMENTO[[#This Row],[LISTA]])</f>
        <v>0</v>
      </c>
      <c r="L744" s="15">
        <f>SUMIFS(PRODUCAO_SHRINK!E:E,PRODUCAO_SHRINK!B:B,PLANEJAMENTO[[#This Row],[SKU]],PRODUCAO_SHRINK!H:H,PLANEJAMENTO[[#Headers],[SHERINK ENVIADO]],PRODUCAO_SHRINK!V:V,PLANEJAMENTO[[#This Row],[LISTA]])</f>
        <v>0</v>
      </c>
      <c r="M744" s="15">
        <f>SUMIFS(IN_TRANSITO!E:E,IN_TRANSITO!B:B,PLANEJAMENTO!C744,IN_TRANSITO!H:H,PLANEJAMENTO!$M$2,IN_TRANSITO!W:W,PLANEJAMENTO!A744)</f>
        <v>0</v>
      </c>
      <c r="N744" s="15">
        <v>0</v>
      </c>
      <c r="O744" s="15">
        <v>90</v>
      </c>
      <c r="P744" s="15">
        <f>(PLANEJAMENTO[[#This Row],[AGUARDANDO SEPARAÇÃO]]+PLANEJAMENTO[[#This Row],[FINALIZADO]])-(PLANEJAMENTO[[#This Row],[TOTAL LISTA]]+PLANEJAMENTO[[#This Row],[KIT]])</f>
        <v>0</v>
      </c>
      <c r="Q744" s="3">
        <f>IFERROR(VLOOKUP(PLANEJAMENTO[[#This Row],[SKU]],EST_MERCOCAMP!A:E,5,0),0)</f>
        <v>3048</v>
      </c>
      <c r="R744" s="3">
        <f>IFERROR(VLOOKUP(PLANEJAMENTO[[#This Row],[SKU]],EST_LMX!A:C,3,0),0)</f>
        <v>756</v>
      </c>
      <c r="S744" s="7">
        <f>IFERROR(IF(VLOOKUP(C744,'EST_DEVINTEX X DEMANDA'!A:E,5,0)&lt;0,0,VLOOKUP(C744,'EST_DEVINTEX X DEMANDA'!A:E,5,0)),0)</f>
        <v>0</v>
      </c>
      <c r="T744" s="3"/>
      <c r="U744" s="3">
        <f t="shared" si="22"/>
        <v>0</v>
      </c>
      <c r="V744" s="3">
        <f t="shared" si="23"/>
        <v>0</v>
      </c>
      <c r="W744" s="3" t="s">
        <v>145</v>
      </c>
      <c r="X744" s="87" t="s">
        <v>145</v>
      </c>
      <c r="Y744" s="73">
        <f>(PLANEJAMENTO[[#This Row],[AGUARDANDO SEPARAÇÃO]]+PLANEJAMENTO[[#This Row],[FINALIZADO]])/(PLANEJAMENTO[[#This Row],[KIT]]+PLANEJAMENTO[[#This Row],[TOTAL LISTA]])</f>
        <v>1</v>
      </c>
    </row>
    <row r="745" spans="1:25" x14ac:dyDescent="0.25">
      <c r="A745" s="71" t="s">
        <v>162</v>
      </c>
      <c r="B745" s="71" t="s">
        <v>158</v>
      </c>
      <c r="C745" s="3">
        <v>33402</v>
      </c>
      <c r="D745" s="3" t="s">
        <v>540</v>
      </c>
      <c r="E745" s="47" t="s">
        <v>138</v>
      </c>
      <c r="F745" s="4" t="s">
        <v>136</v>
      </c>
      <c r="G745" s="4">
        <v>720</v>
      </c>
      <c r="H745" s="3">
        <v>6</v>
      </c>
      <c r="I745" s="15">
        <f>SUMIFS(IN_TRANSITO!E:E,IN_TRANSITO!B:B,PLANEJAMENTO!C745,IN_TRANSITO!H:H,PLANEJAMENTO!$I$2,IN_TRANSITO!W:W,PLANEJAMENTO!A745)</f>
        <v>90</v>
      </c>
      <c r="J745" s="15">
        <f>SUMIFS(IN_TRANSITO!E:E,IN_TRANSITO!B:B,PLANEJAMENTO!C745,IN_TRANSITO!H:H,PLANEJAMENTO!$J$2,IN_TRANSITO!W:W,PLANEJAMENTO!A745)</f>
        <v>0</v>
      </c>
      <c r="K745" s="15">
        <f>SUMIFS(PRODUCAO_SHRINK!E:E,PRODUCAO_SHRINK!B:B,PLANEJAMENTO[[#This Row],[SKU]],PRODUCAO_SHRINK!H:H,PLANEJAMENTO[[#Headers],[SHERINK SOLICITADO]],PRODUCAO_SHRINK!V:V,PLANEJAMENTO[[#This Row],[LISTA]])</f>
        <v>0</v>
      </c>
      <c r="L745" s="15">
        <f>SUMIFS(PRODUCAO_SHRINK!E:E,PRODUCAO_SHRINK!B:B,PLANEJAMENTO[[#This Row],[SKU]],PRODUCAO_SHRINK!H:H,PLANEJAMENTO[[#Headers],[SHERINK ENVIADO]],PRODUCAO_SHRINK!V:V,PLANEJAMENTO[[#This Row],[LISTA]])</f>
        <v>0</v>
      </c>
      <c r="M745" s="15">
        <f>SUMIFS(IN_TRANSITO!E:E,IN_TRANSITO!B:B,PLANEJAMENTO!C745,IN_TRANSITO!H:H,PLANEJAMENTO!$M$2,IN_TRANSITO!W:W,PLANEJAMENTO!A745)</f>
        <v>0</v>
      </c>
      <c r="N745" s="15">
        <v>0</v>
      </c>
      <c r="O745" s="15">
        <v>90</v>
      </c>
      <c r="P745" s="15">
        <f>(PLANEJAMENTO[[#This Row],[AGUARDANDO SEPARAÇÃO]]+PLANEJAMENTO[[#This Row],[FINALIZADO]])-(PLANEJAMENTO[[#This Row],[TOTAL LISTA]]+PLANEJAMENTO[[#This Row],[KIT]])</f>
        <v>0</v>
      </c>
      <c r="Q745" s="3">
        <f>IFERROR(VLOOKUP(PLANEJAMENTO[[#This Row],[SKU]],EST_MERCOCAMP!A:E,5,0),0)</f>
        <v>10044</v>
      </c>
      <c r="R745" s="3">
        <f>IFERROR(VLOOKUP(PLANEJAMENTO[[#This Row],[SKU]],EST_LMX!A:C,3,0),0)</f>
        <v>1092</v>
      </c>
      <c r="S745" s="7">
        <f>IFERROR(IF(VLOOKUP(C745,'EST_DEVINTEX X DEMANDA'!A:E,5,0)&lt;0,0,VLOOKUP(C745,'EST_DEVINTEX X DEMANDA'!A:E,5,0)),0)</f>
        <v>720</v>
      </c>
      <c r="T745" s="3"/>
      <c r="U745" s="3">
        <f t="shared" si="22"/>
        <v>0</v>
      </c>
      <c r="V745" s="3">
        <f t="shared" si="23"/>
        <v>0</v>
      </c>
      <c r="W745" s="3" t="s">
        <v>145</v>
      </c>
      <c r="X745" s="87" t="s">
        <v>145</v>
      </c>
      <c r="Y745" s="73">
        <f>(PLANEJAMENTO[[#This Row],[AGUARDANDO SEPARAÇÃO]]+PLANEJAMENTO[[#This Row],[FINALIZADO]])/(PLANEJAMENTO[[#This Row],[KIT]]+PLANEJAMENTO[[#This Row],[TOTAL LISTA]])</f>
        <v>1</v>
      </c>
    </row>
    <row r="746" spans="1:25" x14ac:dyDescent="0.25">
      <c r="A746" s="71" t="s">
        <v>162</v>
      </c>
      <c r="B746" s="71" t="s">
        <v>158</v>
      </c>
      <c r="C746" s="3">
        <v>33403</v>
      </c>
      <c r="D746" s="3" t="s">
        <v>541</v>
      </c>
      <c r="E746" s="47" t="s">
        <v>138</v>
      </c>
      <c r="F746" s="4" t="s">
        <v>136</v>
      </c>
      <c r="G746" s="4">
        <v>720</v>
      </c>
      <c r="H746" s="3">
        <v>6</v>
      </c>
      <c r="I746" s="15">
        <f>SUMIFS(IN_TRANSITO!E:E,IN_TRANSITO!B:B,PLANEJAMENTO!C746,IN_TRANSITO!H:H,PLANEJAMENTO!$I$2,IN_TRANSITO!W:W,PLANEJAMENTO!A746)</f>
        <v>90</v>
      </c>
      <c r="J746" s="15">
        <f>SUMIFS(IN_TRANSITO!E:E,IN_TRANSITO!B:B,PLANEJAMENTO!C746,IN_TRANSITO!H:H,PLANEJAMENTO!$J$2,IN_TRANSITO!W:W,PLANEJAMENTO!A746)</f>
        <v>0</v>
      </c>
      <c r="K746" s="15">
        <f>SUMIFS(PRODUCAO_SHRINK!E:E,PRODUCAO_SHRINK!B:B,PLANEJAMENTO[[#This Row],[SKU]],PRODUCAO_SHRINK!H:H,PLANEJAMENTO[[#Headers],[SHERINK SOLICITADO]],PRODUCAO_SHRINK!V:V,PLANEJAMENTO[[#This Row],[LISTA]])</f>
        <v>0</v>
      </c>
      <c r="L746" s="15">
        <f>SUMIFS(PRODUCAO_SHRINK!E:E,PRODUCAO_SHRINK!B:B,PLANEJAMENTO[[#This Row],[SKU]],PRODUCAO_SHRINK!H:H,PLANEJAMENTO[[#Headers],[SHERINK ENVIADO]],PRODUCAO_SHRINK!V:V,PLANEJAMENTO[[#This Row],[LISTA]])</f>
        <v>0</v>
      </c>
      <c r="M746" s="15">
        <f>SUMIFS(IN_TRANSITO!E:E,IN_TRANSITO!B:B,PLANEJAMENTO!C746,IN_TRANSITO!H:H,PLANEJAMENTO!$M$2,IN_TRANSITO!W:W,PLANEJAMENTO!A746)</f>
        <v>0</v>
      </c>
      <c r="N746" s="15">
        <v>0</v>
      </c>
      <c r="O746" s="15">
        <v>90</v>
      </c>
      <c r="P746" s="15">
        <f>(PLANEJAMENTO[[#This Row],[AGUARDANDO SEPARAÇÃO]]+PLANEJAMENTO[[#This Row],[FINALIZADO]])-(PLANEJAMENTO[[#This Row],[TOTAL LISTA]]+PLANEJAMENTO[[#This Row],[KIT]])</f>
        <v>0</v>
      </c>
      <c r="Q746" s="3">
        <f>IFERROR(VLOOKUP(PLANEJAMENTO[[#This Row],[SKU]],EST_MERCOCAMP!A:E,5,0),0)</f>
        <v>11646</v>
      </c>
      <c r="R746" s="3">
        <f>IFERROR(VLOOKUP(PLANEJAMENTO[[#This Row],[SKU]],EST_LMX!A:C,3,0),0)</f>
        <v>4458</v>
      </c>
      <c r="S746" s="7">
        <f>IFERROR(IF(VLOOKUP(C746,'EST_DEVINTEX X DEMANDA'!A:E,5,0)&lt;0,0,VLOOKUP(C746,'EST_DEVINTEX X DEMANDA'!A:E,5,0)),0)</f>
        <v>0</v>
      </c>
      <c r="T746" s="3"/>
      <c r="U746" s="3">
        <f t="shared" si="22"/>
        <v>0</v>
      </c>
      <c r="V746" s="3">
        <f t="shared" si="23"/>
        <v>0</v>
      </c>
      <c r="W746" s="3" t="s">
        <v>145</v>
      </c>
      <c r="X746" s="87" t="s">
        <v>145</v>
      </c>
      <c r="Y746" s="73">
        <f>(PLANEJAMENTO[[#This Row],[AGUARDANDO SEPARAÇÃO]]+PLANEJAMENTO[[#This Row],[FINALIZADO]])/(PLANEJAMENTO[[#This Row],[KIT]]+PLANEJAMENTO[[#This Row],[TOTAL LISTA]])</f>
        <v>1</v>
      </c>
    </row>
    <row r="747" spans="1:25" x14ac:dyDescent="0.25">
      <c r="A747" s="71" t="s">
        <v>162</v>
      </c>
      <c r="B747" s="71" t="s">
        <v>158</v>
      </c>
      <c r="C747" s="3">
        <v>34863</v>
      </c>
      <c r="D747" s="3" t="s">
        <v>348</v>
      </c>
      <c r="E747" s="47" t="s">
        <v>137</v>
      </c>
      <c r="F747" s="4" t="s">
        <v>136</v>
      </c>
      <c r="G747" s="4">
        <v>1560</v>
      </c>
      <c r="H747" s="3">
        <v>12</v>
      </c>
      <c r="I747" s="15">
        <f>SUMIFS(IN_TRANSITO!E:E,IN_TRANSITO!B:B,PLANEJAMENTO!C747,IN_TRANSITO!H:H,PLANEJAMENTO!$I$2,IN_TRANSITO!W:W,PLANEJAMENTO!A747)</f>
        <v>84</v>
      </c>
      <c r="J747" s="15">
        <f>SUMIFS(IN_TRANSITO!E:E,IN_TRANSITO!B:B,PLANEJAMENTO!C747,IN_TRANSITO!H:H,PLANEJAMENTO!$J$2,IN_TRANSITO!W:W,PLANEJAMENTO!A747)</f>
        <v>0</v>
      </c>
      <c r="K747" s="15">
        <f>SUMIFS(PRODUCAO_SHRINK!E:E,PRODUCAO_SHRINK!B:B,PLANEJAMENTO[[#This Row],[SKU]],PRODUCAO_SHRINK!H:H,PLANEJAMENTO[[#Headers],[SHERINK SOLICITADO]],PRODUCAO_SHRINK!V:V,PLANEJAMENTO[[#This Row],[LISTA]])</f>
        <v>0</v>
      </c>
      <c r="L747" s="15">
        <f>SUMIFS(PRODUCAO_SHRINK!E:E,PRODUCAO_SHRINK!B:B,PLANEJAMENTO[[#This Row],[SKU]],PRODUCAO_SHRINK!H:H,PLANEJAMENTO[[#Headers],[SHERINK ENVIADO]],PRODUCAO_SHRINK!V:V,PLANEJAMENTO[[#This Row],[LISTA]])</f>
        <v>0</v>
      </c>
      <c r="M747" s="15">
        <f>SUMIFS(IN_TRANSITO!E:E,IN_TRANSITO!B:B,PLANEJAMENTO!C747,IN_TRANSITO!H:H,PLANEJAMENTO!$M$2,IN_TRANSITO!W:W,PLANEJAMENTO!A747)</f>
        <v>0</v>
      </c>
      <c r="N747" s="15">
        <v>0</v>
      </c>
      <c r="O747" s="15">
        <v>84</v>
      </c>
      <c r="P747" s="15">
        <f>(PLANEJAMENTO[[#This Row],[AGUARDANDO SEPARAÇÃO]]+PLANEJAMENTO[[#This Row],[FINALIZADO]])-(PLANEJAMENTO[[#This Row],[TOTAL LISTA]]+PLANEJAMENTO[[#This Row],[KIT]])</f>
        <v>0</v>
      </c>
      <c r="Q747" s="3">
        <f>IFERROR(VLOOKUP(PLANEJAMENTO[[#This Row],[SKU]],EST_MERCOCAMP!A:E,5,0),0)</f>
        <v>636</v>
      </c>
      <c r="R747" s="3">
        <f>IFERROR(VLOOKUP(PLANEJAMENTO[[#This Row],[SKU]],EST_LMX!A:C,3,0),0)</f>
        <v>12</v>
      </c>
      <c r="S747" s="7">
        <f>IFERROR(IF(VLOOKUP(C747,'EST_DEVINTEX X DEMANDA'!A:E,5,0)&lt;0,0,VLOOKUP(C747,'EST_DEVINTEX X DEMANDA'!A:E,5,0)),0)</f>
        <v>7800</v>
      </c>
      <c r="T747" s="3"/>
      <c r="U747" s="3">
        <f t="shared" si="22"/>
        <v>0</v>
      </c>
      <c r="V747" s="3">
        <f t="shared" si="23"/>
        <v>0</v>
      </c>
      <c r="W747" s="3" t="s">
        <v>145</v>
      </c>
      <c r="X747" s="87" t="s">
        <v>145</v>
      </c>
      <c r="Y747" s="73">
        <f>(PLANEJAMENTO[[#This Row],[AGUARDANDO SEPARAÇÃO]]+PLANEJAMENTO[[#This Row],[FINALIZADO]])/(PLANEJAMENTO[[#This Row],[KIT]]+PLANEJAMENTO[[#This Row],[TOTAL LISTA]])</f>
        <v>1</v>
      </c>
    </row>
    <row r="748" spans="1:25" x14ac:dyDescent="0.25">
      <c r="A748" s="71" t="s">
        <v>162</v>
      </c>
      <c r="B748" s="71" t="s">
        <v>158</v>
      </c>
      <c r="C748" s="3">
        <v>32923</v>
      </c>
      <c r="D748" s="3" t="s">
        <v>346</v>
      </c>
      <c r="E748" s="47" t="s">
        <v>137</v>
      </c>
      <c r="F748" s="4" t="s">
        <v>136</v>
      </c>
      <c r="G748" s="4">
        <v>840</v>
      </c>
      <c r="H748" s="3">
        <v>6</v>
      </c>
      <c r="I748" s="15">
        <f>SUMIFS(IN_TRANSITO!E:E,IN_TRANSITO!B:B,PLANEJAMENTO!C748,IN_TRANSITO!H:H,PLANEJAMENTO!$I$2,IN_TRANSITO!W:W,PLANEJAMENTO!A748)</f>
        <v>84</v>
      </c>
      <c r="J748" s="15">
        <f>SUMIFS(IN_TRANSITO!E:E,IN_TRANSITO!B:B,PLANEJAMENTO!C748,IN_TRANSITO!H:H,PLANEJAMENTO!$J$2,IN_TRANSITO!W:W,PLANEJAMENTO!A748)</f>
        <v>0</v>
      </c>
      <c r="K748" s="15">
        <f>SUMIFS(PRODUCAO_SHRINK!E:E,PRODUCAO_SHRINK!B:B,PLANEJAMENTO[[#This Row],[SKU]],PRODUCAO_SHRINK!H:H,PLANEJAMENTO[[#Headers],[SHERINK SOLICITADO]],PRODUCAO_SHRINK!V:V,PLANEJAMENTO[[#This Row],[LISTA]])</f>
        <v>0</v>
      </c>
      <c r="L748" s="15">
        <f>SUMIFS(PRODUCAO_SHRINK!E:E,PRODUCAO_SHRINK!B:B,PLANEJAMENTO[[#This Row],[SKU]],PRODUCAO_SHRINK!H:H,PLANEJAMENTO[[#Headers],[SHERINK ENVIADO]],PRODUCAO_SHRINK!V:V,PLANEJAMENTO[[#This Row],[LISTA]])</f>
        <v>0</v>
      </c>
      <c r="M748" s="15">
        <f>SUMIFS(IN_TRANSITO!E:E,IN_TRANSITO!B:B,PLANEJAMENTO!C748,IN_TRANSITO!H:H,PLANEJAMENTO!$M$2,IN_TRANSITO!W:W,PLANEJAMENTO!A748)</f>
        <v>0</v>
      </c>
      <c r="N748" s="15">
        <v>0</v>
      </c>
      <c r="O748" s="15">
        <v>84</v>
      </c>
      <c r="P748" s="15">
        <f>(PLANEJAMENTO[[#This Row],[AGUARDANDO SEPARAÇÃO]]+PLANEJAMENTO[[#This Row],[FINALIZADO]])-(PLANEJAMENTO[[#This Row],[TOTAL LISTA]]+PLANEJAMENTO[[#This Row],[KIT]])</f>
        <v>0</v>
      </c>
      <c r="Q748" s="3">
        <f>IFERROR(VLOOKUP(PLANEJAMENTO[[#This Row],[SKU]],EST_MERCOCAMP!A:E,5,0),0)</f>
        <v>2022</v>
      </c>
      <c r="R748" s="3">
        <f>IFERROR(VLOOKUP(PLANEJAMENTO[[#This Row],[SKU]],EST_LMX!A:C,3,0),0)</f>
        <v>12</v>
      </c>
      <c r="S748" s="7">
        <f>IFERROR(IF(VLOOKUP(C748,'EST_DEVINTEX X DEMANDA'!A:E,5,0)&lt;0,0,VLOOKUP(C748,'EST_DEVINTEX X DEMANDA'!A:E,5,0)),0)</f>
        <v>840</v>
      </c>
      <c r="T748" s="3"/>
      <c r="U748" s="3">
        <f t="shared" si="22"/>
        <v>0</v>
      </c>
      <c r="V748" s="3">
        <f t="shared" si="23"/>
        <v>0</v>
      </c>
      <c r="W748" s="3" t="s">
        <v>145</v>
      </c>
      <c r="X748" s="87" t="s">
        <v>145</v>
      </c>
      <c r="Y748" s="73">
        <f>(PLANEJAMENTO[[#This Row],[AGUARDANDO SEPARAÇÃO]]+PLANEJAMENTO[[#This Row],[FINALIZADO]])/(PLANEJAMENTO[[#This Row],[KIT]]+PLANEJAMENTO[[#This Row],[TOTAL LISTA]])</f>
        <v>1</v>
      </c>
    </row>
    <row r="749" spans="1:25" x14ac:dyDescent="0.25">
      <c r="A749" s="71" t="s">
        <v>162</v>
      </c>
      <c r="B749" s="71" t="s">
        <v>158</v>
      </c>
      <c r="C749" s="3">
        <v>32236</v>
      </c>
      <c r="D749" s="3" t="s">
        <v>102</v>
      </c>
      <c r="E749" s="47" t="s">
        <v>137</v>
      </c>
      <c r="F749" s="4" t="s">
        <v>136</v>
      </c>
      <c r="G749" s="4">
        <v>960</v>
      </c>
      <c r="H749" s="3">
        <v>6</v>
      </c>
      <c r="I749" s="15">
        <f>SUMIFS(IN_TRANSITO!E:E,IN_TRANSITO!B:B,PLANEJAMENTO!C749,IN_TRANSITO!H:H,PLANEJAMENTO!$I$2,IN_TRANSITO!W:W,PLANEJAMENTO!A749)</f>
        <v>0</v>
      </c>
      <c r="J749" s="15">
        <f>SUMIFS(IN_TRANSITO!E:E,IN_TRANSITO!B:B,PLANEJAMENTO!C749,IN_TRANSITO!H:H,PLANEJAMENTO!$J$2,IN_TRANSITO!W:W,PLANEJAMENTO!A749)</f>
        <v>0</v>
      </c>
      <c r="K749" s="15">
        <f>SUMIFS(PRODUCAO_SHRINK!E:E,PRODUCAO_SHRINK!B:B,PLANEJAMENTO[[#This Row],[SKU]],PRODUCAO_SHRINK!H:H,PLANEJAMENTO[[#Headers],[SHERINK SOLICITADO]],PRODUCAO_SHRINK!V:V,PLANEJAMENTO[[#This Row],[LISTA]])</f>
        <v>0</v>
      </c>
      <c r="L749" s="15">
        <f>SUMIFS(PRODUCAO_SHRINK!E:E,PRODUCAO_SHRINK!B:B,PLANEJAMENTO[[#This Row],[SKU]],PRODUCAO_SHRINK!H:H,PLANEJAMENTO[[#Headers],[SHERINK ENVIADO]],PRODUCAO_SHRINK!V:V,PLANEJAMENTO[[#This Row],[LISTA]])</f>
        <v>0</v>
      </c>
      <c r="M749" s="15">
        <f>SUMIFS(IN_TRANSITO!E:E,IN_TRANSITO!B:B,PLANEJAMENTO!C749,IN_TRANSITO!H:H,PLANEJAMENTO!$M$2,IN_TRANSITO!W:W,PLANEJAMENTO!A749)</f>
        <v>0</v>
      </c>
      <c r="N749" s="15">
        <v>0</v>
      </c>
      <c r="O749" s="15">
        <v>84</v>
      </c>
      <c r="P749" s="15">
        <f>(PLANEJAMENTO[[#This Row],[AGUARDANDO SEPARAÇÃO]]+PLANEJAMENTO[[#This Row],[FINALIZADO]])-(PLANEJAMENTO[[#This Row],[TOTAL LISTA]]+PLANEJAMENTO[[#This Row],[KIT]])</f>
        <v>-84</v>
      </c>
      <c r="Q749" s="3">
        <f>IFERROR(VLOOKUP(PLANEJAMENTO[[#This Row],[SKU]],EST_MERCOCAMP!A:E,5,0),0)</f>
        <v>10008</v>
      </c>
      <c r="R749" s="3">
        <f>IFERROR(VLOOKUP(PLANEJAMENTO[[#This Row],[SKU]],EST_LMX!A:C,3,0),0)</f>
        <v>2592</v>
      </c>
      <c r="S749" s="7">
        <f>IFERROR(IF(VLOOKUP(C749,'EST_DEVINTEX X DEMANDA'!A:E,5,0)&lt;0,0,VLOOKUP(C749,'EST_DEVINTEX X DEMANDA'!A:E,5,0)),0)</f>
        <v>0</v>
      </c>
      <c r="T749" s="3"/>
      <c r="U749" s="3">
        <f t="shared" si="22"/>
        <v>0</v>
      </c>
      <c r="V749" s="3">
        <f t="shared" si="23"/>
        <v>0</v>
      </c>
      <c r="W749" s="3" t="s">
        <v>182</v>
      </c>
      <c r="X749" s="87" t="s">
        <v>145</v>
      </c>
      <c r="Y749" s="73">
        <f>(PLANEJAMENTO[[#This Row],[AGUARDANDO SEPARAÇÃO]]+PLANEJAMENTO[[#This Row],[FINALIZADO]])/(PLANEJAMENTO[[#This Row],[KIT]]+PLANEJAMENTO[[#This Row],[TOTAL LISTA]])</f>
        <v>0</v>
      </c>
    </row>
    <row r="750" spans="1:25" x14ac:dyDescent="0.25">
      <c r="A750" s="71" t="s">
        <v>162</v>
      </c>
      <c r="B750" s="71" t="s">
        <v>158</v>
      </c>
      <c r="C750" s="3">
        <v>30454</v>
      </c>
      <c r="D750" s="3" t="s">
        <v>103</v>
      </c>
      <c r="E750" s="47" t="s">
        <v>138</v>
      </c>
      <c r="F750" s="4" t="s">
        <v>136</v>
      </c>
      <c r="G750" s="4">
        <v>960</v>
      </c>
      <c r="H750" s="3">
        <v>6</v>
      </c>
      <c r="I750" s="15">
        <f>SUMIFS(IN_TRANSITO!E:E,IN_TRANSITO!B:B,PLANEJAMENTO!C750,IN_TRANSITO!H:H,PLANEJAMENTO!$I$2,IN_TRANSITO!W:W,PLANEJAMENTO!A750)</f>
        <v>0</v>
      </c>
      <c r="J750" s="15">
        <f>SUMIFS(IN_TRANSITO!E:E,IN_TRANSITO!B:B,PLANEJAMENTO!C750,IN_TRANSITO!H:H,PLANEJAMENTO!$J$2,IN_TRANSITO!W:W,PLANEJAMENTO!A750)</f>
        <v>0</v>
      </c>
      <c r="K750" s="15">
        <f>SUMIFS(PRODUCAO_SHRINK!E:E,PRODUCAO_SHRINK!B:B,PLANEJAMENTO[[#This Row],[SKU]],PRODUCAO_SHRINK!H:H,PLANEJAMENTO[[#Headers],[SHERINK SOLICITADO]],PRODUCAO_SHRINK!V:V,PLANEJAMENTO[[#This Row],[LISTA]])</f>
        <v>84</v>
      </c>
      <c r="L750" s="15">
        <f>SUMIFS(PRODUCAO_SHRINK!E:E,PRODUCAO_SHRINK!B:B,PLANEJAMENTO[[#This Row],[SKU]],PRODUCAO_SHRINK!H:H,PLANEJAMENTO[[#Headers],[SHERINK ENVIADO]],PRODUCAO_SHRINK!V:V,PLANEJAMENTO[[#This Row],[LISTA]])</f>
        <v>0</v>
      </c>
      <c r="M750" s="15">
        <f>SUMIFS(IN_TRANSITO!E:E,IN_TRANSITO!B:B,PLANEJAMENTO!C750,IN_TRANSITO!H:H,PLANEJAMENTO!$M$2,IN_TRANSITO!W:W,PLANEJAMENTO!A750)</f>
        <v>0</v>
      </c>
      <c r="N750" s="15">
        <v>0</v>
      </c>
      <c r="O750" s="15">
        <v>84</v>
      </c>
      <c r="P750" s="15">
        <f>(PLANEJAMENTO[[#This Row],[AGUARDANDO SEPARAÇÃO]]+PLANEJAMENTO[[#This Row],[FINALIZADO]])-(PLANEJAMENTO[[#This Row],[TOTAL LISTA]]+PLANEJAMENTO[[#This Row],[KIT]])</f>
        <v>-84</v>
      </c>
      <c r="Q750" s="3">
        <f>IFERROR(VLOOKUP(PLANEJAMENTO[[#This Row],[SKU]],EST_MERCOCAMP!A:E,5,0),0)</f>
        <v>5280</v>
      </c>
      <c r="R750" s="3">
        <f>IFERROR(VLOOKUP(PLANEJAMENTO[[#This Row],[SKU]],EST_LMX!A:C,3,0),0)</f>
        <v>1452</v>
      </c>
      <c r="S750" s="7">
        <f>IFERROR(IF(VLOOKUP(C750,'EST_DEVINTEX X DEMANDA'!A:E,5,0)&lt;0,0,VLOOKUP(C750,'EST_DEVINTEX X DEMANDA'!A:E,5,0)),0)</f>
        <v>3840</v>
      </c>
      <c r="T750" s="3"/>
      <c r="U750" s="3">
        <f t="shared" si="22"/>
        <v>0</v>
      </c>
      <c r="V750" s="3">
        <f t="shared" si="23"/>
        <v>0</v>
      </c>
      <c r="W750" s="3" t="s">
        <v>182</v>
      </c>
      <c r="X750" s="87" t="s">
        <v>145</v>
      </c>
      <c r="Y750" s="73">
        <f>(PLANEJAMENTO[[#This Row],[AGUARDANDO SEPARAÇÃO]]+PLANEJAMENTO[[#This Row],[FINALIZADO]])/(PLANEJAMENTO[[#This Row],[KIT]]+PLANEJAMENTO[[#This Row],[TOTAL LISTA]])</f>
        <v>0</v>
      </c>
    </row>
    <row r="751" spans="1:25" x14ac:dyDescent="0.25">
      <c r="A751" s="71" t="s">
        <v>162</v>
      </c>
      <c r="B751" s="71" t="s">
        <v>158</v>
      </c>
      <c r="C751" s="3">
        <v>33320</v>
      </c>
      <c r="D751" s="3" t="s">
        <v>343</v>
      </c>
      <c r="E751" s="47" t="s">
        <v>137</v>
      </c>
      <c r="F751" s="4" t="s">
        <v>136</v>
      </c>
      <c r="G751" s="4">
        <v>750</v>
      </c>
      <c r="H751" s="3">
        <v>6</v>
      </c>
      <c r="I751" s="15">
        <f>SUMIFS(IN_TRANSITO!E:E,IN_TRANSITO!B:B,PLANEJAMENTO!C751,IN_TRANSITO!H:H,PLANEJAMENTO!$I$2,IN_TRANSITO!W:W,PLANEJAMENTO!A751)</f>
        <v>84</v>
      </c>
      <c r="J751" s="15">
        <f>SUMIFS(IN_TRANSITO!E:E,IN_TRANSITO!B:B,PLANEJAMENTO!C751,IN_TRANSITO!H:H,PLANEJAMENTO!$J$2,IN_TRANSITO!W:W,PLANEJAMENTO!A751)</f>
        <v>0</v>
      </c>
      <c r="K751" s="15">
        <f>SUMIFS(PRODUCAO_SHRINK!E:E,PRODUCAO_SHRINK!B:B,PLANEJAMENTO[[#This Row],[SKU]],PRODUCAO_SHRINK!H:H,PLANEJAMENTO[[#Headers],[SHERINK SOLICITADO]],PRODUCAO_SHRINK!V:V,PLANEJAMENTO[[#This Row],[LISTA]])</f>
        <v>0</v>
      </c>
      <c r="L751" s="15">
        <f>SUMIFS(PRODUCAO_SHRINK!E:E,PRODUCAO_SHRINK!B:B,PLANEJAMENTO[[#This Row],[SKU]],PRODUCAO_SHRINK!H:H,PLANEJAMENTO[[#Headers],[SHERINK ENVIADO]],PRODUCAO_SHRINK!V:V,PLANEJAMENTO[[#This Row],[LISTA]])</f>
        <v>0</v>
      </c>
      <c r="M751" s="15">
        <f>SUMIFS(IN_TRANSITO!E:E,IN_TRANSITO!B:B,PLANEJAMENTO!C751,IN_TRANSITO!H:H,PLANEJAMENTO!$M$2,IN_TRANSITO!W:W,PLANEJAMENTO!A751)</f>
        <v>0</v>
      </c>
      <c r="N751" s="15">
        <v>0</v>
      </c>
      <c r="O751" s="15">
        <v>84</v>
      </c>
      <c r="P751" s="15">
        <f>(PLANEJAMENTO[[#This Row],[AGUARDANDO SEPARAÇÃO]]+PLANEJAMENTO[[#This Row],[FINALIZADO]])-(PLANEJAMENTO[[#This Row],[TOTAL LISTA]]+PLANEJAMENTO[[#This Row],[KIT]])</f>
        <v>0</v>
      </c>
      <c r="Q751" s="3">
        <f>IFERROR(VLOOKUP(PLANEJAMENTO[[#This Row],[SKU]],EST_MERCOCAMP!A:E,5,0),0)</f>
        <v>7242</v>
      </c>
      <c r="R751" s="3">
        <f>IFERROR(VLOOKUP(PLANEJAMENTO[[#This Row],[SKU]],EST_LMX!A:C,3,0),0)</f>
        <v>783</v>
      </c>
      <c r="S751" s="7">
        <f>IFERROR(IF(VLOOKUP(C751,'EST_DEVINTEX X DEMANDA'!A:E,5,0)&lt;0,0,VLOOKUP(C751,'EST_DEVINTEX X DEMANDA'!A:E,5,0)),0)</f>
        <v>480</v>
      </c>
      <c r="T751" s="3"/>
      <c r="U751" s="3">
        <f t="shared" si="22"/>
        <v>0</v>
      </c>
      <c r="V751" s="3">
        <f t="shared" si="23"/>
        <v>0</v>
      </c>
      <c r="W751" s="3" t="s">
        <v>145</v>
      </c>
      <c r="X751" s="87" t="s">
        <v>145</v>
      </c>
      <c r="Y751" s="73">
        <f>(PLANEJAMENTO[[#This Row],[AGUARDANDO SEPARAÇÃO]]+PLANEJAMENTO[[#This Row],[FINALIZADO]])/(PLANEJAMENTO[[#This Row],[KIT]]+PLANEJAMENTO[[#This Row],[TOTAL LISTA]])</f>
        <v>1</v>
      </c>
    </row>
    <row r="752" spans="1:25" x14ac:dyDescent="0.25">
      <c r="A752" s="71" t="s">
        <v>162</v>
      </c>
      <c r="B752" s="71" t="s">
        <v>158</v>
      </c>
      <c r="C752" s="3">
        <v>32882</v>
      </c>
      <c r="D752" s="3" t="s">
        <v>104</v>
      </c>
      <c r="E752" s="47" t="s">
        <v>137</v>
      </c>
      <c r="F752" s="4" t="s">
        <v>136</v>
      </c>
      <c r="G752" s="4">
        <v>480</v>
      </c>
      <c r="H752" s="3">
        <v>6</v>
      </c>
      <c r="I752" s="15">
        <f>SUMIFS(IN_TRANSITO!E:E,IN_TRANSITO!B:B,PLANEJAMENTO!C752,IN_TRANSITO!H:H,PLANEJAMENTO!$I$2,IN_TRANSITO!W:W,PLANEJAMENTO!A752)</f>
        <v>0</v>
      </c>
      <c r="J752" s="15">
        <f>SUMIFS(IN_TRANSITO!E:E,IN_TRANSITO!B:B,PLANEJAMENTO!C752,IN_TRANSITO!H:H,PLANEJAMENTO!$J$2,IN_TRANSITO!W:W,PLANEJAMENTO!A752)</f>
        <v>0</v>
      </c>
      <c r="K752" s="15">
        <f>SUMIFS(PRODUCAO_SHRINK!E:E,PRODUCAO_SHRINK!B:B,PLANEJAMENTO[[#This Row],[SKU]],PRODUCAO_SHRINK!H:H,PLANEJAMENTO[[#Headers],[SHERINK SOLICITADO]],PRODUCAO_SHRINK!V:V,PLANEJAMENTO[[#This Row],[LISTA]])</f>
        <v>0</v>
      </c>
      <c r="L752" s="15">
        <f>SUMIFS(PRODUCAO_SHRINK!E:E,PRODUCAO_SHRINK!B:B,PLANEJAMENTO[[#This Row],[SKU]],PRODUCAO_SHRINK!H:H,PLANEJAMENTO[[#Headers],[SHERINK ENVIADO]],PRODUCAO_SHRINK!V:V,PLANEJAMENTO[[#This Row],[LISTA]])</f>
        <v>0</v>
      </c>
      <c r="M752" s="15">
        <f>SUMIFS(IN_TRANSITO!E:E,IN_TRANSITO!B:B,PLANEJAMENTO!C752,IN_TRANSITO!H:H,PLANEJAMENTO!$M$2,IN_TRANSITO!W:W,PLANEJAMENTO!A752)</f>
        <v>0</v>
      </c>
      <c r="N752" s="15">
        <v>0</v>
      </c>
      <c r="O752" s="15">
        <v>84</v>
      </c>
      <c r="P752" s="15">
        <f>(PLANEJAMENTO[[#This Row],[AGUARDANDO SEPARAÇÃO]]+PLANEJAMENTO[[#This Row],[FINALIZADO]])-(PLANEJAMENTO[[#This Row],[TOTAL LISTA]]+PLANEJAMENTO[[#This Row],[KIT]])</f>
        <v>-84</v>
      </c>
      <c r="Q752" s="3">
        <f>IFERROR(VLOOKUP(PLANEJAMENTO[[#This Row],[SKU]],EST_MERCOCAMP!A:E,5,0),0)</f>
        <v>-156</v>
      </c>
      <c r="R752" s="3">
        <f>IFERROR(VLOOKUP(PLANEJAMENTO[[#This Row],[SKU]],EST_LMX!A:C,3,0),0)</f>
        <v>840</v>
      </c>
      <c r="S752" s="7">
        <f>IFERROR(IF(VLOOKUP(C752,'EST_DEVINTEX X DEMANDA'!A:E,5,0)&lt;0,0,VLOOKUP(C752,'EST_DEVINTEX X DEMANDA'!A:E,5,0)),0)</f>
        <v>0</v>
      </c>
      <c r="T752" s="3"/>
      <c r="U752" s="3">
        <f t="shared" si="22"/>
        <v>0</v>
      </c>
      <c r="V752" s="3">
        <f t="shared" si="23"/>
        <v>0</v>
      </c>
      <c r="W752" s="3" t="s">
        <v>182</v>
      </c>
      <c r="X752" s="87" t="s">
        <v>145</v>
      </c>
      <c r="Y752" s="73">
        <f>(PLANEJAMENTO[[#This Row],[AGUARDANDO SEPARAÇÃO]]+PLANEJAMENTO[[#This Row],[FINALIZADO]])/(PLANEJAMENTO[[#This Row],[KIT]]+PLANEJAMENTO[[#This Row],[TOTAL LISTA]])</f>
        <v>0</v>
      </c>
    </row>
    <row r="753" spans="1:25" x14ac:dyDescent="0.25">
      <c r="A753" s="71" t="s">
        <v>162</v>
      </c>
      <c r="B753" s="71" t="s">
        <v>158</v>
      </c>
      <c r="C753" s="3">
        <v>33256</v>
      </c>
      <c r="D753" s="3" t="s">
        <v>353</v>
      </c>
      <c r="E753" s="47" t="s">
        <v>137</v>
      </c>
      <c r="F753" s="4" t="s">
        <v>136</v>
      </c>
      <c r="G753" s="4">
        <v>930</v>
      </c>
      <c r="H753" s="3">
        <v>6</v>
      </c>
      <c r="I753" s="15">
        <f>SUMIFS(IN_TRANSITO!E:E,IN_TRANSITO!B:B,PLANEJAMENTO!C753,IN_TRANSITO!H:H,PLANEJAMENTO!$I$2,IN_TRANSITO!W:W,PLANEJAMENTO!A753)</f>
        <v>84</v>
      </c>
      <c r="J753" s="15">
        <f>SUMIFS(IN_TRANSITO!E:E,IN_TRANSITO!B:B,PLANEJAMENTO!C753,IN_TRANSITO!H:H,PLANEJAMENTO!$J$2,IN_TRANSITO!W:W,PLANEJAMENTO!A753)</f>
        <v>0</v>
      </c>
      <c r="K753" s="15">
        <f>SUMIFS(PRODUCAO_SHRINK!E:E,PRODUCAO_SHRINK!B:B,PLANEJAMENTO[[#This Row],[SKU]],PRODUCAO_SHRINK!H:H,PLANEJAMENTO[[#Headers],[SHERINK SOLICITADO]],PRODUCAO_SHRINK!V:V,PLANEJAMENTO[[#This Row],[LISTA]])</f>
        <v>0</v>
      </c>
      <c r="L753" s="15">
        <f>SUMIFS(PRODUCAO_SHRINK!E:E,PRODUCAO_SHRINK!B:B,PLANEJAMENTO[[#This Row],[SKU]],PRODUCAO_SHRINK!H:H,PLANEJAMENTO[[#Headers],[SHERINK ENVIADO]],PRODUCAO_SHRINK!V:V,PLANEJAMENTO[[#This Row],[LISTA]])</f>
        <v>0</v>
      </c>
      <c r="M753" s="15">
        <f>SUMIFS(IN_TRANSITO!E:E,IN_TRANSITO!B:B,PLANEJAMENTO!C753,IN_TRANSITO!H:H,PLANEJAMENTO!$M$2,IN_TRANSITO!W:W,PLANEJAMENTO!A753)</f>
        <v>0</v>
      </c>
      <c r="N753" s="15">
        <v>0</v>
      </c>
      <c r="O753" s="15">
        <v>84</v>
      </c>
      <c r="P753" s="15">
        <f>(PLANEJAMENTO[[#This Row],[AGUARDANDO SEPARAÇÃO]]+PLANEJAMENTO[[#This Row],[FINALIZADO]])-(PLANEJAMENTO[[#This Row],[TOTAL LISTA]]+PLANEJAMENTO[[#This Row],[KIT]])</f>
        <v>0</v>
      </c>
      <c r="Q753" s="3">
        <f>IFERROR(VLOOKUP(PLANEJAMENTO[[#This Row],[SKU]],EST_MERCOCAMP!A:E,5,0),0)</f>
        <v>-1044</v>
      </c>
      <c r="R753" s="3">
        <f>IFERROR(VLOOKUP(PLANEJAMENTO[[#This Row],[SKU]],EST_LMX!A:C,3,0),0)</f>
        <v>336</v>
      </c>
      <c r="S753" s="7">
        <f>IFERROR(IF(VLOOKUP(C753,'EST_DEVINTEX X DEMANDA'!A:E,5,0)&lt;0,0,VLOOKUP(C753,'EST_DEVINTEX X DEMANDA'!A:E,5,0)),0)</f>
        <v>4644</v>
      </c>
      <c r="T753" s="3"/>
      <c r="U753" s="3">
        <f t="shared" si="22"/>
        <v>0</v>
      </c>
      <c r="V753" s="3">
        <f t="shared" si="23"/>
        <v>0</v>
      </c>
      <c r="W753" s="3" t="s">
        <v>145</v>
      </c>
      <c r="X753" s="87" t="s">
        <v>145</v>
      </c>
      <c r="Y753" s="73">
        <f>(PLANEJAMENTO[[#This Row],[AGUARDANDO SEPARAÇÃO]]+PLANEJAMENTO[[#This Row],[FINALIZADO]])/(PLANEJAMENTO[[#This Row],[KIT]]+PLANEJAMENTO[[#This Row],[TOTAL LISTA]])</f>
        <v>1</v>
      </c>
    </row>
    <row r="754" spans="1:25" x14ac:dyDescent="0.25">
      <c r="A754" s="71" t="s">
        <v>162</v>
      </c>
      <c r="B754" s="71" t="s">
        <v>158</v>
      </c>
      <c r="C754" s="3">
        <v>32625</v>
      </c>
      <c r="D754" s="3" t="s">
        <v>310</v>
      </c>
      <c r="E754" s="47" t="s">
        <v>138</v>
      </c>
      <c r="F754" s="4" t="s">
        <v>136</v>
      </c>
      <c r="G754" s="4">
        <v>8352</v>
      </c>
      <c r="H754" s="3">
        <v>12</v>
      </c>
      <c r="I754" s="15">
        <f>SUMIFS(IN_TRANSITO!E:E,IN_TRANSITO!B:B,PLANEJAMENTO!C754,IN_TRANSITO!H:H,PLANEJAMENTO!$I$2,IN_TRANSITO!W:W,PLANEJAMENTO!A754)</f>
        <v>84</v>
      </c>
      <c r="J754" s="15">
        <f>SUMIFS(IN_TRANSITO!E:E,IN_TRANSITO!B:B,PLANEJAMENTO!C754,IN_TRANSITO!H:H,PLANEJAMENTO!$J$2,IN_TRANSITO!W:W,PLANEJAMENTO!A754)</f>
        <v>0</v>
      </c>
      <c r="K754" s="15">
        <f>SUMIFS(PRODUCAO_SHRINK!E:E,PRODUCAO_SHRINK!B:B,PLANEJAMENTO[[#This Row],[SKU]],PRODUCAO_SHRINK!H:H,PLANEJAMENTO[[#Headers],[SHERINK SOLICITADO]],PRODUCAO_SHRINK!V:V,PLANEJAMENTO[[#This Row],[LISTA]])</f>
        <v>0</v>
      </c>
      <c r="L754" s="15">
        <f>SUMIFS(PRODUCAO_SHRINK!E:E,PRODUCAO_SHRINK!B:B,PLANEJAMENTO[[#This Row],[SKU]],PRODUCAO_SHRINK!H:H,PLANEJAMENTO[[#Headers],[SHERINK ENVIADO]],PRODUCAO_SHRINK!V:V,PLANEJAMENTO[[#This Row],[LISTA]])</f>
        <v>0</v>
      </c>
      <c r="M754" s="15">
        <f>SUMIFS(IN_TRANSITO!E:E,IN_TRANSITO!B:B,PLANEJAMENTO!C754,IN_TRANSITO!H:H,PLANEJAMENTO!$M$2,IN_TRANSITO!W:W,PLANEJAMENTO!A754)</f>
        <v>0</v>
      </c>
      <c r="N754" s="15">
        <v>0</v>
      </c>
      <c r="O754" s="15">
        <v>84</v>
      </c>
      <c r="P754" s="15">
        <f>(PLANEJAMENTO[[#This Row],[AGUARDANDO SEPARAÇÃO]]+PLANEJAMENTO[[#This Row],[FINALIZADO]])-(PLANEJAMENTO[[#This Row],[TOTAL LISTA]]+PLANEJAMENTO[[#This Row],[KIT]])</f>
        <v>0</v>
      </c>
      <c r="Q754" s="3">
        <f>IFERROR(VLOOKUP(PLANEJAMENTO[[#This Row],[SKU]],EST_MERCOCAMP!A:E,5,0),0)</f>
        <v>7440</v>
      </c>
      <c r="R754" s="3">
        <f>IFERROR(VLOOKUP(PLANEJAMENTO[[#This Row],[SKU]],EST_LMX!A:C,3,0),0)</f>
        <v>1452</v>
      </c>
      <c r="S754" s="7">
        <f>IFERROR(IF(VLOOKUP(C754,'EST_DEVINTEX X DEMANDA'!A:E,5,0)&lt;0,0,VLOOKUP(C754,'EST_DEVINTEX X DEMANDA'!A:E,5,0)),0)</f>
        <v>14736</v>
      </c>
      <c r="T754" s="3"/>
      <c r="U754" s="3">
        <f t="shared" si="22"/>
        <v>0</v>
      </c>
      <c r="V754" s="3">
        <f t="shared" si="23"/>
        <v>0</v>
      </c>
      <c r="W754" s="3" t="s">
        <v>145</v>
      </c>
      <c r="X754" s="87" t="s">
        <v>145</v>
      </c>
      <c r="Y754" s="73">
        <f>(PLANEJAMENTO[[#This Row],[AGUARDANDO SEPARAÇÃO]]+PLANEJAMENTO[[#This Row],[FINALIZADO]])/(PLANEJAMENTO[[#This Row],[KIT]]+PLANEJAMENTO[[#This Row],[TOTAL LISTA]])</f>
        <v>1</v>
      </c>
    </row>
    <row r="755" spans="1:25" x14ac:dyDescent="0.25">
      <c r="A755" s="71" t="s">
        <v>162</v>
      </c>
      <c r="B755" s="71" t="s">
        <v>158</v>
      </c>
      <c r="C755" s="3">
        <v>32550</v>
      </c>
      <c r="D755" s="3" t="s">
        <v>105</v>
      </c>
      <c r="E755" s="47" t="s">
        <v>137</v>
      </c>
      <c r="F755" s="4" t="s">
        <v>136</v>
      </c>
      <c r="G755" s="4">
        <v>480</v>
      </c>
      <c r="H755" s="3">
        <v>6</v>
      </c>
      <c r="I755" s="15">
        <f>SUMIFS(IN_TRANSITO!E:E,IN_TRANSITO!B:B,PLANEJAMENTO!C755,IN_TRANSITO!H:H,PLANEJAMENTO!$I$2,IN_TRANSITO!W:W,PLANEJAMENTO!A755)</f>
        <v>0</v>
      </c>
      <c r="J755" s="15">
        <f>SUMIFS(IN_TRANSITO!E:E,IN_TRANSITO!B:B,PLANEJAMENTO!C755,IN_TRANSITO!H:H,PLANEJAMENTO!$J$2,IN_TRANSITO!W:W,PLANEJAMENTO!A755)</f>
        <v>0</v>
      </c>
      <c r="K755" s="15">
        <f>SUMIFS(PRODUCAO_SHRINK!E:E,PRODUCAO_SHRINK!B:B,PLANEJAMENTO[[#This Row],[SKU]],PRODUCAO_SHRINK!H:H,PLANEJAMENTO[[#Headers],[SHERINK SOLICITADO]],PRODUCAO_SHRINK!V:V,PLANEJAMENTO[[#This Row],[LISTA]])</f>
        <v>84</v>
      </c>
      <c r="L755" s="15">
        <f>SUMIFS(PRODUCAO_SHRINK!E:E,PRODUCAO_SHRINK!B:B,PLANEJAMENTO[[#This Row],[SKU]],PRODUCAO_SHRINK!H:H,PLANEJAMENTO[[#Headers],[SHERINK ENVIADO]],PRODUCAO_SHRINK!V:V,PLANEJAMENTO[[#This Row],[LISTA]])</f>
        <v>0</v>
      </c>
      <c r="M755" s="15">
        <f>SUMIFS(IN_TRANSITO!E:E,IN_TRANSITO!B:B,PLANEJAMENTO!C755,IN_TRANSITO!H:H,PLANEJAMENTO!$M$2,IN_TRANSITO!W:W,PLANEJAMENTO!A755)</f>
        <v>0</v>
      </c>
      <c r="N755" s="15">
        <v>0</v>
      </c>
      <c r="O755" s="15">
        <v>84</v>
      </c>
      <c r="P755" s="15">
        <f>(PLANEJAMENTO[[#This Row],[AGUARDANDO SEPARAÇÃO]]+PLANEJAMENTO[[#This Row],[FINALIZADO]])-(PLANEJAMENTO[[#This Row],[TOTAL LISTA]]+PLANEJAMENTO[[#This Row],[KIT]])</f>
        <v>-84</v>
      </c>
      <c r="Q755" s="3">
        <f>IFERROR(VLOOKUP(PLANEJAMENTO[[#This Row],[SKU]],EST_MERCOCAMP!A:E,5,0),0)</f>
        <v>2382</v>
      </c>
      <c r="R755" s="3">
        <f>IFERROR(VLOOKUP(PLANEJAMENTO[[#This Row],[SKU]],EST_LMX!A:C,3,0),0)</f>
        <v>120</v>
      </c>
      <c r="S755" s="7">
        <f>IFERROR(IF(VLOOKUP(C755,'EST_DEVINTEX X DEMANDA'!A:E,5,0)&lt;0,0,VLOOKUP(C755,'EST_DEVINTEX X DEMANDA'!A:E,5,0)),0)</f>
        <v>480</v>
      </c>
      <c r="T755" s="3"/>
      <c r="U755" s="3">
        <f t="shared" si="22"/>
        <v>0</v>
      </c>
      <c r="V755" s="3">
        <f t="shared" si="23"/>
        <v>0</v>
      </c>
      <c r="W755" s="3" t="s">
        <v>182</v>
      </c>
      <c r="X755" s="87" t="s">
        <v>145</v>
      </c>
      <c r="Y755" s="73">
        <f>(PLANEJAMENTO[[#This Row],[AGUARDANDO SEPARAÇÃO]]+PLANEJAMENTO[[#This Row],[FINALIZADO]])/(PLANEJAMENTO[[#This Row],[KIT]]+PLANEJAMENTO[[#This Row],[TOTAL LISTA]])</f>
        <v>0</v>
      </c>
    </row>
    <row r="756" spans="1:25" x14ac:dyDescent="0.25">
      <c r="A756" s="71" t="s">
        <v>162</v>
      </c>
      <c r="B756" s="71" t="s">
        <v>158</v>
      </c>
      <c r="C756" s="3">
        <v>30358</v>
      </c>
      <c r="D756" s="3" t="s">
        <v>313</v>
      </c>
      <c r="E756" s="47" t="s">
        <v>138</v>
      </c>
      <c r="F756" s="4" t="s">
        <v>136</v>
      </c>
      <c r="G756" s="4">
        <v>1590</v>
      </c>
      <c r="H756" s="3">
        <v>6</v>
      </c>
      <c r="I756" s="15">
        <f>SUMIFS(IN_TRANSITO!E:E,IN_TRANSITO!B:B,PLANEJAMENTO!C756,IN_TRANSITO!H:H,PLANEJAMENTO!$I$2,IN_TRANSITO!W:W,PLANEJAMENTO!A756)</f>
        <v>0</v>
      </c>
      <c r="J756" s="15">
        <f>SUMIFS(IN_TRANSITO!E:E,IN_TRANSITO!B:B,PLANEJAMENTO!C756,IN_TRANSITO!H:H,PLANEJAMENTO!$J$2,IN_TRANSITO!W:W,PLANEJAMENTO!A756)</f>
        <v>0</v>
      </c>
      <c r="K756" s="15">
        <f>SUMIFS(PRODUCAO_SHRINK!E:E,PRODUCAO_SHRINK!B:B,PLANEJAMENTO[[#This Row],[SKU]],PRODUCAO_SHRINK!H:H,PLANEJAMENTO[[#Headers],[SHERINK SOLICITADO]],PRODUCAO_SHRINK!V:V,PLANEJAMENTO[[#This Row],[LISTA]])</f>
        <v>0</v>
      </c>
      <c r="L756" s="15">
        <f>SUMIFS(PRODUCAO_SHRINK!E:E,PRODUCAO_SHRINK!B:B,PLANEJAMENTO[[#This Row],[SKU]],PRODUCAO_SHRINK!H:H,PLANEJAMENTO[[#Headers],[SHERINK ENVIADO]],PRODUCAO_SHRINK!V:V,PLANEJAMENTO[[#This Row],[LISTA]])</f>
        <v>0</v>
      </c>
      <c r="M756" s="15">
        <f>SUMIFS(IN_TRANSITO!E:E,IN_TRANSITO!B:B,PLANEJAMENTO!C756,IN_TRANSITO!H:H,PLANEJAMENTO!$M$2,IN_TRANSITO!W:W,PLANEJAMENTO!A756)</f>
        <v>84</v>
      </c>
      <c r="N756" s="15">
        <v>0</v>
      </c>
      <c r="O756" s="15">
        <v>84</v>
      </c>
      <c r="P756" s="15">
        <f>(PLANEJAMENTO[[#This Row],[AGUARDANDO SEPARAÇÃO]]+PLANEJAMENTO[[#This Row],[FINALIZADO]])-(PLANEJAMENTO[[#This Row],[TOTAL LISTA]]+PLANEJAMENTO[[#This Row],[KIT]])</f>
        <v>0</v>
      </c>
      <c r="Q756" s="3">
        <f>IFERROR(VLOOKUP(PLANEJAMENTO[[#This Row],[SKU]],EST_MERCOCAMP!A:E,5,0),0)</f>
        <v>6324</v>
      </c>
      <c r="R756" s="3">
        <f>IFERROR(VLOOKUP(PLANEJAMENTO[[#This Row],[SKU]],EST_LMX!A:C,3,0),0)</f>
        <v>6</v>
      </c>
      <c r="S756" s="7">
        <f>IFERROR(IF(VLOOKUP(C756,'EST_DEVINTEX X DEMANDA'!A:E,5,0)&lt;0,0,VLOOKUP(C756,'EST_DEVINTEX X DEMANDA'!A:E,5,0)),0)</f>
        <v>0</v>
      </c>
      <c r="T756" s="3"/>
      <c r="U756" s="3">
        <f t="shared" si="22"/>
        <v>0</v>
      </c>
      <c r="V756" s="3">
        <f t="shared" si="23"/>
        <v>0</v>
      </c>
      <c r="W756" s="3" t="s">
        <v>145</v>
      </c>
      <c r="X756" s="87" t="s">
        <v>145</v>
      </c>
      <c r="Y756" s="73">
        <f>(PLANEJAMENTO[[#This Row],[AGUARDANDO SEPARAÇÃO]]+PLANEJAMENTO[[#This Row],[FINALIZADO]])/(PLANEJAMENTO[[#This Row],[KIT]]+PLANEJAMENTO[[#This Row],[TOTAL LISTA]])</f>
        <v>1</v>
      </c>
    </row>
    <row r="757" spans="1:25" x14ac:dyDescent="0.25">
      <c r="A757" s="71" t="s">
        <v>162</v>
      </c>
      <c r="B757" s="71" t="s">
        <v>158</v>
      </c>
      <c r="C757" s="3">
        <v>33635</v>
      </c>
      <c r="D757" s="3" t="s">
        <v>321</v>
      </c>
      <c r="E757" s="47" t="s">
        <v>138</v>
      </c>
      <c r="F757" s="4" t="s">
        <v>136</v>
      </c>
      <c r="G757" s="4">
        <v>930</v>
      </c>
      <c r="H757" s="3">
        <v>6</v>
      </c>
      <c r="I757" s="15">
        <f>SUMIFS(IN_TRANSITO!E:E,IN_TRANSITO!B:B,PLANEJAMENTO!C757,IN_TRANSITO!H:H,PLANEJAMENTO!$I$2,IN_TRANSITO!W:W,PLANEJAMENTO!A757)</f>
        <v>84</v>
      </c>
      <c r="J757" s="15">
        <f>SUMIFS(IN_TRANSITO!E:E,IN_TRANSITO!B:B,PLANEJAMENTO!C757,IN_TRANSITO!H:H,PLANEJAMENTO!$J$2,IN_TRANSITO!W:W,PLANEJAMENTO!A757)</f>
        <v>0</v>
      </c>
      <c r="K757" s="15">
        <f>SUMIFS(PRODUCAO_SHRINK!E:E,PRODUCAO_SHRINK!B:B,PLANEJAMENTO[[#This Row],[SKU]],PRODUCAO_SHRINK!H:H,PLANEJAMENTO[[#Headers],[SHERINK SOLICITADO]],PRODUCAO_SHRINK!V:V,PLANEJAMENTO[[#This Row],[LISTA]])</f>
        <v>0</v>
      </c>
      <c r="L757" s="15">
        <f>SUMIFS(PRODUCAO_SHRINK!E:E,PRODUCAO_SHRINK!B:B,PLANEJAMENTO[[#This Row],[SKU]],PRODUCAO_SHRINK!H:H,PLANEJAMENTO[[#Headers],[SHERINK ENVIADO]],PRODUCAO_SHRINK!V:V,PLANEJAMENTO[[#This Row],[LISTA]])</f>
        <v>0</v>
      </c>
      <c r="M757" s="15">
        <f>SUMIFS(IN_TRANSITO!E:E,IN_TRANSITO!B:B,PLANEJAMENTO!C757,IN_TRANSITO!H:H,PLANEJAMENTO!$M$2,IN_TRANSITO!W:W,PLANEJAMENTO!A757)</f>
        <v>0</v>
      </c>
      <c r="N757" s="15">
        <v>0</v>
      </c>
      <c r="O757" s="15">
        <v>84</v>
      </c>
      <c r="P757" s="15">
        <f>(PLANEJAMENTO[[#This Row],[AGUARDANDO SEPARAÇÃO]]+PLANEJAMENTO[[#This Row],[FINALIZADO]])-(PLANEJAMENTO[[#This Row],[TOTAL LISTA]]+PLANEJAMENTO[[#This Row],[KIT]])</f>
        <v>0</v>
      </c>
      <c r="Q757" s="3">
        <f>IFERROR(VLOOKUP(PLANEJAMENTO[[#This Row],[SKU]],EST_MERCOCAMP!A:E,5,0),0)</f>
        <v>2256</v>
      </c>
      <c r="R757" s="3">
        <f>IFERROR(VLOOKUP(PLANEJAMENTO[[#This Row],[SKU]],EST_LMX!A:C,3,0),0)</f>
        <v>558</v>
      </c>
      <c r="S757" s="7">
        <f>IFERROR(IF(VLOOKUP(C757,'EST_DEVINTEX X DEMANDA'!A:E,5,0)&lt;0,0,VLOOKUP(C757,'EST_DEVINTEX X DEMANDA'!A:E,5,0)),0)</f>
        <v>10230</v>
      </c>
      <c r="T757" s="3"/>
      <c r="U757" s="3">
        <f t="shared" si="22"/>
        <v>0</v>
      </c>
      <c r="V757" s="3">
        <f t="shared" si="23"/>
        <v>0</v>
      </c>
      <c r="W757" s="3" t="s">
        <v>145</v>
      </c>
      <c r="X757" s="87" t="s">
        <v>145</v>
      </c>
      <c r="Y757" s="73">
        <f>(PLANEJAMENTO[[#This Row],[AGUARDANDO SEPARAÇÃO]]+PLANEJAMENTO[[#This Row],[FINALIZADO]])/(PLANEJAMENTO[[#This Row],[KIT]]+PLANEJAMENTO[[#This Row],[TOTAL LISTA]])</f>
        <v>1</v>
      </c>
    </row>
    <row r="758" spans="1:25" x14ac:dyDescent="0.25">
      <c r="A758" s="71" t="s">
        <v>162</v>
      </c>
      <c r="B758" s="71" t="s">
        <v>158</v>
      </c>
      <c r="C758" s="3">
        <v>31791</v>
      </c>
      <c r="D758" s="3" t="s">
        <v>106</v>
      </c>
      <c r="E758" s="47" t="s">
        <v>137</v>
      </c>
      <c r="F758" s="4" t="s">
        <v>136</v>
      </c>
      <c r="G758" s="4">
        <v>480</v>
      </c>
      <c r="H758" s="3">
        <v>6</v>
      </c>
      <c r="I758" s="15">
        <f>SUMIFS(IN_TRANSITO!E:E,IN_TRANSITO!B:B,PLANEJAMENTO!C758,IN_TRANSITO!H:H,PLANEJAMENTO!$I$2,IN_TRANSITO!W:W,PLANEJAMENTO!A758)</f>
        <v>0</v>
      </c>
      <c r="J758" s="15">
        <f>SUMIFS(IN_TRANSITO!E:E,IN_TRANSITO!B:B,PLANEJAMENTO!C758,IN_TRANSITO!H:H,PLANEJAMENTO!$J$2,IN_TRANSITO!W:W,PLANEJAMENTO!A758)</f>
        <v>0</v>
      </c>
      <c r="K758" s="15">
        <f>SUMIFS(PRODUCAO_SHRINK!E:E,PRODUCAO_SHRINK!B:B,PLANEJAMENTO[[#This Row],[SKU]],PRODUCAO_SHRINK!H:H,PLANEJAMENTO[[#Headers],[SHERINK SOLICITADO]],PRODUCAO_SHRINK!V:V,PLANEJAMENTO[[#This Row],[LISTA]])</f>
        <v>84</v>
      </c>
      <c r="L758" s="15">
        <f>SUMIFS(PRODUCAO_SHRINK!E:E,PRODUCAO_SHRINK!B:B,PLANEJAMENTO[[#This Row],[SKU]],PRODUCAO_SHRINK!H:H,PLANEJAMENTO[[#Headers],[SHERINK ENVIADO]],PRODUCAO_SHRINK!V:V,PLANEJAMENTO[[#This Row],[LISTA]])</f>
        <v>0</v>
      </c>
      <c r="M758" s="15">
        <f>SUMIFS(IN_TRANSITO!E:E,IN_TRANSITO!B:B,PLANEJAMENTO!C758,IN_TRANSITO!H:H,PLANEJAMENTO!$M$2,IN_TRANSITO!W:W,PLANEJAMENTO!A758)</f>
        <v>0</v>
      </c>
      <c r="N758" s="15">
        <v>0</v>
      </c>
      <c r="O758" s="15">
        <v>84</v>
      </c>
      <c r="P758" s="15">
        <f>(PLANEJAMENTO[[#This Row],[AGUARDANDO SEPARAÇÃO]]+PLANEJAMENTO[[#This Row],[FINALIZADO]])-(PLANEJAMENTO[[#This Row],[TOTAL LISTA]]+PLANEJAMENTO[[#This Row],[KIT]])</f>
        <v>-84</v>
      </c>
      <c r="Q758" s="3">
        <f>IFERROR(VLOOKUP(PLANEJAMENTO[[#This Row],[SKU]],EST_MERCOCAMP!A:E,5,0),0)</f>
        <v>642</v>
      </c>
      <c r="R758" s="3">
        <f>IFERROR(VLOOKUP(PLANEJAMENTO[[#This Row],[SKU]],EST_LMX!A:C,3,0),0)</f>
        <v>12</v>
      </c>
      <c r="S758" s="7">
        <f>IFERROR(IF(VLOOKUP(C758,'EST_DEVINTEX X DEMANDA'!A:E,5,0)&lt;0,0,VLOOKUP(C758,'EST_DEVINTEX X DEMANDA'!A:E,5,0)),0)</f>
        <v>1440</v>
      </c>
      <c r="T758" s="3"/>
      <c r="U758" s="3">
        <f t="shared" si="22"/>
        <v>0</v>
      </c>
      <c r="V758" s="3">
        <f t="shared" si="23"/>
        <v>0</v>
      </c>
      <c r="W758" s="3" t="s">
        <v>182</v>
      </c>
      <c r="X758" s="87" t="s">
        <v>145</v>
      </c>
      <c r="Y758" s="73">
        <f>(PLANEJAMENTO[[#This Row],[AGUARDANDO SEPARAÇÃO]]+PLANEJAMENTO[[#This Row],[FINALIZADO]])/(PLANEJAMENTO[[#This Row],[KIT]]+PLANEJAMENTO[[#This Row],[TOTAL LISTA]])</f>
        <v>0</v>
      </c>
    </row>
    <row r="759" spans="1:25" x14ac:dyDescent="0.25">
      <c r="A759" s="71" t="s">
        <v>162</v>
      </c>
      <c r="B759" s="71" t="s">
        <v>158</v>
      </c>
      <c r="C759" s="3">
        <v>32739</v>
      </c>
      <c r="D759" s="3" t="s">
        <v>361</v>
      </c>
      <c r="E759" s="47" t="s">
        <v>138</v>
      </c>
      <c r="F759" s="4" t="s">
        <v>136</v>
      </c>
      <c r="G759" s="4">
        <v>840</v>
      </c>
      <c r="H759" s="3">
        <v>6</v>
      </c>
      <c r="I759" s="15">
        <f>SUMIFS(IN_TRANSITO!E:E,IN_TRANSITO!B:B,PLANEJAMENTO!C759,IN_TRANSITO!H:H,PLANEJAMENTO!$I$2,IN_TRANSITO!W:W,PLANEJAMENTO!A759)</f>
        <v>60</v>
      </c>
      <c r="J759" s="15">
        <f>SUMIFS(IN_TRANSITO!E:E,IN_TRANSITO!B:B,PLANEJAMENTO!C759,IN_TRANSITO!H:H,PLANEJAMENTO!$J$2,IN_TRANSITO!W:W,PLANEJAMENTO!A759)</f>
        <v>0</v>
      </c>
      <c r="K759" s="15">
        <f>SUMIFS(PRODUCAO_SHRINK!E:E,PRODUCAO_SHRINK!B:B,PLANEJAMENTO[[#This Row],[SKU]],PRODUCAO_SHRINK!H:H,PLANEJAMENTO[[#Headers],[SHERINK SOLICITADO]],PRODUCAO_SHRINK!V:V,PLANEJAMENTO[[#This Row],[LISTA]])</f>
        <v>0</v>
      </c>
      <c r="L759" s="15">
        <f>SUMIFS(PRODUCAO_SHRINK!E:E,PRODUCAO_SHRINK!B:B,PLANEJAMENTO[[#This Row],[SKU]],PRODUCAO_SHRINK!H:H,PLANEJAMENTO[[#Headers],[SHERINK ENVIADO]],PRODUCAO_SHRINK!V:V,PLANEJAMENTO[[#This Row],[LISTA]])</f>
        <v>0</v>
      </c>
      <c r="M759" s="15">
        <f>SUMIFS(IN_TRANSITO!E:E,IN_TRANSITO!B:B,PLANEJAMENTO!C759,IN_TRANSITO!H:H,PLANEJAMENTO!$M$2,IN_TRANSITO!W:W,PLANEJAMENTO!A759)</f>
        <v>0</v>
      </c>
      <c r="N759" s="15">
        <v>0</v>
      </c>
      <c r="O759" s="15">
        <v>60</v>
      </c>
      <c r="P759" s="15">
        <f>(PLANEJAMENTO[[#This Row],[AGUARDANDO SEPARAÇÃO]]+PLANEJAMENTO[[#This Row],[FINALIZADO]])-(PLANEJAMENTO[[#This Row],[TOTAL LISTA]]+PLANEJAMENTO[[#This Row],[KIT]])</f>
        <v>0</v>
      </c>
      <c r="Q759" s="3">
        <f>IFERROR(VLOOKUP(PLANEJAMENTO[[#This Row],[SKU]],EST_MERCOCAMP!A:E,5,0),0)</f>
        <v>5106</v>
      </c>
      <c r="R759" s="3">
        <f>IFERROR(VLOOKUP(PLANEJAMENTO[[#This Row],[SKU]],EST_LMX!A:C,3,0),0)</f>
        <v>90</v>
      </c>
      <c r="S759" s="7">
        <f>IFERROR(IF(VLOOKUP(C759,'EST_DEVINTEX X DEMANDA'!A:E,5,0)&lt;0,0,VLOOKUP(C759,'EST_DEVINTEX X DEMANDA'!A:E,5,0)),0)</f>
        <v>1482</v>
      </c>
      <c r="T759" s="3"/>
      <c r="U759" s="3">
        <f t="shared" si="22"/>
        <v>0</v>
      </c>
      <c r="V759" s="3">
        <f t="shared" si="23"/>
        <v>0</v>
      </c>
      <c r="W759" s="3" t="s">
        <v>145</v>
      </c>
      <c r="X759" s="87" t="s">
        <v>145</v>
      </c>
      <c r="Y759" s="73">
        <f>(PLANEJAMENTO[[#This Row],[AGUARDANDO SEPARAÇÃO]]+PLANEJAMENTO[[#This Row],[FINALIZADO]])/(PLANEJAMENTO[[#This Row],[KIT]]+PLANEJAMENTO[[#This Row],[TOTAL LISTA]])</f>
        <v>1</v>
      </c>
    </row>
    <row r="760" spans="1:25" x14ac:dyDescent="0.25">
      <c r="A760" s="71" t="s">
        <v>162</v>
      </c>
      <c r="B760" s="71" t="s">
        <v>158</v>
      </c>
      <c r="C760" s="3">
        <v>32904</v>
      </c>
      <c r="D760" s="3" t="s">
        <v>357</v>
      </c>
      <c r="E760" s="47" t="s">
        <v>138</v>
      </c>
      <c r="F760" s="4" t="s">
        <v>136</v>
      </c>
      <c r="G760" s="4">
        <v>930</v>
      </c>
      <c r="H760" s="3">
        <v>6</v>
      </c>
      <c r="I760" s="15">
        <f>SUMIFS(IN_TRANSITO!E:E,IN_TRANSITO!B:B,PLANEJAMENTO!C760,IN_TRANSITO!H:H,PLANEJAMENTO!$I$2,IN_TRANSITO!W:W,PLANEJAMENTO!A760)</f>
        <v>60</v>
      </c>
      <c r="J760" s="15">
        <f>SUMIFS(IN_TRANSITO!E:E,IN_TRANSITO!B:B,PLANEJAMENTO!C760,IN_TRANSITO!H:H,PLANEJAMENTO!$J$2,IN_TRANSITO!W:W,PLANEJAMENTO!A760)</f>
        <v>0</v>
      </c>
      <c r="K760" s="15">
        <f>SUMIFS(PRODUCAO_SHRINK!E:E,PRODUCAO_SHRINK!B:B,PLANEJAMENTO[[#This Row],[SKU]],PRODUCAO_SHRINK!H:H,PLANEJAMENTO[[#Headers],[SHERINK SOLICITADO]],PRODUCAO_SHRINK!V:V,PLANEJAMENTO[[#This Row],[LISTA]])</f>
        <v>0</v>
      </c>
      <c r="L760" s="15">
        <f>SUMIFS(PRODUCAO_SHRINK!E:E,PRODUCAO_SHRINK!B:B,PLANEJAMENTO[[#This Row],[SKU]],PRODUCAO_SHRINK!H:H,PLANEJAMENTO[[#Headers],[SHERINK ENVIADO]],PRODUCAO_SHRINK!V:V,PLANEJAMENTO[[#This Row],[LISTA]])</f>
        <v>0</v>
      </c>
      <c r="M760" s="15">
        <f>SUMIFS(IN_TRANSITO!E:E,IN_TRANSITO!B:B,PLANEJAMENTO!C760,IN_TRANSITO!H:H,PLANEJAMENTO!$M$2,IN_TRANSITO!W:W,PLANEJAMENTO!A760)</f>
        <v>0</v>
      </c>
      <c r="N760" s="15">
        <v>0</v>
      </c>
      <c r="O760" s="15">
        <v>60</v>
      </c>
      <c r="P760" s="15">
        <f>(PLANEJAMENTO[[#This Row],[AGUARDANDO SEPARAÇÃO]]+PLANEJAMENTO[[#This Row],[FINALIZADO]])-(PLANEJAMENTO[[#This Row],[TOTAL LISTA]]+PLANEJAMENTO[[#This Row],[KIT]])</f>
        <v>0</v>
      </c>
      <c r="Q760" s="3">
        <f>IFERROR(VLOOKUP(PLANEJAMENTO[[#This Row],[SKU]],EST_MERCOCAMP!A:E,5,0),0)</f>
        <v>-3822</v>
      </c>
      <c r="R760" s="3">
        <f>IFERROR(VLOOKUP(PLANEJAMENTO[[#This Row],[SKU]],EST_LMX!A:C,3,0),0)</f>
        <v>42</v>
      </c>
      <c r="S760" s="7">
        <f>IFERROR(IF(VLOOKUP(C760,'EST_DEVINTEX X DEMANDA'!A:E,5,0)&lt;0,0,VLOOKUP(C760,'EST_DEVINTEX X DEMANDA'!A:E,5,0)),0)</f>
        <v>7152</v>
      </c>
      <c r="T760" s="3"/>
      <c r="U760" s="3">
        <f t="shared" si="22"/>
        <v>0</v>
      </c>
      <c r="V760" s="3">
        <f t="shared" si="23"/>
        <v>0</v>
      </c>
      <c r="W760" s="3" t="s">
        <v>145</v>
      </c>
      <c r="X760" s="87" t="s">
        <v>145</v>
      </c>
      <c r="Y760" s="73">
        <f>(PLANEJAMENTO[[#This Row],[AGUARDANDO SEPARAÇÃO]]+PLANEJAMENTO[[#This Row],[FINALIZADO]])/(PLANEJAMENTO[[#This Row],[KIT]]+PLANEJAMENTO[[#This Row],[TOTAL LISTA]])</f>
        <v>1</v>
      </c>
    </row>
    <row r="761" spans="1:25" x14ac:dyDescent="0.25">
      <c r="A761" s="71" t="s">
        <v>162</v>
      </c>
      <c r="B761" s="71" t="s">
        <v>158</v>
      </c>
      <c r="C761" s="3">
        <v>30359</v>
      </c>
      <c r="D761" s="3" t="s">
        <v>300</v>
      </c>
      <c r="E761" s="47" t="s">
        <v>138</v>
      </c>
      <c r="F761" s="4" t="s">
        <v>136</v>
      </c>
      <c r="G761" s="4">
        <v>1590</v>
      </c>
      <c r="H761" s="3">
        <v>6</v>
      </c>
      <c r="I761" s="15">
        <f>SUMIFS(IN_TRANSITO!E:E,IN_TRANSITO!B:B,PLANEJAMENTO!C761,IN_TRANSITO!H:H,PLANEJAMENTO!$I$2,IN_TRANSITO!W:W,PLANEJAMENTO!A761)</f>
        <v>60</v>
      </c>
      <c r="J761" s="15">
        <f>SUMIFS(IN_TRANSITO!E:E,IN_TRANSITO!B:B,PLANEJAMENTO!C761,IN_TRANSITO!H:H,PLANEJAMENTO!$J$2,IN_TRANSITO!W:W,PLANEJAMENTO!A761)</f>
        <v>0</v>
      </c>
      <c r="K761" s="15">
        <f>SUMIFS(PRODUCAO_SHRINK!E:E,PRODUCAO_SHRINK!B:B,PLANEJAMENTO[[#This Row],[SKU]],PRODUCAO_SHRINK!H:H,PLANEJAMENTO[[#Headers],[SHERINK SOLICITADO]],PRODUCAO_SHRINK!V:V,PLANEJAMENTO[[#This Row],[LISTA]])</f>
        <v>0</v>
      </c>
      <c r="L761" s="15">
        <f>SUMIFS(PRODUCAO_SHRINK!E:E,PRODUCAO_SHRINK!B:B,PLANEJAMENTO[[#This Row],[SKU]],PRODUCAO_SHRINK!H:H,PLANEJAMENTO[[#Headers],[SHERINK ENVIADO]],PRODUCAO_SHRINK!V:V,PLANEJAMENTO[[#This Row],[LISTA]])</f>
        <v>0</v>
      </c>
      <c r="M761" s="15">
        <f>SUMIFS(IN_TRANSITO!E:E,IN_TRANSITO!B:B,PLANEJAMENTO!C761,IN_TRANSITO!H:H,PLANEJAMENTO!$M$2,IN_TRANSITO!W:W,PLANEJAMENTO!A761)</f>
        <v>0</v>
      </c>
      <c r="N761" s="15">
        <v>0</v>
      </c>
      <c r="O761" s="15">
        <v>60</v>
      </c>
      <c r="P761" s="15">
        <f>(PLANEJAMENTO[[#This Row],[AGUARDANDO SEPARAÇÃO]]+PLANEJAMENTO[[#This Row],[FINALIZADO]])-(PLANEJAMENTO[[#This Row],[TOTAL LISTA]]+PLANEJAMENTO[[#This Row],[KIT]])</f>
        <v>0</v>
      </c>
      <c r="Q761" s="3">
        <f>IFERROR(VLOOKUP(PLANEJAMENTO[[#This Row],[SKU]],EST_MERCOCAMP!A:E,5,0),0)</f>
        <v>1830</v>
      </c>
      <c r="R761" s="3">
        <f>IFERROR(VLOOKUP(PLANEJAMENTO[[#This Row],[SKU]],EST_LMX!A:C,3,0),0)</f>
        <v>336</v>
      </c>
      <c r="S761" s="7">
        <f>IFERROR(IF(VLOOKUP(C761,'EST_DEVINTEX X DEMANDA'!A:E,5,0)&lt;0,0,VLOOKUP(C761,'EST_DEVINTEX X DEMANDA'!A:E,5,0)),0)</f>
        <v>1620</v>
      </c>
      <c r="T761" s="3"/>
      <c r="U761" s="3">
        <f t="shared" si="22"/>
        <v>0</v>
      </c>
      <c r="V761" s="3">
        <f t="shared" si="23"/>
        <v>0</v>
      </c>
      <c r="W761" s="3" t="s">
        <v>145</v>
      </c>
      <c r="X761" s="87" t="s">
        <v>145</v>
      </c>
      <c r="Y761" s="73">
        <f>(PLANEJAMENTO[[#This Row],[AGUARDANDO SEPARAÇÃO]]+PLANEJAMENTO[[#This Row],[FINALIZADO]])/(PLANEJAMENTO[[#This Row],[KIT]]+PLANEJAMENTO[[#This Row],[TOTAL LISTA]])</f>
        <v>1</v>
      </c>
    </row>
    <row r="762" spans="1:25" x14ac:dyDescent="0.25">
      <c r="A762" s="71" t="s">
        <v>162</v>
      </c>
      <c r="B762" s="71" t="s">
        <v>158</v>
      </c>
      <c r="C762" s="3">
        <v>32627</v>
      </c>
      <c r="D762" s="3" t="s">
        <v>336</v>
      </c>
      <c r="E762" s="47" t="s">
        <v>137</v>
      </c>
      <c r="F762" s="4" t="s">
        <v>136</v>
      </c>
      <c r="G762" s="4">
        <v>936</v>
      </c>
      <c r="H762" s="3">
        <v>6</v>
      </c>
      <c r="I762" s="15">
        <f>SUMIFS(IN_TRANSITO!E:E,IN_TRANSITO!B:B,PLANEJAMENTO!C762,IN_TRANSITO!H:H,PLANEJAMENTO!$I$2,IN_TRANSITO!W:W,PLANEJAMENTO!A762)</f>
        <v>60</v>
      </c>
      <c r="J762" s="15">
        <f>SUMIFS(IN_TRANSITO!E:E,IN_TRANSITO!B:B,PLANEJAMENTO!C762,IN_TRANSITO!H:H,PLANEJAMENTO!$J$2,IN_TRANSITO!W:W,PLANEJAMENTO!A762)</f>
        <v>0</v>
      </c>
      <c r="K762" s="15">
        <f>SUMIFS(PRODUCAO_SHRINK!E:E,PRODUCAO_SHRINK!B:B,PLANEJAMENTO[[#This Row],[SKU]],PRODUCAO_SHRINK!H:H,PLANEJAMENTO[[#Headers],[SHERINK SOLICITADO]],PRODUCAO_SHRINK!V:V,PLANEJAMENTO[[#This Row],[LISTA]])</f>
        <v>0</v>
      </c>
      <c r="L762" s="15">
        <f>SUMIFS(PRODUCAO_SHRINK!E:E,PRODUCAO_SHRINK!B:B,PLANEJAMENTO[[#This Row],[SKU]],PRODUCAO_SHRINK!H:H,PLANEJAMENTO[[#Headers],[SHERINK ENVIADO]],PRODUCAO_SHRINK!V:V,PLANEJAMENTO[[#This Row],[LISTA]])</f>
        <v>0</v>
      </c>
      <c r="M762" s="15">
        <f>SUMIFS(IN_TRANSITO!E:E,IN_TRANSITO!B:B,PLANEJAMENTO!C762,IN_TRANSITO!H:H,PLANEJAMENTO!$M$2,IN_TRANSITO!W:W,PLANEJAMENTO!A762)</f>
        <v>0</v>
      </c>
      <c r="N762" s="15">
        <v>0</v>
      </c>
      <c r="O762" s="15">
        <v>60</v>
      </c>
      <c r="P762" s="15">
        <f>(PLANEJAMENTO[[#This Row],[AGUARDANDO SEPARAÇÃO]]+PLANEJAMENTO[[#This Row],[FINALIZADO]])-(PLANEJAMENTO[[#This Row],[TOTAL LISTA]]+PLANEJAMENTO[[#This Row],[KIT]])</f>
        <v>0</v>
      </c>
      <c r="Q762" s="3">
        <f>IFERROR(VLOOKUP(PLANEJAMENTO[[#This Row],[SKU]],EST_MERCOCAMP!A:E,5,0),0)</f>
        <v>6234</v>
      </c>
      <c r="R762" s="3">
        <f>IFERROR(VLOOKUP(PLANEJAMENTO[[#This Row],[SKU]],EST_LMX!A:C,3,0),0)</f>
        <v>2046</v>
      </c>
      <c r="S762" s="7">
        <f>IFERROR(IF(VLOOKUP(C762,'EST_DEVINTEX X DEMANDA'!A:E,5,0)&lt;0,0,VLOOKUP(C762,'EST_DEVINTEX X DEMANDA'!A:E,5,0)),0)</f>
        <v>3744</v>
      </c>
      <c r="T762" s="3"/>
      <c r="U762" s="3">
        <f t="shared" si="22"/>
        <v>0</v>
      </c>
      <c r="V762" s="3">
        <f t="shared" si="23"/>
        <v>0</v>
      </c>
      <c r="W762" s="3" t="s">
        <v>145</v>
      </c>
      <c r="X762" s="87" t="s">
        <v>145</v>
      </c>
      <c r="Y762" s="73">
        <f>(PLANEJAMENTO[[#This Row],[AGUARDANDO SEPARAÇÃO]]+PLANEJAMENTO[[#This Row],[FINALIZADO]])/(PLANEJAMENTO[[#This Row],[KIT]]+PLANEJAMENTO[[#This Row],[TOTAL LISTA]])</f>
        <v>1</v>
      </c>
    </row>
    <row r="763" spans="1:25" x14ac:dyDescent="0.25">
      <c r="A763" s="71" t="s">
        <v>162</v>
      </c>
      <c r="B763" s="71" t="s">
        <v>158</v>
      </c>
      <c r="C763" s="3">
        <v>33626</v>
      </c>
      <c r="D763" s="3" t="s">
        <v>319</v>
      </c>
      <c r="E763" s="47" t="s">
        <v>138</v>
      </c>
      <c r="F763" s="4" t="s">
        <v>136</v>
      </c>
      <c r="G763" s="4">
        <v>3528</v>
      </c>
      <c r="H763" s="3">
        <v>6</v>
      </c>
      <c r="I763" s="15">
        <f>SUMIFS(IN_TRANSITO!E:E,IN_TRANSITO!B:B,PLANEJAMENTO!C763,IN_TRANSITO!H:H,PLANEJAMENTO!$I$2,IN_TRANSITO!W:W,PLANEJAMENTO!A763)</f>
        <v>60</v>
      </c>
      <c r="J763" s="15">
        <f>SUMIFS(IN_TRANSITO!E:E,IN_TRANSITO!B:B,PLANEJAMENTO!C763,IN_TRANSITO!H:H,PLANEJAMENTO!$J$2,IN_TRANSITO!W:W,PLANEJAMENTO!A763)</f>
        <v>0</v>
      </c>
      <c r="K763" s="15">
        <f>SUMIFS(PRODUCAO_SHRINK!E:E,PRODUCAO_SHRINK!B:B,PLANEJAMENTO[[#This Row],[SKU]],PRODUCAO_SHRINK!H:H,PLANEJAMENTO[[#Headers],[SHERINK SOLICITADO]],PRODUCAO_SHRINK!V:V,PLANEJAMENTO[[#This Row],[LISTA]])</f>
        <v>0</v>
      </c>
      <c r="L763" s="15">
        <f>SUMIFS(PRODUCAO_SHRINK!E:E,PRODUCAO_SHRINK!B:B,PLANEJAMENTO[[#This Row],[SKU]],PRODUCAO_SHRINK!H:H,PLANEJAMENTO[[#Headers],[SHERINK ENVIADO]],PRODUCAO_SHRINK!V:V,PLANEJAMENTO[[#This Row],[LISTA]])</f>
        <v>0</v>
      </c>
      <c r="M763" s="15">
        <f>SUMIFS(IN_TRANSITO!E:E,IN_TRANSITO!B:B,PLANEJAMENTO!C763,IN_TRANSITO!H:H,PLANEJAMENTO!$M$2,IN_TRANSITO!W:W,PLANEJAMENTO!A763)</f>
        <v>0</v>
      </c>
      <c r="N763" s="15">
        <v>0</v>
      </c>
      <c r="O763" s="15">
        <v>60</v>
      </c>
      <c r="P763" s="15">
        <f>(PLANEJAMENTO[[#This Row],[AGUARDANDO SEPARAÇÃO]]+PLANEJAMENTO[[#This Row],[FINALIZADO]])-(PLANEJAMENTO[[#This Row],[TOTAL LISTA]]+PLANEJAMENTO[[#This Row],[KIT]])</f>
        <v>0</v>
      </c>
      <c r="Q763" s="3">
        <f>IFERROR(VLOOKUP(PLANEJAMENTO[[#This Row],[SKU]],EST_MERCOCAMP!A:E,5,0),0)</f>
        <v>8280</v>
      </c>
      <c r="R763" s="3">
        <f>IFERROR(VLOOKUP(PLANEJAMENTO[[#This Row],[SKU]],EST_LMX!A:C,3,0),0)</f>
        <v>672</v>
      </c>
      <c r="S763" s="7">
        <f>IFERROR(IF(VLOOKUP(C763,'EST_DEVINTEX X DEMANDA'!A:E,5,0)&lt;0,0,VLOOKUP(C763,'EST_DEVINTEX X DEMANDA'!A:E,5,0)),0)</f>
        <v>3528</v>
      </c>
      <c r="T763" s="3"/>
      <c r="U763" s="3">
        <f t="shared" si="22"/>
        <v>0</v>
      </c>
      <c r="V763" s="3">
        <f t="shared" si="23"/>
        <v>0</v>
      </c>
      <c r="W763" s="3" t="s">
        <v>145</v>
      </c>
      <c r="X763" s="87" t="s">
        <v>145</v>
      </c>
      <c r="Y763" s="73">
        <f>(PLANEJAMENTO[[#This Row],[AGUARDANDO SEPARAÇÃO]]+PLANEJAMENTO[[#This Row],[FINALIZADO]])/(PLANEJAMENTO[[#This Row],[KIT]]+PLANEJAMENTO[[#This Row],[TOTAL LISTA]])</f>
        <v>1</v>
      </c>
    </row>
    <row r="764" spans="1:25" x14ac:dyDescent="0.25">
      <c r="A764" s="71" t="s">
        <v>162</v>
      </c>
      <c r="B764" s="71" t="s">
        <v>158</v>
      </c>
      <c r="C764" s="3">
        <v>33645</v>
      </c>
      <c r="D764" s="3" t="s">
        <v>320</v>
      </c>
      <c r="E764" s="47" t="s">
        <v>138</v>
      </c>
      <c r="F764" s="4" t="s">
        <v>136</v>
      </c>
      <c r="G764" s="4">
        <v>8352</v>
      </c>
      <c r="H764" s="3">
        <v>12</v>
      </c>
      <c r="I764" s="15">
        <f>SUMIFS(IN_TRANSITO!E:E,IN_TRANSITO!B:B,PLANEJAMENTO!C764,IN_TRANSITO!H:H,PLANEJAMENTO!$I$2,IN_TRANSITO!W:W,PLANEJAMENTO!A764)</f>
        <v>60</v>
      </c>
      <c r="J764" s="15">
        <f>SUMIFS(IN_TRANSITO!E:E,IN_TRANSITO!B:B,PLANEJAMENTO!C764,IN_TRANSITO!H:H,PLANEJAMENTO!$J$2,IN_TRANSITO!W:W,PLANEJAMENTO!A764)</f>
        <v>0</v>
      </c>
      <c r="K764" s="15">
        <f>SUMIFS(PRODUCAO_SHRINK!E:E,PRODUCAO_SHRINK!B:B,PLANEJAMENTO[[#This Row],[SKU]],PRODUCAO_SHRINK!H:H,PLANEJAMENTO[[#Headers],[SHERINK SOLICITADO]],PRODUCAO_SHRINK!V:V,PLANEJAMENTO[[#This Row],[LISTA]])</f>
        <v>0</v>
      </c>
      <c r="L764" s="15">
        <f>SUMIFS(PRODUCAO_SHRINK!E:E,PRODUCAO_SHRINK!B:B,PLANEJAMENTO[[#This Row],[SKU]],PRODUCAO_SHRINK!H:H,PLANEJAMENTO[[#Headers],[SHERINK ENVIADO]],PRODUCAO_SHRINK!V:V,PLANEJAMENTO[[#This Row],[LISTA]])</f>
        <v>0</v>
      </c>
      <c r="M764" s="15">
        <f>SUMIFS(IN_TRANSITO!E:E,IN_TRANSITO!B:B,PLANEJAMENTO!C764,IN_TRANSITO!H:H,PLANEJAMENTO!$M$2,IN_TRANSITO!W:W,PLANEJAMENTO!A764)</f>
        <v>0</v>
      </c>
      <c r="N764" s="15">
        <v>0</v>
      </c>
      <c r="O764" s="15">
        <v>60</v>
      </c>
      <c r="P764" s="15">
        <f>(PLANEJAMENTO[[#This Row],[AGUARDANDO SEPARAÇÃO]]+PLANEJAMENTO[[#This Row],[FINALIZADO]])-(PLANEJAMENTO[[#This Row],[TOTAL LISTA]]+PLANEJAMENTO[[#This Row],[KIT]])</f>
        <v>0</v>
      </c>
      <c r="Q764" s="3">
        <f>IFERROR(VLOOKUP(PLANEJAMENTO[[#This Row],[SKU]],EST_MERCOCAMP!A:E,5,0),0)</f>
        <v>19056</v>
      </c>
      <c r="R764" s="3">
        <f>IFERROR(VLOOKUP(PLANEJAMENTO[[#This Row],[SKU]],EST_LMX!A:C,3,0),0)</f>
        <v>180</v>
      </c>
      <c r="S764" s="7">
        <f>IFERROR(IF(VLOOKUP(C764,'EST_DEVINTEX X DEMANDA'!A:E,5,0)&lt;0,0,VLOOKUP(C764,'EST_DEVINTEX X DEMANDA'!A:E,5,0)),0)</f>
        <v>20172</v>
      </c>
      <c r="T764" s="3"/>
      <c r="U764" s="3">
        <f t="shared" si="22"/>
        <v>0</v>
      </c>
      <c r="V764" s="3">
        <f t="shared" si="23"/>
        <v>0</v>
      </c>
      <c r="W764" s="3" t="s">
        <v>145</v>
      </c>
      <c r="X764" s="87" t="s">
        <v>145</v>
      </c>
      <c r="Y764" s="73">
        <f>(PLANEJAMENTO[[#This Row],[AGUARDANDO SEPARAÇÃO]]+PLANEJAMENTO[[#This Row],[FINALIZADO]])/(PLANEJAMENTO[[#This Row],[KIT]]+PLANEJAMENTO[[#This Row],[TOTAL LISTA]])</f>
        <v>1</v>
      </c>
    </row>
    <row r="765" spans="1:25" x14ac:dyDescent="0.25">
      <c r="A765" s="71" t="s">
        <v>162</v>
      </c>
      <c r="B765" s="71" t="s">
        <v>158</v>
      </c>
      <c r="C765" s="3">
        <v>95238</v>
      </c>
      <c r="D765" s="3" t="s">
        <v>256</v>
      </c>
      <c r="E765" s="47" t="s">
        <v>138</v>
      </c>
      <c r="F765" s="4" t="s">
        <v>136</v>
      </c>
      <c r="G765" s="4">
        <v>1440</v>
      </c>
      <c r="H765" s="3">
        <v>6</v>
      </c>
      <c r="I765" s="15">
        <f>SUMIFS(IN_TRANSITO!E:E,IN_TRANSITO!B:B,PLANEJAMENTO!C765,IN_TRANSITO!H:H,PLANEJAMENTO!$I$2,IN_TRANSITO!W:W,PLANEJAMENTO!A765)</f>
        <v>0</v>
      </c>
      <c r="J765" s="15">
        <f>SUMIFS(IN_TRANSITO!E:E,IN_TRANSITO!B:B,PLANEJAMENTO!C765,IN_TRANSITO!H:H,PLANEJAMENTO!$J$2,IN_TRANSITO!W:W,PLANEJAMENTO!A765)</f>
        <v>0</v>
      </c>
      <c r="K765" s="15">
        <f>SUMIFS(PRODUCAO_SHRINK!E:E,PRODUCAO_SHRINK!B:B,PLANEJAMENTO[[#This Row],[SKU]],PRODUCAO_SHRINK!H:H,PLANEJAMENTO[[#Headers],[SHERINK SOLICITADO]],PRODUCAO_SHRINK!V:V,PLANEJAMENTO[[#This Row],[LISTA]])</f>
        <v>0</v>
      </c>
      <c r="L765" s="15">
        <f>SUMIFS(PRODUCAO_SHRINK!E:E,PRODUCAO_SHRINK!B:B,PLANEJAMENTO[[#This Row],[SKU]],PRODUCAO_SHRINK!H:H,PLANEJAMENTO[[#Headers],[SHERINK ENVIADO]],PRODUCAO_SHRINK!V:V,PLANEJAMENTO[[#This Row],[LISTA]])</f>
        <v>0</v>
      </c>
      <c r="M765" s="15">
        <f>SUMIFS(IN_TRANSITO!E:E,IN_TRANSITO!B:B,PLANEJAMENTO!C765,IN_TRANSITO!H:H,PLANEJAMENTO!$M$2,IN_TRANSITO!W:W,PLANEJAMENTO!A765)</f>
        <v>0</v>
      </c>
      <c r="N765" s="15">
        <v>0</v>
      </c>
      <c r="O765" s="15">
        <v>60</v>
      </c>
      <c r="P765" s="15">
        <f>(PLANEJAMENTO[[#This Row],[AGUARDANDO SEPARAÇÃO]]+PLANEJAMENTO[[#This Row],[FINALIZADO]])-(PLANEJAMENTO[[#This Row],[TOTAL LISTA]]+PLANEJAMENTO[[#This Row],[KIT]])</f>
        <v>-60</v>
      </c>
      <c r="Q765" s="3">
        <f>IFERROR(VLOOKUP(PLANEJAMENTO[[#This Row],[SKU]],EST_MERCOCAMP!A:E,5,0),0)</f>
        <v>792</v>
      </c>
      <c r="R765" s="3">
        <f>IFERROR(VLOOKUP(PLANEJAMENTO[[#This Row],[SKU]],EST_LMX!A:C,3,0),0)</f>
        <v>3060</v>
      </c>
      <c r="S765" s="7">
        <f>IFERROR(IF(VLOOKUP(C765,'EST_DEVINTEX X DEMANDA'!A:E,5,0)&lt;0,0,VLOOKUP(C765,'EST_DEVINTEX X DEMANDA'!A:E,5,0)),0)</f>
        <v>0</v>
      </c>
      <c r="T765" s="3"/>
      <c r="U765" s="3">
        <f t="shared" si="22"/>
        <v>0</v>
      </c>
      <c r="V765" s="3">
        <f t="shared" si="23"/>
        <v>0</v>
      </c>
      <c r="W765" s="3" t="s">
        <v>145</v>
      </c>
      <c r="X765" s="87" t="s">
        <v>145</v>
      </c>
      <c r="Y765" s="73">
        <f>(PLANEJAMENTO[[#This Row],[AGUARDANDO SEPARAÇÃO]]+PLANEJAMENTO[[#This Row],[FINALIZADO]])/(PLANEJAMENTO[[#This Row],[KIT]]+PLANEJAMENTO[[#This Row],[TOTAL LISTA]])</f>
        <v>0</v>
      </c>
    </row>
    <row r="766" spans="1:25" x14ac:dyDescent="0.25">
      <c r="A766" s="71" t="s">
        <v>162</v>
      </c>
      <c r="B766" s="71" t="s">
        <v>158</v>
      </c>
      <c r="C766" s="3">
        <v>95619</v>
      </c>
      <c r="D766" s="3" t="s">
        <v>262</v>
      </c>
      <c r="E766" s="47" t="s">
        <v>138</v>
      </c>
      <c r="F766" s="4" t="s">
        <v>136</v>
      </c>
      <c r="G766" s="4">
        <v>1440</v>
      </c>
      <c r="H766" s="3">
        <v>6</v>
      </c>
      <c r="I766" s="15">
        <f>SUMIFS(IN_TRANSITO!E:E,IN_TRANSITO!B:B,PLANEJAMENTO!C766,IN_TRANSITO!H:H,PLANEJAMENTO!$I$2,IN_TRANSITO!W:W,PLANEJAMENTO!A766)</f>
        <v>60</v>
      </c>
      <c r="J766" s="15">
        <f>SUMIFS(IN_TRANSITO!E:E,IN_TRANSITO!B:B,PLANEJAMENTO!C766,IN_TRANSITO!H:H,PLANEJAMENTO!$J$2,IN_TRANSITO!W:W,PLANEJAMENTO!A766)</f>
        <v>0</v>
      </c>
      <c r="K766" s="15">
        <f>SUMIFS(PRODUCAO_SHRINK!E:E,PRODUCAO_SHRINK!B:B,PLANEJAMENTO[[#This Row],[SKU]],PRODUCAO_SHRINK!H:H,PLANEJAMENTO[[#Headers],[SHERINK SOLICITADO]],PRODUCAO_SHRINK!V:V,PLANEJAMENTO[[#This Row],[LISTA]])</f>
        <v>0</v>
      </c>
      <c r="L766" s="15">
        <f>SUMIFS(PRODUCAO_SHRINK!E:E,PRODUCAO_SHRINK!B:B,PLANEJAMENTO[[#This Row],[SKU]],PRODUCAO_SHRINK!H:H,PLANEJAMENTO[[#Headers],[SHERINK ENVIADO]],PRODUCAO_SHRINK!V:V,PLANEJAMENTO[[#This Row],[LISTA]])</f>
        <v>0</v>
      </c>
      <c r="M766" s="15">
        <f>SUMIFS(IN_TRANSITO!E:E,IN_TRANSITO!B:B,PLANEJAMENTO!C766,IN_TRANSITO!H:H,PLANEJAMENTO!$M$2,IN_TRANSITO!W:W,PLANEJAMENTO!A766)</f>
        <v>0</v>
      </c>
      <c r="N766" s="15">
        <v>0</v>
      </c>
      <c r="O766" s="15">
        <v>60</v>
      </c>
      <c r="P766" s="15">
        <f>(PLANEJAMENTO[[#This Row],[AGUARDANDO SEPARAÇÃO]]+PLANEJAMENTO[[#This Row],[FINALIZADO]])-(PLANEJAMENTO[[#This Row],[TOTAL LISTA]]+PLANEJAMENTO[[#This Row],[KIT]])</f>
        <v>0</v>
      </c>
      <c r="Q766" s="3">
        <f>IFERROR(VLOOKUP(PLANEJAMENTO[[#This Row],[SKU]],EST_MERCOCAMP!A:E,5,0),0)</f>
        <v>684</v>
      </c>
      <c r="R766" s="3">
        <f>IFERROR(VLOOKUP(PLANEJAMENTO[[#This Row],[SKU]],EST_LMX!A:C,3,0),0)</f>
        <v>564</v>
      </c>
      <c r="S766" s="7">
        <f>IFERROR(IF(VLOOKUP(C766,'EST_DEVINTEX X DEMANDA'!A:E,5,0)&lt;0,0,VLOOKUP(C766,'EST_DEVINTEX X DEMANDA'!A:E,5,0)),0)</f>
        <v>1440</v>
      </c>
      <c r="T766" s="3"/>
      <c r="U766" s="3">
        <f t="shared" si="22"/>
        <v>0</v>
      </c>
      <c r="V766" s="3">
        <f t="shared" si="23"/>
        <v>0</v>
      </c>
      <c r="W766" s="3" t="s">
        <v>145</v>
      </c>
      <c r="X766" s="87" t="s">
        <v>145</v>
      </c>
      <c r="Y766" s="73">
        <f>(PLANEJAMENTO[[#This Row],[AGUARDANDO SEPARAÇÃO]]+PLANEJAMENTO[[#This Row],[FINALIZADO]])/(PLANEJAMENTO[[#This Row],[KIT]]+PLANEJAMENTO[[#This Row],[TOTAL LISTA]])</f>
        <v>1</v>
      </c>
    </row>
    <row r="767" spans="1:25" x14ac:dyDescent="0.25">
      <c r="A767" s="71" t="s">
        <v>162</v>
      </c>
      <c r="B767" s="71" t="s">
        <v>158</v>
      </c>
      <c r="C767" s="3">
        <v>95172</v>
      </c>
      <c r="D767" s="3" t="s">
        <v>542</v>
      </c>
      <c r="E767" s="47" t="s">
        <v>138</v>
      </c>
      <c r="F767" s="4" t="s">
        <v>136</v>
      </c>
      <c r="G767" s="4">
        <v>1680</v>
      </c>
      <c r="H767" s="3">
        <v>6</v>
      </c>
      <c r="I767" s="15">
        <f>SUMIFS(IN_TRANSITO!E:E,IN_TRANSITO!B:B,PLANEJAMENTO!C767,IN_TRANSITO!H:H,PLANEJAMENTO!$I$2,IN_TRANSITO!W:W,PLANEJAMENTO!A767)</f>
        <v>48</v>
      </c>
      <c r="J767" s="15">
        <f>SUMIFS(IN_TRANSITO!E:E,IN_TRANSITO!B:B,PLANEJAMENTO!C767,IN_TRANSITO!H:H,PLANEJAMENTO!$J$2,IN_TRANSITO!W:W,PLANEJAMENTO!A767)</f>
        <v>0</v>
      </c>
      <c r="K767" s="15">
        <f>SUMIFS(PRODUCAO_SHRINK!E:E,PRODUCAO_SHRINK!B:B,PLANEJAMENTO[[#This Row],[SKU]],PRODUCAO_SHRINK!H:H,PLANEJAMENTO[[#Headers],[SHERINK SOLICITADO]],PRODUCAO_SHRINK!V:V,PLANEJAMENTO[[#This Row],[LISTA]])</f>
        <v>0</v>
      </c>
      <c r="L767" s="15">
        <f>SUMIFS(PRODUCAO_SHRINK!E:E,PRODUCAO_SHRINK!B:B,PLANEJAMENTO[[#This Row],[SKU]],PRODUCAO_SHRINK!H:H,PLANEJAMENTO[[#Headers],[SHERINK ENVIADO]],PRODUCAO_SHRINK!V:V,PLANEJAMENTO[[#This Row],[LISTA]])</f>
        <v>0</v>
      </c>
      <c r="M767" s="15">
        <f>SUMIFS(IN_TRANSITO!E:E,IN_TRANSITO!B:B,PLANEJAMENTO!C767,IN_TRANSITO!H:H,PLANEJAMENTO!$M$2,IN_TRANSITO!W:W,PLANEJAMENTO!A767)</f>
        <v>0</v>
      </c>
      <c r="N767" s="15">
        <v>0</v>
      </c>
      <c r="O767" s="15">
        <v>48</v>
      </c>
      <c r="P767" s="15">
        <f>(PLANEJAMENTO[[#This Row],[AGUARDANDO SEPARAÇÃO]]+PLANEJAMENTO[[#This Row],[FINALIZADO]])-(PLANEJAMENTO[[#This Row],[TOTAL LISTA]]+PLANEJAMENTO[[#This Row],[KIT]])</f>
        <v>0</v>
      </c>
      <c r="Q767" s="3">
        <f>IFERROR(VLOOKUP(PLANEJAMENTO[[#This Row],[SKU]],EST_MERCOCAMP!A:E,5,0),0)</f>
        <v>9096</v>
      </c>
      <c r="R767" s="3">
        <f>IFERROR(VLOOKUP(PLANEJAMENTO[[#This Row],[SKU]],EST_LMX!A:C,3,0),0)</f>
        <v>1776</v>
      </c>
      <c r="S767" s="7">
        <f>IFERROR(IF(VLOOKUP(C767,'EST_DEVINTEX X DEMANDA'!A:E,5,0)&lt;0,0,VLOOKUP(C767,'EST_DEVINTEX X DEMANDA'!A:E,5,0)),0)</f>
        <v>1680</v>
      </c>
      <c r="T767" s="3"/>
      <c r="U767" s="3">
        <f t="shared" si="22"/>
        <v>0</v>
      </c>
      <c r="V767" s="3">
        <f t="shared" si="23"/>
        <v>0</v>
      </c>
      <c r="W767" s="3" t="s">
        <v>145</v>
      </c>
      <c r="X767" s="87" t="s">
        <v>145</v>
      </c>
      <c r="Y767" s="73">
        <f>(PLANEJAMENTO[[#This Row],[AGUARDANDO SEPARAÇÃO]]+PLANEJAMENTO[[#This Row],[FINALIZADO]])/(PLANEJAMENTO[[#This Row],[KIT]]+PLANEJAMENTO[[#This Row],[TOTAL LISTA]])</f>
        <v>1</v>
      </c>
    </row>
    <row r="768" spans="1:25" x14ac:dyDescent="0.25">
      <c r="A768" s="71" t="s">
        <v>162</v>
      </c>
      <c r="B768" s="71" t="s">
        <v>158</v>
      </c>
      <c r="C768" s="3">
        <v>33325</v>
      </c>
      <c r="D768" s="3" t="s">
        <v>543</v>
      </c>
      <c r="E768" s="47" t="s">
        <v>138</v>
      </c>
      <c r="F768" s="4" t="s">
        <v>136</v>
      </c>
      <c r="G768" s="4">
        <v>750</v>
      </c>
      <c r="H768" s="3">
        <v>6</v>
      </c>
      <c r="I768" s="15">
        <f>SUMIFS(IN_TRANSITO!E:E,IN_TRANSITO!B:B,PLANEJAMENTO!C768,IN_TRANSITO!H:H,PLANEJAMENTO!$I$2,IN_TRANSITO!W:W,PLANEJAMENTO!A768)</f>
        <v>0</v>
      </c>
      <c r="J768" s="15">
        <f>SUMIFS(IN_TRANSITO!E:E,IN_TRANSITO!B:B,PLANEJAMENTO!C768,IN_TRANSITO!H:H,PLANEJAMENTO!$J$2,IN_TRANSITO!W:W,PLANEJAMENTO!A768)</f>
        <v>0</v>
      </c>
      <c r="K768" s="15">
        <f>SUMIFS(PRODUCAO_SHRINK!E:E,PRODUCAO_SHRINK!B:B,PLANEJAMENTO[[#This Row],[SKU]],PRODUCAO_SHRINK!H:H,PLANEJAMENTO[[#Headers],[SHERINK SOLICITADO]],PRODUCAO_SHRINK!V:V,PLANEJAMENTO[[#This Row],[LISTA]])</f>
        <v>0</v>
      </c>
      <c r="L768" s="15">
        <f>SUMIFS(PRODUCAO_SHRINK!E:E,PRODUCAO_SHRINK!B:B,PLANEJAMENTO[[#This Row],[SKU]],PRODUCAO_SHRINK!H:H,PLANEJAMENTO[[#Headers],[SHERINK ENVIADO]],PRODUCAO_SHRINK!V:V,PLANEJAMENTO[[#This Row],[LISTA]])</f>
        <v>0</v>
      </c>
      <c r="M768" s="15">
        <f>SUMIFS(IN_TRANSITO!E:E,IN_TRANSITO!B:B,PLANEJAMENTO!C768,IN_TRANSITO!H:H,PLANEJAMENTO!$M$2,IN_TRANSITO!W:W,PLANEJAMENTO!A768)</f>
        <v>0</v>
      </c>
      <c r="N768" s="15">
        <v>0</v>
      </c>
      <c r="O768" s="15">
        <v>48</v>
      </c>
      <c r="P768" s="15">
        <f>(PLANEJAMENTO[[#This Row],[AGUARDANDO SEPARAÇÃO]]+PLANEJAMENTO[[#This Row],[FINALIZADO]])-(PLANEJAMENTO[[#This Row],[TOTAL LISTA]]+PLANEJAMENTO[[#This Row],[KIT]])</f>
        <v>-48</v>
      </c>
      <c r="Q768" s="3">
        <f>IFERROR(VLOOKUP(PLANEJAMENTO[[#This Row],[SKU]],EST_MERCOCAMP!A:E,5,0),0)</f>
        <v>10908</v>
      </c>
      <c r="R768" s="3">
        <f>IFERROR(VLOOKUP(PLANEJAMENTO[[#This Row],[SKU]],EST_LMX!A:C,3,0),0)</f>
        <v>1770</v>
      </c>
      <c r="S768" s="7">
        <f>IFERROR(IF(VLOOKUP(C768,'EST_DEVINTEX X DEMANDA'!A:E,5,0)&lt;0,0,VLOOKUP(C768,'EST_DEVINTEX X DEMANDA'!A:E,5,0)),0)</f>
        <v>0</v>
      </c>
      <c r="T768" s="3"/>
      <c r="U768" s="3">
        <f t="shared" si="22"/>
        <v>0</v>
      </c>
      <c r="V768" s="3">
        <f t="shared" si="23"/>
        <v>0</v>
      </c>
      <c r="W768" s="3" t="s">
        <v>145</v>
      </c>
      <c r="X768" s="87" t="s">
        <v>145</v>
      </c>
      <c r="Y768" s="73">
        <f>(PLANEJAMENTO[[#This Row],[AGUARDANDO SEPARAÇÃO]]+PLANEJAMENTO[[#This Row],[FINALIZADO]])/(PLANEJAMENTO[[#This Row],[KIT]]+PLANEJAMENTO[[#This Row],[TOTAL LISTA]])</f>
        <v>0</v>
      </c>
    </row>
    <row r="769" spans="1:25" x14ac:dyDescent="0.25">
      <c r="A769" s="71" t="s">
        <v>162</v>
      </c>
      <c r="B769" s="71" t="s">
        <v>158</v>
      </c>
      <c r="C769" s="3">
        <v>34793</v>
      </c>
      <c r="D769" s="3" t="s">
        <v>226</v>
      </c>
      <c r="E769" s="47" t="s">
        <v>138</v>
      </c>
      <c r="F769" s="4" t="s">
        <v>136</v>
      </c>
      <c r="G769" s="4">
        <v>1560</v>
      </c>
      <c r="H769" s="3">
        <v>12</v>
      </c>
      <c r="I769" s="15">
        <f>SUMIFS(IN_TRANSITO!E:E,IN_TRANSITO!B:B,PLANEJAMENTO!C769,IN_TRANSITO!H:H,PLANEJAMENTO!$I$2,IN_TRANSITO!W:W,PLANEJAMENTO!A769)</f>
        <v>0</v>
      </c>
      <c r="J769" s="15">
        <f>SUMIFS(IN_TRANSITO!E:E,IN_TRANSITO!B:B,PLANEJAMENTO!C769,IN_TRANSITO!H:H,PLANEJAMENTO!$J$2,IN_TRANSITO!W:W,PLANEJAMENTO!A769)</f>
        <v>0</v>
      </c>
      <c r="K769" s="15">
        <f>SUMIFS(PRODUCAO_SHRINK!E:E,PRODUCAO_SHRINK!B:B,PLANEJAMENTO[[#This Row],[SKU]],PRODUCAO_SHRINK!H:H,PLANEJAMENTO[[#Headers],[SHERINK SOLICITADO]],PRODUCAO_SHRINK!V:V,PLANEJAMENTO[[#This Row],[LISTA]])</f>
        <v>0</v>
      </c>
      <c r="L769" s="15">
        <f>SUMIFS(PRODUCAO_SHRINK!E:E,PRODUCAO_SHRINK!B:B,PLANEJAMENTO[[#This Row],[SKU]],PRODUCAO_SHRINK!H:H,PLANEJAMENTO[[#Headers],[SHERINK ENVIADO]],PRODUCAO_SHRINK!V:V,PLANEJAMENTO[[#This Row],[LISTA]])</f>
        <v>0</v>
      </c>
      <c r="M769" s="15">
        <f>SUMIFS(IN_TRANSITO!E:E,IN_TRANSITO!B:B,PLANEJAMENTO!C769,IN_TRANSITO!H:H,PLANEJAMENTO!$M$2,IN_TRANSITO!W:W,PLANEJAMENTO!A769)</f>
        <v>48</v>
      </c>
      <c r="N769" s="15">
        <v>0</v>
      </c>
      <c r="O769" s="15">
        <v>48</v>
      </c>
      <c r="P769" s="15">
        <f>(PLANEJAMENTO[[#This Row],[AGUARDANDO SEPARAÇÃO]]+PLANEJAMENTO[[#This Row],[FINALIZADO]])-(PLANEJAMENTO[[#This Row],[TOTAL LISTA]]+PLANEJAMENTO[[#This Row],[KIT]])</f>
        <v>0</v>
      </c>
      <c r="Q769" s="3">
        <f>IFERROR(VLOOKUP(PLANEJAMENTO[[#This Row],[SKU]],EST_MERCOCAMP!A:E,5,0),0)</f>
        <v>480</v>
      </c>
      <c r="R769" s="3">
        <f>IFERROR(VLOOKUP(PLANEJAMENTO[[#This Row],[SKU]],EST_LMX!A:C,3,0),0)</f>
        <v>2208</v>
      </c>
      <c r="S769" s="7">
        <f>IFERROR(IF(VLOOKUP(C769,'EST_DEVINTEX X DEMANDA'!A:E,5,0)&lt;0,0,VLOOKUP(C769,'EST_DEVINTEX X DEMANDA'!A:E,5,0)),0)</f>
        <v>0</v>
      </c>
      <c r="T769" s="3"/>
      <c r="U769" s="3">
        <f t="shared" si="22"/>
        <v>0</v>
      </c>
      <c r="V769" s="3">
        <f t="shared" si="23"/>
        <v>0</v>
      </c>
      <c r="W769" s="3" t="s">
        <v>145</v>
      </c>
      <c r="X769" s="87" t="s">
        <v>145</v>
      </c>
      <c r="Y769" s="73">
        <f>(PLANEJAMENTO[[#This Row],[AGUARDANDO SEPARAÇÃO]]+PLANEJAMENTO[[#This Row],[FINALIZADO]])/(PLANEJAMENTO[[#This Row],[KIT]]+PLANEJAMENTO[[#This Row],[TOTAL LISTA]])</f>
        <v>1</v>
      </c>
    </row>
    <row r="770" spans="1:25" x14ac:dyDescent="0.25">
      <c r="A770" s="71" t="s">
        <v>162</v>
      </c>
      <c r="B770" s="71" t="s">
        <v>158</v>
      </c>
      <c r="C770" s="3">
        <v>95117</v>
      </c>
      <c r="D770" s="3" t="s">
        <v>203</v>
      </c>
      <c r="E770" s="47" t="s">
        <v>138</v>
      </c>
      <c r="F770" s="4" t="s">
        <v>136</v>
      </c>
      <c r="G770" s="4">
        <v>1560</v>
      </c>
      <c r="H770" s="3">
        <v>12</v>
      </c>
      <c r="I770" s="15">
        <f>SUMIFS(IN_TRANSITO!E:E,IN_TRANSITO!B:B,PLANEJAMENTO!C770,IN_TRANSITO!H:H,PLANEJAMENTO!$I$2,IN_TRANSITO!W:W,PLANEJAMENTO!A770)</f>
        <v>48</v>
      </c>
      <c r="J770" s="15">
        <f>SUMIFS(IN_TRANSITO!E:E,IN_TRANSITO!B:B,PLANEJAMENTO!C770,IN_TRANSITO!H:H,PLANEJAMENTO!$J$2,IN_TRANSITO!W:W,PLANEJAMENTO!A770)</f>
        <v>0</v>
      </c>
      <c r="K770" s="15">
        <f>SUMIFS(PRODUCAO_SHRINK!E:E,PRODUCAO_SHRINK!B:B,PLANEJAMENTO[[#This Row],[SKU]],PRODUCAO_SHRINK!H:H,PLANEJAMENTO[[#Headers],[SHERINK SOLICITADO]],PRODUCAO_SHRINK!V:V,PLANEJAMENTO[[#This Row],[LISTA]])</f>
        <v>0</v>
      </c>
      <c r="L770" s="15">
        <f>SUMIFS(PRODUCAO_SHRINK!E:E,PRODUCAO_SHRINK!B:B,PLANEJAMENTO[[#This Row],[SKU]],PRODUCAO_SHRINK!H:H,PLANEJAMENTO[[#Headers],[SHERINK ENVIADO]],PRODUCAO_SHRINK!V:V,PLANEJAMENTO[[#This Row],[LISTA]])</f>
        <v>0</v>
      </c>
      <c r="M770" s="15">
        <f>SUMIFS(IN_TRANSITO!E:E,IN_TRANSITO!B:B,PLANEJAMENTO!C770,IN_TRANSITO!H:H,PLANEJAMENTO!$M$2,IN_TRANSITO!W:W,PLANEJAMENTO!A770)</f>
        <v>0</v>
      </c>
      <c r="N770" s="15">
        <v>0</v>
      </c>
      <c r="O770" s="15">
        <v>48</v>
      </c>
      <c r="P770" s="15">
        <f>(PLANEJAMENTO[[#This Row],[AGUARDANDO SEPARAÇÃO]]+PLANEJAMENTO[[#This Row],[FINALIZADO]])-(PLANEJAMENTO[[#This Row],[TOTAL LISTA]]+PLANEJAMENTO[[#This Row],[KIT]])</f>
        <v>0</v>
      </c>
      <c r="Q770" s="3">
        <f>IFERROR(VLOOKUP(PLANEJAMENTO[[#This Row],[SKU]],EST_MERCOCAMP!A:E,5,0),0)</f>
        <v>4224</v>
      </c>
      <c r="R770" s="3">
        <f>IFERROR(VLOOKUP(PLANEJAMENTO[[#This Row],[SKU]],EST_LMX!A:C,3,0),0)</f>
        <v>144</v>
      </c>
      <c r="S770" s="7">
        <f>IFERROR(IF(VLOOKUP(C770,'EST_DEVINTEX X DEMANDA'!A:E,5,0)&lt;0,0,VLOOKUP(C770,'EST_DEVINTEX X DEMANDA'!A:E,5,0)),0)</f>
        <v>6324</v>
      </c>
      <c r="T770" s="3"/>
      <c r="U770" s="3">
        <f t="shared" si="22"/>
        <v>0</v>
      </c>
      <c r="V770" s="3">
        <f t="shared" si="23"/>
        <v>0</v>
      </c>
      <c r="W770" s="3" t="s">
        <v>145</v>
      </c>
      <c r="X770" s="87" t="s">
        <v>145</v>
      </c>
      <c r="Y770" s="73">
        <f>(PLANEJAMENTO[[#This Row],[AGUARDANDO SEPARAÇÃO]]+PLANEJAMENTO[[#This Row],[FINALIZADO]])/(PLANEJAMENTO[[#This Row],[KIT]]+PLANEJAMENTO[[#This Row],[TOTAL LISTA]])</f>
        <v>1</v>
      </c>
    </row>
    <row r="771" spans="1:25" x14ac:dyDescent="0.25">
      <c r="A771" s="71" t="s">
        <v>162</v>
      </c>
      <c r="B771" s="71" t="s">
        <v>158</v>
      </c>
      <c r="C771" s="3">
        <v>32910</v>
      </c>
      <c r="D771" s="3" t="s">
        <v>364</v>
      </c>
      <c r="E771" s="47" t="s">
        <v>138</v>
      </c>
      <c r="F771" s="4" t="s">
        <v>136</v>
      </c>
      <c r="G771" s="4">
        <v>930</v>
      </c>
      <c r="H771" s="3">
        <v>6</v>
      </c>
      <c r="I771" s="15">
        <f>SUMIFS(IN_TRANSITO!E:E,IN_TRANSITO!B:B,PLANEJAMENTO!C771,IN_TRANSITO!H:H,PLANEJAMENTO!$I$2,IN_TRANSITO!W:W,PLANEJAMENTO!A771)</f>
        <v>42</v>
      </c>
      <c r="J771" s="15">
        <f>SUMIFS(IN_TRANSITO!E:E,IN_TRANSITO!B:B,PLANEJAMENTO!C771,IN_TRANSITO!H:H,PLANEJAMENTO!$J$2,IN_TRANSITO!W:W,PLANEJAMENTO!A771)</f>
        <v>0</v>
      </c>
      <c r="K771" s="15">
        <f>SUMIFS(PRODUCAO_SHRINK!E:E,PRODUCAO_SHRINK!B:B,PLANEJAMENTO[[#This Row],[SKU]],PRODUCAO_SHRINK!H:H,PLANEJAMENTO[[#Headers],[SHERINK SOLICITADO]],PRODUCAO_SHRINK!V:V,PLANEJAMENTO[[#This Row],[LISTA]])</f>
        <v>0</v>
      </c>
      <c r="L771" s="15">
        <f>SUMIFS(PRODUCAO_SHRINK!E:E,PRODUCAO_SHRINK!B:B,PLANEJAMENTO[[#This Row],[SKU]],PRODUCAO_SHRINK!H:H,PLANEJAMENTO[[#Headers],[SHERINK ENVIADO]],PRODUCAO_SHRINK!V:V,PLANEJAMENTO[[#This Row],[LISTA]])</f>
        <v>0</v>
      </c>
      <c r="M771" s="15">
        <f>SUMIFS(IN_TRANSITO!E:E,IN_TRANSITO!B:B,PLANEJAMENTO!C771,IN_TRANSITO!H:H,PLANEJAMENTO!$M$2,IN_TRANSITO!W:W,PLANEJAMENTO!A771)</f>
        <v>0</v>
      </c>
      <c r="N771" s="15">
        <v>0</v>
      </c>
      <c r="O771" s="15">
        <v>42</v>
      </c>
      <c r="P771" s="15">
        <f>(PLANEJAMENTO[[#This Row],[AGUARDANDO SEPARAÇÃO]]+PLANEJAMENTO[[#This Row],[FINALIZADO]])-(PLANEJAMENTO[[#This Row],[TOTAL LISTA]]+PLANEJAMENTO[[#This Row],[KIT]])</f>
        <v>0</v>
      </c>
      <c r="Q771" s="3">
        <f>IFERROR(VLOOKUP(PLANEJAMENTO[[#This Row],[SKU]],EST_MERCOCAMP!A:E,5,0),0)</f>
        <v>10170</v>
      </c>
      <c r="R771" s="3">
        <f>IFERROR(VLOOKUP(PLANEJAMENTO[[#This Row],[SKU]],EST_LMX!A:C,3,0),0)</f>
        <v>0</v>
      </c>
      <c r="S771" s="7">
        <f>IFERROR(IF(VLOOKUP(C771,'EST_DEVINTEX X DEMANDA'!A:E,5,0)&lt;0,0,VLOOKUP(C771,'EST_DEVINTEX X DEMANDA'!A:E,5,0)),0)</f>
        <v>3966</v>
      </c>
      <c r="T771" s="3"/>
      <c r="U771" s="3">
        <f t="shared" ref="U771:U834" si="24">T771*G771</f>
        <v>0</v>
      </c>
      <c r="V771" s="3">
        <f t="shared" ref="V771:V834" si="25">U771/H771</f>
        <v>0</v>
      </c>
      <c r="W771" s="3" t="s">
        <v>145</v>
      </c>
      <c r="X771" s="87" t="s">
        <v>145</v>
      </c>
      <c r="Y771" s="73">
        <f>(PLANEJAMENTO[[#This Row],[AGUARDANDO SEPARAÇÃO]]+PLANEJAMENTO[[#This Row],[FINALIZADO]])/(PLANEJAMENTO[[#This Row],[KIT]]+PLANEJAMENTO[[#This Row],[TOTAL LISTA]])</f>
        <v>1</v>
      </c>
    </row>
    <row r="772" spans="1:25" x14ac:dyDescent="0.25">
      <c r="A772" s="71" t="s">
        <v>162</v>
      </c>
      <c r="B772" s="71" t="s">
        <v>158</v>
      </c>
      <c r="C772" s="3">
        <v>32883</v>
      </c>
      <c r="D772" s="3" t="s">
        <v>107</v>
      </c>
      <c r="E772" s="47" t="s">
        <v>138</v>
      </c>
      <c r="F772" s="4" t="s">
        <v>136</v>
      </c>
      <c r="G772" s="4">
        <v>480</v>
      </c>
      <c r="H772" s="3">
        <v>6</v>
      </c>
      <c r="I772" s="15">
        <f>SUMIFS(IN_TRANSITO!E:E,IN_TRANSITO!B:B,PLANEJAMENTO!C772,IN_TRANSITO!H:H,PLANEJAMENTO!$I$2,IN_TRANSITO!W:W,PLANEJAMENTO!A772)</f>
        <v>0</v>
      </c>
      <c r="J772" s="15">
        <f>SUMIFS(IN_TRANSITO!E:E,IN_TRANSITO!B:B,PLANEJAMENTO!C772,IN_TRANSITO!H:H,PLANEJAMENTO!$J$2,IN_TRANSITO!W:W,PLANEJAMENTO!A772)</f>
        <v>0</v>
      </c>
      <c r="K772" s="15">
        <f>SUMIFS(PRODUCAO_SHRINK!E:E,PRODUCAO_SHRINK!B:B,PLANEJAMENTO[[#This Row],[SKU]],PRODUCAO_SHRINK!H:H,PLANEJAMENTO[[#Headers],[SHERINK SOLICITADO]],PRODUCAO_SHRINK!V:V,PLANEJAMENTO[[#This Row],[LISTA]])</f>
        <v>42</v>
      </c>
      <c r="L772" s="15">
        <f>SUMIFS(PRODUCAO_SHRINK!E:E,PRODUCAO_SHRINK!B:B,PLANEJAMENTO[[#This Row],[SKU]],PRODUCAO_SHRINK!H:H,PLANEJAMENTO[[#Headers],[SHERINK ENVIADO]],PRODUCAO_SHRINK!V:V,PLANEJAMENTO[[#This Row],[LISTA]])</f>
        <v>0</v>
      </c>
      <c r="M772" s="15">
        <f>SUMIFS(IN_TRANSITO!E:E,IN_TRANSITO!B:B,PLANEJAMENTO!C772,IN_TRANSITO!H:H,PLANEJAMENTO!$M$2,IN_TRANSITO!W:W,PLANEJAMENTO!A772)</f>
        <v>0</v>
      </c>
      <c r="N772" s="15">
        <v>0</v>
      </c>
      <c r="O772" s="15">
        <v>42</v>
      </c>
      <c r="P772" s="15">
        <f>(PLANEJAMENTO[[#This Row],[AGUARDANDO SEPARAÇÃO]]+PLANEJAMENTO[[#This Row],[FINALIZADO]])-(PLANEJAMENTO[[#This Row],[TOTAL LISTA]]+PLANEJAMENTO[[#This Row],[KIT]])</f>
        <v>-42</v>
      </c>
      <c r="Q772" s="3">
        <f>IFERROR(VLOOKUP(PLANEJAMENTO[[#This Row],[SKU]],EST_MERCOCAMP!A:E,5,0),0)</f>
        <v>2460</v>
      </c>
      <c r="R772" s="3">
        <f>IFERROR(VLOOKUP(PLANEJAMENTO[[#This Row],[SKU]],EST_LMX!A:C,3,0),0)</f>
        <v>210</v>
      </c>
      <c r="S772" s="7">
        <f>IFERROR(IF(VLOOKUP(C772,'EST_DEVINTEX X DEMANDA'!A:E,5,0)&lt;0,0,VLOOKUP(C772,'EST_DEVINTEX X DEMANDA'!A:E,5,0)),0)</f>
        <v>480</v>
      </c>
      <c r="T772" s="3"/>
      <c r="U772" s="3">
        <f t="shared" si="24"/>
        <v>0</v>
      </c>
      <c r="V772" s="3">
        <f t="shared" si="25"/>
        <v>0</v>
      </c>
      <c r="W772" s="3" t="s">
        <v>182</v>
      </c>
      <c r="X772" s="87" t="s">
        <v>145</v>
      </c>
      <c r="Y772" s="73">
        <f>(PLANEJAMENTO[[#This Row],[AGUARDANDO SEPARAÇÃO]]+PLANEJAMENTO[[#This Row],[FINALIZADO]])/(PLANEJAMENTO[[#This Row],[KIT]]+PLANEJAMENTO[[#This Row],[TOTAL LISTA]])</f>
        <v>0</v>
      </c>
    </row>
    <row r="773" spans="1:25" x14ac:dyDescent="0.25">
      <c r="A773" s="71" t="s">
        <v>162</v>
      </c>
      <c r="B773" s="71" t="s">
        <v>158</v>
      </c>
      <c r="C773" s="3">
        <v>33308</v>
      </c>
      <c r="D773" s="3" t="s">
        <v>108</v>
      </c>
      <c r="E773" s="47" t="s">
        <v>138</v>
      </c>
      <c r="F773" s="4" t="s">
        <v>136</v>
      </c>
      <c r="G773" s="4">
        <v>960</v>
      </c>
      <c r="H773" s="3">
        <v>6</v>
      </c>
      <c r="I773" s="15">
        <f>SUMIFS(IN_TRANSITO!E:E,IN_TRANSITO!B:B,PLANEJAMENTO!C773,IN_TRANSITO!H:H,PLANEJAMENTO!$I$2,IN_TRANSITO!W:W,PLANEJAMENTO!A773)</f>
        <v>0</v>
      </c>
      <c r="J773" s="15">
        <f>SUMIFS(IN_TRANSITO!E:E,IN_TRANSITO!B:B,PLANEJAMENTO!C773,IN_TRANSITO!H:H,PLANEJAMENTO!$J$2,IN_TRANSITO!W:W,PLANEJAMENTO!A773)</f>
        <v>0</v>
      </c>
      <c r="K773" s="15">
        <f>SUMIFS(PRODUCAO_SHRINK!E:E,PRODUCAO_SHRINK!B:B,PLANEJAMENTO[[#This Row],[SKU]],PRODUCAO_SHRINK!H:H,PLANEJAMENTO[[#Headers],[SHERINK SOLICITADO]],PRODUCAO_SHRINK!V:V,PLANEJAMENTO[[#This Row],[LISTA]])</f>
        <v>42</v>
      </c>
      <c r="L773" s="15">
        <f>SUMIFS(PRODUCAO_SHRINK!E:E,PRODUCAO_SHRINK!B:B,PLANEJAMENTO[[#This Row],[SKU]],PRODUCAO_SHRINK!H:H,PLANEJAMENTO[[#Headers],[SHERINK ENVIADO]],PRODUCAO_SHRINK!V:V,PLANEJAMENTO[[#This Row],[LISTA]])</f>
        <v>0</v>
      </c>
      <c r="M773" s="15">
        <f>SUMIFS(IN_TRANSITO!E:E,IN_TRANSITO!B:B,PLANEJAMENTO!C773,IN_TRANSITO!H:H,PLANEJAMENTO!$M$2,IN_TRANSITO!W:W,PLANEJAMENTO!A773)</f>
        <v>0</v>
      </c>
      <c r="N773" s="15">
        <v>0</v>
      </c>
      <c r="O773" s="15">
        <v>42</v>
      </c>
      <c r="P773" s="15">
        <f>(PLANEJAMENTO[[#This Row],[AGUARDANDO SEPARAÇÃO]]+PLANEJAMENTO[[#This Row],[FINALIZADO]])-(PLANEJAMENTO[[#This Row],[TOTAL LISTA]]+PLANEJAMENTO[[#This Row],[KIT]])</f>
        <v>-42</v>
      </c>
      <c r="Q773" s="3">
        <f>IFERROR(VLOOKUP(PLANEJAMENTO[[#This Row],[SKU]],EST_MERCOCAMP!A:E,5,0),0)</f>
        <v>4020</v>
      </c>
      <c r="R773" s="3">
        <f>IFERROR(VLOOKUP(PLANEJAMENTO[[#This Row],[SKU]],EST_LMX!A:C,3,0),0)</f>
        <v>10974</v>
      </c>
      <c r="S773" s="7">
        <f>IFERROR(IF(VLOOKUP(C773,'EST_DEVINTEX X DEMANDA'!A:E,5,0)&lt;0,0,VLOOKUP(C773,'EST_DEVINTEX X DEMANDA'!A:E,5,0)),0)</f>
        <v>960</v>
      </c>
      <c r="T773" s="3"/>
      <c r="U773" s="3">
        <f t="shared" si="24"/>
        <v>0</v>
      </c>
      <c r="V773" s="3">
        <f t="shared" si="25"/>
        <v>0</v>
      </c>
      <c r="W773" s="3" t="s">
        <v>182</v>
      </c>
      <c r="X773" s="87" t="s">
        <v>145</v>
      </c>
      <c r="Y773" s="73">
        <f>(PLANEJAMENTO[[#This Row],[AGUARDANDO SEPARAÇÃO]]+PLANEJAMENTO[[#This Row],[FINALIZADO]])/(PLANEJAMENTO[[#This Row],[KIT]]+PLANEJAMENTO[[#This Row],[TOTAL LISTA]])</f>
        <v>0</v>
      </c>
    </row>
    <row r="774" spans="1:25" x14ac:dyDescent="0.25">
      <c r="A774" s="71" t="s">
        <v>162</v>
      </c>
      <c r="B774" s="71" t="s">
        <v>158</v>
      </c>
      <c r="C774" s="3">
        <v>30453</v>
      </c>
      <c r="D774" s="3" t="s">
        <v>109</v>
      </c>
      <c r="E774" s="47" t="s">
        <v>138</v>
      </c>
      <c r="F774" s="4" t="s">
        <v>136</v>
      </c>
      <c r="G774" s="4">
        <v>960</v>
      </c>
      <c r="H774" s="3">
        <v>6</v>
      </c>
      <c r="I774" s="15">
        <f>SUMIFS(IN_TRANSITO!E:E,IN_TRANSITO!B:B,PLANEJAMENTO!C774,IN_TRANSITO!H:H,PLANEJAMENTO!$I$2,IN_TRANSITO!W:W,PLANEJAMENTO!A774)</f>
        <v>0</v>
      </c>
      <c r="J774" s="15">
        <f>SUMIFS(IN_TRANSITO!E:E,IN_TRANSITO!B:B,PLANEJAMENTO!C774,IN_TRANSITO!H:H,PLANEJAMENTO!$J$2,IN_TRANSITO!W:W,PLANEJAMENTO!A774)</f>
        <v>0</v>
      </c>
      <c r="K774" s="15">
        <f>SUMIFS(PRODUCAO_SHRINK!E:E,PRODUCAO_SHRINK!B:B,PLANEJAMENTO[[#This Row],[SKU]],PRODUCAO_SHRINK!H:H,PLANEJAMENTO[[#Headers],[SHERINK SOLICITADO]],PRODUCAO_SHRINK!V:V,PLANEJAMENTO[[#This Row],[LISTA]])</f>
        <v>42</v>
      </c>
      <c r="L774" s="15">
        <f>SUMIFS(PRODUCAO_SHRINK!E:E,PRODUCAO_SHRINK!B:B,PLANEJAMENTO[[#This Row],[SKU]],PRODUCAO_SHRINK!H:H,PLANEJAMENTO[[#Headers],[SHERINK ENVIADO]],PRODUCAO_SHRINK!V:V,PLANEJAMENTO[[#This Row],[LISTA]])</f>
        <v>0</v>
      </c>
      <c r="M774" s="15">
        <f>SUMIFS(IN_TRANSITO!E:E,IN_TRANSITO!B:B,PLANEJAMENTO!C774,IN_TRANSITO!H:H,PLANEJAMENTO!$M$2,IN_TRANSITO!W:W,PLANEJAMENTO!A774)</f>
        <v>0</v>
      </c>
      <c r="N774" s="15">
        <v>0</v>
      </c>
      <c r="O774" s="15">
        <v>42</v>
      </c>
      <c r="P774" s="15">
        <f>(PLANEJAMENTO[[#This Row],[AGUARDANDO SEPARAÇÃO]]+PLANEJAMENTO[[#This Row],[FINALIZADO]])-(PLANEJAMENTO[[#This Row],[TOTAL LISTA]]+PLANEJAMENTO[[#This Row],[KIT]])</f>
        <v>-42</v>
      </c>
      <c r="Q774" s="3">
        <f>IFERROR(VLOOKUP(PLANEJAMENTO[[#This Row],[SKU]],EST_MERCOCAMP!A:E,5,0),0)</f>
        <v>8076</v>
      </c>
      <c r="R774" s="3">
        <f>IFERROR(VLOOKUP(PLANEJAMENTO[[#This Row],[SKU]],EST_LMX!A:C,3,0),0)</f>
        <v>6786</v>
      </c>
      <c r="S774" s="7">
        <f>IFERROR(IF(VLOOKUP(C774,'EST_DEVINTEX X DEMANDA'!A:E,5,0)&lt;0,0,VLOOKUP(C774,'EST_DEVINTEX X DEMANDA'!A:E,5,0)),0)</f>
        <v>5760</v>
      </c>
      <c r="T774" s="3"/>
      <c r="U774" s="3">
        <f t="shared" si="24"/>
        <v>0</v>
      </c>
      <c r="V774" s="3">
        <f t="shared" si="25"/>
        <v>0</v>
      </c>
      <c r="W774" s="3" t="s">
        <v>182</v>
      </c>
      <c r="X774" s="87" t="s">
        <v>145</v>
      </c>
      <c r="Y774" s="73">
        <f>(PLANEJAMENTO[[#This Row],[AGUARDANDO SEPARAÇÃO]]+PLANEJAMENTO[[#This Row],[FINALIZADO]])/(PLANEJAMENTO[[#This Row],[KIT]]+PLANEJAMENTO[[#This Row],[TOTAL LISTA]])</f>
        <v>0</v>
      </c>
    </row>
    <row r="775" spans="1:25" x14ac:dyDescent="0.25">
      <c r="A775" s="71" t="s">
        <v>162</v>
      </c>
      <c r="B775" s="71" t="s">
        <v>158</v>
      </c>
      <c r="C775" s="3">
        <v>32248</v>
      </c>
      <c r="D775" s="3" t="s">
        <v>110</v>
      </c>
      <c r="E775" s="47" t="s">
        <v>138</v>
      </c>
      <c r="F775" s="4" t="s">
        <v>136</v>
      </c>
      <c r="G775" s="4">
        <v>480</v>
      </c>
      <c r="H775" s="3">
        <v>6</v>
      </c>
      <c r="I775" s="15">
        <f>SUMIFS(IN_TRANSITO!E:E,IN_TRANSITO!B:B,PLANEJAMENTO!C775,IN_TRANSITO!H:H,PLANEJAMENTO!$I$2,IN_TRANSITO!W:W,PLANEJAMENTO!A775)</f>
        <v>0</v>
      </c>
      <c r="J775" s="15">
        <f>SUMIFS(IN_TRANSITO!E:E,IN_TRANSITO!B:B,PLANEJAMENTO!C775,IN_TRANSITO!H:H,PLANEJAMENTO!$J$2,IN_TRANSITO!W:W,PLANEJAMENTO!A775)</f>
        <v>0</v>
      </c>
      <c r="K775" s="15">
        <f>SUMIFS(PRODUCAO_SHRINK!E:E,PRODUCAO_SHRINK!B:B,PLANEJAMENTO[[#This Row],[SKU]],PRODUCAO_SHRINK!H:H,PLANEJAMENTO[[#Headers],[SHERINK SOLICITADO]],PRODUCAO_SHRINK!V:V,PLANEJAMENTO[[#This Row],[LISTA]])</f>
        <v>42</v>
      </c>
      <c r="L775" s="15">
        <f>SUMIFS(PRODUCAO_SHRINK!E:E,PRODUCAO_SHRINK!B:B,PLANEJAMENTO[[#This Row],[SKU]],PRODUCAO_SHRINK!H:H,PLANEJAMENTO[[#Headers],[SHERINK ENVIADO]],PRODUCAO_SHRINK!V:V,PLANEJAMENTO[[#This Row],[LISTA]])</f>
        <v>0</v>
      </c>
      <c r="M775" s="15">
        <f>SUMIFS(IN_TRANSITO!E:E,IN_TRANSITO!B:B,PLANEJAMENTO!C775,IN_TRANSITO!H:H,PLANEJAMENTO!$M$2,IN_TRANSITO!W:W,PLANEJAMENTO!A775)</f>
        <v>0</v>
      </c>
      <c r="N775" s="15">
        <v>0</v>
      </c>
      <c r="O775" s="15">
        <v>42</v>
      </c>
      <c r="P775" s="15">
        <f>(PLANEJAMENTO[[#This Row],[AGUARDANDO SEPARAÇÃO]]+PLANEJAMENTO[[#This Row],[FINALIZADO]])-(PLANEJAMENTO[[#This Row],[TOTAL LISTA]]+PLANEJAMENTO[[#This Row],[KIT]])</f>
        <v>-42</v>
      </c>
      <c r="Q775" s="3">
        <f>IFERROR(VLOOKUP(PLANEJAMENTO[[#This Row],[SKU]],EST_MERCOCAMP!A:E,5,0),0)</f>
        <v>12762</v>
      </c>
      <c r="R775" s="3">
        <f>IFERROR(VLOOKUP(PLANEJAMENTO[[#This Row],[SKU]],EST_LMX!A:C,3,0),0)</f>
        <v>336</v>
      </c>
      <c r="S775" s="7">
        <f>IFERROR(IF(VLOOKUP(C775,'EST_DEVINTEX X DEMANDA'!A:E,5,0)&lt;0,0,VLOOKUP(C775,'EST_DEVINTEX X DEMANDA'!A:E,5,0)),0)</f>
        <v>4320</v>
      </c>
      <c r="T775" s="3"/>
      <c r="U775" s="3">
        <f t="shared" si="24"/>
        <v>0</v>
      </c>
      <c r="V775" s="3">
        <f t="shared" si="25"/>
        <v>0</v>
      </c>
      <c r="W775" s="3" t="s">
        <v>182</v>
      </c>
      <c r="X775" s="87" t="s">
        <v>145</v>
      </c>
      <c r="Y775" s="73">
        <f>(PLANEJAMENTO[[#This Row],[AGUARDANDO SEPARAÇÃO]]+PLANEJAMENTO[[#This Row],[FINALIZADO]])/(PLANEJAMENTO[[#This Row],[KIT]]+PLANEJAMENTO[[#This Row],[TOTAL LISTA]])</f>
        <v>0</v>
      </c>
    </row>
    <row r="776" spans="1:25" x14ac:dyDescent="0.25">
      <c r="A776" s="71" t="s">
        <v>162</v>
      </c>
      <c r="B776" s="71" t="s">
        <v>158</v>
      </c>
      <c r="C776" s="3">
        <v>30452</v>
      </c>
      <c r="D776" s="3" t="s">
        <v>111</v>
      </c>
      <c r="E776" s="47" t="s">
        <v>138</v>
      </c>
      <c r="F776" s="4" t="s">
        <v>136</v>
      </c>
      <c r="G776" s="4">
        <v>960</v>
      </c>
      <c r="H776" s="3">
        <v>6</v>
      </c>
      <c r="I776" s="15">
        <f>SUMIFS(IN_TRANSITO!E:E,IN_TRANSITO!B:B,PLANEJAMENTO!C776,IN_TRANSITO!H:H,PLANEJAMENTO!$I$2,IN_TRANSITO!W:W,PLANEJAMENTO!A776)</f>
        <v>0</v>
      </c>
      <c r="J776" s="15">
        <f>SUMIFS(IN_TRANSITO!E:E,IN_TRANSITO!B:B,PLANEJAMENTO!C776,IN_TRANSITO!H:H,PLANEJAMENTO!$J$2,IN_TRANSITO!W:W,PLANEJAMENTO!A776)</f>
        <v>0</v>
      </c>
      <c r="K776" s="15">
        <f>SUMIFS(PRODUCAO_SHRINK!E:E,PRODUCAO_SHRINK!B:B,PLANEJAMENTO[[#This Row],[SKU]],PRODUCAO_SHRINK!H:H,PLANEJAMENTO[[#Headers],[SHERINK SOLICITADO]],PRODUCAO_SHRINK!V:V,PLANEJAMENTO[[#This Row],[LISTA]])</f>
        <v>42</v>
      </c>
      <c r="L776" s="15">
        <f>SUMIFS(PRODUCAO_SHRINK!E:E,PRODUCAO_SHRINK!B:B,PLANEJAMENTO[[#This Row],[SKU]],PRODUCAO_SHRINK!H:H,PLANEJAMENTO[[#Headers],[SHERINK ENVIADO]],PRODUCAO_SHRINK!V:V,PLANEJAMENTO[[#This Row],[LISTA]])</f>
        <v>0</v>
      </c>
      <c r="M776" s="15">
        <f>SUMIFS(IN_TRANSITO!E:E,IN_TRANSITO!B:B,PLANEJAMENTO!C776,IN_TRANSITO!H:H,PLANEJAMENTO!$M$2,IN_TRANSITO!W:W,PLANEJAMENTO!A776)</f>
        <v>0</v>
      </c>
      <c r="N776" s="15">
        <v>0</v>
      </c>
      <c r="O776" s="15">
        <v>42</v>
      </c>
      <c r="P776" s="15">
        <f>(PLANEJAMENTO[[#This Row],[AGUARDANDO SEPARAÇÃO]]+PLANEJAMENTO[[#This Row],[FINALIZADO]])-(PLANEJAMENTO[[#This Row],[TOTAL LISTA]]+PLANEJAMENTO[[#This Row],[KIT]])</f>
        <v>-42</v>
      </c>
      <c r="Q776" s="3">
        <f>IFERROR(VLOOKUP(PLANEJAMENTO[[#This Row],[SKU]],EST_MERCOCAMP!A:E,5,0),0)</f>
        <v>11700</v>
      </c>
      <c r="R776" s="3">
        <f>IFERROR(VLOOKUP(PLANEJAMENTO[[#This Row],[SKU]],EST_LMX!A:C,3,0),0)</f>
        <v>1410</v>
      </c>
      <c r="S776" s="7">
        <f>IFERROR(IF(VLOOKUP(C776,'EST_DEVINTEX X DEMANDA'!A:E,5,0)&lt;0,0,VLOOKUP(C776,'EST_DEVINTEX X DEMANDA'!A:E,5,0)),0)</f>
        <v>0</v>
      </c>
      <c r="T776" s="3"/>
      <c r="U776" s="3">
        <f t="shared" si="24"/>
        <v>0</v>
      </c>
      <c r="V776" s="3">
        <f t="shared" si="25"/>
        <v>0</v>
      </c>
      <c r="W776" s="3" t="s">
        <v>182</v>
      </c>
      <c r="X776" s="87" t="s">
        <v>145</v>
      </c>
      <c r="Y776" s="73">
        <f>(PLANEJAMENTO[[#This Row],[AGUARDANDO SEPARAÇÃO]]+PLANEJAMENTO[[#This Row],[FINALIZADO]])/(PLANEJAMENTO[[#This Row],[KIT]]+PLANEJAMENTO[[#This Row],[TOTAL LISTA]])</f>
        <v>0</v>
      </c>
    </row>
    <row r="777" spans="1:25" x14ac:dyDescent="0.25">
      <c r="A777" s="71" t="s">
        <v>162</v>
      </c>
      <c r="B777" s="71" t="s">
        <v>158</v>
      </c>
      <c r="C777" s="3">
        <v>33269</v>
      </c>
      <c r="D777" s="3" t="s">
        <v>112</v>
      </c>
      <c r="E777" s="47" t="s">
        <v>138</v>
      </c>
      <c r="F777" s="4" t="s">
        <v>136</v>
      </c>
      <c r="G777" s="4">
        <v>960</v>
      </c>
      <c r="H777" s="3">
        <v>6</v>
      </c>
      <c r="I777" s="15">
        <f>SUMIFS(IN_TRANSITO!E:E,IN_TRANSITO!B:B,PLANEJAMENTO!C777,IN_TRANSITO!H:H,PLANEJAMENTO!$I$2,IN_TRANSITO!W:W,PLANEJAMENTO!A777)</f>
        <v>0</v>
      </c>
      <c r="J777" s="15">
        <f>SUMIFS(IN_TRANSITO!E:E,IN_TRANSITO!B:B,PLANEJAMENTO!C777,IN_TRANSITO!H:H,PLANEJAMENTO!$J$2,IN_TRANSITO!W:W,PLANEJAMENTO!A777)</f>
        <v>0</v>
      </c>
      <c r="K777" s="15">
        <f>SUMIFS(PRODUCAO_SHRINK!E:E,PRODUCAO_SHRINK!B:B,PLANEJAMENTO[[#This Row],[SKU]],PRODUCAO_SHRINK!H:H,PLANEJAMENTO[[#Headers],[SHERINK SOLICITADO]],PRODUCAO_SHRINK!V:V,PLANEJAMENTO[[#This Row],[LISTA]])</f>
        <v>42</v>
      </c>
      <c r="L777" s="15">
        <f>SUMIFS(PRODUCAO_SHRINK!E:E,PRODUCAO_SHRINK!B:B,PLANEJAMENTO[[#This Row],[SKU]],PRODUCAO_SHRINK!H:H,PLANEJAMENTO[[#Headers],[SHERINK ENVIADO]],PRODUCAO_SHRINK!V:V,PLANEJAMENTO[[#This Row],[LISTA]])</f>
        <v>0</v>
      </c>
      <c r="M777" s="15">
        <f>SUMIFS(IN_TRANSITO!E:E,IN_TRANSITO!B:B,PLANEJAMENTO!C777,IN_TRANSITO!H:H,PLANEJAMENTO!$M$2,IN_TRANSITO!W:W,PLANEJAMENTO!A777)</f>
        <v>0</v>
      </c>
      <c r="N777" s="15">
        <v>0</v>
      </c>
      <c r="O777" s="15">
        <v>42</v>
      </c>
      <c r="P777" s="15">
        <f>(PLANEJAMENTO[[#This Row],[AGUARDANDO SEPARAÇÃO]]+PLANEJAMENTO[[#This Row],[FINALIZADO]])-(PLANEJAMENTO[[#This Row],[TOTAL LISTA]]+PLANEJAMENTO[[#This Row],[KIT]])</f>
        <v>-42</v>
      </c>
      <c r="Q777" s="3">
        <f>IFERROR(VLOOKUP(PLANEJAMENTO[[#This Row],[SKU]],EST_MERCOCAMP!A:E,5,0),0)</f>
        <v>151248</v>
      </c>
      <c r="R777" s="3">
        <f>IFERROR(VLOOKUP(PLANEJAMENTO[[#This Row],[SKU]],EST_LMX!A:C,3,0),0)</f>
        <v>966</v>
      </c>
      <c r="S777" s="7">
        <f>IFERROR(IF(VLOOKUP(C777,'EST_DEVINTEX X DEMANDA'!A:E,5,0)&lt;0,0,VLOOKUP(C777,'EST_DEVINTEX X DEMANDA'!A:E,5,0)),0)</f>
        <v>3840</v>
      </c>
      <c r="T777" s="3"/>
      <c r="U777" s="3">
        <f t="shared" si="24"/>
        <v>0</v>
      </c>
      <c r="V777" s="3">
        <f t="shared" si="25"/>
        <v>0</v>
      </c>
      <c r="W777" s="3" t="s">
        <v>182</v>
      </c>
      <c r="X777" s="87" t="s">
        <v>145</v>
      </c>
      <c r="Y777" s="73">
        <f>(PLANEJAMENTO[[#This Row],[AGUARDANDO SEPARAÇÃO]]+PLANEJAMENTO[[#This Row],[FINALIZADO]])/(PLANEJAMENTO[[#This Row],[KIT]]+PLANEJAMENTO[[#This Row],[TOTAL LISTA]])</f>
        <v>0</v>
      </c>
    </row>
    <row r="778" spans="1:25" x14ac:dyDescent="0.25">
      <c r="A778" s="71" t="s">
        <v>162</v>
      </c>
      <c r="B778" s="71" t="s">
        <v>158</v>
      </c>
      <c r="C778" s="3">
        <v>33270</v>
      </c>
      <c r="D778" s="3" t="s">
        <v>113</v>
      </c>
      <c r="E778" s="47" t="s">
        <v>138</v>
      </c>
      <c r="F778" s="4" t="s">
        <v>136</v>
      </c>
      <c r="G778" s="4">
        <v>960</v>
      </c>
      <c r="H778" s="3">
        <v>6</v>
      </c>
      <c r="I778" s="15">
        <f>SUMIFS(IN_TRANSITO!E:E,IN_TRANSITO!B:B,PLANEJAMENTO!C778,IN_TRANSITO!H:H,PLANEJAMENTO!$I$2,IN_TRANSITO!W:W,PLANEJAMENTO!A778)</f>
        <v>0</v>
      </c>
      <c r="J778" s="15">
        <f>SUMIFS(IN_TRANSITO!E:E,IN_TRANSITO!B:B,PLANEJAMENTO!C778,IN_TRANSITO!H:H,PLANEJAMENTO!$J$2,IN_TRANSITO!W:W,PLANEJAMENTO!A778)</f>
        <v>0</v>
      </c>
      <c r="K778" s="15">
        <f>SUMIFS(PRODUCAO_SHRINK!E:E,PRODUCAO_SHRINK!B:B,PLANEJAMENTO[[#This Row],[SKU]],PRODUCAO_SHRINK!H:H,PLANEJAMENTO[[#Headers],[SHERINK SOLICITADO]],PRODUCAO_SHRINK!V:V,PLANEJAMENTO[[#This Row],[LISTA]])</f>
        <v>42</v>
      </c>
      <c r="L778" s="15">
        <f>SUMIFS(PRODUCAO_SHRINK!E:E,PRODUCAO_SHRINK!B:B,PLANEJAMENTO[[#This Row],[SKU]],PRODUCAO_SHRINK!H:H,PLANEJAMENTO[[#Headers],[SHERINK ENVIADO]],PRODUCAO_SHRINK!V:V,PLANEJAMENTO[[#This Row],[LISTA]])</f>
        <v>0</v>
      </c>
      <c r="M778" s="15">
        <f>SUMIFS(IN_TRANSITO!E:E,IN_TRANSITO!B:B,PLANEJAMENTO!C778,IN_TRANSITO!H:H,PLANEJAMENTO!$M$2,IN_TRANSITO!W:W,PLANEJAMENTO!A778)</f>
        <v>0</v>
      </c>
      <c r="N778" s="15">
        <v>0</v>
      </c>
      <c r="O778" s="15">
        <v>42</v>
      </c>
      <c r="P778" s="15">
        <f>(PLANEJAMENTO[[#This Row],[AGUARDANDO SEPARAÇÃO]]+PLANEJAMENTO[[#This Row],[FINALIZADO]])-(PLANEJAMENTO[[#This Row],[TOTAL LISTA]]+PLANEJAMENTO[[#This Row],[KIT]])</f>
        <v>-42</v>
      </c>
      <c r="Q778" s="3">
        <f>IFERROR(VLOOKUP(PLANEJAMENTO[[#This Row],[SKU]],EST_MERCOCAMP!A:E,5,0),0)</f>
        <v>85097</v>
      </c>
      <c r="R778" s="3">
        <f>IFERROR(VLOOKUP(PLANEJAMENTO[[#This Row],[SKU]],EST_LMX!A:C,3,0),0)</f>
        <v>6288</v>
      </c>
      <c r="S778" s="7">
        <f>IFERROR(IF(VLOOKUP(C778,'EST_DEVINTEX X DEMANDA'!A:E,5,0)&lt;0,0,VLOOKUP(C778,'EST_DEVINTEX X DEMANDA'!A:E,5,0)),0)</f>
        <v>5760</v>
      </c>
      <c r="T778" s="3"/>
      <c r="U778" s="3">
        <f t="shared" si="24"/>
        <v>0</v>
      </c>
      <c r="V778" s="3">
        <f t="shared" si="25"/>
        <v>0</v>
      </c>
      <c r="W778" s="3" t="s">
        <v>182</v>
      </c>
      <c r="X778" s="87" t="s">
        <v>145</v>
      </c>
      <c r="Y778" s="73">
        <f>(PLANEJAMENTO[[#This Row],[AGUARDANDO SEPARAÇÃO]]+PLANEJAMENTO[[#This Row],[FINALIZADO]])/(PLANEJAMENTO[[#This Row],[KIT]]+PLANEJAMENTO[[#This Row],[TOTAL LISTA]])</f>
        <v>0</v>
      </c>
    </row>
    <row r="779" spans="1:25" x14ac:dyDescent="0.25">
      <c r="A779" s="71" t="s">
        <v>162</v>
      </c>
      <c r="B779" s="71" t="s">
        <v>158</v>
      </c>
      <c r="C779" s="3">
        <v>32572</v>
      </c>
      <c r="D779" s="3" t="s">
        <v>114</v>
      </c>
      <c r="E779" s="47" t="s">
        <v>138</v>
      </c>
      <c r="F779" s="4" t="s">
        <v>136</v>
      </c>
      <c r="G779" s="4">
        <v>960</v>
      </c>
      <c r="H779" s="3">
        <v>6</v>
      </c>
      <c r="I779" s="15">
        <f>SUMIFS(IN_TRANSITO!E:E,IN_TRANSITO!B:B,PLANEJAMENTO!C779,IN_TRANSITO!H:H,PLANEJAMENTO!$I$2,IN_TRANSITO!W:W,PLANEJAMENTO!A779)</f>
        <v>0</v>
      </c>
      <c r="J779" s="15">
        <f>SUMIFS(IN_TRANSITO!E:E,IN_TRANSITO!B:B,PLANEJAMENTO!C779,IN_TRANSITO!H:H,PLANEJAMENTO!$J$2,IN_TRANSITO!W:W,PLANEJAMENTO!A779)</f>
        <v>0</v>
      </c>
      <c r="K779" s="15">
        <f>SUMIFS(PRODUCAO_SHRINK!E:E,PRODUCAO_SHRINK!B:B,PLANEJAMENTO[[#This Row],[SKU]],PRODUCAO_SHRINK!H:H,PLANEJAMENTO[[#Headers],[SHERINK SOLICITADO]],PRODUCAO_SHRINK!V:V,PLANEJAMENTO[[#This Row],[LISTA]])</f>
        <v>42</v>
      </c>
      <c r="L779" s="15">
        <f>SUMIFS(PRODUCAO_SHRINK!E:E,PRODUCAO_SHRINK!B:B,PLANEJAMENTO[[#This Row],[SKU]],PRODUCAO_SHRINK!H:H,PLANEJAMENTO[[#Headers],[SHERINK ENVIADO]],PRODUCAO_SHRINK!V:V,PLANEJAMENTO[[#This Row],[LISTA]])</f>
        <v>0</v>
      </c>
      <c r="M779" s="15">
        <f>SUMIFS(IN_TRANSITO!E:E,IN_TRANSITO!B:B,PLANEJAMENTO!C779,IN_TRANSITO!H:H,PLANEJAMENTO!$M$2,IN_TRANSITO!W:W,PLANEJAMENTO!A779)</f>
        <v>0</v>
      </c>
      <c r="N779" s="15">
        <v>0</v>
      </c>
      <c r="O779" s="15">
        <v>42</v>
      </c>
      <c r="P779" s="15">
        <f>(PLANEJAMENTO[[#This Row],[AGUARDANDO SEPARAÇÃO]]+PLANEJAMENTO[[#This Row],[FINALIZADO]])-(PLANEJAMENTO[[#This Row],[TOTAL LISTA]]+PLANEJAMENTO[[#This Row],[KIT]])</f>
        <v>-42</v>
      </c>
      <c r="Q779" s="3">
        <f>IFERROR(VLOOKUP(PLANEJAMENTO[[#This Row],[SKU]],EST_MERCOCAMP!A:E,5,0),0)</f>
        <v>18228</v>
      </c>
      <c r="R779" s="3">
        <f>IFERROR(VLOOKUP(PLANEJAMENTO[[#This Row],[SKU]],EST_LMX!A:C,3,0),0)</f>
        <v>450</v>
      </c>
      <c r="S779" s="7">
        <f>IFERROR(IF(VLOOKUP(C779,'EST_DEVINTEX X DEMANDA'!A:E,5,0)&lt;0,0,VLOOKUP(C779,'EST_DEVINTEX X DEMANDA'!A:E,5,0)),0)</f>
        <v>5382</v>
      </c>
      <c r="T779" s="3"/>
      <c r="U779" s="3">
        <f t="shared" si="24"/>
        <v>0</v>
      </c>
      <c r="V779" s="3">
        <f t="shared" si="25"/>
        <v>0</v>
      </c>
      <c r="W779" s="3" t="s">
        <v>182</v>
      </c>
      <c r="X779" s="87" t="s">
        <v>145</v>
      </c>
      <c r="Y779" s="73">
        <f>(PLANEJAMENTO[[#This Row],[AGUARDANDO SEPARAÇÃO]]+PLANEJAMENTO[[#This Row],[FINALIZADO]])/(PLANEJAMENTO[[#This Row],[KIT]]+PLANEJAMENTO[[#This Row],[TOTAL LISTA]])</f>
        <v>0</v>
      </c>
    </row>
    <row r="780" spans="1:25" x14ac:dyDescent="0.25">
      <c r="A780" s="71" t="s">
        <v>162</v>
      </c>
      <c r="B780" s="71" t="s">
        <v>158</v>
      </c>
      <c r="C780" s="3">
        <v>32573</v>
      </c>
      <c r="D780" s="3" t="s">
        <v>115</v>
      </c>
      <c r="E780" s="47" t="s">
        <v>138</v>
      </c>
      <c r="F780" s="4" t="s">
        <v>136</v>
      </c>
      <c r="G780" s="4">
        <v>960</v>
      </c>
      <c r="H780" s="3">
        <v>6</v>
      </c>
      <c r="I780" s="15">
        <f>SUMIFS(IN_TRANSITO!E:E,IN_TRANSITO!B:B,PLANEJAMENTO!C780,IN_TRANSITO!H:H,PLANEJAMENTO!$I$2,IN_TRANSITO!W:W,PLANEJAMENTO!A780)</f>
        <v>0</v>
      </c>
      <c r="J780" s="15">
        <f>SUMIFS(IN_TRANSITO!E:E,IN_TRANSITO!B:B,PLANEJAMENTO!C780,IN_TRANSITO!H:H,PLANEJAMENTO!$J$2,IN_TRANSITO!W:W,PLANEJAMENTO!A780)</f>
        <v>0</v>
      </c>
      <c r="K780" s="15">
        <f>SUMIFS(PRODUCAO_SHRINK!E:E,PRODUCAO_SHRINK!B:B,PLANEJAMENTO[[#This Row],[SKU]],PRODUCAO_SHRINK!H:H,PLANEJAMENTO[[#Headers],[SHERINK SOLICITADO]],PRODUCAO_SHRINK!V:V,PLANEJAMENTO[[#This Row],[LISTA]])</f>
        <v>42</v>
      </c>
      <c r="L780" s="15">
        <f>SUMIFS(PRODUCAO_SHRINK!E:E,PRODUCAO_SHRINK!B:B,PLANEJAMENTO[[#This Row],[SKU]],PRODUCAO_SHRINK!H:H,PLANEJAMENTO[[#Headers],[SHERINK ENVIADO]],PRODUCAO_SHRINK!V:V,PLANEJAMENTO[[#This Row],[LISTA]])</f>
        <v>0</v>
      </c>
      <c r="M780" s="15">
        <f>SUMIFS(IN_TRANSITO!E:E,IN_TRANSITO!B:B,PLANEJAMENTO!C780,IN_TRANSITO!H:H,PLANEJAMENTO!$M$2,IN_TRANSITO!W:W,PLANEJAMENTO!A780)</f>
        <v>0</v>
      </c>
      <c r="N780" s="15">
        <v>0</v>
      </c>
      <c r="O780" s="15">
        <v>42</v>
      </c>
      <c r="P780" s="15">
        <f>(PLANEJAMENTO[[#This Row],[AGUARDANDO SEPARAÇÃO]]+PLANEJAMENTO[[#This Row],[FINALIZADO]])-(PLANEJAMENTO[[#This Row],[TOTAL LISTA]]+PLANEJAMENTO[[#This Row],[KIT]])</f>
        <v>-42</v>
      </c>
      <c r="Q780" s="3">
        <f>IFERROR(VLOOKUP(PLANEJAMENTO[[#This Row],[SKU]],EST_MERCOCAMP!A:E,5,0),0)</f>
        <v>6900</v>
      </c>
      <c r="R780" s="3">
        <f>IFERROR(VLOOKUP(PLANEJAMENTO[[#This Row],[SKU]],EST_LMX!A:C,3,0),0)</f>
        <v>1692</v>
      </c>
      <c r="S780" s="7">
        <f>IFERROR(IF(VLOOKUP(C780,'EST_DEVINTEX X DEMANDA'!A:E,5,0)&lt;0,0,VLOOKUP(C780,'EST_DEVINTEX X DEMANDA'!A:E,5,0)),0)</f>
        <v>4692</v>
      </c>
      <c r="T780" s="3"/>
      <c r="U780" s="3">
        <f t="shared" si="24"/>
        <v>0</v>
      </c>
      <c r="V780" s="3">
        <f t="shared" si="25"/>
        <v>0</v>
      </c>
      <c r="W780" s="3" t="s">
        <v>182</v>
      </c>
      <c r="X780" s="87" t="s">
        <v>145</v>
      </c>
      <c r="Y780" s="73">
        <f>(PLANEJAMENTO[[#This Row],[AGUARDANDO SEPARAÇÃO]]+PLANEJAMENTO[[#This Row],[FINALIZADO]])/(PLANEJAMENTO[[#This Row],[KIT]]+PLANEJAMENTO[[#This Row],[TOTAL LISTA]])</f>
        <v>0</v>
      </c>
    </row>
    <row r="781" spans="1:25" x14ac:dyDescent="0.25">
      <c r="A781" s="71" t="s">
        <v>162</v>
      </c>
      <c r="B781" s="71" t="s">
        <v>158</v>
      </c>
      <c r="C781" s="3">
        <v>34490</v>
      </c>
      <c r="D781" s="3" t="s">
        <v>116</v>
      </c>
      <c r="E781" s="47" t="s">
        <v>138</v>
      </c>
      <c r="F781" s="4" t="s">
        <v>136</v>
      </c>
      <c r="G781" s="4">
        <v>480</v>
      </c>
      <c r="H781" s="3">
        <v>6</v>
      </c>
      <c r="I781" s="15">
        <f>SUMIFS(IN_TRANSITO!E:E,IN_TRANSITO!B:B,PLANEJAMENTO!C781,IN_TRANSITO!H:H,PLANEJAMENTO!$I$2,IN_TRANSITO!W:W,PLANEJAMENTO!A781)</f>
        <v>0</v>
      </c>
      <c r="J781" s="15">
        <f>SUMIFS(IN_TRANSITO!E:E,IN_TRANSITO!B:B,PLANEJAMENTO!C781,IN_TRANSITO!H:H,PLANEJAMENTO!$J$2,IN_TRANSITO!W:W,PLANEJAMENTO!A781)</f>
        <v>0</v>
      </c>
      <c r="K781" s="15">
        <f>SUMIFS(PRODUCAO_SHRINK!E:E,PRODUCAO_SHRINK!B:B,PLANEJAMENTO[[#This Row],[SKU]],PRODUCAO_SHRINK!H:H,PLANEJAMENTO[[#Headers],[SHERINK SOLICITADO]],PRODUCAO_SHRINK!V:V,PLANEJAMENTO[[#This Row],[LISTA]])</f>
        <v>42</v>
      </c>
      <c r="L781" s="15">
        <f>SUMIFS(PRODUCAO_SHRINK!E:E,PRODUCAO_SHRINK!B:B,PLANEJAMENTO[[#This Row],[SKU]],PRODUCAO_SHRINK!H:H,PLANEJAMENTO[[#Headers],[SHERINK ENVIADO]],PRODUCAO_SHRINK!V:V,PLANEJAMENTO[[#This Row],[LISTA]])</f>
        <v>0</v>
      </c>
      <c r="M781" s="15">
        <f>SUMIFS(IN_TRANSITO!E:E,IN_TRANSITO!B:B,PLANEJAMENTO!C781,IN_TRANSITO!H:H,PLANEJAMENTO!$M$2,IN_TRANSITO!W:W,PLANEJAMENTO!A781)</f>
        <v>0</v>
      </c>
      <c r="N781" s="15">
        <v>0</v>
      </c>
      <c r="O781" s="15">
        <v>42</v>
      </c>
      <c r="P781" s="15">
        <f>(PLANEJAMENTO[[#This Row],[AGUARDANDO SEPARAÇÃO]]+PLANEJAMENTO[[#This Row],[FINALIZADO]])-(PLANEJAMENTO[[#This Row],[TOTAL LISTA]]+PLANEJAMENTO[[#This Row],[KIT]])</f>
        <v>-42</v>
      </c>
      <c r="Q781" s="3">
        <f>IFERROR(VLOOKUP(PLANEJAMENTO[[#This Row],[SKU]],EST_MERCOCAMP!A:E,5,0),0)</f>
        <v>-102</v>
      </c>
      <c r="R781" s="3">
        <f>IFERROR(VLOOKUP(PLANEJAMENTO[[#This Row],[SKU]],EST_LMX!A:C,3,0),0)</f>
        <v>0</v>
      </c>
      <c r="S781" s="7">
        <f>IFERROR(IF(VLOOKUP(C781,'EST_DEVINTEX X DEMANDA'!A:E,5,0)&lt;0,0,VLOOKUP(C781,'EST_DEVINTEX X DEMANDA'!A:E,5,0)),0)</f>
        <v>0</v>
      </c>
      <c r="T781" s="3"/>
      <c r="U781" s="3">
        <f t="shared" si="24"/>
        <v>0</v>
      </c>
      <c r="V781" s="3">
        <f t="shared" si="25"/>
        <v>0</v>
      </c>
      <c r="W781" s="3" t="s">
        <v>182</v>
      </c>
      <c r="X781" s="87" t="s">
        <v>145</v>
      </c>
      <c r="Y781" s="73">
        <f>(PLANEJAMENTO[[#This Row],[AGUARDANDO SEPARAÇÃO]]+PLANEJAMENTO[[#This Row],[FINALIZADO]])/(PLANEJAMENTO[[#This Row],[KIT]]+PLANEJAMENTO[[#This Row],[TOTAL LISTA]])</f>
        <v>0</v>
      </c>
    </row>
    <row r="782" spans="1:25" x14ac:dyDescent="0.25">
      <c r="A782" s="71" t="s">
        <v>162</v>
      </c>
      <c r="B782" s="71" t="s">
        <v>158</v>
      </c>
      <c r="C782" s="3">
        <v>34943</v>
      </c>
      <c r="D782" s="3" t="s">
        <v>273</v>
      </c>
      <c r="E782" s="47" t="s">
        <v>138</v>
      </c>
      <c r="F782" s="4" t="s">
        <v>136</v>
      </c>
      <c r="G782" s="4">
        <v>1440</v>
      </c>
      <c r="H782" s="3">
        <v>6</v>
      </c>
      <c r="I782" s="15">
        <f>SUMIFS(IN_TRANSITO!E:E,IN_TRANSITO!B:B,PLANEJAMENTO!C782,IN_TRANSITO!H:H,PLANEJAMENTO!$I$2,IN_TRANSITO!W:W,PLANEJAMENTO!A782)</f>
        <v>42</v>
      </c>
      <c r="J782" s="15">
        <f>SUMIFS(IN_TRANSITO!E:E,IN_TRANSITO!B:B,PLANEJAMENTO!C782,IN_TRANSITO!H:H,PLANEJAMENTO!$J$2,IN_TRANSITO!W:W,PLANEJAMENTO!A782)</f>
        <v>0</v>
      </c>
      <c r="K782" s="15">
        <f>SUMIFS(PRODUCAO_SHRINK!E:E,PRODUCAO_SHRINK!B:B,PLANEJAMENTO[[#This Row],[SKU]],PRODUCAO_SHRINK!H:H,PLANEJAMENTO[[#Headers],[SHERINK SOLICITADO]],PRODUCAO_SHRINK!V:V,PLANEJAMENTO[[#This Row],[LISTA]])</f>
        <v>0</v>
      </c>
      <c r="L782" s="15">
        <f>SUMIFS(PRODUCAO_SHRINK!E:E,PRODUCAO_SHRINK!B:B,PLANEJAMENTO[[#This Row],[SKU]],PRODUCAO_SHRINK!H:H,PLANEJAMENTO[[#Headers],[SHERINK ENVIADO]],PRODUCAO_SHRINK!V:V,PLANEJAMENTO[[#This Row],[LISTA]])</f>
        <v>0</v>
      </c>
      <c r="M782" s="15">
        <f>SUMIFS(IN_TRANSITO!E:E,IN_TRANSITO!B:B,PLANEJAMENTO!C782,IN_TRANSITO!H:H,PLANEJAMENTO!$M$2,IN_TRANSITO!W:W,PLANEJAMENTO!A782)</f>
        <v>0</v>
      </c>
      <c r="N782" s="15">
        <v>0</v>
      </c>
      <c r="O782" s="15">
        <v>42</v>
      </c>
      <c r="P782" s="15">
        <f>(PLANEJAMENTO[[#This Row],[AGUARDANDO SEPARAÇÃO]]+PLANEJAMENTO[[#This Row],[FINALIZADO]])-(PLANEJAMENTO[[#This Row],[TOTAL LISTA]]+PLANEJAMENTO[[#This Row],[KIT]])</f>
        <v>0</v>
      </c>
      <c r="Q782" s="3">
        <f>IFERROR(VLOOKUP(PLANEJAMENTO[[#This Row],[SKU]],EST_MERCOCAMP!A:E,5,0),0)</f>
        <v>1728</v>
      </c>
      <c r="R782" s="3">
        <f>IFERROR(VLOOKUP(PLANEJAMENTO[[#This Row],[SKU]],EST_LMX!A:C,3,0),0)</f>
        <v>24</v>
      </c>
      <c r="S782" s="7">
        <f>IFERROR(IF(VLOOKUP(C782,'EST_DEVINTEX X DEMANDA'!A:E,5,0)&lt;0,0,VLOOKUP(C782,'EST_DEVINTEX X DEMANDA'!A:E,5,0)),0)</f>
        <v>786</v>
      </c>
      <c r="T782" s="3"/>
      <c r="U782" s="3">
        <f t="shared" si="24"/>
        <v>0</v>
      </c>
      <c r="V782" s="3">
        <f t="shared" si="25"/>
        <v>0</v>
      </c>
      <c r="W782" s="3" t="s">
        <v>145</v>
      </c>
      <c r="X782" s="87" t="s">
        <v>145</v>
      </c>
      <c r="Y782" s="73">
        <f>(PLANEJAMENTO[[#This Row],[AGUARDANDO SEPARAÇÃO]]+PLANEJAMENTO[[#This Row],[FINALIZADO]])/(PLANEJAMENTO[[#This Row],[KIT]]+PLANEJAMENTO[[#This Row],[TOTAL LISTA]])</f>
        <v>1</v>
      </c>
    </row>
    <row r="783" spans="1:25" x14ac:dyDescent="0.25">
      <c r="A783" s="71" t="s">
        <v>162</v>
      </c>
      <c r="B783" s="71" t="s">
        <v>158</v>
      </c>
      <c r="C783" s="3">
        <v>34944</v>
      </c>
      <c r="D783" s="3" t="s">
        <v>276</v>
      </c>
      <c r="E783" s="47" t="s">
        <v>138</v>
      </c>
      <c r="F783" s="4" t="s">
        <v>136</v>
      </c>
      <c r="G783" s="4">
        <v>1440</v>
      </c>
      <c r="H783" s="3">
        <v>6</v>
      </c>
      <c r="I783" s="15">
        <f>SUMIFS(IN_TRANSITO!E:E,IN_TRANSITO!B:B,PLANEJAMENTO!C783,IN_TRANSITO!H:H,PLANEJAMENTO!$I$2,IN_TRANSITO!W:W,PLANEJAMENTO!A783)</f>
        <v>42</v>
      </c>
      <c r="J783" s="15">
        <f>SUMIFS(IN_TRANSITO!E:E,IN_TRANSITO!B:B,PLANEJAMENTO!C783,IN_TRANSITO!H:H,PLANEJAMENTO!$J$2,IN_TRANSITO!W:W,PLANEJAMENTO!A783)</f>
        <v>0</v>
      </c>
      <c r="K783" s="15">
        <f>SUMIFS(PRODUCAO_SHRINK!E:E,PRODUCAO_SHRINK!B:B,PLANEJAMENTO[[#This Row],[SKU]],PRODUCAO_SHRINK!H:H,PLANEJAMENTO[[#Headers],[SHERINK SOLICITADO]],PRODUCAO_SHRINK!V:V,PLANEJAMENTO[[#This Row],[LISTA]])</f>
        <v>0</v>
      </c>
      <c r="L783" s="15">
        <f>SUMIFS(PRODUCAO_SHRINK!E:E,PRODUCAO_SHRINK!B:B,PLANEJAMENTO[[#This Row],[SKU]],PRODUCAO_SHRINK!H:H,PLANEJAMENTO[[#Headers],[SHERINK ENVIADO]],PRODUCAO_SHRINK!V:V,PLANEJAMENTO[[#This Row],[LISTA]])</f>
        <v>0</v>
      </c>
      <c r="M783" s="15">
        <f>SUMIFS(IN_TRANSITO!E:E,IN_TRANSITO!B:B,PLANEJAMENTO!C783,IN_TRANSITO!H:H,PLANEJAMENTO!$M$2,IN_TRANSITO!W:W,PLANEJAMENTO!A783)</f>
        <v>0</v>
      </c>
      <c r="N783" s="15">
        <v>0</v>
      </c>
      <c r="O783" s="15">
        <v>42</v>
      </c>
      <c r="P783" s="15">
        <f>(PLANEJAMENTO[[#This Row],[AGUARDANDO SEPARAÇÃO]]+PLANEJAMENTO[[#This Row],[FINALIZADO]])-(PLANEJAMENTO[[#This Row],[TOTAL LISTA]]+PLANEJAMENTO[[#This Row],[KIT]])</f>
        <v>0</v>
      </c>
      <c r="Q783" s="3">
        <f>IFERROR(VLOOKUP(PLANEJAMENTO[[#This Row],[SKU]],EST_MERCOCAMP!A:E,5,0),0)</f>
        <v>2808</v>
      </c>
      <c r="R783" s="3">
        <f>IFERROR(VLOOKUP(PLANEJAMENTO[[#This Row],[SKU]],EST_LMX!A:C,3,0),0)</f>
        <v>1104</v>
      </c>
      <c r="S783" s="7">
        <f>IFERROR(IF(VLOOKUP(C783,'EST_DEVINTEX X DEMANDA'!A:E,5,0)&lt;0,0,VLOOKUP(C783,'EST_DEVINTEX X DEMANDA'!A:E,5,0)),0)</f>
        <v>4710</v>
      </c>
      <c r="T783" s="3"/>
      <c r="U783" s="3">
        <f t="shared" si="24"/>
        <v>0</v>
      </c>
      <c r="V783" s="3">
        <f t="shared" si="25"/>
        <v>0</v>
      </c>
      <c r="W783" s="3" t="s">
        <v>145</v>
      </c>
      <c r="X783" s="87" t="s">
        <v>145</v>
      </c>
      <c r="Y783" s="73">
        <f>(PLANEJAMENTO[[#This Row],[AGUARDANDO SEPARAÇÃO]]+PLANEJAMENTO[[#This Row],[FINALIZADO]])/(PLANEJAMENTO[[#This Row],[KIT]]+PLANEJAMENTO[[#This Row],[TOTAL LISTA]])</f>
        <v>1</v>
      </c>
    </row>
    <row r="784" spans="1:25" x14ac:dyDescent="0.25">
      <c r="A784" s="71" t="s">
        <v>162</v>
      </c>
      <c r="B784" s="71" t="s">
        <v>158</v>
      </c>
      <c r="C784" s="3">
        <v>33274</v>
      </c>
      <c r="D784" s="3" t="s">
        <v>117</v>
      </c>
      <c r="E784" s="47" t="s">
        <v>138</v>
      </c>
      <c r="F784" s="4" t="s">
        <v>136</v>
      </c>
      <c r="G784" s="4">
        <v>960</v>
      </c>
      <c r="H784" s="3">
        <v>6</v>
      </c>
      <c r="I784" s="15">
        <f>SUMIFS(IN_TRANSITO!E:E,IN_TRANSITO!B:B,PLANEJAMENTO!C784,IN_TRANSITO!H:H,PLANEJAMENTO!$I$2,IN_TRANSITO!W:W,PLANEJAMENTO!A784)</f>
        <v>0</v>
      </c>
      <c r="J784" s="15">
        <f>SUMIFS(IN_TRANSITO!E:E,IN_TRANSITO!B:B,PLANEJAMENTO!C784,IN_TRANSITO!H:H,PLANEJAMENTO!$J$2,IN_TRANSITO!W:W,PLANEJAMENTO!A784)</f>
        <v>0</v>
      </c>
      <c r="K784" s="15">
        <f>SUMIFS(PRODUCAO_SHRINK!E:E,PRODUCAO_SHRINK!B:B,PLANEJAMENTO[[#This Row],[SKU]],PRODUCAO_SHRINK!H:H,PLANEJAMENTO[[#Headers],[SHERINK SOLICITADO]],PRODUCAO_SHRINK!V:V,PLANEJAMENTO[[#This Row],[LISTA]])</f>
        <v>24</v>
      </c>
      <c r="L784" s="15">
        <f>SUMIFS(PRODUCAO_SHRINK!E:E,PRODUCAO_SHRINK!B:B,PLANEJAMENTO[[#This Row],[SKU]],PRODUCAO_SHRINK!H:H,PLANEJAMENTO[[#Headers],[SHERINK ENVIADO]],PRODUCAO_SHRINK!V:V,PLANEJAMENTO[[#This Row],[LISTA]])</f>
        <v>0</v>
      </c>
      <c r="M784" s="15">
        <f>SUMIFS(IN_TRANSITO!E:E,IN_TRANSITO!B:B,PLANEJAMENTO!C784,IN_TRANSITO!H:H,PLANEJAMENTO!$M$2,IN_TRANSITO!W:W,PLANEJAMENTO!A784)</f>
        <v>0</v>
      </c>
      <c r="N784" s="15">
        <v>0</v>
      </c>
      <c r="O784" s="15">
        <v>24</v>
      </c>
      <c r="P784" s="15">
        <f>(PLANEJAMENTO[[#This Row],[AGUARDANDO SEPARAÇÃO]]+PLANEJAMENTO[[#This Row],[FINALIZADO]])-(PLANEJAMENTO[[#This Row],[TOTAL LISTA]]+PLANEJAMENTO[[#This Row],[KIT]])</f>
        <v>-24</v>
      </c>
      <c r="Q784" s="3">
        <f>IFERROR(VLOOKUP(PLANEJAMENTO[[#This Row],[SKU]],EST_MERCOCAMP!A:E,5,0),0)</f>
        <v>7368</v>
      </c>
      <c r="R784" s="3">
        <f>IFERROR(VLOOKUP(PLANEJAMENTO[[#This Row],[SKU]],EST_LMX!A:C,3,0),0)</f>
        <v>12</v>
      </c>
      <c r="S784" s="7">
        <f>IFERROR(IF(VLOOKUP(C784,'EST_DEVINTEX X DEMANDA'!A:E,5,0)&lt;0,0,VLOOKUP(C784,'EST_DEVINTEX X DEMANDA'!A:E,5,0)),0)</f>
        <v>1920</v>
      </c>
      <c r="T784" s="3"/>
      <c r="U784" s="3">
        <f t="shared" si="24"/>
        <v>0</v>
      </c>
      <c r="V784" s="3">
        <f t="shared" si="25"/>
        <v>0</v>
      </c>
      <c r="W784" s="3" t="s">
        <v>182</v>
      </c>
      <c r="X784" s="87" t="s">
        <v>145</v>
      </c>
      <c r="Y784" s="73">
        <f>(PLANEJAMENTO[[#This Row],[AGUARDANDO SEPARAÇÃO]]+PLANEJAMENTO[[#This Row],[FINALIZADO]])/(PLANEJAMENTO[[#This Row],[KIT]]+PLANEJAMENTO[[#This Row],[TOTAL LISTA]])</f>
        <v>0</v>
      </c>
    </row>
    <row r="785" spans="1:25" x14ac:dyDescent="0.25">
      <c r="A785" s="71" t="s">
        <v>162</v>
      </c>
      <c r="B785" s="71" t="s">
        <v>158</v>
      </c>
      <c r="C785" s="3">
        <v>33321</v>
      </c>
      <c r="D785" s="3" t="s">
        <v>118</v>
      </c>
      <c r="E785" s="47" t="s">
        <v>138</v>
      </c>
      <c r="F785" s="4" t="s">
        <v>136</v>
      </c>
      <c r="G785" s="4">
        <v>462</v>
      </c>
      <c r="H785" s="3">
        <v>6</v>
      </c>
      <c r="I785" s="15">
        <f>SUMIFS(IN_TRANSITO!E:E,IN_TRANSITO!B:B,PLANEJAMENTO!C785,IN_TRANSITO!H:H,PLANEJAMENTO!$I$2,IN_TRANSITO!W:W,PLANEJAMENTO!A785)</f>
        <v>0</v>
      </c>
      <c r="J785" s="15">
        <f>SUMIFS(IN_TRANSITO!E:E,IN_TRANSITO!B:B,PLANEJAMENTO!C785,IN_TRANSITO!H:H,PLANEJAMENTO!$J$2,IN_TRANSITO!W:W,PLANEJAMENTO!A785)</f>
        <v>0</v>
      </c>
      <c r="K785" s="15">
        <f>SUMIFS(PRODUCAO_SHRINK!E:E,PRODUCAO_SHRINK!B:B,PLANEJAMENTO[[#This Row],[SKU]],PRODUCAO_SHRINK!H:H,PLANEJAMENTO[[#Headers],[SHERINK SOLICITADO]],PRODUCAO_SHRINK!V:V,PLANEJAMENTO[[#This Row],[LISTA]])</f>
        <v>24</v>
      </c>
      <c r="L785" s="15">
        <f>SUMIFS(PRODUCAO_SHRINK!E:E,PRODUCAO_SHRINK!B:B,PLANEJAMENTO[[#This Row],[SKU]],PRODUCAO_SHRINK!H:H,PLANEJAMENTO[[#Headers],[SHERINK ENVIADO]],PRODUCAO_SHRINK!V:V,PLANEJAMENTO[[#This Row],[LISTA]])</f>
        <v>24</v>
      </c>
      <c r="M785" s="15">
        <f>SUMIFS(IN_TRANSITO!E:E,IN_TRANSITO!B:B,PLANEJAMENTO!C785,IN_TRANSITO!H:H,PLANEJAMENTO!$M$2,IN_TRANSITO!W:W,PLANEJAMENTO!A785)</f>
        <v>0</v>
      </c>
      <c r="N785" s="15">
        <v>0</v>
      </c>
      <c r="O785" s="15">
        <v>24</v>
      </c>
      <c r="P785" s="15">
        <f>(PLANEJAMENTO[[#This Row],[AGUARDANDO SEPARAÇÃO]]+PLANEJAMENTO[[#This Row],[FINALIZADO]])-(PLANEJAMENTO[[#This Row],[TOTAL LISTA]]+PLANEJAMENTO[[#This Row],[KIT]])</f>
        <v>-24</v>
      </c>
      <c r="Q785" s="3">
        <f>IFERROR(VLOOKUP(PLANEJAMENTO[[#This Row],[SKU]],EST_MERCOCAMP!A:E,5,0),0)</f>
        <v>1062</v>
      </c>
      <c r="R785" s="3">
        <f>IFERROR(VLOOKUP(PLANEJAMENTO[[#This Row],[SKU]],EST_LMX!A:C,3,0),0)</f>
        <v>948</v>
      </c>
      <c r="S785" s="7">
        <f>IFERROR(IF(VLOOKUP(C785,'EST_DEVINTEX X DEMANDA'!A:E,5,0)&lt;0,0,VLOOKUP(C785,'EST_DEVINTEX X DEMANDA'!A:E,5,0)),0)</f>
        <v>1848</v>
      </c>
      <c r="T785" s="3"/>
      <c r="U785" s="3">
        <f t="shared" si="24"/>
        <v>0</v>
      </c>
      <c r="V785" s="3">
        <f t="shared" si="25"/>
        <v>0</v>
      </c>
      <c r="W785" s="3" t="s">
        <v>182</v>
      </c>
      <c r="X785" s="87" t="s">
        <v>145</v>
      </c>
      <c r="Y785" s="73">
        <f>(PLANEJAMENTO[[#This Row],[AGUARDANDO SEPARAÇÃO]]+PLANEJAMENTO[[#This Row],[FINALIZADO]])/(PLANEJAMENTO[[#This Row],[KIT]]+PLANEJAMENTO[[#This Row],[TOTAL LISTA]])</f>
        <v>0</v>
      </c>
    </row>
    <row r="786" spans="1:25" x14ac:dyDescent="0.25">
      <c r="A786" s="71" t="s">
        <v>162</v>
      </c>
      <c r="B786" s="71" t="s">
        <v>158</v>
      </c>
      <c r="C786" s="3">
        <v>34627</v>
      </c>
      <c r="D786" s="3" t="s">
        <v>363</v>
      </c>
      <c r="E786" s="47" t="s">
        <v>138</v>
      </c>
      <c r="F786" s="4" t="s">
        <v>136</v>
      </c>
      <c r="G786" s="4">
        <v>1560</v>
      </c>
      <c r="H786" s="3">
        <v>12</v>
      </c>
      <c r="I786" s="15">
        <f>SUMIFS(IN_TRANSITO!E:E,IN_TRANSITO!B:B,PLANEJAMENTO!C786,IN_TRANSITO!H:H,PLANEJAMENTO!$I$2,IN_TRANSITO!W:W,PLANEJAMENTO!A786)</f>
        <v>24</v>
      </c>
      <c r="J786" s="15">
        <f>SUMIFS(IN_TRANSITO!E:E,IN_TRANSITO!B:B,PLANEJAMENTO!C786,IN_TRANSITO!H:H,PLANEJAMENTO!$J$2,IN_TRANSITO!W:W,PLANEJAMENTO!A786)</f>
        <v>0</v>
      </c>
      <c r="K786" s="15">
        <f>SUMIFS(PRODUCAO_SHRINK!E:E,PRODUCAO_SHRINK!B:B,PLANEJAMENTO[[#This Row],[SKU]],PRODUCAO_SHRINK!H:H,PLANEJAMENTO[[#Headers],[SHERINK SOLICITADO]],PRODUCAO_SHRINK!V:V,PLANEJAMENTO[[#This Row],[LISTA]])</f>
        <v>0</v>
      </c>
      <c r="L786" s="15">
        <f>SUMIFS(PRODUCAO_SHRINK!E:E,PRODUCAO_SHRINK!B:B,PLANEJAMENTO[[#This Row],[SKU]],PRODUCAO_SHRINK!H:H,PLANEJAMENTO[[#Headers],[SHERINK ENVIADO]],PRODUCAO_SHRINK!V:V,PLANEJAMENTO[[#This Row],[LISTA]])</f>
        <v>0</v>
      </c>
      <c r="M786" s="15">
        <f>SUMIFS(IN_TRANSITO!E:E,IN_TRANSITO!B:B,PLANEJAMENTO!C786,IN_TRANSITO!H:H,PLANEJAMENTO!$M$2,IN_TRANSITO!W:W,PLANEJAMENTO!A786)</f>
        <v>0</v>
      </c>
      <c r="N786" s="15">
        <v>0</v>
      </c>
      <c r="O786" s="15">
        <v>24</v>
      </c>
      <c r="P786" s="15">
        <f>(PLANEJAMENTO[[#This Row],[AGUARDANDO SEPARAÇÃO]]+PLANEJAMENTO[[#This Row],[FINALIZADO]])-(PLANEJAMENTO[[#This Row],[TOTAL LISTA]]+PLANEJAMENTO[[#This Row],[KIT]])</f>
        <v>0</v>
      </c>
      <c r="Q786" s="3">
        <f>IFERROR(VLOOKUP(PLANEJAMENTO[[#This Row],[SKU]],EST_MERCOCAMP!A:E,5,0),0)</f>
        <v>984</v>
      </c>
      <c r="R786" s="3">
        <f>IFERROR(VLOOKUP(PLANEJAMENTO[[#This Row],[SKU]],EST_LMX!A:C,3,0),0)</f>
        <v>60</v>
      </c>
      <c r="S786" s="7">
        <f>IFERROR(IF(VLOOKUP(C786,'EST_DEVINTEX X DEMANDA'!A:E,5,0)&lt;0,0,VLOOKUP(C786,'EST_DEVINTEX X DEMANDA'!A:E,5,0)),0)</f>
        <v>4680</v>
      </c>
      <c r="T786" s="3"/>
      <c r="U786" s="3">
        <f t="shared" si="24"/>
        <v>0</v>
      </c>
      <c r="V786" s="3">
        <f t="shared" si="25"/>
        <v>0</v>
      </c>
      <c r="W786" s="3" t="s">
        <v>145</v>
      </c>
      <c r="X786" s="87" t="s">
        <v>145</v>
      </c>
      <c r="Y786" s="73">
        <f>(PLANEJAMENTO[[#This Row],[AGUARDANDO SEPARAÇÃO]]+PLANEJAMENTO[[#This Row],[FINALIZADO]])/(PLANEJAMENTO[[#This Row],[KIT]]+PLANEJAMENTO[[#This Row],[TOTAL LISTA]])</f>
        <v>1</v>
      </c>
    </row>
    <row r="787" spans="1:25" x14ac:dyDescent="0.25">
      <c r="A787" s="71" t="s">
        <v>162</v>
      </c>
      <c r="B787" s="71" t="s">
        <v>158</v>
      </c>
      <c r="C787" s="3">
        <v>32907</v>
      </c>
      <c r="D787" s="3" t="s">
        <v>360</v>
      </c>
      <c r="E787" s="47" t="s">
        <v>138</v>
      </c>
      <c r="F787" s="4" t="s">
        <v>136</v>
      </c>
      <c r="G787" s="4">
        <v>930</v>
      </c>
      <c r="H787" s="3">
        <v>6</v>
      </c>
      <c r="I787" s="15">
        <f>SUMIFS(IN_TRANSITO!E:E,IN_TRANSITO!B:B,PLANEJAMENTO!C787,IN_TRANSITO!H:H,PLANEJAMENTO!$I$2,IN_TRANSITO!W:W,PLANEJAMENTO!A787)</f>
        <v>24</v>
      </c>
      <c r="J787" s="15">
        <f>SUMIFS(IN_TRANSITO!E:E,IN_TRANSITO!B:B,PLANEJAMENTO!C787,IN_TRANSITO!H:H,PLANEJAMENTO!$J$2,IN_TRANSITO!W:W,PLANEJAMENTO!A787)</f>
        <v>0</v>
      </c>
      <c r="K787" s="15">
        <f>SUMIFS(PRODUCAO_SHRINK!E:E,PRODUCAO_SHRINK!B:B,PLANEJAMENTO[[#This Row],[SKU]],PRODUCAO_SHRINK!H:H,PLANEJAMENTO[[#Headers],[SHERINK SOLICITADO]],PRODUCAO_SHRINK!V:V,PLANEJAMENTO[[#This Row],[LISTA]])</f>
        <v>0</v>
      </c>
      <c r="L787" s="15">
        <f>SUMIFS(PRODUCAO_SHRINK!E:E,PRODUCAO_SHRINK!B:B,PLANEJAMENTO[[#This Row],[SKU]],PRODUCAO_SHRINK!H:H,PLANEJAMENTO[[#Headers],[SHERINK ENVIADO]],PRODUCAO_SHRINK!V:V,PLANEJAMENTO[[#This Row],[LISTA]])</f>
        <v>0</v>
      </c>
      <c r="M787" s="15">
        <f>SUMIFS(IN_TRANSITO!E:E,IN_TRANSITO!B:B,PLANEJAMENTO!C787,IN_TRANSITO!H:H,PLANEJAMENTO!$M$2,IN_TRANSITO!W:W,PLANEJAMENTO!A787)</f>
        <v>0</v>
      </c>
      <c r="N787" s="15">
        <v>0</v>
      </c>
      <c r="O787" s="15">
        <v>24</v>
      </c>
      <c r="P787" s="15">
        <f>(PLANEJAMENTO[[#This Row],[AGUARDANDO SEPARAÇÃO]]+PLANEJAMENTO[[#This Row],[FINALIZADO]])-(PLANEJAMENTO[[#This Row],[TOTAL LISTA]]+PLANEJAMENTO[[#This Row],[KIT]])</f>
        <v>0</v>
      </c>
      <c r="Q787" s="3">
        <f>IFERROR(VLOOKUP(PLANEJAMENTO[[#This Row],[SKU]],EST_MERCOCAMP!A:E,5,0),0)</f>
        <v>1158</v>
      </c>
      <c r="R787" s="3">
        <f>IFERROR(VLOOKUP(PLANEJAMENTO[[#This Row],[SKU]],EST_LMX!A:C,3,0),0)</f>
        <v>132</v>
      </c>
      <c r="S787" s="7">
        <f>IFERROR(IF(VLOOKUP(C787,'EST_DEVINTEX X DEMANDA'!A:E,5,0)&lt;0,0,VLOOKUP(C787,'EST_DEVINTEX X DEMANDA'!A:E,5,0)),0)</f>
        <v>0</v>
      </c>
      <c r="T787" s="3"/>
      <c r="U787" s="3">
        <f t="shared" si="24"/>
        <v>0</v>
      </c>
      <c r="V787" s="3">
        <f t="shared" si="25"/>
        <v>0</v>
      </c>
      <c r="W787" s="3" t="s">
        <v>145</v>
      </c>
      <c r="X787" s="87" t="s">
        <v>145</v>
      </c>
      <c r="Y787" s="73">
        <f>(PLANEJAMENTO[[#This Row],[AGUARDANDO SEPARAÇÃO]]+PLANEJAMENTO[[#This Row],[FINALIZADO]])/(PLANEJAMENTO[[#This Row],[KIT]]+PLANEJAMENTO[[#This Row],[TOTAL LISTA]])</f>
        <v>1</v>
      </c>
    </row>
    <row r="788" spans="1:25" x14ac:dyDescent="0.25">
      <c r="A788" s="71" t="s">
        <v>162</v>
      </c>
      <c r="B788" s="71" t="s">
        <v>158</v>
      </c>
      <c r="C788" s="3">
        <v>43121</v>
      </c>
      <c r="D788" s="3" t="s">
        <v>351</v>
      </c>
      <c r="E788" s="47" t="s">
        <v>137</v>
      </c>
      <c r="F788" s="4" t="s">
        <v>136</v>
      </c>
      <c r="G788" s="4">
        <v>1680</v>
      </c>
      <c r="H788" s="3">
        <v>6</v>
      </c>
      <c r="I788" s="15">
        <f>SUMIFS(IN_TRANSITO!E:E,IN_TRANSITO!B:B,PLANEJAMENTO!C788,IN_TRANSITO!H:H,PLANEJAMENTO!$I$2,IN_TRANSITO!W:W,PLANEJAMENTO!A788)</f>
        <v>24</v>
      </c>
      <c r="J788" s="15">
        <f>SUMIFS(IN_TRANSITO!E:E,IN_TRANSITO!B:B,PLANEJAMENTO!C788,IN_TRANSITO!H:H,PLANEJAMENTO!$J$2,IN_TRANSITO!W:W,PLANEJAMENTO!A788)</f>
        <v>0</v>
      </c>
      <c r="K788" s="15">
        <f>SUMIFS(PRODUCAO_SHRINK!E:E,PRODUCAO_SHRINK!B:B,PLANEJAMENTO[[#This Row],[SKU]],PRODUCAO_SHRINK!H:H,PLANEJAMENTO[[#Headers],[SHERINK SOLICITADO]],PRODUCAO_SHRINK!V:V,PLANEJAMENTO[[#This Row],[LISTA]])</f>
        <v>0</v>
      </c>
      <c r="L788" s="15">
        <f>SUMIFS(PRODUCAO_SHRINK!E:E,PRODUCAO_SHRINK!B:B,PLANEJAMENTO[[#This Row],[SKU]],PRODUCAO_SHRINK!H:H,PLANEJAMENTO[[#Headers],[SHERINK ENVIADO]],PRODUCAO_SHRINK!V:V,PLANEJAMENTO[[#This Row],[LISTA]])</f>
        <v>0</v>
      </c>
      <c r="M788" s="15">
        <f>SUMIFS(IN_TRANSITO!E:E,IN_TRANSITO!B:B,PLANEJAMENTO!C788,IN_TRANSITO!H:H,PLANEJAMENTO!$M$2,IN_TRANSITO!W:W,PLANEJAMENTO!A788)</f>
        <v>0</v>
      </c>
      <c r="N788" s="15">
        <v>0</v>
      </c>
      <c r="O788" s="15">
        <v>24</v>
      </c>
      <c r="P788" s="15">
        <f>(PLANEJAMENTO[[#This Row],[AGUARDANDO SEPARAÇÃO]]+PLANEJAMENTO[[#This Row],[FINALIZADO]])-(PLANEJAMENTO[[#This Row],[TOTAL LISTA]]+PLANEJAMENTO[[#This Row],[KIT]])</f>
        <v>0</v>
      </c>
      <c r="Q788" s="3">
        <f>IFERROR(VLOOKUP(PLANEJAMENTO[[#This Row],[SKU]],EST_MERCOCAMP!A:E,5,0),0)</f>
        <v>-1830</v>
      </c>
      <c r="R788" s="3">
        <f>IFERROR(VLOOKUP(PLANEJAMENTO[[#This Row],[SKU]],EST_LMX!A:C,3,0),0)</f>
        <v>708</v>
      </c>
      <c r="S788" s="7">
        <f>IFERROR(IF(VLOOKUP(C788,'EST_DEVINTEX X DEMANDA'!A:E,5,0)&lt;0,0,VLOOKUP(C788,'EST_DEVINTEX X DEMANDA'!A:E,5,0)),0)</f>
        <v>9396</v>
      </c>
      <c r="T788" s="3"/>
      <c r="U788" s="3">
        <f t="shared" si="24"/>
        <v>0</v>
      </c>
      <c r="V788" s="3">
        <f t="shared" si="25"/>
        <v>0</v>
      </c>
      <c r="W788" s="3" t="s">
        <v>145</v>
      </c>
      <c r="X788" s="87" t="s">
        <v>145</v>
      </c>
      <c r="Y788" s="73">
        <f>(PLANEJAMENTO[[#This Row],[AGUARDANDO SEPARAÇÃO]]+PLANEJAMENTO[[#This Row],[FINALIZADO]])/(PLANEJAMENTO[[#This Row],[KIT]]+PLANEJAMENTO[[#This Row],[TOTAL LISTA]])</f>
        <v>1</v>
      </c>
    </row>
    <row r="789" spans="1:25" x14ac:dyDescent="0.25">
      <c r="A789" s="71" t="s">
        <v>162</v>
      </c>
      <c r="B789" s="71" t="s">
        <v>158</v>
      </c>
      <c r="C789" s="3">
        <v>32884</v>
      </c>
      <c r="D789" s="3" t="s">
        <v>46</v>
      </c>
      <c r="E789" s="47" t="s">
        <v>138</v>
      </c>
      <c r="F789" s="4" t="s">
        <v>136</v>
      </c>
      <c r="G789" s="4">
        <v>960</v>
      </c>
      <c r="H789" s="3">
        <v>6</v>
      </c>
      <c r="I789" s="15">
        <f>SUMIFS(IN_TRANSITO!E:E,IN_TRANSITO!B:B,PLANEJAMENTO!C789,IN_TRANSITO!H:H,PLANEJAMENTO!$I$2,IN_TRANSITO!W:W,PLANEJAMENTO!A789)</f>
        <v>0</v>
      </c>
      <c r="J789" s="15">
        <f>SUMIFS(IN_TRANSITO!E:E,IN_TRANSITO!B:B,PLANEJAMENTO!C789,IN_TRANSITO!H:H,PLANEJAMENTO!$J$2,IN_TRANSITO!W:W,PLANEJAMENTO!A789)</f>
        <v>0</v>
      </c>
      <c r="K789" s="15">
        <f>SUMIFS(PRODUCAO_SHRINK!E:E,PRODUCAO_SHRINK!B:B,PLANEJAMENTO[[#This Row],[SKU]],PRODUCAO_SHRINK!H:H,PLANEJAMENTO[[#Headers],[SHERINK SOLICITADO]],PRODUCAO_SHRINK!V:V,PLANEJAMENTO[[#This Row],[LISTA]])</f>
        <v>24</v>
      </c>
      <c r="L789" s="15">
        <f>SUMIFS(PRODUCAO_SHRINK!E:E,PRODUCAO_SHRINK!B:B,PLANEJAMENTO[[#This Row],[SKU]],PRODUCAO_SHRINK!H:H,PLANEJAMENTO[[#Headers],[SHERINK ENVIADO]],PRODUCAO_SHRINK!V:V,PLANEJAMENTO[[#This Row],[LISTA]])</f>
        <v>0</v>
      </c>
      <c r="M789" s="15">
        <f>SUMIFS(IN_TRANSITO!E:E,IN_TRANSITO!B:B,PLANEJAMENTO!C789,IN_TRANSITO!H:H,PLANEJAMENTO!$M$2,IN_TRANSITO!W:W,PLANEJAMENTO!A789)</f>
        <v>0</v>
      </c>
      <c r="N789" s="15">
        <v>0</v>
      </c>
      <c r="O789" s="15">
        <v>24</v>
      </c>
      <c r="P789" s="15">
        <f>(PLANEJAMENTO[[#This Row],[AGUARDANDO SEPARAÇÃO]]+PLANEJAMENTO[[#This Row],[FINALIZADO]])-(PLANEJAMENTO[[#This Row],[TOTAL LISTA]]+PLANEJAMENTO[[#This Row],[KIT]])</f>
        <v>-24</v>
      </c>
      <c r="Q789" s="3">
        <f>IFERROR(VLOOKUP(PLANEJAMENTO[[#This Row],[SKU]],EST_MERCOCAMP!A:E,5,0),0)</f>
        <v>7320</v>
      </c>
      <c r="R789" s="3">
        <f>IFERROR(VLOOKUP(PLANEJAMENTO[[#This Row],[SKU]],EST_LMX!A:C,3,0),0)</f>
        <v>252</v>
      </c>
      <c r="S789" s="7">
        <f>IFERROR(IF(VLOOKUP(C789,'EST_DEVINTEX X DEMANDA'!A:E,5,0)&lt;0,0,VLOOKUP(C789,'EST_DEVINTEX X DEMANDA'!A:E,5,0)),0)</f>
        <v>0</v>
      </c>
      <c r="T789" s="3"/>
      <c r="U789" s="3">
        <f t="shared" si="24"/>
        <v>0</v>
      </c>
      <c r="V789" s="3">
        <f t="shared" si="25"/>
        <v>0</v>
      </c>
      <c r="W789" s="3" t="s">
        <v>182</v>
      </c>
      <c r="X789" s="87" t="s">
        <v>145</v>
      </c>
      <c r="Y789" s="73">
        <f>(PLANEJAMENTO[[#This Row],[AGUARDANDO SEPARAÇÃO]]+PLANEJAMENTO[[#This Row],[FINALIZADO]])/(PLANEJAMENTO[[#This Row],[KIT]]+PLANEJAMENTO[[#This Row],[TOTAL LISTA]])</f>
        <v>0</v>
      </c>
    </row>
    <row r="790" spans="1:25" x14ac:dyDescent="0.25">
      <c r="A790" s="71" t="s">
        <v>162</v>
      </c>
      <c r="B790" s="71" t="s">
        <v>158</v>
      </c>
      <c r="C790" s="3">
        <v>34849</v>
      </c>
      <c r="D790" s="3" t="s">
        <v>296</v>
      </c>
      <c r="E790" s="47" t="s">
        <v>138</v>
      </c>
      <c r="F790" s="4" t="s">
        <v>136</v>
      </c>
      <c r="G790" s="4">
        <v>1560</v>
      </c>
      <c r="H790" s="3">
        <v>12</v>
      </c>
      <c r="I790" s="15">
        <f>SUMIFS(IN_TRANSITO!E:E,IN_TRANSITO!B:B,PLANEJAMENTO!C790,IN_TRANSITO!H:H,PLANEJAMENTO!$I$2,IN_TRANSITO!W:W,PLANEJAMENTO!A790)</f>
        <v>24</v>
      </c>
      <c r="J790" s="15">
        <f>SUMIFS(IN_TRANSITO!E:E,IN_TRANSITO!B:B,PLANEJAMENTO!C790,IN_TRANSITO!H:H,PLANEJAMENTO!$J$2,IN_TRANSITO!W:W,PLANEJAMENTO!A790)</f>
        <v>0</v>
      </c>
      <c r="K790" s="15">
        <f>SUMIFS(PRODUCAO_SHRINK!E:E,PRODUCAO_SHRINK!B:B,PLANEJAMENTO[[#This Row],[SKU]],PRODUCAO_SHRINK!H:H,PLANEJAMENTO[[#Headers],[SHERINK SOLICITADO]],PRODUCAO_SHRINK!V:V,PLANEJAMENTO[[#This Row],[LISTA]])</f>
        <v>0</v>
      </c>
      <c r="L790" s="15">
        <f>SUMIFS(PRODUCAO_SHRINK!E:E,PRODUCAO_SHRINK!B:B,PLANEJAMENTO[[#This Row],[SKU]],PRODUCAO_SHRINK!H:H,PLANEJAMENTO[[#Headers],[SHERINK ENVIADO]],PRODUCAO_SHRINK!V:V,PLANEJAMENTO[[#This Row],[LISTA]])</f>
        <v>0</v>
      </c>
      <c r="M790" s="15">
        <f>SUMIFS(IN_TRANSITO!E:E,IN_TRANSITO!B:B,PLANEJAMENTO!C790,IN_TRANSITO!H:H,PLANEJAMENTO!$M$2,IN_TRANSITO!W:W,PLANEJAMENTO!A790)</f>
        <v>0</v>
      </c>
      <c r="N790" s="15">
        <v>0</v>
      </c>
      <c r="O790" s="15">
        <v>24</v>
      </c>
      <c r="P790" s="15">
        <f>(PLANEJAMENTO[[#This Row],[AGUARDANDO SEPARAÇÃO]]+PLANEJAMENTO[[#This Row],[FINALIZADO]])-(PLANEJAMENTO[[#This Row],[TOTAL LISTA]]+PLANEJAMENTO[[#This Row],[KIT]])</f>
        <v>0</v>
      </c>
      <c r="Q790" s="3">
        <f>IFERROR(VLOOKUP(PLANEJAMENTO[[#This Row],[SKU]],EST_MERCOCAMP!A:E,5,0),0)</f>
        <v>156</v>
      </c>
      <c r="R790" s="3">
        <f>IFERROR(VLOOKUP(PLANEJAMENTO[[#This Row],[SKU]],EST_LMX!A:C,3,0),0)</f>
        <v>540</v>
      </c>
      <c r="S790" s="7">
        <f>IFERROR(IF(VLOOKUP(C790,'EST_DEVINTEX X DEMANDA'!A:E,5,0)&lt;0,0,VLOOKUP(C790,'EST_DEVINTEX X DEMANDA'!A:E,5,0)),0)</f>
        <v>624</v>
      </c>
      <c r="T790" s="3"/>
      <c r="U790" s="3">
        <f t="shared" si="24"/>
        <v>0</v>
      </c>
      <c r="V790" s="3">
        <f t="shared" si="25"/>
        <v>0</v>
      </c>
      <c r="W790" s="3" t="s">
        <v>145</v>
      </c>
      <c r="X790" s="87" t="s">
        <v>145</v>
      </c>
      <c r="Y790" s="73">
        <f>(PLANEJAMENTO[[#This Row],[AGUARDANDO SEPARAÇÃO]]+PLANEJAMENTO[[#This Row],[FINALIZADO]])/(PLANEJAMENTO[[#This Row],[KIT]]+PLANEJAMENTO[[#This Row],[TOTAL LISTA]])</f>
        <v>1</v>
      </c>
    </row>
    <row r="791" spans="1:25" x14ac:dyDescent="0.25">
      <c r="A791" s="71" t="s">
        <v>162</v>
      </c>
      <c r="B791" s="71" t="s">
        <v>158</v>
      </c>
      <c r="C791" s="3">
        <v>34850</v>
      </c>
      <c r="D791" s="3" t="s">
        <v>297</v>
      </c>
      <c r="E791" s="47" t="s">
        <v>138</v>
      </c>
      <c r="F791" s="4" t="s">
        <v>136</v>
      </c>
      <c r="G791" s="4">
        <v>1560</v>
      </c>
      <c r="H791" s="3">
        <v>12</v>
      </c>
      <c r="I791" s="15">
        <f>SUMIFS(IN_TRANSITO!E:E,IN_TRANSITO!B:B,PLANEJAMENTO!C791,IN_TRANSITO!H:H,PLANEJAMENTO!$I$2,IN_TRANSITO!W:W,PLANEJAMENTO!A791)</f>
        <v>24</v>
      </c>
      <c r="J791" s="15">
        <f>SUMIFS(IN_TRANSITO!E:E,IN_TRANSITO!B:B,PLANEJAMENTO!C791,IN_TRANSITO!H:H,PLANEJAMENTO!$J$2,IN_TRANSITO!W:W,PLANEJAMENTO!A791)</f>
        <v>0</v>
      </c>
      <c r="K791" s="15">
        <f>SUMIFS(PRODUCAO_SHRINK!E:E,PRODUCAO_SHRINK!B:B,PLANEJAMENTO[[#This Row],[SKU]],PRODUCAO_SHRINK!H:H,PLANEJAMENTO[[#Headers],[SHERINK SOLICITADO]],PRODUCAO_SHRINK!V:V,PLANEJAMENTO[[#This Row],[LISTA]])</f>
        <v>0</v>
      </c>
      <c r="L791" s="15">
        <f>SUMIFS(PRODUCAO_SHRINK!E:E,PRODUCAO_SHRINK!B:B,PLANEJAMENTO[[#This Row],[SKU]],PRODUCAO_SHRINK!H:H,PLANEJAMENTO[[#Headers],[SHERINK ENVIADO]],PRODUCAO_SHRINK!V:V,PLANEJAMENTO[[#This Row],[LISTA]])</f>
        <v>0</v>
      </c>
      <c r="M791" s="15">
        <f>SUMIFS(IN_TRANSITO!E:E,IN_TRANSITO!B:B,PLANEJAMENTO!C791,IN_TRANSITO!H:H,PLANEJAMENTO!$M$2,IN_TRANSITO!W:W,PLANEJAMENTO!A791)</f>
        <v>0</v>
      </c>
      <c r="N791" s="15">
        <v>0</v>
      </c>
      <c r="O791" s="15">
        <v>24</v>
      </c>
      <c r="P791" s="15">
        <f>(PLANEJAMENTO[[#This Row],[AGUARDANDO SEPARAÇÃO]]+PLANEJAMENTO[[#This Row],[FINALIZADO]])-(PLANEJAMENTO[[#This Row],[TOTAL LISTA]]+PLANEJAMENTO[[#This Row],[KIT]])</f>
        <v>0</v>
      </c>
      <c r="Q791" s="3">
        <f>IFERROR(VLOOKUP(PLANEJAMENTO[[#This Row],[SKU]],EST_MERCOCAMP!A:E,5,0),0)</f>
        <v>1260</v>
      </c>
      <c r="R791" s="3">
        <f>IFERROR(VLOOKUP(PLANEJAMENTO[[#This Row],[SKU]],EST_LMX!A:C,3,0),0)</f>
        <v>1764</v>
      </c>
      <c r="S791" s="7">
        <f>IFERROR(IF(VLOOKUP(C791,'EST_DEVINTEX X DEMANDA'!A:E,5,0)&lt;0,0,VLOOKUP(C791,'EST_DEVINTEX X DEMANDA'!A:E,5,0)),0)</f>
        <v>0</v>
      </c>
      <c r="T791" s="3"/>
      <c r="U791" s="3">
        <f t="shared" si="24"/>
        <v>0</v>
      </c>
      <c r="V791" s="3">
        <f t="shared" si="25"/>
        <v>0</v>
      </c>
      <c r="W791" s="3" t="s">
        <v>145</v>
      </c>
      <c r="X791" s="87" t="s">
        <v>145</v>
      </c>
      <c r="Y791" s="73">
        <f>(PLANEJAMENTO[[#This Row],[AGUARDANDO SEPARAÇÃO]]+PLANEJAMENTO[[#This Row],[FINALIZADO]])/(PLANEJAMENTO[[#This Row],[KIT]]+PLANEJAMENTO[[#This Row],[TOTAL LISTA]])</f>
        <v>1</v>
      </c>
    </row>
    <row r="792" spans="1:25" x14ac:dyDescent="0.25">
      <c r="A792" s="71" t="s">
        <v>162</v>
      </c>
      <c r="B792" s="71" t="s">
        <v>158</v>
      </c>
      <c r="C792" s="3">
        <v>34700</v>
      </c>
      <c r="D792" s="3" t="s">
        <v>367</v>
      </c>
      <c r="E792" s="47" t="s">
        <v>138</v>
      </c>
      <c r="F792" s="4" t="s">
        <v>136</v>
      </c>
      <c r="G792" s="4">
        <v>1560</v>
      </c>
      <c r="H792" s="3">
        <v>12</v>
      </c>
      <c r="I792" s="15">
        <f>SUMIFS(IN_TRANSITO!E:E,IN_TRANSITO!B:B,PLANEJAMENTO!C792,IN_TRANSITO!H:H,PLANEJAMENTO!$I$2,IN_TRANSITO!W:W,PLANEJAMENTO!A792)</f>
        <v>0</v>
      </c>
      <c r="J792" s="15">
        <f>SUMIFS(IN_TRANSITO!E:E,IN_TRANSITO!B:B,PLANEJAMENTO!C792,IN_TRANSITO!H:H,PLANEJAMENTO!$J$2,IN_TRANSITO!W:W,PLANEJAMENTO!A792)</f>
        <v>0</v>
      </c>
      <c r="K792" s="15">
        <f>SUMIFS(PRODUCAO_SHRINK!E:E,PRODUCAO_SHRINK!B:B,PLANEJAMENTO[[#This Row],[SKU]],PRODUCAO_SHRINK!H:H,PLANEJAMENTO[[#Headers],[SHERINK SOLICITADO]],PRODUCAO_SHRINK!V:V,PLANEJAMENTO[[#This Row],[LISTA]])</f>
        <v>0</v>
      </c>
      <c r="L792" s="15">
        <f>SUMIFS(PRODUCAO_SHRINK!E:E,PRODUCAO_SHRINK!B:B,PLANEJAMENTO[[#This Row],[SKU]],PRODUCAO_SHRINK!H:H,PLANEJAMENTO[[#Headers],[SHERINK ENVIADO]],PRODUCAO_SHRINK!V:V,PLANEJAMENTO[[#This Row],[LISTA]])</f>
        <v>0</v>
      </c>
      <c r="M792" s="15">
        <f>SUMIFS(IN_TRANSITO!E:E,IN_TRANSITO!B:B,PLANEJAMENTO!C792,IN_TRANSITO!H:H,PLANEJAMENTO!$M$2,IN_TRANSITO!W:W,PLANEJAMENTO!A792)</f>
        <v>0</v>
      </c>
      <c r="N792" s="15">
        <v>0</v>
      </c>
      <c r="O792" s="15">
        <v>24</v>
      </c>
      <c r="P792" s="15">
        <f>(PLANEJAMENTO[[#This Row],[AGUARDANDO SEPARAÇÃO]]+PLANEJAMENTO[[#This Row],[FINALIZADO]])-(PLANEJAMENTO[[#This Row],[TOTAL LISTA]]+PLANEJAMENTO[[#This Row],[KIT]])</f>
        <v>-24</v>
      </c>
      <c r="Q792" s="3">
        <f>IFERROR(VLOOKUP(PLANEJAMENTO[[#This Row],[SKU]],EST_MERCOCAMP!A:E,5,0),0)</f>
        <v>-1512</v>
      </c>
      <c r="R792" s="3">
        <f>IFERROR(VLOOKUP(PLANEJAMENTO[[#This Row],[SKU]],EST_LMX!A:C,3,0),0)</f>
        <v>4644</v>
      </c>
      <c r="S792" s="7">
        <f>IFERROR(IF(VLOOKUP(C792,'EST_DEVINTEX X DEMANDA'!A:E,5,0)&lt;0,0,VLOOKUP(C792,'EST_DEVINTEX X DEMANDA'!A:E,5,0)),0)</f>
        <v>11856</v>
      </c>
      <c r="T792" s="3"/>
      <c r="U792" s="3">
        <f t="shared" si="24"/>
        <v>0</v>
      </c>
      <c r="V792" s="3">
        <f t="shared" si="25"/>
        <v>0</v>
      </c>
      <c r="W792" s="3" t="s">
        <v>145</v>
      </c>
      <c r="X792" s="87" t="s">
        <v>145</v>
      </c>
      <c r="Y792" s="73">
        <f>(PLANEJAMENTO[[#This Row],[AGUARDANDO SEPARAÇÃO]]+PLANEJAMENTO[[#This Row],[FINALIZADO]])/(PLANEJAMENTO[[#This Row],[KIT]]+PLANEJAMENTO[[#This Row],[TOTAL LISTA]])</f>
        <v>0</v>
      </c>
    </row>
    <row r="793" spans="1:25" x14ac:dyDescent="0.25">
      <c r="A793" s="71" t="s">
        <v>162</v>
      </c>
      <c r="B793" s="71" t="s">
        <v>158</v>
      </c>
      <c r="C793" s="3">
        <v>32628</v>
      </c>
      <c r="D793" s="3" t="s">
        <v>311</v>
      </c>
      <c r="E793" s="47" t="s">
        <v>138</v>
      </c>
      <c r="F793" s="4" t="s">
        <v>136</v>
      </c>
      <c r="G793" s="4">
        <v>936</v>
      </c>
      <c r="H793" s="3">
        <v>6</v>
      </c>
      <c r="I793" s="15">
        <f>SUMIFS(IN_TRANSITO!E:E,IN_TRANSITO!B:B,PLANEJAMENTO!C793,IN_TRANSITO!H:H,PLANEJAMENTO!$I$2,IN_TRANSITO!W:W,PLANEJAMENTO!A793)</f>
        <v>24</v>
      </c>
      <c r="J793" s="15">
        <f>SUMIFS(IN_TRANSITO!E:E,IN_TRANSITO!B:B,PLANEJAMENTO!C793,IN_TRANSITO!H:H,PLANEJAMENTO!$J$2,IN_TRANSITO!W:W,PLANEJAMENTO!A793)</f>
        <v>0</v>
      </c>
      <c r="K793" s="15">
        <f>SUMIFS(PRODUCAO_SHRINK!E:E,PRODUCAO_SHRINK!B:B,PLANEJAMENTO[[#This Row],[SKU]],PRODUCAO_SHRINK!H:H,PLANEJAMENTO[[#Headers],[SHERINK SOLICITADO]],PRODUCAO_SHRINK!V:V,PLANEJAMENTO[[#This Row],[LISTA]])</f>
        <v>0</v>
      </c>
      <c r="L793" s="15">
        <f>SUMIFS(PRODUCAO_SHRINK!E:E,PRODUCAO_SHRINK!B:B,PLANEJAMENTO[[#This Row],[SKU]],PRODUCAO_SHRINK!H:H,PLANEJAMENTO[[#Headers],[SHERINK ENVIADO]],PRODUCAO_SHRINK!V:V,PLANEJAMENTO[[#This Row],[LISTA]])</f>
        <v>0</v>
      </c>
      <c r="M793" s="15">
        <f>SUMIFS(IN_TRANSITO!E:E,IN_TRANSITO!B:B,PLANEJAMENTO!C793,IN_TRANSITO!H:H,PLANEJAMENTO!$M$2,IN_TRANSITO!W:W,PLANEJAMENTO!A793)</f>
        <v>0</v>
      </c>
      <c r="N793" s="15">
        <v>0</v>
      </c>
      <c r="O793" s="15">
        <v>24</v>
      </c>
      <c r="P793" s="15">
        <f>(PLANEJAMENTO[[#This Row],[AGUARDANDO SEPARAÇÃO]]+PLANEJAMENTO[[#This Row],[FINALIZADO]])-(PLANEJAMENTO[[#This Row],[TOTAL LISTA]]+PLANEJAMENTO[[#This Row],[KIT]])</f>
        <v>0</v>
      </c>
      <c r="Q793" s="3">
        <f>IFERROR(VLOOKUP(PLANEJAMENTO[[#This Row],[SKU]],EST_MERCOCAMP!A:E,5,0),0)</f>
        <v>612</v>
      </c>
      <c r="R793" s="3">
        <f>IFERROR(VLOOKUP(PLANEJAMENTO[[#This Row],[SKU]],EST_LMX!A:C,3,0),0)</f>
        <v>1806</v>
      </c>
      <c r="S793" s="7">
        <f>IFERROR(IF(VLOOKUP(C793,'EST_DEVINTEX X DEMANDA'!A:E,5,0)&lt;0,0,VLOOKUP(C793,'EST_DEVINTEX X DEMANDA'!A:E,5,0)),0)</f>
        <v>936</v>
      </c>
      <c r="T793" s="3"/>
      <c r="U793" s="3">
        <f t="shared" si="24"/>
        <v>0</v>
      </c>
      <c r="V793" s="3">
        <f t="shared" si="25"/>
        <v>0</v>
      </c>
      <c r="W793" s="3" t="s">
        <v>145</v>
      </c>
      <c r="X793" s="87" t="s">
        <v>145</v>
      </c>
      <c r="Y793" s="73">
        <f>(PLANEJAMENTO[[#This Row],[AGUARDANDO SEPARAÇÃO]]+PLANEJAMENTO[[#This Row],[FINALIZADO]])/(PLANEJAMENTO[[#This Row],[KIT]]+PLANEJAMENTO[[#This Row],[TOTAL LISTA]])</f>
        <v>1</v>
      </c>
    </row>
    <row r="794" spans="1:25" x14ac:dyDescent="0.25">
      <c r="A794" s="71" t="s">
        <v>162</v>
      </c>
      <c r="B794" s="71" t="s">
        <v>158</v>
      </c>
      <c r="C794" s="3">
        <v>95239</v>
      </c>
      <c r="D794" s="3" t="s">
        <v>260</v>
      </c>
      <c r="E794" s="47" t="s">
        <v>138</v>
      </c>
      <c r="F794" s="4" t="s">
        <v>136</v>
      </c>
      <c r="G794" s="4">
        <v>1440</v>
      </c>
      <c r="H794" s="3">
        <v>6</v>
      </c>
      <c r="I794" s="15">
        <f>SUMIFS(IN_TRANSITO!E:E,IN_TRANSITO!B:B,PLANEJAMENTO!C794,IN_TRANSITO!H:H,PLANEJAMENTO!$I$2,IN_TRANSITO!W:W,PLANEJAMENTO!A794)</f>
        <v>24</v>
      </c>
      <c r="J794" s="15">
        <f>SUMIFS(IN_TRANSITO!E:E,IN_TRANSITO!B:B,PLANEJAMENTO!C794,IN_TRANSITO!H:H,PLANEJAMENTO!$J$2,IN_TRANSITO!W:W,PLANEJAMENTO!A794)</f>
        <v>0</v>
      </c>
      <c r="K794" s="15">
        <f>SUMIFS(PRODUCAO_SHRINK!E:E,PRODUCAO_SHRINK!B:B,PLANEJAMENTO[[#This Row],[SKU]],PRODUCAO_SHRINK!H:H,PLANEJAMENTO[[#Headers],[SHERINK SOLICITADO]],PRODUCAO_SHRINK!V:V,PLANEJAMENTO[[#This Row],[LISTA]])</f>
        <v>0</v>
      </c>
      <c r="L794" s="15">
        <f>SUMIFS(PRODUCAO_SHRINK!E:E,PRODUCAO_SHRINK!B:B,PLANEJAMENTO[[#This Row],[SKU]],PRODUCAO_SHRINK!H:H,PLANEJAMENTO[[#Headers],[SHERINK ENVIADO]],PRODUCAO_SHRINK!V:V,PLANEJAMENTO[[#This Row],[LISTA]])</f>
        <v>0</v>
      </c>
      <c r="M794" s="15">
        <f>SUMIFS(IN_TRANSITO!E:E,IN_TRANSITO!B:B,PLANEJAMENTO!C794,IN_TRANSITO!H:H,PLANEJAMENTO!$M$2,IN_TRANSITO!W:W,PLANEJAMENTO!A794)</f>
        <v>0</v>
      </c>
      <c r="N794" s="15">
        <v>0</v>
      </c>
      <c r="O794" s="15">
        <v>24</v>
      </c>
      <c r="P794" s="15">
        <f>(PLANEJAMENTO[[#This Row],[AGUARDANDO SEPARAÇÃO]]+PLANEJAMENTO[[#This Row],[FINALIZADO]])-(PLANEJAMENTO[[#This Row],[TOTAL LISTA]]+PLANEJAMENTO[[#This Row],[KIT]])</f>
        <v>0</v>
      </c>
      <c r="Q794" s="3">
        <f>IFERROR(VLOOKUP(PLANEJAMENTO[[#This Row],[SKU]],EST_MERCOCAMP!A:E,5,0),0)</f>
        <v>2280</v>
      </c>
      <c r="R794" s="3">
        <f>IFERROR(VLOOKUP(PLANEJAMENTO[[#This Row],[SKU]],EST_LMX!A:C,3,0),0)</f>
        <v>6</v>
      </c>
      <c r="S794" s="7">
        <f>IFERROR(IF(VLOOKUP(C794,'EST_DEVINTEX X DEMANDA'!A:E,5,0)&lt;0,0,VLOOKUP(C794,'EST_DEVINTEX X DEMANDA'!A:E,5,0)),0)</f>
        <v>1440</v>
      </c>
      <c r="T794" s="3"/>
      <c r="U794" s="3">
        <f t="shared" si="24"/>
        <v>0</v>
      </c>
      <c r="V794" s="3">
        <f t="shared" si="25"/>
        <v>0</v>
      </c>
      <c r="W794" s="3" t="s">
        <v>145</v>
      </c>
      <c r="X794" s="87" t="s">
        <v>145</v>
      </c>
      <c r="Y794" s="73">
        <f>(PLANEJAMENTO[[#This Row],[AGUARDANDO SEPARAÇÃO]]+PLANEJAMENTO[[#This Row],[FINALIZADO]])/(PLANEJAMENTO[[#This Row],[KIT]]+PLANEJAMENTO[[#This Row],[TOTAL LISTA]])</f>
        <v>1</v>
      </c>
    </row>
    <row r="795" spans="1:25" x14ac:dyDescent="0.25">
      <c r="A795" s="71" t="s">
        <v>162</v>
      </c>
      <c r="B795" s="71" t="s">
        <v>158</v>
      </c>
      <c r="C795" s="3">
        <v>95620</v>
      </c>
      <c r="D795" s="3" t="s">
        <v>254</v>
      </c>
      <c r="E795" s="47" t="s">
        <v>138</v>
      </c>
      <c r="F795" s="4" t="s">
        <v>136</v>
      </c>
      <c r="G795" s="4">
        <v>1440</v>
      </c>
      <c r="H795" s="3">
        <v>6</v>
      </c>
      <c r="I795" s="15">
        <f>SUMIFS(IN_TRANSITO!E:E,IN_TRANSITO!B:B,PLANEJAMENTO!C795,IN_TRANSITO!H:H,PLANEJAMENTO!$I$2,IN_TRANSITO!W:W,PLANEJAMENTO!A795)</f>
        <v>24</v>
      </c>
      <c r="J795" s="15">
        <f>SUMIFS(IN_TRANSITO!E:E,IN_TRANSITO!B:B,PLANEJAMENTO!C795,IN_TRANSITO!H:H,PLANEJAMENTO!$J$2,IN_TRANSITO!W:W,PLANEJAMENTO!A795)</f>
        <v>0</v>
      </c>
      <c r="K795" s="15">
        <f>SUMIFS(PRODUCAO_SHRINK!E:E,PRODUCAO_SHRINK!B:B,PLANEJAMENTO[[#This Row],[SKU]],PRODUCAO_SHRINK!H:H,PLANEJAMENTO[[#Headers],[SHERINK SOLICITADO]],PRODUCAO_SHRINK!V:V,PLANEJAMENTO[[#This Row],[LISTA]])</f>
        <v>0</v>
      </c>
      <c r="L795" s="15">
        <f>SUMIFS(PRODUCAO_SHRINK!E:E,PRODUCAO_SHRINK!B:B,PLANEJAMENTO[[#This Row],[SKU]],PRODUCAO_SHRINK!H:H,PLANEJAMENTO[[#Headers],[SHERINK ENVIADO]],PRODUCAO_SHRINK!V:V,PLANEJAMENTO[[#This Row],[LISTA]])</f>
        <v>0</v>
      </c>
      <c r="M795" s="15">
        <f>SUMIFS(IN_TRANSITO!E:E,IN_TRANSITO!B:B,PLANEJAMENTO!C795,IN_TRANSITO!H:H,PLANEJAMENTO!$M$2,IN_TRANSITO!W:W,PLANEJAMENTO!A795)</f>
        <v>0</v>
      </c>
      <c r="N795" s="15">
        <v>0</v>
      </c>
      <c r="O795" s="15">
        <v>24</v>
      </c>
      <c r="P795" s="15">
        <f>(PLANEJAMENTO[[#This Row],[AGUARDANDO SEPARAÇÃO]]+PLANEJAMENTO[[#This Row],[FINALIZADO]])-(PLANEJAMENTO[[#This Row],[TOTAL LISTA]]+PLANEJAMENTO[[#This Row],[KIT]])</f>
        <v>0</v>
      </c>
      <c r="Q795" s="3">
        <f>IFERROR(VLOOKUP(PLANEJAMENTO[[#This Row],[SKU]],EST_MERCOCAMP!A:E,5,0),0)</f>
        <v>2340</v>
      </c>
      <c r="R795" s="3">
        <f>IFERROR(VLOOKUP(PLANEJAMENTO[[#This Row],[SKU]],EST_LMX!A:C,3,0),0)</f>
        <v>1062</v>
      </c>
      <c r="S795" s="7">
        <f>IFERROR(IF(VLOOKUP(C795,'EST_DEVINTEX X DEMANDA'!A:E,5,0)&lt;0,0,VLOOKUP(C795,'EST_DEVINTEX X DEMANDA'!A:E,5,0)),0)</f>
        <v>4320</v>
      </c>
      <c r="T795" s="3"/>
      <c r="U795" s="3">
        <f t="shared" si="24"/>
        <v>0</v>
      </c>
      <c r="V795" s="3">
        <f t="shared" si="25"/>
        <v>0</v>
      </c>
      <c r="W795" s="3" t="s">
        <v>145</v>
      </c>
      <c r="X795" s="87" t="s">
        <v>145</v>
      </c>
      <c r="Y795" s="73">
        <f>(PLANEJAMENTO[[#This Row],[AGUARDANDO SEPARAÇÃO]]+PLANEJAMENTO[[#This Row],[FINALIZADO]])/(PLANEJAMENTO[[#This Row],[KIT]]+PLANEJAMENTO[[#This Row],[TOTAL LISTA]])</f>
        <v>1</v>
      </c>
    </row>
    <row r="796" spans="1:25" x14ac:dyDescent="0.25">
      <c r="A796" s="71" t="s">
        <v>162</v>
      </c>
      <c r="B796" s="71" t="s">
        <v>158</v>
      </c>
      <c r="C796" s="3">
        <v>34794</v>
      </c>
      <c r="D796" s="3" t="s">
        <v>228</v>
      </c>
      <c r="E796" s="47" t="s">
        <v>138</v>
      </c>
      <c r="F796" s="4" t="s">
        <v>136</v>
      </c>
      <c r="G796" s="4">
        <v>1560</v>
      </c>
      <c r="H796" s="3">
        <v>12</v>
      </c>
      <c r="I796" s="15">
        <f>SUMIFS(IN_TRANSITO!E:E,IN_TRANSITO!B:B,PLANEJAMENTO!C796,IN_TRANSITO!H:H,PLANEJAMENTO!$I$2,IN_TRANSITO!W:W,PLANEJAMENTO!A796)</f>
        <v>24</v>
      </c>
      <c r="J796" s="15">
        <f>SUMIFS(IN_TRANSITO!E:E,IN_TRANSITO!B:B,PLANEJAMENTO!C796,IN_TRANSITO!H:H,PLANEJAMENTO!$J$2,IN_TRANSITO!W:W,PLANEJAMENTO!A796)</f>
        <v>0</v>
      </c>
      <c r="K796" s="15">
        <f>SUMIFS(PRODUCAO_SHRINK!E:E,PRODUCAO_SHRINK!B:B,PLANEJAMENTO[[#This Row],[SKU]],PRODUCAO_SHRINK!H:H,PLANEJAMENTO[[#Headers],[SHERINK SOLICITADO]],PRODUCAO_SHRINK!V:V,PLANEJAMENTO[[#This Row],[LISTA]])</f>
        <v>0</v>
      </c>
      <c r="L796" s="15">
        <f>SUMIFS(PRODUCAO_SHRINK!E:E,PRODUCAO_SHRINK!B:B,PLANEJAMENTO[[#This Row],[SKU]],PRODUCAO_SHRINK!H:H,PLANEJAMENTO[[#Headers],[SHERINK ENVIADO]],PRODUCAO_SHRINK!V:V,PLANEJAMENTO[[#This Row],[LISTA]])</f>
        <v>0</v>
      </c>
      <c r="M796" s="15">
        <f>SUMIFS(IN_TRANSITO!E:E,IN_TRANSITO!B:B,PLANEJAMENTO!C796,IN_TRANSITO!H:H,PLANEJAMENTO!$M$2,IN_TRANSITO!W:W,PLANEJAMENTO!A796)</f>
        <v>0</v>
      </c>
      <c r="N796" s="15">
        <v>0</v>
      </c>
      <c r="O796" s="15">
        <v>24</v>
      </c>
      <c r="P796" s="15">
        <f>(PLANEJAMENTO[[#This Row],[AGUARDANDO SEPARAÇÃO]]+PLANEJAMENTO[[#This Row],[FINALIZADO]])-(PLANEJAMENTO[[#This Row],[TOTAL LISTA]]+PLANEJAMENTO[[#This Row],[KIT]])</f>
        <v>0</v>
      </c>
      <c r="Q796" s="3">
        <f>IFERROR(VLOOKUP(PLANEJAMENTO[[#This Row],[SKU]],EST_MERCOCAMP!A:E,5,0),0)</f>
        <v>2040</v>
      </c>
      <c r="R796" s="3">
        <f>IFERROR(VLOOKUP(PLANEJAMENTO[[#This Row],[SKU]],EST_LMX!A:C,3,0),0)</f>
        <v>2028</v>
      </c>
      <c r="S796" s="7">
        <f>IFERROR(IF(VLOOKUP(C796,'EST_DEVINTEX X DEMANDA'!A:E,5,0)&lt;0,0,VLOOKUP(C796,'EST_DEVINTEX X DEMANDA'!A:E,5,0)),0)</f>
        <v>3564</v>
      </c>
      <c r="T796" s="3"/>
      <c r="U796" s="3">
        <f t="shared" si="24"/>
        <v>0</v>
      </c>
      <c r="V796" s="3">
        <f t="shared" si="25"/>
        <v>0</v>
      </c>
      <c r="W796" s="3" t="s">
        <v>145</v>
      </c>
      <c r="X796" s="87" t="s">
        <v>145</v>
      </c>
      <c r="Y796" s="73">
        <f>(PLANEJAMENTO[[#This Row],[AGUARDANDO SEPARAÇÃO]]+PLANEJAMENTO[[#This Row],[FINALIZADO]])/(PLANEJAMENTO[[#This Row],[KIT]]+PLANEJAMENTO[[#This Row],[TOTAL LISTA]])</f>
        <v>1</v>
      </c>
    </row>
    <row r="797" spans="1:25" x14ac:dyDescent="0.25">
      <c r="A797" s="71" t="s">
        <v>162</v>
      </c>
      <c r="B797" s="71" t="s">
        <v>158</v>
      </c>
      <c r="C797" s="3">
        <v>32488</v>
      </c>
      <c r="D797" s="3" t="s">
        <v>366</v>
      </c>
      <c r="E797" s="47" t="s">
        <v>138</v>
      </c>
      <c r="F797" s="4" t="s">
        <v>136</v>
      </c>
      <c r="G797" s="4">
        <v>1512</v>
      </c>
      <c r="H797" s="3">
        <v>6</v>
      </c>
      <c r="I797" s="15">
        <f>SUMIFS(IN_TRANSITO!E:E,IN_TRANSITO!B:B,PLANEJAMENTO!C797,IN_TRANSITO!H:H,PLANEJAMENTO!$I$2,IN_TRANSITO!W:W,PLANEJAMENTO!A797)</f>
        <v>24</v>
      </c>
      <c r="J797" s="15">
        <f>SUMIFS(IN_TRANSITO!E:E,IN_TRANSITO!B:B,PLANEJAMENTO!C797,IN_TRANSITO!H:H,PLANEJAMENTO!$J$2,IN_TRANSITO!W:W,PLANEJAMENTO!A797)</f>
        <v>0</v>
      </c>
      <c r="K797" s="15">
        <f>SUMIFS(PRODUCAO_SHRINK!E:E,PRODUCAO_SHRINK!B:B,PLANEJAMENTO[[#This Row],[SKU]],PRODUCAO_SHRINK!H:H,PLANEJAMENTO[[#Headers],[SHERINK SOLICITADO]],PRODUCAO_SHRINK!V:V,PLANEJAMENTO[[#This Row],[LISTA]])</f>
        <v>0</v>
      </c>
      <c r="L797" s="15">
        <f>SUMIFS(PRODUCAO_SHRINK!E:E,PRODUCAO_SHRINK!B:B,PLANEJAMENTO[[#This Row],[SKU]],PRODUCAO_SHRINK!H:H,PLANEJAMENTO[[#Headers],[SHERINK ENVIADO]],PRODUCAO_SHRINK!V:V,PLANEJAMENTO[[#This Row],[LISTA]])</f>
        <v>0</v>
      </c>
      <c r="M797" s="15">
        <f>SUMIFS(IN_TRANSITO!E:E,IN_TRANSITO!B:B,PLANEJAMENTO!C797,IN_TRANSITO!H:H,PLANEJAMENTO!$M$2,IN_TRANSITO!W:W,PLANEJAMENTO!A797)</f>
        <v>0</v>
      </c>
      <c r="N797" s="15">
        <v>0</v>
      </c>
      <c r="O797" s="15">
        <v>24</v>
      </c>
      <c r="P797" s="15">
        <f>(PLANEJAMENTO[[#This Row],[AGUARDANDO SEPARAÇÃO]]+PLANEJAMENTO[[#This Row],[FINALIZADO]])-(PLANEJAMENTO[[#This Row],[TOTAL LISTA]]+PLANEJAMENTO[[#This Row],[KIT]])</f>
        <v>0</v>
      </c>
      <c r="Q797" s="3">
        <f>IFERROR(VLOOKUP(PLANEJAMENTO[[#This Row],[SKU]],EST_MERCOCAMP!A:E,5,0),0)</f>
        <v>14202</v>
      </c>
      <c r="R797" s="3">
        <f>IFERROR(VLOOKUP(PLANEJAMENTO[[#This Row],[SKU]],EST_LMX!A:C,3,0),0)</f>
        <v>36</v>
      </c>
      <c r="S797" s="7">
        <f>IFERROR(IF(VLOOKUP(C797,'EST_DEVINTEX X DEMANDA'!A:E,5,0)&lt;0,0,VLOOKUP(C797,'EST_DEVINTEX X DEMANDA'!A:E,5,0)),0)</f>
        <v>1512</v>
      </c>
      <c r="T797" s="3"/>
      <c r="U797" s="3">
        <f t="shared" si="24"/>
        <v>0</v>
      </c>
      <c r="V797" s="3">
        <f t="shared" si="25"/>
        <v>0</v>
      </c>
      <c r="W797" s="3" t="s">
        <v>145</v>
      </c>
      <c r="X797" s="87" t="s">
        <v>145</v>
      </c>
      <c r="Y797" s="73">
        <f>(PLANEJAMENTO[[#This Row],[AGUARDANDO SEPARAÇÃO]]+PLANEJAMENTO[[#This Row],[FINALIZADO]])/(PLANEJAMENTO[[#This Row],[KIT]]+PLANEJAMENTO[[#This Row],[TOTAL LISTA]])</f>
        <v>1</v>
      </c>
    </row>
    <row r="798" spans="1:25" x14ac:dyDescent="0.25">
      <c r="A798" s="71" t="s">
        <v>162</v>
      </c>
      <c r="B798" s="71" t="s">
        <v>158</v>
      </c>
      <c r="C798" s="3">
        <v>95273</v>
      </c>
      <c r="D798" s="3" t="s">
        <v>544</v>
      </c>
      <c r="E798" s="47" t="s">
        <v>138</v>
      </c>
      <c r="F798" s="4" t="s">
        <v>136</v>
      </c>
      <c r="G798" s="4">
        <v>1620</v>
      </c>
      <c r="H798" s="3">
        <v>6</v>
      </c>
      <c r="I798" s="15">
        <f>SUMIFS(IN_TRANSITO!E:E,IN_TRANSITO!B:B,PLANEJAMENTO!C798,IN_TRANSITO!H:H,PLANEJAMENTO!$I$2,IN_TRANSITO!W:W,PLANEJAMENTO!A798)</f>
        <v>24</v>
      </c>
      <c r="J798" s="15">
        <f>SUMIFS(IN_TRANSITO!E:E,IN_TRANSITO!B:B,PLANEJAMENTO!C798,IN_TRANSITO!H:H,PLANEJAMENTO!$J$2,IN_TRANSITO!W:W,PLANEJAMENTO!A798)</f>
        <v>0</v>
      </c>
      <c r="K798" s="15">
        <f>SUMIFS(PRODUCAO_SHRINK!E:E,PRODUCAO_SHRINK!B:B,PLANEJAMENTO[[#This Row],[SKU]],PRODUCAO_SHRINK!H:H,PLANEJAMENTO[[#Headers],[SHERINK SOLICITADO]],PRODUCAO_SHRINK!V:V,PLANEJAMENTO[[#This Row],[LISTA]])</f>
        <v>0</v>
      </c>
      <c r="L798" s="15">
        <f>SUMIFS(PRODUCAO_SHRINK!E:E,PRODUCAO_SHRINK!B:B,PLANEJAMENTO[[#This Row],[SKU]],PRODUCAO_SHRINK!H:H,PLANEJAMENTO[[#Headers],[SHERINK ENVIADO]],PRODUCAO_SHRINK!V:V,PLANEJAMENTO[[#This Row],[LISTA]])</f>
        <v>0</v>
      </c>
      <c r="M798" s="15">
        <f>SUMIFS(IN_TRANSITO!E:E,IN_TRANSITO!B:B,PLANEJAMENTO!C798,IN_TRANSITO!H:H,PLANEJAMENTO!$M$2,IN_TRANSITO!W:W,PLANEJAMENTO!A798)</f>
        <v>0</v>
      </c>
      <c r="N798" s="15">
        <v>0</v>
      </c>
      <c r="O798" s="15">
        <v>24</v>
      </c>
      <c r="P798" s="15">
        <f>(PLANEJAMENTO[[#This Row],[AGUARDANDO SEPARAÇÃO]]+PLANEJAMENTO[[#This Row],[FINALIZADO]])-(PLANEJAMENTO[[#This Row],[TOTAL LISTA]]+PLANEJAMENTO[[#This Row],[KIT]])</f>
        <v>0</v>
      </c>
      <c r="Q798" s="3">
        <f>IFERROR(VLOOKUP(PLANEJAMENTO[[#This Row],[SKU]],EST_MERCOCAMP!A:E,5,0),0)</f>
        <v>2784</v>
      </c>
      <c r="R798" s="3">
        <f>IFERROR(VLOOKUP(PLANEJAMENTO[[#This Row],[SKU]],EST_LMX!A:C,3,0),0)</f>
        <v>1878</v>
      </c>
      <c r="S798" s="7">
        <f>IFERROR(IF(VLOOKUP(C798,'EST_DEVINTEX X DEMANDA'!A:E,5,0)&lt;0,0,VLOOKUP(C798,'EST_DEVINTEX X DEMANDA'!A:E,5,0)),0)</f>
        <v>6042</v>
      </c>
      <c r="T798" s="3"/>
      <c r="U798" s="3">
        <f t="shared" si="24"/>
        <v>0</v>
      </c>
      <c r="V798" s="3">
        <f t="shared" si="25"/>
        <v>0</v>
      </c>
      <c r="W798" s="3" t="s">
        <v>145</v>
      </c>
      <c r="X798" s="87" t="s">
        <v>145</v>
      </c>
      <c r="Y798" s="73">
        <f>(PLANEJAMENTO[[#This Row],[AGUARDANDO SEPARAÇÃO]]+PLANEJAMENTO[[#This Row],[FINALIZADO]])/(PLANEJAMENTO[[#This Row],[KIT]]+PLANEJAMENTO[[#This Row],[TOTAL LISTA]])</f>
        <v>1</v>
      </c>
    </row>
    <row r="799" spans="1:25" x14ac:dyDescent="0.25">
      <c r="A799" s="71" t="s">
        <v>162</v>
      </c>
      <c r="B799" s="71" t="s">
        <v>158</v>
      </c>
      <c r="C799" s="3">
        <v>95232</v>
      </c>
      <c r="D799" s="3" t="s">
        <v>545</v>
      </c>
      <c r="E799" s="47" t="s">
        <v>138</v>
      </c>
      <c r="F799" s="4" t="s">
        <v>136</v>
      </c>
      <c r="G799" s="4">
        <v>1620</v>
      </c>
      <c r="H799" s="3">
        <v>6</v>
      </c>
      <c r="I799" s="15">
        <f>SUMIFS(IN_TRANSITO!E:E,IN_TRANSITO!B:B,PLANEJAMENTO!C799,IN_TRANSITO!H:H,PLANEJAMENTO!$I$2,IN_TRANSITO!W:W,PLANEJAMENTO!A799)</f>
        <v>24</v>
      </c>
      <c r="J799" s="15">
        <f>SUMIFS(IN_TRANSITO!E:E,IN_TRANSITO!B:B,PLANEJAMENTO!C799,IN_TRANSITO!H:H,PLANEJAMENTO!$J$2,IN_TRANSITO!W:W,PLANEJAMENTO!A799)</f>
        <v>0</v>
      </c>
      <c r="K799" s="15">
        <f>SUMIFS(PRODUCAO_SHRINK!E:E,PRODUCAO_SHRINK!B:B,PLANEJAMENTO[[#This Row],[SKU]],PRODUCAO_SHRINK!H:H,PLANEJAMENTO[[#Headers],[SHERINK SOLICITADO]],PRODUCAO_SHRINK!V:V,PLANEJAMENTO[[#This Row],[LISTA]])</f>
        <v>0</v>
      </c>
      <c r="L799" s="15">
        <f>SUMIFS(PRODUCAO_SHRINK!E:E,PRODUCAO_SHRINK!B:B,PLANEJAMENTO[[#This Row],[SKU]],PRODUCAO_SHRINK!H:H,PLANEJAMENTO[[#Headers],[SHERINK ENVIADO]],PRODUCAO_SHRINK!V:V,PLANEJAMENTO[[#This Row],[LISTA]])</f>
        <v>0</v>
      </c>
      <c r="M799" s="15">
        <f>SUMIFS(IN_TRANSITO!E:E,IN_TRANSITO!B:B,PLANEJAMENTO!C799,IN_TRANSITO!H:H,PLANEJAMENTO!$M$2,IN_TRANSITO!W:W,PLANEJAMENTO!A799)</f>
        <v>0</v>
      </c>
      <c r="N799" s="15">
        <v>0</v>
      </c>
      <c r="O799" s="15">
        <v>24</v>
      </c>
      <c r="P799" s="15">
        <f>(PLANEJAMENTO[[#This Row],[AGUARDANDO SEPARAÇÃO]]+PLANEJAMENTO[[#This Row],[FINALIZADO]])-(PLANEJAMENTO[[#This Row],[TOTAL LISTA]]+PLANEJAMENTO[[#This Row],[KIT]])</f>
        <v>0</v>
      </c>
      <c r="Q799" s="3">
        <f>IFERROR(VLOOKUP(PLANEJAMENTO[[#This Row],[SKU]],EST_MERCOCAMP!A:E,5,0),0)</f>
        <v>972</v>
      </c>
      <c r="R799" s="3">
        <f>IFERROR(VLOOKUP(PLANEJAMENTO[[#This Row],[SKU]],EST_LMX!A:C,3,0),0)</f>
        <v>1512</v>
      </c>
      <c r="S799" s="7">
        <f>IFERROR(IF(VLOOKUP(C799,'EST_DEVINTEX X DEMANDA'!A:E,5,0)&lt;0,0,VLOOKUP(C799,'EST_DEVINTEX X DEMANDA'!A:E,5,0)),0)</f>
        <v>0</v>
      </c>
      <c r="T799" s="3"/>
      <c r="U799" s="3">
        <f t="shared" si="24"/>
        <v>0</v>
      </c>
      <c r="V799" s="3">
        <f t="shared" si="25"/>
        <v>0</v>
      </c>
      <c r="W799" s="3" t="s">
        <v>145</v>
      </c>
      <c r="X799" s="87" t="s">
        <v>145</v>
      </c>
      <c r="Y799" s="73">
        <f>(PLANEJAMENTO[[#This Row],[AGUARDANDO SEPARAÇÃO]]+PLANEJAMENTO[[#This Row],[FINALIZADO]])/(PLANEJAMENTO[[#This Row],[KIT]]+PLANEJAMENTO[[#This Row],[TOTAL LISTA]])</f>
        <v>1</v>
      </c>
    </row>
    <row r="800" spans="1:25" x14ac:dyDescent="0.25">
      <c r="A800" s="71" t="s">
        <v>162</v>
      </c>
      <c r="B800" s="71" t="s">
        <v>158</v>
      </c>
      <c r="C800" s="3">
        <v>43120</v>
      </c>
      <c r="D800" s="3" t="s">
        <v>546</v>
      </c>
      <c r="E800" s="47" t="s">
        <v>138</v>
      </c>
      <c r="F800" s="4" t="s">
        <v>136</v>
      </c>
      <c r="G800" s="4">
        <v>1620</v>
      </c>
      <c r="H800" s="3">
        <v>6</v>
      </c>
      <c r="I800" s="15">
        <f>SUMIFS(IN_TRANSITO!E:E,IN_TRANSITO!B:B,PLANEJAMENTO!C800,IN_TRANSITO!H:H,PLANEJAMENTO!$I$2,IN_TRANSITO!W:W,PLANEJAMENTO!A800)</f>
        <v>24</v>
      </c>
      <c r="J800" s="15">
        <f>SUMIFS(IN_TRANSITO!E:E,IN_TRANSITO!B:B,PLANEJAMENTO!C800,IN_TRANSITO!H:H,PLANEJAMENTO!$J$2,IN_TRANSITO!W:W,PLANEJAMENTO!A800)</f>
        <v>0</v>
      </c>
      <c r="K800" s="15">
        <f>SUMIFS(PRODUCAO_SHRINK!E:E,PRODUCAO_SHRINK!B:B,PLANEJAMENTO[[#This Row],[SKU]],PRODUCAO_SHRINK!H:H,PLANEJAMENTO[[#Headers],[SHERINK SOLICITADO]],PRODUCAO_SHRINK!V:V,PLANEJAMENTO[[#This Row],[LISTA]])</f>
        <v>0</v>
      </c>
      <c r="L800" s="15">
        <f>SUMIFS(PRODUCAO_SHRINK!E:E,PRODUCAO_SHRINK!B:B,PLANEJAMENTO[[#This Row],[SKU]],PRODUCAO_SHRINK!H:H,PLANEJAMENTO[[#Headers],[SHERINK ENVIADO]],PRODUCAO_SHRINK!V:V,PLANEJAMENTO[[#This Row],[LISTA]])</f>
        <v>0</v>
      </c>
      <c r="M800" s="15">
        <f>SUMIFS(IN_TRANSITO!E:E,IN_TRANSITO!B:B,PLANEJAMENTO!C800,IN_TRANSITO!H:H,PLANEJAMENTO!$M$2,IN_TRANSITO!W:W,PLANEJAMENTO!A800)</f>
        <v>0</v>
      </c>
      <c r="N800" s="15">
        <v>0</v>
      </c>
      <c r="O800" s="15">
        <v>24</v>
      </c>
      <c r="P800" s="15">
        <f>(PLANEJAMENTO[[#This Row],[AGUARDANDO SEPARAÇÃO]]+PLANEJAMENTO[[#This Row],[FINALIZADO]])-(PLANEJAMENTO[[#This Row],[TOTAL LISTA]]+PLANEJAMENTO[[#This Row],[KIT]])</f>
        <v>0</v>
      </c>
      <c r="Q800" s="3">
        <f>IFERROR(VLOOKUP(PLANEJAMENTO[[#This Row],[SKU]],EST_MERCOCAMP!A:E,5,0),0)</f>
        <v>10410</v>
      </c>
      <c r="R800" s="3">
        <f>IFERROR(VLOOKUP(PLANEJAMENTO[[#This Row],[SKU]],EST_LMX!A:C,3,0),0)</f>
        <v>384</v>
      </c>
      <c r="S800" s="7">
        <f>IFERROR(IF(VLOOKUP(C800,'EST_DEVINTEX X DEMANDA'!A:E,5,0)&lt;0,0,VLOOKUP(C800,'EST_DEVINTEX X DEMANDA'!A:E,5,0)),0)</f>
        <v>0</v>
      </c>
      <c r="T800" s="3"/>
      <c r="U800" s="3">
        <f t="shared" si="24"/>
        <v>0</v>
      </c>
      <c r="V800" s="3">
        <f t="shared" si="25"/>
        <v>0</v>
      </c>
      <c r="W800" s="3" t="s">
        <v>145</v>
      </c>
      <c r="X800" s="87" t="s">
        <v>145</v>
      </c>
      <c r="Y800" s="73">
        <f>(PLANEJAMENTO[[#This Row],[AGUARDANDO SEPARAÇÃO]]+PLANEJAMENTO[[#This Row],[FINALIZADO]])/(PLANEJAMENTO[[#This Row],[KIT]]+PLANEJAMENTO[[#This Row],[TOTAL LISTA]])</f>
        <v>1</v>
      </c>
    </row>
    <row r="801" spans="1:25" x14ac:dyDescent="0.25">
      <c r="A801" s="71" t="s">
        <v>162</v>
      </c>
      <c r="B801" s="71" t="s">
        <v>158</v>
      </c>
      <c r="C801" s="3">
        <v>32639</v>
      </c>
      <c r="D801" s="3" t="s">
        <v>547</v>
      </c>
      <c r="E801" s="47" t="s">
        <v>137</v>
      </c>
      <c r="F801" s="4" t="s">
        <v>136</v>
      </c>
      <c r="G801" s="4">
        <v>720</v>
      </c>
      <c r="H801" s="3">
        <v>6</v>
      </c>
      <c r="I801" s="15">
        <f>SUMIFS(IN_TRANSITO!E:E,IN_TRANSITO!B:B,PLANEJAMENTO!C801,IN_TRANSITO!H:H,PLANEJAMENTO!$I$2,IN_TRANSITO!W:W,PLANEJAMENTO!A801)</f>
        <v>24</v>
      </c>
      <c r="J801" s="15">
        <f>SUMIFS(IN_TRANSITO!E:E,IN_TRANSITO!B:B,PLANEJAMENTO!C801,IN_TRANSITO!H:H,PLANEJAMENTO!$J$2,IN_TRANSITO!W:W,PLANEJAMENTO!A801)</f>
        <v>0</v>
      </c>
      <c r="K801" s="15">
        <f>SUMIFS(PRODUCAO_SHRINK!E:E,PRODUCAO_SHRINK!B:B,PLANEJAMENTO[[#This Row],[SKU]],PRODUCAO_SHRINK!H:H,PLANEJAMENTO[[#Headers],[SHERINK SOLICITADO]],PRODUCAO_SHRINK!V:V,PLANEJAMENTO[[#This Row],[LISTA]])</f>
        <v>0</v>
      </c>
      <c r="L801" s="15">
        <f>SUMIFS(PRODUCAO_SHRINK!E:E,PRODUCAO_SHRINK!B:B,PLANEJAMENTO[[#This Row],[SKU]],PRODUCAO_SHRINK!H:H,PLANEJAMENTO[[#Headers],[SHERINK ENVIADO]],PRODUCAO_SHRINK!V:V,PLANEJAMENTO[[#This Row],[LISTA]])</f>
        <v>0</v>
      </c>
      <c r="M801" s="15">
        <f>SUMIFS(IN_TRANSITO!E:E,IN_TRANSITO!B:B,PLANEJAMENTO!C801,IN_TRANSITO!H:H,PLANEJAMENTO!$M$2,IN_TRANSITO!W:W,PLANEJAMENTO!A801)</f>
        <v>0</v>
      </c>
      <c r="N801" s="15">
        <v>0</v>
      </c>
      <c r="O801" s="15">
        <v>24</v>
      </c>
      <c r="P801" s="15">
        <f>(PLANEJAMENTO[[#This Row],[AGUARDANDO SEPARAÇÃO]]+PLANEJAMENTO[[#This Row],[FINALIZADO]])-(PLANEJAMENTO[[#This Row],[TOTAL LISTA]]+PLANEJAMENTO[[#This Row],[KIT]])</f>
        <v>0</v>
      </c>
      <c r="Q801" s="3">
        <f>IFERROR(VLOOKUP(PLANEJAMENTO[[#This Row],[SKU]],EST_MERCOCAMP!A:E,5,0),0)</f>
        <v>5250</v>
      </c>
      <c r="R801" s="3">
        <f>IFERROR(VLOOKUP(PLANEJAMENTO[[#This Row],[SKU]],EST_LMX!A:C,3,0),0)</f>
        <v>0</v>
      </c>
      <c r="S801" s="7">
        <f>IFERROR(IF(VLOOKUP(C801,'EST_DEVINTEX X DEMANDA'!A:E,5,0)&lt;0,0,VLOOKUP(C801,'EST_DEVINTEX X DEMANDA'!A:E,5,0)),0)</f>
        <v>3600</v>
      </c>
      <c r="T801" s="3"/>
      <c r="U801" s="3">
        <f t="shared" si="24"/>
        <v>0</v>
      </c>
      <c r="V801" s="3">
        <f t="shared" si="25"/>
        <v>0</v>
      </c>
      <c r="W801" s="3" t="s">
        <v>145</v>
      </c>
      <c r="X801" s="87" t="s">
        <v>145</v>
      </c>
      <c r="Y801" s="73">
        <f>(PLANEJAMENTO[[#This Row],[AGUARDANDO SEPARAÇÃO]]+PLANEJAMENTO[[#This Row],[FINALIZADO]])/(PLANEJAMENTO[[#This Row],[KIT]]+PLANEJAMENTO[[#This Row],[TOTAL LISTA]])</f>
        <v>1</v>
      </c>
    </row>
    <row r="802" spans="1:25" x14ac:dyDescent="0.25">
      <c r="A802" s="71" t="s">
        <v>162</v>
      </c>
      <c r="B802" s="71" t="s">
        <v>158</v>
      </c>
      <c r="C802" s="3">
        <v>32238</v>
      </c>
      <c r="D802" s="3" t="s">
        <v>548</v>
      </c>
      <c r="E802" s="47" t="s">
        <v>137</v>
      </c>
      <c r="F802" s="4" t="s">
        <v>136</v>
      </c>
      <c r="G802" s="4">
        <v>3108</v>
      </c>
      <c r="H802" s="3">
        <v>12</v>
      </c>
      <c r="I802" s="15">
        <f>SUMIFS(IN_TRANSITO!E:E,IN_TRANSITO!B:B,PLANEJAMENTO!C802,IN_TRANSITO!H:H,PLANEJAMENTO!$I$2,IN_TRANSITO!W:W,PLANEJAMENTO!A802)</f>
        <v>24</v>
      </c>
      <c r="J802" s="15">
        <f>SUMIFS(IN_TRANSITO!E:E,IN_TRANSITO!B:B,PLANEJAMENTO!C802,IN_TRANSITO!H:H,PLANEJAMENTO!$J$2,IN_TRANSITO!W:W,PLANEJAMENTO!A802)</f>
        <v>0</v>
      </c>
      <c r="K802" s="15">
        <f>SUMIFS(PRODUCAO_SHRINK!E:E,PRODUCAO_SHRINK!B:B,PLANEJAMENTO[[#This Row],[SKU]],PRODUCAO_SHRINK!H:H,PLANEJAMENTO[[#Headers],[SHERINK SOLICITADO]],PRODUCAO_SHRINK!V:V,PLANEJAMENTO[[#This Row],[LISTA]])</f>
        <v>0</v>
      </c>
      <c r="L802" s="15">
        <f>SUMIFS(PRODUCAO_SHRINK!E:E,PRODUCAO_SHRINK!B:B,PLANEJAMENTO[[#This Row],[SKU]],PRODUCAO_SHRINK!H:H,PLANEJAMENTO[[#Headers],[SHERINK ENVIADO]],PRODUCAO_SHRINK!V:V,PLANEJAMENTO[[#This Row],[LISTA]])</f>
        <v>0</v>
      </c>
      <c r="M802" s="15">
        <f>SUMIFS(IN_TRANSITO!E:E,IN_TRANSITO!B:B,PLANEJAMENTO!C802,IN_TRANSITO!H:H,PLANEJAMENTO!$M$2,IN_TRANSITO!W:W,PLANEJAMENTO!A802)</f>
        <v>0</v>
      </c>
      <c r="N802" s="15">
        <v>0</v>
      </c>
      <c r="O802" s="15">
        <v>24</v>
      </c>
      <c r="P802" s="15">
        <f>(PLANEJAMENTO[[#This Row],[AGUARDANDO SEPARAÇÃO]]+PLANEJAMENTO[[#This Row],[FINALIZADO]])-(PLANEJAMENTO[[#This Row],[TOTAL LISTA]]+PLANEJAMENTO[[#This Row],[KIT]])</f>
        <v>0</v>
      </c>
      <c r="Q802" s="3">
        <f>IFERROR(VLOOKUP(PLANEJAMENTO[[#This Row],[SKU]],EST_MERCOCAMP!A:E,5,0),0)</f>
        <v>1968</v>
      </c>
      <c r="R802" s="3">
        <f>IFERROR(VLOOKUP(PLANEJAMENTO[[#This Row],[SKU]],EST_LMX!A:C,3,0),0)</f>
        <v>1344</v>
      </c>
      <c r="S802" s="7">
        <f>IFERROR(IF(VLOOKUP(C802,'EST_DEVINTEX X DEMANDA'!A:E,5,0)&lt;0,0,VLOOKUP(C802,'EST_DEVINTEX X DEMANDA'!A:E,5,0)),0)</f>
        <v>6216</v>
      </c>
      <c r="T802" s="3"/>
      <c r="U802" s="3">
        <f t="shared" si="24"/>
        <v>0</v>
      </c>
      <c r="V802" s="3">
        <f t="shared" si="25"/>
        <v>0</v>
      </c>
      <c r="W802" s="3" t="s">
        <v>145</v>
      </c>
      <c r="X802" s="87" t="s">
        <v>145</v>
      </c>
      <c r="Y802" s="73">
        <f>(PLANEJAMENTO[[#This Row],[AGUARDANDO SEPARAÇÃO]]+PLANEJAMENTO[[#This Row],[FINALIZADO]])/(PLANEJAMENTO[[#This Row],[KIT]]+PLANEJAMENTO[[#This Row],[TOTAL LISTA]])</f>
        <v>1</v>
      </c>
    </row>
    <row r="803" spans="1:25" x14ac:dyDescent="0.25">
      <c r="A803" s="72" t="s">
        <v>162</v>
      </c>
      <c r="B803" s="71" t="s">
        <v>158</v>
      </c>
      <c r="C803" s="61">
        <v>32636</v>
      </c>
      <c r="D803" s="61" t="s">
        <v>549</v>
      </c>
      <c r="E803" s="53" t="s">
        <v>137</v>
      </c>
      <c r="F803" s="4" t="s">
        <v>136</v>
      </c>
      <c r="G803" s="52">
        <v>720</v>
      </c>
      <c r="H803" s="61">
        <v>6</v>
      </c>
      <c r="I803" s="62">
        <f>SUMIFS(IN_TRANSITO!E:E,IN_TRANSITO!B:B,PLANEJAMENTO!C803,IN_TRANSITO!H:H,PLANEJAMENTO!$I$2,IN_TRANSITO!W:W,PLANEJAMENTO!A803)</f>
        <v>0</v>
      </c>
      <c r="J803" s="62">
        <f>SUMIFS(IN_TRANSITO!E:E,IN_TRANSITO!B:B,PLANEJAMENTO!C803,IN_TRANSITO!H:H,PLANEJAMENTO!$J$2,IN_TRANSITO!W:W,PLANEJAMENTO!A803)</f>
        <v>0</v>
      </c>
      <c r="K803" s="15">
        <f>SUMIFS(PRODUCAO_SHRINK!E:E,PRODUCAO_SHRINK!B:B,PLANEJAMENTO[[#This Row],[SKU]],PRODUCAO_SHRINK!H:H,PLANEJAMENTO[[#Headers],[SHERINK SOLICITADO]],PRODUCAO_SHRINK!V:V,PLANEJAMENTO[[#This Row],[LISTA]])</f>
        <v>0</v>
      </c>
      <c r="L803" s="62">
        <f>SUMIFS(PRODUCAO_SHRINK!E:E,PRODUCAO_SHRINK!B:B,PLANEJAMENTO[[#This Row],[SKU]],PRODUCAO_SHRINK!H:H,PLANEJAMENTO[[#Headers],[SHERINK ENVIADO]],PRODUCAO_SHRINK!V:V,PLANEJAMENTO[[#This Row],[LISTA]])</f>
        <v>0</v>
      </c>
      <c r="M803" s="62">
        <f>SUMIFS(IN_TRANSITO!E:E,IN_TRANSITO!B:B,PLANEJAMENTO!C803,IN_TRANSITO!H:H,PLANEJAMENTO!$M$2,IN_TRANSITO!W:W,PLANEJAMENTO!A803)</f>
        <v>0</v>
      </c>
      <c r="N803" s="15">
        <v>0</v>
      </c>
      <c r="O803" s="62">
        <v>24</v>
      </c>
      <c r="P803" s="62">
        <f>(PLANEJAMENTO[[#This Row],[AGUARDANDO SEPARAÇÃO]]+PLANEJAMENTO[[#This Row],[FINALIZADO]])-(PLANEJAMENTO[[#This Row],[TOTAL LISTA]]+PLANEJAMENTO[[#This Row],[KIT]])</f>
        <v>-24</v>
      </c>
      <c r="Q803" s="61">
        <f>IFERROR(VLOOKUP(PLANEJAMENTO[[#This Row],[SKU]],EST_MERCOCAMP!A:E,5,0),0)</f>
        <v>-42</v>
      </c>
      <c r="R803" s="61">
        <f>IFERROR(VLOOKUP(PLANEJAMENTO[[#This Row],[SKU]],EST_LMX!A:C,3,0),0)</f>
        <v>1512</v>
      </c>
      <c r="S803" s="78">
        <f>IFERROR(IF(VLOOKUP(C803,'EST_DEVINTEX X DEMANDA'!A:E,5,0)&lt;0,0,VLOOKUP(C803,'EST_DEVINTEX X DEMANDA'!A:E,5,0)),0)</f>
        <v>7596</v>
      </c>
      <c r="T803" s="61"/>
      <c r="U803" s="3">
        <f t="shared" si="24"/>
        <v>0</v>
      </c>
      <c r="V803" s="61">
        <f t="shared" si="25"/>
        <v>0</v>
      </c>
      <c r="W803" s="3" t="s">
        <v>145</v>
      </c>
      <c r="X803" s="87" t="s">
        <v>145</v>
      </c>
      <c r="Y803" s="79">
        <f>(PLANEJAMENTO[[#This Row],[AGUARDANDO SEPARAÇÃO]]+PLANEJAMENTO[[#This Row],[FINALIZADO]])/(PLANEJAMENTO[[#This Row],[KIT]]+PLANEJAMENTO[[#This Row],[TOTAL LISTA]])</f>
        <v>0</v>
      </c>
    </row>
    <row r="804" spans="1:25" x14ac:dyDescent="0.25">
      <c r="A804" s="71" t="s">
        <v>2</v>
      </c>
      <c r="B804" s="71" t="s">
        <v>157</v>
      </c>
      <c r="C804" s="3">
        <v>95269</v>
      </c>
      <c r="D804" s="3" t="s">
        <v>127</v>
      </c>
      <c r="E804" s="47" t="str">
        <f>VLOOKUP(PLANEJAMENTO[[#This Row],[SKU]],BASE!A:B,2,0)</f>
        <v>A</v>
      </c>
      <c r="F804" s="4" t="s">
        <v>136</v>
      </c>
      <c r="G804" s="4">
        <f>VLOOKUP(PLANEJAMENTO[[#This Row],[SKU]],BASE!A:D,4,0)</f>
        <v>1620</v>
      </c>
      <c r="H804" s="3">
        <f>VLOOKUP(PLANEJAMENTO[[#This Row],[SKU]],BASE!A:E,5,0)</f>
        <v>6</v>
      </c>
      <c r="I804" s="15">
        <f>SUMIFS(IN_TRANSITO!E:E,IN_TRANSITO!B:B,PLANEJAMENTO!C804,IN_TRANSITO!H:H,PLANEJAMENTO!$I$2,IN_TRANSITO!W:W,PLANEJAMENTO!A804)</f>
        <v>0</v>
      </c>
      <c r="J804" s="15">
        <f>SUMIFS(IN_TRANSITO!E:E,IN_TRANSITO!B:B,PLANEJAMENTO!C804,IN_TRANSITO!H:H,PLANEJAMENTO!$J$2,IN_TRANSITO!W:W,PLANEJAMENTO!A804)</f>
        <v>0</v>
      </c>
      <c r="K804" s="15">
        <f>SUMIFS(PRODUCAO_SHRINK!E:E,PRODUCAO_SHRINK!B:B,PLANEJAMENTO[[#This Row],[SKU]],PRODUCAO_SHRINK!H:H,PLANEJAMENTO[[#Headers],[SHERINK SOLICITADO]],PRODUCAO_SHRINK!V:V,PLANEJAMENTO[[#This Row],[LISTA]])</f>
        <v>0</v>
      </c>
      <c r="L804" s="15">
        <f>SUMIFS(PRODUCAO_SHRINK!E:E,PRODUCAO_SHRINK!B:B,PLANEJAMENTO[[#This Row],[SKU]],PRODUCAO_SHRINK!H:H,PLANEJAMENTO[[#Headers],[SHERINK ENVIADO]],PRODUCAO_SHRINK!V:V,PLANEJAMENTO[[#This Row],[LISTA]])</f>
        <v>0</v>
      </c>
      <c r="M804" s="15">
        <f>SUMIFS(IN_TRANSITO!E:E,IN_TRANSITO!B:B,PLANEJAMENTO!C804,IN_TRANSITO!H:H,PLANEJAMENTO!$M$2,IN_TRANSITO!W:W,PLANEJAMENTO!A804)</f>
        <v>63</v>
      </c>
      <c r="N804" s="15">
        <v>63</v>
      </c>
      <c r="O804" s="15">
        <v>0</v>
      </c>
      <c r="P804" s="15">
        <f>(PLANEJAMENTO[[#This Row],[AGUARDANDO SEPARAÇÃO]]+PLANEJAMENTO[[#This Row],[FINALIZADO]])-(PLANEJAMENTO[[#This Row],[TOTAL LISTA]]+PLANEJAMENTO[[#This Row],[KIT]])</f>
        <v>0</v>
      </c>
      <c r="Q804" s="3">
        <f>IFERROR(VLOOKUP(PLANEJAMENTO[[#This Row],[SKU]],EST_MERCOCAMP!A:E,5,0),0)</f>
        <v>1428</v>
      </c>
      <c r="R804" s="3">
        <f>IFERROR(VLOOKUP(PLANEJAMENTO[[#This Row],[SKU]],EST_LMX!A:C,3,0),0)</f>
        <v>2076</v>
      </c>
      <c r="S804" s="7">
        <f>IFERROR(IF(VLOOKUP(C804,'EST_DEVINTEX X DEMANDA'!A:E,5,0)&lt;0,0,VLOOKUP(C804,'EST_DEVINTEX X DEMANDA'!A:E,5,0)),0)</f>
        <v>3462</v>
      </c>
      <c r="T804" s="3"/>
      <c r="U804" s="3">
        <f t="shared" si="24"/>
        <v>0</v>
      </c>
      <c r="V804" s="3">
        <f t="shared" si="25"/>
        <v>0</v>
      </c>
      <c r="W804" s="3" t="s">
        <v>145</v>
      </c>
      <c r="X804" s="87" t="s">
        <v>182</v>
      </c>
      <c r="Y804" s="73">
        <f>(PLANEJAMENTO[[#This Row],[AGUARDANDO SEPARAÇÃO]]+PLANEJAMENTO[[#This Row],[FINALIZADO]])/(PLANEJAMENTO[[#This Row],[KIT]]+PLANEJAMENTO[[#This Row],[TOTAL LISTA]])</f>
        <v>1</v>
      </c>
    </row>
    <row r="805" spans="1:25" x14ac:dyDescent="0.25">
      <c r="A805" s="71" t="s">
        <v>2</v>
      </c>
      <c r="B805" s="71" t="s">
        <v>157</v>
      </c>
      <c r="C805" s="3">
        <v>34794</v>
      </c>
      <c r="D805" s="3" t="s">
        <v>126</v>
      </c>
      <c r="E805" s="47" t="str">
        <f>VLOOKUP(PLANEJAMENTO[[#This Row],[SKU]],BASE!A:B,2,0)</f>
        <v>B</v>
      </c>
      <c r="F805" s="4" t="s">
        <v>136</v>
      </c>
      <c r="G805" s="4">
        <f>VLOOKUP(PLANEJAMENTO[[#This Row],[SKU]],BASE!A:D,4,0)</f>
        <v>1560</v>
      </c>
      <c r="H805" s="3">
        <f>VLOOKUP(PLANEJAMENTO[[#This Row],[SKU]],BASE!A:E,5,0)</f>
        <v>12</v>
      </c>
      <c r="I805" s="15">
        <f>SUMIFS(IN_TRANSITO!E:E,IN_TRANSITO!B:B,PLANEJAMENTO!C805,IN_TRANSITO!H:H,PLANEJAMENTO!$I$2,IN_TRANSITO!W:W,PLANEJAMENTO!A805)</f>
        <v>0</v>
      </c>
      <c r="J805" s="15">
        <f>SUMIFS(IN_TRANSITO!E:E,IN_TRANSITO!B:B,PLANEJAMENTO!C805,IN_TRANSITO!H:H,PLANEJAMENTO!$J$2,IN_TRANSITO!W:W,PLANEJAMENTO!A805)</f>
        <v>0</v>
      </c>
      <c r="K805" s="15">
        <f>SUMIFS(PRODUCAO_SHRINK!E:E,PRODUCAO_SHRINK!B:B,PLANEJAMENTO[[#This Row],[SKU]],PRODUCAO_SHRINK!H:H,PLANEJAMENTO[[#Headers],[SHERINK SOLICITADO]],PRODUCAO_SHRINK!V:V,PLANEJAMENTO[[#This Row],[LISTA]])</f>
        <v>0</v>
      </c>
      <c r="L805" s="15">
        <f>SUMIFS(PRODUCAO_SHRINK!E:E,PRODUCAO_SHRINK!B:B,PLANEJAMENTO[[#This Row],[SKU]],PRODUCAO_SHRINK!H:H,PLANEJAMENTO[[#Headers],[SHERINK ENVIADO]],PRODUCAO_SHRINK!V:V,PLANEJAMENTO[[#This Row],[LISTA]])</f>
        <v>0</v>
      </c>
      <c r="M805" s="15">
        <f>SUMIFS(IN_TRANSITO!E:E,IN_TRANSITO!B:B,PLANEJAMENTO!C805,IN_TRANSITO!H:H,PLANEJAMENTO!$M$2,IN_TRANSITO!W:W,PLANEJAMENTO!A805)</f>
        <v>63</v>
      </c>
      <c r="N805" s="15">
        <v>63</v>
      </c>
      <c r="O805" s="15">
        <v>0</v>
      </c>
      <c r="P805" s="15">
        <f>(PLANEJAMENTO[[#This Row],[AGUARDANDO SEPARAÇÃO]]+PLANEJAMENTO[[#This Row],[FINALIZADO]])-(PLANEJAMENTO[[#This Row],[TOTAL LISTA]]+PLANEJAMENTO[[#This Row],[KIT]])</f>
        <v>0</v>
      </c>
      <c r="Q805" s="3">
        <f>IFERROR(VLOOKUP(PLANEJAMENTO[[#This Row],[SKU]],EST_MERCOCAMP!A:E,5,0),0)</f>
        <v>2040</v>
      </c>
      <c r="R805" s="3">
        <f>IFERROR(VLOOKUP(PLANEJAMENTO[[#This Row],[SKU]],EST_LMX!A:C,3,0),0)</f>
        <v>2028</v>
      </c>
      <c r="S805" s="7">
        <f>IFERROR(IF(VLOOKUP(C805,'EST_DEVINTEX X DEMANDA'!A:E,5,0)&lt;0,0,VLOOKUP(C805,'EST_DEVINTEX X DEMANDA'!A:E,5,0)),0)</f>
        <v>3564</v>
      </c>
      <c r="T805" s="3"/>
      <c r="U805" s="3">
        <f t="shared" si="24"/>
        <v>0</v>
      </c>
      <c r="V805" s="3">
        <f t="shared" si="25"/>
        <v>0</v>
      </c>
      <c r="W805" s="3" t="s">
        <v>145</v>
      </c>
      <c r="X805" s="87" t="s">
        <v>182</v>
      </c>
      <c r="Y805" s="73">
        <f>(PLANEJAMENTO[[#This Row],[AGUARDANDO SEPARAÇÃO]]+PLANEJAMENTO[[#This Row],[FINALIZADO]])/(PLANEJAMENTO[[#This Row],[KIT]]+PLANEJAMENTO[[#This Row],[TOTAL LISTA]])</f>
        <v>1</v>
      </c>
    </row>
    <row r="806" spans="1:25" x14ac:dyDescent="0.25">
      <c r="A806" s="71" t="s">
        <v>2</v>
      </c>
      <c r="B806" s="71" t="s">
        <v>157</v>
      </c>
      <c r="C806" s="61">
        <v>34665</v>
      </c>
      <c r="D806" s="61" t="s">
        <v>128</v>
      </c>
      <c r="E806" s="47" t="str">
        <f>VLOOKUP(PLANEJAMENTO[[#This Row],[SKU]],BASE!A:B,2,0)</f>
        <v>A</v>
      </c>
      <c r="F806" s="4" t="s">
        <v>136</v>
      </c>
      <c r="G806" s="4">
        <f>VLOOKUP(PLANEJAMENTO[[#This Row],[SKU]],BASE!A:D,4,0)</f>
        <v>936</v>
      </c>
      <c r="H806" s="3">
        <f>VLOOKUP(PLANEJAMENTO[[#This Row],[SKU]],BASE!A:E,5,0)</f>
        <v>6</v>
      </c>
      <c r="I806" s="62">
        <f>SUMIFS(IN_TRANSITO!E:E,IN_TRANSITO!B:B,PLANEJAMENTO!C806,IN_TRANSITO!H:H,PLANEJAMENTO!$I$2,IN_TRANSITO!W:W,PLANEJAMENTO!A806)</f>
        <v>0</v>
      </c>
      <c r="J806" s="62">
        <f>SUMIFS(IN_TRANSITO!E:E,IN_TRANSITO!B:B,PLANEJAMENTO!C806,IN_TRANSITO!H:H,PLANEJAMENTO!$J$2,IN_TRANSITO!W:W,PLANEJAMENTO!A806)</f>
        <v>0</v>
      </c>
      <c r="K806" s="15">
        <f>SUMIFS(PRODUCAO_SHRINK!E:E,PRODUCAO_SHRINK!B:B,PLANEJAMENTO[[#This Row],[SKU]],PRODUCAO_SHRINK!H:H,PLANEJAMENTO[[#Headers],[SHERINK SOLICITADO]],PRODUCAO_SHRINK!V:V,PLANEJAMENTO[[#This Row],[LISTA]])</f>
        <v>0</v>
      </c>
      <c r="L806" s="62">
        <f>SUMIFS(PRODUCAO_SHRINK!E:E,PRODUCAO_SHRINK!B:B,PLANEJAMENTO[[#This Row],[SKU]],PRODUCAO_SHRINK!H:H,PLANEJAMENTO[[#Headers],[SHERINK ENVIADO]],PRODUCAO_SHRINK!V:V,PLANEJAMENTO[[#This Row],[LISTA]])</f>
        <v>0</v>
      </c>
      <c r="M806" s="62">
        <f>SUMIFS(IN_TRANSITO!E:E,IN_TRANSITO!B:B,PLANEJAMENTO!C806,IN_TRANSITO!H:H,PLANEJAMENTO!$M$2,IN_TRANSITO!W:W,PLANEJAMENTO!A806)</f>
        <v>63</v>
      </c>
      <c r="N806" s="62">
        <v>63</v>
      </c>
      <c r="O806" s="62">
        <v>0</v>
      </c>
      <c r="P806" s="62">
        <f>(PLANEJAMENTO[[#This Row],[AGUARDANDO SEPARAÇÃO]]+PLANEJAMENTO[[#This Row],[FINALIZADO]])-(PLANEJAMENTO[[#This Row],[TOTAL LISTA]]+PLANEJAMENTO[[#This Row],[KIT]])</f>
        <v>0</v>
      </c>
      <c r="Q806" s="61">
        <f>IFERROR(VLOOKUP(PLANEJAMENTO[[#This Row],[SKU]],EST_MERCOCAMP!A:E,5,0),0)</f>
        <v>-1728</v>
      </c>
      <c r="R806" s="61">
        <f>IFERROR(VLOOKUP(PLANEJAMENTO[[#This Row],[SKU]],EST_LMX!A:C,3,0),0)</f>
        <v>144</v>
      </c>
      <c r="S806" s="78">
        <f>IFERROR(IF(VLOOKUP(C806,'EST_DEVINTEX X DEMANDA'!A:E,5,0)&lt;0,0,VLOOKUP(C806,'EST_DEVINTEX X DEMANDA'!A:E,5,0)),0)</f>
        <v>9426</v>
      </c>
      <c r="T806" s="61"/>
      <c r="U806" s="3">
        <f t="shared" si="24"/>
        <v>0</v>
      </c>
      <c r="V806" s="61">
        <f t="shared" si="25"/>
        <v>0</v>
      </c>
      <c r="W806" s="3" t="s">
        <v>145</v>
      </c>
      <c r="X806" s="87" t="s">
        <v>182</v>
      </c>
      <c r="Y806" s="79">
        <f>(PLANEJAMENTO[[#This Row],[AGUARDANDO SEPARAÇÃO]]+PLANEJAMENTO[[#This Row],[FINALIZADO]])/(PLANEJAMENTO[[#This Row],[KIT]]+PLANEJAMENTO[[#This Row],[TOTAL LISTA]])</f>
        <v>1</v>
      </c>
    </row>
    <row r="807" spans="1:25" x14ac:dyDescent="0.25">
      <c r="A807" s="71" t="s">
        <v>2</v>
      </c>
      <c r="B807" s="71" t="s">
        <v>157</v>
      </c>
      <c r="C807" s="3">
        <v>34793</v>
      </c>
      <c r="D807" s="3" t="s">
        <v>129</v>
      </c>
      <c r="E807" s="47" t="str">
        <f>VLOOKUP(PLANEJAMENTO[[#This Row],[SKU]],BASE!A:B,2,0)</f>
        <v>A</v>
      </c>
      <c r="F807" s="4" t="s">
        <v>136</v>
      </c>
      <c r="G807" s="4">
        <f>VLOOKUP(PLANEJAMENTO[[#This Row],[SKU]],BASE!A:D,4,0)</f>
        <v>1560</v>
      </c>
      <c r="H807" s="3">
        <f>VLOOKUP(PLANEJAMENTO[[#This Row],[SKU]],BASE!A:E,5,0)</f>
        <v>12</v>
      </c>
      <c r="I807" s="15">
        <f>SUMIFS(IN_TRANSITO!E:E,IN_TRANSITO!B:B,PLANEJAMENTO!C807,IN_TRANSITO!H:H,PLANEJAMENTO!$I$2,IN_TRANSITO!W:W,PLANEJAMENTO!A807)</f>
        <v>0</v>
      </c>
      <c r="J807" s="15">
        <f>SUMIFS(IN_TRANSITO!E:E,IN_TRANSITO!B:B,PLANEJAMENTO!C807,IN_TRANSITO!H:H,PLANEJAMENTO!$J$2,IN_TRANSITO!W:W,PLANEJAMENTO!A807)</f>
        <v>0</v>
      </c>
      <c r="K807" s="15">
        <f>SUMIFS(PRODUCAO_SHRINK!E:E,PRODUCAO_SHRINK!B:B,PLANEJAMENTO[[#This Row],[SKU]],PRODUCAO_SHRINK!H:H,PLANEJAMENTO[[#Headers],[SHERINK SOLICITADO]],PRODUCAO_SHRINK!V:V,PLANEJAMENTO[[#This Row],[LISTA]])</f>
        <v>0</v>
      </c>
      <c r="L807" s="15">
        <f>SUMIFS(PRODUCAO_SHRINK!E:E,PRODUCAO_SHRINK!B:B,PLANEJAMENTO[[#This Row],[SKU]],PRODUCAO_SHRINK!H:H,PLANEJAMENTO[[#Headers],[SHERINK ENVIADO]],PRODUCAO_SHRINK!V:V,PLANEJAMENTO[[#This Row],[LISTA]])</f>
        <v>0</v>
      </c>
      <c r="M807" s="15">
        <f>SUMIFS(IN_TRANSITO!E:E,IN_TRANSITO!B:B,PLANEJAMENTO!C807,IN_TRANSITO!H:H,PLANEJAMENTO!$M$2,IN_TRANSITO!W:W,PLANEJAMENTO!A807)</f>
        <v>63</v>
      </c>
      <c r="N807" s="15">
        <v>63</v>
      </c>
      <c r="O807" s="15">
        <v>0</v>
      </c>
      <c r="P807" s="15">
        <f>(PLANEJAMENTO[[#This Row],[AGUARDANDO SEPARAÇÃO]]+PLANEJAMENTO[[#This Row],[FINALIZADO]])-(PLANEJAMENTO[[#This Row],[TOTAL LISTA]]+PLANEJAMENTO[[#This Row],[KIT]])</f>
        <v>0</v>
      </c>
      <c r="Q807" s="3">
        <f>IFERROR(VLOOKUP(PLANEJAMENTO[[#This Row],[SKU]],EST_MERCOCAMP!A:E,5,0),0)</f>
        <v>480</v>
      </c>
      <c r="R807" s="3">
        <f>IFERROR(VLOOKUP(PLANEJAMENTO[[#This Row],[SKU]],EST_LMX!A:C,3,0),0)</f>
        <v>2208</v>
      </c>
      <c r="S807" s="7">
        <f>IFERROR(IF(VLOOKUP(C807,'EST_DEVINTEX X DEMANDA'!A:E,5,0)&lt;0,0,VLOOKUP(C807,'EST_DEVINTEX X DEMANDA'!A:E,5,0)),0)</f>
        <v>0</v>
      </c>
      <c r="T807" s="3"/>
      <c r="U807" s="3">
        <f t="shared" si="24"/>
        <v>0</v>
      </c>
      <c r="V807" s="3">
        <f t="shared" si="25"/>
        <v>0</v>
      </c>
      <c r="W807" s="3" t="s">
        <v>145</v>
      </c>
      <c r="X807" s="87" t="s">
        <v>182</v>
      </c>
      <c r="Y807" s="73">
        <f>(PLANEJAMENTO[[#This Row],[AGUARDANDO SEPARAÇÃO]]+PLANEJAMENTO[[#This Row],[FINALIZADO]])/(PLANEJAMENTO[[#This Row],[KIT]]+PLANEJAMENTO[[#This Row],[TOTAL LISTA]])</f>
        <v>1</v>
      </c>
    </row>
    <row r="808" spans="1:25" x14ac:dyDescent="0.25">
      <c r="A808" s="71" t="s">
        <v>2</v>
      </c>
      <c r="B808" s="71" t="s">
        <v>157</v>
      </c>
      <c r="C808" s="3">
        <v>34847</v>
      </c>
      <c r="D808" s="3" t="s">
        <v>125</v>
      </c>
      <c r="E808" s="47" t="str">
        <f>VLOOKUP(PLANEJAMENTO[[#This Row],[SKU]],BASE!A:B,2,0)</f>
        <v>B</v>
      </c>
      <c r="F808" s="4" t="s">
        <v>136</v>
      </c>
      <c r="G808" s="4">
        <f>VLOOKUP(PLANEJAMENTO[[#This Row],[SKU]],BASE!A:D,4,0)</f>
        <v>390</v>
      </c>
      <c r="H808" s="3">
        <f>VLOOKUP(PLANEJAMENTO[[#This Row],[SKU]],BASE!A:E,5,0)</f>
        <v>6</v>
      </c>
      <c r="I808" s="15">
        <f>SUMIFS(IN_TRANSITO!E:E,IN_TRANSITO!B:B,PLANEJAMENTO!C808,IN_TRANSITO!H:H,PLANEJAMENTO!$I$2,IN_TRANSITO!W:W,PLANEJAMENTO!A808)</f>
        <v>0</v>
      </c>
      <c r="J808" s="15">
        <f>SUMIFS(IN_TRANSITO!E:E,IN_TRANSITO!B:B,PLANEJAMENTO!C808,IN_TRANSITO!H:H,PLANEJAMENTO!$J$2,IN_TRANSITO!W:W,PLANEJAMENTO!A808)</f>
        <v>0</v>
      </c>
      <c r="K808" s="15">
        <f>SUMIFS(PRODUCAO_SHRINK!E:E,PRODUCAO_SHRINK!B:B,PLANEJAMENTO[[#This Row],[SKU]],PRODUCAO_SHRINK!H:H,PLANEJAMENTO[[#Headers],[SHERINK SOLICITADO]],PRODUCAO_SHRINK!V:V,PLANEJAMENTO[[#This Row],[LISTA]])</f>
        <v>102</v>
      </c>
      <c r="L808" s="15">
        <f>SUMIFS(PRODUCAO_SHRINK!E:E,PRODUCAO_SHRINK!B:B,PLANEJAMENTO[[#This Row],[SKU]],PRODUCAO_SHRINK!H:H,PLANEJAMENTO[[#Headers],[SHERINK ENVIADO]],PRODUCAO_SHRINK!V:V,PLANEJAMENTO[[#This Row],[LISTA]])</f>
        <v>0</v>
      </c>
      <c r="M808" s="15">
        <f>SUMIFS(IN_TRANSITO!E:E,IN_TRANSITO!B:B,PLANEJAMENTO!C808,IN_TRANSITO!H:H,PLANEJAMENTO!$M$2,IN_TRANSITO!W:W,PLANEJAMENTO!A808)</f>
        <v>63</v>
      </c>
      <c r="N808" s="15">
        <v>63</v>
      </c>
      <c r="O808" s="15">
        <v>102</v>
      </c>
      <c r="P808" s="15">
        <f>(PLANEJAMENTO[[#This Row],[AGUARDANDO SEPARAÇÃO]]+PLANEJAMENTO[[#This Row],[FINALIZADO]])-(PLANEJAMENTO[[#This Row],[TOTAL LISTA]]+PLANEJAMENTO[[#This Row],[KIT]])</f>
        <v>-102</v>
      </c>
      <c r="Q808" s="3">
        <f>IFERROR(VLOOKUP(PLANEJAMENTO[[#This Row],[SKU]],EST_MERCOCAMP!A:E,5,0),0)</f>
        <v>-60</v>
      </c>
      <c r="R808" s="3">
        <f>IFERROR(VLOOKUP(PLANEJAMENTO[[#This Row],[SKU]],EST_LMX!A:C,3,0),0)</f>
        <v>396</v>
      </c>
      <c r="S808" s="7">
        <f>IFERROR(IF(VLOOKUP(C808,'EST_DEVINTEX X DEMANDA'!A:E,5,0)&lt;0,0,VLOOKUP(C808,'EST_DEVINTEX X DEMANDA'!A:E,5,0)),0)</f>
        <v>0</v>
      </c>
      <c r="T808" s="3"/>
      <c r="U808" s="3">
        <f t="shared" si="24"/>
        <v>0</v>
      </c>
      <c r="V808" s="3">
        <f t="shared" si="25"/>
        <v>0</v>
      </c>
      <c r="W808" s="3" t="s">
        <v>182</v>
      </c>
      <c r="X808" s="87" t="s">
        <v>182</v>
      </c>
      <c r="Y808" s="73">
        <f>(PLANEJAMENTO[[#This Row],[AGUARDANDO SEPARAÇÃO]]+PLANEJAMENTO[[#This Row],[FINALIZADO]])/(PLANEJAMENTO[[#This Row],[KIT]]+PLANEJAMENTO[[#This Row],[TOTAL LISTA]])</f>
        <v>0.38181818181818183</v>
      </c>
    </row>
    <row r="809" spans="1:25" x14ac:dyDescent="0.25">
      <c r="A809" s="71" t="s">
        <v>2</v>
      </c>
      <c r="B809" s="71" t="s">
        <v>157</v>
      </c>
      <c r="C809" s="3">
        <v>32137</v>
      </c>
      <c r="D809" s="3" t="s">
        <v>130</v>
      </c>
      <c r="E809" s="47" t="str">
        <f>VLOOKUP(PLANEJAMENTO[[#This Row],[SKU]],BASE!A:B,2,0)</f>
        <v>A</v>
      </c>
      <c r="F809" s="4" t="s">
        <v>136</v>
      </c>
      <c r="G809" s="4">
        <f>VLOOKUP(PLANEJAMENTO[[#This Row],[SKU]],BASE!A:D,4,0)</f>
        <v>8544</v>
      </c>
      <c r="H809" s="3">
        <f>VLOOKUP(PLANEJAMENTO[[#This Row],[SKU]],BASE!A:E,5,0)</f>
        <v>12</v>
      </c>
      <c r="I809" s="15">
        <f>SUMIFS(IN_TRANSITO!E:E,IN_TRANSITO!B:B,PLANEJAMENTO!C809,IN_TRANSITO!H:H,PLANEJAMENTO!$I$2,IN_TRANSITO!W:W,PLANEJAMENTO!A809)</f>
        <v>0</v>
      </c>
      <c r="J809" s="15">
        <f>SUMIFS(IN_TRANSITO!E:E,IN_TRANSITO!B:B,PLANEJAMENTO!C809,IN_TRANSITO!H:H,PLANEJAMENTO!$J$2,IN_TRANSITO!W:W,PLANEJAMENTO!A809)</f>
        <v>0</v>
      </c>
      <c r="K809" s="15">
        <f>SUMIFS(PRODUCAO_SHRINK!E:E,PRODUCAO_SHRINK!B:B,PLANEJAMENTO[[#This Row],[SKU]],PRODUCAO_SHRINK!H:H,PLANEJAMENTO[[#Headers],[SHERINK SOLICITADO]],PRODUCAO_SHRINK!V:V,PLANEJAMENTO[[#This Row],[LISTA]])</f>
        <v>0</v>
      </c>
      <c r="L809" s="15">
        <f>SUMIFS(PRODUCAO_SHRINK!E:E,PRODUCAO_SHRINK!B:B,PLANEJAMENTO[[#This Row],[SKU]],PRODUCAO_SHRINK!H:H,PLANEJAMENTO[[#Headers],[SHERINK ENVIADO]],PRODUCAO_SHRINK!V:V,PLANEJAMENTO[[#This Row],[LISTA]])</f>
        <v>0</v>
      </c>
      <c r="M809" s="15">
        <f>SUMIFS(IN_TRANSITO!E:E,IN_TRANSITO!B:B,PLANEJAMENTO!C809,IN_TRANSITO!H:H,PLANEJAMENTO!$M$2,IN_TRANSITO!W:W,PLANEJAMENTO!A809)</f>
        <v>1335</v>
      </c>
      <c r="N809" s="15">
        <v>63</v>
      </c>
      <c r="O809" s="15">
        <v>1272</v>
      </c>
      <c r="P809" s="15">
        <f>(PLANEJAMENTO[[#This Row],[AGUARDANDO SEPARAÇÃO]]+PLANEJAMENTO[[#This Row],[FINALIZADO]])-(PLANEJAMENTO[[#This Row],[TOTAL LISTA]]+PLANEJAMENTO[[#This Row],[KIT]])</f>
        <v>0</v>
      </c>
      <c r="Q809" s="3">
        <f>IFERROR(VLOOKUP(PLANEJAMENTO[[#This Row],[SKU]],EST_MERCOCAMP!A:E,5,0),0)</f>
        <v>11244</v>
      </c>
      <c r="R809" s="3">
        <f>IFERROR(VLOOKUP(PLANEJAMENTO[[#This Row],[SKU]],EST_LMX!A:C,3,0),0)</f>
        <v>11646</v>
      </c>
      <c r="S809" s="7">
        <f>IFERROR(IF(VLOOKUP(C809,'EST_DEVINTEX X DEMANDA'!A:E,5,0)&lt;0,0,VLOOKUP(C809,'EST_DEVINTEX X DEMANDA'!A:E,5,0)),0)</f>
        <v>29904</v>
      </c>
      <c r="T809" s="3"/>
      <c r="U809" s="3">
        <f t="shared" si="24"/>
        <v>0</v>
      </c>
      <c r="V809" s="3">
        <f t="shared" si="25"/>
        <v>0</v>
      </c>
      <c r="W809" s="3" t="s">
        <v>145</v>
      </c>
      <c r="X809" s="87" t="s">
        <v>182</v>
      </c>
      <c r="Y809" s="73">
        <f>(PLANEJAMENTO[[#This Row],[AGUARDANDO SEPARAÇÃO]]+PLANEJAMENTO[[#This Row],[FINALIZADO]])/(PLANEJAMENTO[[#This Row],[KIT]]+PLANEJAMENTO[[#This Row],[TOTAL LISTA]])</f>
        <v>1</v>
      </c>
    </row>
    <row r="810" spans="1:25" x14ac:dyDescent="0.25">
      <c r="A810" s="71" t="s">
        <v>2</v>
      </c>
      <c r="B810" s="71" t="s">
        <v>157</v>
      </c>
      <c r="C810" s="3">
        <v>95701</v>
      </c>
      <c r="D810" s="3" t="s">
        <v>123</v>
      </c>
      <c r="E810" s="47" t="str">
        <f>VLOOKUP(PLANEJAMENTO[[#This Row],[SKU]],BASE!A:B,2,0)</f>
        <v>A</v>
      </c>
      <c r="F810" s="4" t="s">
        <v>136</v>
      </c>
      <c r="G810" s="4">
        <f>VLOOKUP(PLANEJAMENTO[[#This Row],[SKU]],BASE!A:D,4,0)</f>
        <v>480</v>
      </c>
      <c r="H810" s="3">
        <f>VLOOKUP(PLANEJAMENTO[[#This Row],[SKU]],BASE!A:E,5,0)</f>
        <v>6</v>
      </c>
      <c r="I810" s="15">
        <f>SUMIFS(IN_TRANSITO!E:E,IN_TRANSITO!B:B,PLANEJAMENTO!C810,IN_TRANSITO!H:H,PLANEJAMENTO!$I$2,IN_TRANSITO!W:W,PLANEJAMENTO!A810)</f>
        <v>0</v>
      </c>
      <c r="J810" s="15">
        <f>SUMIFS(IN_TRANSITO!E:E,IN_TRANSITO!B:B,PLANEJAMENTO!C810,IN_TRANSITO!H:H,PLANEJAMENTO!$J$2,IN_TRANSITO!W:W,PLANEJAMENTO!A810)</f>
        <v>0</v>
      </c>
      <c r="K810" s="15">
        <f>SUMIFS(PRODUCAO_SHRINK!E:E,PRODUCAO_SHRINK!B:B,PLANEJAMENTO[[#This Row],[SKU]],PRODUCAO_SHRINK!H:H,PLANEJAMENTO[[#Headers],[SHERINK SOLICITADO]],PRODUCAO_SHRINK!V:V,PLANEJAMENTO[[#This Row],[LISTA]])</f>
        <v>42</v>
      </c>
      <c r="L810" s="15">
        <f>SUMIFS(PRODUCAO_SHRINK!E:E,PRODUCAO_SHRINK!B:B,PLANEJAMENTO[[#This Row],[SKU]],PRODUCAO_SHRINK!H:H,PLANEJAMENTO[[#Headers],[SHERINK ENVIADO]],PRODUCAO_SHRINK!V:V,PLANEJAMENTO[[#This Row],[LISTA]])</f>
        <v>0</v>
      </c>
      <c r="M810" s="15">
        <f>SUMIFS(IN_TRANSITO!E:E,IN_TRANSITO!B:B,PLANEJAMENTO!C810,IN_TRANSITO!H:H,PLANEJAMENTO!$M$2,IN_TRANSITO!W:W,PLANEJAMENTO!A810)</f>
        <v>329</v>
      </c>
      <c r="N810" s="15">
        <v>329</v>
      </c>
      <c r="O810" s="15">
        <v>42</v>
      </c>
      <c r="P810" s="15">
        <f>(PLANEJAMENTO[[#This Row],[AGUARDANDO SEPARAÇÃO]]+PLANEJAMENTO[[#This Row],[FINALIZADO]])-(PLANEJAMENTO[[#This Row],[TOTAL LISTA]]+PLANEJAMENTO[[#This Row],[KIT]])</f>
        <v>-42</v>
      </c>
      <c r="Q810" s="3">
        <f>IFERROR(VLOOKUP(PLANEJAMENTO[[#This Row],[SKU]],EST_MERCOCAMP!A:E,5,0),0)</f>
        <v>-3960</v>
      </c>
      <c r="R810" s="3">
        <f>IFERROR(VLOOKUP(PLANEJAMENTO[[#This Row],[SKU]],EST_LMX!A:C,3,0),0)</f>
        <v>2148</v>
      </c>
      <c r="S810" s="7">
        <f>IFERROR(IF(VLOOKUP(C810,'EST_DEVINTEX X DEMANDA'!A:E,5,0)&lt;0,0,VLOOKUP(C810,'EST_DEVINTEX X DEMANDA'!A:E,5,0)),0)</f>
        <v>7920</v>
      </c>
      <c r="T810" s="3"/>
      <c r="U810" s="3">
        <f t="shared" si="24"/>
        <v>0</v>
      </c>
      <c r="V810" s="3">
        <f t="shared" si="25"/>
        <v>0</v>
      </c>
      <c r="W810" s="3" t="s">
        <v>182</v>
      </c>
      <c r="X810" s="87" t="s">
        <v>182</v>
      </c>
      <c r="Y810" s="73">
        <f>(PLANEJAMENTO[[#This Row],[AGUARDANDO SEPARAÇÃO]]+PLANEJAMENTO[[#This Row],[FINALIZADO]])/(PLANEJAMENTO[[#This Row],[KIT]]+PLANEJAMENTO[[#This Row],[TOTAL LISTA]])</f>
        <v>0.8867924528301887</v>
      </c>
    </row>
    <row r="811" spans="1:25" x14ac:dyDescent="0.25">
      <c r="A811" s="71" t="s">
        <v>2</v>
      </c>
      <c r="B811" s="71" t="s">
        <v>157</v>
      </c>
      <c r="C811" s="3">
        <v>32920</v>
      </c>
      <c r="D811" s="3" t="s">
        <v>124</v>
      </c>
      <c r="E811" s="47" t="str">
        <f>VLOOKUP(PLANEJAMENTO[[#This Row],[SKU]],BASE!A:B,2,0)</f>
        <v>A</v>
      </c>
      <c r="F811" s="4" t="s">
        <v>136</v>
      </c>
      <c r="G811" s="4">
        <f>VLOOKUP(PLANEJAMENTO[[#This Row],[SKU]],BASE!A:D,4,0)</f>
        <v>480</v>
      </c>
      <c r="H811" s="3">
        <f>VLOOKUP(PLANEJAMENTO[[#This Row],[SKU]],BASE!A:E,5,0)</f>
        <v>6</v>
      </c>
      <c r="I811" s="15">
        <f>SUMIFS(IN_TRANSITO!E:E,IN_TRANSITO!B:B,PLANEJAMENTO!C811,IN_TRANSITO!H:H,PLANEJAMENTO!$I$2,IN_TRANSITO!W:W,PLANEJAMENTO!A811)</f>
        <v>0</v>
      </c>
      <c r="J811" s="15">
        <f>SUMIFS(IN_TRANSITO!E:E,IN_TRANSITO!B:B,PLANEJAMENTO!C811,IN_TRANSITO!H:H,PLANEJAMENTO!$J$2,IN_TRANSITO!W:W,PLANEJAMENTO!A811)</f>
        <v>0</v>
      </c>
      <c r="K811" s="15">
        <f>SUMIFS(PRODUCAO_SHRINK!E:E,PRODUCAO_SHRINK!B:B,PLANEJAMENTO[[#This Row],[SKU]],PRODUCAO_SHRINK!H:H,PLANEJAMENTO[[#Headers],[SHERINK SOLICITADO]],PRODUCAO_SHRINK!V:V,PLANEJAMENTO[[#This Row],[LISTA]])</f>
        <v>0</v>
      </c>
      <c r="L811" s="15">
        <f>SUMIFS(PRODUCAO_SHRINK!E:E,PRODUCAO_SHRINK!B:B,PLANEJAMENTO[[#This Row],[SKU]],PRODUCAO_SHRINK!H:H,PLANEJAMENTO[[#Headers],[SHERINK ENVIADO]],PRODUCAO_SHRINK!V:V,PLANEJAMENTO[[#This Row],[LISTA]])</f>
        <v>432</v>
      </c>
      <c r="M811" s="15">
        <f>SUMIFS(IN_TRANSITO!E:E,IN_TRANSITO!B:B,PLANEJAMENTO!C811,IN_TRANSITO!H:H,PLANEJAMENTO!$M$2,IN_TRANSITO!W:W,PLANEJAMENTO!A811)</f>
        <v>329</v>
      </c>
      <c r="N811" s="15">
        <v>329</v>
      </c>
      <c r="O811" s="15">
        <v>432</v>
      </c>
      <c r="P811" s="15">
        <f>(PLANEJAMENTO[[#This Row],[AGUARDANDO SEPARAÇÃO]]+PLANEJAMENTO[[#This Row],[FINALIZADO]])-(PLANEJAMENTO[[#This Row],[TOTAL LISTA]]+PLANEJAMENTO[[#This Row],[KIT]])</f>
        <v>-432</v>
      </c>
      <c r="Q811" s="3">
        <f>IFERROR(VLOOKUP(PLANEJAMENTO[[#This Row],[SKU]],EST_MERCOCAMP!A:E,5,0),0)</f>
        <v>4158</v>
      </c>
      <c r="R811" s="3">
        <f>IFERROR(VLOOKUP(PLANEJAMENTO[[#This Row],[SKU]],EST_LMX!A:C,3,0),0)</f>
        <v>384</v>
      </c>
      <c r="S811" s="7">
        <f>IFERROR(IF(VLOOKUP(C811,'EST_DEVINTEX X DEMANDA'!A:E,5,0)&lt;0,0,VLOOKUP(C811,'EST_DEVINTEX X DEMANDA'!A:E,5,0)),0)</f>
        <v>4800</v>
      </c>
      <c r="T811" s="3"/>
      <c r="U811" s="3">
        <f t="shared" si="24"/>
        <v>0</v>
      </c>
      <c r="V811" s="3">
        <f t="shared" si="25"/>
        <v>0</v>
      </c>
      <c r="W811" s="3" t="s">
        <v>145</v>
      </c>
      <c r="X811" s="87" t="s">
        <v>182</v>
      </c>
      <c r="Y811" s="73">
        <f>(PLANEJAMENTO[[#This Row],[AGUARDANDO SEPARAÇÃO]]+PLANEJAMENTO[[#This Row],[FINALIZADO]])/(PLANEJAMENTO[[#This Row],[KIT]]+PLANEJAMENTO[[#This Row],[TOTAL LISTA]])</f>
        <v>0.4323258869908016</v>
      </c>
    </row>
    <row r="812" spans="1:25" x14ac:dyDescent="0.25">
      <c r="A812" s="71" t="s">
        <v>2</v>
      </c>
      <c r="B812" s="71" t="s">
        <v>157</v>
      </c>
      <c r="C812" s="3">
        <v>33095</v>
      </c>
      <c r="D812" s="3" t="s">
        <v>121</v>
      </c>
      <c r="E812" s="47" t="str">
        <f>VLOOKUP(PLANEJAMENTO[[#This Row],[SKU]],BASE!A:B,2,0)</f>
        <v>A</v>
      </c>
      <c r="F812" s="4" t="s">
        <v>136</v>
      </c>
      <c r="G812" s="4">
        <f>VLOOKUP(PLANEJAMENTO[[#This Row],[SKU]],BASE!A:D,4,0)</f>
        <v>2484</v>
      </c>
      <c r="H812" s="3">
        <f>VLOOKUP(PLANEJAMENTO[[#This Row],[SKU]],BASE!A:E,5,0)</f>
        <v>6</v>
      </c>
      <c r="I812" s="15">
        <f>SUMIFS(IN_TRANSITO!E:E,IN_TRANSITO!B:B,PLANEJAMENTO!C812,IN_TRANSITO!H:H,PLANEJAMENTO!$I$2,IN_TRANSITO!W:W,PLANEJAMENTO!A812)</f>
        <v>558</v>
      </c>
      <c r="J812" s="15">
        <f>SUMIFS(IN_TRANSITO!E:E,IN_TRANSITO!B:B,PLANEJAMENTO!C812,IN_TRANSITO!H:H,PLANEJAMENTO!$J$2,IN_TRANSITO!W:W,PLANEJAMENTO!A812)</f>
        <v>0</v>
      </c>
      <c r="K812" s="15">
        <f>SUMIFS(PRODUCAO_SHRINK!E:E,PRODUCAO_SHRINK!B:B,PLANEJAMENTO[[#This Row],[SKU]],PRODUCAO_SHRINK!H:H,PLANEJAMENTO[[#Headers],[SHERINK SOLICITADO]],PRODUCAO_SHRINK!V:V,PLANEJAMENTO[[#This Row],[LISTA]])</f>
        <v>0</v>
      </c>
      <c r="L812" s="15">
        <f>SUMIFS(PRODUCAO_SHRINK!E:E,PRODUCAO_SHRINK!B:B,PLANEJAMENTO[[#This Row],[SKU]],PRODUCAO_SHRINK!H:H,PLANEJAMENTO[[#Headers],[SHERINK ENVIADO]],PRODUCAO_SHRINK!V:V,PLANEJAMENTO[[#This Row],[LISTA]])</f>
        <v>0</v>
      </c>
      <c r="M812" s="15">
        <f>SUMIFS(IN_TRANSITO!E:E,IN_TRANSITO!B:B,PLANEJAMENTO!C812,IN_TRANSITO!H:H,PLANEJAMENTO!$M$2,IN_TRANSITO!W:W,PLANEJAMENTO!A812)</f>
        <v>0</v>
      </c>
      <c r="N812" s="15">
        <v>1960</v>
      </c>
      <c r="O812" s="15">
        <v>558</v>
      </c>
      <c r="P812" s="15">
        <f>(PLANEJAMENTO[[#This Row],[AGUARDANDO SEPARAÇÃO]]+PLANEJAMENTO[[#This Row],[FINALIZADO]])-(PLANEJAMENTO[[#This Row],[TOTAL LISTA]]+PLANEJAMENTO[[#This Row],[KIT]])</f>
        <v>-1960</v>
      </c>
      <c r="Q812" s="3">
        <f>IFERROR(VLOOKUP(PLANEJAMENTO[[#This Row],[SKU]],EST_MERCOCAMP!A:E,5,0),0)</f>
        <v>-4974</v>
      </c>
      <c r="R812" s="3">
        <f>IFERROR(VLOOKUP(PLANEJAMENTO[[#This Row],[SKU]],EST_LMX!A:C,3,0),0)</f>
        <v>0</v>
      </c>
      <c r="S812" s="7">
        <f>IFERROR(IF(VLOOKUP(C812,'EST_DEVINTEX X DEMANDA'!A:E,5,0)&lt;0,0,VLOOKUP(C812,'EST_DEVINTEX X DEMANDA'!A:E,5,0)),0)</f>
        <v>11298</v>
      </c>
      <c r="T812" s="3"/>
      <c r="U812" s="3">
        <f t="shared" si="24"/>
        <v>0</v>
      </c>
      <c r="V812" s="3">
        <f t="shared" si="25"/>
        <v>0</v>
      </c>
      <c r="W812" s="3" t="s">
        <v>145</v>
      </c>
      <c r="X812" s="87" t="s">
        <v>182</v>
      </c>
      <c r="Y812" s="73">
        <f>(PLANEJAMENTO[[#This Row],[AGUARDANDO SEPARAÇÃO]]+PLANEJAMENTO[[#This Row],[FINALIZADO]])/(PLANEJAMENTO[[#This Row],[KIT]]+PLANEJAMENTO[[#This Row],[TOTAL LISTA]])</f>
        <v>0.22160444797458301</v>
      </c>
    </row>
    <row r="813" spans="1:25" x14ac:dyDescent="0.25">
      <c r="A813" s="71" t="s">
        <v>2</v>
      </c>
      <c r="B813" s="71" t="s">
        <v>157</v>
      </c>
      <c r="C813" s="3">
        <v>33107</v>
      </c>
      <c r="D813" s="3" t="s">
        <v>122</v>
      </c>
      <c r="E813" s="47" t="str">
        <f>VLOOKUP(PLANEJAMENTO[[#This Row],[SKU]],BASE!A:B,2,0)</f>
        <v>A</v>
      </c>
      <c r="F813" s="4" t="s">
        <v>136</v>
      </c>
      <c r="G813" s="4">
        <f>VLOOKUP(PLANEJAMENTO[[#This Row],[SKU]],BASE!A:D,4,0)</f>
        <v>960</v>
      </c>
      <c r="H813" s="3">
        <f>VLOOKUP(PLANEJAMENTO[[#This Row],[SKU]],BASE!A:E,5,0)</f>
        <v>6</v>
      </c>
      <c r="I813" s="15">
        <f>SUMIFS(IN_TRANSITO!E:E,IN_TRANSITO!B:B,PLANEJAMENTO!C813,IN_TRANSITO!H:H,PLANEJAMENTO!$I$2,IN_TRANSITO!W:W,PLANEJAMENTO!A813)</f>
        <v>0</v>
      </c>
      <c r="J813" s="15">
        <f>SUMIFS(IN_TRANSITO!E:E,IN_TRANSITO!B:B,PLANEJAMENTO!C813,IN_TRANSITO!H:H,PLANEJAMENTO!$J$2,IN_TRANSITO!W:W,PLANEJAMENTO!A813)</f>
        <v>0</v>
      </c>
      <c r="K813" s="15">
        <f>SUMIFS(PRODUCAO_SHRINK!E:E,PRODUCAO_SHRINK!B:B,PLANEJAMENTO[[#This Row],[SKU]],PRODUCAO_SHRINK!H:H,PLANEJAMENTO[[#Headers],[SHERINK SOLICITADO]],PRODUCAO_SHRINK!V:V,PLANEJAMENTO[[#This Row],[LISTA]])</f>
        <v>1374</v>
      </c>
      <c r="L813" s="15">
        <f>SUMIFS(PRODUCAO_SHRINK!E:E,PRODUCAO_SHRINK!B:B,PLANEJAMENTO[[#This Row],[SKU]],PRODUCAO_SHRINK!H:H,PLANEJAMENTO[[#Headers],[SHERINK ENVIADO]],PRODUCAO_SHRINK!V:V,PLANEJAMENTO[[#This Row],[LISTA]])</f>
        <v>0</v>
      </c>
      <c r="M813" s="15">
        <f>SUMIFS(IN_TRANSITO!E:E,IN_TRANSITO!B:B,PLANEJAMENTO!C813,IN_TRANSITO!H:H,PLANEJAMENTO!$M$2,IN_TRANSITO!W:W,PLANEJAMENTO!A813)</f>
        <v>0</v>
      </c>
      <c r="N813" s="15">
        <v>1960</v>
      </c>
      <c r="O813" s="15">
        <v>1374</v>
      </c>
      <c r="P813" s="15">
        <f>(PLANEJAMENTO[[#This Row],[AGUARDANDO SEPARAÇÃO]]+PLANEJAMENTO[[#This Row],[FINALIZADO]])-(PLANEJAMENTO[[#This Row],[TOTAL LISTA]]+PLANEJAMENTO[[#This Row],[KIT]])</f>
        <v>-3334</v>
      </c>
      <c r="Q813" s="3">
        <f>IFERROR(VLOOKUP(PLANEJAMENTO[[#This Row],[SKU]],EST_MERCOCAMP!A:E,5,0),0)</f>
        <v>20178</v>
      </c>
      <c r="R813" s="3">
        <f>IFERROR(VLOOKUP(PLANEJAMENTO[[#This Row],[SKU]],EST_LMX!A:C,3,0),0)</f>
        <v>9174</v>
      </c>
      <c r="S813" s="7">
        <f>IFERROR(IF(VLOOKUP(C813,'EST_DEVINTEX X DEMANDA'!A:E,5,0)&lt;0,0,VLOOKUP(C813,'EST_DEVINTEX X DEMANDA'!A:E,5,0)),0)</f>
        <v>19320</v>
      </c>
      <c r="T813" s="3"/>
      <c r="U813" s="3">
        <f t="shared" si="24"/>
        <v>0</v>
      </c>
      <c r="V813" s="3">
        <f t="shared" si="25"/>
        <v>0</v>
      </c>
      <c r="W813" s="3" t="s">
        <v>182</v>
      </c>
      <c r="X813" s="87" t="s">
        <v>182</v>
      </c>
      <c r="Y813" s="73">
        <f>(PLANEJAMENTO[[#This Row],[AGUARDANDO SEPARAÇÃO]]+PLANEJAMENTO[[#This Row],[FINALIZADO]])/(PLANEJAMENTO[[#This Row],[KIT]]+PLANEJAMENTO[[#This Row],[TOTAL LISTA]])</f>
        <v>0</v>
      </c>
    </row>
    <row r="814" spans="1:25" x14ac:dyDescent="0.25">
      <c r="A814" s="71" t="s">
        <v>2</v>
      </c>
      <c r="B814" s="71" t="s">
        <v>157</v>
      </c>
      <c r="C814" s="3">
        <v>32060</v>
      </c>
      <c r="D814" s="3" t="s">
        <v>120</v>
      </c>
      <c r="E814" s="47" t="str">
        <f>VLOOKUP(PLANEJAMENTO[[#This Row],[SKU]],BASE!A:B,2,0)</f>
        <v>A</v>
      </c>
      <c r="F814" s="4" t="s">
        <v>136</v>
      </c>
      <c r="G814" s="4">
        <f>VLOOKUP(PLANEJAMENTO[[#This Row],[SKU]],BASE!A:D,4,0)</f>
        <v>480</v>
      </c>
      <c r="H814" s="3">
        <f>VLOOKUP(PLANEJAMENTO[[#This Row],[SKU]],BASE!A:E,5,0)</f>
        <v>6</v>
      </c>
      <c r="I814" s="15">
        <f>SUMIFS(IN_TRANSITO!E:E,IN_TRANSITO!B:B,PLANEJAMENTO!C814,IN_TRANSITO!H:H,PLANEJAMENTO!$I$2,IN_TRANSITO!W:W,PLANEJAMENTO!A814)</f>
        <v>0</v>
      </c>
      <c r="J814" s="15">
        <f>SUMIFS(IN_TRANSITO!E:E,IN_TRANSITO!B:B,PLANEJAMENTO!C814,IN_TRANSITO!H:H,PLANEJAMENTO!$J$2,IN_TRANSITO!W:W,PLANEJAMENTO!A814)</f>
        <v>0</v>
      </c>
      <c r="K814" s="15">
        <f>SUMIFS(PRODUCAO_SHRINK!E:E,PRODUCAO_SHRINK!B:B,PLANEJAMENTO[[#This Row],[SKU]],PRODUCAO_SHRINK!H:H,PLANEJAMENTO[[#Headers],[SHERINK SOLICITADO]],PRODUCAO_SHRINK!V:V,PLANEJAMENTO[[#This Row],[LISTA]])</f>
        <v>6414</v>
      </c>
      <c r="L814" s="15">
        <f>SUMIFS(PRODUCAO_SHRINK!E:E,PRODUCAO_SHRINK!B:B,PLANEJAMENTO[[#This Row],[SKU]],PRODUCAO_SHRINK!H:H,PLANEJAMENTO[[#Headers],[SHERINK ENVIADO]],PRODUCAO_SHRINK!V:V,PLANEJAMENTO[[#This Row],[LISTA]])</f>
        <v>0</v>
      </c>
      <c r="M814" s="15">
        <f>SUMIFS(IN_TRANSITO!E:E,IN_TRANSITO!B:B,PLANEJAMENTO!C814,IN_TRANSITO!H:H,PLANEJAMENTO!$M$2,IN_TRANSITO!W:W,PLANEJAMENTO!A814)</f>
        <v>2087</v>
      </c>
      <c r="N814" s="15">
        <v>2289</v>
      </c>
      <c r="O814" s="15">
        <v>8172</v>
      </c>
      <c r="P814" s="15">
        <f>(PLANEJAMENTO[[#This Row],[AGUARDANDO SEPARAÇÃO]]+PLANEJAMENTO[[#This Row],[FINALIZADO]])-(PLANEJAMENTO[[#This Row],[TOTAL LISTA]]+PLANEJAMENTO[[#This Row],[KIT]])</f>
        <v>-8374</v>
      </c>
      <c r="Q814" s="3">
        <f>IFERROR(VLOOKUP(PLANEJAMENTO[[#This Row],[SKU]],EST_MERCOCAMP!A:E,5,0),0)</f>
        <v>19698</v>
      </c>
      <c r="R814" s="3">
        <f>IFERROR(VLOOKUP(PLANEJAMENTO[[#This Row],[SKU]],EST_LMX!A:C,3,0),0)</f>
        <v>11174</v>
      </c>
      <c r="S814" s="7">
        <f>IFERROR(IF(VLOOKUP(C814,'EST_DEVINTEX X DEMANDA'!A:E,5,0)&lt;0,0,VLOOKUP(C814,'EST_DEVINTEX X DEMANDA'!A:E,5,0)),0)</f>
        <v>58446</v>
      </c>
      <c r="T814" s="3"/>
      <c r="U814" s="3">
        <f t="shared" si="24"/>
        <v>0</v>
      </c>
      <c r="V814" s="3">
        <f t="shared" si="25"/>
        <v>0</v>
      </c>
      <c r="W814" s="3" t="s">
        <v>182</v>
      </c>
      <c r="X814" s="87" t="s">
        <v>182</v>
      </c>
      <c r="Y814" s="73">
        <f>(PLANEJAMENTO[[#This Row],[AGUARDANDO SEPARAÇÃO]]+PLANEJAMENTO[[#This Row],[FINALIZADO]])/(PLANEJAMENTO[[#This Row],[KIT]]+PLANEJAMENTO[[#This Row],[TOTAL LISTA]])</f>
        <v>0.19950291559124367</v>
      </c>
    </row>
    <row r="815" spans="1:25" x14ac:dyDescent="0.25">
      <c r="A815" s="71" t="s">
        <v>2</v>
      </c>
      <c r="B815" s="71" t="s">
        <v>157</v>
      </c>
      <c r="C815" s="3">
        <v>32259</v>
      </c>
      <c r="D815" s="3" t="s">
        <v>550</v>
      </c>
      <c r="E815" s="47" t="str">
        <f>VLOOKUP(PLANEJAMENTO[[#This Row],[SKU]],BASE!A:B,2,0)</f>
        <v>A</v>
      </c>
      <c r="F815" s="4" t="s">
        <v>136</v>
      </c>
      <c r="G815" s="4">
        <f>VLOOKUP(PLANEJAMENTO[[#This Row],[SKU]],BASE!A:D,4,0)</f>
        <v>8544</v>
      </c>
      <c r="H815" s="3">
        <f>VLOOKUP(PLANEJAMENTO[[#This Row],[SKU]],BASE!A:E,5,0)</f>
        <v>12</v>
      </c>
      <c r="I815" s="15">
        <f>SUMIFS(IN_TRANSITO!E:E,IN_TRANSITO!B:B,PLANEJAMENTO!C815,IN_TRANSITO!H:H,PLANEJAMENTO!$I$2,IN_TRANSITO!W:W,PLANEJAMENTO!A815)</f>
        <v>0</v>
      </c>
      <c r="J815" s="15">
        <f>SUMIFS(IN_TRANSITO!E:E,IN_TRANSITO!B:B,PLANEJAMENTO!C815,IN_TRANSITO!H:H,PLANEJAMENTO!$J$2,IN_TRANSITO!W:W,PLANEJAMENTO!A815)</f>
        <v>0</v>
      </c>
      <c r="K815" s="15">
        <f>SUMIFS(PRODUCAO_SHRINK!E:E,PRODUCAO_SHRINK!B:B,PLANEJAMENTO[[#This Row],[SKU]],PRODUCAO_SHRINK!H:H,PLANEJAMENTO[[#Headers],[SHERINK SOLICITADO]],PRODUCAO_SHRINK!V:V,PLANEJAMENTO[[#This Row],[LISTA]])</f>
        <v>0</v>
      </c>
      <c r="L815" s="15">
        <f>SUMIFS(PRODUCAO_SHRINK!E:E,PRODUCAO_SHRINK!B:B,PLANEJAMENTO[[#This Row],[SKU]],PRODUCAO_SHRINK!H:H,PLANEJAMENTO[[#Headers],[SHERINK ENVIADO]],PRODUCAO_SHRINK!V:V,PLANEJAMENTO[[#This Row],[LISTA]])</f>
        <v>0</v>
      </c>
      <c r="M815" s="15">
        <f>SUMIFS(IN_TRANSITO!E:E,IN_TRANSITO!B:B,PLANEJAMENTO!C815,IN_TRANSITO!H:H,PLANEJAMENTO!$M$2,IN_TRANSITO!W:W,PLANEJAMENTO!A815)</f>
        <v>24</v>
      </c>
      <c r="N815" s="15">
        <v>0</v>
      </c>
      <c r="O815" s="15">
        <v>24</v>
      </c>
      <c r="P815" s="15">
        <f>(PLANEJAMENTO[[#This Row],[AGUARDANDO SEPARAÇÃO]]+PLANEJAMENTO[[#This Row],[FINALIZADO]])-(PLANEJAMENTO[[#This Row],[TOTAL LISTA]]+PLANEJAMENTO[[#This Row],[KIT]])</f>
        <v>0</v>
      </c>
      <c r="Q815" s="3">
        <f>IFERROR(VLOOKUP(PLANEJAMENTO[[#This Row],[SKU]],EST_MERCOCAMP!A:E,5,0),0)</f>
        <v>21780</v>
      </c>
      <c r="R815" s="3">
        <f>IFERROR(VLOOKUP(PLANEJAMENTO[[#This Row],[SKU]],EST_LMX!A:C,3,0),0)</f>
        <v>978</v>
      </c>
      <c r="S815" s="7">
        <f>IFERROR(IF(VLOOKUP(C815,'EST_DEVINTEX X DEMANDA'!A:E,5,0)&lt;0,0,VLOOKUP(C815,'EST_DEVINTEX X DEMANDA'!A:E,5,0)),0)</f>
        <v>24348</v>
      </c>
      <c r="T815" s="3"/>
      <c r="U815" s="3">
        <f t="shared" si="24"/>
        <v>0</v>
      </c>
      <c r="V815" s="3">
        <f t="shared" si="25"/>
        <v>0</v>
      </c>
      <c r="W815" s="3" t="s">
        <v>145</v>
      </c>
      <c r="X815" s="87" t="s">
        <v>145</v>
      </c>
      <c r="Y815" s="73">
        <f>(PLANEJAMENTO[[#This Row],[AGUARDANDO SEPARAÇÃO]]+PLANEJAMENTO[[#This Row],[FINALIZADO]])/(PLANEJAMENTO[[#This Row],[KIT]]+PLANEJAMENTO[[#This Row],[TOTAL LISTA]])</f>
        <v>1</v>
      </c>
    </row>
    <row r="816" spans="1:25" x14ac:dyDescent="0.25">
      <c r="A816" s="71" t="s">
        <v>2</v>
      </c>
      <c r="B816" s="71" t="s">
        <v>157</v>
      </c>
      <c r="C816" s="3">
        <v>32446</v>
      </c>
      <c r="D816" s="3" t="s">
        <v>551</v>
      </c>
      <c r="E816" s="47" t="str">
        <f>VLOOKUP(PLANEJAMENTO[[#This Row],[SKU]],BASE!A:B,2,0)</f>
        <v>A</v>
      </c>
      <c r="F816" s="4" t="s">
        <v>136</v>
      </c>
      <c r="G816" s="4">
        <f>VLOOKUP(PLANEJAMENTO[[#This Row],[SKU]],BASE!A:D,4,0)</f>
        <v>480</v>
      </c>
      <c r="H816" s="3">
        <f>VLOOKUP(PLANEJAMENTO[[#This Row],[SKU]],BASE!A:E,5,0)</f>
        <v>6</v>
      </c>
      <c r="I816" s="15">
        <f>SUMIFS(IN_TRANSITO!E:E,IN_TRANSITO!B:B,PLANEJAMENTO!C816,IN_TRANSITO!H:H,PLANEJAMENTO!$I$2,IN_TRANSITO!W:W,PLANEJAMENTO!A816)</f>
        <v>0</v>
      </c>
      <c r="J816" s="15">
        <f>SUMIFS(IN_TRANSITO!E:E,IN_TRANSITO!B:B,PLANEJAMENTO!C816,IN_TRANSITO!H:H,PLANEJAMENTO!$J$2,IN_TRANSITO!W:W,PLANEJAMENTO!A816)</f>
        <v>0</v>
      </c>
      <c r="K816" s="15">
        <f>SUMIFS(PRODUCAO_SHRINK!E:E,PRODUCAO_SHRINK!B:B,PLANEJAMENTO[[#This Row],[SKU]],PRODUCAO_SHRINK!H:H,PLANEJAMENTO[[#Headers],[SHERINK SOLICITADO]],PRODUCAO_SHRINK!V:V,PLANEJAMENTO[[#This Row],[LISTA]])</f>
        <v>24</v>
      </c>
      <c r="L816" s="15">
        <f>SUMIFS(PRODUCAO_SHRINK!E:E,PRODUCAO_SHRINK!B:B,PLANEJAMENTO[[#This Row],[SKU]],PRODUCAO_SHRINK!H:H,PLANEJAMENTO[[#Headers],[SHERINK ENVIADO]],PRODUCAO_SHRINK!V:V,PLANEJAMENTO[[#This Row],[LISTA]])</f>
        <v>0</v>
      </c>
      <c r="M816" s="15">
        <f>SUMIFS(IN_TRANSITO!E:E,IN_TRANSITO!B:B,PLANEJAMENTO!C816,IN_TRANSITO!H:H,PLANEJAMENTO!$M$2,IN_TRANSITO!W:W,PLANEJAMENTO!A816)</f>
        <v>0</v>
      </c>
      <c r="N816" s="15">
        <v>0</v>
      </c>
      <c r="O816" s="15">
        <v>24</v>
      </c>
      <c r="P816" s="15">
        <f>(PLANEJAMENTO[[#This Row],[AGUARDANDO SEPARAÇÃO]]+PLANEJAMENTO[[#This Row],[FINALIZADO]])-(PLANEJAMENTO[[#This Row],[TOTAL LISTA]]+PLANEJAMENTO[[#This Row],[KIT]])</f>
        <v>-24</v>
      </c>
      <c r="Q816" s="3">
        <f>IFERROR(VLOOKUP(PLANEJAMENTO[[#This Row],[SKU]],EST_MERCOCAMP!A:E,5,0),0)</f>
        <v>1956</v>
      </c>
      <c r="R816" s="3">
        <f>IFERROR(VLOOKUP(PLANEJAMENTO[[#This Row],[SKU]],EST_LMX!A:C,3,0),0)</f>
        <v>1596</v>
      </c>
      <c r="S816" s="7">
        <f>IFERROR(IF(VLOOKUP(C816,'EST_DEVINTEX X DEMANDA'!A:E,5,0)&lt;0,0,VLOOKUP(C816,'EST_DEVINTEX X DEMANDA'!A:E,5,0)),0)</f>
        <v>12582</v>
      </c>
      <c r="T816" s="3"/>
      <c r="U816" s="3">
        <f t="shared" si="24"/>
        <v>0</v>
      </c>
      <c r="V816" s="3">
        <f t="shared" si="25"/>
        <v>0</v>
      </c>
      <c r="W816" s="3" t="s">
        <v>182</v>
      </c>
      <c r="X816" s="87" t="s">
        <v>145</v>
      </c>
      <c r="Y816" s="73">
        <f>(PLANEJAMENTO[[#This Row],[AGUARDANDO SEPARAÇÃO]]+PLANEJAMENTO[[#This Row],[FINALIZADO]])/(PLANEJAMENTO[[#This Row],[KIT]]+PLANEJAMENTO[[#This Row],[TOTAL LISTA]])</f>
        <v>0</v>
      </c>
    </row>
    <row r="817" spans="1:25" x14ac:dyDescent="0.25">
      <c r="A817" s="71" t="s">
        <v>2</v>
      </c>
      <c r="B817" s="71" t="s">
        <v>157</v>
      </c>
      <c r="C817" s="3">
        <v>95678</v>
      </c>
      <c r="D817" s="3" t="s">
        <v>474</v>
      </c>
      <c r="E817" s="47" t="str">
        <f>VLOOKUP(PLANEJAMENTO[[#This Row],[SKU]],BASE!A:B,2,0)</f>
        <v>A</v>
      </c>
      <c r="F817" s="4" t="s">
        <v>136</v>
      </c>
      <c r="G817" s="4">
        <f>VLOOKUP(PLANEJAMENTO[[#This Row],[SKU]],BASE!A:D,4,0)</f>
        <v>480</v>
      </c>
      <c r="H817" s="3">
        <f>VLOOKUP(PLANEJAMENTO[[#This Row],[SKU]],BASE!A:E,5,0)</f>
        <v>6</v>
      </c>
      <c r="I817" s="15">
        <f>SUMIFS(IN_TRANSITO!E:E,IN_TRANSITO!B:B,PLANEJAMENTO!C817,IN_TRANSITO!H:H,PLANEJAMENTO!$I$2,IN_TRANSITO!W:W,PLANEJAMENTO!A817)</f>
        <v>0</v>
      </c>
      <c r="J817" s="15">
        <f>SUMIFS(IN_TRANSITO!E:E,IN_TRANSITO!B:B,PLANEJAMENTO!C817,IN_TRANSITO!H:H,PLANEJAMENTO!$J$2,IN_TRANSITO!W:W,PLANEJAMENTO!A817)</f>
        <v>0</v>
      </c>
      <c r="K817" s="15">
        <f>SUMIFS(PRODUCAO_SHRINK!E:E,PRODUCAO_SHRINK!B:B,PLANEJAMENTO[[#This Row],[SKU]],PRODUCAO_SHRINK!H:H,PLANEJAMENTO[[#Headers],[SHERINK SOLICITADO]],PRODUCAO_SHRINK!V:V,PLANEJAMENTO[[#This Row],[LISTA]])</f>
        <v>30</v>
      </c>
      <c r="L817" s="15">
        <f>SUMIFS(PRODUCAO_SHRINK!E:E,PRODUCAO_SHRINK!B:B,PLANEJAMENTO[[#This Row],[SKU]],PRODUCAO_SHRINK!H:H,PLANEJAMENTO[[#Headers],[SHERINK ENVIADO]],PRODUCAO_SHRINK!V:V,PLANEJAMENTO[[#This Row],[LISTA]])</f>
        <v>0</v>
      </c>
      <c r="M817" s="15">
        <f>SUMIFS(IN_TRANSITO!E:E,IN_TRANSITO!B:B,PLANEJAMENTO!C817,IN_TRANSITO!H:H,PLANEJAMENTO!$M$2,IN_TRANSITO!W:W,PLANEJAMENTO!A817)</f>
        <v>0</v>
      </c>
      <c r="N817" s="15">
        <v>0</v>
      </c>
      <c r="O817" s="15">
        <v>30</v>
      </c>
      <c r="P817" s="15">
        <f>(PLANEJAMENTO[[#This Row],[AGUARDANDO SEPARAÇÃO]]+PLANEJAMENTO[[#This Row],[FINALIZADO]])-(PLANEJAMENTO[[#This Row],[TOTAL LISTA]]+PLANEJAMENTO[[#This Row],[KIT]])</f>
        <v>-30</v>
      </c>
      <c r="Q817" s="3">
        <f>IFERROR(VLOOKUP(PLANEJAMENTO[[#This Row],[SKU]],EST_MERCOCAMP!A:E,5,0),0)</f>
        <v>1752</v>
      </c>
      <c r="R817" s="3">
        <f>IFERROR(VLOOKUP(PLANEJAMENTO[[#This Row],[SKU]],EST_LMX!A:C,3,0),0)</f>
        <v>1988</v>
      </c>
      <c r="S817" s="7">
        <f>IFERROR(IF(VLOOKUP(C817,'EST_DEVINTEX X DEMANDA'!A:E,5,0)&lt;0,0,VLOOKUP(C817,'EST_DEVINTEX X DEMANDA'!A:E,5,0)),0)</f>
        <v>36084</v>
      </c>
      <c r="T817" s="3"/>
      <c r="U817" s="3">
        <f t="shared" si="24"/>
        <v>0</v>
      </c>
      <c r="V817" s="3">
        <f t="shared" si="25"/>
        <v>0</v>
      </c>
      <c r="W817" s="3" t="s">
        <v>182</v>
      </c>
      <c r="X817" s="87" t="s">
        <v>145</v>
      </c>
      <c r="Y817" s="73">
        <f>(PLANEJAMENTO[[#This Row],[AGUARDANDO SEPARAÇÃO]]+PLANEJAMENTO[[#This Row],[FINALIZADO]])/(PLANEJAMENTO[[#This Row],[KIT]]+PLANEJAMENTO[[#This Row],[TOTAL LISTA]])</f>
        <v>0</v>
      </c>
    </row>
    <row r="818" spans="1:25" x14ac:dyDescent="0.25">
      <c r="A818" s="71" t="s">
        <v>2</v>
      </c>
      <c r="B818" s="71" t="s">
        <v>157</v>
      </c>
      <c r="C818" s="3">
        <v>43114</v>
      </c>
      <c r="D818" s="3" t="s">
        <v>552</v>
      </c>
      <c r="E818" s="47" t="str">
        <f>VLOOKUP(PLANEJAMENTO[[#This Row],[SKU]],BASE!A:B,2,0)</f>
        <v>B</v>
      </c>
      <c r="F818" s="4" t="s">
        <v>136</v>
      </c>
      <c r="G818" s="4">
        <f>VLOOKUP(PLANEJAMENTO[[#This Row],[SKU]],BASE!A:D,4,0)</f>
        <v>180</v>
      </c>
      <c r="H818" s="3">
        <f>VLOOKUP(PLANEJAMENTO[[#This Row],[SKU]],BASE!A:E,5,0)</f>
        <v>3</v>
      </c>
      <c r="I818" s="15">
        <f>SUMIFS(IN_TRANSITO!E:E,IN_TRANSITO!B:B,PLANEJAMENTO!C818,IN_TRANSITO!H:H,PLANEJAMENTO!$I$2,IN_TRANSITO!W:W,PLANEJAMENTO!A818)</f>
        <v>39</v>
      </c>
      <c r="J818" s="15">
        <f>SUMIFS(IN_TRANSITO!E:E,IN_TRANSITO!B:B,PLANEJAMENTO!C818,IN_TRANSITO!H:H,PLANEJAMENTO!$J$2,IN_TRANSITO!W:W,PLANEJAMENTO!A818)</f>
        <v>0</v>
      </c>
      <c r="K818" s="15">
        <f>SUMIFS(PRODUCAO_SHRINK!E:E,PRODUCAO_SHRINK!B:B,PLANEJAMENTO[[#This Row],[SKU]],PRODUCAO_SHRINK!H:H,PLANEJAMENTO[[#Headers],[SHERINK SOLICITADO]],PRODUCAO_SHRINK!V:V,PLANEJAMENTO[[#This Row],[LISTA]])</f>
        <v>0</v>
      </c>
      <c r="L818" s="15">
        <f>SUMIFS(PRODUCAO_SHRINK!E:E,PRODUCAO_SHRINK!B:B,PLANEJAMENTO[[#This Row],[SKU]],PRODUCAO_SHRINK!H:H,PLANEJAMENTO[[#Headers],[SHERINK ENVIADO]],PRODUCAO_SHRINK!V:V,PLANEJAMENTO[[#This Row],[LISTA]])</f>
        <v>0</v>
      </c>
      <c r="M818" s="15">
        <f>SUMIFS(IN_TRANSITO!E:E,IN_TRANSITO!B:B,PLANEJAMENTO!C818,IN_TRANSITO!H:H,PLANEJAMENTO!$M$2,IN_TRANSITO!W:W,PLANEJAMENTO!A818)</f>
        <v>0</v>
      </c>
      <c r="N818" s="15">
        <v>0</v>
      </c>
      <c r="O818" s="15">
        <v>39</v>
      </c>
      <c r="P818" s="15">
        <f>(PLANEJAMENTO[[#This Row],[AGUARDANDO SEPARAÇÃO]]+PLANEJAMENTO[[#This Row],[FINALIZADO]])-(PLANEJAMENTO[[#This Row],[TOTAL LISTA]]+PLANEJAMENTO[[#This Row],[KIT]])</f>
        <v>0</v>
      </c>
      <c r="Q818" s="3">
        <f>IFERROR(VLOOKUP(PLANEJAMENTO[[#This Row],[SKU]],EST_MERCOCAMP!A:E,5,0),0)</f>
        <v>-672</v>
      </c>
      <c r="R818" s="3">
        <f>IFERROR(VLOOKUP(PLANEJAMENTO[[#This Row],[SKU]],EST_LMX!A:C,3,0),0)</f>
        <v>2370</v>
      </c>
      <c r="S818" s="7">
        <f>IFERROR(IF(VLOOKUP(C818,'EST_DEVINTEX X DEMANDA'!A:E,5,0)&lt;0,0,VLOOKUP(C818,'EST_DEVINTEX X DEMANDA'!A:E,5,0)),0)</f>
        <v>180</v>
      </c>
      <c r="T818" s="3"/>
      <c r="U818" s="3">
        <f t="shared" si="24"/>
        <v>0</v>
      </c>
      <c r="V818" s="3">
        <f t="shared" si="25"/>
        <v>0</v>
      </c>
      <c r="W818" s="3" t="s">
        <v>145</v>
      </c>
      <c r="X818" s="87" t="s">
        <v>145</v>
      </c>
      <c r="Y818" s="73">
        <f>(PLANEJAMENTO[[#This Row],[AGUARDANDO SEPARAÇÃO]]+PLANEJAMENTO[[#This Row],[FINALIZADO]])/(PLANEJAMENTO[[#This Row],[KIT]]+PLANEJAMENTO[[#This Row],[TOTAL LISTA]])</f>
        <v>1</v>
      </c>
    </row>
    <row r="819" spans="1:25" x14ac:dyDescent="0.25">
      <c r="A819" s="71" t="s">
        <v>2</v>
      </c>
      <c r="B819" s="71" t="s">
        <v>157</v>
      </c>
      <c r="C819" s="3">
        <v>95076</v>
      </c>
      <c r="D819" s="3" t="s">
        <v>448</v>
      </c>
      <c r="E819" s="47" t="str">
        <f>VLOOKUP(PLANEJAMENTO[[#This Row],[SKU]],BASE!A:B,2,0)</f>
        <v>A</v>
      </c>
      <c r="F819" s="4" t="s">
        <v>136</v>
      </c>
      <c r="G819" s="4">
        <f>VLOOKUP(PLANEJAMENTO[[#This Row],[SKU]],BASE!A:D,4,0)</f>
        <v>480</v>
      </c>
      <c r="H819" s="3">
        <f>VLOOKUP(PLANEJAMENTO[[#This Row],[SKU]],BASE!A:E,5,0)</f>
        <v>6</v>
      </c>
      <c r="I819" s="15">
        <f>SUMIFS(IN_TRANSITO!E:E,IN_TRANSITO!B:B,PLANEJAMENTO!C819,IN_TRANSITO!H:H,PLANEJAMENTO!$I$2,IN_TRANSITO!W:W,PLANEJAMENTO!A819)</f>
        <v>0</v>
      </c>
      <c r="J819" s="15">
        <f>SUMIFS(IN_TRANSITO!E:E,IN_TRANSITO!B:B,PLANEJAMENTO!C819,IN_TRANSITO!H:H,PLANEJAMENTO!$J$2,IN_TRANSITO!W:W,PLANEJAMENTO!A819)</f>
        <v>0</v>
      </c>
      <c r="K819" s="15">
        <f>SUMIFS(PRODUCAO_SHRINK!E:E,PRODUCAO_SHRINK!B:B,PLANEJAMENTO[[#This Row],[SKU]],PRODUCAO_SHRINK!H:H,PLANEJAMENTO[[#Headers],[SHERINK SOLICITADO]],PRODUCAO_SHRINK!V:V,PLANEJAMENTO[[#This Row],[LISTA]])</f>
        <v>42</v>
      </c>
      <c r="L819" s="15">
        <f>SUMIFS(PRODUCAO_SHRINK!E:E,PRODUCAO_SHRINK!B:B,PLANEJAMENTO[[#This Row],[SKU]],PRODUCAO_SHRINK!H:H,PLANEJAMENTO[[#Headers],[SHERINK ENVIADO]],PRODUCAO_SHRINK!V:V,PLANEJAMENTO[[#This Row],[LISTA]])</f>
        <v>0</v>
      </c>
      <c r="M819" s="15">
        <f>SUMIFS(IN_TRANSITO!E:E,IN_TRANSITO!B:B,PLANEJAMENTO!C819,IN_TRANSITO!H:H,PLANEJAMENTO!$M$2,IN_TRANSITO!W:W,PLANEJAMENTO!A819)</f>
        <v>0</v>
      </c>
      <c r="N819" s="15">
        <v>0</v>
      </c>
      <c r="O819" s="15">
        <v>42</v>
      </c>
      <c r="P819" s="15">
        <f>(PLANEJAMENTO[[#This Row],[AGUARDANDO SEPARAÇÃO]]+PLANEJAMENTO[[#This Row],[FINALIZADO]])-(PLANEJAMENTO[[#This Row],[TOTAL LISTA]]+PLANEJAMENTO[[#This Row],[KIT]])</f>
        <v>-42</v>
      </c>
      <c r="Q819" s="3">
        <f>IFERROR(VLOOKUP(PLANEJAMENTO[[#This Row],[SKU]],EST_MERCOCAMP!A:E,5,0),0)</f>
        <v>11256</v>
      </c>
      <c r="R819" s="3">
        <f>IFERROR(VLOOKUP(PLANEJAMENTO[[#This Row],[SKU]],EST_LMX!A:C,3,0),0)</f>
        <v>3966</v>
      </c>
      <c r="S819" s="7">
        <f>IFERROR(IF(VLOOKUP(C819,'EST_DEVINTEX X DEMANDA'!A:E,5,0)&lt;0,0,VLOOKUP(C819,'EST_DEVINTEX X DEMANDA'!A:E,5,0)),0)</f>
        <v>4440</v>
      </c>
      <c r="T819" s="3"/>
      <c r="U819" s="3">
        <f t="shared" si="24"/>
        <v>0</v>
      </c>
      <c r="V819" s="3">
        <f t="shared" si="25"/>
        <v>0</v>
      </c>
      <c r="W819" s="3" t="s">
        <v>182</v>
      </c>
      <c r="X819" s="87" t="s">
        <v>145</v>
      </c>
      <c r="Y819" s="73">
        <f>(PLANEJAMENTO[[#This Row],[AGUARDANDO SEPARAÇÃO]]+PLANEJAMENTO[[#This Row],[FINALIZADO]])/(PLANEJAMENTO[[#This Row],[KIT]]+PLANEJAMENTO[[#This Row],[TOTAL LISTA]])</f>
        <v>0</v>
      </c>
    </row>
    <row r="820" spans="1:25" x14ac:dyDescent="0.25">
      <c r="A820" s="71" t="s">
        <v>2</v>
      </c>
      <c r="B820" s="71" t="s">
        <v>157</v>
      </c>
      <c r="C820" s="3">
        <v>31716</v>
      </c>
      <c r="D820" s="3" t="s">
        <v>553</v>
      </c>
      <c r="E820" s="47" t="str">
        <f>VLOOKUP(PLANEJAMENTO[[#This Row],[SKU]],BASE!A:B,2,0)</f>
        <v>A</v>
      </c>
      <c r="F820" s="4" t="s">
        <v>136</v>
      </c>
      <c r="G820" s="4">
        <f>VLOOKUP(PLANEJAMENTO[[#This Row],[SKU]],BASE!A:D,4,0)</f>
        <v>480</v>
      </c>
      <c r="H820" s="3">
        <f>VLOOKUP(PLANEJAMENTO[[#This Row],[SKU]],BASE!A:E,5,0)</f>
        <v>6</v>
      </c>
      <c r="I820" s="15">
        <f>SUMIFS(IN_TRANSITO!E:E,IN_TRANSITO!B:B,PLANEJAMENTO!C820,IN_TRANSITO!H:H,PLANEJAMENTO!$I$2,IN_TRANSITO!W:W,PLANEJAMENTO!A820)</f>
        <v>0</v>
      </c>
      <c r="J820" s="15">
        <f>SUMIFS(IN_TRANSITO!E:E,IN_TRANSITO!B:B,PLANEJAMENTO!C820,IN_TRANSITO!H:H,PLANEJAMENTO!$J$2,IN_TRANSITO!W:W,PLANEJAMENTO!A820)</f>
        <v>0</v>
      </c>
      <c r="K820" s="15">
        <f>SUMIFS(PRODUCAO_SHRINK!E:E,PRODUCAO_SHRINK!B:B,PLANEJAMENTO[[#This Row],[SKU]],PRODUCAO_SHRINK!H:H,PLANEJAMENTO[[#Headers],[SHERINK SOLICITADO]],PRODUCAO_SHRINK!V:V,PLANEJAMENTO[[#This Row],[LISTA]])</f>
        <v>42</v>
      </c>
      <c r="L820" s="15">
        <f>SUMIFS(PRODUCAO_SHRINK!E:E,PRODUCAO_SHRINK!B:B,PLANEJAMENTO[[#This Row],[SKU]],PRODUCAO_SHRINK!H:H,PLANEJAMENTO[[#Headers],[SHERINK ENVIADO]],PRODUCAO_SHRINK!V:V,PLANEJAMENTO[[#This Row],[LISTA]])</f>
        <v>0</v>
      </c>
      <c r="M820" s="15">
        <f>SUMIFS(IN_TRANSITO!E:E,IN_TRANSITO!B:B,PLANEJAMENTO!C820,IN_TRANSITO!H:H,PLANEJAMENTO!$M$2,IN_TRANSITO!W:W,PLANEJAMENTO!A820)</f>
        <v>0</v>
      </c>
      <c r="N820" s="15">
        <v>0</v>
      </c>
      <c r="O820" s="15">
        <v>42</v>
      </c>
      <c r="P820" s="15">
        <f>(PLANEJAMENTO[[#This Row],[AGUARDANDO SEPARAÇÃO]]+PLANEJAMENTO[[#This Row],[FINALIZADO]])-(PLANEJAMENTO[[#This Row],[TOTAL LISTA]]+PLANEJAMENTO[[#This Row],[KIT]])</f>
        <v>-42</v>
      </c>
      <c r="Q820" s="3">
        <f>IFERROR(VLOOKUP(PLANEJAMENTO[[#This Row],[SKU]],EST_MERCOCAMP!A:E,5,0),0)</f>
        <v>2718</v>
      </c>
      <c r="R820" s="3">
        <f>IFERROR(VLOOKUP(PLANEJAMENTO[[#This Row],[SKU]],EST_LMX!A:C,3,0),0)</f>
        <v>4014</v>
      </c>
      <c r="S820" s="7">
        <f>IFERROR(IF(VLOOKUP(C820,'EST_DEVINTEX X DEMANDA'!A:E,5,0)&lt;0,0,VLOOKUP(C820,'EST_DEVINTEX X DEMANDA'!A:E,5,0)),0)</f>
        <v>480</v>
      </c>
      <c r="T820" s="3"/>
      <c r="U820" s="3">
        <f t="shared" si="24"/>
        <v>0</v>
      </c>
      <c r="V820" s="3">
        <f t="shared" si="25"/>
        <v>0</v>
      </c>
      <c r="W820" s="3" t="s">
        <v>182</v>
      </c>
      <c r="X820" s="87" t="s">
        <v>145</v>
      </c>
      <c r="Y820" s="73">
        <f>(PLANEJAMENTO[[#This Row],[AGUARDANDO SEPARAÇÃO]]+PLANEJAMENTO[[#This Row],[FINALIZADO]])/(PLANEJAMENTO[[#This Row],[KIT]]+PLANEJAMENTO[[#This Row],[TOTAL LISTA]])</f>
        <v>0</v>
      </c>
    </row>
    <row r="821" spans="1:25" x14ac:dyDescent="0.25">
      <c r="A821" s="71" t="s">
        <v>2</v>
      </c>
      <c r="B821" s="71" t="s">
        <v>157</v>
      </c>
      <c r="C821" s="3">
        <v>34491</v>
      </c>
      <c r="D821" s="3" t="s">
        <v>554</v>
      </c>
      <c r="E821" s="47" t="str">
        <f>VLOOKUP(PLANEJAMENTO[[#This Row],[SKU]],BASE!A:B,2,0)</f>
        <v>A</v>
      </c>
      <c r="F821" s="4" t="s">
        <v>136</v>
      </c>
      <c r="G821" s="4">
        <f>VLOOKUP(PLANEJAMENTO[[#This Row],[SKU]],BASE!A:D,4,0)</f>
        <v>480</v>
      </c>
      <c r="H821" s="3">
        <f>VLOOKUP(PLANEJAMENTO[[#This Row],[SKU]],BASE!A:E,5,0)</f>
        <v>6</v>
      </c>
      <c r="I821" s="15">
        <f>SUMIFS(IN_TRANSITO!E:E,IN_TRANSITO!B:B,PLANEJAMENTO!C821,IN_TRANSITO!H:H,PLANEJAMENTO!$I$2,IN_TRANSITO!W:W,PLANEJAMENTO!A821)</f>
        <v>0</v>
      </c>
      <c r="J821" s="15">
        <f>SUMIFS(IN_TRANSITO!E:E,IN_TRANSITO!B:B,PLANEJAMENTO!C821,IN_TRANSITO!H:H,PLANEJAMENTO!$J$2,IN_TRANSITO!W:W,PLANEJAMENTO!A821)</f>
        <v>0</v>
      </c>
      <c r="K821" s="15">
        <f>SUMIFS(PRODUCAO_SHRINK!E:E,PRODUCAO_SHRINK!B:B,PLANEJAMENTO[[#This Row],[SKU]],PRODUCAO_SHRINK!H:H,PLANEJAMENTO[[#Headers],[SHERINK SOLICITADO]],PRODUCAO_SHRINK!V:V,PLANEJAMENTO[[#This Row],[LISTA]])</f>
        <v>48</v>
      </c>
      <c r="L821" s="15">
        <f>SUMIFS(PRODUCAO_SHRINK!E:E,PRODUCAO_SHRINK!B:B,PLANEJAMENTO[[#This Row],[SKU]],PRODUCAO_SHRINK!H:H,PLANEJAMENTO[[#Headers],[SHERINK ENVIADO]],PRODUCAO_SHRINK!V:V,PLANEJAMENTO[[#This Row],[LISTA]])</f>
        <v>0</v>
      </c>
      <c r="M821" s="15">
        <f>SUMIFS(IN_TRANSITO!E:E,IN_TRANSITO!B:B,PLANEJAMENTO!C821,IN_TRANSITO!H:H,PLANEJAMENTO!$M$2,IN_TRANSITO!W:W,PLANEJAMENTO!A821)</f>
        <v>0</v>
      </c>
      <c r="N821" s="15">
        <v>0</v>
      </c>
      <c r="O821" s="15">
        <v>48</v>
      </c>
      <c r="P821" s="15">
        <f>(PLANEJAMENTO[[#This Row],[AGUARDANDO SEPARAÇÃO]]+PLANEJAMENTO[[#This Row],[FINALIZADO]])-(PLANEJAMENTO[[#This Row],[TOTAL LISTA]]+PLANEJAMENTO[[#This Row],[KIT]])</f>
        <v>-48</v>
      </c>
      <c r="Q821" s="3">
        <f>IFERROR(VLOOKUP(PLANEJAMENTO[[#This Row],[SKU]],EST_MERCOCAMP!A:E,5,0),0)</f>
        <v>-11016</v>
      </c>
      <c r="R821" s="3">
        <f>IFERROR(VLOOKUP(PLANEJAMENTO[[#This Row],[SKU]],EST_LMX!A:C,3,0),0)</f>
        <v>246</v>
      </c>
      <c r="S821" s="7">
        <f>IFERROR(IF(VLOOKUP(C821,'EST_DEVINTEX X DEMANDA'!A:E,5,0)&lt;0,0,VLOOKUP(C821,'EST_DEVINTEX X DEMANDA'!A:E,5,0)),0)</f>
        <v>8556</v>
      </c>
      <c r="T821" s="3"/>
      <c r="U821" s="3">
        <f t="shared" si="24"/>
        <v>0</v>
      </c>
      <c r="V821" s="3">
        <f t="shared" si="25"/>
        <v>0</v>
      </c>
      <c r="W821" s="3" t="s">
        <v>182</v>
      </c>
      <c r="X821" s="87" t="s">
        <v>145</v>
      </c>
      <c r="Y821" s="73">
        <f>(PLANEJAMENTO[[#This Row],[AGUARDANDO SEPARAÇÃO]]+PLANEJAMENTO[[#This Row],[FINALIZADO]])/(PLANEJAMENTO[[#This Row],[KIT]]+PLANEJAMENTO[[#This Row],[TOTAL LISTA]])</f>
        <v>0</v>
      </c>
    </row>
    <row r="822" spans="1:25" x14ac:dyDescent="0.25">
      <c r="A822" s="71" t="s">
        <v>2</v>
      </c>
      <c r="B822" s="71" t="s">
        <v>157</v>
      </c>
      <c r="C822" s="3">
        <v>34768</v>
      </c>
      <c r="D822" s="3" t="s">
        <v>555</v>
      </c>
      <c r="E822" s="47" t="str">
        <f>VLOOKUP(PLANEJAMENTO[[#This Row],[SKU]],BASE!A:B,2,0)</f>
        <v>C</v>
      </c>
      <c r="F822" s="4" t="s">
        <v>136</v>
      </c>
      <c r="G822" s="4">
        <f>VLOOKUP(PLANEJAMENTO[[#This Row],[SKU]],BASE!A:D,4,0)</f>
        <v>480</v>
      </c>
      <c r="H822" s="3">
        <f>VLOOKUP(PLANEJAMENTO[[#This Row],[SKU]],BASE!A:E,5,0)</f>
        <v>6</v>
      </c>
      <c r="I822" s="15">
        <f>SUMIFS(IN_TRANSITO!E:E,IN_TRANSITO!B:B,PLANEJAMENTO!C822,IN_TRANSITO!H:H,PLANEJAMENTO!$I$2,IN_TRANSITO!W:W,PLANEJAMENTO!A822)</f>
        <v>0</v>
      </c>
      <c r="J822" s="15">
        <f>SUMIFS(IN_TRANSITO!E:E,IN_TRANSITO!B:B,PLANEJAMENTO!C822,IN_TRANSITO!H:H,PLANEJAMENTO!$J$2,IN_TRANSITO!W:W,PLANEJAMENTO!A822)</f>
        <v>0</v>
      </c>
      <c r="K822" s="15">
        <f>SUMIFS(PRODUCAO_SHRINK!E:E,PRODUCAO_SHRINK!B:B,PLANEJAMENTO[[#This Row],[SKU]],PRODUCAO_SHRINK!H:H,PLANEJAMENTO[[#Headers],[SHERINK SOLICITADO]],PRODUCAO_SHRINK!V:V,PLANEJAMENTO[[#This Row],[LISTA]])</f>
        <v>48</v>
      </c>
      <c r="L822" s="15">
        <f>SUMIFS(PRODUCAO_SHRINK!E:E,PRODUCAO_SHRINK!B:B,PLANEJAMENTO[[#This Row],[SKU]],PRODUCAO_SHRINK!H:H,PLANEJAMENTO[[#Headers],[SHERINK ENVIADO]],PRODUCAO_SHRINK!V:V,PLANEJAMENTO[[#This Row],[LISTA]])</f>
        <v>0</v>
      </c>
      <c r="M822" s="15">
        <f>SUMIFS(IN_TRANSITO!E:E,IN_TRANSITO!B:B,PLANEJAMENTO!C822,IN_TRANSITO!H:H,PLANEJAMENTO!$M$2,IN_TRANSITO!W:W,PLANEJAMENTO!A822)</f>
        <v>0</v>
      </c>
      <c r="N822" s="15">
        <v>0</v>
      </c>
      <c r="O822" s="15">
        <v>48</v>
      </c>
      <c r="P822" s="15">
        <f>(PLANEJAMENTO[[#This Row],[AGUARDANDO SEPARAÇÃO]]+PLANEJAMENTO[[#This Row],[FINALIZADO]])-(PLANEJAMENTO[[#This Row],[TOTAL LISTA]]+PLANEJAMENTO[[#This Row],[KIT]])</f>
        <v>-48</v>
      </c>
      <c r="Q822" s="3">
        <f>IFERROR(VLOOKUP(PLANEJAMENTO[[#This Row],[SKU]],EST_MERCOCAMP!A:E,5,0),0)</f>
        <v>10068</v>
      </c>
      <c r="R822" s="3">
        <f>IFERROR(VLOOKUP(PLANEJAMENTO[[#This Row],[SKU]],EST_LMX!A:C,3,0),0)</f>
        <v>3852</v>
      </c>
      <c r="S822" s="7">
        <f>IFERROR(IF(VLOOKUP(C822,'EST_DEVINTEX X DEMANDA'!A:E,5,0)&lt;0,0,VLOOKUP(C822,'EST_DEVINTEX X DEMANDA'!A:E,5,0)),0)</f>
        <v>0</v>
      </c>
      <c r="T822" s="3"/>
      <c r="U822" s="3">
        <f t="shared" si="24"/>
        <v>0</v>
      </c>
      <c r="V822" s="3">
        <f t="shared" si="25"/>
        <v>0</v>
      </c>
      <c r="W822" s="3" t="s">
        <v>182</v>
      </c>
      <c r="X822" s="87" t="s">
        <v>145</v>
      </c>
      <c r="Y822" s="73">
        <f>(PLANEJAMENTO[[#This Row],[AGUARDANDO SEPARAÇÃO]]+PLANEJAMENTO[[#This Row],[FINALIZADO]])/(PLANEJAMENTO[[#This Row],[KIT]]+PLANEJAMENTO[[#This Row],[TOTAL LISTA]])</f>
        <v>0</v>
      </c>
    </row>
    <row r="823" spans="1:25" x14ac:dyDescent="0.25">
      <c r="A823" s="71" t="s">
        <v>2</v>
      </c>
      <c r="B823" s="71" t="s">
        <v>157</v>
      </c>
      <c r="C823" s="3">
        <v>32447</v>
      </c>
      <c r="D823" s="3" t="s">
        <v>556</v>
      </c>
      <c r="E823" s="47" t="str">
        <f>VLOOKUP(PLANEJAMENTO[[#This Row],[SKU]],BASE!A:B,2,0)</f>
        <v>A</v>
      </c>
      <c r="F823" s="4" t="s">
        <v>136</v>
      </c>
      <c r="G823" s="4">
        <f>VLOOKUP(PLANEJAMENTO[[#This Row],[SKU]],BASE!A:D,4,0)</f>
        <v>960</v>
      </c>
      <c r="H823" s="3">
        <f>VLOOKUP(PLANEJAMENTO[[#This Row],[SKU]],BASE!A:E,5,0)</f>
        <v>6</v>
      </c>
      <c r="I823" s="15">
        <f>SUMIFS(IN_TRANSITO!E:E,IN_TRANSITO!B:B,PLANEJAMENTO!C823,IN_TRANSITO!H:H,PLANEJAMENTO!$I$2,IN_TRANSITO!W:W,PLANEJAMENTO!A823)</f>
        <v>0</v>
      </c>
      <c r="J823" s="15">
        <f>SUMIFS(IN_TRANSITO!E:E,IN_TRANSITO!B:B,PLANEJAMENTO!C823,IN_TRANSITO!H:H,PLANEJAMENTO!$J$2,IN_TRANSITO!W:W,PLANEJAMENTO!A823)</f>
        <v>0</v>
      </c>
      <c r="K823" s="15">
        <f>SUMIFS(PRODUCAO_SHRINK!E:E,PRODUCAO_SHRINK!B:B,PLANEJAMENTO[[#This Row],[SKU]],PRODUCAO_SHRINK!H:H,PLANEJAMENTO[[#Headers],[SHERINK SOLICITADO]],PRODUCAO_SHRINK!V:V,PLANEJAMENTO[[#This Row],[LISTA]])</f>
        <v>54</v>
      </c>
      <c r="L823" s="15">
        <f>SUMIFS(PRODUCAO_SHRINK!E:E,PRODUCAO_SHRINK!B:B,PLANEJAMENTO[[#This Row],[SKU]],PRODUCAO_SHRINK!H:H,PLANEJAMENTO[[#Headers],[SHERINK ENVIADO]],PRODUCAO_SHRINK!V:V,PLANEJAMENTO[[#This Row],[LISTA]])</f>
        <v>0</v>
      </c>
      <c r="M823" s="15">
        <f>SUMIFS(IN_TRANSITO!E:E,IN_TRANSITO!B:B,PLANEJAMENTO!C823,IN_TRANSITO!H:H,PLANEJAMENTO!$M$2,IN_TRANSITO!W:W,PLANEJAMENTO!A823)</f>
        <v>0</v>
      </c>
      <c r="N823" s="15">
        <v>0</v>
      </c>
      <c r="O823" s="15">
        <v>54</v>
      </c>
      <c r="P823" s="15">
        <f>(PLANEJAMENTO[[#This Row],[AGUARDANDO SEPARAÇÃO]]+PLANEJAMENTO[[#This Row],[FINALIZADO]])-(PLANEJAMENTO[[#This Row],[TOTAL LISTA]]+PLANEJAMENTO[[#This Row],[KIT]])</f>
        <v>-54</v>
      </c>
      <c r="Q823" s="3">
        <f>IFERROR(VLOOKUP(PLANEJAMENTO[[#This Row],[SKU]],EST_MERCOCAMP!A:E,5,0),0)</f>
        <v>32526</v>
      </c>
      <c r="R823" s="3">
        <f>IFERROR(VLOOKUP(PLANEJAMENTO[[#This Row],[SKU]],EST_LMX!A:C,3,0),0)</f>
        <v>2934</v>
      </c>
      <c r="S823" s="7">
        <f>IFERROR(IF(VLOOKUP(C823,'EST_DEVINTEX X DEMANDA'!A:E,5,0)&lt;0,0,VLOOKUP(C823,'EST_DEVINTEX X DEMANDA'!A:E,5,0)),0)</f>
        <v>6906</v>
      </c>
      <c r="T823" s="3"/>
      <c r="U823" s="3">
        <f t="shared" si="24"/>
        <v>0</v>
      </c>
      <c r="V823" s="3">
        <f t="shared" si="25"/>
        <v>0</v>
      </c>
      <c r="W823" s="3" t="s">
        <v>182</v>
      </c>
      <c r="X823" s="87" t="s">
        <v>145</v>
      </c>
      <c r="Y823" s="73">
        <f>(PLANEJAMENTO[[#This Row],[AGUARDANDO SEPARAÇÃO]]+PLANEJAMENTO[[#This Row],[FINALIZADO]])/(PLANEJAMENTO[[#This Row],[KIT]]+PLANEJAMENTO[[#This Row],[TOTAL LISTA]])</f>
        <v>0</v>
      </c>
    </row>
    <row r="824" spans="1:25" x14ac:dyDescent="0.25">
      <c r="A824" s="71" t="s">
        <v>2</v>
      </c>
      <c r="B824" s="71" t="s">
        <v>157</v>
      </c>
      <c r="C824" s="3">
        <v>32199</v>
      </c>
      <c r="D824" s="3" t="s">
        <v>557</v>
      </c>
      <c r="E824" s="47" t="str">
        <f>VLOOKUP(PLANEJAMENTO[[#This Row],[SKU]],BASE!A:B,2,0)</f>
        <v>A</v>
      </c>
      <c r="F824" s="4" t="s">
        <v>136</v>
      </c>
      <c r="G824" s="4">
        <f>VLOOKUP(PLANEJAMENTO[[#This Row],[SKU]],BASE!A:D,4,0)</f>
        <v>720</v>
      </c>
      <c r="H824" s="3">
        <f>VLOOKUP(PLANEJAMENTO[[#This Row],[SKU]],BASE!A:E,5,0)</f>
        <v>6</v>
      </c>
      <c r="I824" s="15">
        <f>SUMIFS(IN_TRANSITO!E:E,IN_TRANSITO!B:B,PLANEJAMENTO!C824,IN_TRANSITO!H:H,PLANEJAMENTO!$I$2,IN_TRANSITO!W:W,PLANEJAMENTO!A824)</f>
        <v>0</v>
      </c>
      <c r="J824" s="15">
        <f>SUMIFS(IN_TRANSITO!E:E,IN_TRANSITO!B:B,PLANEJAMENTO!C824,IN_TRANSITO!H:H,PLANEJAMENTO!$J$2,IN_TRANSITO!W:W,PLANEJAMENTO!A824)</f>
        <v>0</v>
      </c>
      <c r="K824" s="15">
        <f>SUMIFS(PRODUCAO_SHRINK!E:E,PRODUCAO_SHRINK!B:B,PLANEJAMENTO[[#This Row],[SKU]],PRODUCAO_SHRINK!H:H,PLANEJAMENTO[[#Headers],[SHERINK SOLICITADO]],PRODUCAO_SHRINK!V:V,PLANEJAMENTO[[#This Row],[LISTA]])</f>
        <v>72</v>
      </c>
      <c r="L824" s="15">
        <f>SUMIFS(PRODUCAO_SHRINK!E:E,PRODUCAO_SHRINK!B:B,PLANEJAMENTO[[#This Row],[SKU]],PRODUCAO_SHRINK!H:H,PLANEJAMENTO[[#Headers],[SHERINK ENVIADO]],PRODUCAO_SHRINK!V:V,PLANEJAMENTO[[#This Row],[LISTA]])</f>
        <v>0</v>
      </c>
      <c r="M824" s="15">
        <f>SUMIFS(IN_TRANSITO!E:E,IN_TRANSITO!B:B,PLANEJAMENTO!C824,IN_TRANSITO!H:H,PLANEJAMENTO!$M$2,IN_TRANSITO!W:W,PLANEJAMENTO!A824)</f>
        <v>0</v>
      </c>
      <c r="N824" s="15">
        <v>0</v>
      </c>
      <c r="O824" s="15">
        <v>72</v>
      </c>
      <c r="P824" s="15">
        <f>(PLANEJAMENTO[[#This Row],[AGUARDANDO SEPARAÇÃO]]+PLANEJAMENTO[[#This Row],[FINALIZADO]])-(PLANEJAMENTO[[#This Row],[TOTAL LISTA]]+PLANEJAMENTO[[#This Row],[KIT]])</f>
        <v>-72</v>
      </c>
      <c r="Q824" s="3">
        <f>IFERROR(VLOOKUP(PLANEJAMENTO[[#This Row],[SKU]],EST_MERCOCAMP!A:E,5,0),0)</f>
        <v>3330</v>
      </c>
      <c r="R824" s="3">
        <f>IFERROR(VLOOKUP(PLANEJAMENTO[[#This Row],[SKU]],EST_LMX!A:C,3,0),0)</f>
        <v>2878</v>
      </c>
      <c r="S824" s="7">
        <f>IFERROR(IF(VLOOKUP(C824,'EST_DEVINTEX X DEMANDA'!A:E,5,0)&lt;0,0,VLOOKUP(C824,'EST_DEVINTEX X DEMANDA'!A:E,5,0)),0)</f>
        <v>960</v>
      </c>
      <c r="T824" s="3"/>
      <c r="U824" s="3">
        <f t="shared" si="24"/>
        <v>0</v>
      </c>
      <c r="V824" s="3">
        <f t="shared" si="25"/>
        <v>0</v>
      </c>
      <c r="W824" s="3" t="s">
        <v>182</v>
      </c>
      <c r="X824" s="87" t="s">
        <v>145</v>
      </c>
      <c r="Y824" s="73">
        <f>(PLANEJAMENTO[[#This Row],[AGUARDANDO SEPARAÇÃO]]+PLANEJAMENTO[[#This Row],[FINALIZADO]])/(PLANEJAMENTO[[#This Row],[KIT]]+PLANEJAMENTO[[#This Row],[TOTAL LISTA]])</f>
        <v>0</v>
      </c>
    </row>
    <row r="825" spans="1:25" x14ac:dyDescent="0.25">
      <c r="A825" s="71" t="s">
        <v>2</v>
      </c>
      <c r="B825" s="71" t="s">
        <v>157</v>
      </c>
      <c r="C825" s="3">
        <v>43113</v>
      </c>
      <c r="D825" s="3" t="s">
        <v>558</v>
      </c>
      <c r="E825" s="47" t="str">
        <f>VLOOKUP(PLANEJAMENTO[[#This Row],[SKU]],BASE!A:B,2,0)</f>
        <v>B</v>
      </c>
      <c r="F825" s="4" t="s">
        <v>136</v>
      </c>
      <c r="G825" s="4">
        <f>VLOOKUP(PLANEJAMENTO[[#This Row],[SKU]],BASE!A:D,4,0)</f>
        <v>180</v>
      </c>
      <c r="H825" s="3">
        <f>VLOOKUP(PLANEJAMENTO[[#This Row],[SKU]],BASE!A:E,5,0)</f>
        <v>3</v>
      </c>
      <c r="I825" s="15">
        <f>SUMIFS(IN_TRANSITO!E:E,IN_TRANSITO!B:B,PLANEJAMENTO!C825,IN_TRANSITO!H:H,PLANEJAMENTO!$I$2,IN_TRANSITO!W:W,PLANEJAMENTO!A825)</f>
        <v>0</v>
      </c>
      <c r="J825" s="15">
        <f>SUMIFS(IN_TRANSITO!E:E,IN_TRANSITO!B:B,PLANEJAMENTO!C825,IN_TRANSITO!H:H,PLANEJAMENTO!$J$2,IN_TRANSITO!W:W,PLANEJAMENTO!A825)</f>
        <v>0</v>
      </c>
      <c r="K825" s="15">
        <f>SUMIFS(PRODUCAO_SHRINK!E:E,PRODUCAO_SHRINK!B:B,PLANEJAMENTO[[#This Row],[SKU]],PRODUCAO_SHRINK!H:H,PLANEJAMENTO[[#Headers],[SHERINK SOLICITADO]],PRODUCAO_SHRINK!V:V,PLANEJAMENTO[[#This Row],[LISTA]])</f>
        <v>0</v>
      </c>
      <c r="L825" s="15">
        <f>SUMIFS(PRODUCAO_SHRINK!E:E,PRODUCAO_SHRINK!B:B,PLANEJAMENTO[[#This Row],[SKU]],PRODUCAO_SHRINK!H:H,PLANEJAMENTO[[#Headers],[SHERINK ENVIADO]],PRODUCAO_SHRINK!V:V,PLANEJAMENTO[[#This Row],[LISTA]])</f>
        <v>0</v>
      </c>
      <c r="M825" s="15">
        <f>SUMIFS(IN_TRANSITO!E:E,IN_TRANSITO!B:B,PLANEJAMENTO!C825,IN_TRANSITO!H:H,PLANEJAMENTO!$M$2,IN_TRANSITO!W:W,PLANEJAMENTO!A825)</f>
        <v>78</v>
      </c>
      <c r="N825" s="15">
        <v>0</v>
      </c>
      <c r="O825" s="15">
        <v>78</v>
      </c>
      <c r="P825" s="15">
        <f>(PLANEJAMENTO[[#This Row],[AGUARDANDO SEPARAÇÃO]]+PLANEJAMENTO[[#This Row],[FINALIZADO]])-(PLANEJAMENTO[[#This Row],[TOTAL LISTA]]+PLANEJAMENTO[[#This Row],[KIT]])</f>
        <v>0</v>
      </c>
      <c r="Q825" s="3">
        <f>IFERROR(VLOOKUP(PLANEJAMENTO[[#This Row],[SKU]],EST_MERCOCAMP!A:E,5,0),0)</f>
        <v>-495</v>
      </c>
      <c r="R825" s="3">
        <f>IFERROR(VLOOKUP(PLANEJAMENTO[[#This Row],[SKU]],EST_LMX!A:C,3,0),0)</f>
        <v>4941</v>
      </c>
      <c r="S825" s="7">
        <f>IFERROR(IF(VLOOKUP(C825,'EST_DEVINTEX X DEMANDA'!A:E,5,0)&lt;0,0,VLOOKUP(C825,'EST_DEVINTEX X DEMANDA'!A:E,5,0)),0)</f>
        <v>1620</v>
      </c>
      <c r="T825" s="3"/>
      <c r="U825" s="3">
        <f t="shared" si="24"/>
        <v>0</v>
      </c>
      <c r="V825" s="3">
        <f t="shared" si="25"/>
        <v>0</v>
      </c>
      <c r="W825" s="3" t="s">
        <v>145</v>
      </c>
      <c r="X825" s="87" t="s">
        <v>145</v>
      </c>
      <c r="Y825" s="73">
        <f>(PLANEJAMENTO[[#This Row],[AGUARDANDO SEPARAÇÃO]]+PLANEJAMENTO[[#This Row],[FINALIZADO]])/(PLANEJAMENTO[[#This Row],[KIT]]+PLANEJAMENTO[[#This Row],[TOTAL LISTA]])</f>
        <v>1</v>
      </c>
    </row>
    <row r="826" spans="1:25" x14ac:dyDescent="0.25">
      <c r="A826" s="71" t="s">
        <v>2</v>
      </c>
      <c r="B826" s="71" t="s">
        <v>157</v>
      </c>
      <c r="C826" s="3">
        <v>33316</v>
      </c>
      <c r="D826" s="3" t="s">
        <v>559</v>
      </c>
      <c r="E826" s="47" t="str">
        <f>VLOOKUP(PLANEJAMENTO[[#This Row],[SKU]],BASE!A:B,2,0)</f>
        <v>A</v>
      </c>
      <c r="F826" s="4" t="s">
        <v>136</v>
      </c>
      <c r="G826" s="4">
        <f>VLOOKUP(PLANEJAMENTO[[#This Row],[SKU]],BASE!A:D,4,0)</f>
        <v>2484</v>
      </c>
      <c r="H826" s="3">
        <f>VLOOKUP(PLANEJAMENTO[[#This Row],[SKU]],BASE!A:E,5,0)</f>
        <v>6</v>
      </c>
      <c r="I826" s="15">
        <f>SUMIFS(IN_TRANSITO!E:E,IN_TRANSITO!B:B,PLANEJAMENTO!C826,IN_TRANSITO!H:H,PLANEJAMENTO!$I$2,IN_TRANSITO!W:W,PLANEJAMENTO!A826)</f>
        <v>0</v>
      </c>
      <c r="J826" s="15">
        <f>SUMIFS(IN_TRANSITO!E:E,IN_TRANSITO!B:B,PLANEJAMENTO!C826,IN_TRANSITO!H:H,PLANEJAMENTO!$J$2,IN_TRANSITO!W:W,PLANEJAMENTO!A826)</f>
        <v>0</v>
      </c>
      <c r="K826" s="15">
        <f>SUMIFS(PRODUCAO_SHRINK!E:E,PRODUCAO_SHRINK!B:B,PLANEJAMENTO[[#This Row],[SKU]],PRODUCAO_SHRINK!H:H,PLANEJAMENTO[[#Headers],[SHERINK SOLICITADO]],PRODUCAO_SHRINK!V:V,PLANEJAMENTO[[#This Row],[LISTA]])</f>
        <v>0</v>
      </c>
      <c r="L826" s="15">
        <f>SUMIFS(PRODUCAO_SHRINK!E:E,PRODUCAO_SHRINK!B:B,PLANEJAMENTO[[#This Row],[SKU]],PRODUCAO_SHRINK!H:H,PLANEJAMENTO[[#Headers],[SHERINK ENVIADO]],PRODUCAO_SHRINK!V:V,PLANEJAMENTO[[#This Row],[LISTA]])</f>
        <v>0</v>
      </c>
      <c r="M826" s="15">
        <f>SUMIFS(IN_TRANSITO!E:E,IN_TRANSITO!B:B,PLANEJAMENTO!C826,IN_TRANSITO!H:H,PLANEJAMENTO!$M$2,IN_TRANSITO!W:W,PLANEJAMENTO!A826)</f>
        <v>102</v>
      </c>
      <c r="N826" s="15">
        <v>0</v>
      </c>
      <c r="O826" s="15">
        <v>102</v>
      </c>
      <c r="P826" s="15">
        <f>(PLANEJAMENTO[[#This Row],[AGUARDANDO SEPARAÇÃO]]+PLANEJAMENTO[[#This Row],[FINALIZADO]])-(PLANEJAMENTO[[#This Row],[TOTAL LISTA]]+PLANEJAMENTO[[#This Row],[KIT]])</f>
        <v>0</v>
      </c>
      <c r="Q826" s="3">
        <f>IFERROR(VLOOKUP(PLANEJAMENTO[[#This Row],[SKU]],EST_MERCOCAMP!A:E,5,0),0)</f>
        <v>9192</v>
      </c>
      <c r="R826" s="3">
        <f>IFERROR(VLOOKUP(PLANEJAMENTO[[#This Row],[SKU]],EST_LMX!A:C,3,0),0)</f>
        <v>2376</v>
      </c>
      <c r="S826" s="7">
        <f>IFERROR(IF(VLOOKUP(C826,'EST_DEVINTEX X DEMANDA'!A:E,5,0)&lt;0,0,VLOOKUP(C826,'EST_DEVINTEX X DEMANDA'!A:E,5,0)),0)</f>
        <v>9444</v>
      </c>
      <c r="T826" s="3"/>
      <c r="U826" s="3">
        <f t="shared" si="24"/>
        <v>0</v>
      </c>
      <c r="V826" s="3">
        <f t="shared" si="25"/>
        <v>0</v>
      </c>
      <c r="W826" s="3" t="s">
        <v>145</v>
      </c>
      <c r="X826" s="87" t="s">
        <v>145</v>
      </c>
      <c r="Y826" s="73">
        <f>(PLANEJAMENTO[[#This Row],[AGUARDANDO SEPARAÇÃO]]+PLANEJAMENTO[[#This Row],[FINALIZADO]])/(PLANEJAMENTO[[#This Row],[KIT]]+PLANEJAMENTO[[#This Row],[TOTAL LISTA]])</f>
        <v>1</v>
      </c>
    </row>
    <row r="827" spans="1:25" x14ac:dyDescent="0.25">
      <c r="A827" s="71" t="s">
        <v>2</v>
      </c>
      <c r="B827" s="71" t="s">
        <v>157</v>
      </c>
      <c r="C827" s="3">
        <v>95004</v>
      </c>
      <c r="D827" s="3" t="s">
        <v>560</v>
      </c>
      <c r="E827" s="47" t="str">
        <f>VLOOKUP(PLANEJAMENTO[[#This Row],[SKU]],BASE!A:B,2,0)</f>
        <v>A</v>
      </c>
      <c r="F827" s="4" t="s">
        <v>136</v>
      </c>
      <c r="G827" s="4">
        <f>VLOOKUP(PLANEJAMENTO[[#This Row],[SKU]],BASE!A:D,4,0)</f>
        <v>960</v>
      </c>
      <c r="H827" s="3">
        <f>VLOOKUP(PLANEJAMENTO[[#This Row],[SKU]],BASE!A:E,5,0)</f>
        <v>6</v>
      </c>
      <c r="I827" s="15">
        <f>SUMIFS(IN_TRANSITO!E:E,IN_TRANSITO!B:B,PLANEJAMENTO!C827,IN_TRANSITO!H:H,PLANEJAMENTO!$I$2,IN_TRANSITO!W:W,PLANEJAMENTO!A827)</f>
        <v>0</v>
      </c>
      <c r="J827" s="15">
        <f>SUMIFS(IN_TRANSITO!E:E,IN_TRANSITO!B:B,PLANEJAMENTO!C827,IN_TRANSITO!H:H,PLANEJAMENTO!$J$2,IN_TRANSITO!W:W,PLANEJAMENTO!A827)</f>
        <v>0</v>
      </c>
      <c r="K827" s="15">
        <f>SUMIFS(PRODUCAO_SHRINK!E:E,PRODUCAO_SHRINK!B:B,PLANEJAMENTO[[#This Row],[SKU]],PRODUCAO_SHRINK!H:H,PLANEJAMENTO[[#Headers],[SHERINK SOLICITADO]],PRODUCAO_SHRINK!V:V,PLANEJAMENTO[[#This Row],[LISTA]])</f>
        <v>150</v>
      </c>
      <c r="L827" s="15">
        <f>SUMIFS(PRODUCAO_SHRINK!E:E,PRODUCAO_SHRINK!B:B,PLANEJAMENTO[[#This Row],[SKU]],PRODUCAO_SHRINK!H:H,PLANEJAMENTO[[#Headers],[SHERINK ENVIADO]],PRODUCAO_SHRINK!V:V,PLANEJAMENTO[[#This Row],[LISTA]])</f>
        <v>0</v>
      </c>
      <c r="M827" s="15">
        <f>SUMIFS(IN_TRANSITO!E:E,IN_TRANSITO!B:B,PLANEJAMENTO!C827,IN_TRANSITO!H:H,PLANEJAMENTO!$M$2,IN_TRANSITO!W:W,PLANEJAMENTO!A827)</f>
        <v>0</v>
      </c>
      <c r="N827" s="15">
        <v>0</v>
      </c>
      <c r="O827" s="15">
        <v>150</v>
      </c>
      <c r="P827" s="15">
        <f>(PLANEJAMENTO[[#This Row],[AGUARDANDO SEPARAÇÃO]]+PLANEJAMENTO[[#This Row],[FINALIZADO]])-(PLANEJAMENTO[[#This Row],[TOTAL LISTA]]+PLANEJAMENTO[[#This Row],[KIT]])</f>
        <v>-150</v>
      </c>
      <c r="Q827" s="3">
        <f>IFERROR(VLOOKUP(PLANEJAMENTO[[#This Row],[SKU]],EST_MERCOCAMP!A:E,5,0),0)</f>
        <v>6924</v>
      </c>
      <c r="R827" s="3">
        <f>IFERROR(VLOOKUP(PLANEJAMENTO[[#This Row],[SKU]],EST_LMX!A:C,3,0),0)</f>
        <v>168</v>
      </c>
      <c r="S827" s="7">
        <f>IFERROR(IF(VLOOKUP(C827,'EST_DEVINTEX X DEMANDA'!A:E,5,0)&lt;0,0,VLOOKUP(C827,'EST_DEVINTEX X DEMANDA'!A:E,5,0)),0)</f>
        <v>25260</v>
      </c>
      <c r="T827" s="3"/>
      <c r="U827" s="3">
        <f t="shared" si="24"/>
        <v>0</v>
      </c>
      <c r="V827" s="3">
        <f t="shared" si="25"/>
        <v>0</v>
      </c>
      <c r="W827" s="3" t="s">
        <v>182</v>
      </c>
      <c r="X827" s="87" t="s">
        <v>145</v>
      </c>
      <c r="Y827" s="73">
        <f>(PLANEJAMENTO[[#This Row],[AGUARDANDO SEPARAÇÃO]]+PLANEJAMENTO[[#This Row],[FINALIZADO]])/(PLANEJAMENTO[[#This Row],[KIT]]+PLANEJAMENTO[[#This Row],[TOTAL LISTA]])</f>
        <v>0</v>
      </c>
    </row>
    <row r="828" spans="1:25" x14ac:dyDescent="0.25">
      <c r="A828" s="71" t="s">
        <v>2</v>
      </c>
      <c r="B828" s="71" t="s">
        <v>157</v>
      </c>
      <c r="C828" s="3">
        <v>31185</v>
      </c>
      <c r="D828" s="3" t="s">
        <v>561</v>
      </c>
      <c r="E828" s="47" t="str">
        <f>VLOOKUP(PLANEJAMENTO[[#This Row],[SKU]],BASE!A:B,2,0)</f>
        <v>B</v>
      </c>
      <c r="F828" s="4" t="s">
        <v>136</v>
      </c>
      <c r="G828" s="4">
        <f>VLOOKUP(PLANEJAMENTO[[#This Row],[SKU]],BASE!A:D,4,0)</f>
        <v>480</v>
      </c>
      <c r="H828" s="3">
        <f>VLOOKUP(PLANEJAMENTO[[#This Row],[SKU]],BASE!A:E,5,0)</f>
        <v>6</v>
      </c>
      <c r="I828" s="15">
        <f>SUMIFS(IN_TRANSITO!E:E,IN_TRANSITO!B:B,PLANEJAMENTO!C828,IN_TRANSITO!H:H,PLANEJAMENTO!$I$2,IN_TRANSITO!W:W,PLANEJAMENTO!A828)</f>
        <v>0</v>
      </c>
      <c r="J828" s="15">
        <f>SUMIFS(IN_TRANSITO!E:E,IN_TRANSITO!B:B,PLANEJAMENTO!C828,IN_TRANSITO!H:H,PLANEJAMENTO!$J$2,IN_TRANSITO!W:W,PLANEJAMENTO!A828)</f>
        <v>0</v>
      </c>
      <c r="K828" s="15">
        <f>SUMIFS(PRODUCAO_SHRINK!E:E,PRODUCAO_SHRINK!B:B,PLANEJAMENTO[[#This Row],[SKU]],PRODUCAO_SHRINK!H:H,PLANEJAMENTO[[#Headers],[SHERINK SOLICITADO]],PRODUCAO_SHRINK!V:V,PLANEJAMENTO[[#This Row],[LISTA]])</f>
        <v>0</v>
      </c>
      <c r="L828" s="15">
        <f>SUMIFS(PRODUCAO_SHRINK!E:E,PRODUCAO_SHRINK!B:B,PLANEJAMENTO[[#This Row],[SKU]],PRODUCAO_SHRINK!H:H,PLANEJAMENTO[[#Headers],[SHERINK ENVIADO]],PRODUCAO_SHRINK!V:V,PLANEJAMENTO[[#This Row],[LISTA]])</f>
        <v>0</v>
      </c>
      <c r="M828" s="15">
        <f>SUMIFS(IN_TRANSITO!E:E,IN_TRANSITO!B:B,PLANEJAMENTO!C828,IN_TRANSITO!H:H,PLANEJAMENTO!$M$2,IN_TRANSITO!W:W,PLANEJAMENTO!A828)</f>
        <v>186</v>
      </c>
      <c r="N828" s="15">
        <v>0</v>
      </c>
      <c r="O828" s="15">
        <v>186</v>
      </c>
      <c r="P828" s="15">
        <f>(PLANEJAMENTO[[#This Row],[AGUARDANDO SEPARAÇÃO]]+PLANEJAMENTO[[#This Row],[FINALIZADO]])-(PLANEJAMENTO[[#This Row],[TOTAL LISTA]]+PLANEJAMENTO[[#This Row],[KIT]])</f>
        <v>0</v>
      </c>
      <c r="Q828" s="3">
        <f>IFERROR(VLOOKUP(PLANEJAMENTO[[#This Row],[SKU]],EST_MERCOCAMP!A:E,5,0),0)</f>
        <v>582</v>
      </c>
      <c r="R828" s="3">
        <f>IFERROR(VLOOKUP(PLANEJAMENTO[[#This Row],[SKU]],EST_LMX!A:C,3,0),0)</f>
        <v>312</v>
      </c>
      <c r="S828" s="7">
        <f>IFERROR(IF(VLOOKUP(C828,'EST_DEVINTEX X DEMANDA'!A:E,5,0)&lt;0,0,VLOOKUP(C828,'EST_DEVINTEX X DEMANDA'!A:E,5,0)),0)</f>
        <v>960</v>
      </c>
      <c r="T828" s="3"/>
      <c r="U828" s="3">
        <f t="shared" si="24"/>
        <v>0</v>
      </c>
      <c r="V828" s="3">
        <f t="shared" si="25"/>
        <v>0</v>
      </c>
      <c r="W828" s="3" t="s">
        <v>145</v>
      </c>
      <c r="X828" s="87" t="s">
        <v>145</v>
      </c>
      <c r="Y828" s="73">
        <f>(PLANEJAMENTO[[#This Row],[AGUARDANDO SEPARAÇÃO]]+PLANEJAMENTO[[#This Row],[FINALIZADO]])/(PLANEJAMENTO[[#This Row],[KIT]]+PLANEJAMENTO[[#This Row],[TOTAL LISTA]])</f>
        <v>1</v>
      </c>
    </row>
    <row r="829" spans="1:25" x14ac:dyDescent="0.25">
      <c r="A829" s="71" t="s">
        <v>2</v>
      </c>
      <c r="B829" s="71" t="s">
        <v>157</v>
      </c>
      <c r="C829" s="3">
        <v>33583</v>
      </c>
      <c r="D829" s="3" t="s">
        <v>562</v>
      </c>
      <c r="E829" s="47" t="str">
        <f>VLOOKUP(PLANEJAMENTO[[#This Row],[SKU]],BASE!A:B,2,0)</f>
        <v>C</v>
      </c>
      <c r="F829" s="4" t="s">
        <v>136</v>
      </c>
      <c r="G829" s="4">
        <f>VLOOKUP(PLANEJAMENTO[[#This Row],[SKU]],BASE!A:D,4,0)</f>
        <v>480</v>
      </c>
      <c r="H829" s="3">
        <f>VLOOKUP(PLANEJAMENTO[[#This Row],[SKU]],BASE!A:E,5,0)</f>
        <v>6</v>
      </c>
      <c r="I829" s="15">
        <f>SUMIFS(IN_TRANSITO!E:E,IN_TRANSITO!B:B,PLANEJAMENTO!C829,IN_TRANSITO!H:H,PLANEJAMENTO!$I$2,IN_TRANSITO!W:W,PLANEJAMENTO!A829)</f>
        <v>0</v>
      </c>
      <c r="J829" s="15">
        <f>SUMIFS(IN_TRANSITO!E:E,IN_TRANSITO!B:B,PLANEJAMENTO!C829,IN_TRANSITO!H:H,PLANEJAMENTO!$J$2,IN_TRANSITO!W:W,PLANEJAMENTO!A829)</f>
        <v>0</v>
      </c>
      <c r="K829" s="15">
        <f>SUMIFS(PRODUCAO_SHRINK!E:E,PRODUCAO_SHRINK!B:B,PLANEJAMENTO[[#This Row],[SKU]],PRODUCAO_SHRINK!H:H,PLANEJAMENTO[[#Headers],[SHERINK SOLICITADO]],PRODUCAO_SHRINK!V:V,PLANEJAMENTO[[#This Row],[LISTA]])</f>
        <v>198</v>
      </c>
      <c r="L829" s="15">
        <f>SUMIFS(PRODUCAO_SHRINK!E:E,PRODUCAO_SHRINK!B:B,PLANEJAMENTO[[#This Row],[SKU]],PRODUCAO_SHRINK!H:H,PLANEJAMENTO[[#Headers],[SHERINK ENVIADO]],PRODUCAO_SHRINK!V:V,PLANEJAMENTO[[#This Row],[LISTA]])</f>
        <v>0</v>
      </c>
      <c r="M829" s="15">
        <f>SUMIFS(IN_TRANSITO!E:E,IN_TRANSITO!B:B,PLANEJAMENTO!C829,IN_TRANSITO!H:H,PLANEJAMENTO!$M$2,IN_TRANSITO!W:W,PLANEJAMENTO!A829)</f>
        <v>0</v>
      </c>
      <c r="N829" s="15">
        <v>0</v>
      </c>
      <c r="O829" s="15">
        <v>198</v>
      </c>
      <c r="P829" s="15">
        <f>(PLANEJAMENTO[[#This Row],[AGUARDANDO SEPARAÇÃO]]+PLANEJAMENTO[[#This Row],[FINALIZADO]])-(PLANEJAMENTO[[#This Row],[TOTAL LISTA]]+PLANEJAMENTO[[#This Row],[KIT]])</f>
        <v>-198</v>
      </c>
      <c r="Q829" s="3">
        <f>IFERROR(VLOOKUP(PLANEJAMENTO[[#This Row],[SKU]],EST_MERCOCAMP!A:E,5,0),0)</f>
        <v>14568</v>
      </c>
      <c r="R829" s="3">
        <f>IFERROR(VLOOKUP(PLANEJAMENTO[[#This Row],[SKU]],EST_LMX!A:C,3,0),0)</f>
        <v>354</v>
      </c>
      <c r="S829" s="7">
        <f>IFERROR(IF(VLOOKUP(C829,'EST_DEVINTEX X DEMANDA'!A:E,5,0)&lt;0,0,VLOOKUP(C829,'EST_DEVINTEX X DEMANDA'!A:E,5,0)),0)</f>
        <v>16320</v>
      </c>
      <c r="T829" s="3"/>
      <c r="U829" s="3">
        <f t="shared" si="24"/>
        <v>0</v>
      </c>
      <c r="V829" s="3">
        <f t="shared" si="25"/>
        <v>0</v>
      </c>
      <c r="W829" s="3" t="s">
        <v>182</v>
      </c>
      <c r="X829" s="87" t="s">
        <v>145</v>
      </c>
      <c r="Y829" s="73">
        <f>(PLANEJAMENTO[[#This Row],[AGUARDANDO SEPARAÇÃO]]+PLANEJAMENTO[[#This Row],[FINALIZADO]])/(PLANEJAMENTO[[#This Row],[KIT]]+PLANEJAMENTO[[#This Row],[TOTAL LISTA]])</f>
        <v>0</v>
      </c>
    </row>
    <row r="830" spans="1:25" x14ac:dyDescent="0.25">
      <c r="A830" s="71" t="s">
        <v>2</v>
      </c>
      <c r="B830" s="71" t="s">
        <v>157</v>
      </c>
      <c r="C830" s="3">
        <v>34682</v>
      </c>
      <c r="D830" s="3" t="s">
        <v>563</v>
      </c>
      <c r="E830" s="47" t="str">
        <f>VLOOKUP(PLANEJAMENTO[[#This Row],[SKU]],BASE!A:B,2,0)</f>
        <v>A</v>
      </c>
      <c r="F830" s="4" t="s">
        <v>136</v>
      </c>
      <c r="G830" s="4">
        <f>VLOOKUP(PLANEJAMENTO[[#This Row],[SKU]],BASE!A:D,4,0)</f>
        <v>390</v>
      </c>
      <c r="H830" s="3">
        <f>VLOOKUP(PLANEJAMENTO[[#This Row],[SKU]],BASE!A:E,5,0)</f>
        <v>6</v>
      </c>
      <c r="I830" s="15">
        <f>SUMIFS(IN_TRANSITO!E:E,IN_TRANSITO!B:B,PLANEJAMENTO!C830,IN_TRANSITO!H:H,PLANEJAMENTO!$I$2,IN_TRANSITO!W:W,PLANEJAMENTO!A830)</f>
        <v>0</v>
      </c>
      <c r="J830" s="15">
        <f>SUMIFS(IN_TRANSITO!E:E,IN_TRANSITO!B:B,PLANEJAMENTO!C830,IN_TRANSITO!H:H,PLANEJAMENTO!$J$2,IN_TRANSITO!W:W,PLANEJAMENTO!A830)</f>
        <v>0</v>
      </c>
      <c r="K830" s="15">
        <f>SUMIFS(PRODUCAO_SHRINK!E:E,PRODUCAO_SHRINK!B:B,PLANEJAMENTO[[#This Row],[SKU]],PRODUCAO_SHRINK!H:H,PLANEJAMENTO[[#Headers],[SHERINK SOLICITADO]],PRODUCAO_SHRINK!V:V,PLANEJAMENTO[[#This Row],[LISTA]])</f>
        <v>198</v>
      </c>
      <c r="L830" s="15">
        <f>SUMIFS(PRODUCAO_SHRINK!E:E,PRODUCAO_SHRINK!B:B,PLANEJAMENTO[[#This Row],[SKU]],PRODUCAO_SHRINK!H:H,PLANEJAMENTO[[#Headers],[SHERINK ENVIADO]],PRODUCAO_SHRINK!V:V,PLANEJAMENTO[[#This Row],[LISTA]])</f>
        <v>0</v>
      </c>
      <c r="M830" s="15">
        <f>SUMIFS(IN_TRANSITO!E:E,IN_TRANSITO!B:B,PLANEJAMENTO!C830,IN_TRANSITO!H:H,PLANEJAMENTO!$M$2,IN_TRANSITO!W:W,PLANEJAMENTO!A830)</f>
        <v>0</v>
      </c>
      <c r="N830" s="15">
        <v>0</v>
      </c>
      <c r="O830" s="15">
        <v>198</v>
      </c>
      <c r="P830" s="15">
        <f>(PLANEJAMENTO[[#This Row],[AGUARDANDO SEPARAÇÃO]]+PLANEJAMENTO[[#This Row],[FINALIZADO]])-(PLANEJAMENTO[[#This Row],[TOTAL LISTA]]+PLANEJAMENTO[[#This Row],[KIT]])</f>
        <v>-198</v>
      </c>
      <c r="Q830" s="3">
        <f>IFERROR(VLOOKUP(PLANEJAMENTO[[#This Row],[SKU]],EST_MERCOCAMP!A:E,5,0),0)</f>
        <v>762</v>
      </c>
      <c r="R830" s="3">
        <f>IFERROR(VLOOKUP(PLANEJAMENTO[[#This Row],[SKU]],EST_LMX!A:C,3,0),0)</f>
        <v>1467</v>
      </c>
      <c r="S830" s="7">
        <f>IFERROR(IF(VLOOKUP(C830,'EST_DEVINTEX X DEMANDA'!A:E,5,0)&lt;0,0,VLOOKUP(C830,'EST_DEVINTEX X DEMANDA'!A:E,5,0)),0)</f>
        <v>390</v>
      </c>
      <c r="T830" s="3"/>
      <c r="U830" s="3">
        <f t="shared" si="24"/>
        <v>0</v>
      </c>
      <c r="V830" s="3">
        <f t="shared" si="25"/>
        <v>0</v>
      </c>
      <c r="W830" s="3" t="s">
        <v>182</v>
      </c>
      <c r="X830" s="87" t="s">
        <v>145</v>
      </c>
      <c r="Y830" s="73">
        <f>(PLANEJAMENTO[[#This Row],[AGUARDANDO SEPARAÇÃO]]+PLANEJAMENTO[[#This Row],[FINALIZADO]])/(PLANEJAMENTO[[#This Row],[KIT]]+PLANEJAMENTO[[#This Row],[TOTAL LISTA]])</f>
        <v>0</v>
      </c>
    </row>
    <row r="831" spans="1:25" x14ac:dyDescent="0.25">
      <c r="A831" s="71" t="s">
        <v>2</v>
      </c>
      <c r="B831" s="71" t="s">
        <v>157</v>
      </c>
      <c r="C831" s="3">
        <v>33296</v>
      </c>
      <c r="D831" s="3" t="s">
        <v>564</v>
      </c>
      <c r="E831" s="47" t="str">
        <f>VLOOKUP(PLANEJAMENTO[[#This Row],[SKU]],BASE!A:B,2,0)</f>
        <v>B</v>
      </c>
      <c r="F831" s="4" t="s">
        <v>136</v>
      </c>
      <c r="G831" s="4">
        <f>VLOOKUP(PLANEJAMENTO[[#This Row],[SKU]],BASE!A:D,4,0)</f>
        <v>3528</v>
      </c>
      <c r="H831" s="3">
        <f>VLOOKUP(PLANEJAMENTO[[#This Row],[SKU]],BASE!A:E,5,0)</f>
        <v>6</v>
      </c>
      <c r="I831" s="15">
        <f>SUMIFS(IN_TRANSITO!E:E,IN_TRANSITO!B:B,PLANEJAMENTO!C831,IN_TRANSITO!H:H,PLANEJAMENTO!$I$2,IN_TRANSITO!W:W,PLANEJAMENTO!A831)</f>
        <v>240</v>
      </c>
      <c r="J831" s="15">
        <f>SUMIFS(IN_TRANSITO!E:E,IN_TRANSITO!B:B,PLANEJAMENTO!C831,IN_TRANSITO!H:H,PLANEJAMENTO!$J$2,IN_TRANSITO!W:W,PLANEJAMENTO!A831)</f>
        <v>0</v>
      </c>
      <c r="K831" s="15">
        <f>SUMIFS(PRODUCAO_SHRINK!E:E,PRODUCAO_SHRINK!B:B,PLANEJAMENTO[[#This Row],[SKU]],PRODUCAO_SHRINK!H:H,PLANEJAMENTO[[#Headers],[SHERINK SOLICITADO]],PRODUCAO_SHRINK!V:V,PLANEJAMENTO[[#This Row],[LISTA]])</f>
        <v>0</v>
      </c>
      <c r="L831" s="15">
        <f>SUMIFS(PRODUCAO_SHRINK!E:E,PRODUCAO_SHRINK!B:B,PLANEJAMENTO[[#This Row],[SKU]],PRODUCAO_SHRINK!H:H,PLANEJAMENTO[[#Headers],[SHERINK ENVIADO]],PRODUCAO_SHRINK!V:V,PLANEJAMENTO[[#This Row],[LISTA]])</f>
        <v>0</v>
      </c>
      <c r="M831" s="15">
        <f>SUMIFS(IN_TRANSITO!E:E,IN_TRANSITO!B:B,PLANEJAMENTO!C831,IN_TRANSITO!H:H,PLANEJAMENTO!$M$2,IN_TRANSITO!W:W,PLANEJAMENTO!A831)</f>
        <v>0</v>
      </c>
      <c r="N831" s="15">
        <v>0</v>
      </c>
      <c r="O831" s="15">
        <v>240</v>
      </c>
      <c r="P831" s="15">
        <f>(PLANEJAMENTO[[#This Row],[AGUARDANDO SEPARAÇÃO]]+PLANEJAMENTO[[#This Row],[FINALIZADO]])-(PLANEJAMENTO[[#This Row],[TOTAL LISTA]]+PLANEJAMENTO[[#This Row],[KIT]])</f>
        <v>0</v>
      </c>
      <c r="Q831" s="3">
        <f>IFERROR(VLOOKUP(PLANEJAMENTO[[#This Row],[SKU]],EST_MERCOCAMP!A:E,5,0),0)</f>
        <v>-1170</v>
      </c>
      <c r="R831" s="3">
        <f>IFERROR(VLOOKUP(PLANEJAMENTO[[#This Row],[SKU]],EST_LMX!A:C,3,0),0)</f>
        <v>780</v>
      </c>
      <c r="S831" s="7">
        <f>IFERROR(IF(VLOOKUP(C831,'EST_DEVINTEX X DEMANDA'!A:E,5,0)&lt;0,0,VLOOKUP(C831,'EST_DEVINTEX X DEMANDA'!A:E,5,0)),0)</f>
        <v>882</v>
      </c>
      <c r="T831" s="3"/>
      <c r="U831" s="3">
        <f t="shared" si="24"/>
        <v>0</v>
      </c>
      <c r="V831" s="3">
        <f t="shared" si="25"/>
        <v>0</v>
      </c>
      <c r="W831" s="3" t="s">
        <v>145</v>
      </c>
      <c r="X831" s="87" t="s">
        <v>145</v>
      </c>
      <c r="Y831" s="73">
        <f>(PLANEJAMENTO[[#This Row],[AGUARDANDO SEPARAÇÃO]]+PLANEJAMENTO[[#This Row],[FINALIZADO]])/(PLANEJAMENTO[[#This Row],[KIT]]+PLANEJAMENTO[[#This Row],[TOTAL LISTA]])</f>
        <v>1</v>
      </c>
    </row>
    <row r="832" spans="1:25" x14ac:dyDescent="0.25">
      <c r="A832" s="71" t="s">
        <v>2</v>
      </c>
      <c r="B832" s="71" t="s">
        <v>157</v>
      </c>
      <c r="C832" s="3">
        <v>32200</v>
      </c>
      <c r="D832" s="3" t="s">
        <v>565</v>
      </c>
      <c r="E832" s="47" t="str">
        <f>VLOOKUP(PLANEJAMENTO[[#This Row],[SKU]],BASE!A:B,2,0)</f>
        <v>A</v>
      </c>
      <c r="F832" s="4" t="s">
        <v>136</v>
      </c>
      <c r="G832" s="4">
        <f>VLOOKUP(PLANEJAMENTO[[#This Row],[SKU]],BASE!A:D,4,0)</f>
        <v>390</v>
      </c>
      <c r="H832" s="3">
        <f>VLOOKUP(PLANEJAMENTO[[#This Row],[SKU]],BASE!A:E,5,0)</f>
        <v>6</v>
      </c>
      <c r="I832" s="15">
        <f>SUMIFS(IN_TRANSITO!E:E,IN_TRANSITO!B:B,PLANEJAMENTO!C832,IN_TRANSITO!H:H,PLANEJAMENTO!$I$2,IN_TRANSITO!W:W,PLANEJAMENTO!A832)</f>
        <v>0</v>
      </c>
      <c r="J832" s="15">
        <f>SUMIFS(IN_TRANSITO!E:E,IN_TRANSITO!B:B,PLANEJAMENTO!C832,IN_TRANSITO!H:H,PLANEJAMENTO!$J$2,IN_TRANSITO!W:W,PLANEJAMENTO!A832)</f>
        <v>0</v>
      </c>
      <c r="K832" s="15">
        <f>SUMIFS(PRODUCAO_SHRINK!E:E,PRODUCAO_SHRINK!B:B,PLANEJAMENTO[[#This Row],[SKU]],PRODUCAO_SHRINK!H:H,PLANEJAMENTO[[#Headers],[SHERINK SOLICITADO]],PRODUCAO_SHRINK!V:V,PLANEJAMENTO[[#This Row],[LISTA]])</f>
        <v>246</v>
      </c>
      <c r="L832" s="15">
        <f>SUMIFS(PRODUCAO_SHRINK!E:E,PRODUCAO_SHRINK!B:B,PLANEJAMENTO[[#This Row],[SKU]],PRODUCAO_SHRINK!H:H,PLANEJAMENTO[[#Headers],[SHERINK ENVIADO]],PRODUCAO_SHRINK!V:V,PLANEJAMENTO[[#This Row],[LISTA]])</f>
        <v>0</v>
      </c>
      <c r="M832" s="15">
        <f>SUMIFS(IN_TRANSITO!E:E,IN_TRANSITO!B:B,PLANEJAMENTO!C832,IN_TRANSITO!H:H,PLANEJAMENTO!$M$2,IN_TRANSITO!W:W,PLANEJAMENTO!A832)</f>
        <v>0</v>
      </c>
      <c r="N832" s="15">
        <v>0</v>
      </c>
      <c r="O832" s="15">
        <v>246</v>
      </c>
      <c r="P832" s="15">
        <f>(PLANEJAMENTO[[#This Row],[AGUARDANDO SEPARAÇÃO]]+PLANEJAMENTO[[#This Row],[FINALIZADO]])-(PLANEJAMENTO[[#This Row],[TOTAL LISTA]]+PLANEJAMENTO[[#This Row],[KIT]])</f>
        <v>-246</v>
      </c>
      <c r="Q832" s="3">
        <f>IFERROR(VLOOKUP(PLANEJAMENTO[[#This Row],[SKU]],EST_MERCOCAMP!A:E,5,0),0)</f>
        <v>2364</v>
      </c>
      <c r="R832" s="3">
        <f>IFERROR(VLOOKUP(PLANEJAMENTO[[#This Row],[SKU]],EST_LMX!A:C,3,0),0)</f>
        <v>18</v>
      </c>
      <c r="S832" s="7">
        <f>IFERROR(IF(VLOOKUP(C832,'EST_DEVINTEX X DEMANDA'!A:E,5,0)&lt;0,0,VLOOKUP(C832,'EST_DEVINTEX X DEMANDA'!A:E,5,0)),0)</f>
        <v>1578</v>
      </c>
      <c r="T832" s="3"/>
      <c r="U832" s="3">
        <f t="shared" si="24"/>
        <v>0</v>
      </c>
      <c r="V832" s="3">
        <f t="shared" si="25"/>
        <v>0</v>
      </c>
      <c r="W832" s="3" t="s">
        <v>182</v>
      </c>
      <c r="X832" s="87" t="s">
        <v>145</v>
      </c>
      <c r="Y832" s="73">
        <f>(PLANEJAMENTO[[#This Row],[AGUARDANDO SEPARAÇÃO]]+PLANEJAMENTO[[#This Row],[FINALIZADO]])/(PLANEJAMENTO[[#This Row],[KIT]]+PLANEJAMENTO[[#This Row],[TOTAL LISTA]])</f>
        <v>0</v>
      </c>
    </row>
    <row r="833" spans="1:25" x14ac:dyDescent="0.25">
      <c r="A833" s="71" t="s">
        <v>2</v>
      </c>
      <c r="B833" s="71" t="s">
        <v>157</v>
      </c>
      <c r="C833" s="3">
        <v>31690</v>
      </c>
      <c r="D833" s="3" t="s">
        <v>566</v>
      </c>
      <c r="E833" s="47" t="str">
        <f>VLOOKUP(PLANEJAMENTO[[#This Row],[SKU]],BASE!A:B,2,0)</f>
        <v>B</v>
      </c>
      <c r="F833" s="4" t="s">
        <v>136</v>
      </c>
      <c r="G833" s="4">
        <f>VLOOKUP(PLANEJAMENTO[[#This Row],[SKU]],BASE!A:D,4,0)</f>
        <v>2400</v>
      </c>
      <c r="H833" s="3">
        <f>VLOOKUP(PLANEJAMENTO[[#This Row],[SKU]],BASE!A:E,5,0)</f>
        <v>6</v>
      </c>
      <c r="I833" s="15">
        <f>SUMIFS(IN_TRANSITO!E:E,IN_TRANSITO!B:B,PLANEJAMENTO!C833,IN_TRANSITO!H:H,PLANEJAMENTO!$I$2,IN_TRANSITO!W:W,PLANEJAMENTO!A833)</f>
        <v>0</v>
      </c>
      <c r="J833" s="15">
        <f>SUMIFS(IN_TRANSITO!E:E,IN_TRANSITO!B:B,PLANEJAMENTO!C833,IN_TRANSITO!H:H,PLANEJAMENTO!$J$2,IN_TRANSITO!W:W,PLANEJAMENTO!A833)</f>
        <v>0</v>
      </c>
      <c r="K833" s="15">
        <f>SUMIFS(PRODUCAO_SHRINK!E:E,PRODUCAO_SHRINK!B:B,PLANEJAMENTO[[#This Row],[SKU]],PRODUCAO_SHRINK!H:H,PLANEJAMENTO[[#Headers],[SHERINK SOLICITADO]],PRODUCAO_SHRINK!V:V,PLANEJAMENTO[[#This Row],[LISTA]])</f>
        <v>0</v>
      </c>
      <c r="L833" s="15">
        <f>SUMIFS(PRODUCAO_SHRINK!E:E,PRODUCAO_SHRINK!B:B,PLANEJAMENTO[[#This Row],[SKU]],PRODUCAO_SHRINK!H:H,PLANEJAMENTO[[#Headers],[SHERINK ENVIADO]],PRODUCAO_SHRINK!V:V,PLANEJAMENTO[[#This Row],[LISTA]])</f>
        <v>0</v>
      </c>
      <c r="M833" s="15">
        <f>SUMIFS(IN_TRANSITO!E:E,IN_TRANSITO!B:B,PLANEJAMENTO!C833,IN_TRANSITO!H:H,PLANEJAMENTO!$M$2,IN_TRANSITO!W:W,PLANEJAMENTO!A833)</f>
        <v>312</v>
      </c>
      <c r="N833" s="15">
        <v>0</v>
      </c>
      <c r="O833" s="15">
        <v>312</v>
      </c>
      <c r="P833" s="15">
        <f>(PLANEJAMENTO[[#This Row],[AGUARDANDO SEPARAÇÃO]]+PLANEJAMENTO[[#This Row],[FINALIZADO]])-(PLANEJAMENTO[[#This Row],[TOTAL LISTA]]+PLANEJAMENTO[[#This Row],[KIT]])</f>
        <v>0</v>
      </c>
      <c r="Q833" s="3">
        <f>IFERROR(VLOOKUP(PLANEJAMENTO[[#This Row],[SKU]],EST_MERCOCAMP!A:E,5,0),0)</f>
        <v>-3648</v>
      </c>
      <c r="R833" s="3">
        <f>IFERROR(VLOOKUP(PLANEJAMENTO[[#This Row],[SKU]],EST_LMX!A:C,3,0),0)</f>
        <v>5808</v>
      </c>
      <c r="S833" s="7">
        <f>IFERROR(IF(VLOOKUP(C833,'EST_DEVINTEX X DEMANDA'!A:E,5,0)&lt;0,0,VLOOKUP(C833,'EST_DEVINTEX X DEMANDA'!A:E,5,0)),0)</f>
        <v>0</v>
      </c>
      <c r="T833" s="3"/>
      <c r="U833" s="3">
        <f t="shared" si="24"/>
        <v>0</v>
      </c>
      <c r="V833" s="3">
        <f t="shared" si="25"/>
        <v>0</v>
      </c>
      <c r="W833" s="3" t="s">
        <v>145</v>
      </c>
      <c r="X833" s="87" t="s">
        <v>145</v>
      </c>
      <c r="Y833" s="73">
        <f>(PLANEJAMENTO[[#This Row],[AGUARDANDO SEPARAÇÃO]]+PLANEJAMENTO[[#This Row],[FINALIZADO]])/(PLANEJAMENTO[[#This Row],[KIT]]+PLANEJAMENTO[[#This Row],[TOTAL LISTA]])</f>
        <v>1</v>
      </c>
    </row>
    <row r="834" spans="1:25" x14ac:dyDescent="0.25">
      <c r="A834" s="71" t="s">
        <v>2</v>
      </c>
      <c r="B834" s="71" t="s">
        <v>157</v>
      </c>
      <c r="C834" s="3">
        <v>43116</v>
      </c>
      <c r="D834" s="3" t="s">
        <v>567</v>
      </c>
      <c r="E834" s="47" t="str">
        <f>VLOOKUP(PLANEJAMENTO[[#This Row],[SKU]],BASE!A:B,2,0)</f>
        <v>B</v>
      </c>
      <c r="F834" s="4" t="s">
        <v>136</v>
      </c>
      <c r="G834" s="4">
        <f>VLOOKUP(PLANEJAMENTO[[#This Row],[SKU]],BASE!A:D,4,0)</f>
        <v>180</v>
      </c>
      <c r="H834" s="3">
        <f>VLOOKUP(PLANEJAMENTO[[#This Row],[SKU]],BASE!A:E,5,0)</f>
        <v>3</v>
      </c>
      <c r="I834" s="15">
        <f>SUMIFS(IN_TRANSITO!E:E,IN_TRANSITO!B:B,PLANEJAMENTO!C834,IN_TRANSITO!H:H,PLANEJAMENTO!$I$2,IN_TRANSITO!W:W,PLANEJAMENTO!A834)</f>
        <v>0</v>
      </c>
      <c r="J834" s="15">
        <f>SUMIFS(IN_TRANSITO!E:E,IN_TRANSITO!B:B,PLANEJAMENTO!C834,IN_TRANSITO!H:H,PLANEJAMENTO!$J$2,IN_TRANSITO!W:W,PLANEJAMENTO!A834)</f>
        <v>0</v>
      </c>
      <c r="K834" s="15">
        <f>SUMIFS(PRODUCAO_SHRINK!E:E,PRODUCAO_SHRINK!B:B,PLANEJAMENTO[[#This Row],[SKU]],PRODUCAO_SHRINK!H:H,PLANEJAMENTO[[#Headers],[SHERINK SOLICITADO]],PRODUCAO_SHRINK!V:V,PLANEJAMENTO[[#This Row],[LISTA]])</f>
        <v>0</v>
      </c>
      <c r="L834" s="15">
        <f>SUMIFS(PRODUCAO_SHRINK!E:E,PRODUCAO_SHRINK!B:B,PLANEJAMENTO[[#This Row],[SKU]],PRODUCAO_SHRINK!H:H,PLANEJAMENTO[[#Headers],[SHERINK ENVIADO]],PRODUCAO_SHRINK!V:V,PLANEJAMENTO[[#This Row],[LISTA]])</f>
        <v>0</v>
      </c>
      <c r="M834" s="15">
        <f>SUMIFS(IN_TRANSITO!E:E,IN_TRANSITO!B:B,PLANEJAMENTO!C834,IN_TRANSITO!H:H,PLANEJAMENTO!$M$2,IN_TRANSITO!W:W,PLANEJAMENTO!A834)</f>
        <v>339</v>
      </c>
      <c r="N834" s="15">
        <v>0</v>
      </c>
      <c r="O834" s="15">
        <v>339</v>
      </c>
      <c r="P834" s="15">
        <f>(PLANEJAMENTO[[#This Row],[AGUARDANDO SEPARAÇÃO]]+PLANEJAMENTO[[#This Row],[FINALIZADO]])-(PLANEJAMENTO[[#This Row],[TOTAL LISTA]]+PLANEJAMENTO[[#This Row],[KIT]])</f>
        <v>0</v>
      </c>
      <c r="Q834" s="3">
        <f>IFERROR(VLOOKUP(PLANEJAMENTO[[#This Row],[SKU]],EST_MERCOCAMP!A:E,5,0),0)</f>
        <v>-885</v>
      </c>
      <c r="R834" s="3">
        <f>IFERROR(VLOOKUP(PLANEJAMENTO[[#This Row],[SKU]],EST_LMX!A:C,3,0),0)</f>
        <v>3318</v>
      </c>
      <c r="S834" s="7">
        <f>IFERROR(IF(VLOOKUP(C834,'EST_DEVINTEX X DEMANDA'!A:E,5,0)&lt;0,0,VLOOKUP(C834,'EST_DEVINTEX X DEMANDA'!A:E,5,0)),0)</f>
        <v>6042</v>
      </c>
      <c r="T834" s="3"/>
      <c r="U834" s="3">
        <f t="shared" si="24"/>
        <v>0</v>
      </c>
      <c r="V834" s="3">
        <f t="shared" si="25"/>
        <v>0</v>
      </c>
      <c r="W834" s="3" t="s">
        <v>145</v>
      </c>
      <c r="X834" s="87" t="s">
        <v>145</v>
      </c>
      <c r="Y834" s="73">
        <f>(PLANEJAMENTO[[#This Row],[AGUARDANDO SEPARAÇÃO]]+PLANEJAMENTO[[#This Row],[FINALIZADO]])/(PLANEJAMENTO[[#This Row],[KIT]]+PLANEJAMENTO[[#This Row],[TOTAL LISTA]])</f>
        <v>1</v>
      </c>
    </row>
    <row r="835" spans="1:25" x14ac:dyDescent="0.25">
      <c r="A835" s="71" t="s">
        <v>2</v>
      </c>
      <c r="B835" s="71" t="s">
        <v>157</v>
      </c>
      <c r="C835" s="3">
        <v>32448</v>
      </c>
      <c r="D835" s="3" t="s">
        <v>568</v>
      </c>
      <c r="E835" s="47" t="str">
        <f>VLOOKUP(PLANEJAMENTO[[#This Row],[SKU]],BASE!A:B,2,0)</f>
        <v>A</v>
      </c>
      <c r="F835" s="4" t="s">
        <v>136</v>
      </c>
      <c r="G835" s="4">
        <f>VLOOKUP(PLANEJAMENTO[[#This Row],[SKU]],BASE!A:D,4,0)</f>
        <v>960</v>
      </c>
      <c r="H835" s="3">
        <f>VLOOKUP(PLANEJAMENTO[[#This Row],[SKU]],BASE!A:E,5,0)</f>
        <v>6</v>
      </c>
      <c r="I835" s="15">
        <f>SUMIFS(IN_TRANSITO!E:E,IN_TRANSITO!B:B,PLANEJAMENTO!C835,IN_TRANSITO!H:H,PLANEJAMENTO!$I$2,IN_TRANSITO!W:W,PLANEJAMENTO!A835)</f>
        <v>0</v>
      </c>
      <c r="J835" s="15">
        <f>SUMIFS(IN_TRANSITO!E:E,IN_TRANSITO!B:B,PLANEJAMENTO!C835,IN_TRANSITO!H:H,PLANEJAMENTO!$J$2,IN_TRANSITO!W:W,PLANEJAMENTO!A835)</f>
        <v>0</v>
      </c>
      <c r="K835" s="15">
        <f>SUMIFS(PRODUCAO_SHRINK!E:E,PRODUCAO_SHRINK!B:B,PLANEJAMENTO[[#This Row],[SKU]],PRODUCAO_SHRINK!H:H,PLANEJAMENTO[[#Headers],[SHERINK SOLICITADO]],PRODUCAO_SHRINK!V:V,PLANEJAMENTO[[#This Row],[LISTA]])</f>
        <v>444</v>
      </c>
      <c r="L835" s="15">
        <f>SUMIFS(PRODUCAO_SHRINK!E:E,PRODUCAO_SHRINK!B:B,PLANEJAMENTO[[#This Row],[SKU]],PRODUCAO_SHRINK!H:H,PLANEJAMENTO[[#Headers],[SHERINK ENVIADO]],PRODUCAO_SHRINK!V:V,PLANEJAMENTO[[#This Row],[LISTA]])</f>
        <v>0</v>
      </c>
      <c r="M835" s="15">
        <f>SUMIFS(IN_TRANSITO!E:E,IN_TRANSITO!B:B,PLANEJAMENTO!C835,IN_TRANSITO!H:H,PLANEJAMENTO!$M$2,IN_TRANSITO!W:W,PLANEJAMENTO!A835)</f>
        <v>0</v>
      </c>
      <c r="N835" s="15">
        <v>0</v>
      </c>
      <c r="O835" s="15">
        <v>444</v>
      </c>
      <c r="P835" s="15">
        <f>(PLANEJAMENTO[[#This Row],[AGUARDANDO SEPARAÇÃO]]+PLANEJAMENTO[[#This Row],[FINALIZADO]])-(PLANEJAMENTO[[#This Row],[TOTAL LISTA]]+PLANEJAMENTO[[#This Row],[KIT]])</f>
        <v>-444</v>
      </c>
      <c r="Q835" s="3">
        <f>IFERROR(VLOOKUP(PLANEJAMENTO[[#This Row],[SKU]],EST_MERCOCAMP!A:E,5,0),0)</f>
        <v>41134</v>
      </c>
      <c r="R835" s="3">
        <f>IFERROR(VLOOKUP(PLANEJAMENTO[[#This Row],[SKU]],EST_LMX!A:C,3,0),0)</f>
        <v>834</v>
      </c>
      <c r="S835" s="7">
        <f>IFERROR(IF(VLOOKUP(C835,'EST_DEVINTEX X DEMANDA'!A:E,5,0)&lt;0,0,VLOOKUP(C835,'EST_DEVINTEX X DEMANDA'!A:E,5,0)),0)</f>
        <v>3234</v>
      </c>
      <c r="T835" s="3"/>
      <c r="U835" s="3">
        <f t="shared" ref="U835:U898" si="26">T835*G835</f>
        <v>0</v>
      </c>
      <c r="V835" s="3">
        <f t="shared" ref="V835:V847" si="27">U835/H835</f>
        <v>0</v>
      </c>
      <c r="W835" s="3" t="s">
        <v>182</v>
      </c>
      <c r="X835" s="87" t="s">
        <v>145</v>
      </c>
      <c r="Y835" s="73">
        <f>(PLANEJAMENTO[[#This Row],[AGUARDANDO SEPARAÇÃO]]+PLANEJAMENTO[[#This Row],[FINALIZADO]])/(PLANEJAMENTO[[#This Row],[KIT]]+PLANEJAMENTO[[#This Row],[TOTAL LISTA]])</f>
        <v>0</v>
      </c>
    </row>
    <row r="836" spans="1:25" x14ac:dyDescent="0.25">
      <c r="A836" s="71" t="s">
        <v>2</v>
      </c>
      <c r="B836" s="71" t="s">
        <v>157</v>
      </c>
      <c r="C836" s="3">
        <v>32022</v>
      </c>
      <c r="D836" s="3" t="s">
        <v>569</v>
      </c>
      <c r="E836" s="47" t="str">
        <f>VLOOKUP(PLANEJAMENTO[[#This Row],[SKU]],BASE!A:B,2,0)</f>
        <v>B</v>
      </c>
      <c r="F836" s="4" t="s">
        <v>136</v>
      </c>
      <c r="G836" s="4">
        <f>VLOOKUP(PLANEJAMENTO[[#This Row],[SKU]],BASE!A:D,4,0)</f>
        <v>1584</v>
      </c>
      <c r="H836" s="3">
        <f>VLOOKUP(PLANEJAMENTO[[#This Row],[SKU]],BASE!A:E,5,0)</f>
        <v>6</v>
      </c>
      <c r="I836" s="15">
        <f>SUMIFS(IN_TRANSITO!E:E,IN_TRANSITO!B:B,PLANEJAMENTO!C836,IN_TRANSITO!H:H,PLANEJAMENTO!$I$2,IN_TRANSITO!W:W,PLANEJAMENTO!A836)</f>
        <v>0</v>
      </c>
      <c r="J836" s="15">
        <f>SUMIFS(IN_TRANSITO!E:E,IN_TRANSITO!B:B,PLANEJAMENTO!C836,IN_TRANSITO!H:H,PLANEJAMENTO!$J$2,IN_TRANSITO!W:W,PLANEJAMENTO!A836)</f>
        <v>0</v>
      </c>
      <c r="K836" s="15">
        <f>SUMIFS(PRODUCAO_SHRINK!E:E,PRODUCAO_SHRINK!B:B,PLANEJAMENTO[[#This Row],[SKU]],PRODUCAO_SHRINK!H:H,PLANEJAMENTO[[#Headers],[SHERINK SOLICITADO]],PRODUCAO_SHRINK!V:V,PLANEJAMENTO[[#This Row],[LISTA]])</f>
        <v>0</v>
      </c>
      <c r="L836" s="15">
        <f>SUMIFS(PRODUCAO_SHRINK!E:E,PRODUCAO_SHRINK!B:B,PLANEJAMENTO[[#This Row],[SKU]],PRODUCAO_SHRINK!H:H,PLANEJAMENTO[[#Headers],[SHERINK ENVIADO]],PRODUCAO_SHRINK!V:V,PLANEJAMENTO[[#This Row],[LISTA]])</f>
        <v>0</v>
      </c>
      <c r="M836" s="15">
        <f>SUMIFS(IN_TRANSITO!E:E,IN_TRANSITO!B:B,PLANEJAMENTO!C836,IN_TRANSITO!H:H,PLANEJAMENTO!$M$2,IN_TRANSITO!W:W,PLANEJAMENTO!A836)</f>
        <v>450</v>
      </c>
      <c r="N836" s="15">
        <v>0</v>
      </c>
      <c r="O836" s="15">
        <v>450</v>
      </c>
      <c r="P836" s="15">
        <f>(PLANEJAMENTO[[#This Row],[AGUARDANDO SEPARAÇÃO]]+PLANEJAMENTO[[#This Row],[FINALIZADO]])-(PLANEJAMENTO[[#This Row],[TOTAL LISTA]]+PLANEJAMENTO[[#This Row],[KIT]])</f>
        <v>0</v>
      </c>
      <c r="Q836" s="3">
        <f>IFERROR(VLOOKUP(PLANEJAMENTO[[#This Row],[SKU]],EST_MERCOCAMP!A:E,5,0),0)</f>
        <v>-384</v>
      </c>
      <c r="R836" s="3">
        <f>IFERROR(VLOOKUP(PLANEJAMENTO[[#This Row],[SKU]],EST_LMX!A:C,3,0),0)</f>
        <v>1608</v>
      </c>
      <c r="S836" s="7">
        <f>IFERROR(IF(VLOOKUP(C836,'EST_DEVINTEX X DEMANDA'!A:E,5,0)&lt;0,0,VLOOKUP(C836,'EST_DEVINTEX X DEMANDA'!A:E,5,0)),0)</f>
        <v>16182</v>
      </c>
      <c r="T836" s="3"/>
      <c r="U836" s="3">
        <f t="shared" si="26"/>
        <v>0</v>
      </c>
      <c r="V836" s="3">
        <f t="shared" si="27"/>
        <v>0</v>
      </c>
      <c r="W836" s="3" t="s">
        <v>145</v>
      </c>
      <c r="X836" s="87" t="s">
        <v>145</v>
      </c>
      <c r="Y836" s="73">
        <f>(PLANEJAMENTO[[#This Row],[AGUARDANDO SEPARAÇÃO]]+PLANEJAMENTO[[#This Row],[FINALIZADO]])/(PLANEJAMENTO[[#This Row],[KIT]]+PLANEJAMENTO[[#This Row],[TOTAL LISTA]])</f>
        <v>1</v>
      </c>
    </row>
    <row r="837" spans="1:25" x14ac:dyDescent="0.25">
      <c r="A837" s="71" t="s">
        <v>2</v>
      </c>
      <c r="B837" s="71" t="s">
        <v>157</v>
      </c>
      <c r="C837" s="3">
        <v>33452</v>
      </c>
      <c r="D837" s="3" t="s">
        <v>570</v>
      </c>
      <c r="E837" s="47" t="str">
        <f>VLOOKUP(PLANEJAMENTO[[#This Row],[SKU]],BASE!A:B,2,0)</f>
        <v>A</v>
      </c>
      <c r="F837" s="4" t="s">
        <v>136</v>
      </c>
      <c r="G837" s="4">
        <v>504</v>
      </c>
      <c r="H837" s="3">
        <f>VLOOKUP(PLANEJAMENTO[[#This Row],[SKU]],BASE!A:E,5,0)</f>
        <v>6</v>
      </c>
      <c r="I837" s="15">
        <f>SUMIFS(IN_TRANSITO!E:E,IN_TRANSITO!B:B,PLANEJAMENTO!C837,IN_TRANSITO!H:H,PLANEJAMENTO!$I$2,IN_TRANSITO!W:W,PLANEJAMENTO!A837)</f>
        <v>0</v>
      </c>
      <c r="J837" s="15">
        <f>SUMIFS(IN_TRANSITO!E:E,IN_TRANSITO!B:B,PLANEJAMENTO!C837,IN_TRANSITO!H:H,PLANEJAMENTO!$J$2,IN_TRANSITO!W:W,PLANEJAMENTO!A837)</f>
        <v>0</v>
      </c>
      <c r="K837" s="15">
        <f>SUMIFS(PRODUCAO_SHRINK!E:E,PRODUCAO_SHRINK!B:B,PLANEJAMENTO[[#This Row],[SKU]],PRODUCAO_SHRINK!H:H,PLANEJAMENTO[[#Headers],[SHERINK SOLICITADO]],PRODUCAO_SHRINK!V:V,PLANEJAMENTO[[#This Row],[LISTA]])</f>
        <v>0</v>
      </c>
      <c r="L837" s="15">
        <f>SUMIFS(PRODUCAO_SHRINK!E:E,PRODUCAO_SHRINK!B:B,PLANEJAMENTO[[#This Row],[SKU]],PRODUCAO_SHRINK!H:H,PLANEJAMENTO[[#Headers],[SHERINK ENVIADO]],PRODUCAO_SHRINK!V:V,PLANEJAMENTO[[#This Row],[LISTA]])</f>
        <v>0</v>
      </c>
      <c r="M837" s="15">
        <f>SUMIFS(IN_TRANSITO!E:E,IN_TRANSITO!B:B,PLANEJAMENTO!C837,IN_TRANSITO!H:H,PLANEJAMENTO!$M$2,IN_TRANSITO!W:W,PLANEJAMENTO!A837)</f>
        <v>504</v>
      </c>
      <c r="N837" s="15">
        <v>0</v>
      </c>
      <c r="O837" s="15">
        <v>504</v>
      </c>
      <c r="P837" s="15">
        <f>(PLANEJAMENTO[[#This Row],[AGUARDANDO SEPARAÇÃO]]+PLANEJAMENTO[[#This Row],[FINALIZADO]])-(PLANEJAMENTO[[#This Row],[TOTAL LISTA]]+PLANEJAMENTO[[#This Row],[KIT]])</f>
        <v>0</v>
      </c>
      <c r="Q837" s="3">
        <f>IFERROR(VLOOKUP(PLANEJAMENTO[[#This Row],[SKU]],EST_MERCOCAMP!A:E,5,0),0)</f>
        <v>162</v>
      </c>
      <c r="R837" s="3">
        <f>IFERROR(VLOOKUP(PLANEJAMENTO[[#This Row],[SKU]],EST_LMX!A:C,3,0),0)</f>
        <v>118</v>
      </c>
      <c r="S837" s="7">
        <f>IFERROR(IF(VLOOKUP(C837,'EST_DEVINTEX X DEMANDA'!A:E,5,0)&lt;0,0,VLOOKUP(C837,'EST_DEVINTEX X DEMANDA'!A:E,5,0)),0)</f>
        <v>6300</v>
      </c>
      <c r="T837" s="3"/>
      <c r="U837" s="3">
        <f t="shared" si="26"/>
        <v>0</v>
      </c>
      <c r="V837" s="3">
        <f t="shared" si="27"/>
        <v>0</v>
      </c>
      <c r="W837" s="3" t="s">
        <v>145</v>
      </c>
      <c r="X837" s="87" t="s">
        <v>145</v>
      </c>
      <c r="Y837" s="73">
        <f>(PLANEJAMENTO[[#This Row],[AGUARDANDO SEPARAÇÃO]]+PLANEJAMENTO[[#This Row],[FINALIZADO]])/(PLANEJAMENTO[[#This Row],[KIT]]+PLANEJAMENTO[[#This Row],[TOTAL LISTA]])</f>
        <v>1</v>
      </c>
    </row>
    <row r="838" spans="1:25" x14ac:dyDescent="0.25">
      <c r="A838" s="71" t="s">
        <v>2</v>
      </c>
      <c r="B838" s="71" t="s">
        <v>157</v>
      </c>
      <c r="C838" s="3">
        <v>30851</v>
      </c>
      <c r="D838" s="3" t="s">
        <v>571</v>
      </c>
      <c r="E838" s="47" t="str">
        <f>VLOOKUP(PLANEJAMENTO[[#This Row],[SKU]],BASE!A:B,2,0)</f>
        <v>A</v>
      </c>
      <c r="F838" s="4" t="s">
        <v>136</v>
      </c>
      <c r="G838" s="4">
        <f>VLOOKUP(PLANEJAMENTO[[#This Row],[SKU]],BASE!A:D,4,0)</f>
        <v>960</v>
      </c>
      <c r="H838" s="3">
        <f>VLOOKUP(PLANEJAMENTO[[#This Row],[SKU]],BASE!A:E,5,0)</f>
        <v>6</v>
      </c>
      <c r="I838" s="15">
        <f>SUMIFS(IN_TRANSITO!E:E,IN_TRANSITO!B:B,PLANEJAMENTO!C838,IN_TRANSITO!H:H,PLANEJAMENTO!$I$2,IN_TRANSITO!W:W,PLANEJAMENTO!A838)</f>
        <v>0</v>
      </c>
      <c r="J838" s="15">
        <f>SUMIFS(IN_TRANSITO!E:E,IN_TRANSITO!B:B,PLANEJAMENTO!C838,IN_TRANSITO!H:H,PLANEJAMENTO!$J$2,IN_TRANSITO!W:W,PLANEJAMENTO!A838)</f>
        <v>0</v>
      </c>
      <c r="K838" s="15">
        <f>SUMIFS(PRODUCAO_SHRINK!E:E,PRODUCAO_SHRINK!B:B,PLANEJAMENTO[[#This Row],[SKU]],PRODUCAO_SHRINK!H:H,PLANEJAMENTO[[#Headers],[SHERINK SOLICITADO]],PRODUCAO_SHRINK!V:V,PLANEJAMENTO[[#This Row],[LISTA]])</f>
        <v>606</v>
      </c>
      <c r="L838" s="15">
        <f>SUMIFS(PRODUCAO_SHRINK!E:E,PRODUCAO_SHRINK!B:B,PLANEJAMENTO[[#This Row],[SKU]],PRODUCAO_SHRINK!H:H,PLANEJAMENTO[[#Headers],[SHERINK ENVIADO]],PRODUCAO_SHRINK!V:V,PLANEJAMENTO[[#This Row],[LISTA]])</f>
        <v>0</v>
      </c>
      <c r="M838" s="15">
        <f>SUMIFS(IN_TRANSITO!E:E,IN_TRANSITO!B:B,PLANEJAMENTO!C838,IN_TRANSITO!H:H,PLANEJAMENTO!$M$2,IN_TRANSITO!W:W,PLANEJAMENTO!A838)</f>
        <v>0</v>
      </c>
      <c r="N838" s="15">
        <v>0</v>
      </c>
      <c r="O838" s="15">
        <v>606</v>
      </c>
      <c r="P838" s="15">
        <f>(PLANEJAMENTO[[#This Row],[AGUARDANDO SEPARAÇÃO]]+PLANEJAMENTO[[#This Row],[FINALIZADO]])-(PLANEJAMENTO[[#This Row],[TOTAL LISTA]]+PLANEJAMENTO[[#This Row],[KIT]])</f>
        <v>-606</v>
      </c>
      <c r="Q838" s="3">
        <f>IFERROR(VLOOKUP(PLANEJAMENTO[[#This Row],[SKU]],EST_MERCOCAMP!A:E,5,0),0)</f>
        <v>-432</v>
      </c>
      <c r="R838" s="3">
        <f>IFERROR(VLOOKUP(PLANEJAMENTO[[#This Row],[SKU]],EST_LMX!A:C,3,0),0)</f>
        <v>1328</v>
      </c>
      <c r="S838" s="7">
        <f>IFERROR(IF(VLOOKUP(C838,'EST_DEVINTEX X DEMANDA'!A:E,5,0)&lt;0,0,VLOOKUP(C838,'EST_DEVINTEX X DEMANDA'!A:E,5,0)),0)</f>
        <v>0</v>
      </c>
      <c r="T838" s="3"/>
      <c r="U838" s="3">
        <f t="shared" si="26"/>
        <v>0</v>
      </c>
      <c r="V838" s="3">
        <f t="shared" si="27"/>
        <v>0</v>
      </c>
      <c r="W838" s="3" t="s">
        <v>182</v>
      </c>
      <c r="X838" s="87" t="s">
        <v>145</v>
      </c>
      <c r="Y838" s="73">
        <f>(PLANEJAMENTO[[#This Row],[AGUARDANDO SEPARAÇÃO]]+PLANEJAMENTO[[#This Row],[FINALIZADO]])/(PLANEJAMENTO[[#This Row],[KIT]]+PLANEJAMENTO[[#This Row],[TOTAL LISTA]])</f>
        <v>0</v>
      </c>
    </row>
    <row r="839" spans="1:25" x14ac:dyDescent="0.25">
      <c r="A839" s="71" t="s">
        <v>2</v>
      </c>
      <c r="B839" s="71" t="s">
        <v>157</v>
      </c>
      <c r="C839" s="3">
        <v>95675</v>
      </c>
      <c r="D839" s="3" t="s">
        <v>572</v>
      </c>
      <c r="E839" s="47" t="str">
        <f>VLOOKUP(PLANEJAMENTO[[#This Row],[SKU]],BASE!A:B,2,0)</f>
        <v>A</v>
      </c>
      <c r="F839" s="4" t="s">
        <v>136</v>
      </c>
      <c r="G839" s="4">
        <f>VLOOKUP(PLANEJAMENTO[[#This Row],[SKU]],BASE!A:D,4,0)</f>
        <v>960</v>
      </c>
      <c r="H839" s="3">
        <f>VLOOKUP(PLANEJAMENTO[[#This Row],[SKU]],BASE!A:E,5,0)</f>
        <v>6</v>
      </c>
      <c r="I839" s="15">
        <f>SUMIFS(IN_TRANSITO!E:E,IN_TRANSITO!B:B,PLANEJAMENTO!C839,IN_TRANSITO!H:H,PLANEJAMENTO!$I$2,IN_TRANSITO!W:W,PLANEJAMENTO!A839)</f>
        <v>780</v>
      </c>
      <c r="J839" s="15">
        <f>SUMIFS(IN_TRANSITO!E:E,IN_TRANSITO!B:B,PLANEJAMENTO!C839,IN_TRANSITO!H:H,PLANEJAMENTO!$J$2,IN_TRANSITO!W:W,PLANEJAMENTO!A839)</f>
        <v>0</v>
      </c>
      <c r="K839" s="15">
        <f>SUMIFS(PRODUCAO_SHRINK!E:E,PRODUCAO_SHRINK!B:B,PLANEJAMENTO[[#This Row],[SKU]],PRODUCAO_SHRINK!H:H,PLANEJAMENTO[[#Headers],[SHERINK SOLICITADO]],PRODUCAO_SHRINK!V:V,PLANEJAMENTO[[#This Row],[LISTA]])</f>
        <v>0</v>
      </c>
      <c r="L839" s="15">
        <f>SUMIFS(PRODUCAO_SHRINK!E:E,PRODUCAO_SHRINK!B:B,PLANEJAMENTO[[#This Row],[SKU]],PRODUCAO_SHRINK!H:H,PLANEJAMENTO[[#Headers],[SHERINK ENVIADO]],PRODUCAO_SHRINK!V:V,PLANEJAMENTO[[#This Row],[LISTA]])</f>
        <v>0</v>
      </c>
      <c r="M839" s="15">
        <f>SUMIFS(IN_TRANSITO!E:E,IN_TRANSITO!B:B,PLANEJAMENTO!C839,IN_TRANSITO!H:H,PLANEJAMENTO!$M$2,IN_TRANSITO!W:W,PLANEJAMENTO!A839)</f>
        <v>0</v>
      </c>
      <c r="N839" s="15">
        <v>0</v>
      </c>
      <c r="O839" s="15">
        <v>780</v>
      </c>
      <c r="P839" s="15">
        <f>(PLANEJAMENTO[[#This Row],[AGUARDANDO SEPARAÇÃO]]+PLANEJAMENTO[[#This Row],[FINALIZADO]])-(PLANEJAMENTO[[#This Row],[TOTAL LISTA]]+PLANEJAMENTO[[#This Row],[KIT]])</f>
        <v>0</v>
      </c>
      <c r="Q839" s="3">
        <f>IFERROR(VLOOKUP(PLANEJAMENTO[[#This Row],[SKU]],EST_MERCOCAMP!A:E,5,0),0)</f>
        <v>2028</v>
      </c>
      <c r="R839" s="3">
        <f>IFERROR(VLOOKUP(PLANEJAMENTO[[#This Row],[SKU]],EST_LMX!A:C,3,0),0)</f>
        <v>0</v>
      </c>
      <c r="S839" s="7">
        <f>IFERROR(IF(VLOOKUP(C839,'EST_DEVINTEX X DEMANDA'!A:E,5,0)&lt;0,0,VLOOKUP(C839,'EST_DEVINTEX X DEMANDA'!A:E,5,0)),0)</f>
        <v>1680</v>
      </c>
      <c r="T839" s="3"/>
      <c r="U839" s="3">
        <f t="shared" si="26"/>
        <v>0</v>
      </c>
      <c r="V839" s="3">
        <f t="shared" si="27"/>
        <v>0</v>
      </c>
      <c r="W839" s="3" t="s">
        <v>145</v>
      </c>
      <c r="X839" s="87" t="s">
        <v>145</v>
      </c>
      <c r="Y839" s="73">
        <f>(PLANEJAMENTO[[#This Row],[AGUARDANDO SEPARAÇÃO]]+PLANEJAMENTO[[#This Row],[FINALIZADO]])/(PLANEJAMENTO[[#This Row],[KIT]]+PLANEJAMENTO[[#This Row],[TOTAL LISTA]])</f>
        <v>1</v>
      </c>
    </row>
    <row r="840" spans="1:25" x14ac:dyDescent="0.25">
      <c r="A840" s="71" t="s">
        <v>2</v>
      </c>
      <c r="B840" s="71" t="s">
        <v>157</v>
      </c>
      <c r="C840" s="3">
        <v>32035</v>
      </c>
      <c r="D840" s="3" t="s">
        <v>573</v>
      </c>
      <c r="E840" s="47" t="str">
        <f>VLOOKUP(PLANEJAMENTO[[#This Row],[SKU]],BASE!A:B,2,0)</f>
        <v>A</v>
      </c>
      <c r="F840" s="4" t="s">
        <v>136</v>
      </c>
      <c r="G840" s="4">
        <f>VLOOKUP(PLANEJAMENTO[[#This Row],[SKU]],BASE!A:D,4,0)</f>
        <v>1452</v>
      </c>
      <c r="H840" s="3">
        <f>VLOOKUP(PLANEJAMENTO[[#This Row],[SKU]],BASE!A:E,5,0)</f>
        <v>6</v>
      </c>
      <c r="I840" s="15">
        <f>SUMIFS(IN_TRANSITO!E:E,IN_TRANSITO!B:B,PLANEJAMENTO!C840,IN_TRANSITO!H:H,PLANEJAMENTO!$I$2,IN_TRANSITO!W:W,PLANEJAMENTO!A840)</f>
        <v>0</v>
      </c>
      <c r="J840" s="15">
        <f>SUMIFS(IN_TRANSITO!E:E,IN_TRANSITO!B:B,PLANEJAMENTO!C840,IN_TRANSITO!H:H,PLANEJAMENTO!$J$2,IN_TRANSITO!W:W,PLANEJAMENTO!A840)</f>
        <v>0</v>
      </c>
      <c r="K840" s="15">
        <f>SUMIFS(PRODUCAO_SHRINK!E:E,PRODUCAO_SHRINK!B:B,PLANEJAMENTO[[#This Row],[SKU]],PRODUCAO_SHRINK!H:H,PLANEJAMENTO[[#Headers],[SHERINK SOLICITADO]],PRODUCAO_SHRINK!V:V,PLANEJAMENTO[[#This Row],[LISTA]])</f>
        <v>0</v>
      </c>
      <c r="L840" s="15">
        <f>SUMIFS(PRODUCAO_SHRINK!E:E,PRODUCAO_SHRINK!B:B,PLANEJAMENTO[[#This Row],[SKU]],PRODUCAO_SHRINK!H:H,PLANEJAMENTO[[#Headers],[SHERINK ENVIADO]],PRODUCAO_SHRINK!V:V,PLANEJAMENTO[[#This Row],[LISTA]])</f>
        <v>0</v>
      </c>
      <c r="M840" s="15">
        <f>SUMIFS(IN_TRANSITO!E:E,IN_TRANSITO!B:B,PLANEJAMENTO!C840,IN_TRANSITO!H:H,PLANEJAMENTO!$M$2,IN_TRANSITO!W:W,PLANEJAMENTO!A840)</f>
        <v>972</v>
      </c>
      <c r="N840" s="15">
        <v>0</v>
      </c>
      <c r="O840" s="15">
        <v>972</v>
      </c>
      <c r="P840" s="15">
        <f>(PLANEJAMENTO[[#This Row],[AGUARDANDO SEPARAÇÃO]]+PLANEJAMENTO[[#This Row],[FINALIZADO]])-(PLANEJAMENTO[[#This Row],[TOTAL LISTA]]+PLANEJAMENTO[[#This Row],[KIT]])</f>
        <v>0</v>
      </c>
      <c r="Q840" s="3">
        <f>IFERROR(VLOOKUP(PLANEJAMENTO[[#This Row],[SKU]],EST_MERCOCAMP!A:E,5,0),0)</f>
        <v>-8586</v>
      </c>
      <c r="R840" s="3">
        <f>IFERROR(VLOOKUP(PLANEJAMENTO[[#This Row],[SKU]],EST_LMX!A:C,3,0),0)</f>
        <v>438</v>
      </c>
      <c r="S840" s="7">
        <f>IFERROR(IF(VLOOKUP(C840,'EST_DEVINTEX X DEMANDA'!A:E,5,0)&lt;0,0,VLOOKUP(C840,'EST_DEVINTEX X DEMANDA'!A:E,5,0)),0)</f>
        <v>13662</v>
      </c>
      <c r="T840" s="3"/>
      <c r="U840" s="3">
        <f t="shared" si="26"/>
        <v>0</v>
      </c>
      <c r="V840" s="3">
        <f t="shared" si="27"/>
        <v>0</v>
      </c>
      <c r="W840" s="3" t="s">
        <v>145</v>
      </c>
      <c r="X840" s="87" t="s">
        <v>145</v>
      </c>
      <c r="Y840" s="73">
        <f>(PLANEJAMENTO[[#This Row],[AGUARDANDO SEPARAÇÃO]]+PLANEJAMENTO[[#This Row],[FINALIZADO]])/(PLANEJAMENTO[[#This Row],[KIT]]+PLANEJAMENTO[[#This Row],[TOTAL LISTA]])</f>
        <v>1</v>
      </c>
    </row>
    <row r="841" spans="1:25" x14ac:dyDescent="0.25">
      <c r="A841" s="71" t="s">
        <v>2</v>
      </c>
      <c r="B841" s="71" t="s">
        <v>157</v>
      </c>
      <c r="C841" s="3">
        <v>30514</v>
      </c>
      <c r="D841" s="3" t="s">
        <v>574</v>
      </c>
      <c r="E841" s="47" t="str">
        <f>VLOOKUP(PLANEJAMENTO[[#This Row],[SKU]],BASE!A:B,2,0)</f>
        <v>A</v>
      </c>
      <c r="F841" s="4" t="s">
        <v>136</v>
      </c>
      <c r="G841" s="4">
        <f>VLOOKUP(PLANEJAMENTO[[#This Row],[SKU]],BASE!A:D,4,0)</f>
        <v>960</v>
      </c>
      <c r="H841" s="3">
        <f>VLOOKUP(PLANEJAMENTO[[#This Row],[SKU]],BASE!A:E,5,0)</f>
        <v>6</v>
      </c>
      <c r="I841" s="15">
        <f>SUMIFS(IN_TRANSITO!E:E,IN_TRANSITO!B:B,PLANEJAMENTO!C841,IN_TRANSITO!H:H,PLANEJAMENTO!$I$2,IN_TRANSITO!W:W,PLANEJAMENTO!A841)</f>
        <v>0</v>
      </c>
      <c r="J841" s="15">
        <f>SUMIFS(IN_TRANSITO!E:E,IN_TRANSITO!B:B,PLANEJAMENTO!C841,IN_TRANSITO!H:H,PLANEJAMENTO!$J$2,IN_TRANSITO!W:W,PLANEJAMENTO!A841)</f>
        <v>0</v>
      </c>
      <c r="K841" s="15">
        <f>SUMIFS(PRODUCAO_SHRINK!E:E,PRODUCAO_SHRINK!B:B,PLANEJAMENTO[[#This Row],[SKU]],PRODUCAO_SHRINK!H:H,PLANEJAMENTO[[#Headers],[SHERINK SOLICITADO]],PRODUCAO_SHRINK!V:V,PLANEJAMENTO[[#This Row],[LISTA]])</f>
        <v>0</v>
      </c>
      <c r="L841" s="15">
        <f>SUMIFS(PRODUCAO_SHRINK!E:E,PRODUCAO_SHRINK!B:B,PLANEJAMENTO[[#This Row],[SKU]],PRODUCAO_SHRINK!H:H,PLANEJAMENTO[[#Headers],[SHERINK ENVIADO]],PRODUCAO_SHRINK!V:V,PLANEJAMENTO[[#This Row],[LISTA]])</f>
        <v>0</v>
      </c>
      <c r="M841" s="15">
        <f>SUMIFS(IN_TRANSITO!E:E,IN_TRANSITO!B:B,PLANEJAMENTO!C841,IN_TRANSITO!H:H,PLANEJAMENTO!$M$2,IN_TRANSITO!W:W,PLANEJAMENTO!A841)</f>
        <v>996</v>
      </c>
      <c r="N841" s="15">
        <v>0</v>
      </c>
      <c r="O841" s="15">
        <v>996</v>
      </c>
      <c r="P841" s="15">
        <f>(PLANEJAMENTO[[#This Row],[AGUARDANDO SEPARAÇÃO]]+PLANEJAMENTO[[#This Row],[FINALIZADO]])-(PLANEJAMENTO[[#This Row],[TOTAL LISTA]]+PLANEJAMENTO[[#This Row],[KIT]])</f>
        <v>0</v>
      </c>
      <c r="Q841" s="3">
        <f>IFERROR(VLOOKUP(PLANEJAMENTO[[#This Row],[SKU]],EST_MERCOCAMP!A:E,5,0),0)</f>
        <v>-2724</v>
      </c>
      <c r="R841" s="3">
        <f>IFERROR(VLOOKUP(PLANEJAMENTO[[#This Row],[SKU]],EST_LMX!A:C,3,0),0)</f>
        <v>2382</v>
      </c>
      <c r="S841" s="7">
        <f>IFERROR(IF(VLOOKUP(C841,'EST_DEVINTEX X DEMANDA'!A:E,5,0)&lt;0,0,VLOOKUP(C841,'EST_DEVINTEX X DEMANDA'!A:E,5,0)),0)</f>
        <v>13524</v>
      </c>
      <c r="T841" s="3"/>
      <c r="U841" s="3">
        <f t="shared" si="26"/>
        <v>0</v>
      </c>
      <c r="V841" s="3">
        <f t="shared" si="27"/>
        <v>0</v>
      </c>
      <c r="W841" s="3" t="s">
        <v>145</v>
      </c>
      <c r="X841" s="87" t="s">
        <v>145</v>
      </c>
      <c r="Y841" s="73">
        <f>(PLANEJAMENTO[[#This Row],[AGUARDANDO SEPARAÇÃO]]+PLANEJAMENTO[[#This Row],[FINALIZADO]])/(PLANEJAMENTO[[#This Row],[KIT]]+PLANEJAMENTO[[#This Row],[TOTAL LISTA]])</f>
        <v>1</v>
      </c>
    </row>
    <row r="842" spans="1:25" x14ac:dyDescent="0.25">
      <c r="A842" s="71" t="s">
        <v>2</v>
      </c>
      <c r="B842" s="71" t="s">
        <v>157</v>
      </c>
      <c r="C842" s="3">
        <v>34936</v>
      </c>
      <c r="D842" s="3" t="s">
        <v>575</v>
      </c>
      <c r="E842" s="47" t="str">
        <f>VLOOKUP(PLANEJAMENTO[[#This Row],[SKU]],BASE!A:B,2,0)</f>
        <v>B</v>
      </c>
      <c r="F842" s="4" t="s">
        <v>136</v>
      </c>
      <c r="G842" s="4">
        <f>VLOOKUP(PLANEJAMENTO[[#This Row],[SKU]],BASE!A:D,4,0)</f>
        <v>480</v>
      </c>
      <c r="H842" s="3">
        <f>VLOOKUP(PLANEJAMENTO[[#This Row],[SKU]],BASE!A:E,5,0)</f>
        <v>6</v>
      </c>
      <c r="I842" s="15">
        <f>SUMIFS(IN_TRANSITO!E:E,IN_TRANSITO!B:B,PLANEJAMENTO!C842,IN_TRANSITO!H:H,PLANEJAMENTO!$I$2,IN_TRANSITO!W:W,PLANEJAMENTO!A842)</f>
        <v>0</v>
      </c>
      <c r="J842" s="15">
        <f>SUMIFS(IN_TRANSITO!E:E,IN_TRANSITO!B:B,PLANEJAMENTO!C842,IN_TRANSITO!H:H,PLANEJAMENTO!$J$2,IN_TRANSITO!W:W,PLANEJAMENTO!A842)</f>
        <v>0</v>
      </c>
      <c r="K842" s="15">
        <f>SUMIFS(PRODUCAO_SHRINK!E:E,PRODUCAO_SHRINK!B:B,PLANEJAMENTO[[#This Row],[SKU]],PRODUCAO_SHRINK!H:H,PLANEJAMENTO[[#Headers],[SHERINK SOLICITADO]],PRODUCAO_SHRINK!V:V,PLANEJAMENTO[[#This Row],[LISTA]])</f>
        <v>642</v>
      </c>
      <c r="L842" s="15">
        <f>SUMIFS(PRODUCAO_SHRINK!E:E,PRODUCAO_SHRINK!B:B,PLANEJAMENTO[[#This Row],[SKU]],PRODUCAO_SHRINK!H:H,PLANEJAMENTO[[#Headers],[SHERINK ENVIADO]],PRODUCAO_SHRINK!V:V,PLANEJAMENTO[[#This Row],[LISTA]])</f>
        <v>0</v>
      </c>
      <c r="M842" s="15">
        <f>SUMIFS(IN_TRANSITO!E:E,IN_TRANSITO!B:B,PLANEJAMENTO!C842,IN_TRANSITO!H:H,PLANEJAMENTO!$M$2,IN_TRANSITO!W:W,PLANEJAMENTO!A842)</f>
        <v>480</v>
      </c>
      <c r="N842" s="15">
        <v>0</v>
      </c>
      <c r="O842" s="15">
        <v>1122</v>
      </c>
      <c r="P842" s="15">
        <f>(PLANEJAMENTO[[#This Row],[AGUARDANDO SEPARAÇÃO]]+PLANEJAMENTO[[#This Row],[FINALIZADO]])-(PLANEJAMENTO[[#This Row],[TOTAL LISTA]]+PLANEJAMENTO[[#This Row],[KIT]])</f>
        <v>-642</v>
      </c>
      <c r="Q842" s="3">
        <f>IFERROR(VLOOKUP(PLANEJAMENTO[[#This Row],[SKU]],EST_MERCOCAMP!A:E,5,0),0)</f>
        <v>-906</v>
      </c>
      <c r="R842" s="3">
        <f>IFERROR(VLOOKUP(PLANEJAMENTO[[#This Row],[SKU]],EST_LMX!A:C,3,0),0)</f>
        <v>480</v>
      </c>
      <c r="S842" s="7">
        <f>IFERROR(IF(VLOOKUP(C842,'EST_DEVINTEX X DEMANDA'!A:E,5,0)&lt;0,0,VLOOKUP(C842,'EST_DEVINTEX X DEMANDA'!A:E,5,0)),0)</f>
        <v>0</v>
      </c>
      <c r="T842" s="3"/>
      <c r="U842" s="3">
        <f t="shared" si="26"/>
        <v>0</v>
      </c>
      <c r="V842" s="3">
        <f t="shared" si="27"/>
        <v>0</v>
      </c>
      <c r="W842" s="3" t="s">
        <v>182</v>
      </c>
      <c r="X842" s="87" t="s">
        <v>145</v>
      </c>
      <c r="Y842" s="73">
        <f>(PLANEJAMENTO[[#This Row],[AGUARDANDO SEPARAÇÃO]]+PLANEJAMENTO[[#This Row],[FINALIZADO]])/(PLANEJAMENTO[[#This Row],[KIT]]+PLANEJAMENTO[[#This Row],[TOTAL LISTA]])</f>
        <v>0.42780748663101603</v>
      </c>
    </row>
    <row r="843" spans="1:25" x14ac:dyDescent="0.25">
      <c r="A843" s="71" t="s">
        <v>2</v>
      </c>
      <c r="B843" s="71" t="s">
        <v>157</v>
      </c>
      <c r="C843" s="3">
        <v>34451</v>
      </c>
      <c r="D843" s="3" t="s">
        <v>576</v>
      </c>
      <c r="E843" s="47" t="str">
        <f>VLOOKUP(PLANEJAMENTO[[#This Row],[SKU]],BASE!A:B,2,0)</f>
        <v>A</v>
      </c>
      <c r="F843" s="4" t="s">
        <v>136</v>
      </c>
      <c r="G843" s="4">
        <f>VLOOKUP(PLANEJAMENTO[[#This Row],[SKU]],BASE!A:D,4,0)</f>
        <v>720</v>
      </c>
      <c r="H843" s="3">
        <f>VLOOKUP(PLANEJAMENTO[[#This Row],[SKU]],BASE!A:E,5,0)</f>
        <v>6</v>
      </c>
      <c r="I843" s="15">
        <f>SUMIFS(IN_TRANSITO!E:E,IN_TRANSITO!B:B,PLANEJAMENTO!C843,IN_TRANSITO!H:H,PLANEJAMENTO!$I$2,IN_TRANSITO!W:W,PLANEJAMENTO!A843)</f>
        <v>720</v>
      </c>
      <c r="J843" s="15">
        <f>SUMIFS(IN_TRANSITO!E:E,IN_TRANSITO!B:B,PLANEJAMENTO!C843,IN_TRANSITO!H:H,PLANEJAMENTO!$J$2,IN_TRANSITO!W:W,PLANEJAMENTO!A843)</f>
        <v>0</v>
      </c>
      <c r="K843" s="15">
        <f>SUMIFS(PRODUCAO_SHRINK!E:E,PRODUCAO_SHRINK!B:B,PLANEJAMENTO[[#This Row],[SKU]],PRODUCAO_SHRINK!H:H,PLANEJAMENTO[[#Headers],[SHERINK SOLICITADO]],PRODUCAO_SHRINK!V:V,PLANEJAMENTO[[#This Row],[LISTA]])</f>
        <v>0</v>
      </c>
      <c r="L843" s="15">
        <f>SUMIFS(PRODUCAO_SHRINK!E:E,PRODUCAO_SHRINK!B:B,PLANEJAMENTO[[#This Row],[SKU]],PRODUCAO_SHRINK!H:H,PLANEJAMENTO[[#Headers],[SHERINK ENVIADO]],PRODUCAO_SHRINK!V:V,PLANEJAMENTO[[#This Row],[LISTA]])</f>
        <v>0</v>
      </c>
      <c r="M843" s="15">
        <f>SUMIFS(IN_TRANSITO!E:E,IN_TRANSITO!B:B,PLANEJAMENTO!C843,IN_TRANSITO!H:H,PLANEJAMENTO!$M$2,IN_TRANSITO!W:W,PLANEJAMENTO!A843)</f>
        <v>660</v>
      </c>
      <c r="N843" s="15">
        <v>0</v>
      </c>
      <c r="O843" s="15">
        <v>1380</v>
      </c>
      <c r="P843" s="15">
        <f>(PLANEJAMENTO[[#This Row],[AGUARDANDO SEPARAÇÃO]]+PLANEJAMENTO[[#This Row],[FINALIZADO]])-(PLANEJAMENTO[[#This Row],[TOTAL LISTA]]+PLANEJAMENTO[[#This Row],[KIT]])</f>
        <v>0</v>
      </c>
      <c r="Q843" s="3">
        <f>IFERROR(VLOOKUP(PLANEJAMENTO[[#This Row],[SKU]],EST_MERCOCAMP!A:E,5,0),0)</f>
        <v>-5526</v>
      </c>
      <c r="R843" s="3">
        <f>IFERROR(VLOOKUP(PLANEJAMENTO[[#This Row],[SKU]],EST_LMX!A:C,3,0),0)</f>
        <v>3240</v>
      </c>
      <c r="S843" s="7">
        <f>IFERROR(IF(VLOOKUP(C843,'EST_DEVINTEX X DEMANDA'!A:E,5,0)&lt;0,0,VLOOKUP(C843,'EST_DEVINTEX X DEMANDA'!A:E,5,0)),0)</f>
        <v>0</v>
      </c>
      <c r="T843" s="3"/>
      <c r="U843" s="3">
        <f t="shared" si="26"/>
        <v>0</v>
      </c>
      <c r="V843" s="3">
        <f t="shared" si="27"/>
        <v>0</v>
      </c>
      <c r="W843" s="3" t="s">
        <v>145</v>
      </c>
      <c r="X843" s="87" t="s">
        <v>145</v>
      </c>
      <c r="Y843" s="73">
        <f>(PLANEJAMENTO[[#This Row],[AGUARDANDO SEPARAÇÃO]]+PLANEJAMENTO[[#This Row],[FINALIZADO]])/(PLANEJAMENTO[[#This Row],[KIT]]+PLANEJAMENTO[[#This Row],[TOTAL LISTA]])</f>
        <v>1</v>
      </c>
    </row>
    <row r="844" spans="1:25" x14ac:dyDescent="0.25">
      <c r="A844" s="71" t="s">
        <v>2</v>
      </c>
      <c r="B844" s="71" t="s">
        <v>157</v>
      </c>
      <c r="C844" s="3">
        <v>32247</v>
      </c>
      <c r="D844" s="3" t="s">
        <v>577</v>
      </c>
      <c r="E844" s="47" t="str">
        <f>VLOOKUP(PLANEJAMENTO[[#This Row],[SKU]],BASE!A:B,2,0)</f>
        <v>A</v>
      </c>
      <c r="F844" s="4" t="s">
        <v>136</v>
      </c>
      <c r="G844" s="4">
        <f>VLOOKUP(PLANEJAMENTO[[#This Row],[SKU]],BASE!A:D,4,0)</f>
        <v>480</v>
      </c>
      <c r="H844" s="3">
        <f>VLOOKUP(PLANEJAMENTO[[#This Row],[SKU]],BASE!A:E,5,0)</f>
        <v>6</v>
      </c>
      <c r="I844" s="15">
        <f>SUMIFS(IN_TRANSITO!E:E,IN_TRANSITO!B:B,PLANEJAMENTO!C844,IN_TRANSITO!H:H,PLANEJAMENTO!$I$2,IN_TRANSITO!W:W,PLANEJAMENTO!A844)</f>
        <v>0</v>
      </c>
      <c r="J844" s="15">
        <f>SUMIFS(IN_TRANSITO!E:E,IN_TRANSITO!B:B,PLANEJAMENTO!C844,IN_TRANSITO!H:H,PLANEJAMENTO!$J$2,IN_TRANSITO!W:W,PLANEJAMENTO!A844)</f>
        <v>0</v>
      </c>
      <c r="K844" s="15">
        <f>SUMIFS(PRODUCAO_SHRINK!E:E,PRODUCAO_SHRINK!B:B,PLANEJAMENTO[[#This Row],[SKU]],PRODUCAO_SHRINK!H:H,PLANEJAMENTO[[#Headers],[SHERINK SOLICITADO]],PRODUCAO_SHRINK!V:V,PLANEJAMENTO[[#This Row],[LISTA]])</f>
        <v>1470</v>
      </c>
      <c r="L844" s="15">
        <f>SUMIFS(PRODUCAO_SHRINK!E:E,PRODUCAO_SHRINK!B:B,PLANEJAMENTO[[#This Row],[SKU]],PRODUCAO_SHRINK!H:H,PLANEJAMENTO[[#Headers],[SHERINK ENVIADO]],PRODUCAO_SHRINK!V:V,PLANEJAMENTO[[#This Row],[LISTA]])</f>
        <v>0</v>
      </c>
      <c r="M844" s="15">
        <f>SUMIFS(IN_TRANSITO!E:E,IN_TRANSITO!B:B,PLANEJAMENTO!C844,IN_TRANSITO!H:H,PLANEJAMENTO!$M$2,IN_TRANSITO!W:W,PLANEJAMENTO!A844)</f>
        <v>0</v>
      </c>
      <c r="N844" s="15">
        <v>0</v>
      </c>
      <c r="O844" s="15">
        <v>1470</v>
      </c>
      <c r="P844" s="15">
        <f>(PLANEJAMENTO[[#This Row],[AGUARDANDO SEPARAÇÃO]]+PLANEJAMENTO[[#This Row],[FINALIZADO]])-(PLANEJAMENTO[[#This Row],[TOTAL LISTA]]+PLANEJAMENTO[[#This Row],[KIT]])</f>
        <v>-1470</v>
      </c>
      <c r="Q844" s="3">
        <f>IFERROR(VLOOKUP(PLANEJAMENTO[[#This Row],[SKU]],EST_MERCOCAMP!A:E,5,0),0)</f>
        <v>-1728</v>
      </c>
      <c r="R844" s="3">
        <f>IFERROR(VLOOKUP(PLANEJAMENTO[[#This Row],[SKU]],EST_LMX!A:C,3,0),0)</f>
        <v>3555</v>
      </c>
      <c r="S844" s="7">
        <f>IFERROR(IF(VLOOKUP(C844,'EST_DEVINTEX X DEMANDA'!A:E,5,0)&lt;0,0,VLOOKUP(C844,'EST_DEVINTEX X DEMANDA'!A:E,5,0)),0)</f>
        <v>12048</v>
      </c>
      <c r="T844" s="3"/>
      <c r="U844" s="3">
        <f t="shared" si="26"/>
        <v>0</v>
      </c>
      <c r="V844" s="3">
        <f t="shared" si="27"/>
        <v>0</v>
      </c>
      <c r="W844" s="3" t="s">
        <v>182</v>
      </c>
      <c r="X844" s="87" t="s">
        <v>145</v>
      </c>
      <c r="Y844" s="73">
        <f>(PLANEJAMENTO[[#This Row],[AGUARDANDO SEPARAÇÃO]]+PLANEJAMENTO[[#This Row],[FINALIZADO]])/(PLANEJAMENTO[[#This Row],[KIT]]+PLANEJAMENTO[[#This Row],[TOTAL LISTA]])</f>
        <v>0</v>
      </c>
    </row>
    <row r="845" spans="1:25" x14ac:dyDescent="0.25">
      <c r="A845" s="71" t="s">
        <v>2</v>
      </c>
      <c r="B845" s="71" t="s">
        <v>157</v>
      </c>
      <c r="C845" s="3">
        <v>33271</v>
      </c>
      <c r="D845" s="3" t="s">
        <v>578</v>
      </c>
      <c r="E845" s="47" t="str">
        <f>VLOOKUP(PLANEJAMENTO[[#This Row],[SKU]],BASE!A:B,2,0)</f>
        <v>A</v>
      </c>
      <c r="F845" s="4" t="s">
        <v>136</v>
      </c>
      <c r="G845" s="4">
        <f>VLOOKUP(PLANEJAMENTO[[#This Row],[SKU]],BASE!A:D,4,0)</f>
        <v>480</v>
      </c>
      <c r="H845" s="3">
        <f>VLOOKUP(PLANEJAMENTO[[#This Row],[SKU]],BASE!A:E,5,0)</f>
        <v>6</v>
      </c>
      <c r="I845" s="15">
        <f>SUMIFS(IN_TRANSITO!E:E,IN_TRANSITO!B:B,PLANEJAMENTO!C845,IN_TRANSITO!H:H,PLANEJAMENTO!$I$2,IN_TRANSITO!W:W,PLANEJAMENTO!A845)</f>
        <v>0</v>
      </c>
      <c r="J845" s="15">
        <f>SUMIFS(IN_TRANSITO!E:E,IN_TRANSITO!B:B,PLANEJAMENTO!C845,IN_TRANSITO!H:H,PLANEJAMENTO!$J$2,IN_TRANSITO!W:W,PLANEJAMENTO!A845)</f>
        <v>0</v>
      </c>
      <c r="K845" s="15">
        <f>SUMIFS(PRODUCAO_SHRINK!E:E,PRODUCAO_SHRINK!B:B,PLANEJAMENTO[[#This Row],[SKU]],PRODUCAO_SHRINK!H:H,PLANEJAMENTO[[#Headers],[SHERINK SOLICITADO]],PRODUCAO_SHRINK!V:V,PLANEJAMENTO[[#This Row],[LISTA]])</f>
        <v>1050</v>
      </c>
      <c r="L845" s="15">
        <f>SUMIFS(PRODUCAO_SHRINK!E:E,PRODUCAO_SHRINK!B:B,PLANEJAMENTO[[#This Row],[SKU]],PRODUCAO_SHRINK!H:H,PLANEJAMENTO[[#Headers],[SHERINK ENVIADO]],PRODUCAO_SHRINK!V:V,PLANEJAMENTO[[#This Row],[LISTA]])</f>
        <v>0</v>
      </c>
      <c r="M845" s="15">
        <f>SUMIFS(IN_TRANSITO!E:E,IN_TRANSITO!B:B,PLANEJAMENTO!C845,IN_TRANSITO!H:H,PLANEJAMENTO!$M$2,IN_TRANSITO!W:W,PLANEJAMENTO!A845)</f>
        <v>480</v>
      </c>
      <c r="N845" s="15">
        <v>0</v>
      </c>
      <c r="O845" s="15">
        <v>1530</v>
      </c>
      <c r="P845" s="15">
        <f>(PLANEJAMENTO[[#This Row],[AGUARDANDO SEPARAÇÃO]]+PLANEJAMENTO[[#This Row],[FINALIZADO]])-(PLANEJAMENTO[[#This Row],[TOTAL LISTA]]+PLANEJAMENTO[[#This Row],[KIT]])</f>
        <v>-1050</v>
      </c>
      <c r="Q845" s="3">
        <f>IFERROR(VLOOKUP(PLANEJAMENTO[[#This Row],[SKU]],EST_MERCOCAMP!A:E,5,0),0)</f>
        <v>16488</v>
      </c>
      <c r="R845" s="3">
        <f>IFERROR(VLOOKUP(PLANEJAMENTO[[#This Row],[SKU]],EST_LMX!A:C,3,0),0)</f>
        <v>8148</v>
      </c>
      <c r="S845" s="7">
        <f>IFERROR(IF(VLOOKUP(C845,'EST_DEVINTEX X DEMANDA'!A:E,5,0)&lt;0,0,VLOOKUP(C845,'EST_DEVINTEX X DEMANDA'!A:E,5,0)),0)</f>
        <v>8244</v>
      </c>
      <c r="T845" s="3"/>
      <c r="U845" s="3">
        <f t="shared" si="26"/>
        <v>0</v>
      </c>
      <c r="V845" s="3">
        <f t="shared" si="27"/>
        <v>0</v>
      </c>
      <c r="W845" s="3" t="s">
        <v>182</v>
      </c>
      <c r="X845" s="87" t="s">
        <v>145</v>
      </c>
      <c r="Y845" s="73">
        <f>(PLANEJAMENTO[[#This Row],[AGUARDANDO SEPARAÇÃO]]+PLANEJAMENTO[[#This Row],[FINALIZADO]])/(PLANEJAMENTO[[#This Row],[KIT]]+PLANEJAMENTO[[#This Row],[TOTAL LISTA]])</f>
        <v>0.31372549019607843</v>
      </c>
    </row>
    <row r="846" spans="1:25" x14ac:dyDescent="0.25">
      <c r="A846" s="71" t="s">
        <v>2</v>
      </c>
      <c r="B846" s="71" t="s">
        <v>157</v>
      </c>
      <c r="C846" s="3">
        <v>30681</v>
      </c>
      <c r="D846" s="3" t="s">
        <v>579</v>
      </c>
      <c r="E846" s="47" t="str">
        <f>VLOOKUP(PLANEJAMENTO[[#This Row],[SKU]],BASE!A:B,2,0)</f>
        <v>C</v>
      </c>
      <c r="F846" s="4" t="s">
        <v>136</v>
      </c>
      <c r="G846" s="4">
        <f>VLOOKUP(PLANEJAMENTO[[#This Row],[SKU]],BASE!A:D,4,0)</f>
        <v>1584</v>
      </c>
      <c r="H846" s="3">
        <f>VLOOKUP(PLANEJAMENTO[[#This Row],[SKU]],BASE!A:E,5,0)</f>
        <v>6</v>
      </c>
      <c r="I846" s="15">
        <f>SUMIFS(IN_TRANSITO!E:E,IN_TRANSITO!B:B,PLANEJAMENTO!C846,IN_TRANSITO!H:H,PLANEJAMENTO!$I$2,IN_TRANSITO!W:W,PLANEJAMENTO!A846)</f>
        <v>0</v>
      </c>
      <c r="J846" s="15">
        <f>SUMIFS(IN_TRANSITO!E:E,IN_TRANSITO!B:B,PLANEJAMENTO!C846,IN_TRANSITO!H:H,PLANEJAMENTO!$J$2,IN_TRANSITO!W:W,PLANEJAMENTO!A846)</f>
        <v>0</v>
      </c>
      <c r="K846" s="15">
        <f>SUMIFS(PRODUCAO_SHRINK!E:E,PRODUCAO_SHRINK!B:B,PLANEJAMENTO[[#This Row],[SKU]],PRODUCAO_SHRINK!H:H,PLANEJAMENTO[[#Headers],[SHERINK SOLICITADO]],PRODUCAO_SHRINK!V:V,PLANEJAMENTO[[#This Row],[LISTA]])</f>
        <v>0</v>
      </c>
      <c r="L846" s="15">
        <f>SUMIFS(PRODUCAO_SHRINK!E:E,PRODUCAO_SHRINK!B:B,PLANEJAMENTO[[#This Row],[SKU]],PRODUCAO_SHRINK!H:H,PLANEJAMENTO[[#Headers],[SHERINK ENVIADO]],PRODUCAO_SHRINK!V:V,PLANEJAMENTO[[#This Row],[LISTA]])</f>
        <v>0</v>
      </c>
      <c r="M846" s="15">
        <f>SUMIFS(IN_TRANSITO!E:E,IN_TRANSITO!B:B,PLANEJAMENTO!C846,IN_TRANSITO!H:H,PLANEJAMENTO!$M$2,IN_TRANSITO!W:W,PLANEJAMENTO!A846)</f>
        <v>1242</v>
      </c>
      <c r="N846" s="15">
        <v>0</v>
      </c>
      <c r="O846" s="15">
        <v>2826</v>
      </c>
      <c r="P846" s="15">
        <f>(PLANEJAMENTO[[#This Row],[AGUARDANDO SEPARAÇÃO]]+PLANEJAMENTO[[#This Row],[FINALIZADO]])-(PLANEJAMENTO[[#This Row],[TOTAL LISTA]]+PLANEJAMENTO[[#This Row],[KIT]])</f>
        <v>-1584</v>
      </c>
      <c r="Q846" s="3">
        <f>IFERROR(VLOOKUP(PLANEJAMENTO[[#This Row],[SKU]],EST_MERCOCAMP!A:E,5,0),0)</f>
        <v>-750</v>
      </c>
      <c r="R846" s="3">
        <f>IFERROR(VLOOKUP(PLANEJAMENTO[[#This Row],[SKU]],EST_LMX!A:C,3,0),0)</f>
        <v>150</v>
      </c>
      <c r="S846" s="7">
        <f>IFERROR(IF(VLOOKUP(C846,'EST_DEVINTEX X DEMANDA'!A:E,5,0)&lt;0,0,VLOOKUP(C846,'EST_DEVINTEX X DEMANDA'!A:E,5,0)),0)</f>
        <v>9114</v>
      </c>
      <c r="T846" s="3"/>
      <c r="U846" s="3">
        <f t="shared" si="26"/>
        <v>0</v>
      </c>
      <c r="V846" s="3">
        <f t="shared" si="27"/>
        <v>0</v>
      </c>
      <c r="W846" s="3" t="s">
        <v>145</v>
      </c>
      <c r="X846" s="87" t="s">
        <v>145</v>
      </c>
      <c r="Y846" s="73">
        <f>(PLANEJAMENTO[[#This Row],[AGUARDANDO SEPARAÇÃO]]+PLANEJAMENTO[[#This Row],[FINALIZADO]])/(PLANEJAMENTO[[#This Row],[KIT]]+PLANEJAMENTO[[#This Row],[TOTAL LISTA]])</f>
        <v>0.43949044585987262</v>
      </c>
    </row>
    <row r="847" spans="1:25" x14ac:dyDescent="0.25">
      <c r="A847" s="71" t="s">
        <v>2</v>
      </c>
      <c r="B847" s="71" t="s">
        <v>157</v>
      </c>
      <c r="C847" s="61">
        <v>95679</v>
      </c>
      <c r="D847" s="61" t="s">
        <v>580</v>
      </c>
      <c r="E847" s="47" t="str">
        <f>VLOOKUP(PLANEJAMENTO[[#This Row],[SKU]],BASE!A:B,2,0)</f>
        <v>A</v>
      </c>
      <c r="F847" s="4" t="s">
        <v>136</v>
      </c>
      <c r="G847" s="4">
        <f>VLOOKUP(PLANEJAMENTO[[#This Row],[SKU]],BASE!A:D,4,0)</f>
        <v>480</v>
      </c>
      <c r="H847" s="3">
        <f>VLOOKUP(PLANEJAMENTO[[#This Row],[SKU]],BASE!A:E,5,0)</f>
        <v>6</v>
      </c>
      <c r="I847" s="62">
        <f>SUMIFS(IN_TRANSITO!E:E,IN_TRANSITO!B:B,PLANEJAMENTO!C847,IN_TRANSITO!H:H,PLANEJAMENTO!$I$2,IN_TRANSITO!W:W,PLANEJAMENTO!A847)</f>
        <v>0</v>
      </c>
      <c r="J847" s="62">
        <f>SUMIFS(IN_TRANSITO!E:E,IN_TRANSITO!B:B,PLANEJAMENTO!C847,IN_TRANSITO!H:H,PLANEJAMENTO!$J$2,IN_TRANSITO!W:W,PLANEJAMENTO!A847)</f>
        <v>0</v>
      </c>
      <c r="K847" s="15">
        <f>SUMIFS(PRODUCAO_SHRINK!E:E,PRODUCAO_SHRINK!B:B,PLANEJAMENTO[[#This Row],[SKU]],PRODUCAO_SHRINK!H:H,PLANEJAMENTO[[#Headers],[SHERINK SOLICITADO]],PRODUCAO_SHRINK!V:V,PLANEJAMENTO[[#This Row],[LISTA]])</f>
        <v>6000</v>
      </c>
      <c r="L847" s="62">
        <f>SUMIFS(PRODUCAO_SHRINK!E:E,PRODUCAO_SHRINK!B:B,PLANEJAMENTO[[#This Row],[SKU]],PRODUCAO_SHRINK!H:H,PLANEJAMENTO[[#Headers],[SHERINK ENVIADO]],PRODUCAO_SHRINK!V:V,PLANEJAMENTO[[#This Row],[LISTA]])</f>
        <v>0</v>
      </c>
      <c r="M847" s="62">
        <f>SUMIFS(IN_TRANSITO!E:E,IN_TRANSITO!B:B,PLANEJAMENTO!C847,IN_TRANSITO!H:H,PLANEJAMENTO!$M$2,IN_TRANSITO!W:W,PLANEJAMENTO!A847)</f>
        <v>2334</v>
      </c>
      <c r="N847" s="15">
        <v>0</v>
      </c>
      <c r="O847" s="62">
        <v>6000</v>
      </c>
      <c r="P847" s="62">
        <f>(PLANEJAMENTO[[#This Row],[AGUARDANDO SEPARAÇÃO]]+PLANEJAMENTO[[#This Row],[FINALIZADO]])-(PLANEJAMENTO[[#This Row],[TOTAL LISTA]]+PLANEJAMENTO[[#This Row],[KIT]])</f>
        <v>-3666</v>
      </c>
      <c r="Q847" s="61">
        <f>IFERROR(VLOOKUP(PLANEJAMENTO[[#This Row],[SKU]],EST_MERCOCAMP!A:E,5,0),0)</f>
        <v>-4668</v>
      </c>
      <c r="R847" s="61">
        <f>IFERROR(VLOOKUP(PLANEJAMENTO[[#This Row],[SKU]],EST_LMX!A:C,3,0),0)</f>
        <v>4830</v>
      </c>
      <c r="S847" s="78">
        <f>IFERROR(IF(VLOOKUP(C847,'EST_DEVINTEX X DEMANDA'!A:E,5,0)&lt;0,0,VLOOKUP(C847,'EST_DEVINTEX X DEMANDA'!A:E,5,0)),0)</f>
        <v>17034</v>
      </c>
      <c r="T847" s="61"/>
      <c r="U847" s="3">
        <f t="shared" si="26"/>
        <v>0</v>
      </c>
      <c r="V847" s="61">
        <f t="shared" si="27"/>
        <v>0</v>
      </c>
      <c r="W847" s="3" t="s">
        <v>182</v>
      </c>
      <c r="X847" s="87" t="s">
        <v>145</v>
      </c>
      <c r="Y847" s="79">
        <f>(PLANEJAMENTO[[#This Row],[AGUARDANDO SEPARAÇÃO]]+PLANEJAMENTO[[#This Row],[FINALIZADO]])/(PLANEJAMENTO[[#This Row],[KIT]]+PLANEJAMENTO[[#This Row],[TOTAL LISTA]])</f>
        <v>0.38900000000000001</v>
      </c>
    </row>
    <row r="848" spans="1:25" x14ac:dyDescent="0.25">
      <c r="A848" s="71" t="s">
        <v>581</v>
      </c>
      <c r="B848" s="71" t="s">
        <v>158</v>
      </c>
      <c r="C848" s="3">
        <v>32210</v>
      </c>
      <c r="D848" s="3" t="s">
        <v>417</v>
      </c>
      <c r="E848" s="47" t="s">
        <v>135</v>
      </c>
      <c r="F848" s="4" t="s">
        <v>582</v>
      </c>
      <c r="G848" s="4">
        <v>1584</v>
      </c>
      <c r="H848" s="3">
        <v>6</v>
      </c>
      <c r="I848" s="15">
        <f>SUMIFS(IN_TRANSITO!E:E,IN_TRANSITO!B:B,PLANEJAMENTO!C848,IN_TRANSITO!H:H,PLANEJAMENTO!$I$2,IN_TRANSITO!W:W,PLANEJAMENTO!A848)</f>
        <v>858</v>
      </c>
      <c r="J848" s="15">
        <f>SUMIFS(IN_TRANSITO!E:E,IN_TRANSITO!B:B,PLANEJAMENTO!C848,IN_TRANSITO!H:H,PLANEJAMENTO!$J$2,IN_TRANSITO!W:W,PLANEJAMENTO!A848)</f>
        <v>0</v>
      </c>
      <c r="K848" s="15">
        <f>SUMIFS(PRODUCAO_SHRINK!E:E,PRODUCAO_SHRINK!B:B,PLANEJAMENTO[[#This Row],[SKU]],PRODUCAO_SHRINK!H:H,PLANEJAMENTO[[#Headers],[SHERINK SOLICITADO]],PRODUCAO_SHRINK!V:V,PLANEJAMENTO[[#This Row],[LISTA]])</f>
        <v>0</v>
      </c>
      <c r="L848" s="15">
        <f>SUMIFS(PRODUCAO_SHRINK!E:E,PRODUCAO_SHRINK!B:B,PLANEJAMENTO[[#This Row],[SKU]],PRODUCAO_SHRINK!H:H,PLANEJAMENTO[[#Headers],[SHERINK ENVIADO]],PRODUCAO_SHRINK!V:V,PLANEJAMENTO[[#This Row],[LISTA]])</f>
        <v>0</v>
      </c>
      <c r="M848" s="15">
        <f>SUMIFS(IN_TRANSITO!E:E,IN_TRANSITO!B:B,PLANEJAMENTO!C848,IN_TRANSITO!H:H,PLANEJAMENTO!$M$2,IN_TRANSITO!W:W,PLANEJAMENTO!A848)</f>
        <v>0</v>
      </c>
      <c r="N848" s="15">
        <v>0</v>
      </c>
      <c r="O848" s="15">
        <v>858</v>
      </c>
      <c r="P848" s="15">
        <f>(PLANEJAMENTO[[#This Row],[AGUARDANDO SEPARAÇÃO]]+PLANEJAMENTO[[#This Row],[FINALIZADO]])-(PLANEJAMENTO[[#This Row],[TOTAL LISTA]]+PLANEJAMENTO[[#This Row],[KIT]])</f>
        <v>0</v>
      </c>
      <c r="Q848" s="3">
        <f>IFERROR(VLOOKUP(PLANEJAMENTO[[#This Row],[SKU]],EST_MERCOCAMP!A:E,5,0),0)</f>
        <v>7038</v>
      </c>
      <c r="R848" s="3">
        <f>IFERROR(VLOOKUP(PLANEJAMENTO[[#This Row],[SKU]],EST_LMX!A:C,3,0),0)</f>
        <v>630</v>
      </c>
      <c r="S848" s="7">
        <f>IFERROR(IF(VLOOKUP(C848,'EST_DEVINTEX X DEMANDA'!A:E,5,0)&lt;0,0,VLOOKUP(C848,'EST_DEVINTEX X DEMANDA'!A:E,5,0)),0)</f>
        <v>5550</v>
      </c>
      <c r="T848" s="3"/>
      <c r="U848" s="3">
        <f t="shared" si="26"/>
        <v>0</v>
      </c>
      <c r="V848" s="3">
        <f t="shared" ref="V848:V849" si="28">U848/H848</f>
        <v>0</v>
      </c>
      <c r="W848" s="3" t="s">
        <v>145</v>
      </c>
      <c r="X848" s="87" t="s">
        <v>145</v>
      </c>
      <c r="Y848" s="73">
        <f>(PLANEJAMENTO[[#This Row],[AGUARDANDO SEPARAÇÃO]]+PLANEJAMENTO[[#This Row],[FINALIZADO]])/(PLANEJAMENTO[[#This Row],[KIT]]+PLANEJAMENTO[[#This Row],[TOTAL LISTA]])</f>
        <v>1</v>
      </c>
    </row>
    <row r="849" spans="1:25" x14ac:dyDescent="0.25">
      <c r="A849" s="71" t="s">
        <v>581</v>
      </c>
      <c r="B849" s="71" t="s">
        <v>158</v>
      </c>
      <c r="C849" s="61">
        <v>95687</v>
      </c>
      <c r="D849" s="61" t="s">
        <v>496</v>
      </c>
      <c r="E849" s="53" t="s">
        <v>135</v>
      </c>
      <c r="F849" s="52" t="s">
        <v>582</v>
      </c>
      <c r="G849" s="4">
        <v>720</v>
      </c>
      <c r="H849" s="61">
        <v>6</v>
      </c>
      <c r="I849" s="62">
        <f>SUMIFS(IN_TRANSITO!E:E,IN_TRANSITO!B:B,PLANEJAMENTO!C849,IN_TRANSITO!H:H,PLANEJAMENTO!$I$2,IN_TRANSITO!W:W,PLANEJAMENTO!A849)</f>
        <v>876</v>
      </c>
      <c r="J849" s="62">
        <f>SUMIFS(IN_TRANSITO!E:E,IN_TRANSITO!B:B,PLANEJAMENTO!C849,IN_TRANSITO!H:H,PLANEJAMENTO!$J$2,IN_TRANSITO!W:W,PLANEJAMENTO!A849)</f>
        <v>0</v>
      </c>
      <c r="K849" s="15">
        <f>SUMIFS(PRODUCAO_SHRINK!E:E,PRODUCAO_SHRINK!B:B,PLANEJAMENTO[[#This Row],[SKU]],PRODUCAO_SHRINK!H:H,PLANEJAMENTO[[#Headers],[SHERINK SOLICITADO]],PRODUCAO_SHRINK!V:V,PLANEJAMENTO[[#This Row],[LISTA]])</f>
        <v>0</v>
      </c>
      <c r="L849" s="62">
        <f>SUMIFS(PRODUCAO_SHRINK!E:E,PRODUCAO_SHRINK!B:B,PLANEJAMENTO[[#This Row],[SKU]],PRODUCAO_SHRINK!H:H,PLANEJAMENTO[[#Headers],[SHERINK ENVIADO]],PRODUCAO_SHRINK!V:V,PLANEJAMENTO[[#This Row],[LISTA]])</f>
        <v>0</v>
      </c>
      <c r="M849" s="62">
        <f>SUMIFS(IN_TRANSITO!E:E,IN_TRANSITO!B:B,PLANEJAMENTO!C849,IN_TRANSITO!H:H,PLANEJAMENTO!$M$2,IN_TRANSITO!W:W,PLANEJAMENTO!A849)</f>
        <v>0</v>
      </c>
      <c r="N849" s="15">
        <v>0</v>
      </c>
      <c r="O849" s="62">
        <v>876</v>
      </c>
      <c r="P849" s="62">
        <f>(PLANEJAMENTO[[#This Row],[AGUARDANDO SEPARAÇÃO]]+PLANEJAMENTO[[#This Row],[FINALIZADO]])-(PLANEJAMENTO[[#This Row],[TOTAL LISTA]]+PLANEJAMENTO[[#This Row],[KIT]])</f>
        <v>0</v>
      </c>
      <c r="Q849" s="61">
        <f>IFERROR(VLOOKUP(PLANEJAMENTO[[#This Row],[SKU]],EST_MERCOCAMP!A:E,5,0),0)</f>
        <v>1290</v>
      </c>
      <c r="R849" s="61">
        <f>IFERROR(VLOOKUP(PLANEJAMENTO[[#This Row],[SKU]],EST_LMX!A:C,3,0),0)</f>
        <v>834</v>
      </c>
      <c r="S849" s="78">
        <f>IFERROR(IF(VLOOKUP(C849,'EST_DEVINTEX X DEMANDA'!A:E,5,0)&lt;0,0,VLOOKUP(C849,'EST_DEVINTEX X DEMANDA'!A:E,5,0)),0)</f>
        <v>720</v>
      </c>
      <c r="T849" s="61"/>
      <c r="U849" s="3">
        <f t="shared" si="26"/>
        <v>0</v>
      </c>
      <c r="V849" s="61">
        <f t="shared" si="28"/>
        <v>0</v>
      </c>
      <c r="W849" s="3" t="s">
        <v>145</v>
      </c>
      <c r="X849" s="87" t="s">
        <v>145</v>
      </c>
      <c r="Y849" s="79">
        <f>(PLANEJAMENTO[[#This Row],[AGUARDANDO SEPARAÇÃO]]+PLANEJAMENTO[[#This Row],[FINALIZADO]])/(PLANEJAMENTO[[#This Row],[KIT]]+PLANEJAMENTO[[#This Row],[TOTAL LISTA]])</f>
        <v>1</v>
      </c>
    </row>
    <row r="850" spans="1:25" x14ac:dyDescent="0.25">
      <c r="A850" s="71" t="s">
        <v>581</v>
      </c>
      <c r="B850" s="71" t="s">
        <v>158</v>
      </c>
      <c r="C850" s="3">
        <v>32547</v>
      </c>
      <c r="D850" s="3" t="s">
        <v>502</v>
      </c>
      <c r="E850" s="47" t="s">
        <v>135</v>
      </c>
      <c r="F850" s="4" t="s">
        <v>582</v>
      </c>
      <c r="G850" s="4">
        <v>480</v>
      </c>
      <c r="H850" s="3">
        <v>6</v>
      </c>
      <c r="I850" s="15">
        <f>SUMIFS(IN_TRANSITO!E:E,IN_TRANSITO!B:B,PLANEJAMENTO!C850,IN_TRANSITO!H:H,PLANEJAMENTO!$I$2,IN_TRANSITO!W:W,PLANEJAMENTO!A850)</f>
        <v>0</v>
      </c>
      <c r="J850" s="15">
        <f>SUMIFS(IN_TRANSITO!E:E,IN_TRANSITO!B:B,PLANEJAMENTO!C850,IN_TRANSITO!H:H,PLANEJAMENTO!$J$2,IN_TRANSITO!W:W,PLANEJAMENTO!A850)</f>
        <v>0</v>
      </c>
      <c r="K850" s="15">
        <f>SUMIFS(PRODUCAO_SHRINK!E:E,PRODUCAO_SHRINK!B:B,PLANEJAMENTO[[#This Row],[SKU]],PRODUCAO_SHRINK!H:H,PLANEJAMENTO[[#Headers],[SHERINK SOLICITADO]],PRODUCAO_SHRINK!V:V,PLANEJAMENTO[[#This Row],[LISTA]])</f>
        <v>0</v>
      </c>
      <c r="L850" s="15">
        <f>SUMIFS(PRODUCAO_SHRINK!E:E,PRODUCAO_SHRINK!B:B,PLANEJAMENTO[[#This Row],[SKU]],PRODUCAO_SHRINK!H:H,PLANEJAMENTO[[#Headers],[SHERINK ENVIADO]],PRODUCAO_SHRINK!V:V,PLANEJAMENTO[[#This Row],[LISTA]])</f>
        <v>0</v>
      </c>
      <c r="M850" s="15">
        <f>SUMIFS(IN_TRANSITO!E:E,IN_TRANSITO!B:B,PLANEJAMENTO!C850,IN_TRANSITO!H:H,PLANEJAMENTO!$M$2,IN_TRANSITO!W:W,PLANEJAMENTO!A850)</f>
        <v>0</v>
      </c>
      <c r="N850" s="15">
        <v>0</v>
      </c>
      <c r="O850" s="15">
        <v>966</v>
      </c>
      <c r="P850" s="15">
        <f>(PLANEJAMENTO[[#This Row],[AGUARDANDO SEPARAÇÃO]]+PLANEJAMENTO[[#This Row],[FINALIZADO]])-(PLANEJAMENTO[[#This Row],[TOTAL LISTA]]+PLANEJAMENTO[[#This Row],[KIT]])</f>
        <v>-966</v>
      </c>
      <c r="Q850" s="3">
        <f>IFERROR(VLOOKUP(PLANEJAMENTO[[#This Row],[SKU]],EST_MERCOCAMP!A:E,5,0),0)</f>
        <v>-1440</v>
      </c>
      <c r="R850" s="3">
        <f>IFERROR(VLOOKUP(PLANEJAMENTO[[#This Row],[SKU]],EST_LMX!A:C,3,0),0)</f>
        <v>522</v>
      </c>
      <c r="S850" s="7">
        <f>IFERROR(IF(VLOOKUP(C850,'EST_DEVINTEX X DEMANDA'!A:E,5,0)&lt;0,0,VLOOKUP(C850,'EST_DEVINTEX X DEMANDA'!A:E,5,0)),0)</f>
        <v>0</v>
      </c>
      <c r="T850" s="3"/>
      <c r="U850" s="3">
        <f t="shared" si="26"/>
        <v>0</v>
      </c>
      <c r="V850" s="3">
        <f t="shared" ref="V850:V881" si="29">U850/H850</f>
        <v>0</v>
      </c>
      <c r="W850" s="3" t="s">
        <v>182</v>
      </c>
      <c r="X850" s="87" t="s">
        <v>145</v>
      </c>
      <c r="Y850" s="73">
        <f>(PLANEJAMENTO[[#This Row],[AGUARDANDO SEPARAÇÃO]]+PLANEJAMENTO[[#This Row],[FINALIZADO]])/(PLANEJAMENTO[[#This Row],[KIT]]+PLANEJAMENTO[[#This Row],[TOTAL LISTA]])</f>
        <v>0</v>
      </c>
    </row>
    <row r="851" spans="1:25" x14ac:dyDescent="0.25">
      <c r="A851" s="71" t="s">
        <v>581</v>
      </c>
      <c r="B851" s="71" t="s">
        <v>158</v>
      </c>
      <c r="C851" s="3">
        <v>7031</v>
      </c>
      <c r="D851" s="3" t="s">
        <v>375</v>
      </c>
      <c r="E851" s="47" t="s">
        <v>135</v>
      </c>
      <c r="F851" s="4" t="s">
        <v>582</v>
      </c>
      <c r="G851" s="4">
        <v>1392</v>
      </c>
      <c r="H851" s="3">
        <v>6</v>
      </c>
      <c r="I851" s="15">
        <f>SUMIFS(IN_TRANSITO!E:E,IN_TRANSITO!B:B,PLANEJAMENTO!C851,IN_TRANSITO!H:H,PLANEJAMENTO!$I$2,IN_TRANSITO!W:W,PLANEJAMENTO!A851)</f>
        <v>1254</v>
      </c>
      <c r="J851" s="15">
        <f>SUMIFS(IN_TRANSITO!E:E,IN_TRANSITO!B:B,PLANEJAMENTO!C851,IN_TRANSITO!H:H,PLANEJAMENTO!$J$2,IN_TRANSITO!W:W,PLANEJAMENTO!A851)</f>
        <v>0</v>
      </c>
      <c r="K851" s="15">
        <f>SUMIFS(PRODUCAO_SHRINK!E:E,PRODUCAO_SHRINK!B:B,PLANEJAMENTO[[#This Row],[SKU]],PRODUCAO_SHRINK!H:H,PLANEJAMENTO[[#Headers],[SHERINK SOLICITADO]],PRODUCAO_SHRINK!V:V,PLANEJAMENTO[[#This Row],[LISTA]])</f>
        <v>0</v>
      </c>
      <c r="L851" s="15">
        <f>SUMIFS(PRODUCAO_SHRINK!E:E,PRODUCAO_SHRINK!B:B,PLANEJAMENTO[[#This Row],[SKU]],PRODUCAO_SHRINK!H:H,PLANEJAMENTO[[#Headers],[SHERINK ENVIADO]],PRODUCAO_SHRINK!V:V,PLANEJAMENTO[[#This Row],[LISTA]])</f>
        <v>0</v>
      </c>
      <c r="M851" s="15">
        <f>SUMIFS(IN_TRANSITO!E:E,IN_TRANSITO!B:B,PLANEJAMENTO!C851,IN_TRANSITO!H:H,PLANEJAMENTO!$M$2,IN_TRANSITO!W:W,PLANEJAMENTO!A851)</f>
        <v>0</v>
      </c>
      <c r="N851" s="15">
        <v>0</v>
      </c>
      <c r="O851" s="15">
        <v>1254</v>
      </c>
      <c r="P851" s="15">
        <f>(PLANEJAMENTO[[#This Row],[AGUARDANDO SEPARAÇÃO]]+PLANEJAMENTO[[#This Row],[FINALIZADO]])-(PLANEJAMENTO[[#This Row],[TOTAL LISTA]]+PLANEJAMENTO[[#This Row],[KIT]])</f>
        <v>0</v>
      </c>
      <c r="Q851" s="3">
        <f>IFERROR(VLOOKUP(PLANEJAMENTO[[#This Row],[SKU]],EST_MERCOCAMP!A:E,5,0),0)</f>
        <v>606</v>
      </c>
      <c r="R851" s="3">
        <f>IFERROR(VLOOKUP(PLANEJAMENTO[[#This Row],[SKU]],EST_LMX!A:C,3,0),0)</f>
        <v>3354</v>
      </c>
      <c r="S851" s="7">
        <f>IFERROR(IF(VLOOKUP(C851,'EST_DEVINTEX X DEMANDA'!A:E,5,0)&lt;0,0,VLOOKUP(C851,'EST_DEVINTEX X DEMANDA'!A:E,5,0)),0)</f>
        <v>14178</v>
      </c>
      <c r="T851" s="3"/>
      <c r="U851" s="3">
        <f t="shared" si="26"/>
        <v>0</v>
      </c>
      <c r="V851" s="3">
        <f t="shared" si="29"/>
        <v>0</v>
      </c>
      <c r="W851" s="3" t="s">
        <v>145</v>
      </c>
      <c r="X851" s="87" t="s">
        <v>145</v>
      </c>
      <c r="Y851" s="73">
        <f>(PLANEJAMENTO[[#This Row],[AGUARDANDO SEPARAÇÃO]]+PLANEJAMENTO[[#This Row],[FINALIZADO]])/(PLANEJAMENTO[[#This Row],[KIT]]+PLANEJAMENTO[[#This Row],[TOTAL LISTA]])</f>
        <v>1</v>
      </c>
    </row>
    <row r="852" spans="1:25" x14ac:dyDescent="0.25">
      <c r="A852" s="71" t="s">
        <v>581</v>
      </c>
      <c r="B852" s="71" t="s">
        <v>158</v>
      </c>
      <c r="C852" s="3">
        <v>95192</v>
      </c>
      <c r="D852" s="3" t="s">
        <v>469</v>
      </c>
      <c r="E852" s="47" t="s">
        <v>135</v>
      </c>
      <c r="F852" s="4" t="s">
        <v>582</v>
      </c>
      <c r="G852" s="4">
        <v>960</v>
      </c>
      <c r="H852" s="3">
        <v>6</v>
      </c>
      <c r="I852" s="15">
        <f>SUMIFS(IN_TRANSITO!E:E,IN_TRANSITO!B:B,PLANEJAMENTO!C852,IN_TRANSITO!H:H,PLANEJAMENTO!$I$2,IN_TRANSITO!W:W,PLANEJAMENTO!A852)</f>
        <v>1380</v>
      </c>
      <c r="J852" s="15">
        <f>SUMIFS(IN_TRANSITO!E:E,IN_TRANSITO!B:B,PLANEJAMENTO!C852,IN_TRANSITO!H:H,PLANEJAMENTO!$J$2,IN_TRANSITO!W:W,PLANEJAMENTO!A852)</f>
        <v>0</v>
      </c>
      <c r="K852" s="15">
        <f>SUMIFS(PRODUCAO_SHRINK!E:E,PRODUCAO_SHRINK!B:B,PLANEJAMENTO[[#This Row],[SKU]],PRODUCAO_SHRINK!H:H,PLANEJAMENTO[[#Headers],[SHERINK SOLICITADO]],PRODUCAO_SHRINK!V:V,PLANEJAMENTO[[#This Row],[LISTA]])</f>
        <v>0</v>
      </c>
      <c r="L852" s="15">
        <f>SUMIFS(PRODUCAO_SHRINK!E:E,PRODUCAO_SHRINK!B:B,PLANEJAMENTO[[#This Row],[SKU]],PRODUCAO_SHRINK!H:H,PLANEJAMENTO[[#Headers],[SHERINK ENVIADO]],PRODUCAO_SHRINK!V:V,PLANEJAMENTO[[#This Row],[LISTA]])</f>
        <v>0</v>
      </c>
      <c r="M852" s="15">
        <f>SUMIFS(IN_TRANSITO!E:E,IN_TRANSITO!B:B,PLANEJAMENTO!C852,IN_TRANSITO!H:H,PLANEJAMENTO!$M$2,IN_TRANSITO!W:W,PLANEJAMENTO!A852)</f>
        <v>0</v>
      </c>
      <c r="N852" s="15">
        <v>0</v>
      </c>
      <c r="O852" s="15">
        <v>1380</v>
      </c>
      <c r="P852" s="15">
        <f>(PLANEJAMENTO[[#This Row],[AGUARDANDO SEPARAÇÃO]]+PLANEJAMENTO[[#This Row],[FINALIZADO]])-(PLANEJAMENTO[[#This Row],[TOTAL LISTA]]+PLANEJAMENTO[[#This Row],[KIT]])</f>
        <v>0</v>
      </c>
      <c r="Q852" s="3">
        <f>IFERROR(VLOOKUP(PLANEJAMENTO[[#This Row],[SKU]],EST_MERCOCAMP!A:E,5,0),0)</f>
        <v>2346</v>
      </c>
      <c r="R852" s="3">
        <f>IFERROR(VLOOKUP(PLANEJAMENTO[[#This Row],[SKU]],EST_LMX!A:C,3,0),0)</f>
        <v>2730</v>
      </c>
      <c r="S852" s="7">
        <f>IFERROR(IF(VLOOKUP(C852,'EST_DEVINTEX X DEMANDA'!A:E,5,0)&lt;0,0,VLOOKUP(C852,'EST_DEVINTEX X DEMANDA'!A:E,5,0)),0)</f>
        <v>11010</v>
      </c>
      <c r="T852" s="3"/>
      <c r="U852" s="3">
        <f t="shared" si="26"/>
        <v>0</v>
      </c>
      <c r="V852" s="3">
        <f t="shared" si="29"/>
        <v>0</v>
      </c>
      <c r="W852" s="3" t="s">
        <v>145</v>
      </c>
      <c r="X852" s="87" t="s">
        <v>145</v>
      </c>
      <c r="Y852" s="73">
        <f>(PLANEJAMENTO[[#This Row],[AGUARDANDO SEPARAÇÃO]]+PLANEJAMENTO[[#This Row],[FINALIZADO]])/(PLANEJAMENTO[[#This Row],[KIT]]+PLANEJAMENTO[[#This Row],[TOTAL LISTA]])</f>
        <v>1</v>
      </c>
    </row>
    <row r="853" spans="1:25" x14ac:dyDescent="0.25">
      <c r="A853" s="71" t="s">
        <v>581</v>
      </c>
      <c r="B853" s="71" t="s">
        <v>158</v>
      </c>
      <c r="C853" s="3">
        <v>32034</v>
      </c>
      <c r="D853" s="3" t="s">
        <v>438</v>
      </c>
      <c r="E853" s="47" t="s">
        <v>135</v>
      </c>
      <c r="F853" s="4" t="s">
        <v>582</v>
      </c>
      <c r="G853" s="4">
        <v>1452</v>
      </c>
      <c r="H853" s="3">
        <v>6</v>
      </c>
      <c r="I853" s="15">
        <f>SUMIFS(IN_TRANSITO!E:E,IN_TRANSITO!B:B,PLANEJAMENTO!C853,IN_TRANSITO!H:H,PLANEJAMENTO!$I$2,IN_TRANSITO!W:W,PLANEJAMENTO!A853)</f>
        <v>2394</v>
      </c>
      <c r="J853" s="15">
        <f>SUMIFS(IN_TRANSITO!E:E,IN_TRANSITO!B:B,PLANEJAMENTO!C853,IN_TRANSITO!H:H,PLANEJAMENTO!$J$2,IN_TRANSITO!W:W,PLANEJAMENTO!A853)</f>
        <v>0</v>
      </c>
      <c r="K853" s="15">
        <f>SUMIFS(PRODUCAO_SHRINK!E:E,PRODUCAO_SHRINK!B:B,PLANEJAMENTO[[#This Row],[SKU]],PRODUCAO_SHRINK!H:H,PLANEJAMENTO[[#Headers],[SHERINK SOLICITADO]],PRODUCAO_SHRINK!V:V,PLANEJAMENTO[[#This Row],[LISTA]])</f>
        <v>0</v>
      </c>
      <c r="L853" s="15">
        <f>SUMIFS(PRODUCAO_SHRINK!E:E,PRODUCAO_SHRINK!B:B,PLANEJAMENTO[[#This Row],[SKU]],PRODUCAO_SHRINK!H:H,PLANEJAMENTO[[#Headers],[SHERINK ENVIADO]],PRODUCAO_SHRINK!V:V,PLANEJAMENTO[[#This Row],[LISTA]])</f>
        <v>0</v>
      </c>
      <c r="M853" s="15">
        <f>SUMIFS(IN_TRANSITO!E:E,IN_TRANSITO!B:B,PLANEJAMENTO!C853,IN_TRANSITO!H:H,PLANEJAMENTO!$M$2,IN_TRANSITO!W:W,PLANEJAMENTO!A853)</f>
        <v>0</v>
      </c>
      <c r="N853" s="15">
        <v>0</v>
      </c>
      <c r="O853" s="15">
        <v>2394</v>
      </c>
      <c r="P853" s="15">
        <f>(PLANEJAMENTO[[#This Row],[AGUARDANDO SEPARAÇÃO]]+PLANEJAMENTO[[#This Row],[FINALIZADO]])-(PLANEJAMENTO[[#This Row],[TOTAL LISTA]]+PLANEJAMENTO[[#This Row],[KIT]])</f>
        <v>0</v>
      </c>
      <c r="Q853" s="3">
        <f>IFERROR(VLOOKUP(PLANEJAMENTO[[#This Row],[SKU]],EST_MERCOCAMP!A:E,5,0),0)</f>
        <v>414</v>
      </c>
      <c r="R853" s="3">
        <f>IFERROR(VLOOKUP(PLANEJAMENTO[[#This Row],[SKU]],EST_LMX!A:C,3,0),0)</f>
        <v>222</v>
      </c>
      <c r="S853" s="7">
        <f>IFERROR(IF(VLOOKUP(C853,'EST_DEVINTEX X DEMANDA'!A:E,5,0)&lt;0,0,VLOOKUP(C853,'EST_DEVINTEX X DEMANDA'!A:E,5,0)),0)</f>
        <v>0</v>
      </c>
      <c r="T853" s="3"/>
      <c r="U853" s="3">
        <f t="shared" si="26"/>
        <v>0</v>
      </c>
      <c r="V853" s="3">
        <f t="shared" si="29"/>
        <v>0</v>
      </c>
      <c r="W853" s="3" t="s">
        <v>145</v>
      </c>
      <c r="X853" s="87" t="s">
        <v>145</v>
      </c>
      <c r="Y853" s="73">
        <f>(PLANEJAMENTO[[#This Row],[AGUARDANDO SEPARAÇÃO]]+PLANEJAMENTO[[#This Row],[FINALIZADO]])/(PLANEJAMENTO[[#This Row],[KIT]]+PLANEJAMENTO[[#This Row],[TOTAL LISTA]])</f>
        <v>1</v>
      </c>
    </row>
    <row r="854" spans="1:25" x14ac:dyDescent="0.25">
      <c r="A854" s="71" t="s">
        <v>581</v>
      </c>
      <c r="B854" s="71" t="s">
        <v>158</v>
      </c>
      <c r="C854" s="3">
        <v>43116</v>
      </c>
      <c r="D854" s="3" t="s">
        <v>445</v>
      </c>
      <c r="E854" s="47" t="s">
        <v>135</v>
      </c>
      <c r="F854" s="4" t="s">
        <v>582</v>
      </c>
      <c r="G854" s="4">
        <v>180</v>
      </c>
      <c r="H854" s="3">
        <v>3</v>
      </c>
      <c r="I854" s="15">
        <f>SUMIFS(IN_TRANSITO!E:E,IN_TRANSITO!B:B,PLANEJAMENTO!C854,IN_TRANSITO!H:H,PLANEJAMENTO!$I$2,IN_TRANSITO!W:W,PLANEJAMENTO!A854)</f>
        <v>3240</v>
      </c>
      <c r="J854" s="15">
        <f>SUMIFS(IN_TRANSITO!E:E,IN_TRANSITO!B:B,PLANEJAMENTO!C854,IN_TRANSITO!H:H,PLANEJAMENTO!$J$2,IN_TRANSITO!W:W,PLANEJAMENTO!A854)</f>
        <v>0</v>
      </c>
      <c r="K854" s="15">
        <f>SUMIFS(PRODUCAO_SHRINK!E:E,PRODUCAO_SHRINK!B:B,PLANEJAMENTO[[#This Row],[SKU]],PRODUCAO_SHRINK!H:H,PLANEJAMENTO[[#Headers],[SHERINK SOLICITADO]],PRODUCAO_SHRINK!V:V,PLANEJAMENTO[[#This Row],[LISTA]])</f>
        <v>0</v>
      </c>
      <c r="L854" s="15">
        <f>SUMIFS(PRODUCAO_SHRINK!E:E,PRODUCAO_SHRINK!B:B,PLANEJAMENTO[[#This Row],[SKU]],PRODUCAO_SHRINK!H:H,PLANEJAMENTO[[#Headers],[SHERINK ENVIADO]],PRODUCAO_SHRINK!V:V,PLANEJAMENTO[[#This Row],[LISTA]])</f>
        <v>0</v>
      </c>
      <c r="M854" s="15">
        <f>SUMIFS(IN_TRANSITO!E:E,IN_TRANSITO!B:B,PLANEJAMENTO!C854,IN_TRANSITO!H:H,PLANEJAMENTO!$M$2,IN_TRANSITO!W:W,PLANEJAMENTO!A854)</f>
        <v>0</v>
      </c>
      <c r="N854" s="15">
        <v>0</v>
      </c>
      <c r="O854" s="15">
        <v>3648</v>
      </c>
      <c r="P854" s="15">
        <f>(PLANEJAMENTO[[#This Row],[AGUARDANDO SEPARAÇÃO]]+PLANEJAMENTO[[#This Row],[FINALIZADO]])-(PLANEJAMENTO[[#This Row],[TOTAL LISTA]]+PLANEJAMENTO[[#This Row],[KIT]])</f>
        <v>-408</v>
      </c>
      <c r="Q854" s="3">
        <f>IFERROR(VLOOKUP(PLANEJAMENTO[[#This Row],[SKU]],EST_MERCOCAMP!A:E,5,0),0)</f>
        <v>-885</v>
      </c>
      <c r="R854" s="3">
        <f>IFERROR(VLOOKUP(PLANEJAMENTO[[#This Row],[SKU]],EST_LMX!A:C,3,0),0)</f>
        <v>3318</v>
      </c>
      <c r="S854" s="7">
        <f>IFERROR(IF(VLOOKUP(C854,'EST_DEVINTEX X DEMANDA'!A:E,5,0)&lt;0,0,VLOOKUP(C854,'EST_DEVINTEX X DEMANDA'!A:E,5,0)),0)</f>
        <v>6042</v>
      </c>
      <c r="T854" s="3"/>
      <c r="U854" s="3">
        <f t="shared" si="26"/>
        <v>0</v>
      </c>
      <c r="V854" s="3">
        <f t="shared" si="29"/>
        <v>0</v>
      </c>
      <c r="W854" s="3" t="s">
        <v>145</v>
      </c>
      <c r="X854" s="87" t="s">
        <v>145</v>
      </c>
      <c r="Y854" s="73">
        <f>(PLANEJAMENTO[[#This Row],[AGUARDANDO SEPARAÇÃO]]+PLANEJAMENTO[[#This Row],[FINALIZADO]])/(PLANEJAMENTO[[#This Row],[KIT]]+PLANEJAMENTO[[#This Row],[TOTAL LISTA]])</f>
        <v>0.88815789473684215</v>
      </c>
    </row>
    <row r="855" spans="1:25" x14ac:dyDescent="0.25">
      <c r="A855" s="71" t="s">
        <v>581</v>
      </c>
      <c r="B855" s="71" t="s">
        <v>158</v>
      </c>
      <c r="C855" s="3">
        <v>95108</v>
      </c>
      <c r="D855" s="3" t="s">
        <v>433</v>
      </c>
      <c r="E855" s="47" t="s">
        <v>135</v>
      </c>
      <c r="F855" s="4" t="s">
        <v>582</v>
      </c>
      <c r="G855" s="4">
        <v>768</v>
      </c>
      <c r="H855" s="3">
        <v>6</v>
      </c>
      <c r="I855" s="15">
        <f>SUMIFS(IN_TRANSITO!E:E,IN_TRANSITO!B:B,PLANEJAMENTO!C855,IN_TRANSITO!H:H,PLANEJAMENTO!$I$2,IN_TRANSITO!W:W,PLANEJAMENTO!A855)</f>
        <v>0</v>
      </c>
      <c r="J855" s="15">
        <f>SUMIFS(IN_TRANSITO!E:E,IN_TRANSITO!B:B,PLANEJAMENTO!C855,IN_TRANSITO!H:H,PLANEJAMENTO!$J$2,IN_TRANSITO!W:W,PLANEJAMENTO!A855)</f>
        <v>0</v>
      </c>
      <c r="K855" s="15">
        <f>SUMIFS(PRODUCAO_SHRINK!E:E,PRODUCAO_SHRINK!B:B,PLANEJAMENTO[[#This Row],[SKU]],PRODUCAO_SHRINK!H:H,PLANEJAMENTO[[#Headers],[SHERINK SOLICITADO]],PRODUCAO_SHRINK!V:V,PLANEJAMENTO[[#This Row],[LISTA]])</f>
        <v>0</v>
      </c>
      <c r="L855" s="15">
        <f>SUMIFS(PRODUCAO_SHRINK!E:E,PRODUCAO_SHRINK!B:B,PLANEJAMENTO[[#This Row],[SKU]],PRODUCAO_SHRINK!H:H,PLANEJAMENTO[[#Headers],[SHERINK ENVIADO]],PRODUCAO_SHRINK!V:V,PLANEJAMENTO[[#This Row],[LISTA]])</f>
        <v>0</v>
      </c>
      <c r="M855" s="15">
        <f>SUMIFS(IN_TRANSITO!E:E,IN_TRANSITO!B:B,PLANEJAMENTO!C855,IN_TRANSITO!H:H,PLANEJAMENTO!$M$2,IN_TRANSITO!W:W,PLANEJAMENTO!A855)</f>
        <v>0</v>
      </c>
      <c r="N855" s="15">
        <v>0</v>
      </c>
      <c r="O855" s="15">
        <v>3714</v>
      </c>
      <c r="P855" s="15">
        <f>(PLANEJAMENTO[[#This Row],[AGUARDANDO SEPARAÇÃO]]+PLANEJAMENTO[[#This Row],[FINALIZADO]])-(PLANEJAMENTO[[#This Row],[TOTAL LISTA]]+PLANEJAMENTO[[#This Row],[KIT]])</f>
        <v>-3714</v>
      </c>
      <c r="Q855" s="3">
        <f>IFERROR(VLOOKUP(PLANEJAMENTO[[#This Row],[SKU]],EST_MERCOCAMP!A:E,5,0),0)</f>
        <v>288</v>
      </c>
      <c r="R855" s="3">
        <f>IFERROR(VLOOKUP(PLANEJAMENTO[[#This Row],[SKU]],EST_LMX!A:C,3,0),0)</f>
        <v>312</v>
      </c>
      <c r="S855" s="7">
        <f>IFERROR(IF(VLOOKUP(C855,'EST_DEVINTEX X DEMANDA'!A:E,5,0)&lt;0,0,VLOOKUP(C855,'EST_DEVINTEX X DEMANDA'!A:E,5,0)),0)</f>
        <v>14130</v>
      </c>
      <c r="T855" s="3"/>
      <c r="U855" s="3">
        <f t="shared" si="26"/>
        <v>0</v>
      </c>
      <c r="V855" s="3">
        <f t="shared" si="29"/>
        <v>0</v>
      </c>
      <c r="W855" s="3" t="s">
        <v>182</v>
      </c>
      <c r="X855" s="87" t="s">
        <v>145</v>
      </c>
      <c r="Y855" s="73">
        <f>(PLANEJAMENTO[[#This Row],[AGUARDANDO SEPARAÇÃO]]+PLANEJAMENTO[[#This Row],[FINALIZADO]])/(PLANEJAMENTO[[#This Row],[KIT]]+PLANEJAMENTO[[#This Row],[TOTAL LISTA]])</f>
        <v>0</v>
      </c>
    </row>
    <row r="856" spans="1:25" x14ac:dyDescent="0.25">
      <c r="A856" s="71" t="s">
        <v>581</v>
      </c>
      <c r="B856" s="71" t="s">
        <v>158</v>
      </c>
      <c r="C856" s="3">
        <v>33401</v>
      </c>
      <c r="D856" s="3" t="s">
        <v>394</v>
      </c>
      <c r="E856" s="47" t="s">
        <v>135</v>
      </c>
      <c r="F856" s="4" t="s">
        <v>582</v>
      </c>
      <c r="G856" s="4">
        <v>1260</v>
      </c>
      <c r="H856" s="3">
        <v>6</v>
      </c>
      <c r="I856" s="15">
        <f>SUMIFS(IN_TRANSITO!E:E,IN_TRANSITO!B:B,PLANEJAMENTO!C856,IN_TRANSITO!H:H,PLANEJAMENTO!$I$2,IN_TRANSITO!W:W,PLANEJAMENTO!A856)</f>
        <v>4140</v>
      </c>
      <c r="J856" s="15">
        <f>SUMIFS(IN_TRANSITO!E:E,IN_TRANSITO!B:B,PLANEJAMENTO!C856,IN_TRANSITO!H:H,PLANEJAMENTO!$J$2,IN_TRANSITO!W:W,PLANEJAMENTO!A856)</f>
        <v>0</v>
      </c>
      <c r="K856" s="15">
        <f>SUMIFS(PRODUCAO_SHRINK!E:E,PRODUCAO_SHRINK!B:B,PLANEJAMENTO[[#This Row],[SKU]],PRODUCAO_SHRINK!H:H,PLANEJAMENTO[[#Headers],[SHERINK SOLICITADO]],PRODUCAO_SHRINK!V:V,PLANEJAMENTO[[#This Row],[LISTA]])</f>
        <v>0</v>
      </c>
      <c r="L856" s="15">
        <f>SUMIFS(PRODUCAO_SHRINK!E:E,PRODUCAO_SHRINK!B:B,PLANEJAMENTO[[#This Row],[SKU]],PRODUCAO_SHRINK!H:H,PLANEJAMENTO[[#Headers],[SHERINK ENVIADO]],PRODUCAO_SHRINK!V:V,PLANEJAMENTO[[#This Row],[LISTA]])</f>
        <v>0</v>
      </c>
      <c r="M856" s="15">
        <f>SUMIFS(IN_TRANSITO!E:E,IN_TRANSITO!B:B,PLANEJAMENTO!C856,IN_TRANSITO!H:H,PLANEJAMENTO!$M$2,IN_TRANSITO!W:W,PLANEJAMENTO!A856)</f>
        <v>0</v>
      </c>
      <c r="N856" s="15">
        <v>0</v>
      </c>
      <c r="O856" s="15">
        <v>4140</v>
      </c>
      <c r="P856" s="15">
        <f>(PLANEJAMENTO[[#This Row],[AGUARDANDO SEPARAÇÃO]]+PLANEJAMENTO[[#This Row],[FINALIZADO]])-(PLANEJAMENTO[[#This Row],[TOTAL LISTA]]+PLANEJAMENTO[[#This Row],[KIT]])</f>
        <v>0</v>
      </c>
      <c r="Q856" s="3">
        <f>IFERROR(VLOOKUP(PLANEJAMENTO[[#This Row],[SKU]],EST_MERCOCAMP!A:E,5,0),0)</f>
        <v>2940</v>
      </c>
      <c r="R856" s="3">
        <f>IFERROR(VLOOKUP(PLANEJAMENTO[[#This Row],[SKU]],EST_LMX!A:C,3,0),0)</f>
        <v>2820</v>
      </c>
      <c r="S856" s="7">
        <f>IFERROR(IF(VLOOKUP(C856,'EST_DEVINTEX X DEMANDA'!A:E,5,0)&lt;0,0,VLOOKUP(C856,'EST_DEVINTEX X DEMANDA'!A:E,5,0)),0)</f>
        <v>1260</v>
      </c>
      <c r="T856" s="3"/>
      <c r="U856" s="3">
        <f t="shared" si="26"/>
        <v>0</v>
      </c>
      <c r="V856" s="3">
        <f t="shared" si="29"/>
        <v>0</v>
      </c>
      <c r="W856" s="3" t="s">
        <v>145</v>
      </c>
      <c r="X856" s="87" t="s">
        <v>145</v>
      </c>
      <c r="Y856" s="73">
        <f>(PLANEJAMENTO[[#This Row],[AGUARDANDO SEPARAÇÃO]]+PLANEJAMENTO[[#This Row],[FINALIZADO]])/(PLANEJAMENTO[[#This Row],[KIT]]+PLANEJAMENTO[[#This Row],[TOTAL LISTA]])</f>
        <v>1</v>
      </c>
    </row>
    <row r="857" spans="1:25" x14ac:dyDescent="0.25">
      <c r="A857" s="71" t="s">
        <v>581</v>
      </c>
      <c r="B857" s="71" t="s">
        <v>158</v>
      </c>
      <c r="C857" s="3">
        <v>32209</v>
      </c>
      <c r="D857" s="3" t="s">
        <v>390</v>
      </c>
      <c r="E857" s="47" t="s">
        <v>135</v>
      </c>
      <c r="F857" s="4" t="s">
        <v>582</v>
      </c>
      <c r="G857" s="4">
        <v>720</v>
      </c>
      <c r="H857" s="3">
        <v>6</v>
      </c>
      <c r="I857" s="15">
        <f>SUMIFS(IN_TRANSITO!E:E,IN_TRANSITO!B:B,PLANEJAMENTO!C857,IN_TRANSITO!H:H,PLANEJAMENTO!$I$2,IN_TRANSITO!W:W,PLANEJAMENTO!A857)</f>
        <v>4434</v>
      </c>
      <c r="J857" s="15">
        <f>SUMIFS(IN_TRANSITO!E:E,IN_TRANSITO!B:B,PLANEJAMENTO!C857,IN_TRANSITO!H:H,PLANEJAMENTO!$J$2,IN_TRANSITO!W:W,PLANEJAMENTO!A857)</f>
        <v>0</v>
      </c>
      <c r="K857" s="15">
        <f>SUMIFS(PRODUCAO_SHRINK!E:E,PRODUCAO_SHRINK!B:B,PLANEJAMENTO[[#This Row],[SKU]],PRODUCAO_SHRINK!H:H,PLANEJAMENTO[[#Headers],[SHERINK SOLICITADO]],PRODUCAO_SHRINK!V:V,PLANEJAMENTO[[#This Row],[LISTA]])</f>
        <v>0</v>
      </c>
      <c r="L857" s="15">
        <f>SUMIFS(PRODUCAO_SHRINK!E:E,PRODUCAO_SHRINK!B:B,PLANEJAMENTO[[#This Row],[SKU]],PRODUCAO_SHRINK!H:H,PLANEJAMENTO[[#Headers],[SHERINK ENVIADO]],PRODUCAO_SHRINK!V:V,PLANEJAMENTO[[#This Row],[LISTA]])</f>
        <v>0</v>
      </c>
      <c r="M857" s="15">
        <f>SUMIFS(IN_TRANSITO!E:E,IN_TRANSITO!B:B,PLANEJAMENTO!C857,IN_TRANSITO!H:H,PLANEJAMENTO!$M$2,IN_TRANSITO!W:W,PLANEJAMENTO!A857)</f>
        <v>0</v>
      </c>
      <c r="N857" s="15">
        <v>0</v>
      </c>
      <c r="O857" s="15">
        <v>4434</v>
      </c>
      <c r="P857" s="15">
        <f>(PLANEJAMENTO[[#This Row],[AGUARDANDO SEPARAÇÃO]]+PLANEJAMENTO[[#This Row],[FINALIZADO]])-(PLANEJAMENTO[[#This Row],[TOTAL LISTA]]+PLANEJAMENTO[[#This Row],[KIT]])</f>
        <v>0</v>
      </c>
      <c r="Q857" s="3">
        <f>IFERROR(VLOOKUP(PLANEJAMENTO[[#This Row],[SKU]],EST_MERCOCAMP!A:E,5,0),0)</f>
        <v>-4482</v>
      </c>
      <c r="R857" s="3">
        <f>IFERROR(VLOOKUP(PLANEJAMENTO[[#This Row],[SKU]],EST_LMX!A:C,3,0),0)</f>
        <v>3152</v>
      </c>
      <c r="S857" s="7">
        <f>IFERROR(IF(VLOOKUP(C857,'EST_DEVINTEX X DEMANDA'!A:E,5,0)&lt;0,0,VLOOKUP(C857,'EST_DEVINTEX X DEMANDA'!A:E,5,0)),0)</f>
        <v>11106</v>
      </c>
      <c r="T857" s="3"/>
      <c r="U857" s="3">
        <f t="shared" si="26"/>
        <v>0</v>
      </c>
      <c r="V857" s="3">
        <f t="shared" si="29"/>
        <v>0</v>
      </c>
      <c r="W857" s="3" t="s">
        <v>145</v>
      </c>
      <c r="X857" s="87" t="s">
        <v>145</v>
      </c>
      <c r="Y857" s="73">
        <f>(PLANEJAMENTO[[#This Row],[AGUARDANDO SEPARAÇÃO]]+PLANEJAMENTO[[#This Row],[FINALIZADO]])/(PLANEJAMENTO[[#This Row],[KIT]]+PLANEJAMENTO[[#This Row],[TOTAL LISTA]])</f>
        <v>1</v>
      </c>
    </row>
    <row r="858" spans="1:25" x14ac:dyDescent="0.25">
      <c r="A858" s="71" t="s">
        <v>581</v>
      </c>
      <c r="B858" s="71" t="s">
        <v>158</v>
      </c>
      <c r="C858" s="3">
        <v>43114</v>
      </c>
      <c r="D858" s="3" t="s">
        <v>409</v>
      </c>
      <c r="E858" s="47" t="s">
        <v>135</v>
      </c>
      <c r="F858" s="4" t="s">
        <v>582</v>
      </c>
      <c r="G858" s="4">
        <v>180</v>
      </c>
      <c r="H858" s="3">
        <v>3</v>
      </c>
      <c r="I858" s="15">
        <f>SUMIFS(IN_TRANSITO!E:E,IN_TRANSITO!B:B,PLANEJAMENTO!C858,IN_TRANSITO!H:H,PLANEJAMENTO!$I$2,IN_TRANSITO!W:W,PLANEJAMENTO!A858)</f>
        <v>0</v>
      </c>
      <c r="J858" s="15">
        <f>SUMIFS(IN_TRANSITO!E:E,IN_TRANSITO!B:B,PLANEJAMENTO!C858,IN_TRANSITO!H:H,PLANEJAMENTO!$J$2,IN_TRANSITO!W:W,PLANEJAMENTO!A858)</f>
        <v>0</v>
      </c>
      <c r="K858" s="15">
        <f>SUMIFS(PRODUCAO_SHRINK!E:E,PRODUCAO_SHRINK!B:B,PLANEJAMENTO[[#This Row],[SKU]],PRODUCAO_SHRINK!H:H,PLANEJAMENTO[[#Headers],[SHERINK SOLICITADO]],PRODUCAO_SHRINK!V:V,PLANEJAMENTO[[#This Row],[LISTA]])</f>
        <v>0</v>
      </c>
      <c r="L858" s="15">
        <f>SUMIFS(PRODUCAO_SHRINK!E:E,PRODUCAO_SHRINK!B:B,PLANEJAMENTO[[#This Row],[SKU]],PRODUCAO_SHRINK!H:H,PLANEJAMENTO[[#Headers],[SHERINK ENVIADO]],PRODUCAO_SHRINK!V:V,PLANEJAMENTO[[#This Row],[LISTA]])</f>
        <v>0</v>
      </c>
      <c r="M858" s="15">
        <f>SUMIFS(IN_TRANSITO!E:E,IN_TRANSITO!B:B,PLANEJAMENTO!C858,IN_TRANSITO!H:H,PLANEJAMENTO!$M$2,IN_TRANSITO!W:W,PLANEJAMENTO!A858)</f>
        <v>0</v>
      </c>
      <c r="N858" s="15">
        <v>0</v>
      </c>
      <c r="O858" s="15">
        <v>5424</v>
      </c>
      <c r="P858" s="15">
        <f>(PLANEJAMENTO[[#This Row],[AGUARDANDO SEPARAÇÃO]]+PLANEJAMENTO[[#This Row],[FINALIZADO]])-(PLANEJAMENTO[[#This Row],[TOTAL LISTA]]+PLANEJAMENTO[[#This Row],[KIT]])</f>
        <v>-5424</v>
      </c>
      <c r="Q858" s="3">
        <f>IFERROR(VLOOKUP(PLANEJAMENTO[[#This Row],[SKU]],EST_MERCOCAMP!A:E,5,0),0)</f>
        <v>-672</v>
      </c>
      <c r="R858" s="3">
        <f>IFERROR(VLOOKUP(PLANEJAMENTO[[#This Row],[SKU]],EST_LMX!A:C,3,0),0)</f>
        <v>2370</v>
      </c>
      <c r="S858" s="7">
        <f>IFERROR(IF(VLOOKUP(C858,'EST_DEVINTEX X DEMANDA'!A:E,5,0)&lt;0,0,VLOOKUP(C858,'EST_DEVINTEX X DEMANDA'!A:E,5,0)),0)</f>
        <v>180</v>
      </c>
      <c r="T858" s="3"/>
      <c r="U858" s="3">
        <f t="shared" si="26"/>
        <v>0</v>
      </c>
      <c r="V858" s="3">
        <f t="shared" si="29"/>
        <v>0</v>
      </c>
      <c r="W858" s="3" t="s">
        <v>145</v>
      </c>
      <c r="X858" s="87" t="s">
        <v>145</v>
      </c>
      <c r="Y858" s="73">
        <f>(PLANEJAMENTO[[#This Row],[AGUARDANDO SEPARAÇÃO]]+PLANEJAMENTO[[#This Row],[FINALIZADO]])/(PLANEJAMENTO[[#This Row],[KIT]]+PLANEJAMENTO[[#This Row],[TOTAL LISTA]])</f>
        <v>0</v>
      </c>
    </row>
    <row r="859" spans="1:25" x14ac:dyDescent="0.25">
      <c r="A859" s="71" t="s">
        <v>581</v>
      </c>
      <c r="B859" s="71" t="s">
        <v>158</v>
      </c>
      <c r="C859" s="3">
        <v>32193</v>
      </c>
      <c r="D859" s="3" t="s">
        <v>419</v>
      </c>
      <c r="E859" s="47" t="s">
        <v>135</v>
      </c>
      <c r="F859" s="4" t="s">
        <v>582</v>
      </c>
      <c r="G859" s="4">
        <v>4032</v>
      </c>
      <c r="H859" s="3">
        <v>12</v>
      </c>
      <c r="I859" s="15">
        <f>SUMIFS(IN_TRANSITO!E:E,IN_TRANSITO!B:B,PLANEJAMENTO!C859,IN_TRANSITO!H:H,PLANEJAMENTO!$I$2,IN_TRANSITO!W:W,PLANEJAMENTO!A859)</f>
        <v>2304</v>
      </c>
      <c r="J859" s="15">
        <f>SUMIFS(IN_TRANSITO!E:E,IN_TRANSITO!B:B,PLANEJAMENTO!C859,IN_TRANSITO!H:H,PLANEJAMENTO!$J$2,IN_TRANSITO!W:W,PLANEJAMENTO!A859)</f>
        <v>0</v>
      </c>
      <c r="K859" s="15">
        <f>SUMIFS(PRODUCAO_SHRINK!E:E,PRODUCAO_SHRINK!B:B,PLANEJAMENTO[[#This Row],[SKU]],PRODUCAO_SHRINK!H:H,PLANEJAMENTO[[#Headers],[SHERINK SOLICITADO]],PRODUCAO_SHRINK!V:V,PLANEJAMENTO[[#This Row],[LISTA]])</f>
        <v>0</v>
      </c>
      <c r="L859" s="15">
        <f>SUMIFS(PRODUCAO_SHRINK!E:E,PRODUCAO_SHRINK!B:B,PLANEJAMENTO[[#This Row],[SKU]],PRODUCAO_SHRINK!H:H,PLANEJAMENTO[[#Headers],[SHERINK ENVIADO]],PRODUCAO_SHRINK!V:V,PLANEJAMENTO[[#This Row],[LISTA]])</f>
        <v>0</v>
      </c>
      <c r="M859" s="15">
        <f>SUMIFS(IN_TRANSITO!E:E,IN_TRANSITO!B:B,PLANEJAMENTO!C859,IN_TRANSITO!H:H,PLANEJAMENTO!$M$2,IN_TRANSITO!W:W,PLANEJAMENTO!A859)</f>
        <v>0</v>
      </c>
      <c r="N859" s="15">
        <v>0</v>
      </c>
      <c r="O859" s="15">
        <v>5580</v>
      </c>
      <c r="P859" s="15">
        <f>(PLANEJAMENTO[[#This Row],[AGUARDANDO SEPARAÇÃO]]+PLANEJAMENTO[[#This Row],[FINALIZADO]])-(PLANEJAMENTO[[#This Row],[TOTAL LISTA]]+PLANEJAMENTO[[#This Row],[KIT]])</f>
        <v>-3276</v>
      </c>
      <c r="Q859" s="3">
        <f>IFERROR(VLOOKUP(PLANEJAMENTO[[#This Row],[SKU]],EST_MERCOCAMP!A:E,5,0),0)</f>
        <v>3036</v>
      </c>
      <c r="R859" s="3">
        <f>IFERROR(VLOOKUP(PLANEJAMENTO[[#This Row],[SKU]],EST_LMX!A:C,3,0),0)</f>
        <v>1860</v>
      </c>
      <c r="S859" s="7">
        <f>IFERROR(IF(VLOOKUP(C859,'EST_DEVINTEX X DEMANDA'!A:E,5,0)&lt;0,0,VLOOKUP(C859,'EST_DEVINTEX X DEMANDA'!A:E,5,0)),0)</f>
        <v>0</v>
      </c>
      <c r="T859" s="3"/>
      <c r="U859" s="3">
        <f t="shared" si="26"/>
        <v>0</v>
      </c>
      <c r="V859" s="3">
        <f t="shared" si="29"/>
        <v>0</v>
      </c>
      <c r="W859" s="3" t="s">
        <v>145</v>
      </c>
      <c r="X859" s="87" t="s">
        <v>145</v>
      </c>
      <c r="Y859" s="73">
        <f>(PLANEJAMENTO[[#This Row],[AGUARDANDO SEPARAÇÃO]]+PLANEJAMENTO[[#This Row],[FINALIZADO]])/(PLANEJAMENTO[[#This Row],[KIT]]+PLANEJAMENTO[[#This Row],[TOTAL LISTA]])</f>
        <v>0.41290322580645161</v>
      </c>
    </row>
    <row r="860" spans="1:25" x14ac:dyDescent="0.25">
      <c r="A860" s="71" t="s">
        <v>581</v>
      </c>
      <c r="B860" s="71" t="s">
        <v>158</v>
      </c>
      <c r="C860" s="3">
        <v>30514</v>
      </c>
      <c r="D860" s="3" t="s">
        <v>392</v>
      </c>
      <c r="E860" s="47" t="s">
        <v>135</v>
      </c>
      <c r="F860" s="4" t="s">
        <v>582</v>
      </c>
      <c r="G860" s="4">
        <v>960</v>
      </c>
      <c r="H860" s="3">
        <v>6</v>
      </c>
      <c r="I860" s="15">
        <f>SUMIFS(IN_TRANSITO!E:E,IN_TRANSITO!B:B,PLANEJAMENTO!C860,IN_TRANSITO!H:H,PLANEJAMENTO!$I$2,IN_TRANSITO!W:W,PLANEJAMENTO!A860)</f>
        <v>0</v>
      </c>
      <c r="J860" s="15">
        <f>SUMIFS(IN_TRANSITO!E:E,IN_TRANSITO!B:B,PLANEJAMENTO!C860,IN_TRANSITO!H:H,PLANEJAMENTO!$J$2,IN_TRANSITO!W:W,PLANEJAMENTO!A860)</f>
        <v>0</v>
      </c>
      <c r="K860" s="15">
        <f>SUMIFS(PRODUCAO_SHRINK!E:E,PRODUCAO_SHRINK!B:B,PLANEJAMENTO[[#This Row],[SKU]],PRODUCAO_SHRINK!H:H,PLANEJAMENTO[[#Headers],[SHERINK SOLICITADO]],PRODUCAO_SHRINK!V:V,PLANEJAMENTO[[#This Row],[LISTA]])</f>
        <v>0</v>
      </c>
      <c r="L860" s="15">
        <f>SUMIFS(PRODUCAO_SHRINK!E:E,PRODUCAO_SHRINK!B:B,PLANEJAMENTO[[#This Row],[SKU]],PRODUCAO_SHRINK!H:H,PLANEJAMENTO[[#Headers],[SHERINK ENVIADO]],PRODUCAO_SHRINK!V:V,PLANEJAMENTO[[#This Row],[LISTA]])</f>
        <v>0</v>
      </c>
      <c r="M860" s="15">
        <f>SUMIFS(IN_TRANSITO!E:E,IN_TRANSITO!B:B,PLANEJAMENTO!C860,IN_TRANSITO!H:H,PLANEJAMENTO!$M$2,IN_TRANSITO!W:W,PLANEJAMENTO!A860)</f>
        <v>0</v>
      </c>
      <c r="N860" s="15">
        <v>0</v>
      </c>
      <c r="O860" s="15">
        <v>5850</v>
      </c>
      <c r="P860" s="15">
        <f>(PLANEJAMENTO[[#This Row],[AGUARDANDO SEPARAÇÃO]]+PLANEJAMENTO[[#This Row],[FINALIZADO]])-(PLANEJAMENTO[[#This Row],[TOTAL LISTA]]+PLANEJAMENTO[[#This Row],[KIT]])</f>
        <v>-5850</v>
      </c>
      <c r="Q860" s="3">
        <f>IFERROR(VLOOKUP(PLANEJAMENTO[[#This Row],[SKU]],EST_MERCOCAMP!A:E,5,0),0)</f>
        <v>-2724</v>
      </c>
      <c r="R860" s="3">
        <f>IFERROR(VLOOKUP(PLANEJAMENTO[[#This Row],[SKU]],EST_LMX!A:C,3,0),0)</f>
        <v>2382</v>
      </c>
      <c r="S860" s="7">
        <f>IFERROR(IF(VLOOKUP(C860,'EST_DEVINTEX X DEMANDA'!A:E,5,0)&lt;0,0,VLOOKUP(C860,'EST_DEVINTEX X DEMANDA'!A:E,5,0)),0)</f>
        <v>13524</v>
      </c>
      <c r="T860" s="3"/>
      <c r="U860" s="3">
        <f t="shared" si="26"/>
        <v>0</v>
      </c>
      <c r="V860" s="3">
        <f t="shared" si="29"/>
        <v>0</v>
      </c>
      <c r="W860" s="3" t="s">
        <v>145</v>
      </c>
      <c r="X860" s="87" t="s">
        <v>145</v>
      </c>
      <c r="Y860" s="73">
        <f>(PLANEJAMENTO[[#This Row],[AGUARDANDO SEPARAÇÃO]]+PLANEJAMENTO[[#This Row],[FINALIZADO]])/(PLANEJAMENTO[[#This Row],[KIT]]+PLANEJAMENTO[[#This Row],[TOTAL LISTA]])</f>
        <v>0</v>
      </c>
    </row>
    <row r="861" spans="1:25" x14ac:dyDescent="0.25">
      <c r="A861" s="71" t="s">
        <v>581</v>
      </c>
      <c r="B861" s="71" t="s">
        <v>158</v>
      </c>
      <c r="C861" s="3">
        <v>95675</v>
      </c>
      <c r="D861" s="3" t="s">
        <v>386</v>
      </c>
      <c r="E861" s="47" t="s">
        <v>135</v>
      </c>
      <c r="F861" s="4" t="s">
        <v>582</v>
      </c>
      <c r="G861" s="4">
        <v>960</v>
      </c>
      <c r="H861" s="3">
        <v>6</v>
      </c>
      <c r="I861" s="15">
        <f>SUMIFS(IN_TRANSITO!E:E,IN_TRANSITO!B:B,PLANEJAMENTO!C861,IN_TRANSITO!H:H,PLANEJAMENTO!$I$2,IN_TRANSITO!W:W,PLANEJAMENTO!A861)</f>
        <v>6024</v>
      </c>
      <c r="J861" s="15">
        <f>SUMIFS(IN_TRANSITO!E:E,IN_TRANSITO!B:B,PLANEJAMENTO!C861,IN_TRANSITO!H:H,PLANEJAMENTO!$J$2,IN_TRANSITO!W:W,PLANEJAMENTO!A861)</f>
        <v>0</v>
      </c>
      <c r="K861" s="15">
        <f>SUMIFS(PRODUCAO_SHRINK!E:E,PRODUCAO_SHRINK!B:B,PLANEJAMENTO[[#This Row],[SKU]],PRODUCAO_SHRINK!H:H,PLANEJAMENTO[[#Headers],[SHERINK SOLICITADO]],PRODUCAO_SHRINK!V:V,PLANEJAMENTO[[#This Row],[LISTA]])</f>
        <v>0</v>
      </c>
      <c r="L861" s="15">
        <f>SUMIFS(PRODUCAO_SHRINK!E:E,PRODUCAO_SHRINK!B:B,PLANEJAMENTO[[#This Row],[SKU]],PRODUCAO_SHRINK!H:H,PLANEJAMENTO[[#Headers],[SHERINK ENVIADO]],PRODUCAO_SHRINK!V:V,PLANEJAMENTO[[#This Row],[LISTA]])</f>
        <v>0</v>
      </c>
      <c r="M861" s="15">
        <f>SUMIFS(IN_TRANSITO!E:E,IN_TRANSITO!B:B,PLANEJAMENTO!C861,IN_TRANSITO!H:H,PLANEJAMENTO!$M$2,IN_TRANSITO!W:W,PLANEJAMENTO!A861)</f>
        <v>0</v>
      </c>
      <c r="N861" s="15">
        <v>0</v>
      </c>
      <c r="O861" s="15">
        <v>6024</v>
      </c>
      <c r="P861" s="15">
        <f>(PLANEJAMENTO[[#This Row],[AGUARDANDO SEPARAÇÃO]]+PLANEJAMENTO[[#This Row],[FINALIZADO]])-(PLANEJAMENTO[[#This Row],[TOTAL LISTA]]+PLANEJAMENTO[[#This Row],[KIT]])</f>
        <v>0</v>
      </c>
      <c r="Q861" s="3">
        <f>IFERROR(VLOOKUP(PLANEJAMENTO[[#This Row],[SKU]],EST_MERCOCAMP!A:E,5,0),0)</f>
        <v>2028</v>
      </c>
      <c r="R861" s="3">
        <f>IFERROR(VLOOKUP(PLANEJAMENTO[[#This Row],[SKU]],EST_LMX!A:C,3,0),0)</f>
        <v>0</v>
      </c>
      <c r="S861" s="7">
        <f>IFERROR(IF(VLOOKUP(C861,'EST_DEVINTEX X DEMANDA'!A:E,5,0)&lt;0,0,VLOOKUP(C861,'EST_DEVINTEX X DEMANDA'!A:E,5,0)),0)</f>
        <v>1680</v>
      </c>
      <c r="T861" s="3"/>
      <c r="U861" s="3">
        <f t="shared" si="26"/>
        <v>0</v>
      </c>
      <c r="V861" s="3">
        <f t="shared" si="29"/>
        <v>0</v>
      </c>
      <c r="W861" s="3" t="s">
        <v>145</v>
      </c>
      <c r="X861" s="87" t="s">
        <v>145</v>
      </c>
      <c r="Y861" s="73">
        <f>(PLANEJAMENTO[[#This Row],[AGUARDANDO SEPARAÇÃO]]+PLANEJAMENTO[[#This Row],[FINALIZADO]])/(PLANEJAMENTO[[#This Row],[KIT]]+PLANEJAMENTO[[#This Row],[TOTAL LISTA]])</f>
        <v>1</v>
      </c>
    </row>
    <row r="862" spans="1:25" x14ac:dyDescent="0.25">
      <c r="A862" s="71" t="s">
        <v>581</v>
      </c>
      <c r="B862" s="71" t="s">
        <v>158</v>
      </c>
      <c r="C862" s="3">
        <v>95326</v>
      </c>
      <c r="D862" s="3" t="s">
        <v>374</v>
      </c>
      <c r="E862" s="47" t="s">
        <v>135</v>
      </c>
      <c r="F862" s="4" t="s">
        <v>582</v>
      </c>
      <c r="G862" s="4">
        <v>1440</v>
      </c>
      <c r="H862" s="3">
        <v>6</v>
      </c>
      <c r="I862" s="15">
        <f>SUMIFS(IN_TRANSITO!E:E,IN_TRANSITO!B:B,PLANEJAMENTO!C862,IN_TRANSITO!H:H,PLANEJAMENTO!$I$2,IN_TRANSITO!W:W,PLANEJAMENTO!A862)</f>
        <v>1440</v>
      </c>
      <c r="J862" s="15">
        <f>SUMIFS(IN_TRANSITO!E:E,IN_TRANSITO!B:B,PLANEJAMENTO!C862,IN_TRANSITO!H:H,PLANEJAMENTO!$J$2,IN_TRANSITO!W:W,PLANEJAMENTO!A862)</f>
        <v>0</v>
      </c>
      <c r="K862" s="15">
        <f>SUMIFS(PRODUCAO_SHRINK!E:E,PRODUCAO_SHRINK!B:B,PLANEJAMENTO[[#This Row],[SKU]],PRODUCAO_SHRINK!H:H,PLANEJAMENTO[[#Headers],[SHERINK SOLICITADO]],PRODUCAO_SHRINK!V:V,PLANEJAMENTO[[#This Row],[LISTA]])</f>
        <v>0</v>
      </c>
      <c r="L862" s="15">
        <f>SUMIFS(PRODUCAO_SHRINK!E:E,PRODUCAO_SHRINK!B:B,PLANEJAMENTO[[#This Row],[SKU]],PRODUCAO_SHRINK!H:H,PLANEJAMENTO[[#Headers],[SHERINK ENVIADO]],PRODUCAO_SHRINK!V:V,PLANEJAMENTO[[#This Row],[LISTA]])</f>
        <v>0</v>
      </c>
      <c r="M862" s="15">
        <f>SUMIFS(IN_TRANSITO!E:E,IN_TRANSITO!B:B,PLANEJAMENTO!C862,IN_TRANSITO!H:H,PLANEJAMENTO!$M$2,IN_TRANSITO!W:W,PLANEJAMENTO!A862)</f>
        <v>0</v>
      </c>
      <c r="N862" s="15">
        <v>0</v>
      </c>
      <c r="O862" s="15">
        <v>6174</v>
      </c>
      <c r="P862" s="15">
        <f>(PLANEJAMENTO[[#This Row],[AGUARDANDO SEPARAÇÃO]]+PLANEJAMENTO[[#This Row],[FINALIZADO]])-(PLANEJAMENTO[[#This Row],[TOTAL LISTA]]+PLANEJAMENTO[[#This Row],[KIT]])</f>
        <v>-4734</v>
      </c>
      <c r="Q862" s="3">
        <f>IFERROR(VLOOKUP(PLANEJAMENTO[[#This Row],[SKU]],EST_MERCOCAMP!A:E,5,0),0)</f>
        <v>1854</v>
      </c>
      <c r="R862" s="3">
        <f>IFERROR(VLOOKUP(PLANEJAMENTO[[#This Row],[SKU]],EST_LMX!A:C,3,0),0)</f>
        <v>4488</v>
      </c>
      <c r="S862" s="7">
        <f>IFERROR(IF(VLOOKUP(C862,'EST_DEVINTEX X DEMANDA'!A:E,5,0)&lt;0,0,VLOOKUP(C862,'EST_DEVINTEX X DEMANDA'!A:E,5,0)),0)</f>
        <v>0</v>
      </c>
      <c r="T862" s="3"/>
      <c r="U862" s="3">
        <f t="shared" si="26"/>
        <v>0</v>
      </c>
      <c r="V862" s="3">
        <f t="shared" si="29"/>
        <v>0</v>
      </c>
      <c r="W862" s="3" t="s">
        <v>145</v>
      </c>
      <c r="X862" s="87" t="s">
        <v>145</v>
      </c>
      <c r="Y862" s="73">
        <f>(PLANEJAMENTO[[#This Row],[AGUARDANDO SEPARAÇÃO]]+PLANEJAMENTO[[#This Row],[FINALIZADO]])/(PLANEJAMENTO[[#This Row],[KIT]]+PLANEJAMENTO[[#This Row],[TOTAL LISTA]])</f>
        <v>0.23323615160349853</v>
      </c>
    </row>
    <row r="863" spans="1:25" x14ac:dyDescent="0.25">
      <c r="A863" s="71" t="s">
        <v>581</v>
      </c>
      <c r="B863" s="71" t="s">
        <v>158</v>
      </c>
      <c r="C863" s="3">
        <v>32200</v>
      </c>
      <c r="D863" s="3" t="s">
        <v>400</v>
      </c>
      <c r="E863" s="47" t="s">
        <v>135</v>
      </c>
      <c r="F863" s="4" t="s">
        <v>582</v>
      </c>
      <c r="G863" s="4">
        <v>390</v>
      </c>
      <c r="H863" s="3">
        <v>6</v>
      </c>
      <c r="I863" s="15">
        <f>SUMIFS(IN_TRANSITO!E:E,IN_TRANSITO!B:B,PLANEJAMENTO!C863,IN_TRANSITO!H:H,PLANEJAMENTO!$I$2,IN_TRANSITO!W:W,PLANEJAMENTO!A863)</f>
        <v>0</v>
      </c>
      <c r="J863" s="15">
        <f>SUMIFS(IN_TRANSITO!E:E,IN_TRANSITO!B:B,PLANEJAMENTO!C863,IN_TRANSITO!H:H,PLANEJAMENTO!$J$2,IN_TRANSITO!W:W,PLANEJAMENTO!A863)</f>
        <v>0</v>
      </c>
      <c r="K863" s="15">
        <f>SUMIFS(PRODUCAO_SHRINK!E:E,PRODUCAO_SHRINK!B:B,PLANEJAMENTO[[#This Row],[SKU]],PRODUCAO_SHRINK!H:H,PLANEJAMENTO[[#Headers],[SHERINK SOLICITADO]],PRODUCAO_SHRINK!V:V,PLANEJAMENTO[[#This Row],[LISTA]])</f>
        <v>0</v>
      </c>
      <c r="L863" s="15">
        <f>SUMIFS(PRODUCAO_SHRINK!E:E,PRODUCAO_SHRINK!B:B,PLANEJAMENTO[[#This Row],[SKU]],PRODUCAO_SHRINK!H:H,PLANEJAMENTO[[#Headers],[SHERINK ENVIADO]],PRODUCAO_SHRINK!V:V,PLANEJAMENTO[[#This Row],[LISTA]])</f>
        <v>0</v>
      </c>
      <c r="M863" s="15">
        <f>SUMIFS(IN_TRANSITO!E:E,IN_TRANSITO!B:B,PLANEJAMENTO!C863,IN_TRANSITO!H:H,PLANEJAMENTO!$M$2,IN_TRANSITO!W:W,PLANEJAMENTO!A863)</f>
        <v>0</v>
      </c>
      <c r="N863" s="15">
        <v>0</v>
      </c>
      <c r="O863" s="15">
        <v>6378</v>
      </c>
      <c r="P863" s="15">
        <f>(PLANEJAMENTO[[#This Row],[AGUARDANDO SEPARAÇÃO]]+PLANEJAMENTO[[#This Row],[FINALIZADO]])-(PLANEJAMENTO[[#This Row],[TOTAL LISTA]]+PLANEJAMENTO[[#This Row],[KIT]])</f>
        <v>-6378</v>
      </c>
      <c r="Q863" s="3">
        <f>IFERROR(VLOOKUP(PLANEJAMENTO[[#This Row],[SKU]],EST_MERCOCAMP!A:E,5,0),0)</f>
        <v>2364</v>
      </c>
      <c r="R863" s="3">
        <f>IFERROR(VLOOKUP(PLANEJAMENTO[[#This Row],[SKU]],EST_LMX!A:C,3,0),0)</f>
        <v>18</v>
      </c>
      <c r="S863" s="7">
        <f>IFERROR(IF(VLOOKUP(C863,'EST_DEVINTEX X DEMANDA'!A:E,5,0)&lt;0,0,VLOOKUP(C863,'EST_DEVINTEX X DEMANDA'!A:E,5,0)),0)</f>
        <v>1578</v>
      </c>
      <c r="T863" s="3"/>
      <c r="U863" s="3">
        <f t="shared" si="26"/>
        <v>0</v>
      </c>
      <c r="V863" s="3">
        <f t="shared" si="29"/>
        <v>0</v>
      </c>
      <c r="W863" s="3" t="s">
        <v>182</v>
      </c>
      <c r="X863" s="87" t="s">
        <v>145</v>
      </c>
      <c r="Y863" s="73">
        <f>(PLANEJAMENTO[[#This Row],[AGUARDANDO SEPARAÇÃO]]+PLANEJAMENTO[[#This Row],[FINALIZADO]])/(PLANEJAMENTO[[#This Row],[KIT]]+PLANEJAMENTO[[#This Row],[TOTAL LISTA]])</f>
        <v>0</v>
      </c>
    </row>
    <row r="864" spans="1:25" x14ac:dyDescent="0.25">
      <c r="A864" s="71" t="s">
        <v>581</v>
      </c>
      <c r="B864" s="71" t="s">
        <v>158</v>
      </c>
      <c r="C864" s="3">
        <v>95243</v>
      </c>
      <c r="D864" s="3" t="s">
        <v>406</v>
      </c>
      <c r="E864" s="47" t="s">
        <v>135</v>
      </c>
      <c r="F864" s="4" t="s">
        <v>582</v>
      </c>
      <c r="G864" s="4">
        <v>1890</v>
      </c>
      <c r="H864" s="3">
        <v>6</v>
      </c>
      <c r="I864" s="15">
        <f>SUMIFS(IN_TRANSITO!E:E,IN_TRANSITO!B:B,PLANEJAMENTO!C864,IN_TRANSITO!H:H,PLANEJAMENTO!$I$2,IN_TRANSITO!W:W,PLANEJAMENTO!A864)</f>
        <v>3780</v>
      </c>
      <c r="J864" s="15">
        <f>SUMIFS(IN_TRANSITO!E:E,IN_TRANSITO!B:B,PLANEJAMENTO!C864,IN_TRANSITO!H:H,PLANEJAMENTO!$J$2,IN_TRANSITO!W:W,PLANEJAMENTO!A864)</f>
        <v>0</v>
      </c>
      <c r="K864" s="15">
        <f>SUMIFS(PRODUCAO_SHRINK!E:E,PRODUCAO_SHRINK!B:B,PLANEJAMENTO[[#This Row],[SKU]],PRODUCAO_SHRINK!H:H,PLANEJAMENTO[[#Headers],[SHERINK SOLICITADO]],PRODUCAO_SHRINK!V:V,PLANEJAMENTO[[#This Row],[LISTA]])</f>
        <v>0</v>
      </c>
      <c r="L864" s="15">
        <f>SUMIFS(PRODUCAO_SHRINK!E:E,PRODUCAO_SHRINK!B:B,PLANEJAMENTO[[#This Row],[SKU]],PRODUCAO_SHRINK!H:H,PLANEJAMENTO[[#Headers],[SHERINK ENVIADO]],PRODUCAO_SHRINK!V:V,PLANEJAMENTO[[#This Row],[LISTA]])</f>
        <v>0</v>
      </c>
      <c r="M864" s="15">
        <f>SUMIFS(IN_TRANSITO!E:E,IN_TRANSITO!B:B,PLANEJAMENTO!C864,IN_TRANSITO!H:H,PLANEJAMENTO!$M$2,IN_TRANSITO!W:W,PLANEJAMENTO!A864)</f>
        <v>0</v>
      </c>
      <c r="N864" s="15">
        <v>0</v>
      </c>
      <c r="O864" s="15">
        <v>7584</v>
      </c>
      <c r="P864" s="15">
        <f>(PLANEJAMENTO[[#This Row],[AGUARDANDO SEPARAÇÃO]]+PLANEJAMENTO[[#This Row],[FINALIZADO]])-(PLANEJAMENTO[[#This Row],[TOTAL LISTA]]+PLANEJAMENTO[[#This Row],[KIT]])</f>
        <v>-3804</v>
      </c>
      <c r="Q864" s="3">
        <f>IFERROR(VLOOKUP(PLANEJAMENTO[[#This Row],[SKU]],EST_MERCOCAMP!A:E,5,0),0)</f>
        <v>-3276</v>
      </c>
      <c r="R864" s="3">
        <f>IFERROR(VLOOKUP(PLANEJAMENTO[[#This Row],[SKU]],EST_LMX!A:C,3,0),0)</f>
        <v>1566</v>
      </c>
      <c r="S864" s="7">
        <f>IFERROR(IF(VLOOKUP(C864,'EST_DEVINTEX X DEMANDA'!A:E,5,0)&lt;0,0,VLOOKUP(C864,'EST_DEVINTEX X DEMANDA'!A:E,5,0)),0)</f>
        <v>1890</v>
      </c>
      <c r="T864" s="3"/>
      <c r="U864" s="3">
        <f t="shared" si="26"/>
        <v>0</v>
      </c>
      <c r="V864" s="3">
        <f t="shared" si="29"/>
        <v>0</v>
      </c>
      <c r="W864" s="3" t="s">
        <v>145</v>
      </c>
      <c r="X864" s="87" t="s">
        <v>145</v>
      </c>
      <c r="Y864" s="73">
        <f>(PLANEJAMENTO[[#This Row],[AGUARDANDO SEPARAÇÃO]]+PLANEJAMENTO[[#This Row],[FINALIZADO]])/(PLANEJAMENTO[[#This Row],[KIT]]+PLANEJAMENTO[[#This Row],[TOTAL LISTA]])</f>
        <v>0.49841772151898733</v>
      </c>
    </row>
    <row r="865" spans="1:25" x14ac:dyDescent="0.25">
      <c r="A865" s="71" t="s">
        <v>581</v>
      </c>
      <c r="B865" s="71" t="s">
        <v>158</v>
      </c>
      <c r="C865" s="3">
        <v>34988</v>
      </c>
      <c r="D865" s="3" t="s">
        <v>373</v>
      </c>
      <c r="E865" s="47" t="s">
        <v>135</v>
      </c>
      <c r="F865" s="4" t="s">
        <v>582</v>
      </c>
      <c r="G865" s="4">
        <v>480</v>
      </c>
      <c r="H865" s="3">
        <v>6</v>
      </c>
      <c r="I865" s="15">
        <f>SUMIFS(IN_TRANSITO!E:E,IN_TRANSITO!B:B,PLANEJAMENTO!C865,IN_TRANSITO!H:H,PLANEJAMENTO!$I$2,IN_TRANSITO!W:W,PLANEJAMENTO!A865)</f>
        <v>0</v>
      </c>
      <c r="J865" s="15">
        <f>SUMIFS(IN_TRANSITO!E:E,IN_TRANSITO!B:B,PLANEJAMENTO!C865,IN_TRANSITO!H:H,PLANEJAMENTO!$J$2,IN_TRANSITO!W:W,PLANEJAMENTO!A865)</f>
        <v>0</v>
      </c>
      <c r="K865" s="15">
        <f>SUMIFS(PRODUCAO_SHRINK!E:E,PRODUCAO_SHRINK!B:B,PLANEJAMENTO[[#This Row],[SKU]],PRODUCAO_SHRINK!H:H,PLANEJAMENTO[[#Headers],[SHERINK SOLICITADO]],PRODUCAO_SHRINK!V:V,PLANEJAMENTO[[#This Row],[LISTA]])</f>
        <v>0</v>
      </c>
      <c r="L865" s="15">
        <f>SUMIFS(PRODUCAO_SHRINK!E:E,PRODUCAO_SHRINK!B:B,PLANEJAMENTO[[#This Row],[SKU]],PRODUCAO_SHRINK!H:H,PLANEJAMENTO[[#Headers],[SHERINK ENVIADO]],PRODUCAO_SHRINK!V:V,PLANEJAMENTO[[#This Row],[LISTA]])</f>
        <v>0</v>
      </c>
      <c r="M865" s="15">
        <f>SUMIFS(IN_TRANSITO!E:E,IN_TRANSITO!B:B,PLANEJAMENTO!C865,IN_TRANSITO!H:H,PLANEJAMENTO!$M$2,IN_TRANSITO!W:W,PLANEJAMENTO!A865)</f>
        <v>0</v>
      </c>
      <c r="N865" s="15">
        <v>0</v>
      </c>
      <c r="O865" s="15">
        <v>10632</v>
      </c>
      <c r="P865" s="15">
        <f>(PLANEJAMENTO[[#This Row],[AGUARDANDO SEPARAÇÃO]]+PLANEJAMENTO[[#This Row],[FINALIZADO]])-(PLANEJAMENTO[[#This Row],[TOTAL LISTA]]+PLANEJAMENTO[[#This Row],[KIT]])</f>
        <v>-10632</v>
      </c>
      <c r="Q865" s="3">
        <f>IFERROR(VLOOKUP(PLANEJAMENTO[[#This Row],[SKU]],EST_MERCOCAMP!A:E,5,0),0)</f>
        <v>-1812</v>
      </c>
      <c r="R865" s="3">
        <f>IFERROR(VLOOKUP(PLANEJAMENTO[[#This Row],[SKU]],EST_LMX!A:C,3,0),0)</f>
        <v>5400</v>
      </c>
      <c r="S865" s="7">
        <f>IFERROR(IF(VLOOKUP(C865,'EST_DEVINTEX X DEMANDA'!A:E,5,0)&lt;0,0,VLOOKUP(C865,'EST_DEVINTEX X DEMANDA'!A:E,5,0)),0)</f>
        <v>2700</v>
      </c>
      <c r="T865" s="3"/>
      <c r="U865" s="3">
        <f t="shared" si="26"/>
        <v>0</v>
      </c>
      <c r="V865" s="3">
        <f t="shared" si="29"/>
        <v>0</v>
      </c>
      <c r="W865" s="3" t="s">
        <v>182</v>
      </c>
      <c r="X865" s="87" t="s">
        <v>145</v>
      </c>
      <c r="Y865" s="73">
        <f>(PLANEJAMENTO[[#This Row],[AGUARDANDO SEPARAÇÃO]]+PLANEJAMENTO[[#This Row],[FINALIZADO]])/(PLANEJAMENTO[[#This Row],[KIT]]+PLANEJAMENTO[[#This Row],[TOTAL LISTA]])</f>
        <v>0</v>
      </c>
    </row>
    <row r="866" spans="1:25" x14ac:dyDescent="0.25">
      <c r="A866" s="71" t="s">
        <v>581</v>
      </c>
      <c r="B866" s="71" t="s">
        <v>158</v>
      </c>
      <c r="C866" s="3">
        <v>95679</v>
      </c>
      <c r="D866" s="3" t="s">
        <v>370</v>
      </c>
      <c r="E866" s="47" t="s">
        <v>135</v>
      </c>
      <c r="F866" s="4" t="s">
        <v>582</v>
      </c>
      <c r="G866" s="4">
        <v>480</v>
      </c>
      <c r="H866" s="3">
        <v>6</v>
      </c>
      <c r="I866" s="15">
        <f>SUMIFS(IN_TRANSITO!E:E,IN_TRANSITO!B:B,PLANEJAMENTO!C866,IN_TRANSITO!H:H,PLANEJAMENTO!$I$2,IN_TRANSITO!W:W,PLANEJAMENTO!A866)</f>
        <v>9120</v>
      </c>
      <c r="J866" s="15">
        <f>SUMIFS(IN_TRANSITO!E:E,IN_TRANSITO!B:B,PLANEJAMENTO!C866,IN_TRANSITO!H:H,PLANEJAMENTO!$J$2,IN_TRANSITO!W:W,PLANEJAMENTO!A866)</f>
        <v>0</v>
      </c>
      <c r="K866" s="15">
        <f>SUMIFS(PRODUCAO_SHRINK!E:E,PRODUCAO_SHRINK!B:B,PLANEJAMENTO[[#This Row],[SKU]],PRODUCAO_SHRINK!H:H,PLANEJAMENTO[[#Headers],[SHERINK SOLICITADO]],PRODUCAO_SHRINK!V:V,PLANEJAMENTO[[#This Row],[LISTA]])</f>
        <v>0</v>
      </c>
      <c r="L866" s="15">
        <f>SUMIFS(PRODUCAO_SHRINK!E:E,PRODUCAO_SHRINK!B:B,PLANEJAMENTO[[#This Row],[SKU]],PRODUCAO_SHRINK!H:H,PLANEJAMENTO[[#Headers],[SHERINK ENVIADO]],PRODUCAO_SHRINK!V:V,PLANEJAMENTO[[#This Row],[LISTA]])</f>
        <v>0</v>
      </c>
      <c r="M866" s="15">
        <f>SUMIFS(IN_TRANSITO!E:E,IN_TRANSITO!B:B,PLANEJAMENTO!C866,IN_TRANSITO!H:H,PLANEJAMENTO!$M$2,IN_TRANSITO!W:W,PLANEJAMENTO!A866)</f>
        <v>0</v>
      </c>
      <c r="N866" s="15">
        <v>0</v>
      </c>
      <c r="O866" s="15">
        <v>14142</v>
      </c>
      <c r="P866" s="15">
        <f>(PLANEJAMENTO[[#This Row],[AGUARDANDO SEPARAÇÃO]]+PLANEJAMENTO[[#This Row],[FINALIZADO]])-(PLANEJAMENTO[[#This Row],[TOTAL LISTA]]+PLANEJAMENTO[[#This Row],[KIT]])</f>
        <v>-5022</v>
      </c>
      <c r="Q866" s="3">
        <f>IFERROR(VLOOKUP(PLANEJAMENTO[[#This Row],[SKU]],EST_MERCOCAMP!A:E,5,0),0)</f>
        <v>-4668</v>
      </c>
      <c r="R866" s="3">
        <f>IFERROR(VLOOKUP(PLANEJAMENTO[[#This Row],[SKU]],EST_LMX!A:C,3,0),0)</f>
        <v>4830</v>
      </c>
      <c r="S866" s="7">
        <f>IFERROR(IF(VLOOKUP(C866,'EST_DEVINTEX X DEMANDA'!A:E,5,0)&lt;0,0,VLOOKUP(C866,'EST_DEVINTEX X DEMANDA'!A:E,5,0)),0)</f>
        <v>17034</v>
      </c>
      <c r="T866" s="3"/>
      <c r="U866" s="3">
        <f t="shared" si="26"/>
        <v>0</v>
      </c>
      <c r="V866" s="3">
        <f t="shared" si="29"/>
        <v>0</v>
      </c>
      <c r="W866" s="3" t="s">
        <v>145</v>
      </c>
      <c r="X866" s="87" t="s">
        <v>145</v>
      </c>
      <c r="Y866" s="73">
        <f>(PLANEJAMENTO[[#This Row],[AGUARDANDO SEPARAÇÃO]]+PLANEJAMENTO[[#This Row],[FINALIZADO]])/(PLANEJAMENTO[[#This Row],[KIT]]+PLANEJAMENTO[[#This Row],[TOTAL LISTA]])</f>
        <v>0.64488756894357235</v>
      </c>
    </row>
    <row r="867" spans="1:25" x14ac:dyDescent="0.25">
      <c r="A867" s="71" t="s">
        <v>581</v>
      </c>
      <c r="B867" s="71" t="s">
        <v>158</v>
      </c>
      <c r="C867" s="3">
        <v>32060</v>
      </c>
      <c r="D867" s="3" t="s">
        <v>368</v>
      </c>
      <c r="E867" s="47" t="s">
        <v>135</v>
      </c>
      <c r="F867" s="4" t="s">
        <v>582</v>
      </c>
      <c r="G867" s="4">
        <v>480</v>
      </c>
      <c r="H867" s="3">
        <v>6</v>
      </c>
      <c r="I867" s="15">
        <f>SUMIFS(IN_TRANSITO!E:E,IN_TRANSITO!B:B,PLANEJAMENTO!C867,IN_TRANSITO!H:H,PLANEJAMENTO!$I$2,IN_TRANSITO!W:W,PLANEJAMENTO!A867)</f>
        <v>0</v>
      </c>
      <c r="J867" s="15">
        <f>SUMIFS(IN_TRANSITO!E:E,IN_TRANSITO!B:B,PLANEJAMENTO!C867,IN_TRANSITO!H:H,PLANEJAMENTO!$J$2,IN_TRANSITO!W:W,PLANEJAMENTO!A867)</f>
        <v>0</v>
      </c>
      <c r="K867" s="15">
        <f>SUMIFS(PRODUCAO_SHRINK!E:E,PRODUCAO_SHRINK!B:B,PLANEJAMENTO[[#This Row],[SKU]],PRODUCAO_SHRINK!H:H,PLANEJAMENTO[[#Headers],[SHERINK SOLICITADO]],PRODUCAO_SHRINK!V:V,PLANEJAMENTO[[#This Row],[LISTA]])</f>
        <v>0</v>
      </c>
      <c r="L867" s="15">
        <f>SUMIFS(PRODUCAO_SHRINK!E:E,PRODUCAO_SHRINK!B:B,PLANEJAMENTO[[#This Row],[SKU]],PRODUCAO_SHRINK!H:H,PLANEJAMENTO[[#Headers],[SHERINK ENVIADO]],PRODUCAO_SHRINK!V:V,PLANEJAMENTO[[#This Row],[LISTA]])</f>
        <v>0</v>
      </c>
      <c r="M867" s="15">
        <f>SUMIFS(IN_TRANSITO!E:E,IN_TRANSITO!B:B,PLANEJAMENTO!C867,IN_TRANSITO!H:H,PLANEJAMENTO!$M$2,IN_TRANSITO!W:W,PLANEJAMENTO!A867)</f>
        <v>0</v>
      </c>
      <c r="N867" s="15">
        <v>0</v>
      </c>
      <c r="O867" s="15">
        <v>15000</v>
      </c>
      <c r="P867" s="15">
        <f>(PLANEJAMENTO[[#This Row],[AGUARDANDO SEPARAÇÃO]]+PLANEJAMENTO[[#This Row],[FINALIZADO]])-(PLANEJAMENTO[[#This Row],[TOTAL LISTA]]+PLANEJAMENTO[[#This Row],[KIT]])</f>
        <v>-15000</v>
      </c>
      <c r="Q867" s="3">
        <f>IFERROR(VLOOKUP(PLANEJAMENTO[[#This Row],[SKU]],EST_MERCOCAMP!A:E,5,0),0)</f>
        <v>19698</v>
      </c>
      <c r="R867" s="3">
        <f>IFERROR(VLOOKUP(PLANEJAMENTO[[#This Row],[SKU]],EST_LMX!A:C,3,0),0)</f>
        <v>11174</v>
      </c>
      <c r="S867" s="7">
        <f>IFERROR(IF(VLOOKUP(C867,'EST_DEVINTEX X DEMANDA'!A:E,5,0)&lt;0,0,VLOOKUP(C867,'EST_DEVINTEX X DEMANDA'!A:E,5,0)),0)</f>
        <v>58446</v>
      </c>
      <c r="T867" s="3"/>
      <c r="U867" s="3">
        <f t="shared" si="26"/>
        <v>0</v>
      </c>
      <c r="V867" s="3">
        <f t="shared" si="29"/>
        <v>0</v>
      </c>
      <c r="W867" s="3" t="s">
        <v>182</v>
      </c>
      <c r="X867" s="87" t="s">
        <v>145</v>
      </c>
      <c r="Y867" s="73">
        <f>(PLANEJAMENTO[[#This Row],[AGUARDANDO SEPARAÇÃO]]+PLANEJAMENTO[[#This Row],[FINALIZADO]])/(PLANEJAMENTO[[#This Row],[KIT]]+PLANEJAMENTO[[#This Row],[TOTAL LISTA]])</f>
        <v>0</v>
      </c>
    </row>
    <row r="868" spans="1:25" x14ac:dyDescent="0.25">
      <c r="A868" s="71" t="s">
        <v>581</v>
      </c>
      <c r="B868" s="71" t="s">
        <v>158</v>
      </c>
      <c r="C868" s="3">
        <v>31690</v>
      </c>
      <c r="D868" s="3" t="s">
        <v>372</v>
      </c>
      <c r="E868" s="47" t="s">
        <v>135</v>
      </c>
      <c r="F868" s="4" t="s">
        <v>582</v>
      </c>
      <c r="G868" s="4">
        <v>2400</v>
      </c>
      <c r="H868" s="3">
        <v>6</v>
      </c>
      <c r="I868" s="15">
        <f>SUMIFS(IN_TRANSITO!E:E,IN_TRANSITO!B:B,PLANEJAMENTO!C868,IN_TRANSITO!H:H,PLANEJAMENTO!$I$2,IN_TRANSITO!W:W,PLANEJAMENTO!A868)</f>
        <v>0</v>
      </c>
      <c r="J868" s="15">
        <f>SUMIFS(IN_TRANSITO!E:E,IN_TRANSITO!B:B,PLANEJAMENTO!C868,IN_TRANSITO!H:H,PLANEJAMENTO!$J$2,IN_TRANSITO!W:W,PLANEJAMENTO!A868)</f>
        <v>0</v>
      </c>
      <c r="K868" s="15">
        <f>SUMIFS(PRODUCAO_SHRINK!E:E,PRODUCAO_SHRINK!B:B,PLANEJAMENTO[[#This Row],[SKU]],PRODUCAO_SHRINK!H:H,PLANEJAMENTO[[#Headers],[SHERINK SOLICITADO]],PRODUCAO_SHRINK!V:V,PLANEJAMENTO[[#This Row],[LISTA]])</f>
        <v>0</v>
      </c>
      <c r="L868" s="15">
        <f>SUMIFS(PRODUCAO_SHRINK!E:E,PRODUCAO_SHRINK!B:B,PLANEJAMENTO[[#This Row],[SKU]],PRODUCAO_SHRINK!H:H,PLANEJAMENTO[[#Headers],[SHERINK ENVIADO]],PRODUCAO_SHRINK!V:V,PLANEJAMENTO[[#This Row],[LISTA]])</f>
        <v>0</v>
      </c>
      <c r="M868" s="15">
        <f>SUMIFS(IN_TRANSITO!E:E,IN_TRANSITO!B:B,PLANEJAMENTO!C868,IN_TRANSITO!H:H,PLANEJAMENTO!$M$2,IN_TRANSITO!W:W,PLANEJAMENTO!A868)</f>
        <v>0</v>
      </c>
      <c r="N868" s="15">
        <v>0</v>
      </c>
      <c r="O868" s="15">
        <v>16788</v>
      </c>
      <c r="P868" s="15">
        <f>(PLANEJAMENTO[[#This Row],[AGUARDANDO SEPARAÇÃO]]+PLANEJAMENTO[[#This Row],[FINALIZADO]])-(PLANEJAMENTO[[#This Row],[TOTAL LISTA]]+PLANEJAMENTO[[#This Row],[KIT]])</f>
        <v>-16788</v>
      </c>
      <c r="Q868" s="3">
        <f>IFERROR(VLOOKUP(PLANEJAMENTO[[#This Row],[SKU]],EST_MERCOCAMP!A:E,5,0),0)</f>
        <v>-3648</v>
      </c>
      <c r="R868" s="3">
        <f>IFERROR(VLOOKUP(PLANEJAMENTO[[#This Row],[SKU]],EST_LMX!A:C,3,0),0)</f>
        <v>5808</v>
      </c>
      <c r="S868" s="7">
        <f>IFERROR(IF(VLOOKUP(C868,'EST_DEVINTEX X DEMANDA'!A:E,5,0)&lt;0,0,VLOOKUP(C868,'EST_DEVINTEX X DEMANDA'!A:E,5,0)),0)</f>
        <v>0</v>
      </c>
      <c r="T868" s="3"/>
      <c r="U868" s="3">
        <f t="shared" si="26"/>
        <v>0</v>
      </c>
      <c r="V868" s="3">
        <f t="shared" si="29"/>
        <v>0</v>
      </c>
      <c r="W868" s="3" t="s">
        <v>145</v>
      </c>
      <c r="X868" s="87" t="s">
        <v>145</v>
      </c>
      <c r="Y868" s="73">
        <f>(PLANEJAMENTO[[#This Row],[AGUARDANDO SEPARAÇÃO]]+PLANEJAMENTO[[#This Row],[FINALIZADO]])/(PLANEJAMENTO[[#This Row],[KIT]]+PLANEJAMENTO[[#This Row],[TOTAL LISTA]])</f>
        <v>0</v>
      </c>
    </row>
    <row r="869" spans="1:25" x14ac:dyDescent="0.25">
      <c r="A869" s="71" t="s">
        <v>581</v>
      </c>
      <c r="B869" s="71" t="s">
        <v>158</v>
      </c>
      <c r="C869" s="3">
        <v>95505</v>
      </c>
      <c r="D869" s="3" t="s">
        <v>369</v>
      </c>
      <c r="E869" s="47" t="s">
        <v>135</v>
      </c>
      <c r="F869" s="4" t="s">
        <v>582</v>
      </c>
      <c r="G869" s="4">
        <v>1260</v>
      </c>
      <c r="H869" s="3">
        <v>6</v>
      </c>
      <c r="I869" s="15">
        <f>SUMIFS(IN_TRANSITO!E:E,IN_TRANSITO!B:B,PLANEJAMENTO!C869,IN_TRANSITO!H:H,PLANEJAMENTO!$I$2,IN_TRANSITO!W:W,PLANEJAMENTO!A869)</f>
        <v>0</v>
      </c>
      <c r="J869" s="15">
        <f>SUMIFS(IN_TRANSITO!E:E,IN_TRANSITO!B:B,PLANEJAMENTO!C869,IN_TRANSITO!H:H,PLANEJAMENTO!$J$2,IN_TRANSITO!W:W,PLANEJAMENTO!A869)</f>
        <v>0</v>
      </c>
      <c r="K869" s="15">
        <f>SUMIFS(PRODUCAO_SHRINK!E:E,PRODUCAO_SHRINK!B:B,PLANEJAMENTO[[#This Row],[SKU]],PRODUCAO_SHRINK!H:H,PLANEJAMENTO[[#Headers],[SHERINK SOLICITADO]],PRODUCAO_SHRINK!V:V,PLANEJAMENTO[[#This Row],[LISTA]])</f>
        <v>0</v>
      </c>
      <c r="L869" s="15">
        <f>SUMIFS(PRODUCAO_SHRINK!E:E,PRODUCAO_SHRINK!B:B,PLANEJAMENTO[[#This Row],[SKU]],PRODUCAO_SHRINK!H:H,PLANEJAMENTO[[#Headers],[SHERINK ENVIADO]],PRODUCAO_SHRINK!V:V,PLANEJAMENTO[[#This Row],[LISTA]])</f>
        <v>0</v>
      </c>
      <c r="M869" s="15">
        <f>SUMIFS(IN_TRANSITO!E:E,IN_TRANSITO!B:B,PLANEJAMENTO!C869,IN_TRANSITO!H:H,PLANEJAMENTO!$M$2,IN_TRANSITO!W:W,PLANEJAMENTO!A869)</f>
        <v>0</v>
      </c>
      <c r="N869" s="15">
        <v>0</v>
      </c>
      <c r="O869" s="15">
        <v>28650</v>
      </c>
      <c r="P869" s="15">
        <f>(PLANEJAMENTO[[#This Row],[AGUARDANDO SEPARAÇÃO]]+PLANEJAMENTO[[#This Row],[FINALIZADO]])-(PLANEJAMENTO[[#This Row],[TOTAL LISTA]]+PLANEJAMENTO[[#This Row],[KIT]])</f>
        <v>-28650</v>
      </c>
      <c r="Q869" s="3">
        <f>IFERROR(VLOOKUP(PLANEJAMENTO[[#This Row],[SKU]],EST_MERCOCAMP!A:E,5,0),0)</f>
        <v>-1914</v>
      </c>
      <c r="R869" s="3">
        <f>IFERROR(VLOOKUP(PLANEJAMENTO[[#This Row],[SKU]],EST_LMX!A:C,3,0),0)</f>
        <v>126</v>
      </c>
      <c r="S869" s="7">
        <f>IFERROR(IF(VLOOKUP(C869,'EST_DEVINTEX X DEMANDA'!A:E,5,0)&lt;0,0,VLOOKUP(C869,'EST_DEVINTEX X DEMANDA'!A:E,5,0)),0)</f>
        <v>12854</v>
      </c>
      <c r="T869" s="3"/>
      <c r="U869" s="3">
        <f t="shared" si="26"/>
        <v>0</v>
      </c>
      <c r="V869" s="3">
        <f t="shared" si="29"/>
        <v>0</v>
      </c>
      <c r="W869" s="3" t="s">
        <v>145</v>
      </c>
      <c r="X869" s="87" t="s">
        <v>145</v>
      </c>
      <c r="Y869" s="73">
        <f>(PLANEJAMENTO[[#This Row],[AGUARDANDO SEPARAÇÃO]]+PLANEJAMENTO[[#This Row],[FINALIZADO]])/(PLANEJAMENTO[[#This Row],[KIT]]+PLANEJAMENTO[[#This Row],[TOTAL LISTA]])</f>
        <v>0</v>
      </c>
    </row>
    <row r="870" spans="1:25" x14ac:dyDescent="0.25">
      <c r="A870" s="71" t="s">
        <v>581</v>
      </c>
      <c r="B870" s="71" t="s">
        <v>158</v>
      </c>
      <c r="C870" s="3">
        <v>33361</v>
      </c>
      <c r="D870" s="3" t="s">
        <v>272</v>
      </c>
      <c r="E870" s="47" t="s">
        <v>135</v>
      </c>
      <c r="F870" s="4" t="s">
        <v>583</v>
      </c>
      <c r="G870" s="4">
        <v>4526</v>
      </c>
      <c r="H870" s="3">
        <v>6</v>
      </c>
      <c r="I870" s="15">
        <f>SUMIFS(IN_TRANSITO!E:E,IN_TRANSITO!B:B,PLANEJAMENTO!C870,IN_TRANSITO!H:H,PLANEJAMENTO!$I$2,IN_TRANSITO!W:W,PLANEJAMENTO!A870)</f>
        <v>0</v>
      </c>
      <c r="J870" s="15">
        <f>SUMIFS(IN_TRANSITO!E:E,IN_TRANSITO!B:B,PLANEJAMENTO!C870,IN_TRANSITO!H:H,PLANEJAMENTO!$J$2,IN_TRANSITO!W:W,PLANEJAMENTO!A870)</f>
        <v>0</v>
      </c>
      <c r="K870" s="15">
        <f>SUMIFS(PRODUCAO_SHRINK!E:E,PRODUCAO_SHRINK!B:B,PLANEJAMENTO[[#This Row],[SKU]],PRODUCAO_SHRINK!H:H,PLANEJAMENTO[[#Headers],[SHERINK SOLICITADO]],PRODUCAO_SHRINK!V:V,PLANEJAMENTO[[#This Row],[LISTA]])</f>
        <v>0</v>
      </c>
      <c r="L870" s="15">
        <f>SUMIFS(PRODUCAO_SHRINK!E:E,PRODUCAO_SHRINK!B:B,PLANEJAMENTO[[#This Row],[SKU]],PRODUCAO_SHRINK!H:H,PLANEJAMENTO[[#Headers],[SHERINK ENVIADO]],PRODUCAO_SHRINK!V:V,PLANEJAMENTO[[#This Row],[LISTA]])</f>
        <v>0</v>
      </c>
      <c r="M870" s="15">
        <f>SUMIFS(IN_TRANSITO!E:E,IN_TRANSITO!B:B,PLANEJAMENTO!C870,IN_TRANSITO!H:H,PLANEJAMENTO!$M$2,IN_TRANSITO!W:W,PLANEJAMENTO!A870)</f>
        <v>0</v>
      </c>
      <c r="N870" s="15">
        <v>0</v>
      </c>
      <c r="O870" s="15">
        <v>516</v>
      </c>
      <c r="P870" s="15">
        <f>(PLANEJAMENTO[[#This Row],[AGUARDANDO SEPARAÇÃO]]+PLANEJAMENTO[[#This Row],[FINALIZADO]])-(PLANEJAMENTO[[#This Row],[TOTAL LISTA]]+PLANEJAMENTO[[#This Row],[KIT]])</f>
        <v>-516</v>
      </c>
      <c r="Q870" s="3">
        <f>IFERROR(VLOOKUP(PLANEJAMENTO[[#This Row],[SKU]],EST_MERCOCAMP!A:E,5,0),0)</f>
        <v>0</v>
      </c>
      <c r="R870" s="3">
        <f>IFERROR(VLOOKUP(PLANEJAMENTO[[#This Row],[SKU]],EST_LMX!A:C,3,0),0)</f>
        <v>0</v>
      </c>
      <c r="S870" s="7">
        <f>IFERROR(IF(VLOOKUP(C870,'EST_DEVINTEX X DEMANDA'!A:E,5,0)&lt;0,0,VLOOKUP(C870,'EST_DEVINTEX X DEMANDA'!A:E,5,0)),0)</f>
        <v>0</v>
      </c>
      <c r="T870" s="3"/>
      <c r="U870" s="3">
        <f t="shared" si="26"/>
        <v>0</v>
      </c>
      <c r="V870" s="3">
        <f t="shared" si="29"/>
        <v>0</v>
      </c>
      <c r="W870" s="3" t="s">
        <v>145</v>
      </c>
      <c r="X870" s="87" t="s">
        <v>145</v>
      </c>
      <c r="Y870" s="73">
        <f>(PLANEJAMENTO[[#This Row],[AGUARDANDO SEPARAÇÃO]]+PLANEJAMENTO[[#This Row],[FINALIZADO]])/(PLANEJAMENTO[[#This Row],[KIT]]+PLANEJAMENTO[[#This Row],[TOTAL LISTA]])</f>
        <v>0</v>
      </c>
    </row>
    <row r="871" spans="1:25" x14ac:dyDescent="0.25">
      <c r="A871" s="71" t="s">
        <v>581</v>
      </c>
      <c r="B871" s="71" t="s">
        <v>158</v>
      </c>
      <c r="C871" s="3">
        <v>32619</v>
      </c>
      <c r="D871" s="3" t="s">
        <v>584</v>
      </c>
      <c r="E871" s="47" t="s">
        <v>137</v>
      </c>
      <c r="F871" s="4" t="s">
        <v>583</v>
      </c>
      <c r="G871" s="4">
        <v>462</v>
      </c>
      <c r="H871" s="3">
        <v>6</v>
      </c>
      <c r="I871" s="15">
        <f>SUMIFS(IN_TRANSITO!E:E,IN_TRANSITO!B:B,PLANEJAMENTO!C871,IN_TRANSITO!H:H,PLANEJAMENTO!$I$2,IN_TRANSITO!W:W,PLANEJAMENTO!A871)</f>
        <v>0</v>
      </c>
      <c r="J871" s="15">
        <f>SUMIFS(IN_TRANSITO!E:E,IN_TRANSITO!B:B,PLANEJAMENTO!C871,IN_TRANSITO!H:H,PLANEJAMENTO!$J$2,IN_TRANSITO!W:W,PLANEJAMENTO!A871)</f>
        <v>0</v>
      </c>
      <c r="K871" s="15">
        <f>SUMIFS(PRODUCAO_SHRINK!E:E,PRODUCAO_SHRINK!B:B,PLANEJAMENTO[[#This Row],[SKU]],PRODUCAO_SHRINK!H:H,PLANEJAMENTO[[#Headers],[SHERINK SOLICITADO]],PRODUCAO_SHRINK!V:V,PLANEJAMENTO[[#This Row],[LISTA]])</f>
        <v>0</v>
      </c>
      <c r="L871" s="15">
        <f>SUMIFS(PRODUCAO_SHRINK!E:E,PRODUCAO_SHRINK!B:B,PLANEJAMENTO[[#This Row],[SKU]],PRODUCAO_SHRINK!H:H,PLANEJAMENTO[[#Headers],[SHERINK ENVIADO]],PRODUCAO_SHRINK!V:V,PLANEJAMENTO[[#This Row],[LISTA]])</f>
        <v>0</v>
      </c>
      <c r="M871" s="15">
        <f>SUMIFS(IN_TRANSITO!E:E,IN_TRANSITO!B:B,PLANEJAMENTO!C871,IN_TRANSITO!H:H,PLANEJAMENTO!$M$2,IN_TRANSITO!W:W,PLANEJAMENTO!A871)</f>
        <v>0</v>
      </c>
      <c r="N871" s="15">
        <v>0</v>
      </c>
      <c r="O871" s="15">
        <v>522</v>
      </c>
      <c r="P871" s="15">
        <f>(PLANEJAMENTO[[#This Row],[AGUARDANDO SEPARAÇÃO]]+PLANEJAMENTO[[#This Row],[FINALIZADO]])-(PLANEJAMENTO[[#This Row],[TOTAL LISTA]]+PLANEJAMENTO[[#This Row],[KIT]])</f>
        <v>-522</v>
      </c>
      <c r="Q871" s="3">
        <f>IFERROR(VLOOKUP(PLANEJAMENTO[[#This Row],[SKU]],EST_MERCOCAMP!A:E,5,0),0)</f>
        <v>1008</v>
      </c>
      <c r="R871" s="3">
        <f>IFERROR(VLOOKUP(PLANEJAMENTO[[#This Row],[SKU]],EST_LMX!A:C,3,0),0)</f>
        <v>432</v>
      </c>
      <c r="S871" s="7">
        <f>IFERROR(IF(VLOOKUP(C871,'EST_DEVINTEX X DEMANDA'!A:E,5,0)&lt;0,0,VLOOKUP(C871,'EST_DEVINTEX X DEMANDA'!A:E,5,0)),0)</f>
        <v>504</v>
      </c>
      <c r="T871" s="3"/>
      <c r="U871" s="3">
        <f t="shared" si="26"/>
        <v>0</v>
      </c>
      <c r="V871" s="3">
        <f t="shared" si="29"/>
        <v>0</v>
      </c>
      <c r="W871" s="3" t="s">
        <v>182</v>
      </c>
      <c r="X871" s="87" t="s">
        <v>145</v>
      </c>
      <c r="Y871" s="73">
        <f>(PLANEJAMENTO[[#This Row],[AGUARDANDO SEPARAÇÃO]]+PLANEJAMENTO[[#This Row],[FINALIZADO]])/(PLANEJAMENTO[[#This Row],[KIT]]+PLANEJAMENTO[[#This Row],[TOTAL LISTA]])</f>
        <v>0</v>
      </c>
    </row>
    <row r="872" spans="1:25" x14ac:dyDescent="0.25">
      <c r="A872" s="71" t="s">
        <v>581</v>
      </c>
      <c r="B872" s="71" t="s">
        <v>158</v>
      </c>
      <c r="C872" s="3">
        <v>32204</v>
      </c>
      <c r="D872" s="3" t="s">
        <v>585</v>
      </c>
      <c r="E872" s="47" t="s">
        <v>137</v>
      </c>
      <c r="F872" s="4" t="s">
        <v>583</v>
      </c>
      <c r="G872" s="4">
        <v>390</v>
      </c>
      <c r="H872" s="3">
        <v>6</v>
      </c>
      <c r="I872" s="15">
        <f>SUMIFS(IN_TRANSITO!E:E,IN_TRANSITO!B:B,PLANEJAMENTO!C872,IN_TRANSITO!H:H,PLANEJAMENTO!$I$2,IN_TRANSITO!W:W,PLANEJAMENTO!A872)</f>
        <v>0</v>
      </c>
      <c r="J872" s="15">
        <f>SUMIFS(IN_TRANSITO!E:E,IN_TRANSITO!B:B,PLANEJAMENTO!C872,IN_TRANSITO!H:H,PLANEJAMENTO!$J$2,IN_TRANSITO!W:W,PLANEJAMENTO!A872)</f>
        <v>0</v>
      </c>
      <c r="K872" s="15">
        <f>SUMIFS(PRODUCAO_SHRINK!E:E,PRODUCAO_SHRINK!B:B,PLANEJAMENTO[[#This Row],[SKU]],PRODUCAO_SHRINK!H:H,PLANEJAMENTO[[#Headers],[SHERINK SOLICITADO]],PRODUCAO_SHRINK!V:V,PLANEJAMENTO[[#This Row],[LISTA]])</f>
        <v>0</v>
      </c>
      <c r="L872" s="15">
        <f>SUMIFS(PRODUCAO_SHRINK!E:E,PRODUCAO_SHRINK!B:B,PLANEJAMENTO[[#This Row],[SKU]],PRODUCAO_SHRINK!H:H,PLANEJAMENTO[[#Headers],[SHERINK ENVIADO]],PRODUCAO_SHRINK!V:V,PLANEJAMENTO[[#This Row],[LISTA]])</f>
        <v>0</v>
      </c>
      <c r="M872" s="15">
        <f>SUMIFS(IN_TRANSITO!E:E,IN_TRANSITO!B:B,PLANEJAMENTO!C872,IN_TRANSITO!H:H,PLANEJAMENTO!$M$2,IN_TRANSITO!W:W,PLANEJAMENTO!A872)</f>
        <v>0</v>
      </c>
      <c r="N872" s="15">
        <v>0</v>
      </c>
      <c r="O872" s="15">
        <v>528</v>
      </c>
      <c r="P872" s="15">
        <f>(PLANEJAMENTO[[#This Row],[AGUARDANDO SEPARAÇÃO]]+PLANEJAMENTO[[#This Row],[FINALIZADO]])-(PLANEJAMENTO[[#This Row],[TOTAL LISTA]]+PLANEJAMENTO[[#This Row],[KIT]])</f>
        <v>-528</v>
      </c>
      <c r="Q872" s="3">
        <f>IFERROR(VLOOKUP(PLANEJAMENTO[[#This Row],[SKU]],EST_MERCOCAMP!A:E,5,0),0)</f>
        <v>138</v>
      </c>
      <c r="R872" s="3">
        <f>IFERROR(VLOOKUP(PLANEJAMENTO[[#This Row],[SKU]],EST_LMX!A:C,3,0),0)</f>
        <v>438</v>
      </c>
      <c r="S872" s="7">
        <f>IFERROR(IF(VLOOKUP(C872,'EST_DEVINTEX X DEMANDA'!A:E,5,0)&lt;0,0,VLOOKUP(C872,'EST_DEVINTEX X DEMANDA'!A:E,5,0)),0)</f>
        <v>390</v>
      </c>
      <c r="T872" s="3"/>
      <c r="U872" s="3">
        <f t="shared" si="26"/>
        <v>0</v>
      </c>
      <c r="V872" s="3">
        <f t="shared" si="29"/>
        <v>0</v>
      </c>
      <c r="W872" s="3" t="s">
        <v>182</v>
      </c>
      <c r="X872" s="87" t="s">
        <v>145</v>
      </c>
      <c r="Y872" s="73">
        <f>(PLANEJAMENTO[[#This Row],[AGUARDANDO SEPARAÇÃO]]+PLANEJAMENTO[[#This Row],[FINALIZADO]])/(PLANEJAMENTO[[#This Row],[KIT]]+PLANEJAMENTO[[#This Row],[TOTAL LISTA]])</f>
        <v>0</v>
      </c>
    </row>
    <row r="873" spans="1:25" x14ac:dyDescent="0.25">
      <c r="A873" s="71" t="s">
        <v>581</v>
      </c>
      <c r="B873" s="71" t="s">
        <v>158</v>
      </c>
      <c r="C873" s="3">
        <v>33643</v>
      </c>
      <c r="D873" s="3" t="s">
        <v>586</v>
      </c>
      <c r="E873" s="47" t="s">
        <v>587</v>
      </c>
      <c r="F873" s="4" t="s">
        <v>588</v>
      </c>
      <c r="G873" s="4">
        <v>1260</v>
      </c>
      <c r="H873" s="3">
        <v>6</v>
      </c>
      <c r="I873" s="15">
        <f>SUMIFS(IN_TRANSITO!E:E,IN_TRANSITO!B:B,PLANEJAMENTO!C873,IN_TRANSITO!H:H,PLANEJAMENTO!$I$2,IN_TRANSITO!W:W,PLANEJAMENTO!A873)</f>
        <v>540</v>
      </c>
      <c r="J873" s="15">
        <f>SUMIFS(IN_TRANSITO!E:E,IN_TRANSITO!B:B,PLANEJAMENTO!C873,IN_TRANSITO!H:H,PLANEJAMENTO!$J$2,IN_TRANSITO!W:W,PLANEJAMENTO!A873)</f>
        <v>0</v>
      </c>
      <c r="K873" s="15">
        <f>SUMIFS(PRODUCAO_SHRINK!E:E,PRODUCAO_SHRINK!B:B,PLANEJAMENTO[[#This Row],[SKU]],PRODUCAO_SHRINK!H:H,PLANEJAMENTO[[#Headers],[SHERINK SOLICITADO]],PRODUCAO_SHRINK!V:V,PLANEJAMENTO[[#This Row],[LISTA]])</f>
        <v>0</v>
      </c>
      <c r="L873" s="15">
        <f>SUMIFS(PRODUCAO_SHRINK!E:E,PRODUCAO_SHRINK!B:B,PLANEJAMENTO[[#This Row],[SKU]],PRODUCAO_SHRINK!H:H,PLANEJAMENTO[[#Headers],[SHERINK ENVIADO]],PRODUCAO_SHRINK!V:V,PLANEJAMENTO[[#This Row],[LISTA]])</f>
        <v>0</v>
      </c>
      <c r="M873" s="15">
        <f>SUMIFS(IN_TRANSITO!E:E,IN_TRANSITO!B:B,PLANEJAMENTO!C873,IN_TRANSITO!H:H,PLANEJAMENTO!$M$2,IN_TRANSITO!W:W,PLANEJAMENTO!A873)</f>
        <v>0</v>
      </c>
      <c r="N873" s="15">
        <v>0</v>
      </c>
      <c r="O873" s="15">
        <v>540</v>
      </c>
      <c r="P873" s="15">
        <f>(PLANEJAMENTO[[#This Row],[AGUARDANDO SEPARAÇÃO]]+PLANEJAMENTO[[#This Row],[FINALIZADO]])-(PLANEJAMENTO[[#This Row],[TOTAL LISTA]]+PLANEJAMENTO[[#This Row],[KIT]])</f>
        <v>0</v>
      </c>
      <c r="Q873" s="3">
        <f>IFERROR(VLOOKUP(PLANEJAMENTO[[#This Row],[SKU]],EST_MERCOCAMP!A:E,5,0),0)</f>
        <v>2568</v>
      </c>
      <c r="R873" s="3">
        <f>IFERROR(VLOOKUP(PLANEJAMENTO[[#This Row],[SKU]],EST_LMX!A:C,3,0),0)</f>
        <v>276</v>
      </c>
      <c r="S873" s="7">
        <f>IFERROR(IF(VLOOKUP(C873,'EST_DEVINTEX X DEMANDA'!A:E,5,0)&lt;0,0,VLOOKUP(C873,'EST_DEVINTEX X DEMANDA'!A:E,5,0)),0)</f>
        <v>5064</v>
      </c>
      <c r="T873" s="3"/>
      <c r="U873" s="3">
        <f t="shared" si="26"/>
        <v>0</v>
      </c>
      <c r="V873" s="3">
        <f t="shared" si="29"/>
        <v>0</v>
      </c>
      <c r="W873" s="3" t="s">
        <v>145</v>
      </c>
      <c r="X873" s="87" t="s">
        <v>145</v>
      </c>
      <c r="Y873" s="73">
        <f>(PLANEJAMENTO[[#This Row],[AGUARDANDO SEPARAÇÃO]]+PLANEJAMENTO[[#This Row],[FINALIZADO]])/(PLANEJAMENTO[[#This Row],[KIT]]+PLANEJAMENTO[[#This Row],[TOTAL LISTA]])</f>
        <v>1</v>
      </c>
    </row>
    <row r="874" spans="1:25" x14ac:dyDescent="0.25">
      <c r="A874" s="71" t="s">
        <v>581</v>
      </c>
      <c r="B874" s="71" t="s">
        <v>158</v>
      </c>
      <c r="C874" s="3">
        <v>30745</v>
      </c>
      <c r="D874" s="3" t="s">
        <v>589</v>
      </c>
      <c r="E874" s="47" t="s">
        <v>137</v>
      </c>
      <c r="F874" s="4" t="s">
        <v>583</v>
      </c>
      <c r="G874" s="4">
        <v>480</v>
      </c>
      <c r="H874" s="3">
        <v>6</v>
      </c>
      <c r="I874" s="15">
        <f>SUMIFS(IN_TRANSITO!E:E,IN_TRANSITO!B:B,PLANEJAMENTO!C874,IN_TRANSITO!H:H,PLANEJAMENTO!$I$2,IN_TRANSITO!W:W,PLANEJAMENTO!A874)</f>
        <v>0</v>
      </c>
      <c r="J874" s="15">
        <f>SUMIFS(IN_TRANSITO!E:E,IN_TRANSITO!B:B,PLANEJAMENTO!C874,IN_TRANSITO!H:H,PLANEJAMENTO!$J$2,IN_TRANSITO!W:W,PLANEJAMENTO!A874)</f>
        <v>0</v>
      </c>
      <c r="K874" s="15">
        <f>SUMIFS(PRODUCAO_SHRINK!E:E,PRODUCAO_SHRINK!B:B,PLANEJAMENTO[[#This Row],[SKU]],PRODUCAO_SHRINK!H:H,PLANEJAMENTO[[#Headers],[SHERINK SOLICITADO]],PRODUCAO_SHRINK!V:V,PLANEJAMENTO[[#This Row],[LISTA]])</f>
        <v>0</v>
      </c>
      <c r="L874" s="15">
        <f>SUMIFS(PRODUCAO_SHRINK!E:E,PRODUCAO_SHRINK!B:B,PLANEJAMENTO[[#This Row],[SKU]],PRODUCAO_SHRINK!H:H,PLANEJAMENTO[[#Headers],[SHERINK ENVIADO]],PRODUCAO_SHRINK!V:V,PLANEJAMENTO[[#This Row],[LISTA]])</f>
        <v>0</v>
      </c>
      <c r="M874" s="15">
        <f>SUMIFS(IN_TRANSITO!E:E,IN_TRANSITO!B:B,PLANEJAMENTO!C874,IN_TRANSITO!H:H,PLANEJAMENTO!$M$2,IN_TRANSITO!W:W,PLANEJAMENTO!A874)</f>
        <v>0</v>
      </c>
      <c r="N874" s="15">
        <v>0</v>
      </c>
      <c r="O874" s="15">
        <v>546</v>
      </c>
      <c r="P874" s="15">
        <f>(PLANEJAMENTO[[#This Row],[AGUARDANDO SEPARAÇÃO]]+PLANEJAMENTO[[#This Row],[FINALIZADO]])-(PLANEJAMENTO[[#This Row],[TOTAL LISTA]]+PLANEJAMENTO[[#This Row],[KIT]])</f>
        <v>-546</v>
      </c>
      <c r="Q874" s="3">
        <f>IFERROR(VLOOKUP(PLANEJAMENTO[[#This Row],[SKU]],EST_MERCOCAMP!A:E,5,0),0)</f>
        <v>9126</v>
      </c>
      <c r="R874" s="3">
        <f>IFERROR(VLOOKUP(PLANEJAMENTO[[#This Row],[SKU]],EST_LMX!A:C,3,0),0)</f>
        <v>168</v>
      </c>
      <c r="S874" s="7">
        <f>IFERROR(IF(VLOOKUP(C874,'EST_DEVINTEX X DEMANDA'!A:E,5,0)&lt;0,0,VLOOKUP(C874,'EST_DEVINTEX X DEMANDA'!A:E,5,0)),0)</f>
        <v>3840</v>
      </c>
      <c r="T874" s="3"/>
      <c r="U874" s="3">
        <f t="shared" si="26"/>
        <v>0</v>
      </c>
      <c r="V874" s="3">
        <f t="shared" si="29"/>
        <v>0</v>
      </c>
      <c r="W874" s="3" t="s">
        <v>182</v>
      </c>
      <c r="X874" s="87" t="s">
        <v>145</v>
      </c>
      <c r="Y874" s="73">
        <f>(PLANEJAMENTO[[#This Row],[AGUARDANDO SEPARAÇÃO]]+PLANEJAMENTO[[#This Row],[FINALIZADO]])/(PLANEJAMENTO[[#This Row],[KIT]]+PLANEJAMENTO[[#This Row],[TOTAL LISTA]])</f>
        <v>0</v>
      </c>
    </row>
    <row r="875" spans="1:25" x14ac:dyDescent="0.25">
      <c r="A875" s="71" t="s">
        <v>581</v>
      </c>
      <c r="B875" s="71" t="s">
        <v>158</v>
      </c>
      <c r="C875" s="3">
        <v>95556</v>
      </c>
      <c r="D875" s="3" t="s">
        <v>590</v>
      </c>
      <c r="E875" s="47" t="s">
        <v>137</v>
      </c>
      <c r="F875" s="4" t="s">
        <v>583</v>
      </c>
      <c r="G875" s="4">
        <v>480</v>
      </c>
      <c r="H875" s="3">
        <v>6</v>
      </c>
      <c r="I875" s="15">
        <f>SUMIFS(IN_TRANSITO!E:E,IN_TRANSITO!B:B,PLANEJAMENTO!C875,IN_TRANSITO!H:H,PLANEJAMENTO!$I$2,IN_TRANSITO!W:W,PLANEJAMENTO!A875)</f>
        <v>552</v>
      </c>
      <c r="J875" s="15">
        <f>SUMIFS(IN_TRANSITO!E:E,IN_TRANSITO!B:B,PLANEJAMENTO!C875,IN_TRANSITO!H:H,PLANEJAMENTO!$J$2,IN_TRANSITO!W:W,PLANEJAMENTO!A875)</f>
        <v>0</v>
      </c>
      <c r="K875" s="15">
        <f>SUMIFS(PRODUCAO_SHRINK!E:E,PRODUCAO_SHRINK!B:B,PLANEJAMENTO[[#This Row],[SKU]],PRODUCAO_SHRINK!H:H,PLANEJAMENTO[[#Headers],[SHERINK SOLICITADO]],PRODUCAO_SHRINK!V:V,PLANEJAMENTO[[#This Row],[LISTA]])</f>
        <v>0</v>
      </c>
      <c r="L875" s="15">
        <f>SUMIFS(PRODUCAO_SHRINK!E:E,PRODUCAO_SHRINK!B:B,PLANEJAMENTO[[#This Row],[SKU]],PRODUCAO_SHRINK!H:H,PLANEJAMENTO[[#Headers],[SHERINK ENVIADO]],PRODUCAO_SHRINK!V:V,PLANEJAMENTO[[#This Row],[LISTA]])</f>
        <v>0</v>
      </c>
      <c r="M875" s="15">
        <f>SUMIFS(IN_TRANSITO!E:E,IN_TRANSITO!B:B,PLANEJAMENTO!C875,IN_TRANSITO!H:H,PLANEJAMENTO!$M$2,IN_TRANSITO!W:W,PLANEJAMENTO!A875)</f>
        <v>0</v>
      </c>
      <c r="N875" s="15">
        <v>0</v>
      </c>
      <c r="O875" s="15">
        <v>552</v>
      </c>
      <c r="P875" s="15">
        <f>(PLANEJAMENTO[[#This Row],[AGUARDANDO SEPARAÇÃO]]+PLANEJAMENTO[[#This Row],[FINALIZADO]])-(PLANEJAMENTO[[#This Row],[TOTAL LISTA]]+PLANEJAMENTO[[#This Row],[KIT]])</f>
        <v>0</v>
      </c>
      <c r="Q875" s="3">
        <f>IFERROR(VLOOKUP(PLANEJAMENTO[[#This Row],[SKU]],EST_MERCOCAMP!A:E,5,0),0)</f>
        <v>-2244</v>
      </c>
      <c r="R875" s="3">
        <f>IFERROR(VLOOKUP(PLANEJAMENTO[[#This Row],[SKU]],EST_LMX!A:C,3,0),0)</f>
        <v>162</v>
      </c>
      <c r="S875" s="7">
        <f>IFERROR(IF(VLOOKUP(C875,'EST_DEVINTEX X DEMANDA'!A:E,5,0)&lt;0,0,VLOOKUP(C875,'EST_DEVINTEX X DEMANDA'!A:E,5,0)),0)</f>
        <v>0</v>
      </c>
      <c r="T875" s="3"/>
      <c r="U875" s="3">
        <f t="shared" si="26"/>
        <v>0</v>
      </c>
      <c r="V875" s="3">
        <f t="shared" si="29"/>
        <v>0</v>
      </c>
      <c r="W875" s="3" t="s">
        <v>145</v>
      </c>
      <c r="X875" s="87" t="s">
        <v>145</v>
      </c>
      <c r="Y875" s="73">
        <f>(PLANEJAMENTO[[#This Row],[AGUARDANDO SEPARAÇÃO]]+PLANEJAMENTO[[#This Row],[FINALIZADO]])/(PLANEJAMENTO[[#This Row],[KIT]]+PLANEJAMENTO[[#This Row],[TOTAL LISTA]])</f>
        <v>1</v>
      </c>
    </row>
    <row r="876" spans="1:25" x14ac:dyDescent="0.25">
      <c r="A876" s="71" t="s">
        <v>581</v>
      </c>
      <c r="B876" s="71" t="s">
        <v>158</v>
      </c>
      <c r="C876" s="3">
        <v>34665</v>
      </c>
      <c r="D876" s="3" t="s">
        <v>591</v>
      </c>
      <c r="E876" s="47" t="s">
        <v>135</v>
      </c>
      <c r="F876" s="4" t="s">
        <v>583</v>
      </c>
      <c r="G876" s="4">
        <v>936</v>
      </c>
      <c r="H876" s="3">
        <v>6</v>
      </c>
      <c r="I876" s="15">
        <f>SUMIFS(IN_TRANSITO!E:E,IN_TRANSITO!B:B,PLANEJAMENTO!C876,IN_TRANSITO!H:H,PLANEJAMENTO!$I$2,IN_TRANSITO!W:W,PLANEJAMENTO!A876)</f>
        <v>552</v>
      </c>
      <c r="J876" s="15">
        <f>SUMIFS(IN_TRANSITO!E:E,IN_TRANSITO!B:B,PLANEJAMENTO!C876,IN_TRANSITO!H:H,PLANEJAMENTO!$J$2,IN_TRANSITO!W:W,PLANEJAMENTO!A876)</f>
        <v>0</v>
      </c>
      <c r="K876" s="15">
        <f>SUMIFS(PRODUCAO_SHRINK!E:E,PRODUCAO_SHRINK!B:B,PLANEJAMENTO[[#This Row],[SKU]],PRODUCAO_SHRINK!H:H,PLANEJAMENTO[[#Headers],[SHERINK SOLICITADO]],PRODUCAO_SHRINK!V:V,PLANEJAMENTO[[#This Row],[LISTA]])</f>
        <v>0</v>
      </c>
      <c r="L876" s="15">
        <f>SUMIFS(PRODUCAO_SHRINK!E:E,PRODUCAO_SHRINK!B:B,PLANEJAMENTO[[#This Row],[SKU]],PRODUCAO_SHRINK!H:H,PLANEJAMENTO[[#Headers],[SHERINK ENVIADO]],PRODUCAO_SHRINK!V:V,PLANEJAMENTO[[#This Row],[LISTA]])</f>
        <v>0</v>
      </c>
      <c r="M876" s="15">
        <f>SUMIFS(IN_TRANSITO!E:E,IN_TRANSITO!B:B,PLANEJAMENTO!C876,IN_TRANSITO!H:H,PLANEJAMENTO!$M$2,IN_TRANSITO!W:W,PLANEJAMENTO!A876)</f>
        <v>0</v>
      </c>
      <c r="N876" s="15">
        <v>0</v>
      </c>
      <c r="O876" s="15">
        <v>552</v>
      </c>
      <c r="P876" s="15">
        <f>(PLANEJAMENTO[[#This Row],[AGUARDANDO SEPARAÇÃO]]+PLANEJAMENTO[[#This Row],[FINALIZADO]])-(PLANEJAMENTO[[#This Row],[TOTAL LISTA]]+PLANEJAMENTO[[#This Row],[KIT]])</f>
        <v>0</v>
      </c>
      <c r="Q876" s="3">
        <f>IFERROR(VLOOKUP(PLANEJAMENTO[[#This Row],[SKU]],EST_MERCOCAMP!A:E,5,0),0)</f>
        <v>-1728</v>
      </c>
      <c r="R876" s="3">
        <f>IFERROR(VLOOKUP(PLANEJAMENTO[[#This Row],[SKU]],EST_LMX!A:C,3,0),0)</f>
        <v>144</v>
      </c>
      <c r="S876" s="7">
        <f>IFERROR(IF(VLOOKUP(C876,'EST_DEVINTEX X DEMANDA'!A:E,5,0)&lt;0,0,VLOOKUP(C876,'EST_DEVINTEX X DEMANDA'!A:E,5,0)),0)</f>
        <v>9426</v>
      </c>
      <c r="T876" s="3"/>
      <c r="U876" s="3">
        <f t="shared" si="26"/>
        <v>0</v>
      </c>
      <c r="V876" s="3">
        <f t="shared" si="29"/>
        <v>0</v>
      </c>
      <c r="W876" s="3" t="s">
        <v>145</v>
      </c>
      <c r="X876" s="87" t="s">
        <v>145</v>
      </c>
      <c r="Y876" s="73">
        <f>(PLANEJAMENTO[[#This Row],[AGUARDANDO SEPARAÇÃO]]+PLANEJAMENTO[[#This Row],[FINALIZADO]])/(PLANEJAMENTO[[#This Row],[KIT]]+PLANEJAMENTO[[#This Row],[TOTAL LISTA]])</f>
        <v>1</v>
      </c>
    </row>
    <row r="877" spans="1:25" x14ac:dyDescent="0.25">
      <c r="A877" s="71" t="s">
        <v>581</v>
      </c>
      <c r="B877" s="71" t="s">
        <v>158</v>
      </c>
      <c r="C877" s="3">
        <v>8256</v>
      </c>
      <c r="D877" s="3" t="s">
        <v>434</v>
      </c>
      <c r="E877" s="47" t="s">
        <v>137</v>
      </c>
      <c r="F877" s="4" t="s">
        <v>583</v>
      </c>
      <c r="G877" s="4">
        <v>1512</v>
      </c>
      <c r="H877" s="3">
        <v>6</v>
      </c>
      <c r="I877" s="15">
        <f>SUMIFS(IN_TRANSITO!E:E,IN_TRANSITO!B:B,PLANEJAMENTO!C877,IN_TRANSITO!H:H,PLANEJAMENTO!$I$2,IN_TRANSITO!W:W,PLANEJAMENTO!A877)</f>
        <v>594</v>
      </c>
      <c r="J877" s="15">
        <f>SUMIFS(IN_TRANSITO!E:E,IN_TRANSITO!B:B,PLANEJAMENTO!C877,IN_TRANSITO!H:H,PLANEJAMENTO!$J$2,IN_TRANSITO!W:W,PLANEJAMENTO!A877)</f>
        <v>0</v>
      </c>
      <c r="K877" s="15">
        <f>SUMIFS(PRODUCAO_SHRINK!E:E,PRODUCAO_SHRINK!B:B,PLANEJAMENTO[[#This Row],[SKU]],PRODUCAO_SHRINK!H:H,PLANEJAMENTO[[#Headers],[SHERINK SOLICITADO]],PRODUCAO_SHRINK!V:V,PLANEJAMENTO[[#This Row],[LISTA]])</f>
        <v>0</v>
      </c>
      <c r="L877" s="15">
        <f>SUMIFS(PRODUCAO_SHRINK!E:E,PRODUCAO_SHRINK!B:B,PLANEJAMENTO[[#This Row],[SKU]],PRODUCAO_SHRINK!H:H,PLANEJAMENTO[[#Headers],[SHERINK ENVIADO]],PRODUCAO_SHRINK!V:V,PLANEJAMENTO[[#This Row],[LISTA]])</f>
        <v>0</v>
      </c>
      <c r="M877" s="15">
        <f>SUMIFS(IN_TRANSITO!E:E,IN_TRANSITO!B:B,PLANEJAMENTO!C877,IN_TRANSITO!H:H,PLANEJAMENTO!$M$2,IN_TRANSITO!W:W,PLANEJAMENTO!A877)</f>
        <v>0</v>
      </c>
      <c r="N877" s="15">
        <v>0</v>
      </c>
      <c r="O877" s="15">
        <v>594</v>
      </c>
      <c r="P877" s="15">
        <f>(PLANEJAMENTO[[#This Row],[AGUARDANDO SEPARAÇÃO]]+PLANEJAMENTO[[#This Row],[FINALIZADO]])-(PLANEJAMENTO[[#This Row],[TOTAL LISTA]]+PLANEJAMENTO[[#This Row],[KIT]])</f>
        <v>0</v>
      </c>
      <c r="Q877" s="3">
        <f>IFERROR(VLOOKUP(PLANEJAMENTO[[#This Row],[SKU]],EST_MERCOCAMP!A:E,5,0),0)</f>
        <v>47454</v>
      </c>
      <c r="R877" s="3">
        <f>IFERROR(VLOOKUP(PLANEJAMENTO[[#This Row],[SKU]],EST_LMX!A:C,3,0),0)</f>
        <v>1722</v>
      </c>
      <c r="S877" s="7">
        <f>IFERROR(IF(VLOOKUP(C877,'EST_DEVINTEX X DEMANDA'!A:E,5,0)&lt;0,0,VLOOKUP(C877,'EST_DEVINTEX X DEMANDA'!A:E,5,0)),0)</f>
        <v>25770</v>
      </c>
      <c r="T877" s="3"/>
      <c r="U877" s="3">
        <f t="shared" si="26"/>
        <v>0</v>
      </c>
      <c r="V877" s="3">
        <f t="shared" si="29"/>
        <v>0</v>
      </c>
      <c r="W877" s="3" t="s">
        <v>145</v>
      </c>
      <c r="X877" s="87" t="s">
        <v>145</v>
      </c>
      <c r="Y877" s="73">
        <f>(PLANEJAMENTO[[#This Row],[AGUARDANDO SEPARAÇÃO]]+PLANEJAMENTO[[#This Row],[FINALIZADO]])/(PLANEJAMENTO[[#This Row],[KIT]]+PLANEJAMENTO[[#This Row],[TOTAL LISTA]])</f>
        <v>1</v>
      </c>
    </row>
    <row r="878" spans="1:25" x14ac:dyDescent="0.25">
      <c r="A878" s="71" t="s">
        <v>581</v>
      </c>
      <c r="B878" s="71" t="s">
        <v>158</v>
      </c>
      <c r="C878" s="3">
        <v>31186</v>
      </c>
      <c r="D878" s="3" t="s">
        <v>592</v>
      </c>
      <c r="E878" s="47" t="s">
        <v>137</v>
      </c>
      <c r="F878" s="4" t="s">
        <v>583</v>
      </c>
      <c r="G878" s="4">
        <v>480</v>
      </c>
      <c r="H878" s="3">
        <v>6</v>
      </c>
      <c r="I878" s="15">
        <f>SUMIFS(IN_TRANSITO!E:E,IN_TRANSITO!B:B,PLANEJAMENTO!C878,IN_TRANSITO!H:H,PLANEJAMENTO!$I$2,IN_TRANSITO!W:W,PLANEJAMENTO!A878)</f>
        <v>606</v>
      </c>
      <c r="J878" s="15">
        <f>SUMIFS(IN_TRANSITO!E:E,IN_TRANSITO!B:B,PLANEJAMENTO!C878,IN_TRANSITO!H:H,PLANEJAMENTO!$J$2,IN_TRANSITO!W:W,PLANEJAMENTO!A878)</f>
        <v>0</v>
      </c>
      <c r="K878" s="15">
        <f>SUMIFS(PRODUCAO_SHRINK!E:E,PRODUCAO_SHRINK!B:B,PLANEJAMENTO[[#This Row],[SKU]],PRODUCAO_SHRINK!H:H,PLANEJAMENTO[[#Headers],[SHERINK SOLICITADO]],PRODUCAO_SHRINK!V:V,PLANEJAMENTO[[#This Row],[LISTA]])</f>
        <v>0</v>
      </c>
      <c r="L878" s="15">
        <f>SUMIFS(PRODUCAO_SHRINK!E:E,PRODUCAO_SHRINK!B:B,PLANEJAMENTO[[#This Row],[SKU]],PRODUCAO_SHRINK!H:H,PLANEJAMENTO[[#Headers],[SHERINK ENVIADO]],PRODUCAO_SHRINK!V:V,PLANEJAMENTO[[#This Row],[LISTA]])</f>
        <v>0</v>
      </c>
      <c r="M878" s="15">
        <f>SUMIFS(IN_TRANSITO!E:E,IN_TRANSITO!B:B,PLANEJAMENTO!C878,IN_TRANSITO!H:H,PLANEJAMENTO!$M$2,IN_TRANSITO!W:W,PLANEJAMENTO!A878)</f>
        <v>0</v>
      </c>
      <c r="N878" s="15">
        <v>0</v>
      </c>
      <c r="O878" s="15">
        <v>606</v>
      </c>
      <c r="P878" s="15">
        <f>(PLANEJAMENTO[[#This Row],[AGUARDANDO SEPARAÇÃO]]+PLANEJAMENTO[[#This Row],[FINALIZADO]])-(PLANEJAMENTO[[#This Row],[TOTAL LISTA]]+PLANEJAMENTO[[#This Row],[KIT]])</f>
        <v>0</v>
      </c>
      <c r="Q878" s="3">
        <f>IFERROR(VLOOKUP(PLANEJAMENTO[[#This Row],[SKU]],EST_MERCOCAMP!A:E,5,0),0)</f>
        <v>-1644</v>
      </c>
      <c r="R878" s="3">
        <f>IFERROR(VLOOKUP(PLANEJAMENTO[[#This Row],[SKU]],EST_LMX!A:C,3,0),0)</f>
        <v>180</v>
      </c>
      <c r="S878" s="7">
        <f>IFERROR(IF(VLOOKUP(C878,'EST_DEVINTEX X DEMANDA'!A:E,5,0)&lt;0,0,VLOOKUP(C878,'EST_DEVINTEX X DEMANDA'!A:E,5,0)),0)</f>
        <v>3360</v>
      </c>
      <c r="T878" s="3"/>
      <c r="U878" s="3">
        <f t="shared" si="26"/>
        <v>0</v>
      </c>
      <c r="V878" s="3">
        <f t="shared" si="29"/>
        <v>0</v>
      </c>
      <c r="W878" s="3" t="s">
        <v>145</v>
      </c>
      <c r="X878" s="87" t="s">
        <v>145</v>
      </c>
      <c r="Y878" s="73">
        <f>(PLANEJAMENTO[[#This Row],[AGUARDANDO SEPARAÇÃO]]+PLANEJAMENTO[[#This Row],[FINALIZADO]])/(PLANEJAMENTO[[#This Row],[KIT]]+PLANEJAMENTO[[#This Row],[TOTAL LISTA]])</f>
        <v>1</v>
      </c>
    </row>
    <row r="879" spans="1:25" x14ac:dyDescent="0.25">
      <c r="A879" s="71" t="s">
        <v>581</v>
      </c>
      <c r="B879" s="71" t="s">
        <v>158</v>
      </c>
      <c r="C879" s="3">
        <v>7035</v>
      </c>
      <c r="D879" s="3" t="s">
        <v>408</v>
      </c>
      <c r="E879" s="47" t="s">
        <v>137</v>
      </c>
      <c r="F879" s="4" t="s">
        <v>583</v>
      </c>
      <c r="G879" s="4">
        <v>1200</v>
      </c>
      <c r="H879" s="3">
        <v>6</v>
      </c>
      <c r="I879" s="15">
        <f>SUMIFS(IN_TRANSITO!E:E,IN_TRANSITO!B:B,PLANEJAMENTO!C879,IN_TRANSITO!H:H,PLANEJAMENTO!$I$2,IN_TRANSITO!W:W,PLANEJAMENTO!A879)</f>
        <v>0</v>
      </c>
      <c r="J879" s="15">
        <f>SUMIFS(IN_TRANSITO!E:E,IN_TRANSITO!B:B,PLANEJAMENTO!C879,IN_TRANSITO!H:H,PLANEJAMENTO!$J$2,IN_TRANSITO!W:W,PLANEJAMENTO!A879)</f>
        <v>0</v>
      </c>
      <c r="K879" s="15">
        <f>SUMIFS(PRODUCAO_SHRINK!E:E,PRODUCAO_SHRINK!B:B,PLANEJAMENTO[[#This Row],[SKU]],PRODUCAO_SHRINK!H:H,PLANEJAMENTO[[#Headers],[SHERINK SOLICITADO]],PRODUCAO_SHRINK!V:V,PLANEJAMENTO[[#This Row],[LISTA]])</f>
        <v>0</v>
      </c>
      <c r="L879" s="15">
        <f>SUMIFS(PRODUCAO_SHRINK!E:E,PRODUCAO_SHRINK!B:B,PLANEJAMENTO[[#This Row],[SKU]],PRODUCAO_SHRINK!H:H,PLANEJAMENTO[[#Headers],[SHERINK ENVIADO]],PRODUCAO_SHRINK!V:V,PLANEJAMENTO[[#This Row],[LISTA]])</f>
        <v>0</v>
      </c>
      <c r="M879" s="15">
        <f>SUMIFS(IN_TRANSITO!E:E,IN_TRANSITO!B:B,PLANEJAMENTO!C879,IN_TRANSITO!H:H,PLANEJAMENTO!$M$2,IN_TRANSITO!W:W,PLANEJAMENTO!A879)</f>
        <v>0</v>
      </c>
      <c r="N879" s="15">
        <v>0</v>
      </c>
      <c r="O879" s="15">
        <v>642</v>
      </c>
      <c r="P879" s="15">
        <f>(PLANEJAMENTO[[#This Row],[AGUARDANDO SEPARAÇÃO]]+PLANEJAMENTO[[#This Row],[FINALIZADO]])-(PLANEJAMENTO[[#This Row],[TOTAL LISTA]]+PLANEJAMENTO[[#This Row],[KIT]])</f>
        <v>-642</v>
      </c>
      <c r="Q879" s="3">
        <f>IFERROR(VLOOKUP(PLANEJAMENTO[[#This Row],[SKU]],EST_MERCOCAMP!A:E,5,0),0)</f>
        <v>108</v>
      </c>
      <c r="R879" s="3">
        <f>IFERROR(VLOOKUP(PLANEJAMENTO[[#This Row],[SKU]],EST_LMX!A:C,3,0),0)</f>
        <v>4950</v>
      </c>
      <c r="S879" s="7">
        <f>IFERROR(IF(VLOOKUP(C879,'EST_DEVINTEX X DEMANDA'!A:E,5,0)&lt;0,0,VLOOKUP(C879,'EST_DEVINTEX X DEMANDA'!A:E,5,0)),0)</f>
        <v>0</v>
      </c>
      <c r="T879" s="3"/>
      <c r="U879" s="3">
        <f t="shared" si="26"/>
        <v>0</v>
      </c>
      <c r="V879" s="3">
        <f t="shared" si="29"/>
        <v>0</v>
      </c>
      <c r="W879" s="3" t="s">
        <v>145</v>
      </c>
      <c r="X879" s="87" t="s">
        <v>145</v>
      </c>
      <c r="Y879" s="73">
        <f>(PLANEJAMENTO[[#This Row],[AGUARDANDO SEPARAÇÃO]]+PLANEJAMENTO[[#This Row],[FINALIZADO]])/(PLANEJAMENTO[[#This Row],[KIT]]+PLANEJAMENTO[[#This Row],[TOTAL LISTA]])</f>
        <v>0</v>
      </c>
    </row>
    <row r="880" spans="1:25" x14ac:dyDescent="0.25">
      <c r="A880" s="71" t="s">
        <v>581</v>
      </c>
      <c r="B880" s="71" t="s">
        <v>158</v>
      </c>
      <c r="C880" s="3">
        <v>33245</v>
      </c>
      <c r="D880" s="3" t="s">
        <v>480</v>
      </c>
      <c r="E880" s="47" t="s">
        <v>135</v>
      </c>
      <c r="F880" s="4" t="s">
        <v>583</v>
      </c>
      <c r="G880" s="4">
        <v>1980</v>
      </c>
      <c r="H880" s="3">
        <v>6</v>
      </c>
      <c r="I880" s="15">
        <f>SUMIFS(IN_TRANSITO!E:E,IN_TRANSITO!B:B,PLANEJAMENTO!C880,IN_TRANSITO!H:H,PLANEJAMENTO!$I$2,IN_TRANSITO!W:W,PLANEJAMENTO!A880)</f>
        <v>672</v>
      </c>
      <c r="J880" s="15">
        <f>SUMIFS(IN_TRANSITO!E:E,IN_TRANSITO!B:B,PLANEJAMENTO!C880,IN_TRANSITO!H:H,PLANEJAMENTO!$J$2,IN_TRANSITO!W:W,PLANEJAMENTO!A880)</f>
        <v>0</v>
      </c>
      <c r="K880" s="15">
        <f>SUMIFS(PRODUCAO_SHRINK!E:E,PRODUCAO_SHRINK!B:B,PLANEJAMENTO[[#This Row],[SKU]],PRODUCAO_SHRINK!H:H,PLANEJAMENTO[[#Headers],[SHERINK SOLICITADO]],PRODUCAO_SHRINK!V:V,PLANEJAMENTO[[#This Row],[LISTA]])</f>
        <v>0</v>
      </c>
      <c r="L880" s="15">
        <f>SUMIFS(PRODUCAO_SHRINK!E:E,PRODUCAO_SHRINK!B:B,PLANEJAMENTO[[#This Row],[SKU]],PRODUCAO_SHRINK!H:H,PLANEJAMENTO[[#Headers],[SHERINK ENVIADO]],PRODUCAO_SHRINK!V:V,PLANEJAMENTO[[#This Row],[LISTA]])</f>
        <v>0</v>
      </c>
      <c r="M880" s="15">
        <f>SUMIFS(IN_TRANSITO!E:E,IN_TRANSITO!B:B,PLANEJAMENTO!C880,IN_TRANSITO!H:H,PLANEJAMENTO!$M$2,IN_TRANSITO!W:W,PLANEJAMENTO!A880)</f>
        <v>0</v>
      </c>
      <c r="N880" s="15">
        <v>0</v>
      </c>
      <c r="O880" s="15">
        <v>672</v>
      </c>
      <c r="P880" s="15">
        <f>(PLANEJAMENTO[[#This Row],[AGUARDANDO SEPARAÇÃO]]+PLANEJAMENTO[[#This Row],[FINALIZADO]])-(PLANEJAMENTO[[#This Row],[TOTAL LISTA]]+PLANEJAMENTO[[#This Row],[KIT]])</f>
        <v>0</v>
      </c>
      <c r="Q880" s="3">
        <f>IFERROR(VLOOKUP(PLANEJAMENTO[[#This Row],[SKU]],EST_MERCOCAMP!A:E,5,0),0)</f>
        <v>17484</v>
      </c>
      <c r="R880" s="3">
        <f>IFERROR(VLOOKUP(PLANEJAMENTO[[#This Row],[SKU]],EST_LMX!A:C,3,0),0)</f>
        <v>3378</v>
      </c>
      <c r="S880" s="7">
        <f>IFERROR(IF(VLOOKUP(C880,'EST_DEVINTEX X DEMANDA'!A:E,5,0)&lt;0,0,VLOOKUP(C880,'EST_DEVINTEX X DEMANDA'!A:E,5,0)),0)</f>
        <v>10188</v>
      </c>
      <c r="T880" s="3"/>
      <c r="U880" s="3">
        <f t="shared" si="26"/>
        <v>0</v>
      </c>
      <c r="V880" s="3">
        <f t="shared" si="29"/>
        <v>0</v>
      </c>
      <c r="W880" s="3" t="s">
        <v>145</v>
      </c>
      <c r="X880" s="87" t="s">
        <v>145</v>
      </c>
      <c r="Y880" s="73">
        <f>(PLANEJAMENTO[[#This Row],[AGUARDANDO SEPARAÇÃO]]+PLANEJAMENTO[[#This Row],[FINALIZADO]])/(PLANEJAMENTO[[#This Row],[KIT]]+PLANEJAMENTO[[#This Row],[TOTAL LISTA]])</f>
        <v>1</v>
      </c>
    </row>
    <row r="881" spans="1:25" x14ac:dyDescent="0.25">
      <c r="A881" s="71" t="s">
        <v>581</v>
      </c>
      <c r="B881" s="71" t="s">
        <v>158</v>
      </c>
      <c r="C881" s="3">
        <v>32198</v>
      </c>
      <c r="D881" s="3" t="s">
        <v>508</v>
      </c>
      <c r="E881" s="47" t="s">
        <v>135</v>
      </c>
      <c r="F881" s="4" t="s">
        <v>583</v>
      </c>
      <c r="G881" s="4">
        <v>720</v>
      </c>
      <c r="H881" s="3">
        <v>6</v>
      </c>
      <c r="I881" s="15">
        <f>SUMIFS(IN_TRANSITO!E:E,IN_TRANSITO!B:B,PLANEJAMENTO!C881,IN_TRANSITO!H:H,PLANEJAMENTO!$I$2,IN_TRANSITO!W:W,PLANEJAMENTO!A881)</f>
        <v>678</v>
      </c>
      <c r="J881" s="15">
        <f>SUMIFS(IN_TRANSITO!E:E,IN_TRANSITO!B:B,PLANEJAMENTO!C881,IN_TRANSITO!H:H,PLANEJAMENTO!$J$2,IN_TRANSITO!W:W,PLANEJAMENTO!A881)</f>
        <v>0</v>
      </c>
      <c r="K881" s="15">
        <f>SUMIFS(PRODUCAO_SHRINK!E:E,PRODUCAO_SHRINK!B:B,PLANEJAMENTO[[#This Row],[SKU]],PRODUCAO_SHRINK!H:H,PLANEJAMENTO[[#Headers],[SHERINK SOLICITADO]],PRODUCAO_SHRINK!V:V,PLANEJAMENTO[[#This Row],[LISTA]])</f>
        <v>0</v>
      </c>
      <c r="L881" s="15">
        <f>SUMIFS(PRODUCAO_SHRINK!E:E,PRODUCAO_SHRINK!B:B,PLANEJAMENTO[[#This Row],[SKU]],PRODUCAO_SHRINK!H:H,PLANEJAMENTO[[#Headers],[SHERINK ENVIADO]],PRODUCAO_SHRINK!V:V,PLANEJAMENTO[[#This Row],[LISTA]])</f>
        <v>0</v>
      </c>
      <c r="M881" s="15">
        <f>SUMIFS(IN_TRANSITO!E:E,IN_TRANSITO!B:B,PLANEJAMENTO!C881,IN_TRANSITO!H:H,PLANEJAMENTO!$M$2,IN_TRANSITO!W:W,PLANEJAMENTO!A881)</f>
        <v>0</v>
      </c>
      <c r="N881" s="15">
        <v>0</v>
      </c>
      <c r="O881" s="15">
        <v>678</v>
      </c>
      <c r="P881" s="15">
        <f>(PLANEJAMENTO[[#This Row],[AGUARDANDO SEPARAÇÃO]]+PLANEJAMENTO[[#This Row],[FINALIZADO]])-(PLANEJAMENTO[[#This Row],[TOTAL LISTA]]+PLANEJAMENTO[[#This Row],[KIT]])</f>
        <v>0</v>
      </c>
      <c r="Q881" s="3">
        <f>IFERROR(VLOOKUP(PLANEJAMENTO[[#This Row],[SKU]],EST_MERCOCAMP!A:E,5,0),0)</f>
        <v>7290</v>
      </c>
      <c r="R881" s="3">
        <f>IFERROR(VLOOKUP(PLANEJAMENTO[[#This Row],[SKU]],EST_LMX!A:C,3,0),0)</f>
        <v>630</v>
      </c>
      <c r="S881" s="7">
        <f>IFERROR(IF(VLOOKUP(C881,'EST_DEVINTEX X DEMANDA'!A:E,5,0)&lt;0,0,VLOOKUP(C881,'EST_DEVINTEX X DEMANDA'!A:E,5,0)),0)</f>
        <v>7284</v>
      </c>
      <c r="T881" s="3"/>
      <c r="U881" s="3">
        <f t="shared" si="26"/>
        <v>0</v>
      </c>
      <c r="V881" s="3">
        <f t="shared" si="29"/>
        <v>0</v>
      </c>
      <c r="W881" s="3" t="s">
        <v>145</v>
      </c>
      <c r="X881" s="87" t="s">
        <v>145</v>
      </c>
      <c r="Y881" s="73">
        <f>(PLANEJAMENTO[[#This Row],[AGUARDANDO SEPARAÇÃO]]+PLANEJAMENTO[[#This Row],[FINALIZADO]])/(PLANEJAMENTO[[#This Row],[KIT]]+PLANEJAMENTO[[#This Row],[TOTAL LISTA]])</f>
        <v>1</v>
      </c>
    </row>
    <row r="882" spans="1:25" x14ac:dyDescent="0.25">
      <c r="A882" s="71" t="s">
        <v>581</v>
      </c>
      <c r="B882" s="71" t="s">
        <v>158</v>
      </c>
      <c r="C882" s="3">
        <v>34530</v>
      </c>
      <c r="D882" s="3" t="s">
        <v>593</v>
      </c>
      <c r="E882" s="47" t="s">
        <v>137</v>
      </c>
      <c r="F882" s="4" t="s">
        <v>583</v>
      </c>
      <c r="G882" s="4">
        <v>960</v>
      </c>
      <c r="H882" s="3">
        <v>6</v>
      </c>
      <c r="I882" s="15">
        <f>SUMIFS(IN_TRANSITO!E:E,IN_TRANSITO!B:B,PLANEJAMENTO!C882,IN_TRANSITO!H:H,PLANEJAMENTO!$I$2,IN_TRANSITO!W:W,PLANEJAMENTO!A882)</f>
        <v>0</v>
      </c>
      <c r="J882" s="15">
        <f>SUMIFS(IN_TRANSITO!E:E,IN_TRANSITO!B:B,PLANEJAMENTO!C882,IN_TRANSITO!H:H,PLANEJAMENTO!$J$2,IN_TRANSITO!W:W,PLANEJAMENTO!A882)</f>
        <v>0</v>
      </c>
      <c r="K882" s="15">
        <f>SUMIFS(PRODUCAO_SHRINK!E:E,PRODUCAO_SHRINK!B:B,PLANEJAMENTO[[#This Row],[SKU]],PRODUCAO_SHRINK!H:H,PLANEJAMENTO[[#Headers],[SHERINK SOLICITADO]],PRODUCAO_SHRINK!V:V,PLANEJAMENTO[[#This Row],[LISTA]])</f>
        <v>0</v>
      </c>
      <c r="L882" s="15">
        <f>SUMIFS(PRODUCAO_SHRINK!E:E,PRODUCAO_SHRINK!B:B,PLANEJAMENTO[[#This Row],[SKU]],PRODUCAO_SHRINK!H:H,PLANEJAMENTO[[#Headers],[SHERINK ENVIADO]],PRODUCAO_SHRINK!V:V,PLANEJAMENTO[[#This Row],[LISTA]])</f>
        <v>0</v>
      </c>
      <c r="M882" s="15">
        <f>SUMIFS(IN_TRANSITO!E:E,IN_TRANSITO!B:B,PLANEJAMENTO!C882,IN_TRANSITO!H:H,PLANEJAMENTO!$M$2,IN_TRANSITO!W:W,PLANEJAMENTO!A882)</f>
        <v>0</v>
      </c>
      <c r="N882" s="15">
        <v>0</v>
      </c>
      <c r="O882" s="15">
        <v>690</v>
      </c>
      <c r="P882" s="15">
        <f>(PLANEJAMENTO[[#This Row],[AGUARDANDO SEPARAÇÃO]]+PLANEJAMENTO[[#This Row],[FINALIZADO]])-(PLANEJAMENTO[[#This Row],[TOTAL LISTA]]+PLANEJAMENTO[[#This Row],[KIT]])</f>
        <v>-690</v>
      </c>
      <c r="Q882" s="3">
        <f>IFERROR(VLOOKUP(PLANEJAMENTO[[#This Row],[SKU]],EST_MERCOCAMP!A:E,5,0),0)</f>
        <v>576</v>
      </c>
      <c r="R882" s="3">
        <f>IFERROR(VLOOKUP(PLANEJAMENTO[[#This Row],[SKU]],EST_LMX!A:C,3,0),0)</f>
        <v>648</v>
      </c>
      <c r="S882" s="7">
        <f>IFERROR(IF(VLOOKUP(C882,'EST_DEVINTEX X DEMANDA'!A:E,5,0)&lt;0,0,VLOOKUP(C882,'EST_DEVINTEX X DEMANDA'!A:E,5,0)),0)</f>
        <v>960</v>
      </c>
      <c r="T882" s="3"/>
      <c r="U882" s="3">
        <f t="shared" si="26"/>
        <v>0</v>
      </c>
      <c r="V882" s="3">
        <f t="shared" ref="V882:V913" si="30">U882/H882</f>
        <v>0</v>
      </c>
      <c r="W882" s="3" t="s">
        <v>182</v>
      </c>
      <c r="X882" s="87" t="s">
        <v>145</v>
      </c>
      <c r="Y882" s="73">
        <f>(PLANEJAMENTO[[#This Row],[AGUARDANDO SEPARAÇÃO]]+PLANEJAMENTO[[#This Row],[FINALIZADO]])/(PLANEJAMENTO[[#This Row],[KIT]]+PLANEJAMENTO[[#This Row],[TOTAL LISTA]])</f>
        <v>0</v>
      </c>
    </row>
    <row r="883" spans="1:25" x14ac:dyDescent="0.25">
      <c r="A883" s="71" t="s">
        <v>581</v>
      </c>
      <c r="B883" s="71" t="s">
        <v>158</v>
      </c>
      <c r="C883" s="3">
        <v>32895</v>
      </c>
      <c r="D883" s="3" t="s">
        <v>517</v>
      </c>
      <c r="E883" s="47" t="s">
        <v>137</v>
      </c>
      <c r="F883" s="4" t="s">
        <v>583</v>
      </c>
      <c r="G883" s="4">
        <v>3528</v>
      </c>
      <c r="H883" s="3">
        <v>6</v>
      </c>
      <c r="I883" s="15">
        <f>SUMIFS(IN_TRANSITO!E:E,IN_TRANSITO!B:B,PLANEJAMENTO!C883,IN_TRANSITO!H:H,PLANEJAMENTO!$I$2,IN_TRANSITO!W:W,PLANEJAMENTO!A883)</f>
        <v>0</v>
      </c>
      <c r="J883" s="15">
        <f>SUMIFS(IN_TRANSITO!E:E,IN_TRANSITO!B:B,PLANEJAMENTO!C883,IN_TRANSITO!H:H,PLANEJAMENTO!$J$2,IN_TRANSITO!W:W,PLANEJAMENTO!A883)</f>
        <v>0</v>
      </c>
      <c r="K883" s="15">
        <f>SUMIFS(PRODUCAO_SHRINK!E:E,PRODUCAO_SHRINK!B:B,PLANEJAMENTO[[#This Row],[SKU]],PRODUCAO_SHRINK!H:H,PLANEJAMENTO[[#Headers],[SHERINK SOLICITADO]],PRODUCAO_SHRINK!V:V,PLANEJAMENTO[[#This Row],[LISTA]])</f>
        <v>0</v>
      </c>
      <c r="L883" s="15">
        <f>SUMIFS(PRODUCAO_SHRINK!E:E,PRODUCAO_SHRINK!B:B,PLANEJAMENTO[[#This Row],[SKU]],PRODUCAO_SHRINK!H:H,PLANEJAMENTO[[#Headers],[SHERINK ENVIADO]],PRODUCAO_SHRINK!V:V,PLANEJAMENTO[[#This Row],[LISTA]])</f>
        <v>0</v>
      </c>
      <c r="M883" s="15">
        <f>SUMIFS(IN_TRANSITO!E:E,IN_TRANSITO!B:B,PLANEJAMENTO!C883,IN_TRANSITO!H:H,PLANEJAMENTO!$M$2,IN_TRANSITO!W:W,PLANEJAMENTO!A883)</f>
        <v>0</v>
      </c>
      <c r="N883" s="15">
        <v>0</v>
      </c>
      <c r="O883" s="15">
        <v>714</v>
      </c>
      <c r="P883" s="15">
        <f>(PLANEJAMENTO[[#This Row],[AGUARDANDO SEPARAÇÃO]]+PLANEJAMENTO[[#This Row],[FINALIZADO]])-(PLANEJAMENTO[[#This Row],[TOTAL LISTA]]+PLANEJAMENTO[[#This Row],[KIT]])</f>
        <v>-714</v>
      </c>
      <c r="Q883" s="3">
        <f>IFERROR(VLOOKUP(PLANEJAMENTO[[#This Row],[SKU]],EST_MERCOCAMP!A:E,5,0),0)</f>
        <v>17496</v>
      </c>
      <c r="R883" s="3">
        <f>IFERROR(VLOOKUP(PLANEJAMENTO[[#This Row],[SKU]],EST_LMX!A:C,3,0),0)</f>
        <v>1488</v>
      </c>
      <c r="S883" s="7">
        <f>IFERROR(IF(VLOOKUP(C883,'EST_DEVINTEX X DEMANDA'!A:E,5,0)&lt;0,0,VLOOKUP(C883,'EST_DEVINTEX X DEMANDA'!A:E,5,0)),0)</f>
        <v>3882</v>
      </c>
      <c r="T883" s="3"/>
      <c r="U883" s="3">
        <f t="shared" si="26"/>
        <v>0</v>
      </c>
      <c r="V883" s="3">
        <f t="shared" si="30"/>
        <v>0</v>
      </c>
      <c r="W883" s="3" t="s">
        <v>182</v>
      </c>
      <c r="X883" s="87" t="s">
        <v>145</v>
      </c>
      <c r="Y883" s="73">
        <f>(PLANEJAMENTO[[#This Row],[AGUARDANDO SEPARAÇÃO]]+PLANEJAMENTO[[#This Row],[FINALIZADO]])/(PLANEJAMENTO[[#This Row],[KIT]]+PLANEJAMENTO[[#This Row],[TOTAL LISTA]])</f>
        <v>0</v>
      </c>
    </row>
    <row r="884" spans="1:25" x14ac:dyDescent="0.25">
      <c r="A884" s="71" t="s">
        <v>581</v>
      </c>
      <c r="B884" s="71" t="s">
        <v>158</v>
      </c>
      <c r="C884" s="3">
        <v>8255</v>
      </c>
      <c r="D884" s="3" t="s">
        <v>494</v>
      </c>
      <c r="E884" s="47" t="s">
        <v>137</v>
      </c>
      <c r="F884" s="4" t="s">
        <v>583</v>
      </c>
      <c r="G884" s="4">
        <v>1512</v>
      </c>
      <c r="H884" s="3">
        <v>6</v>
      </c>
      <c r="I884" s="15">
        <f>SUMIFS(IN_TRANSITO!E:E,IN_TRANSITO!B:B,PLANEJAMENTO!C884,IN_TRANSITO!H:H,PLANEJAMENTO!$I$2,IN_TRANSITO!W:W,PLANEJAMENTO!A884)</f>
        <v>732</v>
      </c>
      <c r="J884" s="15">
        <f>SUMIFS(IN_TRANSITO!E:E,IN_TRANSITO!B:B,PLANEJAMENTO!C884,IN_TRANSITO!H:H,PLANEJAMENTO!$J$2,IN_TRANSITO!W:W,PLANEJAMENTO!A884)</f>
        <v>0</v>
      </c>
      <c r="K884" s="15">
        <f>SUMIFS(PRODUCAO_SHRINK!E:E,PRODUCAO_SHRINK!B:B,PLANEJAMENTO[[#This Row],[SKU]],PRODUCAO_SHRINK!H:H,PLANEJAMENTO[[#Headers],[SHERINK SOLICITADO]],PRODUCAO_SHRINK!V:V,PLANEJAMENTO[[#This Row],[LISTA]])</f>
        <v>0</v>
      </c>
      <c r="L884" s="15">
        <f>SUMIFS(PRODUCAO_SHRINK!E:E,PRODUCAO_SHRINK!B:B,PLANEJAMENTO[[#This Row],[SKU]],PRODUCAO_SHRINK!H:H,PLANEJAMENTO[[#Headers],[SHERINK ENVIADO]],PRODUCAO_SHRINK!V:V,PLANEJAMENTO[[#This Row],[LISTA]])</f>
        <v>0</v>
      </c>
      <c r="M884" s="15">
        <f>SUMIFS(IN_TRANSITO!E:E,IN_TRANSITO!B:B,PLANEJAMENTO!C884,IN_TRANSITO!H:H,PLANEJAMENTO!$M$2,IN_TRANSITO!W:W,PLANEJAMENTO!A884)</f>
        <v>0</v>
      </c>
      <c r="N884" s="15">
        <v>0</v>
      </c>
      <c r="O884" s="15">
        <v>732</v>
      </c>
      <c r="P884" s="15">
        <f>(PLANEJAMENTO[[#This Row],[AGUARDANDO SEPARAÇÃO]]+PLANEJAMENTO[[#This Row],[FINALIZADO]])-(PLANEJAMENTO[[#This Row],[TOTAL LISTA]]+PLANEJAMENTO[[#This Row],[KIT]])</f>
        <v>0</v>
      </c>
      <c r="Q884" s="3">
        <f>IFERROR(VLOOKUP(PLANEJAMENTO[[#This Row],[SKU]],EST_MERCOCAMP!A:E,5,0),0)</f>
        <v>69594</v>
      </c>
      <c r="R884" s="3">
        <f>IFERROR(VLOOKUP(PLANEJAMENTO[[#This Row],[SKU]],EST_LMX!A:C,3,0),0)</f>
        <v>3048</v>
      </c>
      <c r="S884" s="7">
        <f>IFERROR(IF(VLOOKUP(C884,'EST_DEVINTEX X DEMANDA'!A:E,5,0)&lt;0,0,VLOOKUP(C884,'EST_DEVINTEX X DEMANDA'!A:E,5,0)),0)</f>
        <v>25962</v>
      </c>
      <c r="T884" s="3"/>
      <c r="U884" s="3">
        <f t="shared" si="26"/>
        <v>0</v>
      </c>
      <c r="V884" s="3">
        <f t="shared" si="30"/>
        <v>0</v>
      </c>
      <c r="W884" s="3" t="s">
        <v>145</v>
      </c>
      <c r="X884" s="87" t="s">
        <v>145</v>
      </c>
      <c r="Y884" s="73">
        <f>(PLANEJAMENTO[[#This Row],[AGUARDANDO SEPARAÇÃO]]+PLANEJAMENTO[[#This Row],[FINALIZADO]])/(PLANEJAMENTO[[#This Row],[KIT]]+PLANEJAMENTO[[#This Row],[TOTAL LISTA]])</f>
        <v>1</v>
      </c>
    </row>
    <row r="885" spans="1:25" x14ac:dyDescent="0.25">
      <c r="A885" s="71" t="s">
        <v>581</v>
      </c>
      <c r="B885" s="71" t="s">
        <v>158</v>
      </c>
      <c r="C885" s="3">
        <v>95092</v>
      </c>
      <c r="D885" s="3" t="s">
        <v>478</v>
      </c>
      <c r="E885" s="47" t="s">
        <v>137</v>
      </c>
      <c r="F885" s="4" t="s">
        <v>583</v>
      </c>
      <c r="G885" s="4">
        <v>390</v>
      </c>
      <c r="H885" s="3">
        <v>6</v>
      </c>
      <c r="I885" s="15">
        <f>SUMIFS(IN_TRANSITO!E:E,IN_TRANSITO!B:B,PLANEJAMENTO!C885,IN_TRANSITO!H:H,PLANEJAMENTO!$I$2,IN_TRANSITO!W:W,PLANEJAMENTO!A885)</f>
        <v>0</v>
      </c>
      <c r="J885" s="15">
        <f>SUMIFS(IN_TRANSITO!E:E,IN_TRANSITO!B:B,PLANEJAMENTO!C885,IN_TRANSITO!H:H,PLANEJAMENTO!$J$2,IN_TRANSITO!W:W,PLANEJAMENTO!A885)</f>
        <v>0</v>
      </c>
      <c r="K885" s="15">
        <f>SUMIFS(PRODUCAO_SHRINK!E:E,PRODUCAO_SHRINK!B:B,PLANEJAMENTO[[#This Row],[SKU]],PRODUCAO_SHRINK!H:H,PLANEJAMENTO[[#Headers],[SHERINK SOLICITADO]],PRODUCAO_SHRINK!V:V,PLANEJAMENTO[[#This Row],[LISTA]])</f>
        <v>0</v>
      </c>
      <c r="L885" s="15">
        <f>SUMIFS(PRODUCAO_SHRINK!E:E,PRODUCAO_SHRINK!B:B,PLANEJAMENTO[[#This Row],[SKU]],PRODUCAO_SHRINK!H:H,PLANEJAMENTO[[#Headers],[SHERINK ENVIADO]],PRODUCAO_SHRINK!V:V,PLANEJAMENTO[[#This Row],[LISTA]])</f>
        <v>0</v>
      </c>
      <c r="M885" s="15">
        <f>SUMIFS(IN_TRANSITO!E:E,IN_TRANSITO!B:B,PLANEJAMENTO!C885,IN_TRANSITO!H:H,PLANEJAMENTO!$M$2,IN_TRANSITO!W:W,PLANEJAMENTO!A885)</f>
        <v>0</v>
      </c>
      <c r="N885" s="15">
        <v>0</v>
      </c>
      <c r="O885" s="15">
        <v>732</v>
      </c>
      <c r="P885" s="15">
        <f>(PLANEJAMENTO[[#This Row],[AGUARDANDO SEPARAÇÃO]]+PLANEJAMENTO[[#This Row],[FINALIZADO]])-(PLANEJAMENTO[[#This Row],[TOTAL LISTA]]+PLANEJAMENTO[[#This Row],[KIT]])</f>
        <v>-732</v>
      </c>
      <c r="Q885" s="3">
        <f>IFERROR(VLOOKUP(PLANEJAMENTO[[#This Row],[SKU]],EST_MERCOCAMP!A:E,5,0),0)</f>
        <v>-156</v>
      </c>
      <c r="R885" s="3">
        <f>IFERROR(VLOOKUP(PLANEJAMENTO[[#This Row],[SKU]],EST_LMX!A:C,3,0),0)</f>
        <v>360</v>
      </c>
      <c r="S885" s="7">
        <f>IFERROR(IF(VLOOKUP(C885,'EST_DEVINTEX X DEMANDA'!A:E,5,0)&lt;0,0,VLOOKUP(C885,'EST_DEVINTEX X DEMANDA'!A:E,5,0)),0)</f>
        <v>0</v>
      </c>
      <c r="T885" s="3"/>
      <c r="U885" s="3">
        <f t="shared" si="26"/>
        <v>0</v>
      </c>
      <c r="V885" s="3">
        <f t="shared" si="30"/>
        <v>0</v>
      </c>
      <c r="W885" s="3" t="s">
        <v>182</v>
      </c>
      <c r="X885" s="87" t="s">
        <v>145</v>
      </c>
      <c r="Y885" s="73">
        <f>(PLANEJAMENTO[[#This Row],[AGUARDANDO SEPARAÇÃO]]+PLANEJAMENTO[[#This Row],[FINALIZADO]])/(PLANEJAMENTO[[#This Row],[KIT]]+PLANEJAMENTO[[#This Row],[TOTAL LISTA]])</f>
        <v>0</v>
      </c>
    </row>
    <row r="886" spans="1:25" x14ac:dyDescent="0.25">
      <c r="A886" s="71" t="s">
        <v>581</v>
      </c>
      <c r="B886" s="71" t="s">
        <v>158</v>
      </c>
      <c r="C886" s="3">
        <v>31185</v>
      </c>
      <c r="D886" s="3" t="s">
        <v>594</v>
      </c>
      <c r="E886" s="47" t="s">
        <v>137</v>
      </c>
      <c r="F886" s="4" t="s">
        <v>583</v>
      </c>
      <c r="G886" s="4">
        <v>480</v>
      </c>
      <c r="H886" s="3">
        <v>6</v>
      </c>
      <c r="I886" s="15">
        <f>SUMIFS(IN_TRANSITO!E:E,IN_TRANSITO!B:B,PLANEJAMENTO!C886,IN_TRANSITO!H:H,PLANEJAMENTO!$I$2,IN_TRANSITO!W:W,PLANEJAMENTO!A886)</f>
        <v>732</v>
      </c>
      <c r="J886" s="15">
        <f>SUMIFS(IN_TRANSITO!E:E,IN_TRANSITO!B:B,PLANEJAMENTO!C886,IN_TRANSITO!H:H,PLANEJAMENTO!$J$2,IN_TRANSITO!W:W,PLANEJAMENTO!A886)</f>
        <v>0</v>
      </c>
      <c r="K886" s="15">
        <f>SUMIFS(PRODUCAO_SHRINK!E:E,PRODUCAO_SHRINK!B:B,PLANEJAMENTO[[#This Row],[SKU]],PRODUCAO_SHRINK!H:H,PLANEJAMENTO[[#Headers],[SHERINK SOLICITADO]],PRODUCAO_SHRINK!V:V,PLANEJAMENTO[[#This Row],[LISTA]])</f>
        <v>0</v>
      </c>
      <c r="L886" s="15">
        <f>SUMIFS(PRODUCAO_SHRINK!E:E,PRODUCAO_SHRINK!B:B,PLANEJAMENTO[[#This Row],[SKU]],PRODUCAO_SHRINK!H:H,PLANEJAMENTO[[#Headers],[SHERINK ENVIADO]],PRODUCAO_SHRINK!V:V,PLANEJAMENTO[[#This Row],[LISTA]])</f>
        <v>0</v>
      </c>
      <c r="M886" s="15">
        <f>SUMIFS(IN_TRANSITO!E:E,IN_TRANSITO!B:B,PLANEJAMENTO!C886,IN_TRANSITO!H:H,PLANEJAMENTO!$M$2,IN_TRANSITO!W:W,PLANEJAMENTO!A886)</f>
        <v>0</v>
      </c>
      <c r="N886" s="15">
        <v>0</v>
      </c>
      <c r="O886" s="15">
        <v>732</v>
      </c>
      <c r="P886" s="15">
        <f>(PLANEJAMENTO[[#This Row],[AGUARDANDO SEPARAÇÃO]]+PLANEJAMENTO[[#This Row],[FINALIZADO]])-(PLANEJAMENTO[[#This Row],[TOTAL LISTA]]+PLANEJAMENTO[[#This Row],[KIT]])</f>
        <v>0</v>
      </c>
      <c r="Q886" s="3">
        <f>IFERROR(VLOOKUP(PLANEJAMENTO[[#This Row],[SKU]],EST_MERCOCAMP!A:E,5,0),0)</f>
        <v>582</v>
      </c>
      <c r="R886" s="3">
        <f>IFERROR(VLOOKUP(PLANEJAMENTO[[#This Row],[SKU]],EST_LMX!A:C,3,0),0)</f>
        <v>312</v>
      </c>
      <c r="S886" s="7">
        <f>IFERROR(IF(VLOOKUP(C886,'EST_DEVINTEX X DEMANDA'!A:E,5,0)&lt;0,0,VLOOKUP(C886,'EST_DEVINTEX X DEMANDA'!A:E,5,0)),0)</f>
        <v>960</v>
      </c>
      <c r="T886" s="3"/>
      <c r="U886" s="3">
        <f t="shared" si="26"/>
        <v>0</v>
      </c>
      <c r="V886" s="3">
        <f t="shared" si="30"/>
        <v>0</v>
      </c>
      <c r="W886" s="3" t="s">
        <v>145</v>
      </c>
      <c r="X886" s="87" t="s">
        <v>145</v>
      </c>
      <c r="Y886" s="73">
        <f>(PLANEJAMENTO[[#This Row],[AGUARDANDO SEPARAÇÃO]]+PLANEJAMENTO[[#This Row],[FINALIZADO]])/(PLANEJAMENTO[[#This Row],[KIT]]+PLANEJAMENTO[[#This Row],[TOTAL LISTA]])</f>
        <v>1</v>
      </c>
    </row>
    <row r="887" spans="1:25" x14ac:dyDescent="0.25">
      <c r="A887" s="71" t="s">
        <v>581</v>
      </c>
      <c r="B887" s="71" t="s">
        <v>158</v>
      </c>
      <c r="C887" s="3">
        <v>33629</v>
      </c>
      <c r="D887" s="3" t="s">
        <v>486</v>
      </c>
      <c r="E887" s="47" t="s">
        <v>587</v>
      </c>
      <c r="F887" s="4" t="s">
        <v>588</v>
      </c>
      <c r="G887" s="4">
        <v>630</v>
      </c>
      <c r="H887" s="3">
        <v>6</v>
      </c>
      <c r="I887" s="15">
        <f>SUMIFS(IN_TRANSITO!E:E,IN_TRANSITO!B:B,PLANEJAMENTO!C887,IN_TRANSITO!H:H,PLANEJAMENTO!$I$2,IN_TRANSITO!W:W,PLANEJAMENTO!A887)</f>
        <v>738</v>
      </c>
      <c r="J887" s="15">
        <f>SUMIFS(IN_TRANSITO!E:E,IN_TRANSITO!B:B,PLANEJAMENTO!C887,IN_TRANSITO!H:H,PLANEJAMENTO!$J$2,IN_TRANSITO!W:W,PLANEJAMENTO!A887)</f>
        <v>0</v>
      </c>
      <c r="K887" s="15">
        <f>SUMIFS(PRODUCAO_SHRINK!E:E,PRODUCAO_SHRINK!B:B,PLANEJAMENTO[[#This Row],[SKU]],PRODUCAO_SHRINK!H:H,PLANEJAMENTO[[#Headers],[SHERINK SOLICITADO]],PRODUCAO_SHRINK!V:V,PLANEJAMENTO[[#This Row],[LISTA]])</f>
        <v>0</v>
      </c>
      <c r="L887" s="15">
        <f>SUMIFS(PRODUCAO_SHRINK!E:E,PRODUCAO_SHRINK!B:B,PLANEJAMENTO[[#This Row],[SKU]],PRODUCAO_SHRINK!H:H,PLANEJAMENTO[[#Headers],[SHERINK ENVIADO]],PRODUCAO_SHRINK!V:V,PLANEJAMENTO[[#This Row],[LISTA]])</f>
        <v>0</v>
      </c>
      <c r="M887" s="15">
        <f>SUMIFS(IN_TRANSITO!E:E,IN_TRANSITO!B:B,PLANEJAMENTO!C887,IN_TRANSITO!H:H,PLANEJAMENTO!$M$2,IN_TRANSITO!W:W,PLANEJAMENTO!A887)</f>
        <v>0</v>
      </c>
      <c r="N887" s="15">
        <v>0</v>
      </c>
      <c r="O887" s="15">
        <v>738</v>
      </c>
      <c r="P887" s="15">
        <f>(PLANEJAMENTO[[#This Row],[AGUARDANDO SEPARAÇÃO]]+PLANEJAMENTO[[#This Row],[FINALIZADO]])-(PLANEJAMENTO[[#This Row],[TOTAL LISTA]]+PLANEJAMENTO[[#This Row],[KIT]])</f>
        <v>0</v>
      </c>
      <c r="Q887" s="3">
        <f>IFERROR(VLOOKUP(PLANEJAMENTO[[#This Row],[SKU]],EST_MERCOCAMP!A:E,5,0),0)</f>
        <v>156</v>
      </c>
      <c r="R887" s="3">
        <f>IFERROR(VLOOKUP(PLANEJAMENTO[[#This Row],[SKU]],EST_LMX!A:C,3,0),0)</f>
        <v>336</v>
      </c>
      <c r="S887" s="7">
        <f>IFERROR(IF(VLOOKUP(C887,'EST_DEVINTEX X DEMANDA'!A:E,5,0)&lt;0,0,VLOOKUP(C887,'EST_DEVINTEX X DEMANDA'!A:E,5,0)),0)</f>
        <v>3354</v>
      </c>
      <c r="T887" s="3"/>
      <c r="U887" s="3">
        <f t="shared" si="26"/>
        <v>0</v>
      </c>
      <c r="V887" s="3">
        <f t="shared" si="30"/>
        <v>0</v>
      </c>
      <c r="W887" s="3" t="s">
        <v>145</v>
      </c>
      <c r="X887" s="87" t="s">
        <v>145</v>
      </c>
      <c r="Y887" s="73">
        <f>(PLANEJAMENTO[[#This Row],[AGUARDANDO SEPARAÇÃO]]+PLANEJAMENTO[[#This Row],[FINALIZADO]])/(PLANEJAMENTO[[#This Row],[KIT]]+PLANEJAMENTO[[#This Row],[TOTAL LISTA]])</f>
        <v>1</v>
      </c>
    </row>
    <row r="888" spans="1:25" x14ac:dyDescent="0.25">
      <c r="A888" s="71" t="s">
        <v>581</v>
      </c>
      <c r="B888" s="71" t="s">
        <v>158</v>
      </c>
      <c r="C888" s="3">
        <v>34921</v>
      </c>
      <c r="D888" s="3" t="s">
        <v>521</v>
      </c>
      <c r="E888" s="47" t="s">
        <v>137</v>
      </c>
      <c r="F888" s="4" t="s">
        <v>583</v>
      </c>
      <c r="G888" s="4">
        <v>960</v>
      </c>
      <c r="H888" s="3">
        <v>6</v>
      </c>
      <c r="I888" s="15">
        <f>SUMIFS(IN_TRANSITO!E:E,IN_TRANSITO!B:B,PLANEJAMENTO!C888,IN_TRANSITO!H:H,PLANEJAMENTO!$I$2,IN_TRANSITO!W:W,PLANEJAMENTO!A888)</f>
        <v>0</v>
      </c>
      <c r="J888" s="15">
        <f>SUMIFS(IN_TRANSITO!E:E,IN_TRANSITO!B:B,PLANEJAMENTO!C888,IN_TRANSITO!H:H,PLANEJAMENTO!$J$2,IN_TRANSITO!W:W,PLANEJAMENTO!A888)</f>
        <v>0</v>
      </c>
      <c r="K888" s="15">
        <f>SUMIFS(PRODUCAO_SHRINK!E:E,PRODUCAO_SHRINK!B:B,PLANEJAMENTO[[#This Row],[SKU]],PRODUCAO_SHRINK!H:H,PLANEJAMENTO[[#Headers],[SHERINK SOLICITADO]],PRODUCAO_SHRINK!V:V,PLANEJAMENTO[[#This Row],[LISTA]])</f>
        <v>0</v>
      </c>
      <c r="L888" s="15">
        <f>SUMIFS(PRODUCAO_SHRINK!E:E,PRODUCAO_SHRINK!B:B,PLANEJAMENTO[[#This Row],[SKU]],PRODUCAO_SHRINK!H:H,PLANEJAMENTO[[#Headers],[SHERINK ENVIADO]],PRODUCAO_SHRINK!V:V,PLANEJAMENTO[[#This Row],[LISTA]])</f>
        <v>0</v>
      </c>
      <c r="M888" s="15">
        <f>SUMIFS(IN_TRANSITO!E:E,IN_TRANSITO!B:B,PLANEJAMENTO!C888,IN_TRANSITO!H:H,PLANEJAMENTO!$M$2,IN_TRANSITO!W:W,PLANEJAMENTO!A888)</f>
        <v>0</v>
      </c>
      <c r="N888" s="15">
        <v>0</v>
      </c>
      <c r="O888" s="15">
        <v>744</v>
      </c>
      <c r="P888" s="15">
        <f>(PLANEJAMENTO[[#This Row],[AGUARDANDO SEPARAÇÃO]]+PLANEJAMENTO[[#This Row],[FINALIZADO]])-(PLANEJAMENTO[[#This Row],[TOTAL LISTA]]+PLANEJAMENTO[[#This Row],[KIT]])</f>
        <v>-744</v>
      </c>
      <c r="Q888" s="3">
        <f>IFERROR(VLOOKUP(PLANEJAMENTO[[#This Row],[SKU]],EST_MERCOCAMP!A:E,5,0),0)</f>
        <v>-2676</v>
      </c>
      <c r="R888" s="3">
        <f>IFERROR(VLOOKUP(PLANEJAMENTO[[#This Row],[SKU]],EST_LMX!A:C,3,0),0)</f>
        <v>966</v>
      </c>
      <c r="S888" s="7">
        <f>IFERROR(IF(VLOOKUP(C888,'EST_DEVINTEX X DEMANDA'!A:E,5,0)&lt;0,0,VLOOKUP(C888,'EST_DEVINTEX X DEMANDA'!A:E,5,0)),0)</f>
        <v>7062</v>
      </c>
      <c r="T888" s="3"/>
      <c r="U888" s="3">
        <f t="shared" si="26"/>
        <v>0</v>
      </c>
      <c r="V888" s="3">
        <f t="shared" si="30"/>
        <v>0</v>
      </c>
      <c r="W888" s="3" t="s">
        <v>182</v>
      </c>
      <c r="X888" s="87" t="s">
        <v>145</v>
      </c>
      <c r="Y888" s="73">
        <f>(PLANEJAMENTO[[#This Row],[AGUARDANDO SEPARAÇÃO]]+PLANEJAMENTO[[#This Row],[FINALIZADO]])/(PLANEJAMENTO[[#This Row],[KIT]]+PLANEJAMENTO[[#This Row],[TOTAL LISTA]])</f>
        <v>0</v>
      </c>
    </row>
    <row r="889" spans="1:25" x14ac:dyDescent="0.25">
      <c r="A889" s="71" t="s">
        <v>581</v>
      </c>
      <c r="B889" s="71" t="s">
        <v>158</v>
      </c>
      <c r="C889" s="3">
        <v>33457</v>
      </c>
      <c r="D889" s="3" t="s">
        <v>595</v>
      </c>
      <c r="E889" s="47" t="s">
        <v>137</v>
      </c>
      <c r="F889" s="4" t="s">
        <v>583</v>
      </c>
      <c r="G889" s="4">
        <v>960</v>
      </c>
      <c r="H889" s="3">
        <v>6</v>
      </c>
      <c r="I889" s="15">
        <f>SUMIFS(IN_TRANSITO!E:E,IN_TRANSITO!B:B,PLANEJAMENTO!C889,IN_TRANSITO!H:H,PLANEJAMENTO!$I$2,IN_TRANSITO!W:W,PLANEJAMENTO!A889)</f>
        <v>0</v>
      </c>
      <c r="J889" s="15">
        <f>SUMIFS(IN_TRANSITO!E:E,IN_TRANSITO!B:B,PLANEJAMENTO!C889,IN_TRANSITO!H:H,PLANEJAMENTO!$J$2,IN_TRANSITO!W:W,PLANEJAMENTO!A889)</f>
        <v>0</v>
      </c>
      <c r="K889" s="15">
        <f>SUMIFS(PRODUCAO_SHRINK!E:E,PRODUCAO_SHRINK!B:B,PLANEJAMENTO[[#This Row],[SKU]],PRODUCAO_SHRINK!H:H,PLANEJAMENTO[[#Headers],[SHERINK SOLICITADO]],PRODUCAO_SHRINK!V:V,PLANEJAMENTO[[#This Row],[LISTA]])</f>
        <v>0</v>
      </c>
      <c r="L889" s="15">
        <f>SUMIFS(PRODUCAO_SHRINK!E:E,PRODUCAO_SHRINK!B:B,PLANEJAMENTO[[#This Row],[SKU]],PRODUCAO_SHRINK!H:H,PLANEJAMENTO[[#Headers],[SHERINK ENVIADO]],PRODUCAO_SHRINK!V:V,PLANEJAMENTO[[#This Row],[LISTA]])</f>
        <v>0</v>
      </c>
      <c r="M889" s="15">
        <f>SUMIFS(IN_TRANSITO!E:E,IN_TRANSITO!B:B,PLANEJAMENTO!C889,IN_TRANSITO!H:H,PLANEJAMENTO!$M$2,IN_TRANSITO!W:W,PLANEJAMENTO!A889)</f>
        <v>0</v>
      </c>
      <c r="N889" s="15">
        <v>0</v>
      </c>
      <c r="O889" s="15">
        <v>750</v>
      </c>
      <c r="P889" s="15">
        <f>(PLANEJAMENTO[[#This Row],[AGUARDANDO SEPARAÇÃO]]+PLANEJAMENTO[[#This Row],[FINALIZADO]])-(PLANEJAMENTO[[#This Row],[TOTAL LISTA]]+PLANEJAMENTO[[#This Row],[KIT]])</f>
        <v>-750</v>
      </c>
      <c r="Q889" s="3">
        <f>IFERROR(VLOOKUP(PLANEJAMENTO[[#This Row],[SKU]],EST_MERCOCAMP!A:E,5,0),0)</f>
        <v>9594</v>
      </c>
      <c r="R889" s="3">
        <f>IFERROR(VLOOKUP(PLANEJAMENTO[[#This Row],[SKU]],EST_LMX!A:C,3,0),0)</f>
        <v>1128</v>
      </c>
      <c r="S889" s="7">
        <f>IFERROR(IF(VLOOKUP(C889,'EST_DEVINTEX X DEMANDA'!A:E,5,0)&lt;0,0,VLOOKUP(C889,'EST_DEVINTEX X DEMANDA'!A:E,5,0)),0)</f>
        <v>2880</v>
      </c>
      <c r="T889" s="3"/>
      <c r="U889" s="3">
        <f t="shared" si="26"/>
        <v>0</v>
      </c>
      <c r="V889" s="3">
        <f t="shared" si="30"/>
        <v>0</v>
      </c>
      <c r="W889" s="3" t="s">
        <v>182</v>
      </c>
      <c r="X889" s="87" t="s">
        <v>145</v>
      </c>
      <c r="Y889" s="73">
        <f>(PLANEJAMENTO[[#This Row],[AGUARDANDO SEPARAÇÃO]]+PLANEJAMENTO[[#This Row],[FINALIZADO]])/(PLANEJAMENTO[[#This Row],[KIT]]+PLANEJAMENTO[[#This Row],[TOTAL LISTA]])</f>
        <v>0</v>
      </c>
    </row>
    <row r="890" spans="1:25" x14ac:dyDescent="0.25">
      <c r="A890" s="71" t="s">
        <v>581</v>
      </c>
      <c r="B890" s="71" t="s">
        <v>158</v>
      </c>
      <c r="C890" s="3">
        <v>32769</v>
      </c>
      <c r="D890" s="3" t="s">
        <v>596</v>
      </c>
      <c r="E890" s="47" t="s">
        <v>137</v>
      </c>
      <c r="F890" s="4" t="s">
        <v>583</v>
      </c>
      <c r="G890" s="4">
        <v>930</v>
      </c>
      <c r="H890" s="3">
        <v>6</v>
      </c>
      <c r="I890" s="15">
        <f>SUMIFS(IN_TRANSITO!E:E,IN_TRANSITO!B:B,PLANEJAMENTO!C890,IN_TRANSITO!H:H,PLANEJAMENTO!$I$2,IN_TRANSITO!W:W,PLANEJAMENTO!A890)</f>
        <v>762</v>
      </c>
      <c r="J890" s="15">
        <f>SUMIFS(IN_TRANSITO!E:E,IN_TRANSITO!B:B,PLANEJAMENTO!C890,IN_TRANSITO!H:H,PLANEJAMENTO!$J$2,IN_TRANSITO!W:W,PLANEJAMENTO!A890)</f>
        <v>0</v>
      </c>
      <c r="K890" s="15">
        <f>SUMIFS(PRODUCAO_SHRINK!E:E,PRODUCAO_SHRINK!B:B,PLANEJAMENTO[[#This Row],[SKU]],PRODUCAO_SHRINK!H:H,PLANEJAMENTO[[#Headers],[SHERINK SOLICITADO]],PRODUCAO_SHRINK!V:V,PLANEJAMENTO[[#This Row],[LISTA]])</f>
        <v>0</v>
      </c>
      <c r="L890" s="15">
        <f>SUMIFS(PRODUCAO_SHRINK!E:E,PRODUCAO_SHRINK!B:B,PLANEJAMENTO[[#This Row],[SKU]],PRODUCAO_SHRINK!H:H,PLANEJAMENTO[[#Headers],[SHERINK ENVIADO]],PRODUCAO_SHRINK!V:V,PLANEJAMENTO[[#This Row],[LISTA]])</f>
        <v>0</v>
      </c>
      <c r="M890" s="15">
        <f>SUMIFS(IN_TRANSITO!E:E,IN_TRANSITO!B:B,PLANEJAMENTO!C890,IN_TRANSITO!H:H,PLANEJAMENTO!$M$2,IN_TRANSITO!W:W,PLANEJAMENTO!A890)</f>
        <v>0</v>
      </c>
      <c r="N890" s="15">
        <v>0</v>
      </c>
      <c r="O890" s="15">
        <v>762</v>
      </c>
      <c r="P890" s="15">
        <f>(PLANEJAMENTO[[#This Row],[AGUARDANDO SEPARAÇÃO]]+PLANEJAMENTO[[#This Row],[FINALIZADO]])-(PLANEJAMENTO[[#This Row],[TOTAL LISTA]]+PLANEJAMENTO[[#This Row],[KIT]])</f>
        <v>0</v>
      </c>
      <c r="Q890" s="3">
        <f>IFERROR(VLOOKUP(PLANEJAMENTO[[#This Row],[SKU]],EST_MERCOCAMP!A:E,5,0),0)</f>
        <v>4410</v>
      </c>
      <c r="R890" s="3">
        <f>IFERROR(VLOOKUP(PLANEJAMENTO[[#This Row],[SKU]],EST_LMX!A:C,3,0),0)</f>
        <v>60</v>
      </c>
      <c r="S890" s="7">
        <f>IFERROR(IF(VLOOKUP(C890,'EST_DEVINTEX X DEMANDA'!A:E,5,0)&lt;0,0,VLOOKUP(C890,'EST_DEVINTEX X DEMANDA'!A:E,5,0)),0)</f>
        <v>7242</v>
      </c>
      <c r="T890" s="3"/>
      <c r="U890" s="3">
        <f t="shared" si="26"/>
        <v>0</v>
      </c>
      <c r="V890" s="3">
        <f t="shared" si="30"/>
        <v>0</v>
      </c>
      <c r="W890" s="3" t="s">
        <v>145</v>
      </c>
      <c r="X890" s="87" t="s">
        <v>145</v>
      </c>
      <c r="Y890" s="73">
        <f>(PLANEJAMENTO[[#This Row],[AGUARDANDO SEPARAÇÃO]]+PLANEJAMENTO[[#This Row],[FINALIZADO]])/(PLANEJAMENTO[[#This Row],[KIT]]+PLANEJAMENTO[[#This Row],[TOTAL LISTA]])</f>
        <v>1</v>
      </c>
    </row>
    <row r="891" spans="1:25" x14ac:dyDescent="0.25">
      <c r="A891" s="71" t="s">
        <v>581</v>
      </c>
      <c r="B891" s="71" t="s">
        <v>158</v>
      </c>
      <c r="C891" s="3">
        <v>32237</v>
      </c>
      <c r="D891" s="3" t="s">
        <v>492</v>
      </c>
      <c r="E891" s="47" t="s">
        <v>137</v>
      </c>
      <c r="F891" s="4" t="s">
        <v>583</v>
      </c>
      <c r="G891" s="4">
        <v>3108</v>
      </c>
      <c r="H891" s="3">
        <v>12</v>
      </c>
      <c r="I891" s="15">
        <f>SUMIFS(IN_TRANSITO!E:E,IN_TRANSITO!B:B,PLANEJAMENTO!C891,IN_TRANSITO!H:H,PLANEJAMENTO!$I$2,IN_TRANSITO!W:W,PLANEJAMENTO!A891)</f>
        <v>768</v>
      </c>
      <c r="J891" s="15">
        <f>SUMIFS(IN_TRANSITO!E:E,IN_TRANSITO!B:B,PLANEJAMENTO!C891,IN_TRANSITO!H:H,PLANEJAMENTO!$J$2,IN_TRANSITO!W:W,PLANEJAMENTO!A891)</f>
        <v>0</v>
      </c>
      <c r="K891" s="15">
        <f>SUMIFS(PRODUCAO_SHRINK!E:E,PRODUCAO_SHRINK!B:B,PLANEJAMENTO[[#This Row],[SKU]],PRODUCAO_SHRINK!H:H,PLANEJAMENTO[[#Headers],[SHERINK SOLICITADO]],PRODUCAO_SHRINK!V:V,PLANEJAMENTO[[#This Row],[LISTA]])</f>
        <v>0</v>
      </c>
      <c r="L891" s="15">
        <f>SUMIFS(PRODUCAO_SHRINK!E:E,PRODUCAO_SHRINK!B:B,PLANEJAMENTO[[#This Row],[SKU]],PRODUCAO_SHRINK!H:H,PLANEJAMENTO[[#Headers],[SHERINK ENVIADO]],PRODUCAO_SHRINK!V:V,PLANEJAMENTO[[#This Row],[LISTA]])</f>
        <v>0</v>
      </c>
      <c r="M891" s="15">
        <f>SUMIFS(IN_TRANSITO!E:E,IN_TRANSITO!B:B,PLANEJAMENTO!C891,IN_TRANSITO!H:H,PLANEJAMENTO!$M$2,IN_TRANSITO!W:W,PLANEJAMENTO!A891)</f>
        <v>0</v>
      </c>
      <c r="N891" s="15">
        <v>0</v>
      </c>
      <c r="O891" s="15">
        <v>768</v>
      </c>
      <c r="P891" s="15">
        <f>(PLANEJAMENTO[[#This Row],[AGUARDANDO SEPARAÇÃO]]+PLANEJAMENTO[[#This Row],[FINALIZADO]])-(PLANEJAMENTO[[#This Row],[TOTAL LISTA]]+PLANEJAMENTO[[#This Row],[KIT]])</f>
        <v>0</v>
      </c>
      <c r="Q891" s="3">
        <f>IFERROR(VLOOKUP(PLANEJAMENTO[[#This Row],[SKU]],EST_MERCOCAMP!A:E,5,0),0)</f>
        <v>996</v>
      </c>
      <c r="R891" s="3">
        <f>IFERROR(VLOOKUP(PLANEJAMENTO[[#This Row],[SKU]],EST_LMX!A:C,3,0),0)</f>
        <v>54</v>
      </c>
      <c r="S891" s="7">
        <f>IFERROR(IF(VLOOKUP(C891,'EST_DEVINTEX X DEMANDA'!A:E,5,0)&lt;0,0,VLOOKUP(C891,'EST_DEVINTEX X DEMANDA'!A:E,5,0)),0)</f>
        <v>5472</v>
      </c>
      <c r="T891" s="3"/>
      <c r="U891" s="3">
        <f t="shared" si="26"/>
        <v>0</v>
      </c>
      <c r="V891" s="3">
        <f t="shared" si="30"/>
        <v>0</v>
      </c>
      <c r="W891" s="3" t="s">
        <v>145</v>
      </c>
      <c r="X891" s="87" t="s">
        <v>145</v>
      </c>
      <c r="Y891" s="73">
        <f>(PLANEJAMENTO[[#This Row],[AGUARDANDO SEPARAÇÃO]]+PLANEJAMENTO[[#This Row],[FINALIZADO]])/(PLANEJAMENTO[[#This Row],[KIT]]+PLANEJAMENTO[[#This Row],[TOTAL LISTA]])</f>
        <v>1</v>
      </c>
    </row>
    <row r="892" spans="1:25" x14ac:dyDescent="0.25">
      <c r="A892" s="71" t="s">
        <v>581</v>
      </c>
      <c r="B892" s="71" t="s">
        <v>158</v>
      </c>
      <c r="C892" s="3">
        <v>30359</v>
      </c>
      <c r="D892" s="3" t="s">
        <v>597</v>
      </c>
      <c r="E892" s="47" t="s">
        <v>137</v>
      </c>
      <c r="F892" s="4" t="s">
        <v>583</v>
      </c>
      <c r="G892" s="4">
        <v>1590</v>
      </c>
      <c r="H892" s="3">
        <v>6</v>
      </c>
      <c r="I892" s="15">
        <f>SUMIFS(IN_TRANSITO!E:E,IN_TRANSITO!B:B,PLANEJAMENTO!C892,IN_TRANSITO!H:H,PLANEJAMENTO!$I$2,IN_TRANSITO!W:W,PLANEJAMENTO!A892)</f>
        <v>780</v>
      </c>
      <c r="J892" s="15">
        <f>SUMIFS(IN_TRANSITO!E:E,IN_TRANSITO!B:B,PLANEJAMENTO!C892,IN_TRANSITO!H:H,PLANEJAMENTO!$J$2,IN_TRANSITO!W:W,PLANEJAMENTO!A892)</f>
        <v>0</v>
      </c>
      <c r="K892" s="15">
        <f>SUMIFS(PRODUCAO_SHRINK!E:E,PRODUCAO_SHRINK!B:B,PLANEJAMENTO[[#This Row],[SKU]],PRODUCAO_SHRINK!H:H,PLANEJAMENTO[[#Headers],[SHERINK SOLICITADO]],PRODUCAO_SHRINK!V:V,PLANEJAMENTO[[#This Row],[LISTA]])</f>
        <v>0</v>
      </c>
      <c r="L892" s="15">
        <f>SUMIFS(PRODUCAO_SHRINK!E:E,PRODUCAO_SHRINK!B:B,PLANEJAMENTO[[#This Row],[SKU]],PRODUCAO_SHRINK!H:H,PLANEJAMENTO[[#Headers],[SHERINK ENVIADO]],PRODUCAO_SHRINK!V:V,PLANEJAMENTO[[#This Row],[LISTA]])</f>
        <v>0</v>
      </c>
      <c r="M892" s="15">
        <f>SUMIFS(IN_TRANSITO!E:E,IN_TRANSITO!B:B,PLANEJAMENTO!C892,IN_TRANSITO!H:H,PLANEJAMENTO!$M$2,IN_TRANSITO!W:W,PLANEJAMENTO!A892)</f>
        <v>0</v>
      </c>
      <c r="N892" s="15">
        <v>0</v>
      </c>
      <c r="O892" s="15">
        <v>780</v>
      </c>
      <c r="P892" s="15">
        <f>(PLANEJAMENTO[[#This Row],[AGUARDANDO SEPARAÇÃO]]+PLANEJAMENTO[[#This Row],[FINALIZADO]])-(PLANEJAMENTO[[#This Row],[TOTAL LISTA]]+PLANEJAMENTO[[#This Row],[KIT]])</f>
        <v>0</v>
      </c>
      <c r="Q892" s="3">
        <f>IFERROR(VLOOKUP(PLANEJAMENTO[[#This Row],[SKU]],EST_MERCOCAMP!A:E,5,0),0)</f>
        <v>1830</v>
      </c>
      <c r="R892" s="3">
        <f>IFERROR(VLOOKUP(PLANEJAMENTO[[#This Row],[SKU]],EST_LMX!A:C,3,0),0)</f>
        <v>336</v>
      </c>
      <c r="S892" s="7">
        <f>IFERROR(IF(VLOOKUP(C892,'EST_DEVINTEX X DEMANDA'!A:E,5,0)&lt;0,0,VLOOKUP(C892,'EST_DEVINTEX X DEMANDA'!A:E,5,0)),0)</f>
        <v>1620</v>
      </c>
      <c r="T892" s="3"/>
      <c r="U892" s="3">
        <f t="shared" si="26"/>
        <v>0</v>
      </c>
      <c r="V892" s="3">
        <f t="shared" si="30"/>
        <v>0</v>
      </c>
      <c r="W892" s="3" t="s">
        <v>145</v>
      </c>
      <c r="X892" s="87" t="s">
        <v>145</v>
      </c>
      <c r="Y892" s="73">
        <f>(PLANEJAMENTO[[#This Row],[AGUARDANDO SEPARAÇÃO]]+PLANEJAMENTO[[#This Row],[FINALIZADO]])/(PLANEJAMENTO[[#This Row],[KIT]]+PLANEJAMENTO[[#This Row],[TOTAL LISTA]])</f>
        <v>1</v>
      </c>
    </row>
    <row r="893" spans="1:25" x14ac:dyDescent="0.25">
      <c r="A893" s="71" t="s">
        <v>581</v>
      </c>
      <c r="B893" s="71" t="s">
        <v>158</v>
      </c>
      <c r="C893" s="3">
        <v>33316</v>
      </c>
      <c r="D893" s="3" t="s">
        <v>516</v>
      </c>
      <c r="E893" s="47" t="s">
        <v>137</v>
      </c>
      <c r="F893" s="4" t="s">
        <v>583</v>
      </c>
      <c r="G893" s="4">
        <v>2484</v>
      </c>
      <c r="H893" s="3">
        <v>6</v>
      </c>
      <c r="I893" s="15">
        <f>SUMIFS(IN_TRANSITO!E:E,IN_TRANSITO!B:B,PLANEJAMENTO!C893,IN_TRANSITO!H:H,PLANEJAMENTO!$I$2,IN_TRANSITO!W:W,PLANEJAMENTO!A893)</f>
        <v>0</v>
      </c>
      <c r="J893" s="15">
        <f>SUMIFS(IN_TRANSITO!E:E,IN_TRANSITO!B:B,PLANEJAMENTO!C893,IN_TRANSITO!H:H,PLANEJAMENTO!$J$2,IN_TRANSITO!W:W,PLANEJAMENTO!A893)</f>
        <v>0</v>
      </c>
      <c r="K893" s="15">
        <f>SUMIFS(PRODUCAO_SHRINK!E:E,PRODUCAO_SHRINK!B:B,PLANEJAMENTO[[#This Row],[SKU]],PRODUCAO_SHRINK!H:H,PLANEJAMENTO[[#Headers],[SHERINK SOLICITADO]],PRODUCAO_SHRINK!V:V,PLANEJAMENTO[[#This Row],[LISTA]])</f>
        <v>0</v>
      </c>
      <c r="L893" s="15">
        <f>SUMIFS(PRODUCAO_SHRINK!E:E,PRODUCAO_SHRINK!B:B,PLANEJAMENTO[[#This Row],[SKU]],PRODUCAO_SHRINK!H:H,PLANEJAMENTO[[#Headers],[SHERINK ENVIADO]],PRODUCAO_SHRINK!V:V,PLANEJAMENTO[[#This Row],[LISTA]])</f>
        <v>0</v>
      </c>
      <c r="M893" s="15">
        <f>SUMIFS(IN_TRANSITO!E:E,IN_TRANSITO!B:B,PLANEJAMENTO!C893,IN_TRANSITO!H:H,PLANEJAMENTO!$M$2,IN_TRANSITO!W:W,PLANEJAMENTO!A893)</f>
        <v>0</v>
      </c>
      <c r="N893" s="15">
        <v>0</v>
      </c>
      <c r="O893" s="15">
        <v>786</v>
      </c>
      <c r="P893" s="15">
        <f>(PLANEJAMENTO[[#This Row],[AGUARDANDO SEPARAÇÃO]]+PLANEJAMENTO[[#This Row],[FINALIZADO]])-(PLANEJAMENTO[[#This Row],[TOTAL LISTA]]+PLANEJAMENTO[[#This Row],[KIT]])</f>
        <v>-786</v>
      </c>
      <c r="Q893" s="3">
        <f>IFERROR(VLOOKUP(PLANEJAMENTO[[#This Row],[SKU]],EST_MERCOCAMP!A:E,5,0),0)</f>
        <v>9192</v>
      </c>
      <c r="R893" s="3">
        <f>IFERROR(VLOOKUP(PLANEJAMENTO[[#This Row],[SKU]],EST_LMX!A:C,3,0),0)</f>
        <v>2376</v>
      </c>
      <c r="S893" s="7">
        <f>IFERROR(IF(VLOOKUP(C893,'EST_DEVINTEX X DEMANDA'!A:E,5,0)&lt;0,0,VLOOKUP(C893,'EST_DEVINTEX X DEMANDA'!A:E,5,0)),0)</f>
        <v>9444</v>
      </c>
      <c r="T893" s="3"/>
      <c r="U893" s="3">
        <f t="shared" si="26"/>
        <v>0</v>
      </c>
      <c r="V893" s="3">
        <f t="shared" si="30"/>
        <v>0</v>
      </c>
      <c r="W893" s="3" t="s">
        <v>182</v>
      </c>
      <c r="X893" s="87" t="s">
        <v>145</v>
      </c>
      <c r="Y893" s="73">
        <f>(PLANEJAMENTO[[#This Row],[AGUARDANDO SEPARAÇÃO]]+PLANEJAMENTO[[#This Row],[FINALIZADO]])/(PLANEJAMENTO[[#This Row],[KIT]]+PLANEJAMENTO[[#This Row],[TOTAL LISTA]])</f>
        <v>0</v>
      </c>
    </row>
    <row r="894" spans="1:25" x14ac:dyDescent="0.25">
      <c r="A894" s="71" t="s">
        <v>581</v>
      </c>
      <c r="B894" s="71" t="s">
        <v>158</v>
      </c>
      <c r="C894" s="3">
        <v>32913</v>
      </c>
      <c r="D894" s="3" t="s">
        <v>462</v>
      </c>
      <c r="E894" s="47" t="s">
        <v>135</v>
      </c>
      <c r="F894" s="4" t="s">
        <v>583</v>
      </c>
      <c r="G894" s="4">
        <v>930</v>
      </c>
      <c r="H894" s="3">
        <v>6</v>
      </c>
      <c r="I894" s="15">
        <f>SUMIFS(IN_TRANSITO!E:E,IN_TRANSITO!B:B,PLANEJAMENTO!C894,IN_TRANSITO!H:H,PLANEJAMENTO!$I$2,IN_TRANSITO!W:W,PLANEJAMENTO!A894)</f>
        <v>798</v>
      </c>
      <c r="J894" s="15">
        <f>SUMIFS(IN_TRANSITO!E:E,IN_TRANSITO!B:B,PLANEJAMENTO!C894,IN_TRANSITO!H:H,PLANEJAMENTO!$J$2,IN_TRANSITO!W:W,PLANEJAMENTO!A894)</f>
        <v>0</v>
      </c>
      <c r="K894" s="15">
        <f>SUMIFS(PRODUCAO_SHRINK!E:E,PRODUCAO_SHRINK!B:B,PLANEJAMENTO[[#This Row],[SKU]],PRODUCAO_SHRINK!H:H,PLANEJAMENTO[[#Headers],[SHERINK SOLICITADO]],PRODUCAO_SHRINK!V:V,PLANEJAMENTO[[#This Row],[LISTA]])</f>
        <v>0</v>
      </c>
      <c r="L894" s="15">
        <f>SUMIFS(PRODUCAO_SHRINK!E:E,PRODUCAO_SHRINK!B:B,PLANEJAMENTO[[#This Row],[SKU]],PRODUCAO_SHRINK!H:H,PLANEJAMENTO[[#Headers],[SHERINK ENVIADO]],PRODUCAO_SHRINK!V:V,PLANEJAMENTO[[#This Row],[LISTA]])</f>
        <v>0</v>
      </c>
      <c r="M894" s="15">
        <f>SUMIFS(IN_TRANSITO!E:E,IN_TRANSITO!B:B,PLANEJAMENTO!C894,IN_TRANSITO!H:H,PLANEJAMENTO!$M$2,IN_TRANSITO!W:W,PLANEJAMENTO!A894)</f>
        <v>0</v>
      </c>
      <c r="N894" s="15">
        <v>0</v>
      </c>
      <c r="O894" s="15">
        <v>798</v>
      </c>
      <c r="P894" s="15">
        <f>(PLANEJAMENTO[[#This Row],[AGUARDANDO SEPARAÇÃO]]+PLANEJAMENTO[[#This Row],[FINALIZADO]])-(PLANEJAMENTO[[#This Row],[TOTAL LISTA]]+PLANEJAMENTO[[#This Row],[KIT]])</f>
        <v>0</v>
      </c>
      <c r="Q894" s="3">
        <f>IFERROR(VLOOKUP(PLANEJAMENTO[[#This Row],[SKU]],EST_MERCOCAMP!A:E,5,0),0)</f>
        <v>1572</v>
      </c>
      <c r="R894" s="3">
        <f>IFERROR(VLOOKUP(PLANEJAMENTO[[#This Row],[SKU]],EST_LMX!A:C,3,0),0)</f>
        <v>6</v>
      </c>
      <c r="S894" s="7">
        <f>IFERROR(IF(VLOOKUP(C894,'EST_DEVINTEX X DEMANDA'!A:E,5,0)&lt;0,0,VLOOKUP(C894,'EST_DEVINTEX X DEMANDA'!A:E,5,0)),0)</f>
        <v>858</v>
      </c>
      <c r="T894" s="3"/>
      <c r="U894" s="3">
        <f t="shared" si="26"/>
        <v>0</v>
      </c>
      <c r="V894" s="3">
        <f t="shared" si="30"/>
        <v>0</v>
      </c>
      <c r="W894" s="3" t="s">
        <v>145</v>
      </c>
      <c r="X894" s="87" t="s">
        <v>145</v>
      </c>
      <c r="Y894" s="73">
        <f>(PLANEJAMENTO[[#This Row],[AGUARDANDO SEPARAÇÃO]]+PLANEJAMENTO[[#This Row],[FINALIZADO]])/(PLANEJAMENTO[[#This Row],[KIT]]+PLANEJAMENTO[[#This Row],[TOTAL LISTA]])</f>
        <v>1</v>
      </c>
    </row>
    <row r="895" spans="1:25" x14ac:dyDescent="0.25">
      <c r="A895" s="71" t="s">
        <v>581</v>
      </c>
      <c r="B895" s="71" t="s">
        <v>158</v>
      </c>
      <c r="C895" s="3">
        <v>34491</v>
      </c>
      <c r="D895" s="3" t="s">
        <v>481</v>
      </c>
      <c r="E895" s="47" t="s">
        <v>135</v>
      </c>
      <c r="F895" s="4" t="s">
        <v>583</v>
      </c>
      <c r="G895" s="4">
        <v>480</v>
      </c>
      <c r="H895" s="3">
        <v>6</v>
      </c>
      <c r="I895" s="15">
        <f>SUMIFS(IN_TRANSITO!E:E,IN_TRANSITO!B:B,PLANEJAMENTO!C895,IN_TRANSITO!H:H,PLANEJAMENTO!$I$2,IN_TRANSITO!W:W,PLANEJAMENTO!A895)</f>
        <v>0</v>
      </c>
      <c r="J895" s="15">
        <f>SUMIFS(IN_TRANSITO!E:E,IN_TRANSITO!B:B,PLANEJAMENTO!C895,IN_TRANSITO!H:H,PLANEJAMENTO!$J$2,IN_TRANSITO!W:W,PLANEJAMENTO!A895)</f>
        <v>0</v>
      </c>
      <c r="K895" s="15">
        <f>SUMIFS(PRODUCAO_SHRINK!E:E,PRODUCAO_SHRINK!B:B,PLANEJAMENTO[[#This Row],[SKU]],PRODUCAO_SHRINK!H:H,PLANEJAMENTO[[#Headers],[SHERINK SOLICITADO]],PRODUCAO_SHRINK!V:V,PLANEJAMENTO[[#This Row],[LISTA]])</f>
        <v>0</v>
      </c>
      <c r="L895" s="15">
        <f>SUMIFS(PRODUCAO_SHRINK!E:E,PRODUCAO_SHRINK!B:B,PLANEJAMENTO[[#This Row],[SKU]],PRODUCAO_SHRINK!H:H,PLANEJAMENTO[[#Headers],[SHERINK ENVIADO]],PRODUCAO_SHRINK!V:V,PLANEJAMENTO[[#This Row],[LISTA]])</f>
        <v>0</v>
      </c>
      <c r="M895" s="15">
        <f>SUMIFS(IN_TRANSITO!E:E,IN_TRANSITO!B:B,PLANEJAMENTO!C895,IN_TRANSITO!H:H,PLANEJAMENTO!$M$2,IN_TRANSITO!W:W,PLANEJAMENTO!A895)</f>
        <v>0</v>
      </c>
      <c r="N895" s="15">
        <v>0</v>
      </c>
      <c r="O895" s="15">
        <v>810</v>
      </c>
      <c r="P895" s="15">
        <f>(PLANEJAMENTO[[#This Row],[AGUARDANDO SEPARAÇÃO]]+PLANEJAMENTO[[#This Row],[FINALIZADO]])-(PLANEJAMENTO[[#This Row],[TOTAL LISTA]]+PLANEJAMENTO[[#This Row],[KIT]])</f>
        <v>-810</v>
      </c>
      <c r="Q895" s="3">
        <f>IFERROR(VLOOKUP(PLANEJAMENTO[[#This Row],[SKU]],EST_MERCOCAMP!A:E,5,0),0)</f>
        <v>-11016</v>
      </c>
      <c r="R895" s="3">
        <f>IFERROR(VLOOKUP(PLANEJAMENTO[[#This Row],[SKU]],EST_LMX!A:C,3,0),0)</f>
        <v>246</v>
      </c>
      <c r="S895" s="7">
        <f>IFERROR(IF(VLOOKUP(C895,'EST_DEVINTEX X DEMANDA'!A:E,5,0)&lt;0,0,VLOOKUP(C895,'EST_DEVINTEX X DEMANDA'!A:E,5,0)),0)</f>
        <v>8556</v>
      </c>
      <c r="T895" s="3"/>
      <c r="U895" s="3">
        <f t="shared" si="26"/>
        <v>0</v>
      </c>
      <c r="V895" s="3">
        <f t="shared" si="30"/>
        <v>0</v>
      </c>
      <c r="W895" s="3" t="s">
        <v>182</v>
      </c>
      <c r="X895" s="87" t="s">
        <v>145</v>
      </c>
      <c r="Y895" s="73">
        <f>(PLANEJAMENTO[[#This Row],[AGUARDANDO SEPARAÇÃO]]+PLANEJAMENTO[[#This Row],[FINALIZADO]])/(PLANEJAMENTO[[#This Row],[KIT]]+PLANEJAMENTO[[#This Row],[TOTAL LISTA]])</f>
        <v>0</v>
      </c>
    </row>
    <row r="896" spans="1:25" x14ac:dyDescent="0.25">
      <c r="A896" s="71" t="s">
        <v>581</v>
      </c>
      <c r="B896" s="71" t="s">
        <v>158</v>
      </c>
      <c r="C896" s="3">
        <v>34758</v>
      </c>
      <c r="D896" s="3" t="s">
        <v>598</v>
      </c>
      <c r="E896" s="47" t="s">
        <v>137</v>
      </c>
      <c r="F896" s="4" t="s">
        <v>583</v>
      </c>
      <c r="G896" s="4">
        <v>1260</v>
      </c>
      <c r="H896" s="3">
        <v>6</v>
      </c>
      <c r="I896" s="15">
        <f>SUMIFS(IN_TRANSITO!E:E,IN_TRANSITO!B:B,PLANEJAMENTO!C896,IN_TRANSITO!H:H,PLANEJAMENTO!$I$2,IN_TRANSITO!W:W,PLANEJAMENTO!A896)</f>
        <v>810</v>
      </c>
      <c r="J896" s="15">
        <f>SUMIFS(IN_TRANSITO!E:E,IN_TRANSITO!B:B,PLANEJAMENTO!C896,IN_TRANSITO!H:H,PLANEJAMENTO!$J$2,IN_TRANSITO!W:W,PLANEJAMENTO!A896)</f>
        <v>0</v>
      </c>
      <c r="K896" s="15">
        <f>SUMIFS(PRODUCAO_SHRINK!E:E,PRODUCAO_SHRINK!B:B,PLANEJAMENTO[[#This Row],[SKU]],PRODUCAO_SHRINK!H:H,PLANEJAMENTO[[#Headers],[SHERINK SOLICITADO]],PRODUCAO_SHRINK!V:V,PLANEJAMENTO[[#This Row],[LISTA]])</f>
        <v>0</v>
      </c>
      <c r="L896" s="15">
        <f>SUMIFS(PRODUCAO_SHRINK!E:E,PRODUCAO_SHRINK!B:B,PLANEJAMENTO[[#This Row],[SKU]],PRODUCAO_SHRINK!H:H,PLANEJAMENTO[[#Headers],[SHERINK ENVIADO]],PRODUCAO_SHRINK!V:V,PLANEJAMENTO[[#This Row],[LISTA]])</f>
        <v>0</v>
      </c>
      <c r="M896" s="15">
        <f>SUMIFS(IN_TRANSITO!E:E,IN_TRANSITO!B:B,PLANEJAMENTO!C896,IN_TRANSITO!H:H,PLANEJAMENTO!$M$2,IN_TRANSITO!W:W,PLANEJAMENTO!A896)</f>
        <v>0</v>
      </c>
      <c r="N896" s="15">
        <v>0</v>
      </c>
      <c r="O896" s="15">
        <v>810</v>
      </c>
      <c r="P896" s="15">
        <f>(PLANEJAMENTO[[#This Row],[AGUARDANDO SEPARAÇÃO]]+PLANEJAMENTO[[#This Row],[FINALIZADO]])-(PLANEJAMENTO[[#This Row],[TOTAL LISTA]]+PLANEJAMENTO[[#This Row],[KIT]])</f>
        <v>0</v>
      </c>
      <c r="Q896" s="3">
        <f>IFERROR(VLOOKUP(PLANEJAMENTO[[#This Row],[SKU]],EST_MERCOCAMP!A:E,5,0),0)</f>
        <v>12852</v>
      </c>
      <c r="R896" s="3">
        <f>IFERROR(VLOOKUP(PLANEJAMENTO[[#This Row],[SKU]],EST_LMX!A:C,3,0),0)</f>
        <v>636</v>
      </c>
      <c r="S896" s="7">
        <f>IFERROR(IF(VLOOKUP(C896,'EST_DEVINTEX X DEMANDA'!A:E,5,0)&lt;0,0,VLOOKUP(C896,'EST_DEVINTEX X DEMANDA'!A:E,5,0)),0)</f>
        <v>1260</v>
      </c>
      <c r="T896" s="3"/>
      <c r="U896" s="3">
        <f t="shared" si="26"/>
        <v>0</v>
      </c>
      <c r="V896" s="3">
        <f t="shared" si="30"/>
        <v>0</v>
      </c>
      <c r="W896" s="3" t="s">
        <v>145</v>
      </c>
      <c r="X896" s="87" t="s">
        <v>145</v>
      </c>
      <c r="Y896" s="73">
        <f>(PLANEJAMENTO[[#This Row],[AGUARDANDO SEPARAÇÃO]]+PLANEJAMENTO[[#This Row],[FINALIZADO]])/(PLANEJAMENTO[[#This Row],[KIT]]+PLANEJAMENTO[[#This Row],[TOTAL LISTA]])</f>
        <v>1</v>
      </c>
    </row>
    <row r="897" spans="1:25" x14ac:dyDescent="0.25">
      <c r="A897" s="71" t="s">
        <v>581</v>
      </c>
      <c r="B897" s="71" t="s">
        <v>158</v>
      </c>
      <c r="C897" s="3">
        <v>33253</v>
      </c>
      <c r="D897" s="3" t="s">
        <v>466</v>
      </c>
      <c r="E897" s="47" t="s">
        <v>137</v>
      </c>
      <c r="F897" s="4" t="s">
        <v>583</v>
      </c>
      <c r="G897" s="4">
        <v>960</v>
      </c>
      <c r="H897" s="3">
        <v>6</v>
      </c>
      <c r="I897" s="15">
        <f>SUMIFS(IN_TRANSITO!E:E,IN_TRANSITO!B:B,PLANEJAMENTO!C897,IN_TRANSITO!H:H,PLANEJAMENTO!$I$2,IN_TRANSITO!W:W,PLANEJAMENTO!A897)</f>
        <v>0</v>
      </c>
      <c r="J897" s="15">
        <f>SUMIFS(IN_TRANSITO!E:E,IN_TRANSITO!B:B,PLANEJAMENTO!C897,IN_TRANSITO!H:H,PLANEJAMENTO!$J$2,IN_TRANSITO!W:W,PLANEJAMENTO!A897)</f>
        <v>0</v>
      </c>
      <c r="K897" s="15">
        <f>SUMIFS(PRODUCAO_SHRINK!E:E,PRODUCAO_SHRINK!B:B,PLANEJAMENTO[[#This Row],[SKU]],PRODUCAO_SHRINK!H:H,PLANEJAMENTO[[#Headers],[SHERINK SOLICITADO]],PRODUCAO_SHRINK!V:V,PLANEJAMENTO[[#This Row],[LISTA]])</f>
        <v>0</v>
      </c>
      <c r="L897" s="15">
        <f>SUMIFS(PRODUCAO_SHRINK!E:E,PRODUCAO_SHRINK!B:B,PLANEJAMENTO[[#This Row],[SKU]],PRODUCAO_SHRINK!H:H,PLANEJAMENTO[[#Headers],[SHERINK ENVIADO]],PRODUCAO_SHRINK!V:V,PLANEJAMENTO[[#This Row],[LISTA]])</f>
        <v>0</v>
      </c>
      <c r="M897" s="15">
        <f>SUMIFS(IN_TRANSITO!E:E,IN_TRANSITO!B:B,PLANEJAMENTO!C897,IN_TRANSITO!H:H,PLANEJAMENTO!$M$2,IN_TRANSITO!W:W,PLANEJAMENTO!A897)</f>
        <v>0</v>
      </c>
      <c r="N897" s="15">
        <v>0</v>
      </c>
      <c r="O897" s="15">
        <v>828</v>
      </c>
      <c r="P897" s="15">
        <f>(PLANEJAMENTO[[#This Row],[AGUARDANDO SEPARAÇÃO]]+PLANEJAMENTO[[#This Row],[FINALIZADO]])-(PLANEJAMENTO[[#This Row],[TOTAL LISTA]]+PLANEJAMENTO[[#This Row],[KIT]])</f>
        <v>-828</v>
      </c>
      <c r="Q897" s="3">
        <f>IFERROR(VLOOKUP(PLANEJAMENTO[[#This Row],[SKU]],EST_MERCOCAMP!A:E,5,0),0)</f>
        <v>17538</v>
      </c>
      <c r="R897" s="3">
        <f>IFERROR(VLOOKUP(PLANEJAMENTO[[#This Row],[SKU]],EST_LMX!A:C,3,0),0)</f>
        <v>21</v>
      </c>
      <c r="S897" s="7">
        <f>IFERROR(IF(VLOOKUP(C897,'EST_DEVINTEX X DEMANDA'!A:E,5,0)&lt;0,0,VLOOKUP(C897,'EST_DEVINTEX X DEMANDA'!A:E,5,0)),0)</f>
        <v>7098</v>
      </c>
      <c r="T897" s="3"/>
      <c r="U897" s="3">
        <f t="shared" si="26"/>
        <v>0</v>
      </c>
      <c r="V897" s="3">
        <f t="shared" si="30"/>
        <v>0</v>
      </c>
      <c r="W897" s="3" t="s">
        <v>182</v>
      </c>
      <c r="X897" s="87" t="s">
        <v>145</v>
      </c>
      <c r="Y897" s="73">
        <f>(PLANEJAMENTO[[#This Row],[AGUARDANDO SEPARAÇÃO]]+PLANEJAMENTO[[#This Row],[FINALIZADO]])/(PLANEJAMENTO[[#This Row],[KIT]]+PLANEJAMENTO[[#This Row],[TOTAL LISTA]])</f>
        <v>0</v>
      </c>
    </row>
    <row r="898" spans="1:25" x14ac:dyDescent="0.25">
      <c r="A898" s="71" t="s">
        <v>581</v>
      </c>
      <c r="B898" s="71" t="s">
        <v>158</v>
      </c>
      <c r="C898" s="3">
        <v>30358</v>
      </c>
      <c r="D898" s="3" t="s">
        <v>599</v>
      </c>
      <c r="E898" s="47" t="s">
        <v>137</v>
      </c>
      <c r="F898" s="4" t="s">
        <v>583</v>
      </c>
      <c r="G898" s="4">
        <v>1590</v>
      </c>
      <c r="H898" s="3">
        <v>6</v>
      </c>
      <c r="I898" s="15">
        <f>SUMIFS(IN_TRANSITO!E:E,IN_TRANSITO!B:B,PLANEJAMENTO!C898,IN_TRANSITO!H:H,PLANEJAMENTO!$I$2,IN_TRANSITO!W:W,PLANEJAMENTO!A898)</f>
        <v>828</v>
      </c>
      <c r="J898" s="15">
        <f>SUMIFS(IN_TRANSITO!E:E,IN_TRANSITO!B:B,PLANEJAMENTO!C898,IN_TRANSITO!H:H,PLANEJAMENTO!$J$2,IN_TRANSITO!W:W,PLANEJAMENTO!A898)</f>
        <v>0</v>
      </c>
      <c r="K898" s="15">
        <f>SUMIFS(PRODUCAO_SHRINK!E:E,PRODUCAO_SHRINK!B:B,PLANEJAMENTO[[#This Row],[SKU]],PRODUCAO_SHRINK!H:H,PLANEJAMENTO[[#Headers],[SHERINK SOLICITADO]],PRODUCAO_SHRINK!V:V,PLANEJAMENTO[[#This Row],[LISTA]])</f>
        <v>0</v>
      </c>
      <c r="L898" s="15">
        <f>SUMIFS(PRODUCAO_SHRINK!E:E,PRODUCAO_SHRINK!B:B,PLANEJAMENTO[[#This Row],[SKU]],PRODUCAO_SHRINK!H:H,PLANEJAMENTO[[#Headers],[SHERINK ENVIADO]],PRODUCAO_SHRINK!V:V,PLANEJAMENTO[[#This Row],[LISTA]])</f>
        <v>0</v>
      </c>
      <c r="M898" s="15">
        <f>SUMIFS(IN_TRANSITO!E:E,IN_TRANSITO!B:B,PLANEJAMENTO!C898,IN_TRANSITO!H:H,PLANEJAMENTO!$M$2,IN_TRANSITO!W:W,PLANEJAMENTO!A898)</f>
        <v>0</v>
      </c>
      <c r="N898" s="15">
        <v>0</v>
      </c>
      <c r="O898" s="15">
        <v>828</v>
      </c>
      <c r="P898" s="15">
        <f>(PLANEJAMENTO[[#This Row],[AGUARDANDO SEPARAÇÃO]]+PLANEJAMENTO[[#This Row],[FINALIZADO]])-(PLANEJAMENTO[[#This Row],[TOTAL LISTA]]+PLANEJAMENTO[[#This Row],[KIT]])</f>
        <v>0</v>
      </c>
      <c r="Q898" s="3">
        <f>IFERROR(VLOOKUP(PLANEJAMENTO[[#This Row],[SKU]],EST_MERCOCAMP!A:E,5,0),0)</f>
        <v>6324</v>
      </c>
      <c r="R898" s="3">
        <f>IFERROR(VLOOKUP(PLANEJAMENTO[[#This Row],[SKU]],EST_LMX!A:C,3,0),0)</f>
        <v>6</v>
      </c>
      <c r="S898" s="7">
        <f>IFERROR(IF(VLOOKUP(C898,'EST_DEVINTEX X DEMANDA'!A:E,5,0)&lt;0,0,VLOOKUP(C898,'EST_DEVINTEX X DEMANDA'!A:E,5,0)),0)</f>
        <v>0</v>
      </c>
      <c r="T898" s="3"/>
      <c r="U898" s="3">
        <f t="shared" si="26"/>
        <v>0</v>
      </c>
      <c r="V898" s="3">
        <f t="shared" si="30"/>
        <v>0</v>
      </c>
      <c r="W898" s="3" t="s">
        <v>145</v>
      </c>
      <c r="X898" s="87" t="s">
        <v>145</v>
      </c>
      <c r="Y898" s="73">
        <f>(PLANEJAMENTO[[#This Row],[AGUARDANDO SEPARAÇÃO]]+PLANEJAMENTO[[#This Row],[FINALIZADO]])/(PLANEJAMENTO[[#This Row],[KIT]]+PLANEJAMENTO[[#This Row],[TOTAL LISTA]])</f>
        <v>1</v>
      </c>
    </row>
    <row r="899" spans="1:25" x14ac:dyDescent="0.25">
      <c r="A899" s="71" t="s">
        <v>581</v>
      </c>
      <c r="B899" s="71" t="s">
        <v>158</v>
      </c>
      <c r="C899" s="3">
        <v>33250</v>
      </c>
      <c r="D899" s="3" t="s">
        <v>600</v>
      </c>
      <c r="E899" s="47" t="s">
        <v>137</v>
      </c>
      <c r="F899" s="4" t="s">
        <v>583</v>
      </c>
      <c r="G899" s="4">
        <v>1980</v>
      </c>
      <c r="H899" s="3">
        <v>6</v>
      </c>
      <c r="I899" s="15">
        <f>SUMIFS(IN_TRANSITO!E:E,IN_TRANSITO!B:B,PLANEJAMENTO!C899,IN_TRANSITO!H:H,PLANEJAMENTO!$I$2,IN_TRANSITO!W:W,PLANEJAMENTO!A899)</f>
        <v>0</v>
      </c>
      <c r="J899" s="15">
        <f>SUMIFS(IN_TRANSITO!E:E,IN_TRANSITO!B:B,PLANEJAMENTO!C899,IN_TRANSITO!H:H,PLANEJAMENTO!$J$2,IN_TRANSITO!W:W,PLANEJAMENTO!A899)</f>
        <v>0</v>
      </c>
      <c r="K899" s="15">
        <f>SUMIFS(PRODUCAO_SHRINK!E:E,PRODUCAO_SHRINK!B:B,PLANEJAMENTO[[#This Row],[SKU]],PRODUCAO_SHRINK!H:H,PLANEJAMENTO[[#Headers],[SHERINK SOLICITADO]],PRODUCAO_SHRINK!V:V,PLANEJAMENTO[[#This Row],[LISTA]])</f>
        <v>0</v>
      </c>
      <c r="L899" s="15">
        <f>SUMIFS(PRODUCAO_SHRINK!E:E,PRODUCAO_SHRINK!B:B,PLANEJAMENTO[[#This Row],[SKU]],PRODUCAO_SHRINK!H:H,PLANEJAMENTO[[#Headers],[SHERINK ENVIADO]],PRODUCAO_SHRINK!V:V,PLANEJAMENTO[[#This Row],[LISTA]])</f>
        <v>0</v>
      </c>
      <c r="M899" s="15">
        <f>SUMIFS(IN_TRANSITO!E:E,IN_TRANSITO!B:B,PLANEJAMENTO!C899,IN_TRANSITO!H:H,PLANEJAMENTO!$M$2,IN_TRANSITO!W:W,PLANEJAMENTO!A899)</f>
        <v>0</v>
      </c>
      <c r="N899" s="15">
        <v>0</v>
      </c>
      <c r="O899" s="15">
        <v>840</v>
      </c>
      <c r="P899" s="15">
        <f>(PLANEJAMENTO[[#This Row],[AGUARDANDO SEPARAÇÃO]]+PLANEJAMENTO[[#This Row],[FINALIZADO]])-(PLANEJAMENTO[[#This Row],[TOTAL LISTA]]+PLANEJAMENTO[[#This Row],[KIT]])</f>
        <v>-840</v>
      </c>
      <c r="Q899" s="3">
        <f>IFERROR(VLOOKUP(PLANEJAMENTO[[#This Row],[SKU]],EST_MERCOCAMP!A:E,5,0),0)</f>
        <v>-1674</v>
      </c>
      <c r="R899" s="3">
        <f>IFERROR(VLOOKUP(PLANEJAMENTO[[#This Row],[SKU]],EST_LMX!A:C,3,0),0)</f>
        <v>696</v>
      </c>
      <c r="S899" s="7">
        <f>IFERROR(IF(VLOOKUP(C899,'EST_DEVINTEX X DEMANDA'!A:E,5,0)&lt;0,0,VLOOKUP(C899,'EST_DEVINTEX X DEMANDA'!A:E,5,0)),0)</f>
        <v>0</v>
      </c>
      <c r="T899" s="3"/>
      <c r="U899" s="3">
        <f t="shared" ref="U899:U962" si="31">T899*G899</f>
        <v>0</v>
      </c>
      <c r="V899" s="3">
        <f t="shared" si="30"/>
        <v>0</v>
      </c>
      <c r="W899" s="3" t="s">
        <v>145</v>
      </c>
      <c r="X899" s="87" t="s">
        <v>145</v>
      </c>
      <c r="Y899" s="73">
        <f>(PLANEJAMENTO[[#This Row],[AGUARDANDO SEPARAÇÃO]]+PLANEJAMENTO[[#This Row],[FINALIZADO]])/(PLANEJAMENTO[[#This Row],[KIT]]+PLANEJAMENTO[[#This Row],[TOTAL LISTA]])</f>
        <v>0</v>
      </c>
    </row>
    <row r="900" spans="1:25" x14ac:dyDescent="0.25">
      <c r="A900" s="71" t="s">
        <v>581</v>
      </c>
      <c r="B900" s="71" t="s">
        <v>158</v>
      </c>
      <c r="C900" s="3">
        <v>34849</v>
      </c>
      <c r="D900" s="3" t="s">
        <v>601</v>
      </c>
      <c r="E900" s="47" t="s">
        <v>137</v>
      </c>
      <c r="F900" s="4" t="s">
        <v>583</v>
      </c>
      <c r="G900" s="4">
        <v>1560</v>
      </c>
      <c r="H900" s="3">
        <v>12</v>
      </c>
      <c r="I900" s="15">
        <f>SUMIFS(IN_TRANSITO!E:E,IN_TRANSITO!B:B,PLANEJAMENTO!C900,IN_TRANSITO!H:H,PLANEJAMENTO!$I$2,IN_TRANSITO!W:W,PLANEJAMENTO!A900)</f>
        <v>852</v>
      </c>
      <c r="J900" s="15">
        <f>SUMIFS(IN_TRANSITO!E:E,IN_TRANSITO!B:B,PLANEJAMENTO!C900,IN_TRANSITO!H:H,PLANEJAMENTO!$J$2,IN_TRANSITO!W:W,PLANEJAMENTO!A900)</f>
        <v>0</v>
      </c>
      <c r="K900" s="15">
        <f>SUMIFS(PRODUCAO_SHRINK!E:E,PRODUCAO_SHRINK!B:B,PLANEJAMENTO[[#This Row],[SKU]],PRODUCAO_SHRINK!H:H,PLANEJAMENTO[[#Headers],[SHERINK SOLICITADO]],PRODUCAO_SHRINK!V:V,PLANEJAMENTO[[#This Row],[LISTA]])</f>
        <v>0</v>
      </c>
      <c r="L900" s="15">
        <f>SUMIFS(PRODUCAO_SHRINK!E:E,PRODUCAO_SHRINK!B:B,PLANEJAMENTO[[#This Row],[SKU]],PRODUCAO_SHRINK!H:H,PLANEJAMENTO[[#Headers],[SHERINK ENVIADO]],PRODUCAO_SHRINK!V:V,PLANEJAMENTO[[#This Row],[LISTA]])</f>
        <v>0</v>
      </c>
      <c r="M900" s="15">
        <f>SUMIFS(IN_TRANSITO!E:E,IN_TRANSITO!B:B,PLANEJAMENTO!C900,IN_TRANSITO!H:H,PLANEJAMENTO!$M$2,IN_TRANSITO!W:W,PLANEJAMENTO!A900)</f>
        <v>0</v>
      </c>
      <c r="N900" s="15">
        <v>0</v>
      </c>
      <c r="O900" s="15">
        <v>852</v>
      </c>
      <c r="P900" s="15">
        <f>(PLANEJAMENTO[[#This Row],[AGUARDANDO SEPARAÇÃO]]+PLANEJAMENTO[[#This Row],[FINALIZADO]])-(PLANEJAMENTO[[#This Row],[TOTAL LISTA]]+PLANEJAMENTO[[#This Row],[KIT]])</f>
        <v>0</v>
      </c>
      <c r="Q900" s="3">
        <f>IFERROR(VLOOKUP(PLANEJAMENTO[[#This Row],[SKU]],EST_MERCOCAMP!A:E,5,0),0)</f>
        <v>156</v>
      </c>
      <c r="R900" s="3">
        <f>IFERROR(VLOOKUP(PLANEJAMENTO[[#This Row],[SKU]],EST_LMX!A:C,3,0),0)</f>
        <v>540</v>
      </c>
      <c r="S900" s="7">
        <f>IFERROR(IF(VLOOKUP(C900,'EST_DEVINTEX X DEMANDA'!A:E,5,0)&lt;0,0,VLOOKUP(C900,'EST_DEVINTEX X DEMANDA'!A:E,5,0)),0)</f>
        <v>624</v>
      </c>
      <c r="T900" s="3"/>
      <c r="U900" s="3">
        <f t="shared" si="31"/>
        <v>0</v>
      </c>
      <c r="V900" s="3">
        <f t="shared" si="30"/>
        <v>0</v>
      </c>
      <c r="W900" s="3" t="s">
        <v>145</v>
      </c>
      <c r="X900" s="87" t="s">
        <v>145</v>
      </c>
      <c r="Y900" s="73">
        <f>(PLANEJAMENTO[[#This Row],[AGUARDANDO SEPARAÇÃO]]+PLANEJAMENTO[[#This Row],[FINALIZADO]])/(PLANEJAMENTO[[#This Row],[KIT]]+PLANEJAMENTO[[#This Row],[TOTAL LISTA]])</f>
        <v>1</v>
      </c>
    </row>
    <row r="901" spans="1:25" x14ac:dyDescent="0.25">
      <c r="A901" s="71" t="s">
        <v>581</v>
      </c>
      <c r="B901" s="71" t="s">
        <v>158</v>
      </c>
      <c r="C901" s="3">
        <v>34850</v>
      </c>
      <c r="D901" s="3" t="s">
        <v>602</v>
      </c>
      <c r="E901" s="47" t="s">
        <v>137</v>
      </c>
      <c r="F901" s="4" t="s">
        <v>583</v>
      </c>
      <c r="G901" s="4">
        <v>1560</v>
      </c>
      <c r="H901" s="3">
        <v>12</v>
      </c>
      <c r="I901" s="15">
        <f>SUMIFS(IN_TRANSITO!E:E,IN_TRANSITO!B:B,PLANEJAMENTO!C901,IN_TRANSITO!H:H,PLANEJAMENTO!$I$2,IN_TRANSITO!W:W,PLANEJAMENTO!A901)</f>
        <v>852</v>
      </c>
      <c r="J901" s="15">
        <f>SUMIFS(IN_TRANSITO!E:E,IN_TRANSITO!B:B,PLANEJAMENTO!C901,IN_TRANSITO!H:H,PLANEJAMENTO!$J$2,IN_TRANSITO!W:W,PLANEJAMENTO!A901)</f>
        <v>0</v>
      </c>
      <c r="K901" s="15">
        <f>SUMIFS(PRODUCAO_SHRINK!E:E,PRODUCAO_SHRINK!B:B,PLANEJAMENTO[[#This Row],[SKU]],PRODUCAO_SHRINK!H:H,PLANEJAMENTO[[#Headers],[SHERINK SOLICITADO]],PRODUCAO_SHRINK!V:V,PLANEJAMENTO[[#This Row],[LISTA]])</f>
        <v>0</v>
      </c>
      <c r="L901" s="15">
        <f>SUMIFS(PRODUCAO_SHRINK!E:E,PRODUCAO_SHRINK!B:B,PLANEJAMENTO[[#This Row],[SKU]],PRODUCAO_SHRINK!H:H,PLANEJAMENTO[[#Headers],[SHERINK ENVIADO]],PRODUCAO_SHRINK!V:V,PLANEJAMENTO[[#This Row],[LISTA]])</f>
        <v>0</v>
      </c>
      <c r="M901" s="15">
        <f>SUMIFS(IN_TRANSITO!E:E,IN_TRANSITO!B:B,PLANEJAMENTO!C901,IN_TRANSITO!H:H,PLANEJAMENTO!$M$2,IN_TRANSITO!W:W,PLANEJAMENTO!A901)</f>
        <v>0</v>
      </c>
      <c r="N901" s="15">
        <v>0</v>
      </c>
      <c r="O901" s="15">
        <v>852</v>
      </c>
      <c r="P901" s="15">
        <f>(PLANEJAMENTO[[#This Row],[AGUARDANDO SEPARAÇÃO]]+PLANEJAMENTO[[#This Row],[FINALIZADO]])-(PLANEJAMENTO[[#This Row],[TOTAL LISTA]]+PLANEJAMENTO[[#This Row],[KIT]])</f>
        <v>0</v>
      </c>
      <c r="Q901" s="3">
        <f>IFERROR(VLOOKUP(PLANEJAMENTO[[#This Row],[SKU]],EST_MERCOCAMP!A:E,5,0),0)</f>
        <v>1260</v>
      </c>
      <c r="R901" s="3">
        <f>IFERROR(VLOOKUP(PLANEJAMENTO[[#This Row],[SKU]],EST_LMX!A:C,3,0),0)</f>
        <v>1764</v>
      </c>
      <c r="S901" s="7">
        <f>IFERROR(IF(VLOOKUP(C901,'EST_DEVINTEX X DEMANDA'!A:E,5,0)&lt;0,0,VLOOKUP(C901,'EST_DEVINTEX X DEMANDA'!A:E,5,0)),0)</f>
        <v>0</v>
      </c>
      <c r="T901" s="3"/>
      <c r="U901" s="3">
        <f t="shared" si="31"/>
        <v>0</v>
      </c>
      <c r="V901" s="3">
        <f t="shared" si="30"/>
        <v>0</v>
      </c>
      <c r="W901" s="3" t="s">
        <v>145</v>
      </c>
      <c r="X901" s="87" t="s">
        <v>145</v>
      </c>
      <c r="Y901" s="73">
        <f>(PLANEJAMENTO[[#This Row],[AGUARDANDO SEPARAÇÃO]]+PLANEJAMENTO[[#This Row],[FINALIZADO]])/(PLANEJAMENTO[[#This Row],[KIT]]+PLANEJAMENTO[[#This Row],[TOTAL LISTA]])</f>
        <v>1</v>
      </c>
    </row>
    <row r="902" spans="1:25" x14ac:dyDescent="0.25">
      <c r="A902" s="71" t="s">
        <v>581</v>
      </c>
      <c r="B902" s="71" t="s">
        <v>158</v>
      </c>
      <c r="C902" s="3">
        <v>32443</v>
      </c>
      <c r="D902" s="3" t="s">
        <v>13</v>
      </c>
      <c r="E902" s="47" t="s">
        <v>137</v>
      </c>
      <c r="F902" s="4" t="s">
        <v>583</v>
      </c>
      <c r="G902" s="4">
        <v>5760</v>
      </c>
      <c r="H902" s="3">
        <v>12</v>
      </c>
      <c r="I902" s="15">
        <f>SUMIFS(IN_TRANSITO!E:E,IN_TRANSITO!B:B,PLANEJAMENTO!C902,IN_TRANSITO!H:H,PLANEJAMENTO!$I$2,IN_TRANSITO!W:W,PLANEJAMENTO!A902)</f>
        <v>0</v>
      </c>
      <c r="J902" s="15">
        <f>SUMIFS(IN_TRANSITO!E:E,IN_TRANSITO!B:B,PLANEJAMENTO!C902,IN_TRANSITO!H:H,PLANEJAMENTO!$J$2,IN_TRANSITO!W:W,PLANEJAMENTO!A902)</f>
        <v>0</v>
      </c>
      <c r="K902" s="15">
        <f>SUMIFS(PRODUCAO_SHRINK!E:E,PRODUCAO_SHRINK!B:B,PLANEJAMENTO[[#This Row],[SKU]],PRODUCAO_SHRINK!H:H,PLANEJAMENTO[[#Headers],[SHERINK SOLICITADO]],PRODUCAO_SHRINK!V:V,PLANEJAMENTO[[#This Row],[LISTA]])</f>
        <v>0</v>
      </c>
      <c r="L902" s="15">
        <f>SUMIFS(PRODUCAO_SHRINK!E:E,PRODUCAO_SHRINK!B:B,PLANEJAMENTO[[#This Row],[SKU]],PRODUCAO_SHRINK!H:H,PLANEJAMENTO[[#Headers],[SHERINK ENVIADO]],PRODUCAO_SHRINK!V:V,PLANEJAMENTO[[#This Row],[LISTA]])</f>
        <v>0</v>
      </c>
      <c r="M902" s="15">
        <f>SUMIFS(IN_TRANSITO!E:E,IN_TRANSITO!B:B,PLANEJAMENTO!C902,IN_TRANSITO!H:H,PLANEJAMENTO!$M$2,IN_TRANSITO!W:W,PLANEJAMENTO!A902)</f>
        <v>0</v>
      </c>
      <c r="N902" s="15">
        <v>0</v>
      </c>
      <c r="O902" s="15">
        <v>864</v>
      </c>
      <c r="P902" s="15">
        <f>(PLANEJAMENTO[[#This Row],[AGUARDANDO SEPARAÇÃO]]+PLANEJAMENTO[[#This Row],[FINALIZADO]])-(PLANEJAMENTO[[#This Row],[TOTAL LISTA]]+PLANEJAMENTO[[#This Row],[KIT]])</f>
        <v>-864</v>
      </c>
      <c r="Q902" s="3">
        <f>IFERROR(VLOOKUP(PLANEJAMENTO[[#This Row],[SKU]],EST_MERCOCAMP!A:E,5,0),0)</f>
        <v>15288</v>
      </c>
      <c r="R902" s="3">
        <f>IFERROR(VLOOKUP(PLANEJAMENTO[[#This Row],[SKU]],EST_LMX!A:C,3,0),0)</f>
        <v>5760</v>
      </c>
      <c r="S902" s="7">
        <f>IFERROR(IF(VLOOKUP(C902,'EST_DEVINTEX X DEMANDA'!A:E,5,0)&lt;0,0,VLOOKUP(C902,'EST_DEVINTEX X DEMANDA'!A:E,5,0)),0)</f>
        <v>5760</v>
      </c>
      <c r="T902" s="3"/>
      <c r="U902" s="3">
        <f t="shared" si="31"/>
        <v>0</v>
      </c>
      <c r="V902" s="3">
        <f t="shared" si="30"/>
        <v>0</v>
      </c>
      <c r="W902" s="3" t="s">
        <v>182</v>
      </c>
      <c r="X902" s="87" t="s">
        <v>145</v>
      </c>
      <c r="Y902" s="73">
        <f>(PLANEJAMENTO[[#This Row],[AGUARDANDO SEPARAÇÃO]]+PLANEJAMENTO[[#This Row],[FINALIZADO]])/(PLANEJAMENTO[[#This Row],[KIT]]+PLANEJAMENTO[[#This Row],[TOTAL LISTA]])</f>
        <v>0</v>
      </c>
    </row>
    <row r="903" spans="1:25" x14ac:dyDescent="0.25">
      <c r="A903" s="71" t="s">
        <v>581</v>
      </c>
      <c r="B903" s="71" t="s">
        <v>158</v>
      </c>
      <c r="C903" s="3">
        <v>32202</v>
      </c>
      <c r="D903" s="3" t="s">
        <v>7</v>
      </c>
      <c r="E903" s="47" t="s">
        <v>137</v>
      </c>
      <c r="F903" s="4" t="s">
        <v>583</v>
      </c>
      <c r="G903" s="4">
        <v>3744</v>
      </c>
      <c r="H903" s="3">
        <v>12</v>
      </c>
      <c r="I903" s="15">
        <f>SUMIFS(IN_TRANSITO!E:E,IN_TRANSITO!B:B,PLANEJAMENTO!C903,IN_TRANSITO!H:H,PLANEJAMENTO!$I$2,IN_TRANSITO!W:W,PLANEJAMENTO!A903)</f>
        <v>0</v>
      </c>
      <c r="J903" s="15">
        <f>SUMIFS(IN_TRANSITO!E:E,IN_TRANSITO!B:B,PLANEJAMENTO!C903,IN_TRANSITO!H:H,PLANEJAMENTO!$J$2,IN_TRANSITO!W:W,PLANEJAMENTO!A903)</f>
        <v>0</v>
      </c>
      <c r="K903" s="15">
        <f>SUMIFS(PRODUCAO_SHRINK!E:E,PRODUCAO_SHRINK!B:B,PLANEJAMENTO[[#This Row],[SKU]],PRODUCAO_SHRINK!H:H,PLANEJAMENTO[[#Headers],[SHERINK SOLICITADO]],PRODUCAO_SHRINK!V:V,PLANEJAMENTO[[#This Row],[LISTA]])</f>
        <v>0</v>
      </c>
      <c r="L903" s="15">
        <f>SUMIFS(PRODUCAO_SHRINK!E:E,PRODUCAO_SHRINK!B:B,PLANEJAMENTO[[#This Row],[SKU]],PRODUCAO_SHRINK!H:H,PLANEJAMENTO[[#Headers],[SHERINK ENVIADO]],PRODUCAO_SHRINK!V:V,PLANEJAMENTO[[#This Row],[LISTA]])</f>
        <v>0</v>
      </c>
      <c r="M903" s="15">
        <f>SUMIFS(IN_TRANSITO!E:E,IN_TRANSITO!B:B,PLANEJAMENTO!C903,IN_TRANSITO!H:H,PLANEJAMENTO!$M$2,IN_TRANSITO!W:W,PLANEJAMENTO!A903)</f>
        <v>0</v>
      </c>
      <c r="N903" s="15">
        <v>0</v>
      </c>
      <c r="O903" s="15">
        <v>876</v>
      </c>
      <c r="P903" s="15">
        <f>(PLANEJAMENTO[[#This Row],[AGUARDANDO SEPARAÇÃO]]+PLANEJAMENTO[[#This Row],[FINALIZADO]])-(PLANEJAMENTO[[#This Row],[TOTAL LISTA]]+PLANEJAMENTO[[#This Row],[KIT]])</f>
        <v>-876</v>
      </c>
      <c r="Q903" s="3">
        <f>IFERROR(VLOOKUP(PLANEJAMENTO[[#This Row],[SKU]],EST_MERCOCAMP!A:E,5,0),0)</f>
        <v>2896</v>
      </c>
      <c r="R903" s="3">
        <f>IFERROR(VLOOKUP(PLANEJAMENTO[[#This Row],[SKU]],EST_LMX!A:C,3,0),0)</f>
        <v>696</v>
      </c>
      <c r="S903" s="7">
        <f>IFERROR(IF(VLOOKUP(C903,'EST_DEVINTEX X DEMANDA'!A:E,5,0)&lt;0,0,VLOOKUP(C903,'EST_DEVINTEX X DEMANDA'!A:E,5,0)),0)</f>
        <v>8364</v>
      </c>
      <c r="T903" s="3"/>
      <c r="U903" s="3">
        <f t="shared" si="31"/>
        <v>0</v>
      </c>
      <c r="V903" s="3">
        <f t="shared" si="30"/>
        <v>0</v>
      </c>
      <c r="W903" s="3" t="s">
        <v>182</v>
      </c>
      <c r="X903" s="87" t="s">
        <v>145</v>
      </c>
      <c r="Y903" s="73">
        <f>(PLANEJAMENTO[[#This Row],[AGUARDANDO SEPARAÇÃO]]+PLANEJAMENTO[[#This Row],[FINALIZADO]])/(PLANEJAMENTO[[#This Row],[KIT]]+PLANEJAMENTO[[#This Row],[TOTAL LISTA]])</f>
        <v>0</v>
      </c>
    </row>
    <row r="904" spans="1:25" x14ac:dyDescent="0.25">
      <c r="A904" s="71" t="s">
        <v>581</v>
      </c>
      <c r="B904" s="71" t="s">
        <v>158</v>
      </c>
      <c r="C904" s="3">
        <v>32245</v>
      </c>
      <c r="D904" s="3" t="s">
        <v>603</v>
      </c>
      <c r="E904" s="47" t="s">
        <v>137</v>
      </c>
      <c r="F904" s="4" t="s">
        <v>583</v>
      </c>
      <c r="G904" s="4">
        <v>4032</v>
      </c>
      <c r="H904" s="3">
        <v>12</v>
      </c>
      <c r="I904" s="15">
        <f>SUMIFS(IN_TRANSITO!E:E,IN_TRANSITO!B:B,PLANEJAMENTO!C904,IN_TRANSITO!H:H,PLANEJAMENTO!$I$2,IN_TRANSITO!W:W,PLANEJAMENTO!A904)</f>
        <v>888</v>
      </c>
      <c r="J904" s="15">
        <f>SUMIFS(IN_TRANSITO!E:E,IN_TRANSITO!B:B,PLANEJAMENTO!C904,IN_TRANSITO!H:H,PLANEJAMENTO!$J$2,IN_TRANSITO!W:W,PLANEJAMENTO!A904)</f>
        <v>0</v>
      </c>
      <c r="K904" s="15">
        <f>SUMIFS(PRODUCAO_SHRINK!E:E,PRODUCAO_SHRINK!B:B,PLANEJAMENTO[[#This Row],[SKU]],PRODUCAO_SHRINK!H:H,PLANEJAMENTO[[#Headers],[SHERINK SOLICITADO]],PRODUCAO_SHRINK!V:V,PLANEJAMENTO[[#This Row],[LISTA]])</f>
        <v>0</v>
      </c>
      <c r="L904" s="15">
        <f>SUMIFS(PRODUCAO_SHRINK!E:E,PRODUCAO_SHRINK!B:B,PLANEJAMENTO[[#This Row],[SKU]],PRODUCAO_SHRINK!H:H,PLANEJAMENTO[[#Headers],[SHERINK ENVIADO]],PRODUCAO_SHRINK!V:V,PLANEJAMENTO[[#This Row],[LISTA]])</f>
        <v>0</v>
      </c>
      <c r="M904" s="15">
        <f>SUMIFS(IN_TRANSITO!E:E,IN_TRANSITO!B:B,PLANEJAMENTO!C904,IN_TRANSITO!H:H,PLANEJAMENTO!$M$2,IN_TRANSITO!W:W,PLANEJAMENTO!A904)</f>
        <v>0</v>
      </c>
      <c r="N904" s="15">
        <v>0</v>
      </c>
      <c r="O904" s="15">
        <v>888</v>
      </c>
      <c r="P904" s="15">
        <f>(PLANEJAMENTO[[#This Row],[AGUARDANDO SEPARAÇÃO]]+PLANEJAMENTO[[#This Row],[FINALIZADO]])-(PLANEJAMENTO[[#This Row],[TOTAL LISTA]]+PLANEJAMENTO[[#This Row],[KIT]])</f>
        <v>0</v>
      </c>
      <c r="Q904" s="3">
        <f>IFERROR(VLOOKUP(PLANEJAMENTO[[#This Row],[SKU]],EST_MERCOCAMP!A:E,5,0),0)</f>
        <v>5628</v>
      </c>
      <c r="R904" s="3">
        <f>IFERROR(VLOOKUP(PLANEJAMENTO[[#This Row],[SKU]],EST_LMX!A:C,3,0),0)</f>
        <v>1008</v>
      </c>
      <c r="S904" s="7">
        <f>IFERROR(IF(VLOOKUP(C904,'EST_DEVINTEX X DEMANDA'!A:E,5,0)&lt;0,0,VLOOKUP(C904,'EST_DEVINTEX X DEMANDA'!A:E,5,0)),0)</f>
        <v>5496</v>
      </c>
      <c r="T904" s="3"/>
      <c r="U904" s="3">
        <f t="shared" si="31"/>
        <v>0</v>
      </c>
      <c r="V904" s="3">
        <f t="shared" si="30"/>
        <v>0</v>
      </c>
      <c r="W904" s="3" t="s">
        <v>145</v>
      </c>
      <c r="X904" s="87" t="s">
        <v>145</v>
      </c>
      <c r="Y904" s="73">
        <f>(PLANEJAMENTO[[#This Row],[AGUARDANDO SEPARAÇÃO]]+PLANEJAMENTO[[#This Row],[FINALIZADO]])/(PLANEJAMENTO[[#This Row],[KIT]]+PLANEJAMENTO[[#This Row],[TOTAL LISTA]])</f>
        <v>1</v>
      </c>
    </row>
    <row r="905" spans="1:25" x14ac:dyDescent="0.25">
      <c r="A905" s="71" t="s">
        <v>581</v>
      </c>
      <c r="B905" s="71" t="s">
        <v>158</v>
      </c>
      <c r="C905" s="3">
        <v>43317</v>
      </c>
      <c r="D905" s="3" t="s">
        <v>497</v>
      </c>
      <c r="E905" s="47" t="s">
        <v>137</v>
      </c>
      <c r="F905" s="4" t="s">
        <v>583</v>
      </c>
      <c r="G905" s="4">
        <v>1080</v>
      </c>
      <c r="H905" s="3">
        <v>12</v>
      </c>
      <c r="I905" s="15">
        <f>SUMIFS(IN_TRANSITO!E:E,IN_TRANSITO!B:B,PLANEJAMENTO!C905,IN_TRANSITO!H:H,PLANEJAMENTO!$I$2,IN_TRANSITO!W:W,PLANEJAMENTO!A905)</f>
        <v>900</v>
      </c>
      <c r="J905" s="15">
        <f>SUMIFS(IN_TRANSITO!E:E,IN_TRANSITO!B:B,PLANEJAMENTO!C905,IN_TRANSITO!H:H,PLANEJAMENTO!$J$2,IN_TRANSITO!W:W,PLANEJAMENTO!A905)</f>
        <v>0</v>
      </c>
      <c r="K905" s="15">
        <f>SUMIFS(PRODUCAO_SHRINK!E:E,PRODUCAO_SHRINK!B:B,PLANEJAMENTO[[#This Row],[SKU]],PRODUCAO_SHRINK!H:H,PLANEJAMENTO[[#Headers],[SHERINK SOLICITADO]],PRODUCAO_SHRINK!V:V,PLANEJAMENTO[[#This Row],[LISTA]])</f>
        <v>0</v>
      </c>
      <c r="L905" s="15">
        <f>SUMIFS(PRODUCAO_SHRINK!E:E,PRODUCAO_SHRINK!B:B,PLANEJAMENTO[[#This Row],[SKU]],PRODUCAO_SHRINK!H:H,PLANEJAMENTO[[#Headers],[SHERINK ENVIADO]],PRODUCAO_SHRINK!V:V,PLANEJAMENTO[[#This Row],[LISTA]])</f>
        <v>0</v>
      </c>
      <c r="M905" s="15">
        <f>SUMIFS(IN_TRANSITO!E:E,IN_TRANSITO!B:B,PLANEJAMENTO!C905,IN_TRANSITO!H:H,PLANEJAMENTO!$M$2,IN_TRANSITO!W:W,PLANEJAMENTO!A905)</f>
        <v>0</v>
      </c>
      <c r="N905" s="15">
        <v>0</v>
      </c>
      <c r="O905" s="15">
        <v>900</v>
      </c>
      <c r="P905" s="15">
        <f>(PLANEJAMENTO[[#This Row],[AGUARDANDO SEPARAÇÃO]]+PLANEJAMENTO[[#This Row],[FINALIZADO]])-(PLANEJAMENTO[[#This Row],[TOTAL LISTA]]+PLANEJAMENTO[[#This Row],[KIT]])</f>
        <v>0</v>
      </c>
      <c r="Q905" s="3">
        <f>IFERROR(VLOOKUP(PLANEJAMENTO[[#This Row],[SKU]],EST_MERCOCAMP!A:E,5,0),0)</f>
        <v>2016</v>
      </c>
      <c r="R905" s="3">
        <f>IFERROR(VLOOKUP(PLANEJAMENTO[[#This Row],[SKU]],EST_LMX!A:C,3,0),0)</f>
        <v>3504</v>
      </c>
      <c r="S905" s="7">
        <f>IFERROR(IF(VLOOKUP(C905,'EST_DEVINTEX X DEMANDA'!A:E,5,0)&lt;0,0,VLOOKUP(C905,'EST_DEVINTEX X DEMANDA'!A:E,5,0)),0)</f>
        <v>5280</v>
      </c>
      <c r="T905" s="3"/>
      <c r="U905" s="3">
        <f t="shared" si="31"/>
        <v>0</v>
      </c>
      <c r="V905" s="3">
        <f t="shared" si="30"/>
        <v>0</v>
      </c>
      <c r="W905" s="3" t="s">
        <v>145</v>
      </c>
      <c r="X905" s="87" t="s">
        <v>145</v>
      </c>
      <c r="Y905" s="73">
        <f>(PLANEJAMENTO[[#This Row],[AGUARDANDO SEPARAÇÃO]]+PLANEJAMENTO[[#This Row],[FINALIZADO]])/(PLANEJAMENTO[[#This Row],[KIT]]+PLANEJAMENTO[[#This Row],[TOTAL LISTA]])</f>
        <v>1</v>
      </c>
    </row>
    <row r="906" spans="1:25" x14ac:dyDescent="0.25">
      <c r="A906" s="71" t="s">
        <v>581</v>
      </c>
      <c r="B906" s="71" t="s">
        <v>158</v>
      </c>
      <c r="C906" s="3">
        <v>95197</v>
      </c>
      <c r="D906" s="3" t="s">
        <v>418</v>
      </c>
      <c r="E906" s="47" t="s">
        <v>137</v>
      </c>
      <c r="F906" s="4" t="s">
        <v>583</v>
      </c>
      <c r="G906" s="4">
        <v>960</v>
      </c>
      <c r="H906" s="3">
        <v>6</v>
      </c>
      <c r="I906" s="15">
        <f>SUMIFS(IN_TRANSITO!E:E,IN_TRANSITO!B:B,PLANEJAMENTO!C906,IN_TRANSITO!H:H,PLANEJAMENTO!$I$2,IN_TRANSITO!W:W,PLANEJAMENTO!A906)</f>
        <v>912</v>
      </c>
      <c r="J906" s="15">
        <f>SUMIFS(IN_TRANSITO!E:E,IN_TRANSITO!B:B,PLANEJAMENTO!C906,IN_TRANSITO!H:H,PLANEJAMENTO!$J$2,IN_TRANSITO!W:W,PLANEJAMENTO!A906)</f>
        <v>0</v>
      </c>
      <c r="K906" s="15">
        <f>SUMIFS(PRODUCAO_SHRINK!E:E,PRODUCAO_SHRINK!B:B,PLANEJAMENTO[[#This Row],[SKU]],PRODUCAO_SHRINK!H:H,PLANEJAMENTO[[#Headers],[SHERINK SOLICITADO]],PRODUCAO_SHRINK!V:V,PLANEJAMENTO[[#This Row],[LISTA]])</f>
        <v>0</v>
      </c>
      <c r="L906" s="15">
        <f>SUMIFS(PRODUCAO_SHRINK!E:E,PRODUCAO_SHRINK!B:B,PLANEJAMENTO[[#This Row],[SKU]],PRODUCAO_SHRINK!H:H,PLANEJAMENTO[[#Headers],[SHERINK ENVIADO]],PRODUCAO_SHRINK!V:V,PLANEJAMENTO[[#This Row],[LISTA]])</f>
        <v>0</v>
      </c>
      <c r="M906" s="15">
        <f>SUMIFS(IN_TRANSITO!E:E,IN_TRANSITO!B:B,PLANEJAMENTO!C906,IN_TRANSITO!H:H,PLANEJAMENTO!$M$2,IN_TRANSITO!W:W,PLANEJAMENTO!A906)</f>
        <v>0</v>
      </c>
      <c r="N906" s="15">
        <v>0</v>
      </c>
      <c r="O906" s="15">
        <v>912</v>
      </c>
      <c r="P906" s="15">
        <f>(PLANEJAMENTO[[#This Row],[AGUARDANDO SEPARAÇÃO]]+PLANEJAMENTO[[#This Row],[FINALIZADO]])-(PLANEJAMENTO[[#This Row],[TOTAL LISTA]]+PLANEJAMENTO[[#This Row],[KIT]])</f>
        <v>0</v>
      </c>
      <c r="Q906" s="3">
        <f>IFERROR(VLOOKUP(PLANEJAMENTO[[#This Row],[SKU]],EST_MERCOCAMP!A:E,5,0),0)</f>
        <v>3000</v>
      </c>
      <c r="R906" s="3">
        <f>IFERROR(VLOOKUP(PLANEJAMENTO[[#This Row],[SKU]],EST_LMX!A:C,3,0),0)</f>
        <v>1524</v>
      </c>
      <c r="S906" s="7">
        <f>IFERROR(IF(VLOOKUP(C906,'EST_DEVINTEX X DEMANDA'!A:E,5,0)&lt;0,0,VLOOKUP(C906,'EST_DEVINTEX X DEMANDA'!A:E,5,0)),0)</f>
        <v>8814</v>
      </c>
      <c r="T906" s="3"/>
      <c r="U906" s="3">
        <f t="shared" si="31"/>
        <v>0</v>
      </c>
      <c r="V906" s="3">
        <f t="shared" si="30"/>
        <v>0</v>
      </c>
      <c r="W906" s="3" t="s">
        <v>145</v>
      </c>
      <c r="X906" s="87" t="s">
        <v>145</v>
      </c>
      <c r="Y906" s="73">
        <f>(PLANEJAMENTO[[#This Row],[AGUARDANDO SEPARAÇÃO]]+PLANEJAMENTO[[#This Row],[FINALIZADO]])/(PLANEJAMENTO[[#This Row],[KIT]]+PLANEJAMENTO[[#This Row],[TOTAL LISTA]])</f>
        <v>1</v>
      </c>
    </row>
    <row r="907" spans="1:25" x14ac:dyDescent="0.25">
      <c r="A907" s="71" t="s">
        <v>581</v>
      </c>
      <c r="B907" s="71" t="s">
        <v>158</v>
      </c>
      <c r="C907" s="3">
        <v>30360</v>
      </c>
      <c r="D907" s="3" t="s">
        <v>604</v>
      </c>
      <c r="E907" s="47" t="s">
        <v>137</v>
      </c>
      <c r="F907" s="4" t="s">
        <v>583</v>
      </c>
      <c r="G907" s="4">
        <v>1680</v>
      </c>
      <c r="H907" s="3">
        <v>6</v>
      </c>
      <c r="I907" s="15">
        <f>SUMIFS(IN_TRANSITO!E:E,IN_TRANSITO!B:B,PLANEJAMENTO!C907,IN_TRANSITO!H:H,PLANEJAMENTO!$I$2,IN_TRANSITO!W:W,PLANEJAMENTO!A907)</f>
        <v>918</v>
      </c>
      <c r="J907" s="15">
        <f>SUMIFS(IN_TRANSITO!E:E,IN_TRANSITO!B:B,PLANEJAMENTO!C907,IN_TRANSITO!H:H,PLANEJAMENTO!$J$2,IN_TRANSITO!W:W,PLANEJAMENTO!A907)</f>
        <v>0</v>
      </c>
      <c r="K907" s="15">
        <f>SUMIFS(PRODUCAO_SHRINK!E:E,PRODUCAO_SHRINK!B:B,PLANEJAMENTO[[#This Row],[SKU]],PRODUCAO_SHRINK!H:H,PLANEJAMENTO[[#Headers],[SHERINK SOLICITADO]],PRODUCAO_SHRINK!V:V,PLANEJAMENTO[[#This Row],[LISTA]])</f>
        <v>0</v>
      </c>
      <c r="L907" s="15">
        <f>SUMIFS(PRODUCAO_SHRINK!E:E,PRODUCAO_SHRINK!B:B,PLANEJAMENTO[[#This Row],[SKU]],PRODUCAO_SHRINK!H:H,PLANEJAMENTO[[#Headers],[SHERINK ENVIADO]],PRODUCAO_SHRINK!V:V,PLANEJAMENTO[[#This Row],[LISTA]])</f>
        <v>0</v>
      </c>
      <c r="M907" s="15">
        <f>SUMIFS(IN_TRANSITO!E:E,IN_TRANSITO!B:B,PLANEJAMENTO!C907,IN_TRANSITO!H:H,PLANEJAMENTO!$M$2,IN_TRANSITO!W:W,PLANEJAMENTO!A907)</f>
        <v>0</v>
      </c>
      <c r="N907" s="15">
        <v>0</v>
      </c>
      <c r="O907" s="15">
        <v>918</v>
      </c>
      <c r="P907" s="15">
        <f>(PLANEJAMENTO[[#This Row],[AGUARDANDO SEPARAÇÃO]]+PLANEJAMENTO[[#This Row],[FINALIZADO]])-(PLANEJAMENTO[[#This Row],[TOTAL LISTA]]+PLANEJAMENTO[[#This Row],[KIT]])</f>
        <v>0</v>
      </c>
      <c r="Q907" s="3">
        <f>IFERROR(VLOOKUP(PLANEJAMENTO[[#This Row],[SKU]],EST_MERCOCAMP!A:E,5,0),0)</f>
        <v>1800</v>
      </c>
      <c r="R907" s="3">
        <f>IFERROR(VLOOKUP(PLANEJAMENTO[[#This Row],[SKU]],EST_LMX!A:C,3,0),0)</f>
        <v>2028</v>
      </c>
      <c r="S907" s="7">
        <f>IFERROR(IF(VLOOKUP(C907,'EST_DEVINTEX X DEMANDA'!A:E,5,0)&lt;0,0,VLOOKUP(C907,'EST_DEVINTEX X DEMANDA'!A:E,5,0)),0)</f>
        <v>4188</v>
      </c>
      <c r="T907" s="3"/>
      <c r="U907" s="3">
        <f t="shared" si="31"/>
        <v>0</v>
      </c>
      <c r="V907" s="3">
        <f t="shared" si="30"/>
        <v>0</v>
      </c>
      <c r="W907" s="3" t="s">
        <v>145</v>
      </c>
      <c r="X907" s="87" t="s">
        <v>145</v>
      </c>
      <c r="Y907" s="73">
        <f>(PLANEJAMENTO[[#This Row],[AGUARDANDO SEPARAÇÃO]]+PLANEJAMENTO[[#This Row],[FINALIZADO]])/(PLANEJAMENTO[[#This Row],[KIT]]+PLANEJAMENTO[[#This Row],[TOTAL LISTA]])</f>
        <v>1</v>
      </c>
    </row>
    <row r="908" spans="1:25" x14ac:dyDescent="0.25">
      <c r="A908" s="71" t="s">
        <v>581</v>
      </c>
      <c r="B908" s="71" t="s">
        <v>158</v>
      </c>
      <c r="C908" s="3">
        <v>95004</v>
      </c>
      <c r="D908" s="3" t="s">
        <v>605</v>
      </c>
      <c r="E908" s="47" t="s">
        <v>137</v>
      </c>
      <c r="F908" s="4" t="s">
        <v>583</v>
      </c>
      <c r="G908" s="4">
        <v>960</v>
      </c>
      <c r="H908" s="3">
        <v>6</v>
      </c>
      <c r="I908" s="15">
        <f>SUMIFS(IN_TRANSITO!E:E,IN_TRANSITO!B:B,PLANEJAMENTO!C908,IN_TRANSITO!H:H,PLANEJAMENTO!$I$2,IN_TRANSITO!W:W,PLANEJAMENTO!A908)</f>
        <v>918</v>
      </c>
      <c r="J908" s="15">
        <f>SUMIFS(IN_TRANSITO!E:E,IN_TRANSITO!B:B,PLANEJAMENTO!C908,IN_TRANSITO!H:H,PLANEJAMENTO!$J$2,IN_TRANSITO!W:W,PLANEJAMENTO!A908)</f>
        <v>0</v>
      </c>
      <c r="K908" s="15">
        <f>SUMIFS(PRODUCAO_SHRINK!E:E,PRODUCAO_SHRINK!B:B,PLANEJAMENTO[[#This Row],[SKU]],PRODUCAO_SHRINK!H:H,PLANEJAMENTO[[#Headers],[SHERINK SOLICITADO]],PRODUCAO_SHRINK!V:V,PLANEJAMENTO[[#This Row],[LISTA]])</f>
        <v>0</v>
      </c>
      <c r="L908" s="15">
        <f>SUMIFS(PRODUCAO_SHRINK!E:E,PRODUCAO_SHRINK!B:B,PLANEJAMENTO[[#This Row],[SKU]],PRODUCAO_SHRINK!H:H,PLANEJAMENTO[[#Headers],[SHERINK ENVIADO]],PRODUCAO_SHRINK!V:V,PLANEJAMENTO[[#This Row],[LISTA]])</f>
        <v>0</v>
      </c>
      <c r="M908" s="15">
        <f>SUMIFS(IN_TRANSITO!E:E,IN_TRANSITO!B:B,PLANEJAMENTO!C908,IN_TRANSITO!H:H,PLANEJAMENTO!$M$2,IN_TRANSITO!W:W,PLANEJAMENTO!A908)</f>
        <v>0</v>
      </c>
      <c r="N908" s="15">
        <v>0</v>
      </c>
      <c r="O908" s="15">
        <v>918</v>
      </c>
      <c r="P908" s="15">
        <f>(PLANEJAMENTO[[#This Row],[AGUARDANDO SEPARAÇÃO]]+PLANEJAMENTO[[#This Row],[FINALIZADO]])-(PLANEJAMENTO[[#This Row],[TOTAL LISTA]]+PLANEJAMENTO[[#This Row],[KIT]])</f>
        <v>0</v>
      </c>
      <c r="Q908" s="3">
        <f>IFERROR(VLOOKUP(PLANEJAMENTO[[#This Row],[SKU]],EST_MERCOCAMP!A:E,5,0),0)</f>
        <v>6924</v>
      </c>
      <c r="R908" s="3">
        <f>IFERROR(VLOOKUP(PLANEJAMENTO[[#This Row],[SKU]],EST_LMX!A:C,3,0),0)</f>
        <v>168</v>
      </c>
      <c r="S908" s="7">
        <f>IFERROR(IF(VLOOKUP(C908,'EST_DEVINTEX X DEMANDA'!A:E,5,0)&lt;0,0,VLOOKUP(C908,'EST_DEVINTEX X DEMANDA'!A:E,5,0)),0)</f>
        <v>25260</v>
      </c>
      <c r="T908" s="3"/>
      <c r="U908" s="3">
        <f t="shared" si="31"/>
        <v>0</v>
      </c>
      <c r="V908" s="3">
        <f t="shared" si="30"/>
        <v>0</v>
      </c>
      <c r="W908" s="3" t="s">
        <v>145</v>
      </c>
      <c r="X908" s="87" t="s">
        <v>145</v>
      </c>
      <c r="Y908" s="73">
        <f>(PLANEJAMENTO[[#This Row],[AGUARDANDO SEPARAÇÃO]]+PLANEJAMENTO[[#This Row],[FINALIZADO]])/(PLANEJAMENTO[[#This Row],[KIT]]+PLANEJAMENTO[[#This Row],[TOTAL LISTA]])</f>
        <v>1</v>
      </c>
    </row>
    <row r="909" spans="1:25" x14ac:dyDescent="0.25">
      <c r="A909" s="71" t="s">
        <v>581</v>
      </c>
      <c r="B909" s="71" t="s">
        <v>158</v>
      </c>
      <c r="C909" s="3">
        <v>32246</v>
      </c>
      <c r="D909" s="3" t="s">
        <v>606</v>
      </c>
      <c r="E909" s="47" t="s">
        <v>137</v>
      </c>
      <c r="F909" s="4" t="s">
        <v>583</v>
      </c>
      <c r="G909" s="4">
        <v>4032</v>
      </c>
      <c r="H909" s="3">
        <v>12</v>
      </c>
      <c r="I909" s="15">
        <f>SUMIFS(IN_TRANSITO!E:E,IN_TRANSITO!B:B,PLANEJAMENTO!C909,IN_TRANSITO!H:H,PLANEJAMENTO!$I$2,IN_TRANSITO!W:W,PLANEJAMENTO!A909)</f>
        <v>936</v>
      </c>
      <c r="J909" s="15">
        <f>SUMIFS(IN_TRANSITO!E:E,IN_TRANSITO!B:B,PLANEJAMENTO!C909,IN_TRANSITO!H:H,PLANEJAMENTO!$J$2,IN_TRANSITO!W:W,PLANEJAMENTO!A909)</f>
        <v>0</v>
      </c>
      <c r="K909" s="15">
        <f>SUMIFS(PRODUCAO_SHRINK!E:E,PRODUCAO_SHRINK!B:B,PLANEJAMENTO[[#This Row],[SKU]],PRODUCAO_SHRINK!H:H,PLANEJAMENTO[[#Headers],[SHERINK SOLICITADO]],PRODUCAO_SHRINK!V:V,PLANEJAMENTO[[#This Row],[LISTA]])</f>
        <v>0</v>
      </c>
      <c r="L909" s="15">
        <f>SUMIFS(PRODUCAO_SHRINK!E:E,PRODUCAO_SHRINK!B:B,PLANEJAMENTO[[#This Row],[SKU]],PRODUCAO_SHRINK!H:H,PLANEJAMENTO[[#Headers],[SHERINK ENVIADO]],PRODUCAO_SHRINK!V:V,PLANEJAMENTO[[#This Row],[LISTA]])</f>
        <v>0</v>
      </c>
      <c r="M909" s="15">
        <f>SUMIFS(IN_TRANSITO!E:E,IN_TRANSITO!B:B,PLANEJAMENTO!C909,IN_TRANSITO!H:H,PLANEJAMENTO!$M$2,IN_TRANSITO!W:W,PLANEJAMENTO!A909)</f>
        <v>0</v>
      </c>
      <c r="N909" s="15">
        <v>0</v>
      </c>
      <c r="O909" s="15">
        <v>936</v>
      </c>
      <c r="P909" s="15">
        <f>(PLANEJAMENTO[[#This Row],[AGUARDANDO SEPARAÇÃO]]+PLANEJAMENTO[[#This Row],[FINALIZADO]])-(PLANEJAMENTO[[#This Row],[TOTAL LISTA]]+PLANEJAMENTO[[#This Row],[KIT]])</f>
        <v>0</v>
      </c>
      <c r="Q909" s="3">
        <f>IFERROR(VLOOKUP(PLANEJAMENTO[[#This Row],[SKU]],EST_MERCOCAMP!A:E,5,0),0)</f>
        <v>708</v>
      </c>
      <c r="R909" s="3">
        <f>IFERROR(VLOOKUP(PLANEJAMENTO[[#This Row],[SKU]],EST_LMX!A:C,3,0),0)</f>
        <v>1536</v>
      </c>
      <c r="S909" s="7">
        <f>IFERROR(IF(VLOOKUP(C909,'EST_DEVINTEX X DEMANDA'!A:E,5,0)&lt;0,0,VLOOKUP(C909,'EST_DEVINTEX X DEMANDA'!A:E,5,0)),0)</f>
        <v>5472</v>
      </c>
      <c r="T909" s="3"/>
      <c r="U909" s="3">
        <f t="shared" si="31"/>
        <v>0</v>
      </c>
      <c r="V909" s="3">
        <f t="shared" si="30"/>
        <v>0</v>
      </c>
      <c r="W909" s="3" t="s">
        <v>145</v>
      </c>
      <c r="X909" s="87" t="s">
        <v>145</v>
      </c>
      <c r="Y909" s="73">
        <f>(PLANEJAMENTO[[#This Row],[AGUARDANDO SEPARAÇÃO]]+PLANEJAMENTO[[#This Row],[FINALIZADO]])/(PLANEJAMENTO[[#This Row],[KIT]]+PLANEJAMENTO[[#This Row],[TOTAL LISTA]])</f>
        <v>1</v>
      </c>
    </row>
    <row r="910" spans="1:25" x14ac:dyDescent="0.25">
      <c r="A910" s="71" t="s">
        <v>581</v>
      </c>
      <c r="B910" s="71" t="s">
        <v>158</v>
      </c>
      <c r="C910" s="3">
        <v>8254</v>
      </c>
      <c r="D910" s="3" t="s">
        <v>404</v>
      </c>
      <c r="E910" s="47" t="s">
        <v>137</v>
      </c>
      <c r="F910" s="4" t="s">
        <v>583</v>
      </c>
      <c r="G910" s="4">
        <v>1512</v>
      </c>
      <c r="H910" s="3">
        <v>6</v>
      </c>
      <c r="I910" s="15">
        <f>SUMIFS(IN_TRANSITO!E:E,IN_TRANSITO!B:B,PLANEJAMENTO!C910,IN_TRANSITO!H:H,PLANEJAMENTO!$I$2,IN_TRANSITO!W:W,PLANEJAMENTO!A910)</f>
        <v>978</v>
      </c>
      <c r="J910" s="15">
        <f>SUMIFS(IN_TRANSITO!E:E,IN_TRANSITO!B:B,PLANEJAMENTO!C910,IN_TRANSITO!H:H,PLANEJAMENTO!$J$2,IN_TRANSITO!W:W,PLANEJAMENTO!A910)</f>
        <v>0</v>
      </c>
      <c r="K910" s="15">
        <f>SUMIFS(PRODUCAO_SHRINK!E:E,PRODUCAO_SHRINK!B:B,PLANEJAMENTO[[#This Row],[SKU]],PRODUCAO_SHRINK!H:H,PLANEJAMENTO[[#Headers],[SHERINK SOLICITADO]],PRODUCAO_SHRINK!V:V,PLANEJAMENTO[[#This Row],[LISTA]])</f>
        <v>0</v>
      </c>
      <c r="L910" s="15">
        <f>SUMIFS(PRODUCAO_SHRINK!E:E,PRODUCAO_SHRINK!B:B,PLANEJAMENTO[[#This Row],[SKU]],PRODUCAO_SHRINK!H:H,PLANEJAMENTO[[#Headers],[SHERINK ENVIADO]],PRODUCAO_SHRINK!V:V,PLANEJAMENTO[[#This Row],[LISTA]])</f>
        <v>0</v>
      </c>
      <c r="M910" s="15">
        <f>SUMIFS(IN_TRANSITO!E:E,IN_TRANSITO!B:B,PLANEJAMENTO!C910,IN_TRANSITO!H:H,PLANEJAMENTO!$M$2,IN_TRANSITO!W:W,PLANEJAMENTO!A910)</f>
        <v>0</v>
      </c>
      <c r="N910" s="15">
        <v>0</v>
      </c>
      <c r="O910" s="15">
        <v>978</v>
      </c>
      <c r="P910" s="15">
        <f>(PLANEJAMENTO[[#This Row],[AGUARDANDO SEPARAÇÃO]]+PLANEJAMENTO[[#This Row],[FINALIZADO]])-(PLANEJAMENTO[[#This Row],[TOTAL LISTA]]+PLANEJAMENTO[[#This Row],[KIT]])</f>
        <v>0</v>
      </c>
      <c r="Q910" s="3">
        <f>IFERROR(VLOOKUP(PLANEJAMENTO[[#This Row],[SKU]],EST_MERCOCAMP!A:E,5,0),0)</f>
        <v>78746</v>
      </c>
      <c r="R910" s="3">
        <f>IFERROR(VLOOKUP(PLANEJAMENTO[[#This Row],[SKU]],EST_LMX!A:C,3,0),0)</f>
        <v>9972</v>
      </c>
      <c r="S910" s="7">
        <f>IFERROR(IF(VLOOKUP(C910,'EST_DEVINTEX X DEMANDA'!A:E,5,0)&lt;0,0,VLOOKUP(C910,'EST_DEVINTEX X DEMANDA'!A:E,5,0)),0)</f>
        <v>25566</v>
      </c>
      <c r="T910" s="3"/>
      <c r="U910" s="3">
        <f t="shared" si="31"/>
        <v>0</v>
      </c>
      <c r="V910" s="3">
        <f t="shared" si="30"/>
        <v>0</v>
      </c>
      <c r="W910" s="3" t="s">
        <v>145</v>
      </c>
      <c r="X910" s="87" t="s">
        <v>145</v>
      </c>
      <c r="Y910" s="73">
        <f>(PLANEJAMENTO[[#This Row],[AGUARDANDO SEPARAÇÃO]]+PLANEJAMENTO[[#This Row],[FINALIZADO]])/(PLANEJAMENTO[[#This Row],[KIT]]+PLANEJAMENTO[[#This Row],[TOTAL LISTA]])</f>
        <v>1</v>
      </c>
    </row>
    <row r="911" spans="1:25" x14ac:dyDescent="0.25">
      <c r="A911" s="71" t="s">
        <v>581</v>
      </c>
      <c r="B911" s="71" t="s">
        <v>158</v>
      </c>
      <c r="C911" s="3">
        <v>43735</v>
      </c>
      <c r="D911" s="3" t="s">
        <v>487</v>
      </c>
      <c r="E911" s="47" t="s">
        <v>137</v>
      </c>
      <c r="F911" s="4" t="s">
        <v>583</v>
      </c>
      <c r="G911" s="4">
        <v>1080</v>
      </c>
      <c r="H911" s="3">
        <v>12</v>
      </c>
      <c r="I911" s="15">
        <f>SUMIFS(IN_TRANSITO!E:E,IN_TRANSITO!B:B,PLANEJAMENTO!C911,IN_TRANSITO!H:H,PLANEJAMENTO!$I$2,IN_TRANSITO!W:W,PLANEJAMENTO!A911)</f>
        <v>1020</v>
      </c>
      <c r="J911" s="15">
        <f>SUMIFS(IN_TRANSITO!E:E,IN_TRANSITO!B:B,PLANEJAMENTO!C911,IN_TRANSITO!H:H,PLANEJAMENTO!$J$2,IN_TRANSITO!W:W,PLANEJAMENTO!A911)</f>
        <v>0</v>
      </c>
      <c r="K911" s="15">
        <f>SUMIFS(PRODUCAO_SHRINK!E:E,PRODUCAO_SHRINK!B:B,PLANEJAMENTO[[#This Row],[SKU]],PRODUCAO_SHRINK!H:H,PLANEJAMENTO[[#Headers],[SHERINK SOLICITADO]],PRODUCAO_SHRINK!V:V,PLANEJAMENTO[[#This Row],[LISTA]])</f>
        <v>0</v>
      </c>
      <c r="L911" s="15">
        <f>SUMIFS(PRODUCAO_SHRINK!E:E,PRODUCAO_SHRINK!B:B,PLANEJAMENTO[[#This Row],[SKU]],PRODUCAO_SHRINK!H:H,PLANEJAMENTO[[#Headers],[SHERINK ENVIADO]],PRODUCAO_SHRINK!V:V,PLANEJAMENTO[[#This Row],[LISTA]])</f>
        <v>0</v>
      </c>
      <c r="M911" s="15">
        <f>SUMIFS(IN_TRANSITO!E:E,IN_TRANSITO!B:B,PLANEJAMENTO!C911,IN_TRANSITO!H:H,PLANEJAMENTO!$M$2,IN_TRANSITO!W:W,PLANEJAMENTO!A911)</f>
        <v>0</v>
      </c>
      <c r="N911" s="15">
        <v>0</v>
      </c>
      <c r="O911" s="15">
        <v>1020</v>
      </c>
      <c r="P911" s="15">
        <f>(PLANEJAMENTO[[#This Row],[AGUARDANDO SEPARAÇÃO]]+PLANEJAMENTO[[#This Row],[FINALIZADO]])-(PLANEJAMENTO[[#This Row],[TOTAL LISTA]]+PLANEJAMENTO[[#This Row],[KIT]])</f>
        <v>0</v>
      </c>
      <c r="Q911" s="3">
        <f>IFERROR(VLOOKUP(PLANEJAMENTO[[#This Row],[SKU]],EST_MERCOCAMP!A:E,5,0),0)</f>
        <v>-4128</v>
      </c>
      <c r="R911" s="3">
        <f>IFERROR(VLOOKUP(PLANEJAMENTO[[#This Row],[SKU]],EST_LMX!A:C,3,0),0)</f>
        <v>324</v>
      </c>
      <c r="S911" s="7">
        <f>IFERROR(IF(VLOOKUP(C911,'EST_DEVINTEX X DEMANDA'!A:E,5,0)&lt;0,0,VLOOKUP(C911,'EST_DEVINTEX X DEMANDA'!A:E,5,0)),0)</f>
        <v>5400</v>
      </c>
      <c r="T911" s="3"/>
      <c r="U911" s="3">
        <f t="shared" si="31"/>
        <v>0</v>
      </c>
      <c r="V911" s="3">
        <f t="shared" si="30"/>
        <v>0</v>
      </c>
      <c r="W911" s="3" t="s">
        <v>145</v>
      </c>
      <c r="X911" s="87" t="s">
        <v>145</v>
      </c>
      <c r="Y911" s="73">
        <f>(PLANEJAMENTO[[#This Row],[AGUARDANDO SEPARAÇÃO]]+PLANEJAMENTO[[#This Row],[FINALIZADO]])/(PLANEJAMENTO[[#This Row],[KIT]]+PLANEJAMENTO[[#This Row],[TOTAL LISTA]])</f>
        <v>1</v>
      </c>
    </row>
    <row r="912" spans="1:25" x14ac:dyDescent="0.25">
      <c r="A912" s="71" t="s">
        <v>581</v>
      </c>
      <c r="B912" s="71" t="s">
        <v>158</v>
      </c>
      <c r="C912" s="3">
        <v>34851</v>
      </c>
      <c r="D912" s="3" t="s">
        <v>607</v>
      </c>
      <c r="E912" s="47" t="s">
        <v>137</v>
      </c>
      <c r="F912" s="4" t="s">
        <v>583</v>
      </c>
      <c r="G912" s="4">
        <v>1584</v>
      </c>
      <c r="H912" s="3">
        <v>12</v>
      </c>
      <c r="I912" s="15">
        <f>SUMIFS(IN_TRANSITO!E:E,IN_TRANSITO!B:B,PLANEJAMENTO!C912,IN_TRANSITO!H:H,PLANEJAMENTO!$I$2,IN_TRANSITO!W:W,PLANEJAMENTO!A912)</f>
        <v>1068</v>
      </c>
      <c r="J912" s="15">
        <f>SUMIFS(IN_TRANSITO!E:E,IN_TRANSITO!B:B,PLANEJAMENTO!C912,IN_TRANSITO!H:H,PLANEJAMENTO!$J$2,IN_TRANSITO!W:W,PLANEJAMENTO!A912)</f>
        <v>0</v>
      </c>
      <c r="K912" s="15">
        <f>SUMIFS(PRODUCAO_SHRINK!E:E,PRODUCAO_SHRINK!B:B,PLANEJAMENTO[[#This Row],[SKU]],PRODUCAO_SHRINK!H:H,PLANEJAMENTO[[#Headers],[SHERINK SOLICITADO]],PRODUCAO_SHRINK!V:V,PLANEJAMENTO[[#This Row],[LISTA]])</f>
        <v>0</v>
      </c>
      <c r="L912" s="15">
        <f>SUMIFS(PRODUCAO_SHRINK!E:E,PRODUCAO_SHRINK!B:B,PLANEJAMENTO[[#This Row],[SKU]],PRODUCAO_SHRINK!H:H,PLANEJAMENTO[[#Headers],[SHERINK ENVIADO]],PRODUCAO_SHRINK!V:V,PLANEJAMENTO[[#This Row],[LISTA]])</f>
        <v>0</v>
      </c>
      <c r="M912" s="15">
        <f>SUMIFS(IN_TRANSITO!E:E,IN_TRANSITO!B:B,PLANEJAMENTO!C912,IN_TRANSITO!H:H,PLANEJAMENTO!$M$2,IN_TRANSITO!W:W,PLANEJAMENTO!A912)</f>
        <v>0</v>
      </c>
      <c r="N912" s="15">
        <v>0</v>
      </c>
      <c r="O912" s="15">
        <v>1068</v>
      </c>
      <c r="P912" s="15">
        <f>(PLANEJAMENTO[[#This Row],[AGUARDANDO SEPARAÇÃO]]+PLANEJAMENTO[[#This Row],[FINALIZADO]])-(PLANEJAMENTO[[#This Row],[TOTAL LISTA]]+PLANEJAMENTO[[#This Row],[KIT]])</f>
        <v>0</v>
      </c>
      <c r="Q912" s="3">
        <f>IFERROR(VLOOKUP(PLANEJAMENTO[[#This Row],[SKU]],EST_MERCOCAMP!A:E,5,0),0)</f>
        <v>-9900</v>
      </c>
      <c r="R912" s="3">
        <f>IFERROR(VLOOKUP(PLANEJAMENTO[[#This Row],[SKU]],EST_LMX!A:C,3,0),0)</f>
        <v>5574</v>
      </c>
      <c r="S912" s="7">
        <f>IFERROR(IF(VLOOKUP(C912,'EST_DEVINTEX X DEMANDA'!A:E,5,0)&lt;0,0,VLOOKUP(C912,'EST_DEVINTEX X DEMANDA'!A:E,5,0)),0)</f>
        <v>12672</v>
      </c>
      <c r="T912" s="3"/>
      <c r="U912" s="3">
        <f t="shared" si="31"/>
        <v>0</v>
      </c>
      <c r="V912" s="3">
        <f t="shared" si="30"/>
        <v>0</v>
      </c>
      <c r="W912" s="3" t="s">
        <v>145</v>
      </c>
      <c r="X912" s="87" t="s">
        <v>145</v>
      </c>
      <c r="Y912" s="73">
        <f>(PLANEJAMENTO[[#This Row],[AGUARDANDO SEPARAÇÃO]]+PLANEJAMENTO[[#This Row],[FINALIZADO]])/(PLANEJAMENTO[[#This Row],[KIT]]+PLANEJAMENTO[[#This Row],[TOTAL LISTA]])</f>
        <v>1</v>
      </c>
    </row>
    <row r="913" spans="1:25" x14ac:dyDescent="0.25">
      <c r="A913" s="71" t="s">
        <v>581</v>
      </c>
      <c r="B913" s="71" t="s">
        <v>158</v>
      </c>
      <c r="C913" s="3">
        <v>31765</v>
      </c>
      <c r="D913" s="3" t="s">
        <v>608</v>
      </c>
      <c r="E913" s="47" t="s">
        <v>137</v>
      </c>
      <c r="F913" s="4" t="s">
        <v>583</v>
      </c>
      <c r="G913" s="4">
        <v>1620</v>
      </c>
      <c r="H913" s="3">
        <v>6</v>
      </c>
      <c r="I913" s="15">
        <f>SUMIFS(IN_TRANSITO!E:E,IN_TRANSITO!B:B,PLANEJAMENTO!C913,IN_TRANSITO!H:H,PLANEJAMENTO!$I$2,IN_TRANSITO!W:W,PLANEJAMENTO!A913)</f>
        <v>1116</v>
      </c>
      <c r="J913" s="15">
        <f>SUMIFS(IN_TRANSITO!E:E,IN_TRANSITO!B:B,PLANEJAMENTO!C913,IN_TRANSITO!H:H,PLANEJAMENTO!$J$2,IN_TRANSITO!W:W,PLANEJAMENTO!A913)</f>
        <v>0</v>
      </c>
      <c r="K913" s="15">
        <f>SUMIFS(PRODUCAO_SHRINK!E:E,PRODUCAO_SHRINK!B:B,PLANEJAMENTO[[#This Row],[SKU]],PRODUCAO_SHRINK!H:H,PLANEJAMENTO[[#Headers],[SHERINK SOLICITADO]],PRODUCAO_SHRINK!V:V,PLANEJAMENTO[[#This Row],[LISTA]])</f>
        <v>0</v>
      </c>
      <c r="L913" s="15">
        <f>SUMIFS(PRODUCAO_SHRINK!E:E,PRODUCAO_SHRINK!B:B,PLANEJAMENTO[[#This Row],[SKU]],PRODUCAO_SHRINK!H:H,PLANEJAMENTO[[#Headers],[SHERINK ENVIADO]],PRODUCAO_SHRINK!V:V,PLANEJAMENTO[[#This Row],[LISTA]])</f>
        <v>0</v>
      </c>
      <c r="M913" s="15">
        <f>SUMIFS(IN_TRANSITO!E:E,IN_TRANSITO!B:B,PLANEJAMENTO!C913,IN_TRANSITO!H:H,PLANEJAMENTO!$M$2,IN_TRANSITO!W:W,PLANEJAMENTO!A913)</f>
        <v>0</v>
      </c>
      <c r="N913" s="15">
        <v>0</v>
      </c>
      <c r="O913" s="15">
        <v>1116</v>
      </c>
      <c r="P913" s="15">
        <f>(PLANEJAMENTO[[#This Row],[AGUARDANDO SEPARAÇÃO]]+PLANEJAMENTO[[#This Row],[FINALIZADO]])-(PLANEJAMENTO[[#This Row],[TOTAL LISTA]]+PLANEJAMENTO[[#This Row],[KIT]])</f>
        <v>0</v>
      </c>
      <c r="Q913" s="3">
        <f>IFERROR(VLOOKUP(PLANEJAMENTO[[#This Row],[SKU]],EST_MERCOCAMP!A:E,5,0),0)</f>
        <v>1602</v>
      </c>
      <c r="R913" s="3">
        <f>IFERROR(VLOOKUP(PLANEJAMENTO[[#This Row],[SKU]],EST_LMX!A:C,3,0),0)</f>
        <v>774</v>
      </c>
      <c r="S913" s="7">
        <f>IFERROR(IF(VLOOKUP(C913,'EST_DEVINTEX X DEMANDA'!A:E,5,0)&lt;0,0,VLOOKUP(C913,'EST_DEVINTEX X DEMANDA'!A:E,5,0)),0)</f>
        <v>552</v>
      </c>
      <c r="T913" s="3"/>
      <c r="U913" s="3">
        <f t="shared" si="31"/>
        <v>0</v>
      </c>
      <c r="V913" s="3">
        <f t="shared" si="30"/>
        <v>0</v>
      </c>
      <c r="W913" s="3" t="s">
        <v>145</v>
      </c>
      <c r="X913" s="87" t="s">
        <v>145</v>
      </c>
      <c r="Y913" s="73">
        <f>(PLANEJAMENTO[[#This Row],[AGUARDANDO SEPARAÇÃO]]+PLANEJAMENTO[[#This Row],[FINALIZADO]])/(PLANEJAMENTO[[#This Row],[KIT]]+PLANEJAMENTO[[#This Row],[TOTAL LISTA]])</f>
        <v>1</v>
      </c>
    </row>
    <row r="914" spans="1:25" x14ac:dyDescent="0.25">
      <c r="A914" s="71" t="s">
        <v>581</v>
      </c>
      <c r="B914" s="71" t="s">
        <v>158</v>
      </c>
      <c r="C914" s="3">
        <v>33371</v>
      </c>
      <c r="D914" s="3" t="s">
        <v>470</v>
      </c>
      <c r="E914" s="47" t="s">
        <v>137</v>
      </c>
      <c r="F914" s="4" t="s">
        <v>583</v>
      </c>
      <c r="G914" s="4">
        <v>1260</v>
      </c>
      <c r="H914" s="3">
        <v>6</v>
      </c>
      <c r="I914" s="15">
        <f>SUMIFS(IN_TRANSITO!E:E,IN_TRANSITO!B:B,PLANEJAMENTO!C914,IN_TRANSITO!H:H,PLANEJAMENTO!$I$2,IN_TRANSITO!W:W,PLANEJAMENTO!A914)</f>
        <v>1134</v>
      </c>
      <c r="J914" s="15">
        <f>SUMIFS(IN_TRANSITO!E:E,IN_TRANSITO!B:B,PLANEJAMENTO!C914,IN_TRANSITO!H:H,PLANEJAMENTO!$J$2,IN_TRANSITO!W:W,PLANEJAMENTO!A914)</f>
        <v>0</v>
      </c>
      <c r="K914" s="15">
        <f>SUMIFS(PRODUCAO_SHRINK!E:E,PRODUCAO_SHRINK!B:B,PLANEJAMENTO[[#This Row],[SKU]],PRODUCAO_SHRINK!H:H,PLANEJAMENTO[[#Headers],[SHERINK SOLICITADO]],PRODUCAO_SHRINK!V:V,PLANEJAMENTO[[#This Row],[LISTA]])</f>
        <v>0</v>
      </c>
      <c r="L914" s="15">
        <f>SUMIFS(PRODUCAO_SHRINK!E:E,PRODUCAO_SHRINK!B:B,PLANEJAMENTO[[#This Row],[SKU]],PRODUCAO_SHRINK!H:H,PLANEJAMENTO[[#Headers],[SHERINK ENVIADO]],PRODUCAO_SHRINK!V:V,PLANEJAMENTO[[#This Row],[LISTA]])</f>
        <v>0</v>
      </c>
      <c r="M914" s="15">
        <f>SUMIFS(IN_TRANSITO!E:E,IN_TRANSITO!B:B,PLANEJAMENTO!C914,IN_TRANSITO!H:H,PLANEJAMENTO!$M$2,IN_TRANSITO!W:W,PLANEJAMENTO!A914)</f>
        <v>0</v>
      </c>
      <c r="N914" s="15">
        <v>0</v>
      </c>
      <c r="O914" s="15">
        <v>1134</v>
      </c>
      <c r="P914" s="15">
        <f>(PLANEJAMENTO[[#This Row],[AGUARDANDO SEPARAÇÃO]]+PLANEJAMENTO[[#This Row],[FINALIZADO]])-(PLANEJAMENTO[[#This Row],[TOTAL LISTA]]+PLANEJAMENTO[[#This Row],[KIT]])</f>
        <v>0</v>
      </c>
      <c r="Q914" s="3">
        <f>IFERROR(VLOOKUP(PLANEJAMENTO[[#This Row],[SKU]],EST_MERCOCAMP!A:E,5,0),0)</f>
        <v>38808</v>
      </c>
      <c r="R914" s="3">
        <f>IFERROR(VLOOKUP(PLANEJAMENTO[[#This Row],[SKU]],EST_LMX!A:C,3,0),0)</f>
        <v>828</v>
      </c>
      <c r="S914" s="7">
        <f>IFERROR(IF(VLOOKUP(C914,'EST_DEVINTEX X DEMANDA'!A:E,5,0)&lt;0,0,VLOOKUP(C914,'EST_DEVINTEX X DEMANDA'!A:E,5,0)),0)</f>
        <v>1260</v>
      </c>
      <c r="T914" s="3"/>
      <c r="U914" s="3">
        <f t="shared" si="31"/>
        <v>0</v>
      </c>
      <c r="V914" s="3">
        <f t="shared" ref="V914:V938" si="32">U914/H914</f>
        <v>0</v>
      </c>
      <c r="W914" s="3" t="s">
        <v>145</v>
      </c>
      <c r="X914" s="87" t="s">
        <v>145</v>
      </c>
      <c r="Y914" s="73">
        <f>(PLANEJAMENTO[[#This Row],[AGUARDANDO SEPARAÇÃO]]+PLANEJAMENTO[[#This Row],[FINALIZADO]])/(PLANEJAMENTO[[#This Row],[KIT]]+PLANEJAMENTO[[#This Row],[TOTAL LISTA]])</f>
        <v>1</v>
      </c>
    </row>
    <row r="915" spans="1:25" x14ac:dyDescent="0.25">
      <c r="A915" s="71" t="s">
        <v>581</v>
      </c>
      <c r="B915" s="71" t="s">
        <v>158</v>
      </c>
      <c r="C915" s="3">
        <v>33596</v>
      </c>
      <c r="D915" s="3" t="s">
        <v>475</v>
      </c>
      <c r="E915" s="47" t="s">
        <v>587</v>
      </c>
      <c r="F915" s="4" t="s">
        <v>588</v>
      </c>
      <c r="G915" s="4">
        <v>8352</v>
      </c>
      <c r="H915" s="3">
        <v>12</v>
      </c>
      <c r="I915" s="15">
        <f>SUMIFS(IN_TRANSITO!E:E,IN_TRANSITO!B:B,PLANEJAMENTO!C915,IN_TRANSITO!H:H,PLANEJAMENTO!$I$2,IN_TRANSITO!W:W,PLANEJAMENTO!A915)</f>
        <v>0</v>
      </c>
      <c r="J915" s="15">
        <f>SUMIFS(IN_TRANSITO!E:E,IN_TRANSITO!B:B,PLANEJAMENTO!C915,IN_TRANSITO!H:H,PLANEJAMENTO!$J$2,IN_TRANSITO!W:W,PLANEJAMENTO!A915)</f>
        <v>0</v>
      </c>
      <c r="K915" s="15">
        <f>SUMIFS(PRODUCAO_SHRINK!E:E,PRODUCAO_SHRINK!B:B,PLANEJAMENTO[[#This Row],[SKU]],PRODUCAO_SHRINK!H:H,PLANEJAMENTO[[#Headers],[SHERINK SOLICITADO]],PRODUCAO_SHRINK!V:V,PLANEJAMENTO[[#This Row],[LISTA]])</f>
        <v>0</v>
      </c>
      <c r="L915" s="15">
        <f>SUMIFS(PRODUCAO_SHRINK!E:E,PRODUCAO_SHRINK!B:B,PLANEJAMENTO[[#This Row],[SKU]],PRODUCAO_SHRINK!H:H,PLANEJAMENTO[[#Headers],[SHERINK ENVIADO]],PRODUCAO_SHRINK!V:V,PLANEJAMENTO[[#This Row],[LISTA]])</f>
        <v>0</v>
      </c>
      <c r="M915" s="15">
        <f>SUMIFS(IN_TRANSITO!E:E,IN_TRANSITO!B:B,PLANEJAMENTO!C915,IN_TRANSITO!H:H,PLANEJAMENTO!$M$2,IN_TRANSITO!W:W,PLANEJAMENTO!A915)</f>
        <v>0</v>
      </c>
      <c r="N915" s="15">
        <v>0</v>
      </c>
      <c r="O915" s="15">
        <v>1416</v>
      </c>
      <c r="P915" s="15">
        <f>(PLANEJAMENTO[[#This Row],[AGUARDANDO SEPARAÇÃO]]+PLANEJAMENTO[[#This Row],[FINALIZADO]])-(PLANEJAMENTO[[#This Row],[TOTAL LISTA]]+PLANEJAMENTO[[#This Row],[KIT]])</f>
        <v>-1416</v>
      </c>
      <c r="Q915" s="3">
        <f>IFERROR(VLOOKUP(PLANEJAMENTO[[#This Row],[SKU]],EST_MERCOCAMP!A:E,5,0),0)</f>
        <v>49488</v>
      </c>
      <c r="R915" s="3">
        <f>IFERROR(VLOOKUP(PLANEJAMENTO[[#This Row],[SKU]],EST_LMX!A:C,3,0),0)</f>
        <v>492</v>
      </c>
      <c r="S915" s="7">
        <f>IFERROR(IF(VLOOKUP(C915,'EST_DEVINTEX X DEMANDA'!A:E,5,0)&lt;0,0,VLOOKUP(C915,'EST_DEVINTEX X DEMANDA'!A:E,5,0)),0)</f>
        <v>16704</v>
      </c>
      <c r="T915" s="3"/>
      <c r="U915" s="3">
        <f t="shared" si="31"/>
        <v>0</v>
      </c>
      <c r="V915" s="3">
        <f t="shared" si="32"/>
        <v>0</v>
      </c>
      <c r="W915" s="3" t="s">
        <v>182</v>
      </c>
      <c r="X915" s="87" t="s">
        <v>145</v>
      </c>
      <c r="Y915" s="73">
        <f>(PLANEJAMENTO[[#This Row],[AGUARDANDO SEPARAÇÃO]]+PLANEJAMENTO[[#This Row],[FINALIZADO]])/(PLANEJAMENTO[[#This Row],[KIT]]+PLANEJAMENTO[[#This Row],[TOTAL LISTA]])</f>
        <v>0</v>
      </c>
    </row>
    <row r="916" spans="1:25" x14ac:dyDescent="0.25">
      <c r="A916" s="71" t="s">
        <v>581</v>
      </c>
      <c r="B916" s="71" t="s">
        <v>158</v>
      </c>
      <c r="C916" s="3">
        <v>34693</v>
      </c>
      <c r="D916" s="3" t="s">
        <v>437</v>
      </c>
      <c r="E916" s="47" t="s">
        <v>135</v>
      </c>
      <c r="F916" s="4" t="s">
        <v>583</v>
      </c>
      <c r="G916" s="4">
        <v>396</v>
      </c>
      <c r="H916" s="3">
        <v>6</v>
      </c>
      <c r="I916" s="15">
        <f>SUMIFS(IN_TRANSITO!E:E,IN_TRANSITO!B:B,PLANEJAMENTO!C916,IN_TRANSITO!H:H,PLANEJAMENTO!$I$2,IN_TRANSITO!W:W,PLANEJAMENTO!A916)</f>
        <v>1518</v>
      </c>
      <c r="J916" s="15">
        <f>SUMIFS(IN_TRANSITO!E:E,IN_TRANSITO!B:B,PLANEJAMENTO!C916,IN_TRANSITO!H:H,PLANEJAMENTO!$J$2,IN_TRANSITO!W:W,PLANEJAMENTO!A916)</f>
        <v>0</v>
      </c>
      <c r="K916" s="15">
        <f>SUMIFS(PRODUCAO_SHRINK!E:E,PRODUCAO_SHRINK!B:B,PLANEJAMENTO[[#This Row],[SKU]],PRODUCAO_SHRINK!H:H,PLANEJAMENTO[[#Headers],[SHERINK SOLICITADO]],PRODUCAO_SHRINK!V:V,PLANEJAMENTO[[#This Row],[LISTA]])</f>
        <v>0</v>
      </c>
      <c r="L916" s="15">
        <f>SUMIFS(PRODUCAO_SHRINK!E:E,PRODUCAO_SHRINK!B:B,PLANEJAMENTO[[#This Row],[SKU]],PRODUCAO_SHRINK!H:H,PLANEJAMENTO[[#Headers],[SHERINK ENVIADO]],PRODUCAO_SHRINK!V:V,PLANEJAMENTO[[#This Row],[LISTA]])</f>
        <v>0</v>
      </c>
      <c r="M916" s="15">
        <f>SUMIFS(IN_TRANSITO!E:E,IN_TRANSITO!B:B,PLANEJAMENTO!C916,IN_TRANSITO!H:H,PLANEJAMENTO!$M$2,IN_TRANSITO!W:W,PLANEJAMENTO!A916)</f>
        <v>0</v>
      </c>
      <c r="N916" s="15">
        <v>0</v>
      </c>
      <c r="O916" s="15">
        <v>1518</v>
      </c>
      <c r="P916" s="15">
        <f>(PLANEJAMENTO[[#This Row],[AGUARDANDO SEPARAÇÃO]]+PLANEJAMENTO[[#This Row],[FINALIZADO]])-(PLANEJAMENTO[[#This Row],[TOTAL LISTA]]+PLANEJAMENTO[[#This Row],[KIT]])</f>
        <v>0</v>
      </c>
      <c r="Q916" s="3">
        <f>IFERROR(VLOOKUP(PLANEJAMENTO[[#This Row],[SKU]],EST_MERCOCAMP!A:E,5,0),0)</f>
        <v>34662</v>
      </c>
      <c r="R916" s="3">
        <f>IFERROR(VLOOKUP(PLANEJAMENTO[[#This Row],[SKU]],EST_LMX!A:C,3,0),0)</f>
        <v>564</v>
      </c>
      <c r="S916" s="7">
        <f>IFERROR(IF(VLOOKUP(C916,'EST_DEVINTEX X DEMANDA'!A:E,5,0)&lt;0,0,VLOOKUP(C916,'EST_DEVINTEX X DEMANDA'!A:E,5,0)),0)</f>
        <v>3658</v>
      </c>
      <c r="T916" s="3"/>
      <c r="U916" s="3">
        <f t="shared" si="31"/>
        <v>0</v>
      </c>
      <c r="V916" s="3">
        <f t="shared" si="32"/>
        <v>0</v>
      </c>
      <c r="W916" s="3" t="s">
        <v>145</v>
      </c>
      <c r="X916" s="87" t="s">
        <v>145</v>
      </c>
      <c r="Y916" s="73">
        <f>(PLANEJAMENTO[[#This Row],[AGUARDANDO SEPARAÇÃO]]+PLANEJAMENTO[[#This Row],[FINALIZADO]])/(PLANEJAMENTO[[#This Row],[KIT]]+PLANEJAMENTO[[#This Row],[TOTAL LISTA]])</f>
        <v>1</v>
      </c>
    </row>
    <row r="917" spans="1:25" x14ac:dyDescent="0.25">
      <c r="A917" s="71" t="s">
        <v>581</v>
      </c>
      <c r="B917" s="71" t="s">
        <v>158</v>
      </c>
      <c r="C917" s="3">
        <v>32194</v>
      </c>
      <c r="D917" s="3" t="s">
        <v>450</v>
      </c>
      <c r="E917" s="47" t="s">
        <v>135</v>
      </c>
      <c r="F917" s="4" t="s">
        <v>583</v>
      </c>
      <c r="G917" s="4">
        <v>1980</v>
      </c>
      <c r="H917" s="3">
        <v>6</v>
      </c>
      <c r="I917" s="15">
        <f>SUMIFS(IN_TRANSITO!E:E,IN_TRANSITO!B:B,PLANEJAMENTO!C917,IN_TRANSITO!H:H,PLANEJAMENTO!$I$2,IN_TRANSITO!W:W,PLANEJAMENTO!A917)</f>
        <v>1698</v>
      </c>
      <c r="J917" s="15">
        <f>SUMIFS(IN_TRANSITO!E:E,IN_TRANSITO!B:B,PLANEJAMENTO!C917,IN_TRANSITO!H:H,PLANEJAMENTO!$J$2,IN_TRANSITO!W:W,PLANEJAMENTO!A917)</f>
        <v>0</v>
      </c>
      <c r="K917" s="15">
        <f>SUMIFS(PRODUCAO_SHRINK!E:E,PRODUCAO_SHRINK!B:B,PLANEJAMENTO[[#This Row],[SKU]],PRODUCAO_SHRINK!H:H,PLANEJAMENTO[[#Headers],[SHERINK SOLICITADO]],PRODUCAO_SHRINK!V:V,PLANEJAMENTO[[#This Row],[LISTA]])</f>
        <v>0</v>
      </c>
      <c r="L917" s="15">
        <f>SUMIFS(PRODUCAO_SHRINK!E:E,PRODUCAO_SHRINK!B:B,PLANEJAMENTO[[#This Row],[SKU]],PRODUCAO_SHRINK!H:H,PLANEJAMENTO[[#Headers],[SHERINK ENVIADO]],PRODUCAO_SHRINK!V:V,PLANEJAMENTO[[#This Row],[LISTA]])</f>
        <v>0</v>
      </c>
      <c r="M917" s="15">
        <f>SUMIFS(IN_TRANSITO!E:E,IN_TRANSITO!B:B,PLANEJAMENTO!C917,IN_TRANSITO!H:H,PLANEJAMENTO!$M$2,IN_TRANSITO!W:W,PLANEJAMENTO!A917)</f>
        <v>0</v>
      </c>
      <c r="N917" s="15">
        <v>0</v>
      </c>
      <c r="O917" s="15">
        <v>1698</v>
      </c>
      <c r="P917" s="15">
        <f>(PLANEJAMENTO[[#This Row],[AGUARDANDO SEPARAÇÃO]]+PLANEJAMENTO[[#This Row],[FINALIZADO]])-(PLANEJAMENTO[[#This Row],[TOTAL LISTA]]+PLANEJAMENTO[[#This Row],[KIT]])</f>
        <v>0</v>
      </c>
      <c r="Q917" s="3">
        <f>IFERROR(VLOOKUP(PLANEJAMENTO[[#This Row],[SKU]],EST_MERCOCAMP!A:E,5,0),0)</f>
        <v>6312</v>
      </c>
      <c r="R917" s="3">
        <f>IFERROR(VLOOKUP(PLANEJAMENTO[[#This Row],[SKU]],EST_LMX!A:C,3,0),0)</f>
        <v>558</v>
      </c>
      <c r="S917" s="7">
        <f>IFERROR(IF(VLOOKUP(C917,'EST_DEVINTEX X DEMANDA'!A:E,5,0)&lt;0,0,VLOOKUP(C917,'EST_DEVINTEX X DEMANDA'!A:E,5,0)),0)</f>
        <v>4296</v>
      </c>
      <c r="T917" s="3"/>
      <c r="U917" s="3">
        <f t="shared" si="31"/>
        <v>0</v>
      </c>
      <c r="V917" s="3">
        <f t="shared" si="32"/>
        <v>0</v>
      </c>
      <c r="W917" s="3" t="s">
        <v>145</v>
      </c>
      <c r="X917" s="87" t="s">
        <v>145</v>
      </c>
      <c r="Y917" s="73">
        <f>(PLANEJAMENTO[[#This Row],[AGUARDANDO SEPARAÇÃO]]+PLANEJAMENTO[[#This Row],[FINALIZADO]])/(PLANEJAMENTO[[#This Row],[KIT]]+PLANEJAMENTO[[#This Row],[TOTAL LISTA]])</f>
        <v>1</v>
      </c>
    </row>
    <row r="918" spans="1:25" x14ac:dyDescent="0.25">
      <c r="A918" s="71" t="s">
        <v>581</v>
      </c>
      <c r="B918" s="71" t="s">
        <v>158</v>
      </c>
      <c r="C918" s="3">
        <v>33579</v>
      </c>
      <c r="D918" s="3" t="s">
        <v>436</v>
      </c>
      <c r="E918" s="47" t="s">
        <v>587</v>
      </c>
      <c r="F918" s="4" t="s">
        <v>588</v>
      </c>
      <c r="G918" s="4">
        <v>2376</v>
      </c>
      <c r="H918" s="3">
        <v>6</v>
      </c>
      <c r="I918" s="15">
        <f>SUMIFS(IN_TRANSITO!E:E,IN_TRANSITO!B:B,PLANEJAMENTO!C918,IN_TRANSITO!H:H,PLANEJAMENTO!$I$2,IN_TRANSITO!W:W,PLANEJAMENTO!A918)</f>
        <v>1704</v>
      </c>
      <c r="J918" s="15">
        <f>SUMIFS(IN_TRANSITO!E:E,IN_TRANSITO!B:B,PLANEJAMENTO!C918,IN_TRANSITO!H:H,PLANEJAMENTO!$J$2,IN_TRANSITO!W:W,PLANEJAMENTO!A918)</f>
        <v>0</v>
      </c>
      <c r="K918" s="15">
        <f>SUMIFS(PRODUCAO_SHRINK!E:E,PRODUCAO_SHRINK!B:B,PLANEJAMENTO[[#This Row],[SKU]],PRODUCAO_SHRINK!H:H,PLANEJAMENTO[[#Headers],[SHERINK SOLICITADO]],PRODUCAO_SHRINK!V:V,PLANEJAMENTO[[#This Row],[LISTA]])</f>
        <v>0</v>
      </c>
      <c r="L918" s="15">
        <f>SUMIFS(PRODUCAO_SHRINK!E:E,PRODUCAO_SHRINK!B:B,PLANEJAMENTO[[#This Row],[SKU]],PRODUCAO_SHRINK!H:H,PLANEJAMENTO[[#Headers],[SHERINK ENVIADO]],PRODUCAO_SHRINK!V:V,PLANEJAMENTO[[#This Row],[LISTA]])</f>
        <v>0</v>
      </c>
      <c r="M918" s="15">
        <f>SUMIFS(IN_TRANSITO!E:E,IN_TRANSITO!B:B,PLANEJAMENTO!C918,IN_TRANSITO!H:H,PLANEJAMENTO!$M$2,IN_TRANSITO!W:W,PLANEJAMENTO!A918)</f>
        <v>0</v>
      </c>
      <c r="N918" s="15">
        <v>0</v>
      </c>
      <c r="O918" s="15">
        <v>1704</v>
      </c>
      <c r="P918" s="15">
        <f>(PLANEJAMENTO[[#This Row],[AGUARDANDO SEPARAÇÃO]]+PLANEJAMENTO[[#This Row],[FINALIZADO]])-(PLANEJAMENTO[[#This Row],[TOTAL LISTA]]+PLANEJAMENTO[[#This Row],[KIT]])</f>
        <v>0</v>
      </c>
      <c r="Q918" s="3">
        <f>IFERROR(VLOOKUP(PLANEJAMENTO[[#This Row],[SKU]],EST_MERCOCAMP!A:E,5,0),0)</f>
        <v>43680</v>
      </c>
      <c r="R918" s="3">
        <f>IFERROR(VLOOKUP(PLANEJAMENTO[[#This Row],[SKU]],EST_LMX!A:C,3,0),0)</f>
        <v>1116</v>
      </c>
      <c r="S918" s="7">
        <f>IFERROR(IF(VLOOKUP(C918,'EST_DEVINTEX X DEMANDA'!A:E,5,0)&lt;0,0,VLOOKUP(C918,'EST_DEVINTEX X DEMANDA'!A:E,5,0)),0)</f>
        <v>14466</v>
      </c>
      <c r="T918" s="3"/>
      <c r="U918" s="3">
        <f t="shared" si="31"/>
        <v>0</v>
      </c>
      <c r="V918" s="3">
        <f t="shared" si="32"/>
        <v>0</v>
      </c>
      <c r="W918" s="3" t="s">
        <v>145</v>
      </c>
      <c r="X918" s="87" t="s">
        <v>145</v>
      </c>
      <c r="Y918" s="73">
        <f>(PLANEJAMENTO[[#This Row],[AGUARDANDO SEPARAÇÃO]]+PLANEJAMENTO[[#This Row],[FINALIZADO]])/(PLANEJAMENTO[[#This Row],[KIT]]+PLANEJAMENTO[[#This Row],[TOTAL LISTA]])</f>
        <v>1</v>
      </c>
    </row>
    <row r="919" spans="1:25" x14ac:dyDescent="0.25">
      <c r="A919" s="71" t="s">
        <v>581</v>
      </c>
      <c r="B919" s="71" t="s">
        <v>158</v>
      </c>
      <c r="C919" s="3">
        <v>32444</v>
      </c>
      <c r="D919" s="3" t="s">
        <v>15</v>
      </c>
      <c r="E919" s="47" t="s">
        <v>135</v>
      </c>
      <c r="F919" s="4" t="s">
        <v>583</v>
      </c>
      <c r="G919" s="4">
        <v>5760</v>
      </c>
      <c r="H919" s="3">
        <v>12</v>
      </c>
      <c r="I919" s="15">
        <f>SUMIFS(IN_TRANSITO!E:E,IN_TRANSITO!B:B,PLANEJAMENTO!C919,IN_TRANSITO!H:H,PLANEJAMENTO!$I$2,IN_TRANSITO!W:W,PLANEJAMENTO!A919)</f>
        <v>0</v>
      </c>
      <c r="J919" s="15">
        <f>SUMIFS(IN_TRANSITO!E:E,IN_TRANSITO!B:B,PLANEJAMENTO!C919,IN_TRANSITO!H:H,PLANEJAMENTO!$J$2,IN_TRANSITO!W:W,PLANEJAMENTO!A919)</f>
        <v>0</v>
      </c>
      <c r="K919" s="15">
        <f>SUMIFS(PRODUCAO_SHRINK!E:E,PRODUCAO_SHRINK!B:B,PLANEJAMENTO[[#This Row],[SKU]],PRODUCAO_SHRINK!H:H,PLANEJAMENTO[[#Headers],[SHERINK SOLICITADO]],PRODUCAO_SHRINK!V:V,PLANEJAMENTO[[#This Row],[LISTA]])</f>
        <v>0</v>
      </c>
      <c r="L919" s="15">
        <f>SUMIFS(PRODUCAO_SHRINK!E:E,PRODUCAO_SHRINK!B:B,PLANEJAMENTO[[#This Row],[SKU]],PRODUCAO_SHRINK!H:H,PLANEJAMENTO[[#Headers],[SHERINK ENVIADO]],PRODUCAO_SHRINK!V:V,PLANEJAMENTO[[#This Row],[LISTA]])</f>
        <v>0</v>
      </c>
      <c r="M919" s="15">
        <f>SUMIFS(IN_TRANSITO!E:E,IN_TRANSITO!B:B,PLANEJAMENTO!C919,IN_TRANSITO!H:H,PLANEJAMENTO!$M$2,IN_TRANSITO!W:W,PLANEJAMENTO!A919)</f>
        <v>0</v>
      </c>
      <c r="N919" s="15">
        <v>0</v>
      </c>
      <c r="O919" s="15">
        <v>1848</v>
      </c>
      <c r="P919" s="15">
        <f>(PLANEJAMENTO[[#This Row],[AGUARDANDO SEPARAÇÃO]]+PLANEJAMENTO[[#This Row],[FINALIZADO]])-(PLANEJAMENTO[[#This Row],[TOTAL LISTA]]+PLANEJAMENTO[[#This Row],[KIT]])</f>
        <v>-1848</v>
      </c>
      <c r="Q919" s="3">
        <f>IFERROR(VLOOKUP(PLANEJAMENTO[[#This Row],[SKU]],EST_MERCOCAMP!A:E,5,0),0)</f>
        <v>-1080</v>
      </c>
      <c r="R919" s="3">
        <f>IFERROR(VLOOKUP(PLANEJAMENTO[[#This Row],[SKU]],EST_LMX!A:C,3,0),0)</f>
        <v>570</v>
      </c>
      <c r="S919" s="7">
        <f>IFERROR(IF(VLOOKUP(C919,'EST_DEVINTEX X DEMANDA'!A:E,5,0)&lt;0,0,VLOOKUP(C919,'EST_DEVINTEX X DEMANDA'!A:E,5,0)),0)</f>
        <v>2400</v>
      </c>
      <c r="T919" s="3"/>
      <c r="U919" s="3">
        <f t="shared" si="31"/>
        <v>0</v>
      </c>
      <c r="V919" s="3">
        <f t="shared" si="32"/>
        <v>0</v>
      </c>
      <c r="W919" s="3" t="s">
        <v>182</v>
      </c>
      <c r="X919" s="87" t="s">
        <v>145</v>
      </c>
      <c r="Y919" s="73">
        <f>(PLANEJAMENTO[[#This Row],[AGUARDANDO SEPARAÇÃO]]+PLANEJAMENTO[[#This Row],[FINALIZADO]])/(PLANEJAMENTO[[#This Row],[KIT]]+PLANEJAMENTO[[#This Row],[TOTAL LISTA]])</f>
        <v>0</v>
      </c>
    </row>
    <row r="920" spans="1:25" x14ac:dyDescent="0.25">
      <c r="A920" s="71" t="s">
        <v>581</v>
      </c>
      <c r="B920" s="71" t="s">
        <v>158</v>
      </c>
      <c r="C920" s="3">
        <v>33557</v>
      </c>
      <c r="D920" s="3" t="s">
        <v>457</v>
      </c>
      <c r="E920" s="47" t="s">
        <v>587</v>
      </c>
      <c r="F920" s="4" t="s">
        <v>588</v>
      </c>
      <c r="G920" s="4">
        <v>1830</v>
      </c>
      <c r="H920" s="3">
        <v>6</v>
      </c>
      <c r="I920" s="15">
        <f>SUMIFS(IN_TRANSITO!E:E,IN_TRANSITO!B:B,PLANEJAMENTO!C920,IN_TRANSITO!H:H,PLANEJAMENTO!$I$2,IN_TRANSITO!W:W,PLANEJAMENTO!A920)</f>
        <v>1902</v>
      </c>
      <c r="J920" s="15">
        <f>SUMIFS(IN_TRANSITO!E:E,IN_TRANSITO!B:B,PLANEJAMENTO!C920,IN_TRANSITO!H:H,PLANEJAMENTO!$J$2,IN_TRANSITO!W:W,PLANEJAMENTO!A920)</f>
        <v>0</v>
      </c>
      <c r="K920" s="15">
        <f>SUMIFS(PRODUCAO_SHRINK!E:E,PRODUCAO_SHRINK!B:B,PLANEJAMENTO[[#This Row],[SKU]],PRODUCAO_SHRINK!H:H,PLANEJAMENTO[[#Headers],[SHERINK SOLICITADO]],PRODUCAO_SHRINK!V:V,PLANEJAMENTO[[#This Row],[LISTA]])</f>
        <v>0</v>
      </c>
      <c r="L920" s="15">
        <f>SUMIFS(PRODUCAO_SHRINK!E:E,PRODUCAO_SHRINK!B:B,PLANEJAMENTO[[#This Row],[SKU]],PRODUCAO_SHRINK!H:H,PLANEJAMENTO[[#Headers],[SHERINK ENVIADO]],PRODUCAO_SHRINK!V:V,PLANEJAMENTO[[#This Row],[LISTA]])</f>
        <v>0</v>
      </c>
      <c r="M920" s="15">
        <f>SUMIFS(IN_TRANSITO!E:E,IN_TRANSITO!B:B,PLANEJAMENTO!C920,IN_TRANSITO!H:H,PLANEJAMENTO!$M$2,IN_TRANSITO!W:W,PLANEJAMENTO!A920)</f>
        <v>0</v>
      </c>
      <c r="N920" s="15">
        <v>0</v>
      </c>
      <c r="O920" s="15">
        <v>1902</v>
      </c>
      <c r="P920" s="15">
        <f>(PLANEJAMENTO[[#This Row],[AGUARDANDO SEPARAÇÃO]]+PLANEJAMENTO[[#This Row],[FINALIZADO]])-(PLANEJAMENTO[[#This Row],[TOTAL LISTA]]+PLANEJAMENTO[[#This Row],[KIT]])</f>
        <v>0</v>
      </c>
      <c r="Q920" s="3">
        <f>IFERROR(VLOOKUP(PLANEJAMENTO[[#This Row],[SKU]],EST_MERCOCAMP!A:E,5,0),0)</f>
        <v>15528</v>
      </c>
      <c r="R920" s="3">
        <f>IFERROR(VLOOKUP(PLANEJAMENTO[[#This Row],[SKU]],EST_LMX!A:C,3,0),0)</f>
        <v>0</v>
      </c>
      <c r="S920" s="7">
        <f>IFERROR(IF(VLOOKUP(C920,'EST_DEVINTEX X DEMANDA'!A:E,5,0)&lt;0,0,VLOOKUP(C920,'EST_DEVINTEX X DEMANDA'!A:E,5,0)),0)</f>
        <v>16470</v>
      </c>
      <c r="T920" s="3"/>
      <c r="U920" s="3">
        <f t="shared" si="31"/>
        <v>0</v>
      </c>
      <c r="V920" s="3">
        <f t="shared" si="32"/>
        <v>0</v>
      </c>
      <c r="W920" s="3" t="s">
        <v>145</v>
      </c>
      <c r="X920" s="87" t="s">
        <v>145</v>
      </c>
      <c r="Y920" s="73">
        <f>(PLANEJAMENTO[[#This Row],[AGUARDANDO SEPARAÇÃO]]+PLANEJAMENTO[[#This Row],[FINALIZADO]])/(PLANEJAMENTO[[#This Row],[KIT]]+PLANEJAMENTO[[#This Row],[TOTAL LISTA]])</f>
        <v>1</v>
      </c>
    </row>
    <row r="921" spans="1:25" x14ac:dyDescent="0.25">
      <c r="A921" s="71" t="s">
        <v>581</v>
      </c>
      <c r="B921" s="71" t="s">
        <v>158</v>
      </c>
      <c r="C921" s="3">
        <v>33558</v>
      </c>
      <c r="D921" s="3" t="s">
        <v>442</v>
      </c>
      <c r="E921" s="47" t="s">
        <v>587</v>
      </c>
      <c r="F921" s="4" t="s">
        <v>588</v>
      </c>
      <c r="G921" s="4">
        <v>1830</v>
      </c>
      <c r="H921" s="3">
        <v>6</v>
      </c>
      <c r="I921" s="15">
        <f>SUMIFS(IN_TRANSITO!E:E,IN_TRANSITO!B:B,PLANEJAMENTO!C921,IN_TRANSITO!H:H,PLANEJAMENTO!$I$2,IN_TRANSITO!W:W,PLANEJAMENTO!A921)</f>
        <v>1932</v>
      </c>
      <c r="J921" s="15">
        <f>SUMIFS(IN_TRANSITO!E:E,IN_TRANSITO!B:B,PLANEJAMENTO!C921,IN_TRANSITO!H:H,PLANEJAMENTO!$J$2,IN_TRANSITO!W:W,PLANEJAMENTO!A921)</f>
        <v>0</v>
      </c>
      <c r="K921" s="15">
        <f>SUMIFS(PRODUCAO_SHRINK!E:E,PRODUCAO_SHRINK!B:B,PLANEJAMENTO[[#This Row],[SKU]],PRODUCAO_SHRINK!H:H,PLANEJAMENTO[[#Headers],[SHERINK SOLICITADO]],PRODUCAO_SHRINK!V:V,PLANEJAMENTO[[#This Row],[LISTA]])</f>
        <v>0</v>
      </c>
      <c r="L921" s="15">
        <f>SUMIFS(PRODUCAO_SHRINK!E:E,PRODUCAO_SHRINK!B:B,PLANEJAMENTO[[#This Row],[SKU]],PRODUCAO_SHRINK!H:H,PLANEJAMENTO[[#Headers],[SHERINK ENVIADO]],PRODUCAO_SHRINK!V:V,PLANEJAMENTO[[#This Row],[LISTA]])</f>
        <v>0</v>
      </c>
      <c r="M921" s="15">
        <f>SUMIFS(IN_TRANSITO!E:E,IN_TRANSITO!B:B,PLANEJAMENTO!C921,IN_TRANSITO!H:H,PLANEJAMENTO!$M$2,IN_TRANSITO!W:W,PLANEJAMENTO!A921)</f>
        <v>0</v>
      </c>
      <c r="N921" s="15">
        <v>0</v>
      </c>
      <c r="O921" s="15">
        <v>1932</v>
      </c>
      <c r="P921" s="15">
        <f>(PLANEJAMENTO[[#This Row],[AGUARDANDO SEPARAÇÃO]]+PLANEJAMENTO[[#This Row],[FINALIZADO]])-(PLANEJAMENTO[[#This Row],[TOTAL LISTA]]+PLANEJAMENTO[[#This Row],[KIT]])</f>
        <v>0</v>
      </c>
      <c r="Q921" s="3">
        <f>IFERROR(VLOOKUP(PLANEJAMENTO[[#This Row],[SKU]],EST_MERCOCAMP!A:E,5,0),0)</f>
        <v>10242</v>
      </c>
      <c r="R921" s="3">
        <f>IFERROR(VLOOKUP(PLANEJAMENTO[[#This Row],[SKU]],EST_LMX!A:C,3,0),0)</f>
        <v>450</v>
      </c>
      <c r="S921" s="7">
        <f>IFERROR(IF(VLOOKUP(C921,'EST_DEVINTEX X DEMANDA'!A:E,5,0)&lt;0,0,VLOOKUP(C921,'EST_DEVINTEX X DEMANDA'!A:E,5,0)),0)</f>
        <v>4134</v>
      </c>
      <c r="T921" s="3"/>
      <c r="U921" s="3">
        <f t="shared" si="31"/>
        <v>0</v>
      </c>
      <c r="V921" s="3">
        <f t="shared" si="32"/>
        <v>0</v>
      </c>
      <c r="W921" s="3" t="s">
        <v>145</v>
      </c>
      <c r="X921" s="87" t="s">
        <v>145</v>
      </c>
      <c r="Y921" s="73">
        <f>(PLANEJAMENTO[[#This Row],[AGUARDANDO SEPARAÇÃO]]+PLANEJAMENTO[[#This Row],[FINALIZADO]])/(PLANEJAMENTO[[#This Row],[KIT]]+PLANEJAMENTO[[#This Row],[TOTAL LISTA]])</f>
        <v>1</v>
      </c>
    </row>
    <row r="922" spans="1:25" x14ac:dyDescent="0.25">
      <c r="A922" s="71" t="s">
        <v>581</v>
      </c>
      <c r="B922" s="71" t="s">
        <v>158</v>
      </c>
      <c r="C922" s="3">
        <v>31783</v>
      </c>
      <c r="D922" s="3" t="s">
        <v>420</v>
      </c>
      <c r="E922" s="47" t="s">
        <v>137</v>
      </c>
      <c r="F922" s="4" t="s">
        <v>583</v>
      </c>
      <c r="G922" s="4">
        <v>1452</v>
      </c>
      <c r="H922" s="3">
        <v>6</v>
      </c>
      <c r="I922" s="15">
        <f>SUMIFS(IN_TRANSITO!E:E,IN_TRANSITO!B:B,PLANEJAMENTO!C922,IN_TRANSITO!H:H,PLANEJAMENTO!$I$2,IN_TRANSITO!W:W,PLANEJAMENTO!A922)</f>
        <v>1932</v>
      </c>
      <c r="J922" s="15">
        <f>SUMIFS(IN_TRANSITO!E:E,IN_TRANSITO!B:B,PLANEJAMENTO!C922,IN_TRANSITO!H:H,PLANEJAMENTO!$J$2,IN_TRANSITO!W:W,PLANEJAMENTO!A922)</f>
        <v>0</v>
      </c>
      <c r="K922" s="15">
        <f>SUMIFS(PRODUCAO_SHRINK!E:E,PRODUCAO_SHRINK!B:B,PLANEJAMENTO[[#This Row],[SKU]],PRODUCAO_SHRINK!H:H,PLANEJAMENTO[[#Headers],[SHERINK SOLICITADO]],PRODUCAO_SHRINK!V:V,PLANEJAMENTO[[#This Row],[LISTA]])</f>
        <v>0</v>
      </c>
      <c r="L922" s="15">
        <f>SUMIFS(PRODUCAO_SHRINK!E:E,PRODUCAO_SHRINK!B:B,PLANEJAMENTO[[#This Row],[SKU]],PRODUCAO_SHRINK!H:H,PLANEJAMENTO[[#Headers],[SHERINK ENVIADO]],PRODUCAO_SHRINK!V:V,PLANEJAMENTO[[#This Row],[LISTA]])</f>
        <v>0</v>
      </c>
      <c r="M922" s="15">
        <f>SUMIFS(IN_TRANSITO!E:E,IN_TRANSITO!B:B,PLANEJAMENTO!C922,IN_TRANSITO!H:H,PLANEJAMENTO!$M$2,IN_TRANSITO!W:W,PLANEJAMENTO!A922)</f>
        <v>0</v>
      </c>
      <c r="N922" s="15">
        <v>0</v>
      </c>
      <c r="O922" s="15">
        <v>1932</v>
      </c>
      <c r="P922" s="15">
        <f>(PLANEJAMENTO[[#This Row],[AGUARDANDO SEPARAÇÃO]]+PLANEJAMENTO[[#This Row],[FINALIZADO]])-(PLANEJAMENTO[[#This Row],[TOTAL LISTA]]+PLANEJAMENTO[[#This Row],[KIT]])</f>
        <v>0</v>
      </c>
      <c r="Q922" s="3">
        <f>IFERROR(VLOOKUP(PLANEJAMENTO[[#This Row],[SKU]],EST_MERCOCAMP!A:E,5,0),0)</f>
        <v>654</v>
      </c>
      <c r="R922" s="3">
        <f>IFERROR(VLOOKUP(PLANEJAMENTO[[#This Row],[SKU]],EST_LMX!A:C,3,0),0)</f>
        <v>792</v>
      </c>
      <c r="S922" s="7">
        <f>IFERROR(IF(VLOOKUP(C922,'EST_DEVINTEX X DEMANDA'!A:E,5,0)&lt;0,0,VLOOKUP(C922,'EST_DEVINTEX X DEMANDA'!A:E,5,0)),0)</f>
        <v>7590</v>
      </c>
      <c r="T922" s="3"/>
      <c r="U922" s="3">
        <f t="shared" si="31"/>
        <v>0</v>
      </c>
      <c r="V922" s="3">
        <f t="shared" si="32"/>
        <v>0</v>
      </c>
      <c r="W922" s="3" t="s">
        <v>145</v>
      </c>
      <c r="X922" s="87" t="s">
        <v>145</v>
      </c>
      <c r="Y922" s="73">
        <f>(PLANEJAMENTO[[#This Row],[AGUARDANDO SEPARAÇÃO]]+PLANEJAMENTO[[#This Row],[FINALIZADO]])/(PLANEJAMENTO[[#This Row],[KIT]]+PLANEJAMENTO[[#This Row],[TOTAL LISTA]])</f>
        <v>1</v>
      </c>
    </row>
    <row r="923" spans="1:25" x14ac:dyDescent="0.25">
      <c r="A923" s="71" t="s">
        <v>581</v>
      </c>
      <c r="B923" s="71" t="s">
        <v>158</v>
      </c>
      <c r="C923" s="3">
        <v>33593</v>
      </c>
      <c r="D923" s="3" t="s">
        <v>458</v>
      </c>
      <c r="E923" s="47" t="s">
        <v>587</v>
      </c>
      <c r="F923" s="4" t="s">
        <v>588</v>
      </c>
      <c r="G923" s="4">
        <v>1980</v>
      </c>
      <c r="H923" s="3">
        <v>6</v>
      </c>
      <c r="I923" s="15">
        <f>SUMIFS(IN_TRANSITO!E:E,IN_TRANSITO!B:B,PLANEJAMENTO!C923,IN_TRANSITO!H:H,PLANEJAMENTO!$I$2,IN_TRANSITO!W:W,PLANEJAMENTO!A923)</f>
        <v>1998</v>
      </c>
      <c r="J923" s="15">
        <f>SUMIFS(IN_TRANSITO!E:E,IN_TRANSITO!B:B,PLANEJAMENTO!C923,IN_TRANSITO!H:H,PLANEJAMENTO!$J$2,IN_TRANSITO!W:W,PLANEJAMENTO!A923)</f>
        <v>0</v>
      </c>
      <c r="K923" s="15">
        <f>SUMIFS(PRODUCAO_SHRINK!E:E,PRODUCAO_SHRINK!B:B,PLANEJAMENTO[[#This Row],[SKU]],PRODUCAO_SHRINK!H:H,PLANEJAMENTO[[#Headers],[SHERINK SOLICITADO]],PRODUCAO_SHRINK!V:V,PLANEJAMENTO[[#This Row],[LISTA]])</f>
        <v>0</v>
      </c>
      <c r="L923" s="15">
        <f>SUMIFS(PRODUCAO_SHRINK!E:E,PRODUCAO_SHRINK!B:B,PLANEJAMENTO[[#This Row],[SKU]],PRODUCAO_SHRINK!H:H,PLANEJAMENTO[[#Headers],[SHERINK ENVIADO]],PRODUCAO_SHRINK!V:V,PLANEJAMENTO[[#This Row],[LISTA]])</f>
        <v>0</v>
      </c>
      <c r="M923" s="15">
        <f>SUMIFS(IN_TRANSITO!E:E,IN_TRANSITO!B:B,PLANEJAMENTO!C923,IN_TRANSITO!H:H,PLANEJAMENTO!$M$2,IN_TRANSITO!W:W,PLANEJAMENTO!A923)</f>
        <v>0</v>
      </c>
      <c r="N923" s="15">
        <v>0</v>
      </c>
      <c r="O923" s="15">
        <v>1998</v>
      </c>
      <c r="P923" s="15">
        <f>(PLANEJAMENTO[[#This Row],[AGUARDANDO SEPARAÇÃO]]+PLANEJAMENTO[[#This Row],[FINALIZADO]])-(PLANEJAMENTO[[#This Row],[TOTAL LISTA]]+PLANEJAMENTO[[#This Row],[KIT]])</f>
        <v>0</v>
      </c>
      <c r="Q923" s="3">
        <f>IFERROR(VLOOKUP(PLANEJAMENTO[[#This Row],[SKU]],EST_MERCOCAMP!A:E,5,0),0)</f>
        <v>11604</v>
      </c>
      <c r="R923" s="3">
        <f>IFERROR(VLOOKUP(PLANEJAMENTO[[#This Row],[SKU]],EST_LMX!A:C,3,0),0)</f>
        <v>894</v>
      </c>
      <c r="S923" s="7">
        <f>IFERROR(IF(VLOOKUP(C923,'EST_DEVINTEX X DEMANDA'!A:E,5,0)&lt;0,0,VLOOKUP(C923,'EST_DEVINTEX X DEMANDA'!A:E,5,0)),0)</f>
        <v>5940</v>
      </c>
      <c r="T923" s="3"/>
      <c r="U923" s="3">
        <f t="shared" si="31"/>
        <v>0</v>
      </c>
      <c r="V923" s="3">
        <f t="shared" si="32"/>
        <v>0</v>
      </c>
      <c r="W923" s="3" t="s">
        <v>145</v>
      </c>
      <c r="X923" s="87" t="s">
        <v>145</v>
      </c>
      <c r="Y923" s="73">
        <f>(PLANEJAMENTO[[#This Row],[AGUARDANDO SEPARAÇÃO]]+PLANEJAMENTO[[#This Row],[FINALIZADO]])/(PLANEJAMENTO[[#This Row],[KIT]]+PLANEJAMENTO[[#This Row],[TOTAL LISTA]])</f>
        <v>1</v>
      </c>
    </row>
    <row r="924" spans="1:25" x14ac:dyDescent="0.25">
      <c r="A924" s="71" t="s">
        <v>581</v>
      </c>
      <c r="B924" s="71" t="s">
        <v>158</v>
      </c>
      <c r="C924" s="3">
        <v>30513</v>
      </c>
      <c r="D924" s="3" t="s">
        <v>421</v>
      </c>
      <c r="E924" s="47" t="s">
        <v>135</v>
      </c>
      <c r="F924" s="4" t="s">
        <v>583</v>
      </c>
      <c r="G924" s="4">
        <v>960</v>
      </c>
      <c r="H924" s="3">
        <v>6</v>
      </c>
      <c r="I924" s="15">
        <f>SUMIFS(IN_TRANSITO!E:E,IN_TRANSITO!B:B,PLANEJAMENTO!C924,IN_TRANSITO!H:H,PLANEJAMENTO!$I$2,IN_TRANSITO!W:W,PLANEJAMENTO!A924)</f>
        <v>2058</v>
      </c>
      <c r="J924" s="15">
        <f>SUMIFS(IN_TRANSITO!E:E,IN_TRANSITO!B:B,PLANEJAMENTO!C924,IN_TRANSITO!H:H,PLANEJAMENTO!$J$2,IN_TRANSITO!W:W,PLANEJAMENTO!A924)</f>
        <v>0</v>
      </c>
      <c r="K924" s="15">
        <f>SUMIFS(PRODUCAO_SHRINK!E:E,PRODUCAO_SHRINK!B:B,PLANEJAMENTO[[#This Row],[SKU]],PRODUCAO_SHRINK!H:H,PLANEJAMENTO[[#Headers],[SHERINK SOLICITADO]],PRODUCAO_SHRINK!V:V,PLANEJAMENTO[[#This Row],[LISTA]])</f>
        <v>0</v>
      </c>
      <c r="L924" s="15">
        <f>SUMIFS(PRODUCAO_SHRINK!E:E,PRODUCAO_SHRINK!B:B,PLANEJAMENTO[[#This Row],[SKU]],PRODUCAO_SHRINK!H:H,PLANEJAMENTO[[#Headers],[SHERINK ENVIADO]],PRODUCAO_SHRINK!V:V,PLANEJAMENTO[[#This Row],[LISTA]])</f>
        <v>0</v>
      </c>
      <c r="M924" s="15">
        <f>SUMIFS(IN_TRANSITO!E:E,IN_TRANSITO!B:B,PLANEJAMENTO!C924,IN_TRANSITO!H:H,PLANEJAMENTO!$M$2,IN_TRANSITO!W:W,PLANEJAMENTO!A924)</f>
        <v>0</v>
      </c>
      <c r="N924" s="15">
        <v>0</v>
      </c>
      <c r="O924" s="15">
        <v>2058</v>
      </c>
      <c r="P924" s="15">
        <f>(PLANEJAMENTO[[#This Row],[AGUARDANDO SEPARAÇÃO]]+PLANEJAMENTO[[#This Row],[FINALIZADO]])-(PLANEJAMENTO[[#This Row],[TOTAL LISTA]]+PLANEJAMENTO[[#This Row],[KIT]])</f>
        <v>0</v>
      </c>
      <c r="Q924" s="3">
        <f>IFERROR(VLOOKUP(PLANEJAMENTO[[#This Row],[SKU]],EST_MERCOCAMP!A:E,5,0),0)</f>
        <v>18732</v>
      </c>
      <c r="R924" s="3">
        <f>IFERROR(VLOOKUP(PLANEJAMENTO[[#This Row],[SKU]],EST_LMX!A:C,3,0),0)</f>
        <v>540</v>
      </c>
      <c r="S924" s="7">
        <f>IFERROR(IF(VLOOKUP(C924,'EST_DEVINTEX X DEMANDA'!A:E,5,0)&lt;0,0,VLOOKUP(C924,'EST_DEVINTEX X DEMANDA'!A:E,5,0)),0)</f>
        <v>4818</v>
      </c>
      <c r="T924" s="3"/>
      <c r="U924" s="3">
        <f t="shared" si="31"/>
        <v>0</v>
      </c>
      <c r="V924" s="3">
        <f t="shared" si="32"/>
        <v>0</v>
      </c>
      <c r="W924" s="3" t="s">
        <v>145</v>
      </c>
      <c r="X924" s="87" t="s">
        <v>145</v>
      </c>
      <c r="Y924" s="73">
        <f>(PLANEJAMENTO[[#This Row],[AGUARDANDO SEPARAÇÃO]]+PLANEJAMENTO[[#This Row],[FINALIZADO]])/(PLANEJAMENTO[[#This Row],[KIT]]+PLANEJAMENTO[[#This Row],[TOTAL LISTA]])</f>
        <v>1</v>
      </c>
    </row>
    <row r="925" spans="1:25" x14ac:dyDescent="0.25">
      <c r="A925" s="71" t="s">
        <v>581</v>
      </c>
      <c r="B925" s="71" t="s">
        <v>158</v>
      </c>
      <c r="C925" s="3">
        <v>33587</v>
      </c>
      <c r="D925" s="3" t="s">
        <v>443</v>
      </c>
      <c r="E925" s="47" t="s">
        <v>587</v>
      </c>
      <c r="F925" s="4" t="s">
        <v>588</v>
      </c>
      <c r="G925" s="4">
        <v>960</v>
      </c>
      <c r="H925" s="3">
        <v>6</v>
      </c>
      <c r="I925" s="15">
        <f>SUMIFS(IN_TRANSITO!E:E,IN_TRANSITO!B:B,PLANEJAMENTO!C925,IN_TRANSITO!H:H,PLANEJAMENTO!$I$2,IN_TRANSITO!W:W,PLANEJAMENTO!A925)</f>
        <v>2124</v>
      </c>
      <c r="J925" s="15">
        <f>SUMIFS(IN_TRANSITO!E:E,IN_TRANSITO!B:B,PLANEJAMENTO!C925,IN_TRANSITO!H:H,PLANEJAMENTO!$J$2,IN_TRANSITO!W:W,PLANEJAMENTO!A925)</f>
        <v>0</v>
      </c>
      <c r="K925" s="15">
        <f>SUMIFS(PRODUCAO_SHRINK!E:E,PRODUCAO_SHRINK!B:B,PLANEJAMENTO[[#This Row],[SKU]],PRODUCAO_SHRINK!H:H,PLANEJAMENTO[[#Headers],[SHERINK SOLICITADO]],PRODUCAO_SHRINK!V:V,PLANEJAMENTO[[#This Row],[LISTA]])</f>
        <v>0</v>
      </c>
      <c r="L925" s="15">
        <f>SUMIFS(PRODUCAO_SHRINK!E:E,PRODUCAO_SHRINK!B:B,PLANEJAMENTO[[#This Row],[SKU]],PRODUCAO_SHRINK!H:H,PLANEJAMENTO[[#Headers],[SHERINK ENVIADO]],PRODUCAO_SHRINK!V:V,PLANEJAMENTO[[#This Row],[LISTA]])</f>
        <v>0</v>
      </c>
      <c r="M925" s="15">
        <f>SUMIFS(IN_TRANSITO!E:E,IN_TRANSITO!B:B,PLANEJAMENTO!C925,IN_TRANSITO!H:H,PLANEJAMENTO!$M$2,IN_TRANSITO!W:W,PLANEJAMENTO!A925)</f>
        <v>0</v>
      </c>
      <c r="N925" s="15">
        <v>0</v>
      </c>
      <c r="O925" s="15">
        <v>2124</v>
      </c>
      <c r="P925" s="15">
        <f>(PLANEJAMENTO[[#This Row],[AGUARDANDO SEPARAÇÃO]]+PLANEJAMENTO[[#This Row],[FINALIZADO]])-(PLANEJAMENTO[[#This Row],[TOTAL LISTA]]+PLANEJAMENTO[[#This Row],[KIT]])</f>
        <v>0</v>
      </c>
      <c r="Q925" s="3">
        <f>IFERROR(VLOOKUP(PLANEJAMENTO[[#This Row],[SKU]],EST_MERCOCAMP!A:E,5,0),0)</f>
        <v>4320</v>
      </c>
      <c r="R925" s="3">
        <f>IFERROR(VLOOKUP(PLANEJAMENTO[[#This Row],[SKU]],EST_LMX!A:C,3,0),0)</f>
        <v>384</v>
      </c>
      <c r="S925" s="7">
        <f>IFERROR(IF(VLOOKUP(C925,'EST_DEVINTEX X DEMANDA'!A:E,5,0)&lt;0,0,VLOOKUP(C925,'EST_DEVINTEX X DEMANDA'!A:E,5,0)),0)</f>
        <v>0</v>
      </c>
      <c r="T925" s="3"/>
      <c r="U925" s="3">
        <f t="shared" si="31"/>
        <v>0</v>
      </c>
      <c r="V925" s="3">
        <f t="shared" si="32"/>
        <v>0</v>
      </c>
      <c r="W925" s="3" t="s">
        <v>145</v>
      </c>
      <c r="X925" s="87" t="s">
        <v>145</v>
      </c>
      <c r="Y925" s="73">
        <f>(PLANEJAMENTO[[#This Row],[AGUARDANDO SEPARAÇÃO]]+PLANEJAMENTO[[#This Row],[FINALIZADO]])/(PLANEJAMENTO[[#This Row],[KIT]]+PLANEJAMENTO[[#This Row],[TOTAL LISTA]])</f>
        <v>1</v>
      </c>
    </row>
    <row r="926" spans="1:25" x14ac:dyDescent="0.25">
      <c r="A926" s="71" t="s">
        <v>581</v>
      </c>
      <c r="B926" s="71" t="s">
        <v>158</v>
      </c>
      <c r="C926" s="3">
        <v>33592</v>
      </c>
      <c r="D926" s="3" t="s">
        <v>460</v>
      </c>
      <c r="E926" s="47" t="s">
        <v>587</v>
      </c>
      <c r="F926" s="4" t="s">
        <v>588</v>
      </c>
      <c r="G926" s="4">
        <v>3528</v>
      </c>
      <c r="H926" s="3">
        <v>6</v>
      </c>
      <c r="I926" s="15">
        <f>SUMIFS(IN_TRANSITO!E:E,IN_TRANSITO!B:B,PLANEJAMENTO!C926,IN_TRANSITO!H:H,PLANEJAMENTO!$I$2,IN_TRANSITO!W:W,PLANEJAMENTO!A926)</f>
        <v>0</v>
      </c>
      <c r="J926" s="15">
        <f>SUMIFS(IN_TRANSITO!E:E,IN_TRANSITO!B:B,PLANEJAMENTO!C926,IN_TRANSITO!H:H,PLANEJAMENTO!$J$2,IN_TRANSITO!W:W,PLANEJAMENTO!A926)</f>
        <v>0</v>
      </c>
      <c r="K926" s="15">
        <f>SUMIFS(PRODUCAO_SHRINK!E:E,PRODUCAO_SHRINK!B:B,PLANEJAMENTO[[#This Row],[SKU]],PRODUCAO_SHRINK!H:H,PLANEJAMENTO[[#Headers],[SHERINK SOLICITADO]],PRODUCAO_SHRINK!V:V,PLANEJAMENTO[[#This Row],[LISTA]])</f>
        <v>0</v>
      </c>
      <c r="L926" s="15">
        <f>SUMIFS(PRODUCAO_SHRINK!E:E,PRODUCAO_SHRINK!B:B,PLANEJAMENTO[[#This Row],[SKU]],PRODUCAO_SHRINK!H:H,PLANEJAMENTO[[#Headers],[SHERINK ENVIADO]],PRODUCAO_SHRINK!V:V,PLANEJAMENTO[[#This Row],[LISTA]])</f>
        <v>0</v>
      </c>
      <c r="M926" s="15">
        <f>SUMIFS(IN_TRANSITO!E:E,IN_TRANSITO!B:B,PLANEJAMENTO!C926,IN_TRANSITO!H:H,PLANEJAMENTO!$M$2,IN_TRANSITO!W:W,PLANEJAMENTO!A926)</f>
        <v>0</v>
      </c>
      <c r="N926" s="15">
        <v>0</v>
      </c>
      <c r="O926" s="15">
        <v>2136</v>
      </c>
      <c r="P926" s="15">
        <f>(PLANEJAMENTO[[#This Row],[AGUARDANDO SEPARAÇÃO]]+PLANEJAMENTO[[#This Row],[FINALIZADO]])-(PLANEJAMENTO[[#This Row],[TOTAL LISTA]]+PLANEJAMENTO[[#This Row],[KIT]])</f>
        <v>-2136</v>
      </c>
      <c r="Q926" s="3">
        <f>IFERROR(VLOOKUP(PLANEJAMENTO[[#This Row],[SKU]],EST_MERCOCAMP!A:E,5,0),0)</f>
        <v>660</v>
      </c>
      <c r="R926" s="3">
        <f>IFERROR(VLOOKUP(PLANEJAMENTO[[#This Row],[SKU]],EST_LMX!A:C,3,0),0)</f>
        <v>942</v>
      </c>
      <c r="S926" s="7">
        <f>IFERROR(IF(VLOOKUP(C926,'EST_DEVINTEX X DEMANDA'!A:E,5,0)&lt;0,0,VLOOKUP(C926,'EST_DEVINTEX X DEMANDA'!A:E,5,0)),0)</f>
        <v>0</v>
      </c>
      <c r="T926" s="3"/>
      <c r="U926" s="3">
        <f t="shared" si="31"/>
        <v>0</v>
      </c>
      <c r="V926" s="3">
        <f t="shared" si="32"/>
        <v>0</v>
      </c>
      <c r="W926" s="3" t="s">
        <v>182</v>
      </c>
      <c r="X926" s="87" t="s">
        <v>145</v>
      </c>
      <c r="Y926" s="73">
        <f>(PLANEJAMENTO[[#This Row],[AGUARDANDO SEPARAÇÃO]]+PLANEJAMENTO[[#This Row],[FINALIZADO]])/(PLANEJAMENTO[[#This Row],[KIT]]+PLANEJAMENTO[[#This Row],[TOTAL LISTA]])</f>
        <v>0</v>
      </c>
    </row>
    <row r="927" spans="1:25" x14ac:dyDescent="0.25">
      <c r="A927" s="71" t="s">
        <v>581</v>
      </c>
      <c r="B927" s="71" t="s">
        <v>158</v>
      </c>
      <c r="C927" s="3">
        <v>32429</v>
      </c>
      <c r="D927" s="3" t="s">
        <v>429</v>
      </c>
      <c r="E927" s="47" t="s">
        <v>137</v>
      </c>
      <c r="F927" s="4" t="s">
        <v>583</v>
      </c>
      <c r="G927" s="4">
        <v>720</v>
      </c>
      <c r="H927" s="3">
        <v>6</v>
      </c>
      <c r="I927" s="15">
        <f>SUMIFS(IN_TRANSITO!E:E,IN_TRANSITO!B:B,PLANEJAMENTO!C927,IN_TRANSITO!H:H,PLANEJAMENTO!$I$2,IN_TRANSITO!W:W,PLANEJAMENTO!A927)</f>
        <v>2220</v>
      </c>
      <c r="J927" s="15">
        <f>SUMIFS(IN_TRANSITO!E:E,IN_TRANSITO!B:B,PLANEJAMENTO!C927,IN_TRANSITO!H:H,PLANEJAMENTO!$J$2,IN_TRANSITO!W:W,PLANEJAMENTO!A927)</f>
        <v>0</v>
      </c>
      <c r="K927" s="15">
        <f>SUMIFS(PRODUCAO_SHRINK!E:E,PRODUCAO_SHRINK!B:B,PLANEJAMENTO[[#This Row],[SKU]],PRODUCAO_SHRINK!H:H,PLANEJAMENTO[[#Headers],[SHERINK SOLICITADO]],PRODUCAO_SHRINK!V:V,PLANEJAMENTO[[#This Row],[LISTA]])</f>
        <v>0</v>
      </c>
      <c r="L927" s="15">
        <f>SUMIFS(PRODUCAO_SHRINK!E:E,PRODUCAO_SHRINK!B:B,PLANEJAMENTO[[#This Row],[SKU]],PRODUCAO_SHRINK!H:H,PLANEJAMENTO[[#Headers],[SHERINK ENVIADO]],PRODUCAO_SHRINK!V:V,PLANEJAMENTO[[#This Row],[LISTA]])</f>
        <v>0</v>
      </c>
      <c r="M927" s="15">
        <f>SUMIFS(IN_TRANSITO!E:E,IN_TRANSITO!B:B,PLANEJAMENTO!C927,IN_TRANSITO!H:H,PLANEJAMENTO!$M$2,IN_TRANSITO!W:W,PLANEJAMENTO!A927)</f>
        <v>0</v>
      </c>
      <c r="N927" s="15">
        <v>0</v>
      </c>
      <c r="O927" s="15">
        <v>2220</v>
      </c>
      <c r="P927" s="15">
        <f>(PLANEJAMENTO[[#This Row],[AGUARDANDO SEPARAÇÃO]]+PLANEJAMENTO[[#This Row],[FINALIZADO]])-(PLANEJAMENTO[[#This Row],[TOTAL LISTA]]+PLANEJAMENTO[[#This Row],[KIT]])</f>
        <v>0</v>
      </c>
      <c r="Q927" s="3">
        <f>IFERROR(VLOOKUP(PLANEJAMENTO[[#This Row],[SKU]],EST_MERCOCAMP!A:E,5,0),0)</f>
        <v>2886</v>
      </c>
      <c r="R927" s="3">
        <f>IFERROR(VLOOKUP(PLANEJAMENTO[[#This Row],[SKU]],EST_LMX!A:C,3,0),0)</f>
        <v>648</v>
      </c>
      <c r="S927" s="7">
        <f>IFERROR(IF(VLOOKUP(C927,'EST_DEVINTEX X DEMANDA'!A:E,5,0)&lt;0,0,VLOOKUP(C927,'EST_DEVINTEX X DEMANDA'!A:E,5,0)),0)</f>
        <v>0</v>
      </c>
      <c r="T927" s="3"/>
      <c r="U927" s="3">
        <f t="shared" si="31"/>
        <v>0</v>
      </c>
      <c r="V927" s="3">
        <f t="shared" si="32"/>
        <v>0</v>
      </c>
      <c r="W927" s="3" t="s">
        <v>145</v>
      </c>
      <c r="X927" s="87" t="s">
        <v>145</v>
      </c>
      <c r="Y927" s="73">
        <f>(PLANEJAMENTO[[#This Row],[AGUARDANDO SEPARAÇÃO]]+PLANEJAMENTO[[#This Row],[FINALIZADO]])/(PLANEJAMENTO[[#This Row],[KIT]]+PLANEJAMENTO[[#This Row],[TOTAL LISTA]])</f>
        <v>1</v>
      </c>
    </row>
    <row r="928" spans="1:25" x14ac:dyDescent="0.25">
      <c r="A928" s="71" t="s">
        <v>581</v>
      </c>
      <c r="B928" s="71" t="s">
        <v>158</v>
      </c>
      <c r="C928" s="3">
        <v>33642</v>
      </c>
      <c r="D928" s="3" t="s">
        <v>425</v>
      </c>
      <c r="E928" s="47" t="s">
        <v>587</v>
      </c>
      <c r="F928" s="4" t="s">
        <v>588</v>
      </c>
      <c r="G928" s="4">
        <v>1260</v>
      </c>
      <c r="H928" s="3">
        <v>6</v>
      </c>
      <c r="I928" s="15">
        <f>SUMIFS(IN_TRANSITO!E:E,IN_TRANSITO!B:B,PLANEJAMENTO!C928,IN_TRANSITO!H:H,PLANEJAMENTO!$I$2,IN_TRANSITO!W:W,PLANEJAMENTO!A928)</f>
        <v>2280</v>
      </c>
      <c r="J928" s="15">
        <f>SUMIFS(IN_TRANSITO!E:E,IN_TRANSITO!B:B,PLANEJAMENTO!C928,IN_TRANSITO!H:H,PLANEJAMENTO!$J$2,IN_TRANSITO!W:W,PLANEJAMENTO!A928)</f>
        <v>0</v>
      </c>
      <c r="K928" s="15">
        <f>SUMIFS(PRODUCAO_SHRINK!E:E,PRODUCAO_SHRINK!B:B,PLANEJAMENTO[[#This Row],[SKU]],PRODUCAO_SHRINK!H:H,PLANEJAMENTO[[#Headers],[SHERINK SOLICITADO]],PRODUCAO_SHRINK!V:V,PLANEJAMENTO[[#This Row],[LISTA]])</f>
        <v>0</v>
      </c>
      <c r="L928" s="15">
        <f>SUMIFS(PRODUCAO_SHRINK!E:E,PRODUCAO_SHRINK!B:B,PLANEJAMENTO[[#This Row],[SKU]],PRODUCAO_SHRINK!H:H,PLANEJAMENTO[[#Headers],[SHERINK ENVIADO]],PRODUCAO_SHRINK!V:V,PLANEJAMENTO[[#This Row],[LISTA]])</f>
        <v>0</v>
      </c>
      <c r="M928" s="15">
        <f>SUMIFS(IN_TRANSITO!E:E,IN_TRANSITO!B:B,PLANEJAMENTO!C928,IN_TRANSITO!H:H,PLANEJAMENTO!$M$2,IN_TRANSITO!W:W,PLANEJAMENTO!A928)</f>
        <v>0</v>
      </c>
      <c r="N928" s="15">
        <v>0</v>
      </c>
      <c r="O928" s="15">
        <v>2280</v>
      </c>
      <c r="P928" s="15">
        <f>(PLANEJAMENTO[[#This Row],[AGUARDANDO SEPARAÇÃO]]+PLANEJAMENTO[[#This Row],[FINALIZADO]])-(PLANEJAMENTO[[#This Row],[TOTAL LISTA]]+PLANEJAMENTO[[#This Row],[KIT]])</f>
        <v>0</v>
      </c>
      <c r="Q928" s="3">
        <f>IFERROR(VLOOKUP(PLANEJAMENTO[[#This Row],[SKU]],EST_MERCOCAMP!A:E,5,0),0)</f>
        <v>-1878</v>
      </c>
      <c r="R928" s="3">
        <f>IFERROR(VLOOKUP(PLANEJAMENTO[[#This Row],[SKU]],EST_LMX!A:C,3,0),0)</f>
        <v>0</v>
      </c>
      <c r="S928" s="7">
        <f>IFERROR(IF(VLOOKUP(C928,'EST_DEVINTEX X DEMANDA'!A:E,5,0)&lt;0,0,VLOOKUP(C928,'EST_DEVINTEX X DEMANDA'!A:E,5,0)),0)</f>
        <v>0</v>
      </c>
      <c r="T928" s="3"/>
      <c r="U928" s="3">
        <f t="shared" si="31"/>
        <v>0</v>
      </c>
      <c r="V928" s="3">
        <f t="shared" si="32"/>
        <v>0</v>
      </c>
      <c r="W928" s="3" t="s">
        <v>145</v>
      </c>
      <c r="X928" s="87" t="s">
        <v>145</v>
      </c>
      <c r="Y928" s="73">
        <f>(PLANEJAMENTO[[#This Row],[AGUARDANDO SEPARAÇÃO]]+PLANEJAMENTO[[#This Row],[FINALIZADO]])/(PLANEJAMENTO[[#This Row],[KIT]]+PLANEJAMENTO[[#This Row],[TOTAL LISTA]])</f>
        <v>1</v>
      </c>
    </row>
    <row r="929" spans="1:25" x14ac:dyDescent="0.25">
      <c r="A929" s="71" t="s">
        <v>581</v>
      </c>
      <c r="B929" s="71" t="s">
        <v>158</v>
      </c>
      <c r="C929" s="3">
        <v>34793</v>
      </c>
      <c r="D929" s="3" t="s">
        <v>609</v>
      </c>
      <c r="E929" s="47" t="s">
        <v>135</v>
      </c>
      <c r="F929" s="4" t="s">
        <v>583</v>
      </c>
      <c r="G929" s="4">
        <v>1560</v>
      </c>
      <c r="H929" s="3">
        <v>12</v>
      </c>
      <c r="I929" s="15">
        <f>SUMIFS(IN_TRANSITO!E:E,IN_TRANSITO!B:B,PLANEJAMENTO!C929,IN_TRANSITO!H:H,PLANEJAMENTO!$I$2,IN_TRANSITO!W:W,PLANEJAMENTO!A929)</f>
        <v>0</v>
      </c>
      <c r="J929" s="15">
        <f>SUMIFS(IN_TRANSITO!E:E,IN_TRANSITO!B:B,PLANEJAMENTO!C929,IN_TRANSITO!H:H,PLANEJAMENTO!$J$2,IN_TRANSITO!W:W,PLANEJAMENTO!A929)</f>
        <v>0</v>
      </c>
      <c r="K929" s="15">
        <f>SUMIFS(PRODUCAO_SHRINK!E:E,PRODUCAO_SHRINK!B:B,PLANEJAMENTO[[#This Row],[SKU]],PRODUCAO_SHRINK!H:H,PLANEJAMENTO[[#Headers],[SHERINK SOLICITADO]],PRODUCAO_SHRINK!V:V,PLANEJAMENTO[[#This Row],[LISTA]])</f>
        <v>0</v>
      </c>
      <c r="L929" s="15">
        <f>SUMIFS(PRODUCAO_SHRINK!E:E,PRODUCAO_SHRINK!B:B,PLANEJAMENTO[[#This Row],[SKU]],PRODUCAO_SHRINK!H:H,PLANEJAMENTO[[#Headers],[SHERINK ENVIADO]],PRODUCAO_SHRINK!V:V,PLANEJAMENTO[[#This Row],[LISTA]])</f>
        <v>0</v>
      </c>
      <c r="M929" s="15">
        <f>SUMIFS(IN_TRANSITO!E:E,IN_TRANSITO!B:B,PLANEJAMENTO!C929,IN_TRANSITO!H:H,PLANEJAMENTO!$M$2,IN_TRANSITO!W:W,PLANEJAMENTO!A929)</f>
        <v>0</v>
      </c>
      <c r="N929" s="15">
        <v>0</v>
      </c>
      <c r="O929" s="15">
        <v>2304</v>
      </c>
      <c r="P929" s="15">
        <f>(PLANEJAMENTO[[#This Row],[AGUARDANDO SEPARAÇÃO]]+PLANEJAMENTO[[#This Row],[FINALIZADO]])-(PLANEJAMENTO[[#This Row],[TOTAL LISTA]]+PLANEJAMENTO[[#This Row],[KIT]])</f>
        <v>-2304</v>
      </c>
      <c r="Q929" s="3">
        <f>IFERROR(VLOOKUP(PLANEJAMENTO[[#This Row],[SKU]],EST_MERCOCAMP!A:E,5,0),0)</f>
        <v>480</v>
      </c>
      <c r="R929" s="3">
        <f>IFERROR(VLOOKUP(PLANEJAMENTO[[#This Row],[SKU]],EST_LMX!A:C,3,0),0)</f>
        <v>2208</v>
      </c>
      <c r="S929" s="7">
        <f>IFERROR(IF(VLOOKUP(C929,'EST_DEVINTEX X DEMANDA'!A:E,5,0)&lt;0,0,VLOOKUP(C929,'EST_DEVINTEX X DEMANDA'!A:E,5,0)),0)</f>
        <v>0</v>
      </c>
      <c r="T929" s="3"/>
      <c r="U929" s="3">
        <f t="shared" si="31"/>
        <v>0</v>
      </c>
      <c r="V929" s="3">
        <f t="shared" si="32"/>
        <v>0</v>
      </c>
      <c r="W929" s="3" t="s">
        <v>145</v>
      </c>
      <c r="X929" s="87" t="s">
        <v>145</v>
      </c>
      <c r="Y929" s="73">
        <f>(PLANEJAMENTO[[#This Row],[AGUARDANDO SEPARAÇÃO]]+PLANEJAMENTO[[#This Row],[FINALIZADO]])/(PLANEJAMENTO[[#This Row],[KIT]]+PLANEJAMENTO[[#This Row],[TOTAL LISTA]])</f>
        <v>0</v>
      </c>
    </row>
    <row r="930" spans="1:25" x14ac:dyDescent="0.25">
      <c r="A930" s="71" t="s">
        <v>581</v>
      </c>
      <c r="B930" s="71" t="s">
        <v>158</v>
      </c>
      <c r="C930" s="3">
        <v>95007</v>
      </c>
      <c r="D930" s="3" t="s">
        <v>610</v>
      </c>
      <c r="E930" s="47" t="s">
        <v>135</v>
      </c>
      <c r="F930" s="4" t="s">
        <v>583</v>
      </c>
      <c r="G930" s="4">
        <v>1512</v>
      </c>
      <c r="H930" s="3">
        <v>6</v>
      </c>
      <c r="I930" s="15">
        <f>SUMIFS(IN_TRANSITO!E:E,IN_TRANSITO!B:B,PLANEJAMENTO!C930,IN_TRANSITO!H:H,PLANEJAMENTO!$I$2,IN_TRANSITO!W:W,PLANEJAMENTO!A930)</f>
        <v>0</v>
      </c>
      <c r="J930" s="15">
        <f>SUMIFS(IN_TRANSITO!E:E,IN_TRANSITO!B:B,PLANEJAMENTO!C930,IN_TRANSITO!H:H,PLANEJAMENTO!$J$2,IN_TRANSITO!W:W,PLANEJAMENTO!A930)</f>
        <v>0</v>
      </c>
      <c r="K930" s="15">
        <f>SUMIFS(PRODUCAO_SHRINK!E:E,PRODUCAO_SHRINK!B:B,PLANEJAMENTO[[#This Row],[SKU]],PRODUCAO_SHRINK!H:H,PLANEJAMENTO[[#Headers],[SHERINK SOLICITADO]],PRODUCAO_SHRINK!V:V,PLANEJAMENTO[[#This Row],[LISTA]])</f>
        <v>0</v>
      </c>
      <c r="L930" s="15">
        <f>SUMIFS(PRODUCAO_SHRINK!E:E,PRODUCAO_SHRINK!B:B,PLANEJAMENTO[[#This Row],[SKU]],PRODUCAO_SHRINK!H:H,PLANEJAMENTO[[#Headers],[SHERINK ENVIADO]],PRODUCAO_SHRINK!V:V,PLANEJAMENTO[[#This Row],[LISTA]])</f>
        <v>0</v>
      </c>
      <c r="M930" s="15">
        <f>SUMIFS(IN_TRANSITO!E:E,IN_TRANSITO!B:B,PLANEJAMENTO!C930,IN_TRANSITO!H:H,PLANEJAMENTO!$M$2,IN_TRANSITO!W:W,PLANEJAMENTO!A930)</f>
        <v>0</v>
      </c>
      <c r="N930" s="15">
        <v>0</v>
      </c>
      <c r="O930" s="15">
        <v>2310</v>
      </c>
      <c r="P930" s="15">
        <f>(PLANEJAMENTO[[#This Row],[AGUARDANDO SEPARAÇÃO]]+PLANEJAMENTO[[#This Row],[FINALIZADO]])-(PLANEJAMENTO[[#This Row],[TOTAL LISTA]]+PLANEJAMENTO[[#This Row],[KIT]])</f>
        <v>-2310</v>
      </c>
      <c r="Q930" s="3">
        <f>IFERROR(VLOOKUP(PLANEJAMENTO[[#This Row],[SKU]],EST_MERCOCAMP!A:E,5,0),0)</f>
        <v>-9006</v>
      </c>
      <c r="R930" s="3">
        <f>IFERROR(VLOOKUP(PLANEJAMENTO[[#This Row],[SKU]],EST_LMX!A:C,3,0),0)</f>
        <v>168</v>
      </c>
      <c r="S930" s="7">
        <f>IFERROR(IF(VLOOKUP(C930,'EST_DEVINTEX X DEMANDA'!A:E,5,0)&lt;0,0,VLOOKUP(C930,'EST_DEVINTEX X DEMANDA'!A:E,5,0)),0)</f>
        <v>0</v>
      </c>
      <c r="T930" s="3"/>
      <c r="U930" s="3">
        <f t="shared" si="31"/>
        <v>0</v>
      </c>
      <c r="V930" s="3">
        <f t="shared" si="32"/>
        <v>0</v>
      </c>
      <c r="W930" s="3" t="s">
        <v>145</v>
      </c>
      <c r="X930" s="87" t="s">
        <v>145</v>
      </c>
      <c r="Y930" s="73">
        <f>(PLANEJAMENTO[[#This Row],[AGUARDANDO SEPARAÇÃO]]+PLANEJAMENTO[[#This Row],[FINALIZADO]])/(PLANEJAMENTO[[#This Row],[KIT]]+PLANEJAMENTO[[#This Row],[TOTAL LISTA]])</f>
        <v>0</v>
      </c>
    </row>
    <row r="931" spans="1:25" x14ac:dyDescent="0.25">
      <c r="A931" s="71" t="s">
        <v>581</v>
      </c>
      <c r="B931" s="71" t="s">
        <v>158</v>
      </c>
      <c r="C931" s="3">
        <v>95195</v>
      </c>
      <c r="D931" s="3" t="s">
        <v>414</v>
      </c>
      <c r="E931" s="47" t="s">
        <v>135</v>
      </c>
      <c r="F931" s="4" t="s">
        <v>583</v>
      </c>
      <c r="G931" s="4">
        <v>960</v>
      </c>
      <c r="H931" s="3">
        <v>6</v>
      </c>
      <c r="I931" s="15">
        <f>SUMIFS(IN_TRANSITO!E:E,IN_TRANSITO!B:B,PLANEJAMENTO!C931,IN_TRANSITO!H:H,PLANEJAMENTO!$I$2,IN_TRANSITO!W:W,PLANEJAMENTO!A931)</f>
        <v>2322</v>
      </c>
      <c r="J931" s="15">
        <f>SUMIFS(IN_TRANSITO!E:E,IN_TRANSITO!B:B,PLANEJAMENTO!C931,IN_TRANSITO!H:H,PLANEJAMENTO!$J$2,IN_TRANSITO!W:W,PLANEJAMENTO!A931)</f>
        <v>0</v>
      </c>
      <c r="K931" s="15">
        <f>SUMIFS(PRODUCAO_SHRINK!E:E,PRODUCAO_SHRINK!B:B,PLANEJAMENTO[[#This Row],[SKU]],PRODUCAO_SHRINK!H:H,PLANEJAMENTO[[#Headers],[SHERINK SOLICITADO]],PRODUCAO_SHRINK!V:V,PLANEJAMENTO[[#This Row],[LISTA]])</f>
        <v>0</v>
      </c>
      <c r="L931" s="15">
        <f>SUMIFS(PRODUCAO_SHRINK!E:E,PRODUCAO_SHRINK!B:B,PLANEJAMENTO[[#This Row],[SKU]],PRODUCAO_SHRINK!H:H,PLANEJAMENTO[[#Headers],[SHERINK ENVIADO]],PRODUCAO_SHRINK!V:V,PLANEJAMENTO[[#This Row],[LISTA]])</f>
        <v>0</v>
      </c>
      <c r="M931" s="15">
        <f>SUMIFS(IN_TRANSITO!E:E,IN_TRANSITO!B:B,PLANEJAMENTO!C931,IN_TRANSITO!H:H,PLANEJAMENTO!$M$2,IN_TRANSITO!W:W,PLANEJAMENTO!A931)</f>
        <v>0</v>
      </c>
      <c r="N931" s="15">
        <v>0</v>
      </c>
      <c r="O931" s="15">
        <v>2322</v>
      </c>
      <c r="P931" s="15">
        <f>(PLANEJAMENTO[[#This Row],[AGUARDANDO SEPARAÇÃO]]+PLANEJAMENTO[[#This Row],[FINALIZADO]])-(PLANEJAMENTO[[#This Row],[TOTAL LISTA]]+PLANEJAMENTO[[#This Row],[KIT]])</f>
        <v>0</v>
      </c>
      <c r="Q931" s="3">
        <f>IFERROR(VLOOKUP(PLANEJAMENTO[[#This Row],[SKU]],EST_MERCOCAMP!A:E,5,0),0)</f>
        <v>4896</v>
      </c>
      <c r="R931" s="3">
        <f>IFERROR(VLOOKUP(PLANEJAMENTO[[#This Row],[SKU]],EST_LMX!A:C,3,0),0)</f>
        <v>882</v>
      </c>
      <c r="S931" s="7">
        <f>IFERROR(IF(VLOOKUP(C931,'EST_DEVINTEX X DEMANDA'!A:E,5,0)&lt;0,0,VLOOKUP(C931,'EST_DEVINTEX X DEMANDA'!A:E,5,0)),0)</f>
        <v>10878</v>
      </c>
      <c r="T931" s="3"/>
      <c r="U931" s="3">
        <f t="shared" si="31"/>
        <v>0</v>
      </c>
      <c r="V931" s="3">
        <f t="shared" si="32"/>
        <v>0</v>
      </c>
      <c r="W931" s="3" t="s">
        <v>145</v>
      </c>
      <c r="X931" s="87" t="s">
        <v>145</v>
      </c>
      <c r="Y931" s="73">
        <f>(PLANEJAMENTO[[#This Row],[AGUARDANDO SEPARAÇÃO]]+PLANEJAMENTO[[#This Row],[FINALIZADO]])/(PLANEJAMENTO[[#This Row],[KIT]]+PLANEJAMENTO[[#This Row],[TOTAL LISTA]])</f>
        <v>1</v>
      </c>
    </row>
    <row r="932" spans="1:25" x14ac:dyDescent="0.25">
      <c r="A932" s="71" t="s">
        <v>581</v>
      </c>
      <c r="B932" s="71" t="s">
        <v>158</v>
      </c>
      <c r="C932" s="3">
        <v>43113</v>
      </c>
      <c r="D932" s="3" t="s">
        <v>422</v>
      </c>
      <c r="E932" s="47" t="s">
        <v>135</v>
      </c>
      <c r="F932" s="4" t="s">
        <v>583</v>
      </c>
      <c r="G932" s="4">
        <v>180</v>
      </c>
      <c r="H932" s="3">
        <v>3</v>
      </c>
      <c r="I932" s="15">
        <f>SUMIFS(IN_TRANSITO!E:E,IN_TRANSITO!B:B,PLANEJAMENTO!C932,IN_TRANSITO!H:H,PLANEJAMENTO!$I$2,IN_TRANSITO!W:W,PLANEJAMENTO!A932)</f>
        <v>0</v>
      </c>
      <c r="J932" s="15">
        <f>SUMIFS(IN_TRANSITO!E:E,IN_TRANSITO!B:B,PLANEJAMENTO!C932,IN_TRANSITO!H:H,PLANEJAMENTO!$J$2,IN_TRANSITO!W:W,PLANEJAMENTO!A932)</f>
        <v>0</v>
      </c>
      <c r="K932" s="15">
        <f>SUMIFS(PRODUCAO_SHRINK!E:E,PRODUCAO_SHRINK!B:B,PLANEJAMENTO[[#This Row],[SKU]],PRODUCAO_SHRINK!H:H,PLANEJAMENTO[[#Headers],[SHERINK SOLICITADO]],PRODUCAO_SHRINK!V:V,PLANEJAMENTO[[#This Row],[LISTA]])</f>
        <v>0</v>
      </c>
      <c r="L932" s="15">
        <f>SUMIFS(PRODUCAO_SHRINK!E:E,PRODUCAO_SHRINK!B:B,PLANEJAMENTO[[#This Row],[SKU]],PRODUCAO_SHRINK!H:H,PLANEJAMENTO[[#Headers],[SHERINK ENVIADO]],PRODUCAO_SHRINK!V:V,PLANEJAMENTO[[#This Row],[LISTA]])</f>
        <v>0</v>
      </c>
      <c r="M932" s="15">
        <f>SUMIFS(IN_TRANSITO!E:E,IN_TRANSITO!B:B,PLANEJAMENTO!C932,IN_TRANSITO!H:H,PLANEJAMENTO!$M$2,IN_TRANSITO!W:W,PLANEJAMENTO!A932)</f>
        <v>0</v>
      </c>
      <c r="N932" s="15">
        <v>0</v>
      </c>
      <c r="O932" s="15">
        <v>3138</v>
      </c>
      <c r="P932" s="15">
        <f>(PLANEJAMENTO[[#This Row],[AGUARDANDO SEPARAÇÃO]]+PLANEJAMENTO[[#This Row],[FINALIZADO]])-(PLANEJAMENTO[[#This Row],[TOTAL LISTA]]+PLANEJAMENTO[[#This Row],[KIT]])</f>
        <v>-3138</v>
      </c>
      <c r="Q932" s="3">
        <f>IFERROR(VLOOKUP(PLANEJAMENTO[[#This Row],[SKU]],EST_MERCOCAMP!A:E,5,0),0)</f>
        <v>-495</v>
      </c>
      <c r="R932" s="3">
        <f>IFERROR(VLOOKUP(PLANEJAMENTO[[#This Row],[SKU]],EST_LMX!A:C,3,0),0)</f>
        <v>4941</v>
      </c>
      <c r="S932" s="7">
        <f>IFERROR(IF(VLOOKUP(C932,'EST_DEVINTEX X DEMANDA'!A:E,5,0)&lt;0,0,VLOOKUP(C932,'EST_DEVINTEX X DEMANDA'!A:E,5,0)),0)</f>
        <v>1620</v>
      </c>
      <c r="T932" s="3"/>
      <c r="U932" s="3">
        <f t="shared" si="31"/>
        <v>0</v>
      </c>
      <c r="V932" s="3">
        <f t="shared" si="32"/>
        <v>0</v>
      </c>
      <c r="W932" s="3" t="s">
        <v>145</v>
      </c>
      <c r="X932" s="87" t="s">
        <v>145</v>
      </c>
      <c r="Y932" s="73">
        <f>(PLANEJAMENTO[[#This Row],[AGUARDANDO SEPARAÇÃO]]+PLANEJAMENTO[[#This Row],[FINALIZADO]])/(PLANEJAMENTO[[#This Row],[KIT]]+PLANEJAMENTO[[#This Row],[TOTAL LISTA]])</f>
        <v>0</v>
      </c>
    </row>
    <row r="933" spans="1:25" x14ac:dyDescent="0.25">
      <c r="A933" s="71" t="s">
        <v>581</v>
      </c>
      <c r="B933" s="71" t="s">
        <v>158</v>
      </c>
      <c r="C933" s="3">
        <v>32247</v>
      </c>
      <c r="D933" s="3" t="s">
        <v>415</v>
      </c>
      <c r="E933" s="47" t="s">
        <v>135</v>
      </c>
      <c r="F933" s="4" t="s">
        <v>583</v>
      </c>
      <c r="G933" s="4">
        <v>480</v>
      </c>
      <c r="H933" s="3">
        <v>6</v>
      </c>
      <c r="I933" s="15">
        <f>SUMIFS(IN_TRANSITO!E:E,IN_TRANSITO!B:B,PLANEJAMENTO!C933,IN_TRANSITO!H:H,PLANEJAMENTO!$I$2,IN_TRANSITO!W:W,PLANEJAMENTO!A933)</f>
        <v>0</v>
      </c>
      <c r="J933" s="15">
        <f>SUMIFS(IN_TRANSITO!E:E,IN_TRANSITO!B:B,PLANEJAMENTO!C933,IN_TRANSITO!H:H,PLANEJAMENTO!$J$2,IN_TRANSITO!W:W,PLANEJAMENTO!A933)</f>
        <v>0</v>
      </c>
      <c r="K933" s="15">
        <f>SUMIFS(PRODUCAO_SHRINK!E:E,PRODUCAO_SHRINK!B:B,PLANEJAMENTO[[#This Row],[SKU]],PRODUCAO_SHRINK!H:H,PLANEJAMENTO[[#Headers],[SHERINK SOLICITADO]],PRODUCAO_SHRINK!V:V,PLANEJAMENTO[[#This Row],[LISTA]])</f>
        <v>0</v>
      </c>
      <c r="L933" s="15">
        <f>SUMIFS(PRODUCAO_SHRINK!E:E,PRODUCAO_SHRINK!B:B,PLANEJAMENTO[[#This Row],[SKU]],PRODUCAO_SHRINK!H:H,PLANEJAMENTO[[#Headers],[SHERINK ENVIADO]],PRODUCAO_SHRINK!V:V,PLANEJAMENTO[[#This Row],[LISTA]])</f>
        <v>0</v>
      </c>
      <c r="M933" s="15">
        <f>SUMIFS(IN_TRANSITO!E:E,IN_TRANSITO!B:B,PLANEJAMENTO!C933,IN_TRANSITO!H:H,PLANEJAMENTO!$M$2,IN_TRANSITO!W:W,PLANEJAMENTO!A933)</f>
        <v>0</v>
      </c>
      <c r="N933" s="15">
        <v>0</v>
      </c>
      <c r="O933" s="15">
        <v>3858</v>
      </c>
      <c r="P933" s="15">
        <f>(PLANEJAMENTO[[#This Row],[AGUARDANDO SEPARAÇÃO]]+PLANEJAMENTO[[#This Row],[FINALIZADO]])-(PLANEJAMENTO[[#This Row],[TOTAL LISTA]]+PLANEJAMENTO[[#This Row],[KIT]])</f>
        <v>-3858</v>
      </c>
      <c r="Q933" s="3">
        <f>IFERROR(VLOOKUP(PLANEJAMENTO[[#This Row],[SKU]],EST_MERCOCAMP!A:E,5,0),0)</f>
        <v>-1728</v>
      </c>
      <c r="R933" s="3">
        <f>IFERROR(VLOOKUP(PLANEJAMENTO[[#This Row],[SKU]],EST_LMX!A:C,3,0),0)</f>
        <v>3555</v>
      </c>
      <c r="S933" s="7">
        <f>IFERROR(IF(VLOOKUP(C933,'EST_DEVINTEX X DEMANDA'!A:E,5,0)&lt;0,0,VLOOKUP(C933,'EST_DEVINTEX X DEMANDA'!A:E,5,0)),0)</f>
        <v>12048</v>
      </c>
      <c r="T933" s="3"/>
      <c r="U933" s="3">
        <f t="shared" si="31"/>
        <v>0</v>
      </c>
      <c r="V933" s="3">
        <f t="shared" si="32"/>
        <v>0</v>
      </c>
      <c r="W933" s="3" t="s">
        <v>182</v>
      </c>
      <c r="X933" s="87" t="s">
        <v>145</v>
      </c>
      <c r="Y933" s="73">
        <f>(PLANEJAMENTO[[#This Row],[AGUARDANDO SEPARAÇÃO]]+PLANEJAMENTO[[#This Row],[FINALIZADO]])/(PLANEJAMENTO[[#This Row],[KIT]]+PLANEJAMENTO[[#This Row],[TOTAL LISTA]])</f>
        <v>0</v>
      </c>
    </row>
    <row r="934" spans="1:25" x14ac:dyDescent="0.25">
      <c r="A934" s="71" t="s">
        <v>581</v>
      </c>
      <c r="B934" s="71" t="s">
        <v>158</v>
      </c>
      <c r="C934" s="3">
        <v>33343</v>
      </c>
      <c r="D934" s="3" t="s">
        <v>35</v>
      </c>
      <c r="E934" s="47" t="s">
        <v>135</v>
      </c>
      <c r="F934" s="4" t="s">
        <v>583</v>
      </c>
      <c r="G934" s="4">
        <v>8352</v>
      </c>
      <c r="H934" s="3">
        <v>12</v>
      </c>
      <c r="I934" s="15">
        <f>SUMIFS(IN_TRANSITO!E:E,IN_TRANSITO!B:B,PLANEJAMENTO!C934,IN_TRANSITO!H:H,PLANEJAMENTO!$I$2,IN_TRANSITO!W:W,PLANEJAMENTO!A934)</f>
        <v>0</v>
      </c>
      <c r="J934" s="15">
        <f>SUMIFS(IN_TRANSITO!E:E,IN_TRANSITO!B:B,PLANEJAMENTO!C934,IN_TRANSITO!H:H,PLANEJAMENTO!$J$2,IN_TRANSITO!W:W,PLANEJAMENTO!A934)</f>
        <v>0</v>
      </c>
      <c r="K934" s="15">
        <f>SUMIFS(PRODUCAO_SHRINK!E:E,PRODUCAO_SHRINK!B:B,PLANEJAMENTO[[#This Row],[SKU]],PRODUCAO_SHRINK!H:H,PLANEJAMENTO[[#Headers],[SHERINK SOLICITADO]],PRODUCAO_SHRINK!V:V,PLANEJAMENTO[[#This Row],[LISTA]])</f>
        <v>0</v>
      </c>
      <c r="L934" s="15">
        <f>SUMIFS(PRODUCAO_SHRINK!E:E,PRODUCAO_SHRINK!B:B,PLANEJAMENTO[[#This Row],[SKU]],PRODUCAO_SHRINK!H:H,PLANEJAMENTO[[#Headers],[SHERINK ENVIADO]],PRODUCAO_SHRINK!V:V,PLANEJAMENTO[[#This Row],[LISTA]])</f>
        <v>0</v>
      </c>
      <c r="M934" s="15">
        <f>SUMIFS(IN_TRANSITO!E:E,IN_TRANSITO!B:B,PLANEJAMENTO!C934,IN_TRANSITO!H:H,PLANEJAMENTO!$M$2,IN_TRANSITO!W:W,PLANEJAMENTO!A934)</f>
        <v>0</v>
      </c>
      <c r="N934" s="15">
        <v>0</v>
      </c>
      <c r="O934" s="15">
        <v>4020</v>
      </c>
      <c r="P934" s="15">
        <f>(PLANEJAMENTO[[#This Row],[AGUARDANDO SEPARAÇÃO]]+PLANEJAMENTO[[#This Row],[FINALIZADO]])-(PLANEJAMENTO[[#This Row],[TOTAL LISTA]]+PLANEJAMENTO[[#This Row],[KIT]])</f>
        <v>-4020</v>
      </c>
      <c r="Q934" s="3">
        <f>IFERROR(VLOOKUP(PLANEJAMENTO[[#This Row],[SKU]],EST_MERCOCAMP!A:E,5,0),0)</f>
        <v>23844</v>
      </c>
      <c r="R934" s="3">
        <f>IFERROR(VLOOKUP(PLANEJAMENTO[[#This Row],[SKU]],EST_LMX!A:C,3,0),0)</f>
        <v>1212</v>
      </c>
      <c r="S934" s="7">
        <f>IFERROR(IF(VLOOKUP(C934,'EST_DEVINTEX X DEMANDA'!A:E,5,0)&lt;0,0,VLOOKUP(C934,'EST_DEVINTEX X DEMANDA'!A:E,5,0)),0)</f>
        <v>4176</v>
      </c>
      <c r="T934" s="3"/>
      <c r="U934" s="3">
        <f t="shared" si="31"/>
        <v>0</v>
      </c>
      <c r="V934" s="3">
        <f t="shared" si="32"/>
        <v>0</v>
      </c>
      <c r="W934" s="3" t="s">
        <v>182</v>
      </c>
      <c r="X934" s="87" t="s">
        <v>145</v>
      </c>
      <c r="Y934" s="73">
        <f>(PLANEJAMENTO[[#This Row],[AGUARDANDO SEPARAÇÃO]]+PLANEJAMENTO[[#This Row],[FINALIZADO]])/(PLANEJAMENTO[[#This Row],[KIT]]+PLANEJAMENTO[[#This Row],[TOTAL LISTA]])</f>
        <v>0</v>
      </c>
    </row>
    <row r="935" spans="1:25" x14ac:dyDescent="0.25">
      <c r="A935" s="71" t="s">
        <v>581</v>
      </c>
      <c r="B935" s="71" t="s">
        <v>158</v>
      </c>
      <c r="C935" s="3">
        <v>30681</v>
      </c>
      <c r="D935" s="3" t="s">
        <v>401</v>
      </c>
      <c r="E935" s="47" t="s">
        <v>135</v>
      </c>
      <c r="F935" s="4" t="s">
        <v>583</v>
      </c>
      <c r="G935" s="4">
        <v>1584</v>
      </c>
      <c r="H935" s="3">
        <v>6</v>
      </c>
      <c r="I935" s="15">
        <f>SUMIFS(IN_TRANSITO!E:E,IN_TRANSITO!B:B,PLANEJAMENTO!C935,IN_TRANSITO!H:H,PLANEJAMENTO!$I$2,IN_TRANSITO!W:W,PLANEJAMENTO!A935)</f>
        <v>4026</v>
      </c>
      <c r="J935" s="15">
        <f>SUMIFS(IN_TRANSITO!E:E,IN_TRANSITO!B:B,PLANEJAMENTO!C935,IN_TRANSITO!H:H,PLANEJAMENTO!$J$2,IN_TRANSITO!W:W,PLANEJAMENTO!A935)</f>
        <v>0</v>
      </c>
      <c r="K935" s="15">
        <f>SUMIFS(PRODUCAO_SHRINK!E:E,PRODUCAO_SHRINK!B:B,PLANEJAMENTO[[#This Row],[SKU]],PRODUCAO_SHRINK!H:H,PLANEJAMENTO[[#Headers],[SHERINK SOLICITADO]],PRODUCAO_SHRINK!V:V,PLANEJAMENTO[[#This Row],[LISTA]])</f>
        <v>0</v>
      </c>
      <c r="L935" s="15">
        <f>SUMIFS(PRODUCAO_SHRINK!E:E,PRODUCAO_SHRINK!B:B,PLANEJAMENTO[[#This Row],[SKU]],PRODUCAO_SHRINK!H:H,PLANEJAMENTO[[#Headers],[SHERINK ENVIADO]],PRODUCAO_SHRINK!V:V,PLANEJAMENTO[[#This Row],[LISTA]])</f>
        <v>0</v>
      </c>
      <c r="M935" s="15">
        <f>SUMIFS(IN_TRANSITO!E:E,IN_TRANSITO!B:B,PLANEJAMENTO!C935,IN_TRANSITO!H:H,PLANEJAMENTO!$M$2,IN_TRANSITO!W:W,PLANEJAMENTO!A935)</f>
        <v>0</v>
      </c>
      <c r="N935" s="15">
        <v>0</v>
      </c>
      <c r="O935" s="15">
        <v>4026</v>
      </c>
      <c r="P935" s="15">
        <f>(PLANEJAMENTO[[#This Row],[AGUARDANDO SEPARAÇÃO]]+PLANEJAMENTO[[#This Row],[FINALIZADO]])-(PLANEJAMENTO[[#This Row],[TOTAL LISTA]]+PLANEJAMENTO[[#This Row],[KIT]])</f>
        <v>0</v>
      </c>
      <c r="Q935" s="3">
        <f>IFERROR(VLOOKUP(PLANEJAMENTO[[#This Row],[SKU]],EST_MERCOCAMP!A:E,5,0),0)</f>
        <v>-750</v>
      </c>
      <c r="R935" s="3">
        <f>IFERROR(VLOOKUP(PLANEJAMENTO[[#This Row],[SKU]],EST_LMX!A:C,3,0),0)</f>
        <v>150</v>
      </c>
      <c r="S935" s="7">
        <f>IFERROR(IF(VLOOKUP(C935,'EST_DEVINTEX X DEMANDA'!A:E,5,0)&lt;0,0,VLOOKUP(C935,'EST_DEVINTEX X DEMANDA'!A:E,5,0)),0)</f>
        <v>9114</v>
      </c>
      <c r="T935" s="3"/>
      <c r="U935" s="3">
        <f t="shared" si="31"/>
        <v>0</v>
      </c>
      <c r="V935" s="3">
        <f t="shared" si="32"/>
        <v>0</v>
      </c>
      <c r="W935" s="3" t="s">
        <v>145</v>
      </c>
      <c r="X935" s="87" t="s">
        <v>145</v>
      </c>
      <c r="Y935" s="73">
        <f>(PLANEJAMENTO[[#This Row],[AGUARDANDO SEPARAÇÃO]]+PLANEJAMENTO[[#This Row],[FINALIZADO]])/(PLANEJAMENTO[[#This Row],[KIT]]+PLANEJAMENTO[[#This Row],[TOTAL LISTA]])</f>
        <v>1</v>
      </c>
    </row>
    <row r="936" spans="1:25" x14ac:dyDescent="0.25">
      <c r="A936" s="71" t="s">
        <v>581</v>
      </c>
      <c r="B936" s="71" t="s">
        <v>158</v>
      </c>
      <c r="C936" s="3">
        <v>32023</v>
      </c>
      <c r="D936" s="3" t="s">
        <v>398</v>
      </c>
      <c r="E936" s="47" t="s">
        <v>135</v>
      </c>
      <c r="F936" s="4" t="s">
        <v>583</v>
      </c>
      <c r="G936" s="4">
        <v>1584</v>
      </c>
      <c r="H936" s="3">
        <v>6</v>
      </c>
      <c r="I936" s="15">
        <f>SUMIFS(IN_TRANSITO!E:E,IN_TRANSITO!B:B,PLANEJAMENTO!C936,IN_TRANSITO!H:H,PLANEJAMENTO!$I$2,IN_TRANSITO!W:W,PLANEJAMENTO!A936)</f>
        <v>4074</v>
      </c>
      <c r="J936" s="15">
        <f>SUMIFS(IN_TRANSITO!E:E,IN_TRANSITO!B:B,PLANEJAMENTO!C936,IN_TRANSITO!H:H,PLANEJAMENTO!$J$2,IN_TRANSITO!W:W,PLANEJAMENTO!A936)</f>
        <v>0</v>
      </c>
      <c r="K936" s="15">
        <f>SUMIFS(PRODUCAO_SHRINK!E:E,PRODUCAO_SHRINK!B:B,PLANEJAMENTO[[#This Row],[SKU]],PRODUCAO_SHRINK!H:H,PLANEJAMENTO[[#Headers],[SHERINK SOLICITADO]],PRODUCAO_SHRINK!V:V,PLANEJAMENTO[[#This Row],[LISTA]])</f>
        <v>0</v>
      </c>
      <c r="L936" s="15">
        <f>SUMIFS(PRODUCAO_SHRINK!E:E,PRODUCAO_SHRINK!B:B,PLANEJAMENTO[[#This Row],[SKU]],PRODUCAO_SHRINK!H:H,PLANEJAMENTO[[#Headers],[SHERINK ENVIADO]],PRODUCAO_SHRINK!V:V,PLANEJAMENTO[[#This Row],[LISTA]])</f>
        <v>0</v>
      </c>
      <c r="M936" s="15">
        <f>SUMIFS(IN_TRANSITO!E:E,IN_TRANSITO!B:B,PLANEJAMENTO!C936,IN_TRANSITO!H:H,PLANEJAMENTO!$M$2,IN_TRANSITO!W:W,PLANEJAMENTO!A936)</f>
        <v>0</v>
      </c>
      <c r="N936" s="15">
        <v>0</v>
      </c>
      <c r="O936" s="15">
        <v>4074</v>
      </c>
      <c r="P936" s="15">
        <f>(PLANEJAMENTO[[#This Row],[AGUARDANDO SEPARAÇÃO]]+PLANEJAMENTO[[#This Row],[FINALIZADO]])-(PLANEJAMENTO[[#This Row],[TOTAL LISTA]]+PLANEJAMENTO[[#This Row],[KIT]])</f>
        <v>0</v>
      </c>
      <c r="Q936" s="3">
        <f>IFERROR(VLOOKUP(PLANEJAMENTO[[#This Row],[SKU]],EST_MERCOCAMP!A:E,5,0),0)</f>
        <v>2892</v>
      </c>
      <c r="R936" s="3">
        <f>IFERROR(VLOOKUP(PLANEJAMENTO[[#This Row],[SKU]],EST_LMX!A:C,3,0),0)</f>
        <v>6990</v>
      </c>
      <c r="S936" s="7">
        <f>IFERROR(IF(VLOOKUP(C936,'EST_DEVINTEX X DEMANDA'!A:E,5,0)&lt;0,0,VLOOKUP(C936,'EST_DEVINTEX X DEMANDA'!A:E,5,0)),0)</f>
        <v>3168</v>
      </c>
      <c r="T936" s="3"/>
      <c r="U936" s="3">
        <f t="shared" si="31"/>
        <v>0</v>
      </c>
      <c r="V936" s="3">
        <f t="shared" si="32"/>
        <v>0</v>
      </c>
      <c r="W936" s="3" t="s">
        <v>145</v>
      </c>
      <c r="X936" s="87" t="s">
        <v>145</v>
      </c>
      <c r="Y936" s="73">
        <f>(PLANEJAMENTO[[#This Row],[AGUARDANDO SEPARAÇÃO]]+PLANEJAMENTO[[#This Row],[FINALIZADO]])/(PLANEJAMENTO[[#This Row],[KIT]]+PLANEJAMENTO[[#This Row],[TOTAL LISTA]])</f>
        <v>1</v>
      </c>
    </row>
    <row r="937" spans="1:25" x14ac:dyDescent="0.25">
      <c r="A937" s="71" t="s">
        <v>581</v>
      </c>
      <c r="B937" s="71" t="s">
        <v>158</v>
      </c>
      <c r="C937" s="3">
        <v>95355</v>
      </c>
      <c r="D937" s="3" t="s">
        <v>387</v>
      </c>
      <c r="E937" s="47" t="s">
        <v>135</v>
      </c>
      <c r="F937" s="4" t="s">
        <v>583</v>
      </c>
      <c r="G937" s="4">
        <v>960</v>
      </c>
      <c r="H937" s="3">
        <v>6</v>
      </c>
      <c r="I937" s="15">
        <f>SUMIFS(IN_TRANSITO!E:E,IN_TRANSITO!B:B,PLANEJAMENTO!C937,IN_TRANSITO!H:H,PLANEJAMENTO!$I$2,IN_TRANSITO!W:W,PLANEJAMENTO!A937)</f>
        <v>0</v>
      </c>
      <c r="J937" s="15">
        <f>SUMIFS(IN_TRANSITO!E:E,IN_TRANSITO!B:B,PLANEJAMENTO!C937,IN_TRANSITO!H:H,PLANEJAMENTO!$J$2,IN_TRANSITO!W:W,PLANEJAMENTO!A937)</f>
        <v>0</v>
      </c>
      <c r="K937" s="15">
        <f>SUMIFS(PRODUCAO_SHRINK!E:E,PRODUCAO_SHRINK!B:B,PLANEJAMENTO[[#This Row],[SKU]],PRODUCAO_SHRINK!H:H,PLANEJAMENTO[[#Headers],[SHERINK SOLICITADO]],PRODUCAO_SHRINK!V:V,PLANEJAMENTO[[#This Row],[LISTA]])</f>
        <v>0</v>
      </c>
      <c r="L937" s="15">
        <f>SUMIFS(PRODUCAO_SHRINK!E:E,PRODUCAO_SHRINK!B:B,PLANEJAMENTO[[#This Row],[SKU]],PRODUCAO_SHRINK!H:H,PLANEJAMENTO[[#Headers],[SHERINK ENVIADO]],PRODUCAO_SHRINK!V:V,PLANEJAMENTO[[#This Row],[LISTA]])</f>
        <v>0</v>
      </c>
      <c r="M937" s="15">
        <f>SUMIFS(IN_TRANSITO!E:E,IN_TRANSITO!B:B,PLANEJAMENTO!C937,IN_TRANSITO!H:H,PLANEJAMENTO!$M$2,IN_TRANSITO!W:W,PLANEJAMENTO!A937)</f>
        <v>0</v>
      </c>
      <c r="N937" s="15">
        <v>0</v>
      </c>
      <c r="O937" s="15">
        <v>4746</v>
      </c>
      <c r="P937" s="15">
        <f>(PLANEJAMENTO[[#This Row],[AGUARDANDO SEPARAÇÃO]]+PLANEJAMENTO[[#This Row],[FINALIZADO]])-(PLANEJAMENTO[[#This Row],[TOTAL LISTA]]+PLANEJAMENTO[[#This Row],[KIT]])</f>
        <v>-4746</v>
      </c>
      <c r="Q937" s="3">
        <f>IFERROR(VLOOKUP(PLANEJAMENTO[[#This Row],[SKU]],EST_MERCOCAMP!A:E,5,0),0)</f>
        <v>1644</v>
      </c>
      <c r="R937" s="3">
        <f>IFERROR(VLOOKUP(PLANEJAMENTO[[#This Row],[SKU]],EST_LMX!A:C,3,0),0)</f>
        <v>0</v>
      </c>
      <c r="S937" s="7">
        <f>IFERROR(IF(VLOOKUP(C937,'EST_DEVINTEX X DEMANDA'!A:E,5,0)&lt;0,0,VLOOKUP(C937,'EST_DEVINTEX X DEMANDA'!A:E,5,0)),0)</f>
        <v>8292</v>
      </c>
      <c r="T937" s="3"/>
      <c r="U937" s="3">
        <f t="shared" si="31"/>
        <v>0</v>
      </c>
      <c r="V937" s="3">
        <f t="shared" si="32"/>
        <v>0</v>
      </c>
      <c r="W937" s="3" t="s">
        <v>182</v>
      </c>
      <c r="X937" s="87" t="s">
        <v>145</v>
      </c>
      <c r="Y937" s="73">
        <f>(PLANEJAMENTO[[#This Row],[AGUARDANDO SEPARAÇÃO]]+PLANEJAMENTO[[#This Row],[FINALIZADO]])/(PLANEJAMENTO[[#This Row],[KIT]]+PLANEJAMENTO[[#This Row],[TOTAL LISTA]])</f>
        <v>0</v>
      </c>
    </row>
    <row r="938" spans="1:25" x14ac:dyDescent="0.25">
      <c r="A938" s="71" t="s">
        <v>581</v>
      </c>
      <c r="B938" s="71" t="s">
        <v>158</v>
      </c>
      <c r="C938" s="3">
        <v>32432</v>
      </c>
      <c r="D938" s="3" t="s">
        <v>381</v>
      </c>
      <c r="E938" s="47" t="s">
        <v>135</v>
      </c>
      <c r="F938" s="4" t="s">
        <v>583</v>
      </c>
      <c r="G938" s="4">
        <v>720</v>
      </c>
      <c r="H938" s="3">
        <v>6</v>
      </c>
      <c r="I938" s="15">
        <f>SUMIFS(IN_TRANSITO!E:E,IN_TRANSITO!B:B,PLANEJAMENTO!C938,IN_TRANSITO!H:H,PLANEJAMENTO!$I$2,IN_TRANSITO!W:W,PLANEJAMENTO!A938)</f>
        <v>4920</v>
      </c>
      <c r="J938" s="15">
        <f>SUMIFS(IN_TRANSITO!E:E,IN_TRANSITO!B:B,PLANEJAMENTO!C938,IN_TRANSITO!H:H,PLANEJAMENTO!$J$2,IN_TRANSITO!W:W,PLANEJAMENTO!A938)</f>
        <v>0</v>
      </c>
      <c r="K938" s="15">
        <f>SUMIFS(PRODUCAO_SHRINK!E:E,PRODUCAO_SHRINK!B:B,PLANEJAMENTO[[#This Row],[SKU]],PRODUCAO_SHRINK!H:H,PLANEJAMENTO[[#Headers],[SHERINK SOLICITADO]],PRODUCAO_SHRINK!V:V,PLANEJAMENTO[[#This Row],[LISTA]])</f>
        <v>0</v>
      </c>
      <c r="L938" s="15">
        <f>SUMIFS(PRODUCAO_SHRINK!E:E,PRODUCAO_SHRINK!B:B,PLANEJAMENTO[[#This Row],[SKU]],PRODUCAO_SHRINK!H:H,PLANEJAMENTO[[#Headers],[SHERINK ENVIADO]],PRODUCAO_SHRINK!V:V,PLANEJAMENTO[[#This Row],[LISTA]])</f>
        <v>0</v>
      </c>
      <c r="M938" s="15">
        <f>SUMIFS(IN_TRANSITO!E:E,IN_TRANSITO!B:B,PLANEJAMENTO!C938,IN_TRANSITO!H:H,PLANEJAMENTO!$M$2,IN_TRANSITO!W:W,PLANEJAMENTO!A938)</f>
        <v>0</v>
      </c>
      <c r="N938" s="15">
        <v>0</v>
      </c>
      <c r="O938" s="15">
        <v>4920</v>
      </c>
      <c r="P938" s="15">
        <f>(PLANEJAMENTO[[#This Row],[AGUARDANDO SEPARAÇÃO]]+PLANEJAMENTO[[#This Row],[FINALIZADO]])-(PLANEJAMENTO[[#This Row],[TOTAL LISTA]]+PLANEJAMENTO[[#This Row],[KIT]])</f>
        <v>0</v>
      </c>
      <c r="Q938" s="3">
        <f>IFERROR(VLOOKUP(PLANEJAMENTO[[#This Row],[SKU]],EST_MERCOCAMP!A:E,5,0),0)</f>
        <v>1626</v>
      </c>
      <c r="R938" s="3">
        <f>IFERROR(VLOOKUP(PLANEJAMENTO[[#This Row],[SKU]],EST_LMX!A:C,3,0),0)</f>
        <v>840</v>
      </c>
      <c r="S938" s="7">
        <f>IFERROR(IF(VLOOKUP(C938,'EST_DEVINTEX X DEMANDA'!A:E,5,0)&lt;0,0,VLOOKUP(C938,'EST_DEVINTEX X DEMANDA'!A:E,5,0)),0)</f>
        <v>2514</v>
      </c>
      <c r="T938" s="3"/>
      <c r="U938" s="3">
        <f t="shared" si="31"/>
        <v>0</v>
      </c>
      <c r="V938" s="3">
        <f t="shared" si="32"/>
        <v>0</v>
      </c>
      <c r="W938" s="3" t="s">
        <v>145</v>
      </c>
      <c r="X938" s="87" t="s">
        <v>145</v>
      </c>
      <c r="Y938" s="73">
        <f>(PLANEJAMENTO[[#This Row],[AGUARDANDO SEPARAÇÃO]]+PLANEJAMENTO[[#This Row],[FINALIZADO]])/(PLANEJAMENTO[[#This Row],[KIT]]+PLANEJAMENTO[[#This Row],[TOTAL LISTA]])</f>
        <v>1</v>
      </c>
    </row>
    <row r="939" spans="1:25" x14ac:dyDescent="0.25">
      <c r="A939" s="72" t="s">
        <v>611</v>
      </c>
      <c r="B939" s="71" t="s">
        <v>158</v>
      </c>
      <c r="C939" s="61">
        <v>32060</v>
      </c>
      <c r="D939" s="61" t="s">
        <v>368</v>
      </c>
      <c r="E939" s="53" t="s">
        <v>135</v>
      </c>
      <c r="F939" s="52" t="s">
        <v>582</v>
      </c>
      <c r="G939" s="52">
        <v>480</v>
      </c>
      <c r="H939" s="61">
        <v>6</v>
      </c>
      <c r="I939" s="62">
        <f>SUMIFS(IN_TRANSITO!E:E,IN_TRANSITO!B:B,PLANEJAMENTO!C939,IN_TRANSITO!H:H,PLANEJAMENTO!$I$2,IN_TRANSITO!W:W,PLANEJAMENTO!A939)</f>
        <v>0</v>
      </c>
      <c r="J939" s="62">
        <f>SUMIFS(IN_TRANSITO!E:E,IN_TRANSITO!B:B,PLANEJAMENTO!C939,IN_TRANSITO!H:H,PLANEJAMENTO!$J$2,IN_TRANSITO!W:W,PLANEJAMENTO!A939)</f>
        <v>0</v>
      </c>
      <c r="K939" s="15">
        <f>SUMIFS(PRODUCAO_SHRINK!E:E,PRODUCAO_SHRINK!B:B,PLANEJAMENTO[[#This Row],[SKU]],PRODUCAO_SHRINK!H:H,PLANEJAMENTO[[#Headers],[SHERINK SOLICITADO]],PRODUCAO_SHRINK!V:V,PLANEJAMENTO[[#This Row],[LISTA]])</f>
        <v>0</v>
      </c>
      <c r="L939" s="62">
        <f>SUMIFS(PRODUCAO_SHRINK!E:E,PRODUCAO_SHRINK!B:B,PLANEJAMENTO[[#This Row],[SKU]],PRODUCAO_SHRINK!H:H,PLANEJAMENTO[[#Headers],[SHERINK ENVIADO]],PRODUCAO_SHRINK!V:V,PLANEJAMENTO[[#This Row],[LISTA]])</f>
        <v>0</v>
      </c>
      <c r="M939" s="62">
        <f>SUMIFS(IN_TRANSITO!E:E,IN_TRANSITO!B:B,PLANEJAMENTO!C939,IN_TRANSITO!H:H,PLANEJAMENTO!$M$2,IN_TRANSITO!W:W,PLANEJAMENTO!A939)</f>
        <v>0</v>
      </c>
      <c r="N939" s="15">
        <v>0</v>
      </c>
      <c r="O939" s="62">
        <v>15000</v>
      </c>
      <c r="P939" s="62">
        <f>(PLANEJAMENTO[[#This Row],[AGUARDANDO SEPARAÇÃO]]+PLANEJAMENTO[[#This Row],[FINALIZADO]])-(PLANEJAMENTO[[#This Row],[TOTAL LISTA]]+PLANEJAMENTO[[#This Row],[KIT]])</f>
        <v>-15000</v>
      </c>
      <c r="Q939" s="61">
        <f>IFERROR(VLOOKUP(PLANEJAMENTO[[#This Row],[SKU]],EST_MERCOCAMP!A:E,5,0),0)</f>
        <v>19698</v>
      </c>
      <c r="R939" s="61">
        <f>IFERROR(VLOOKUP(PLANEJAMENTO[[#This Row],[SKU]],EST_LMX!A:C,3,0),0)</f>
        <v>11174</v>
      </c>
      <c r="S939" s="78">
        <f>IFERROR(IF(VLOOKUP(C939,'EST_DEVINTEX X DEMANDA'!A:E,5,0)&lt;0,0,VLOOKUP(C939,'EST_DEVINTEX X DEMANDA'!A:E,5,0)),0)</f>
        <v>58446</v>
      </c>
      <c r="T939" s="61"/>
      <c r="U939" s="3">
        <f t="shared" si="31"/>
        <v>0</v>
      </c>
      <c r="V939" s="61">
        <f>U939/H939</f>
        <v>0</v>
      </c>
      <c r="W939" s="61" t="s">
        <v>182</v>
      </c>
      <c r="X939" s="133" t="s">
        <v>145</v>
      </c>
      <c r="Y939" s="79">
        <f>(PLANEJAMENTO[[#This Row],[AGUARDANDO SEPARAÇÃO]]+PLANEJAMENTO[[#This Row],[FINALIZADO]])/(PLANEJAMENTO[[#This Row],[KIT]]+PLANEJAMENTO[[#This Row],[TOTAL LISTA]])</f>
        <v>0</v>
      </c>
    </row>
    <row r="940" spans="1:25" x14ac:dyDescent="0.25">
      <c r="A940" s="72" t="s">
        <v>611</v>
      </c>
      <c r="B940" s="71" t="s">
        <v>158</v>
      </c>
      <c r="C940" s="3">
        <v>33458</v>
      </c>
      <c r="D940" s="3" t="s">
        <v>612</v>
      </c>
      <c r="E940" s="47" t="s">
        <v>138</v>
      </c>
      <c r="F940" s="4" t="s">
        <v>583</v>
      </c>
      <c r="G940" s="52">
        <v>2484</v>
      </c>
      <c r="H940" s="3">
        <v>6</v>
      </c>
      <c r="I940" s="15">
        <f>SUMIFS(IN_TRANSITO!E:E,IN_TRANSITO!B:B,PLANEJAMENTO!C940,IN_TRANSITO!H:H,PLANEJAMENTO!$I$2,IN_TRANSITO!W:W,PLANEJAMENTO!A940)</f>
        <v>0</v>
      </c>
      <c r="J940" s="15">
        <f>SUMIFS(IN_TRANSITO!E:E,IN_TRANSITO!B:B,PLANEJAMENTO!C940,IN_TRANSITO!H:H,PLANEJAMENTO!$J$2,IN_TRANSITO!W:W,PLANEJAMENTO!A940)</f>
        <v>0</v>
      </c>
      <c r="K940" s="15">
        <f>SUMIFS(PRODUCAO_SHRINK!E:E,PRODUCAO_SHRINK!B:B,PLANEJAMENTO[[#This Row],[SKU]],PRODUCAO_SHRINK!H:H,PLANEJAMENTO[[#Headers],[SHERINK SOLICITADO]],PRODUCAO_SHRINK!V:V,PLANEJAMENTO[[#This Row],[LISTA]])</f>
        <v>0</v>
      </c>
      <c r="L940" s="15">
        <f>SUMIFS(PRODUCAO_SHRINK!E:E,PRODUCAO_SHRINK!B:B,PLANEJAMENTO[[#This Row],[SKU]],PRODUCAO_SHRINK!H:H,PLANEJAMENTO[[#Headers],[SHERINK ENVIADO]],PRODUCAO_SHRINK!V:V,PLANEJAMENTO[[#This Row],[LISTA]])</f>
        <v>0</v>
      </c>
      <c r="M940" s="15">
        <f>SUMIFS(IN_TRANSITO!E:E,IN_TRANSITO!B:B,PLANEJAMENTO!C940,IN_TRANSITO!H:H,PLANEJAMENTO!$M$2,IN_TRANSITO!W:W,PLANEJAMENTO!A940)</f>
        <v>0</v>
      </c>
      <c r="N940" s="15">
        <v>0</v>
      </c>
      <c r="O940" s="15">
        <v>12</v>
      </c>
      <c r="P940" s="15">
        <f>(PLANEJAMENTO[[#This Row],[AGUARDANDO SEPARAÇÃO]]+PLANEJAMENTO[[#This Row],[FINALIZADO]])-(PLANEJAMENTO[[#This Row],[TOTAL LISTA]]+PLANEJAMENTO[[#This Row],[KIT]])</f>
        <v>-12</v>
      </c>
      <c r="Q940" s="3">
        <f>IFERROR(VLOOKUP(PLANEJAMENTO[[#This Row],[SKU]],EST_MERCOCAMP!A:E,5,0),0)</f>
        <v>3048</v>
      </c>
      <c r="R940" s="3">
        <f>IFERROR(VLOOKUP(PLANEJAMENTO[[#This Row],[SKU]],EST_LMX!A:C,3,0),0)</f>
        <v>756</v>
      </c>
      <c r="S940" s="7">
        <f>IFERROR(IF(VLOOKUP(C940,'EST_DEVINTEX X DEMANDA'!A:E,5,0)&lt;0,0,VLOOKUP(C940,'EST_DEVINTEX X DEMANDA'!A:E,5,0)),0)</f>
        <v>0</v>
      </c>
      <c r="T940" s="3"/>
      <c r="U940" s="3">
        <f t="shared" si="31"/>
        <v>0</v>
      </c>
      <c r="V940" s="3">
        <f t="shared" ref="V940:V971" si="33">U940/H940</f>
        <v>0</v>
      </c>
      <c r="W940" s="3" t="s">
        <v>182</v>
      </c>
      <c r="X940" s="133" t="s">
        <v>145</v>
      </c>
      <c r="Y940" s="73">
        <f>(PLANEJAMENTO[[#This Row],[AGUARDANDO SEPARAÇÃO]]+PLANEJAMENTO[[#This Row],[FINALIZADO]])/(PLANEJAMENTO[[#This Row],[KIT]]+PLANEJAMENTO[[#This Row],[TOTAL LISTA]])</f>
        <v>0</v>
      </c>
    </row>
    <row r="941" spans="1:25" x14ac:dyDescent="0.25">
      <c r="A941" s="72" t="s">
        <v>611</v>
      </c>
      <c r="B941" s="71" t="s">
        <v>158</v>
      </c>
      <c r="C941" s="3">
        <v>33321</v>
      </c>
      <c r="D941" s="3" t="s">
        <v>613</v>
      </c>
      <c r="E941" s="47" t="s">
        <v>138</v>
      </c>
      <c r="F941" s="4" t="s">
        <v>583</v>
      </c>
      <c r="G941" s="52">
        <v>462</v>
      </c>
      <c r="H941" s="3">
        <v>6</v>
      </c>
      <c r="I941" s="15">
        <f>SUMIFS(IN_TRANSITO!E:E,IN_TRANSITO!B:B,PLANEJAMENTO!C941,IN_TRANSITO!H:H,PLANEJAMENTO!$I$2,IN_TRANSITO!W:W,PLANEJAMENTO!A941)</f>
        <v>0</v>
      </c>
      <c r="J941" s="15">
        <f>SUMIFS(IN_TRANSITO!E:E,IN_TRANSITO!B:B,PLANEJAMENTO!C941,IN_TRANSITO!H:H,PLANEJAMENTO!$J$2,IN_TRANSITO!W:W,PLANEJAMENTO!A941)</f>
        <v>0</v>
      </c>
      <c r="K941" s="15">
        <f>SUMIFS(PRODUCAO_SHRINK!E:E,PRODUCAO_SHRINK!B:B,PLANEJAMENTO[[#This Row],[SKU]],PRODUCAO_SHRINK!H:H,PLANEJAMENTO[[#Headers],[SHERINK SOLICITADO]],PRODUCAO_SHRINK!V:V,PLANEJAMENTO[[#This Row],[LISTA]])</f>
        <v>0</v>
      </c>
      <c r="L941" s="15">
        <f>SUMIFS(PRODUCAO_SHRINK!E:E,PRODUCAO_SHRINK!B:B,PLANEJAMENTO[[#This Row],[SKU]],PRODUCAO_SHRINK!H:H,PLANEJAMENTO[[#Headers],[SHERINK ENVIADO]],PRODUCAO_SHRINK!V:V,PLANEJAMENTO[[#This Row],[LISTA]])</f>
        <v>0</v>
      </c>
      <c r="M941" s="15">
        <f>SUMIFS(IN_TRANSITO!E:E,IN_TRANSITO!B:B,PLANEJAMENTO!C941,IN_TRANSITO!H:H,PLANEJAMENTO!$M$2,IN_TRANSITO!W:W,PLANEJAMENTO!A941)</f>
        <v>0</v>
      </c>
      <c r="N941" s="15">
        <v>0</v>
      </c>
      <c r="O941" s="15">
        <v>48</v>
      </c>
      <c r="P941" s="15">
        <f>(PLANEJAMENTO[[#This Row],[AGUARDANDO SEPARAÇÃO]]+PLANEJAMENTO[[#This Row],[FINALIZADO]])-(PLANEJAMENTO[[#This Row],[TOTAL LISTA]]+PLANEJAMENTO[[#This Row],[KIT]])</f>
        <v>-48</v>
      </c>
      <c r="Q941" s="3">
        <f>IFERROR(VLOOKUP(PLANEJAMENTO[[#This Row],[SKU]],EST_MERCOCAMP!A:E,5,0),0)</f>
        <v>1062</v>
      </c>
      <c r="R941" s="3">
        <f>IFERROR(VLOOKUP(PLANEJAMENTO[[#This Row],[SKU]],EST_LMX!A:C,3,0),0)</f>
        <v>948</v>
      </c>
      <c r="S941" s="7">
        <f>IFERROR(IF(VLOOKUP(C941,'EST_DEVINTEX X DEMANDA'!A:E,5,0)&lt;0,0,VLOOKUP(C941,'EST_DEVINTEX X DEMANDA'!A:E,5,0)),0)</f>
        <v>1848</v>
      </c>
      <c r="T941" s="3"/>
      <c r="U941" s="3">
        <f t="shared" si="31"/>
        <v>0</v>
      </c>
      <c r="V941" s="3">
        <f t="shared" si="33"/>
        <v>0</v>
      </c>
      <c r="W941" s="61" t="s">
        <v>182</v>
      </c>
      <c r="X941" s="133" t="s">
        <v>145</v>
      </c>
      <c r="Y941" s="73">
        <f>(PLANEJAMENTO[[#This Row],[AGUARDANDO SEPARAÇÃO]]+PLANEJAMENTO[[#This Row],[FINALIZADO]])/(PLANEJAMENTO[[#This Row],[KIT]]+PLANEJAMENTO[[#This Row],[TOTAL LISTA]])</f>
        <v>0</v>
      </c>
    </row>
    <row r="942" spans="1:25" x14ac:dyDescent="0.25">
      <c r="A942" s="72" t="s">
        <v>611</v>
      </c>
      <c r="B942" s="71" t="s">
        <v>158</v>
      </c>
      <c r="C942" s="3">
        <v>33322</v>
      </c>
      <c r="D942" s="3" t="s">
        <v>614</v>
      </c>
      <c r="E942" s="47" t="s">
        <v>137</v>
      </c>
      <c r="F942" s="4" t="s">
        <v>583</v>
      </c>
      <c r="G942" s="52">
        <v>2484</v>
      </c>
      <c r="H942" s="3">
        <v>6</v>
      </c>
      <c r="I942" s="15">
        <f>SUMIFS(IN_TRANSITO!E:E,IN_TRANSITO!B:B,PLANEJAMENTO!C942,IN_TRANSITO!H:H,PLANEJAMENTO!$I$2,IN_TRANSITO!W:W,PLANEJAMENTO!A942)</f>
        <v>0</v>
      </c>
      <c r="J942" s="15">
        <f>SUMIFS(IN_TRANSITO!E:E,IN_TRANSITO!B:B,PLANEJAMENTO!C942,IN_TRANSITO!H:H,PLANEJAMENTO!$J$2,IN_TRANSITO!W:W,PLANEJAMENTO!A942)</f>
        <v>0</v>
      </c>
      <c r="K942" s="15">
        <f>SUMIFS(PRODUCAO_SHRINK!E:E,PRODUCAO_SHRINK!B:B,PLANEJAMENTO[[#This Row],[SKU]],PRODUCAO_SHRINK!H:H,PLANEJAMENTO[[#Headers],[SHERINK SOLICITADO]],PRODUCAO_SHRINK!V:V,PLANEJAMENTO[[#This Row],[LISTA]])</f>
        <v>0</v>
      </c>
      <c r="L942" s="15">
        <f>SUMIFS(PRODUCAO_SHRINK!E:E,PRODUCAO_SHRINK!B:B,PLANEJAMENTO[[#This Row],[SKU]],PRODUCAO_SHRINK!H:H,PLANEJAMENTO[[#Headers],[SHERINK ENVIADO]],PRODUCAO_SHRINK!V:V,PLANEJAMENTO[[#This Row],[LISTA]])</f>
        <v>0</v>
      </c>
      <c r="M942" s="15">
        <f>SUMIFS(IN_TRANSITO!E:E,IN_TRANSITO!B:B,PLANEJAMENTO!C942,IN_TRANSITO!H:H,PLANEJAMENTO!$M$2,IN_TRANSITO!W:W,PLANEJAMENTO!A942)</f>
        <v>0</v>
      </c>
      <c r="N942" s="15">
        <v>0</v>
      </c>
      <c r="O942" s="15">
        <v>48</v>
      </c>
      <c r="P942" s="15">
        <f>(PLANEJAMENTO[[#This Row],[AGUARDANDO SEPARAÇÃO]]+PLANEJAMENTO[[#This Row],[FINALIZADO]])-(PLANEJAMENTO[[#This Row],[TOTAL LISTA]]+PLANEJAMENTO[[#This Row],[KIT]])</f>
        <v>-48</v>
      </c>
      <c r="Q942" s="3">
        <f>IFERROR(VLOOKUP(PLANEJAMENTO[[#This Row],[SKU]],EST_MERCOCAMP!A:E,5,0),0)</f>
        <v>27810</v>
      </c>
      <c r="R942" s="3">
        <f>IFERROR(VLOOKUP(PLANEJAMENTO[[#This Row],[SKU]],EST_LMX!A:C,3,0),0)</f>
        <v>24</v>
      </c>
      <c r="S942" s="7">
        <f>IFERROR(IF(VLOOKUP(C942,'EST_DEVINTEX X DEMANDA'!A:E,5,0)&lt;0,0,VLOOKUP(C942,'EST_DEVINTEX X DEMANDA'!A:E,5,0)),0)</f>
        <v>1440</v>
      </c>
      <c r="T942" s="3"/>
      <c r="U942" s="3">
        <f t="shared" si="31"/>
        <v>0</v>
      </c>
      <c r="V942" s="3">
        <f t="shared" si="33"/>
        <v>0</v>
      </c>
      <c r="W942" s="3" t="s">
        <v>182</v>
      </c>
      <c r="X942" s="133" t="s">
        <v>145</v>
      </c>
      <c r="Y942" s="73">
        <f>(PLANEJAMENTO[[#This Row],[AGUARDANDO SEPARAÇÃO]]+PLANEJAMENTO[[#This Row],[FINALIZADO]])/(PLANEJAMENTO[[#This Row],[KIT]]+PLANEJAMENTO[[#This Row],[TOTAL LISTA]])</f>
        <v>0</v>
      </c>
    </row>
    <row r="943" spans="1:25" x14ac:dyDescent="0.25">
      <c r="A943" s="72" t="s">
        <v>611</v>
      </c>
      <c r="B943" s="71" t="s">
        <v>158</v>
      </c>
      <c r="C943" s="3">
        <v>32208</v>
      </c>
      <c r="D943" s="3" t="s">
        <v>484</v>
      </c>
      <c r="E943" s="47" t="s">
        <v>135</v>
      </c>
      <c r="F943" s="4" t="s">
        <v>583</v>
      </c>
      <c r="G943" s="52">
        <v>390</v>
      </c>
      <c r="H943" s="3">
        <v>6</v>
      </c>
      <c r="I943" s="15">
        <f>SUMIFS(IN_TRANSITO!E:E,IN_TRANSITO!B:B,PLANEJAMENTO!C943,IN_TRANSITO!H:H,PLANEJAMENTO!$I$2,IN_TRANSITO!W:W,PLANEJAMENTO!A943)</f>
        <v>0</v>
      </c>
      <c r="J943" s="15">
        <f>SUMIFS(IN_TRANSITO!E:E,IN_TRANSITO!B:B,PLANEJAMENTO!C943,IN_TRANSITO!H:H,PLANEJAMENTO!$J$2,IN_TRANSITO!W:W,PLANEJAMENTO!A943)</f>
        <v>0</v>
      </c>
      <c r="K943" s="15">
        <f>SUMIFS(PRODUCAO_SHRINK!E:E,PRODUCAO_SHRINK!B:B,PLANEJAMENTO[[#This Row],[SKU]],PRODUCAO_SHRINK!H:H,PLANEJAMENTO[[#Headers],[SHERINK SOLICITADO]],PRODUCAO_SHRINK!V:V,PLANEJAMENTO[[#This Row],[LISTA]])</f>
        <v>0</v>
      </c>
      <c r="L943" s="15">
        <f>SUMIFS(PRODUCAO_SHRINK!E:E,PRODUCAO_SHRINK!B:B,PLANEJAMENTO[[#This Row],[SKU]],PRODUCAO_SHRINK!H:H,PLANEJAMENTO[[#Headers],[SHERINK ENVIADO]],PRODUCAO_SHRINK!V:V,PLANEJAMENTO[[#This Row],[LISTA]])</f>
        <v>0</v>
      </c>
      <c r="M943" s="15">
        <f>SUMIFS(IN_TRANSITO!E:E,IN_TRANSITO!B:B,PLANEJAMENTO!C943,IN_TRANSITO!H:H,PLANEJAMENTO!$M$2,IN_TRANSITO!W:W,PLANEJAMENTO!A943)</f>
        <v>0</v>
      </c>
      <c r="N943" s="15">
        <v>0</v>
      </c>
      <c r="O943" s="15">
        <v>60</v>
      </c>
      <c r="P943" s="15">
        <f>(PLANEJAMENTO[[#This Row],[AGUARDANDO SEPARAÇÃO]]+PLANEJAMENTO[[#This Row],[FINALIZADO]])-(PLANEJAMENTO[[#This Row],[TOTAL LISTA]]+PLANEJAMENTO[[#This Row],[KIT]])</f>
        <v>-60</v>
      </c>
      <c r="Q943" s="3">
        <f>IFERROR(VLOOKUP(PLANEJAMENTO[[#This Row],[SKU]],EST_MERCOCAMP!A:E,5,0),0)</f>
        <v>-2232</v>
      </c>
      <c r="R943" s="3">
        <f>IFERROR(VLOOKUP(PLANEJAMENTO[[#This Row],[SKU]],EST_LMX!A:C,3,0),0)</f>
        <v>1692</v>
      </c>
      <c r="S943" s="7">
        <f>IFERROR(IF(VLOOKUP(C943,'EST_DEVINTEX X DEMANDA'!A:E,5,0)&lt;0,0,VLOOKUP(C943,'EST_DEVINTEX X DEMANDA'!A:E,5,0)),0)</f>
        <v>906</v>
      </c>
      <c r="T943" s="3"/>
      <c r="U943" s="3">
        <f t="shared" si="31"/>
        <v>0</v>
      </c>
      <c r="V943" s="3">
        <f t="shared" si="33"/>
        <v>0</v>
      </c>
      <c r="W943" s="61" t="s">
        <v>182</v>
      </c>
      <c r="X943" s="133" t="s">
        <v>145</v>
      </c>
      <c r="Y943" s="73">
        <f>(PLANEJAMENTO[[#This Row],[AGUARDANDO SEPARAÇÃO]]+PLANEJAMENTO[[#This Row],[FINALIZADO]])/(PLANEJAMENTO[[#This Row],[KIT]]+PLANEJAMENTO[[#This Row],[TOTAL LISTA]])</f>
        <v>0</v>
      </c>
    </row>
    <row r="944" spans="1:25" x14ac:dyDescent="0.25">
      <c r="A944" s="72" t="s">
        <v>611</v>
      </c>
      <c r="B944" s="71" t="s">
        <v>158</v>
      </c>
      <c r="C944" s="3">
        <v>34944</v>
      </c>
      <c r="D944" s="3" t="s">
        <v>615</v>
      </c>
      <c r="E944" s="47" t="s">
        <v>135</v>
      </c>
      <c r="F944" s="4" t="s">
        <v>583</v>
      </c>
      <c r="G944" s="52">
        <v>1440</v>
      </c>
      <c r="H944" s="3">
        <v>6</v>
      </c>
      <c r="I944" s="15">
        <f>SUMIFS(IN_TRANSITO!E:E,IN_TRANSITO!B:B,PLANEJAMENTO!C944,IN_TRANSITO!H:H,PLANEJAMENTO!$I$2,IN_TRANSITO!W:W,PLANEJAMENTO!A944)</f>
        <v>72</v>
      </c>
      <c r="J944" s="15">
        <f>SUMIFS(IN_TRANSITO!E:E,IN_TRANSITO!B:B,PLANEJAMENTO!C944,IN_TRANSITO!H:H,PLANEJAMENTO!$J$2,IN_TRANSITO!W:W,PLANEJAMENTO!A944)</f>
        <v>0</v>
      </c>
      <c r="K944" s="15">
        <f>SUMIFS(PRODUCAO_SHRINK!E:E,PRODUCAO_SHRINK!B:B,PLANEJAMENTO[[#This Row],[SKU]],PRODUCAO_SHRINK!H:H,PLANEJAMENTO[[#Headers],[SHERINK SOLICITADO]],PRODUCAO_SHRINK!V:V,PLANEJAMENTO[[#This Row],[LISTA]])</f>
        <v>0</v>
      </c>
      <c r="L944" s="15">
        <f>SUMIFS(PRODUCAO_SHRINK!E:E,PRODUCAO_SHRINK!B:B,PLANEJAMENTO[[#This Row],[SKU]],PRODUCAO_SHRINK!H:H,PLANEJAMENTO[[#Headers],[SHERINK ENVIADO]],PRODUCAO_SHRINK!V:V,PLANEJAMENTO[[#This Row],[LISTA]])</f>
        <v>0</v>
      </c>
      <c r="M944" s="15">
        <f>SUMIFS(IN_TRANSITO!E:E,IN_TRANSITO!B:B,PLANEJAMENTO!C944,IN_TRANSITO!H:H,PLANEJAMENTO!$M$2,IN_TRANSITO!W:W,PLANEJAMENTO!A944)</f>
        <v>0</v>
      </c>
      <c r="N944" s="15">
        <v>0</v>
      </c>
      <c r="O944" s="15">
        <v>72</v>
      </c>
      <c r="P944" s="15">
        <f>(PLANEJAMENTO[[#This Row],[AGUARDANDO SEPARAÇÃO]]+PLANEJAMENTO[[#This Row],[FINALIZADO]])-(PLANEJAMENTO[[#This Row],[TOTAL LISTA]]+PLANEJAMENTO[[#This Row],[KIT]])</f>
        <v>0</v>
      </c>
      <c r="Q944" s="3">
        <f>IFERROR(VLOOKUP(PLANEJAMENTO[[#This Row],[SKU]],EST_MERCOCAMP!A:E,5,0),0)</f>
        <v>2808</v>
      </c>
      <c r="R944" s="3">
        <f>IFERROR(VLOOKUP(PLANEJAMENTO[[#This Row],[SKU]],EST_LMX!A:C,3,0),0)</f>
        <v>1104</v>
      </c>
      <c r="S944" s="7">
        <f>IFERROR(IF(VLOOKUP(C944,'EST_DEVINTEX X DEMANDA'!A:E,5,0)&lt;0,0,VLOOKUP(C944,'EST_DEVINTEX X DEMANDA'!A:E,5,0)),0)</f>
        <v>4710</v>
      </c>
      <c r="T944" s="3"/>
      <c r="U944" s="3">
        <f t="shared" si="31"/>
        <v>0</v>
      </c>
      <c r="V944" s="3">
        <f t="shared" si="33"/>
        <v>0</v>
      </c>
      <c r="W944" s="3" t="s">
        <v>145</v>
      </c>
      <c r="X944" s="133" t="s">
        <v>145</v>
      </c>
      <c r="Y944" s="73">
        <f>(PLANEJAMENTO[[#This Row],[AGUARDANDO SEPARAÇÃO]]+PLANEJAMENTO[[#This Row],[FINALIZADO]])/(PLANEJAMENTO[[#This Row],[KIT]]+PLANEJAMENTO[[#This Row],[TOTAL LISTA]])</f>
        <v>1</v>
      </c>
    </row>
    <row r="945" spans="1:25" x14ac:dyDescent="0.25">
      <c r="A945" s="72" t="s">
        <v>611</v>
      </c>
      <c r="B945" s="71" t="s">
        <v>158</v>
      </c>
      <c r="C945" s="3">
        <v>32907</v>
      </c>
      <c r="D945" s="3" t="s">
        <v>616</v>
      </c>
      <c r="E945" s="47" t="s">
        <v>138</v>
      </c>
      <c r="F945" s="4" t="s">
        <v>583</v>
      </c>
      <c r="G945" s="52">
        <v>930</v>
      </c>
      <c r="H945" s="3">
        <v>6</v>
      </c>
      <c r="I945" s="15">
        <f>SUMIFS(IN_TRANSITO!E:E,IN_TRANSITO!B:B,PLANEJAMENTO!C945,IN_TRANSITO!H:H,PLANEJAMENTO!$I$2,IN_TRANSITO!W:W,PLANEJAMENTO!A945)</f>
        <v>72</v>
      </c>
      <c r="J945" s="15">
        <f>SUMIFS(IN_TRANSITO!E:E,IN_TRANSITO!B:B,PLANEJAMENTO!C945,IN_TRANSITO!H:H,PLANEJAMENTO!$J$2,IN_TRANSITO!W:W,PLANEJAMENTO!A945)</f>
        <v>0</v>
      </c>
      <c r="K945" s="15">
        <f>SUMIFS(PRODUCAO_SHRINK!E:E,PRODUCAO_SHRINK!B:B,PLANEJAMENTO[[#This Row],[SKU]],PRODUCAO_SHRINK!H:H,PLANEJAMENTO[[#Headers],[SHERINK SOLICITADO]],PRODUCAO_SHRINK!V:V,PLANEJAMENTO[[#This Row],[LISTA]])</f>
        <v>0</v>
      </c>
      <c r="L945" s="15">
        <f>SUMIFS(PRODUCAO_SHRINK!E:E,PRODUCAO_SHRINK!B:B,PLANEJAMENTO[[#This Row],[SKU]],PRODUCAO_SHRINK!H:H,PLANEJAMENTO[[#Headers],[SHERINK ENVIADO]],PRODUCAO_SHRINK!V:V,PLANEJAMENTO[[#This Row],[LISTA]])</f>
        <v>0</v>
      </c>
      <c r="M945" s="15">
        <f>SUMIFS(IN_TRANSITO!E:E,IN_TRANSITO!B:B,PLANEJAMENTO!C945,IN_TRANSITO!H:H,PLANEJAMENTO!$M$2,IN_TRANSITO!W:W,PLANEJAMENTO!A945)</f>
        <v>0</v>
      </c>
      <c r="N945" s="15">
        <v>0</v>
      </c>
      <c r="O945" s="15">
        <v>72</v>
      </c>
      <c r="P945" s="15">
        <f>(PLANEJAMENTO[[#This Row],[AGUARDANDO SEPARAÇÃO]]+PLANEJAMENTO[[#This Row],[FINALIZADO]])-(PLANEJAMENTO[[#This Row],[TOTAL LISTA]]+PLANEJAMENTO[[#This Row],[KIT]])</f>
        <v>0</v>
      </c>
      <c r="Q945" s="3">
        <f>IFERROR(VLOOKUP(PLANEJAMENTO[[#This Row],[SKU]],EST_MERCOCAMP!A:E,5,0),0)</f>
        <v>1158</v>
      </c>
      <c r="R945" s="3">
        <f>IFERROR(VLOOKUP(PLANEJAMENTO[[#This Row],[SKU]],EST_LMX!A:C,3,0),0)</f>
        <v>132</v>
      </c>
      <c r="S945" s="7">
        <f>IFERROR(IF(VLOOKUP(C945,'EST_DEVINTEX X DEMANDA'!A:E,5,0)&lt;0,0,VLOOKUP(C945,'EST_DEVINTEX X DEMANDA'!A:E,5,0)),0)</f>
        <v>0</v>
      </c>
      <c r="T945" s="3"/>
      <c r="U945" s="3">
        <f t="shared" si="31"/>
        <v>0</v>
      </c>
      <c r="V945" s="3">
        <f t="shared" si="33"/>
        <v>0</v>
      </c>
      <c r="W945" s="3" t="s">
        <v>145</v>
      </c>
      <c r="X945" s="133" t="s">
        <v>145</v>
      </c>
      <c r="Y945" s="73">
        <f>(PLANEJAMENTO[[#This Row],[AGUARDANDO SEPARAÇÃO]]+PLANEJAMENTO[[#This Row],[FINALIZADO]])/(PLANEJAMENTO[[#This Row],[KIT]]+PLANEJAMENTO[[#This Row],[TOTAL LISTA]])</f>
        <v>1</v>
      </c>
    </row>
    <row r="946" spans="1:25" x14ac:dyDescent="0.25">
      <c r="A946" s="72" t="s">
        <v>611</v>
      </c>
      <c r="B946" s="71" t="s">
        <v>158</v>
      </c>
      <c r="C946" s="3">
        <v>32910</v>
      </c>
      <c r="D946" s="3" t="s">
        <v>617</v>
      </c>
      <c r="E946" s="47" t="s">
        <v>138</v>
      </c>
      <c r="F946" s="4" t="s">
        <v>583</v>
      </c>
      <c r="G946" s="52">
        <v>930</v>
      </c>
      <c r="H946" s="3">
        <v>6</v>
      </c>
      <c r="I946" s="15">
        <f>SUMIFS(IN_TRANSITO!E:E,IN_TRANSITO!B:B,PLANEJAMENTO!C946,IN_TRANSITO!H:H,PLANEJAMENTO!$I$2,IN_TRANSITO!W:W,PLANEJAMENTO!A946)</f>
        <v>0</v>
      </c>
      <c r="J946" s="15">
        <f>SUMIFS(IN_TRANSITO!E:E,IN_TRANSITO!B:B,PLANEJAMENTO!C946,IN_TRANSITO!H:H,PLANEJAMENTO!$J$2,IN_TRANSITO!W:W,PLANEJAMENTO!A946)</f>
        <v>0</v>
      </c>
      <c r="K946" s="15">
        <f>SUMIFS(PRODUCAO_SHRINK!E:E,PRODUCAO_SHRINK!B:B,PLANEJAMENTO[[#This Row],[SKU]],PRODUCAO_SHRINK!H:H,PLANEJAMENTO[[#Headers],[SHERINK SOLICITADO]],PRODUCAO_SHRINK!V:V,PLANEJAMENTO[[#This Row],[LISTA]])</f>
        <v>0</v>
      </c>
      <c r="L946" s="15">
        <f>SUMIFS(PRODUCAO_SHRINK!E:E,PRODUCAO_SHRINK!B:B,PLANEJAMENTO[[#This Row],[SKU]],PRODUCAO_SHRINK!H:H,PLANEJAMENTO[[#Headers],[SHERINK ENVIADO]],PRODUCAO_SHRINK!V:V,PLANEJAMENTO[[#This Row],[LISTA]])</f>
        <v>0</v>
      </c>
      <c r="M946" s="15">
        <f>SUMIFS(IN_TRANSITO!E:E,IN_TRANSITO!B:B,PLANEJAMENTO!C946,IN_TRANSITO!H:H,PLANEJAMENTO!$M$2,IN_TRANSITO!W:W,PLANEJAMENTO!A946)</f>
        <v>0</v>
      </c>
      <c r="N946" s="15">
        <v>0</v>
      </c>
      <c r="O946" s="15">
        <v>72</v>
      </c>
      <c r="P946" s="15">
        <f>(PLANEJAMENTO[[#This Row],[AGUARDANDO SEPARAÇÃO]]+PLANEJAMENTO[[#This Row],[FINALIZADO]])-(PLANEJAMENTO[[#This Row],[TOTAL LISTA]]+PLANEJAMENTO[[#This Row],[KIT]])</f>
        <v>-72</v>
      </c>
      <c r="Q946" s="3">
        <f>IFERROR(VLOOKUP(PLANEJAMENTO[[#This Row],[SKU]],EST_MERCOCAMP!A:E,5,0),0)</f>
        <v>10170</v>
      </c>
      <c r="R946" s="3">
        <f>IFERROR(VLOOKUP(PLANEJAMENTO[[#This Row],[SKU]],EST_LMX!A:C,3,0),0)</f>
        <v>0</v>
      </c>
      <c r="S946" s="7">
        <f>IFERROR(IF(VLOOKUP(C946,'EST_DEVINTEX X DEMANDA'!A:E,5,0)&lt;0,0,VLOOKUP(C946,'EST_DEVINTEX X DEMANDA'!A:E,5,0)),0)</f>
        <v>3966</v>
      </c>
      <c r="T946" s="3"/>
      <c r="U946" s="3">
        <f t="shared" si="31"/>
        <v>0</v>
      </c>
      <c r="V946" s="3">
        <f t="shared" si="33"/>
        <v>0</v>
      </c>
      <c r="W946" s="3" t="s">
        <v>145</v>
      </c>
      <c r="X946" s="133" t="s">
        <v>145</v>
      </c>
      <c r="Y946" s="73">
        <f>(PLANEJAMENTO[[#This Row],[AGUARDANDO SEPARAÇÃO]]+PLANEJAMENTO[[#This Row],[FINALIZADO]])/(PLANEJAMENTO[[#This Row],[KIT]]+PLANEJAMENTO[[#This Row],[TOTAL LISTA]])</f>
        <v>0</v>
      </c>
    </row>
    <row r="947" spans="1:25" x14ac:dyDescent="0.25">
      <c r="A947" s="72" t="s">
        <v>611</v>
      </c>
      <c r="B947" s="71" t="s">
        <v>158</v>
      </c>
      <c r="C947" s="3">
        <v>95172</v>
      </c>
      <c r="D947" s="3" t="s">
        <v>618</v>
      </c>
      <c r="E947" s="47" t="s">
        <v>138</v>
      </c>
      <c r="F947" s="4" t="s">
        <v>583</v>
      </c>
      <c r="G947" s="52">
        <v>1680</v>
      </c>
      <c r="H947" s="3">
        <v>6</v>
      </c>
      <c r="I947" s="15">
        <f>SUMIFS(IN_TRANSITO!E:E,IN_TRANSITO!B:B,PLANEJAMENTO!C947,IN_TRANSITO!H:H,PLANEJAMENTO!$I$2,IN_TRANSITO!W:W,PLANEJAMENTO!A947)</f>
        <v>78</v>
      </c>
      <c r="J947" s="15">
        <f>SUMIFS(IN_TRANSITO!E:E,IN_TRANSITO!B:B,PLANEJAMENTO!C947,IN_TRANSITO!H:H,PLANEJAMENTO!$J$2,IN_TRANSITO!W:W,PLANEJAMENTO!A947)</f>
        <v>0</v>
      </c>
      <c r="K947" s="15">
        <f>SUMIFS(PRODUCAO_SHRINK!E:E,PRODUCAO_SHRINK!B:B,PLANEJAMENTO[[#This Row],[SKU]],PRODUCAO_SHRINK!H:H,PLANEJAMENTO[[#Headers],[SHERINK SOLICITADO]],PRODUCAO_SHRINK!V:V,PLANEJAMENTO[[#This Row],[LISTA]])</f>
        <v>0</v>
      </c>
      <c r="L947" s="15">
        <f>SUMIFS(PRODUCAO_SHRINK!E:E,PRODUCAO_SHRINK!B:B,PLANEJAMENTO[[#This Row],[SKU]],PRODUCAO_SHRINK!H:H,PLANEJAMENTO[[#Headers],[SHERINK ENVIADO]],PRODUCAO_SHRINK!V:V,PLANEJAMENTO[[#This Row],[LISTA]])</f>
        <v>0</v>
      </c>
      <c r="M947" s="15">
        <f>SUMIFS(IN_TRANSITO!E:E,IN_TRANSITO!B:B,PLANEJAMENTO!C947,IN_TRANSITO!H:H,PLANEJAMENTO!$M$2,IN_TRANSITO!W:W,PLANEJAMENTO!A947)</f>
        <v>0</v>
      </c>
      <c r="N947" s="15">
        <v>0</v>
      </c>
      <c r="O947" s="15">
        <v>78</v>
      </c>
      <c r="P947" s="15">
        <f>(PLANEJAMENTO[[#This Row],[AGUARDANDO SEPARAÇÃO]]+PLANEJAMENTO[[#This Row],[FINALIZADO]])-(PLANEJAMENTO[[#This Row],[TOTAL LISTA]]+PLANEJAMENTO[[#This Row],[KIT]])</f>
        <v>0</v>
      </c>
      <c r="Q947" s="3">
        <f>IFERROR(VLOOKUP(PLANEJAMENTO[[#This Row],[SKU]],EST_MERCOCAMP!A:E,5,0),0)</f>
        <v>9096</v>
      </c>
      <c r="R947" s="3">
        <f>IFERROR(VLOOKUP(PLANEJAMENTO[[#This Row],[SKU]],EST_LMX!A:C,3,0),0)</f>
        <v>1776</v>
      </c>
      <c r="S947" s="7">
        <f>IFERROR(IF(VLOOKUP(C947,'EST_DEVINTEX X DEMANDA'!A:E,5,0)&lt;0,0,VLOOKUP(C947,'EST_DEVINTEX X DEMANDA'!A:E,5,0)),0)</f>
        <v>1680</v>
      </c>
      <c r="T947" s="3"/>
      <c r="U947" s="3">
        <f t="shared" si="31"/>
        <v>0</v>
      </c>
      <c r="V947" s="3">
        <f t="shared" si="33"/>
        <v>0</v>
      </c>
      <c r="W947" s="3" t="s">
        <v>145</v>
      </c>
      <c r="X947" s="133" t="s">
        <v>145</v>
      </c>
      <c r="Y947" s="73">
        <f>(PLANEJAMENTO[[#This Row],[AGUARDANDO SEPARAÇÃO]]+PLANEJAMENTO[[#This Row],[FINALIZADO]])/(PLANEJAMENTO[[#This Row],[KIT]]+PLANEJAMENTO[[#This Row],[TOTAL LISTA]])</f>
        <v>1</v>
      </c>
    </row>
    <row r="948" spans="1:25" x14ac:dyDescent="0.25">
      <c r="A948" s="72" t="s">
        <v>611</v>
      </c>
      <c r="B948" s="71" t="s">
        <v>158</v>
      </c>
      <c r="C948" s="3">
        <v>33267</v>
      </c>
      <c r="D948" s="3" t="s">
        <v>619</v>
      </c>
      <c r="E948" s="47" t="s">
        <v>137</v>
      </c>
      <c r="F948" s="4" t="s">
        <v>583</v>
      </c>
      <c r="G948" s="52">
        <v>960</v>
      </c>
      <c r="H948" s="3">
        <v>6</v>
      </c>
      <c r="I948" s="15">
        <f>SUMIFS(IN_TRANSITO!E:E,IN_TRANSITO!B:B,PLANEJAMENTO!C948,IN_TRANSITO!H:H,PLANEJAMENTO!$I$2,IN_TRANSITO!W:W,PLANEJAMENTO!A948)</f>
        <v>0</v>
      </c>
      <c r="J948" s="15">
        <f>SUMIFS(IN_TRANSITO!E:E,IN_TRANSITO!B:B,PLANEJAMENTO!C948,IN_TRANSITO!H:H,PLANEJAMENTO!$J$2,IN_TRANSITO!W:W,PLANEJAMENTO!A948)</f>
        <v>0</v>
      </c>
      <c r="K948" s="15">
        <f>SUMIFS(PRODUCAO_SHRINK!E:E,PRODUCAO_SHRINK!B:B,PLANEJAMENTO[[#This Row],[SKU]],PRODUCAO_SHRINK!H:H,PLANEJAMENTO[[#Headers],[SHERINK SOLICITADO]],PRODUCAO_SHRINK!V:V,PLANEJAMENTO[[#This Row],[LISTA]])</f>
        <v>0</v>
      </c>
      <c r="L948" s="15">
        <f>SUMIFS(PRODUCAO_SHRINK!E:E,PRODUCAO_SHRINK!B:B,PLANEJAMENTO[[#This Row],[SKU]],PRODUCAO_SHRINK!H:H,PLANEJAMENTO[[#Headers],[SHERINK ENVIADO]],PRODUCAO_SHRINK!V:V,PLANEJAMENTO[[#This Row],[LISTA]])</f>
        <v>0</v>
      </c>
      <c r="M948" s="15">
        <f>SUMIFS(IN_TRANSITO!E:E,IN_TRANSITO!B:B,PLANEJAMENTO!C948,IN_TRANSITO!H:H,PLANEJAMENTO!$M$2,IN_TRANSITO!W:W,PLANEJAMENTO!A948)</f>
        <v>0</v>
      </c>
      <c r="N948" s="15">
        <v>0</v>
      </c>
      <c r="O948" s="15">
        <v>78</v>
      </c>
      <c r="P948" s="15">
        <f>(PLANEJAMENTO[[#This Row],[AGUARDANDO SEPARAÇÃO]]+PLANEJAMENTO[[#This Row],[FINALIZADO]])-(PLANEJAMENTO[[#This Row],[TOTAL LISTA]]+PLANEJAMENTO[[#This Row],[KIT]])</f>
        <v>-78</v>
      </c>
      <c r="Q948" s="3">
        <f>IFERROR(VLOOKUP(PLANEJAMENTO[[#This Row],[SKU]],EST_MERCOCAMP!A:E,5,0),0)</f>
        <v>9504</v>
      </c>
      <c r="R948" s="3">
        <f>IFERROR(VLOOKUP(PLANEJAMENTO[[#This Row],[SKU]],EST_LMX!A:C,3,0),0)</f>
        <v>1860</v>
      </c>
      <c r="S948" s="7">
        <f>IFERROR(IF(VLOOKUP(C948,'EST_DEVINTEX X DEMANDA'!A:E,5,0)&lt;0,0,VLOOKUP(C948,'EST_DEVINTEX X DEMANDA'!A:E,5,0)),0)</f>
        <v>3948</v>
      </c>
      <c r="T948" s="3"/>
      <c r="U948" s="3">
        <f t="shared" si="31"/>
        <v>0</v>
      </c>
      <c r="V948" s="3">
        <f t="shared" si="33"/>
        <v>0</v>
      </c>
      <c r="W948" s="3" t="s">
        <v>182</v>
      </c>
      <c r="X948" s="133" t="s">
        <v>145</v>
      </c>
      <c r="Y948" s="73">
        <f>(PLANEJAMENTO[[#This Row],[AGUARDANDO SEPARAÇÃO]]+PLANEJAMENTO[[#This Row],[FINALIZADO]])/(PLANEJAMENTO[[#This Row],[KIT]]+PLANEJAMENTO[[#This Row],[TOTAL LISTA]])</f>
        <v>0</v>
      </c>
    </row>
    <row r="949" spans="1:25" x14ac:dyDescent="0.25">
      <c r="A949" s="72" t="s">
        <v>611</v>
      </c>
      <c r="B949" s="71" t="s">
        <v>158</v>
      </c>
      <c r="C949" s="3">
        <v>32573</v>
      </c>
      <c r="D949" s="3" t="s">
        <v>620</v>
      </c>
      <c r="E949" s="47" t="s">
        <v>137</v>
      </c>
      <c r="F949" s="4" t="s">
        <v>583</v>
      </c>
      <c r="G949" s="52">
        <v>960</v>
      </c>
      <c r="H949" s="3">
        <v>6</v>
      </c>
      <c r="I949" s="15">
        <f>SUMIFS(IN_TRANSITO!E:E,IN_TRANSITO!B:B,PLANEJAMENTO!C949,IN_TRANSITO!H:H,PLANEJAMENTO!$I$2,IN_TRANSITO!W:W,PLANEJAMENTO!A949)</f>
        <v>0</v>
      </c>
      <c r="J949" s="15">
        <f>SUMIFS(IN_TRANSITO!E:E,IN_TRANSITO!B:B,PLANEJAMENTO!C949,IN_TRANSITO!H:H,PLANEJAMENTO!$J$2,IN_TRANSITO!W:W,PLANEJAMENTO!A949)</f>
        <v>0</v>
      </c>
      <c r="K949" s="15">
        <f>SUMIFS(PRODUCAO_SHRINK!E:E,PRODUCAO_SHRINK!B:B,PLANEJAMENTO[[#This Row],[SKU]],PRODUCAO_SHRINK!H:H,PLANEJAMENTO[[#Headers],[SHERINK SOLICITADO]],PRODUCAO_SHRINK!V:V,PLANEJAMENTO[[#This Row],[LISTA]])</f>
        <v>0</v>
      </c>
      <c r="L949" s="15">
        <f>SUMIFS(PRODUCAO_SHRINK!E:E,PRODUCAO_SHRINK!B:B,PLANEJAMENTO[[#This Row],[SKU]],PRODUCAO_SHRINK!H:H,PLANEJAMENTO[[#Headers],[SHERINK ENVIADO]],PRODUCAO_SHRINK!V:V,PLANEJAMENTO[[#This Row],[LISTA]])</f>
        <v>0</v>
      </c>
      <c r="M949" s="15">
        <f>SUMIFS(IN_TRANSITO!E:E,IN_TRANSITO!B:B,PLANEJAMENTO!C949,IN_TRANSITO!H:H,PLANEJAMENTO!$M$2,IN_TRANSITO!W:W,PLANEJAMENTO!A949)</f>
        <v>0</v>
      </c>
      <c r="N949" s="15">
        <v>0</v>
      </c>
      <c r="O949" s="15">
        <v>78</v>
      </c>
      <c r="P949" s="15">
        <f>(PLANEJAMENTO[[#This Row],[AGUARDANDO SEPARAÇÃO]]+PLANEJAMENTO[[#This Row],[FINALIZADO]])-(PLANEJAMENTO[[#This Row],[TOTAL LISTA]]+PLANEJAMENTO[[#This Row],[KIT]])</f>
        <v>-78</v>
      </c>
      <c r="Q949" s="3">
        <f>IFERROR(VLOOKUP(PLANEJAMENTO[[#This Row],[SKU]],EST_MERCOCAMP!A:E,5,0),0)</f>
        <v>6900</v>
      </c>
      <c r="R949" s="3">
        <f>IFERROR(VLOOKUP(PLANEJAMENTO[[#This Row],[SKU]],EST_LMX!A:C,3,0),0)</f>
        <v>1692</v>
      </c>
      <c r="S949" s="7">
        <f>IFERROR(IF(VLOOKUP(C949,'EST_DEVINTEX X DEMANDA'!A:E,5,0)&lt;0,0,VLOOKUP(C949,'EST_DEVINTEX X DEMANDA'!A:E,5,0)),0)</f>
        <v>4692</v>
      </c>
      <c r="T949" s="3"/>
      <c r="U949" s="3">
        <f t="shared" si="31"/>
        <v>0</v>
      </c>
      <c r="V949" s="3">
        <f t="shared" si="33"/>
        <v>0</v>
      </c>
      <c r="W949" s="3" t="s">
        <v>182</v>
      </c>
      <c r="X949" s="133" t="s">
        <v>145</v>
      </c>
      <c r="Y949" s="73">
        <f>(PLANEJAMENTO[[#This Row],[AGUARDANDO SEPARAÇÃO]]+PLANEJAMENTO[[#This Row],[FINALIZADO]])/(PLANEJAMENTO[[#This Row],[KIT]]+PLANEJAMENTO[[#This Row],[TOTAL LISTA]])</f>
        <v>0</v>
      </c>
    </row>
    <row r="950" spans="1:25" x14ac:dyDescent="0.25">
      <c r="A950" s="72" t="s">
        <v>611</v>
      </c>
      <c r="B950" s="71" t="s">
        <v>158</v>
      </c>
      <c r="C950" s="3">
        <v>32670</v>
      </c>
      <c r="D950" s="3" t="s">
        <v>621</v>
      </c>
      <c r="E950" s="47" t="s">
        <v>138</v>
      </c>
      <c r="F950" s="4" t="s">
        <v>583</v>
      </c>
      <c r="G950" s="52">
        <v>1680</v>
      </c>
      <c r="H950" s="3">
        <v>6</v>
      </c>
      <c r="I950" s="15">
        <f>SUMIFS(IN_TRANSITO!E:E,IN_TRANSITO!B:B,PLANEJAMENTO!C950,IN_TRANSITO!H:H,PLANEJAMENTO!$I$2,IN_TRANSITO!W:W,PLANEJAMENTO!A950)</f>
        <v>78</v>
      </c>
      <c r="J950" s="15">
        <f>SUMIFS(IN_TRANSITO!E:E,IN_TRANSITO!B:B,PLANEJAMENTO!C950,IN_TRANSITO!H:H,PLANEJAMENTO!$J$2,IN_TRANSITO!W:W,PLANEJAMENTO!A950)</f>
        <v>0</v>
      </c>
      <c r="K950" s="15">
        <f>SUMIFS(PRODUCAO_SHRINK!E:E,PRODUCAO_SHRINK!B:B,PLANEJAMENTO[[#This Row],[SKU]],PRODUCAO_SHRINK!H:H,PLANEJAMENTO[[#Headers],[SHERINK SOLICITADO]],PRODUCAO_SHRINK!V:V,PLANEJAMENTO[[#This Row],[LISTA]])</f>
        <v>0</v>
      </c>
      <c r="L950" s="15">
        <f>SUMIFS(PRODUCAO_SHRINK!E:E,PRODUCAO_SHRINK!B:B,PLANEJAMENTO[[#This Row],[SKU]],PRODUCAO_SHRINK!H:H,PLANEJAMENTO[[#Headers],[SHERINK ENVIADO]],PRODUCAO_SHRINK!V:V,PLANEJAMENTO[[#This Row],[LISTA]])</f>
        <v>0</v>
      </c>
      <c r="M950" s="15">
        <f>SUMIFS(IN_TRANSITO!E:E,IN_TRANSITO!B:B,PLANEJAMENTO!C950,IN_TRANSITO!H:H,PLANEJAMENTO!$M$2,IN_TRANSITO!W:W,PLANEJAMENTO!A950)</f>
        <v>0</v>
      </c>
      <c r="N950" s="15">
        <v>0</v>
      </c>
      <c r="O950" s="15">
        <v>78</v>
      </c>
      <c r="P950" s="15">
        <f>(PLANEJAMENTO[[#This Row],[AGUARDANDO SEPARAÇÃO]]+PLANEJAMENTO[[#This Row],[FINALIZADO]])-(PLANEJAMENTO[[#This Row],[TOTAL LISTA]]+PLANEJAMENTO[[#This Row],[KIT]])</f>
        <v>0</v>
      </c>
      <c r="Q950" s="3">
        <f>IFERROR(VLOOKUP(PLANEJAMENTO[[#This Row],[SKU]],EST_MERCOCAMP!A:E,5,0),0)</f>
        <v>36</v>
      </c>
      <c r="R950" s="3">
        <f>IFERROR(VLOOKUP(PLANEJAMENTO[[#This Row],[SKU]],EST_LMX!A:C,3,0),0)</f>
        <v>1110</v>
      </c>
      <c r="S950" s="7">
        <f>IFERROR(IF(VLOOKUP(C950,'EST_DEVINTEX X DEMANDA'!A:E,5,0)&lt;0,0,VLOOKUP(C950,'EST_DEVINTEX X DEMANDA'!A:E,5,0)),0)</f>
        <v>0</v>
      </c>
      <c r="T950" s="3"/>
      <c r="U950" s="3">
        <f t="shared" si="31"/>
        <v>0</v>
      </c>
      <c r="V950" s="3">
        <f t="shared" si="33"/>
        <v>0</v>
      </c>
      <c r="W950" s="3" t="s">
        <v>145</v>
      </c>
      <c r="X950" s="133" t="s">
        <v>145</v>
      </c>
      <c r="Y950" s="73">
        <f>(PLANEJAMENTO[[#This Row],[AGUARDANDO SEPARAÇÃO]]+PLANEJAMENTO[[#This Row],[FINALIZADO]])/(PLANEJAMENTO[[#This Row],[KIT]]+PLANEJAMENTO[[#This Row],[TOTAL LISTA]])</f>
        <v>1</v>
      </c>
    </row>
    <row r="951" spans="1:25" x14ac:dyDescent="0.25">
      <c r="A951" s="72" t="s">
        <v>611</v>
      </c>
      <c r="B951" s="71" t="s">
        <v>158</v>
      </c>
      <c r="C951" s="3">
        <v>33274</v>
      </c>
      <c r="D951" s="3" t="s">
        <v>622</v>
      </c>
      <c r="E951" s="47" t="s">
        <v>138</v>
      </c>
      <c r="F951" s="4" t="s">
        <v>583</v>
      </c>
      <c r="G951" s="52">
        <v>960</v>
      </c>
      <c r="H951" s="3">
        <v>6</v>
      </c>
      <c r="I951" s="15">
        <f>SUMIFS(IN_TRANSITO!E:E,IN_TRANSITO!B:B,PLANEJAMENTO!C951,IN_TRANSITO!H:H,PLANEJAMENTO!$I$2,IN_TRANSITO!W:W,PLANEJAMENTO!A951)</f>
        <v>0</v>
      </c>
      <c r="J951" s="15">
        <f>SUMIFS(IN_TRANSITO!E:E,IN_TRANSITO!B:B,PLANEJAMENTO!C951,IN_TRANSITO!H:H,PLANEJAMENTO!$J$2,IN_TRANSITO!W:W,PLANEJAMENTO!A951)</f>
        <v>0</v>
      </c>
      <c r="K951" s="15">
        <f>SUMIFS(PRODUCAO_SHRINK!E:E,PRODUCAO_SHRINK!B:B,PLANEJAMENTO[[#This Row],[SKU]],PRODUCAO_SHRINK!H:H,PLANEJAMENTO[[#Headers],[SHERINK SOLICITADO]],PRODUCAO_SHRINK!V:V,PLANEJAMENTO[[#This Row],[LISTA]])</f>
        <v>0</v>
      </c>
      <c r="L951" s="15">
        <f>SUMIFS(PRODUCAO_SHRINK!E:E,PRODUCAO_SHRINK!B:B,PLANEJAMENTO[[#This Row],[SKU]],PRODUCAO_SHRINK!H:H,PLANEJAMENTO[[#Headers],[SHERINK ENVIADO]],PRODUCAO_SHRINK!V:V,PLANEJAMENTO[[#This Row],[LISTA]])</f>
        <v>0</v>
      </c>
      <c r="M951" s="15">
        <f>SUMIFS(IN_TRANSITO!E:E,IN_TRANSITO!B:B,PLANEJAMENTO!C951,IN_TRANSITO!H:H,PLANEJAMENTO!$M$2,IN_TRANSITO!W:W,PLANEJAMENTO!A951)</f>
        <v>0</v>
      </c>
      <c r="N951" s="15">
        <v>0</v>
      </c>
      <c r="O951" s="15">
        <v>84</v>
      </c>
      <c r="P951" s="15">
        <f>(PLANEJAMENTO[[#This Row],[AGUARDANDO SEPARAÇÃO]]+PLANEJAMENTO[[#This Row],[FINALIZADO]])-(PLANEJAMENTO[[#This Row],[TOTAL LISTA]]+PLANEJAMENTO[[#This Row],[KIT]])</f>
        <v>-84</v>
      </c>
      <c r="Q951" s="3">
        <f>IFERROR(VLOOKUP(PLANEJAMENTO[[#This Row],[SKU]],EST_MERCOCAMP!A:E,5,0),0)</f>
        <v>7368</v>
      </c>
      <c r="R951" s="3">
        <f>IFERROR(VLOOKUP(PLANEJAMENTO[[#This Row],[SKU]],EST_LMX!A:C,3,0),0)</f>
        <v>12</v>
      </c>
      <c r="S951" s="7">
        <f>IFERROR(IF(VLOOKUP(C951,'EST_DEVINTEX X DEMANDA'!A:E,5,0)&lt;0,0,VLOOKUP(C951,'EST_DEVINTEX X DEMANDA'!A:E,5,0)),0)</f>
        <v>1920</v>
      </c>
      <c r="T951" s="3"/>
      <c r="U951" s="3">
        <f t="shared" si="31"/>
        <v>0</v>
      </c>
      <c r="V951" s="3">
        <f t="shared" si="33"/>
        <v>0</v>
      </c>
      <c r="W951" s="3" t="s">
        <v>182</v>
      </c>
      <c r="X951" s="133" t="s">
        <v>145</v>
      </c>
      <c r="Y951" s="73">
        <f>(PLANEJAMENTO[[#This Row],[AGUARDANDO SEPARAÇÃO]]+PLANEJAMENTO[[#This Row],[FINALIZADO]])/(PLANEJAMENTO[[#This Row],[KIT]]+PLANEJAMENTO[[#This Row],[TOTAL LISTA]])</f>
        <v>0</v>
      </c>
    </row>
    <row r="952" spans="1:25" x14ac:dyDescent="0.25">
      <c r="A952" s="72" t="s">
        <v>611</v>
      </c>
      <c r="B952" s="71" t="s">
        <v>158</v>
      </c>
      <c r="C952" s="3">
        <v>32550</v>
      </c>
      <c r="D952" s="3" t="s">
        <v>623</v>
      </c>
      <c r="E952" s="47" t="s">
        <v>137</v>
      </c>
      <c r="F952" s="4" t="s">
        <v>583</v>
      </c>
      <c r="G952" s="52">
        <v>480</v>
      </c>
      <c r="H952" s="3">
        <v>6</v>
      </c>
      <c r="I952" s="15">
        <f>SUMIFS(IN_TRANSITO!E:E,IN_TRANSITO!B:B,PLANEJAMENTO!C952,IN_TRANSITO!H:H,PLANEJAMENTO!$I$2,IN_TRANSITO!W:W,PLANEJAMENTO!A952)</f>
        <v>0</v>
      </c>
      <c r="J952" s="15">
        <f>SUMIFS(IN_TRANSITO!E:E,IN_TRANSITO!B:B,PLANEJAMENTO!C952,IN_TRANSITO!H:H,PLANEJAMENTO!$J$2,IN_TRANSITO!W:W,PLANEJAMENTO!A952)</f>
        <v>0</v>
      </c>
      <c r="K952" s="15">
        <f>SUMIFS(PRODUCAO_SHRINK!E:E,PRODUCAO_SHRINK!B:B,PLANEJAMENTO[[#This Row],[SKU]],PRODUCAO_SHRINK!H:H,PLANEJAMENTO[[#Headers],[SHERINK SOLICITADO]],PRODUCAO_SHRINK!V:V,PLANEJAMENTO[[#This Row],[LISTA]])</f>
        <v>0</v>
      </c>
      <c r="L952" s="15">
        <f>SUMIFS(PRODUCAO_SHRINK!E:E,PRODUCAO_SHRINK!B:B,PLANEJAMENTO[[#This Row],[SKU]],PRODUCAO_SHRINK!H:H,PLANEJAMENTO[[#Headers],[SHERINK ENVIADO]],PRODUCAO_SHRINK!V:V,PLANEJAMENTO[[#This Row],[LISTA]])</f>
        <v>0</v>
      </c>
      <c r="M952" s="15">
        <f>SUMIFS(IN_TRANSITO!E:E,IN_TRANSITO!B:B,PLANEJAMENTO!C952,IN_TRANSITO!H:H,PLANEJAMENTO!$M$2,IN_TRANSITO!W:W,PLANEJAMENTO!A952)</f>
        <v>0</v>
      </c>
      <c r="N952" s="15">
        <v>0</v>
      </c>
      <c r="O952" s="15">
        <v>84</v>
      </c>
      <c r="P952" s="15">
        <f>(PLANEJAMENTO[[#This Row],[AGUARDANDO SEPARAÇÃO]]+PLANEJAMENTO[[#This Row],[FINALIZADO]])-(PLANEJAMENTO[[#This Row],[TOTAL LISTA]]+PLANEJAMENTO[[#This Row],[KIT]])</f>
        <v>-84</v>
      </c>
      <c r="Q952" s="3">
        <f>IFERROR(VLOOKUP(PLANEJAMENTO[[#This Row],[SKU]],EST_MERCOCAMP!A:E,5,0),0)</f>
        <v>2382</v>
      </c>
      <c r="R952" s="3">
        <f>IFERROR(VLOOKUP(PLANEJAMENTO[[#This Row],[SKU]],EST_LMX!A:C,3,0),0)</f>
        <v>120</v>
      </c>
      <c r="S952" s="7">
        <f>IFERROR(IF(VLOOKUP(C952,'EST_DEVINTEX X DEMANDA'!A:E,5,0)&lt;0,0,VLOOKUP(C952,'EST_DEVINTEX X DEMANDA'!A:E,5,0)),0)</f>
        <v>480</v>
      </c>
      <c r="T952" s="3"/>
      <c r="U952" s="3">
        <f t="shared" si="31"/>
        <v>0</v>
      </c>
      <c r="V952" s="3">
        <f t="shared" si="33"/>
        <v>0</v>
      </c>
      <c r="W952" s="61" t="s">
        <v>182</v>
      </c>
      <c r="X952" s="133" t="s">
        <v>145</v>
      </c>
      <c r="Y952" s="73">
        <f>(PLANEJAMENTO[[#This Row],[AGUARDANDO SEPARAÇÃO]]+PLANEJAMENTO[[#This Row],[FINALIZADO]])/(PLANEJAMENTO[[#This Row],[KIT]]+PLANEJAMENTO[[#This Row],[TOTAL LISTA]])</f>
        <v>0</v>
      </c>
    </row>
    <row r="953" spans="1:25" x14ac:dyDescent="0.25">
      <c r="A953" s="72" t="s">
        <v>611</v>
      </c>
      <c r="B953" s="71" t="s">
        <v>158</v>
      </c>
      <c r="C953" s="3">
        <v>34627</v>
      </c>
      <c r="D953" s="3" t="s">
        <v>624</v>
      </c>
      <c r="E953" s="47" t="s">
        <v>138</v>
      </c>
      <c r="F953" s="4" t="s">
        <v>583</v>
      </c>
      <c r="G953" s="52">
        <v>1560</v>
      </c>
      <c r="H953" s="3">
        <v>12</v>
      </c>
      <c r="I953" s="15">
        <f>SUMIFS(IN_TRANSITO!E:E,IN_TRANSITO!B:B,PLANEJAMENTO!C953,IN_TRANSITO!H:H,PLANEJAMENTO!$I$2,IN_TRANSITO!W:W,PLANEJAMENTO!A953)</f>
        <v>0</v>
      </c>
      <c r="J953" s="15">
        <f>SUMIFS(IN_TRANSITO!E:E,IN_TRANSITO!B:B,PLANEJAMENTO!C953,IN_TRANSITO!H:H,PLANEJAMENTO!$J$2,IN_TRANSITO!W:W,PLANEJAMENTO!A953)</f>
        <v>0</v>
      </c>
      <c r="K953" s="15">
        <f>SUMIFS(PRODUCAO_SHRINK!E:E,PRODUCAO_SHRINK!B:B,PLANEJAMENTO[[#This Row],[SKU]],PRODUCAO_SHRINK!H:H,PLANEJAMENTO[[#Headers],[SHERINK SOLICITADO]],PRODUCAO_SHRINK!V:V,PLANEJAMENTO[[#This Row],[LISTA]])</f>
        <v>0</v>
      </c>
      <c r="L953" s="15">
        <f>SUMIFS(PRODUCAO_SHRINK!E:E,PRODUCAO_SHRINK!B:B,PLANEJAMENTO[[#This Row],[SKU]],PRODUCAO_SHRINK!H:H,PLANEJAMENTO[[#Headers],[SHERINK ENVIADO]],PRODUCAO_SHRINK!V:V,PLANEJAMENTO[[#This Row],[LISTA]])</f>
        <v>0</v>
      </c>
      <c r="M953" s="15">
        <f>SUMIFS(IN_TRANSITO!E:E,IN_TRANSITO!B:B,PLANEJAMENTO!C953,IN_TRANSITO!H:H,PLANEJAMENTO!$M$2,IN_TRANSITO!W:W,PLANEJAMENTO!A953)</f>
        <v>0</v>
      </c>
      <c r="N953" s="15">
        <v>0</v>
      </c>
      <c r="O953" s="15">
        <v>96</v>
      </c>
      <c r="P953" s="15">
        <f>(PLANEJAMENTO[[#This Row],[AGUARDANDO SEPARAÇÃO]]+PLANEJAMENTO[[#This Row],[FINALIZADO]])-(PLANEJAMENTO[[#This Row],[TOTAL LISTA]]+PLANEJAMENTO[[#This Row],[KIT]])</f>
        <v>-96</v>
      </c>
      <c r="Q953" s="3">
        <f>IFERROR(VLOOKUP(PLANEJAMENTO[[#This Row],[SKU]],EST_MERCOCAMP!A:E,5,0),0)</f>
        <v>984</v>
      </c>
      <c r="R953" s="3">
        <f>IFERROR(VLOOKUP(PLANEJAMENTO[[#This Row],[SKU]],EST_LMX!A:C,3,0),0)</f>
        <v>60</v>
      </c>
      <c r="S953" s="7">
        <f>IFERROR(IF(VLOOKUP(C953,'EST_DEVINTEX X DEMANDA'!A:E,5,0)&lt;0,0,VLOOKUP(C953,'EST_DEVINTEX X DEMANDA'!A:E,5,0)),0)</f>
        <v>4680</v>
      </c>
      <c r="T953" s="3"/>
      <c r="U953" s="3">
        <f t="shared" si="31"/>
        <v>0</v>
      </c>
      <c r="V953" s="3">
        <f t="shared" si="33"/>
        <v>0</v>
      </c>
      <c r="W953" s="3" t="s">
        <v>145</v>
      </c>
      <c r="X953" s="133" t="s">
        <v>145</v>
      </c>
      <c r="Y953" s="73">
        <f>(PLANEJAMENTO[[#This Row],[AGUARDANDO SEPARAÇÃO]]+PLANEJAMENTO[[#This Row],[FINALIZADO]])/(PLANEJAMENTO[[#This Row],[KIT]]+PLANEJAMENTO[[#This Row],[TOTAL LISTA]])</f>
        <v>0</v>
      </c>
    </row>
    <row r="954" spans="1:25" x14ac:dyDescent="0.25">
      <c r="A954" s="72" t="s">
        <v>611</v>
      </c>
      <c r="B954" s="71" t="s">
        <v>158</v>
      </c>
      <c r="C954" s="3">
        <v>34794</v>
      </c>
      <c r="D954" s="3" t="s">
        <v>625</v>
      </c>
      <c r="E954" s="47" t="s">
        <v>135</v>
      </c>
      <c r="F954" s="4" t="s">
        <v>583</v>
      </c>
      <c r="G954" s="52">
        <v>1560</v>
      </c>
      <c r="H954" s="3">
        <v>12</v>
      </c>
      <c r="I954" s="15">
        <f>SUMIFS(IN_TRANSITO!E:E,IN_TRANSITO!B:B,PLANEJAMENTO!C954,IN_TRANSITO!H:H,PLANEJAMENTO!$I$2,IN_TRANSITO!W:W,PLANEJAMENTO!A954)</f>
        <v>96</v>
      </c>
      <c r="J954" s="15">
        <f>SUMIFS(IN_TRANSITO!E:E,IN_TRANSITO!B:B,PLANEJAMENTO!C954,IN_TRANSITO!H:H,PLANEJAMENTO!$J$2,IN_TRANSITO!W:W,PLANEJAMENTO!A954)</f>
        <v>0</v>
      </c>
      <c r="K954" s="15">
        <f>SUMIFS(PRODUCAO_SHRINK!E:E,PRODUCAO_SHRINK!B:B,PLANEJAMENTO[[#This Row],[SKU]],PRODUCAO_SHRINK!H:H,PLANEJAMENTO[[#Headers],[SHERINK SOLICITADO]],PRODUCAO_SHRINK!V:V,PLANEJAMENTO[[#This Row],[LISTA]])</f>
        <v>0</v>
      </c>
      <c r="L954" s="15">
        <f>SUMIFS(PRODUCAO_SHRINK!E:E,PRODUCAO_SHRINK!B:B,PLANEJAMENTO[[#This Row],[SKU]],PRODUCAO_SHRINK!H:H,PLANEJAMENTO[[#Headers],[SHERINK ENVIADO]],PRODUCAO_SHRINK!V:V,PLANEJAMENTO[[#This Row],[LISTA]])</f>
        <v>0</v>
      </c>
      <c r="M954" s="15">
        <f>SUMIFS(IN_TRANSITO!E:E,IN_TRANSITO!B:B,PLANEJAMENTO!C954,IN_TRANSITO!H:H,PLANEJAMENTO!$M$2,IN_TRANSITO!W:W,PLANEJAMENTO!A954)</f>
        <v>0</v>
      </c>
      <c r="N954" s="15">
        <v>0</v>
      </c>
      <c r="O954" s="15">
        <v>96</v>
      </c>
      <c r="P954" s="15">
        <f>(PLANEJAMENTO[[#This Row],[AGUARDANDO SEPARAÇÃO]]+PLANEJAMENTO[[#This Row],[FINALIZADO]])-(PLANEJAMENTO[[#This Row],[TOTAL LISTA]]+PLANEJAMENTO[[#This Row],[KIT]])</f>
        <v>0</v>
      </c>
      <c r="Q954" s="3">
        <f>IFERROR(VLOOKUP(PLANEJAMENTO[[#This Row],[SKU]],EST_MERCOCAMP!A:E,5,0),0)</f>
        <v>2040</v>
      </c>
      <c r="R954" s="3">
        <f>IFERROR(VLOOKUP(PLANEJAMENTO[[#This Row],[SKU]],EST_LMX!A:C,3,0),0)</f>
        <v>2028</v>
      </c>
      <c r="S954" s="7">
        <f>IFERROR(IF(VLOOKUP(C954,'EST_DEVINTEX X DEMANDA'!A:E,5,0)&lt;0,0,VLOOKUP(C954,'EST_DEVINTEX X DEMANDA'!A:E,5,0)),0)</f>
        <v>3564</v>
      </c>
      <c r="T954" s="3"/>
      <c r="U954" s="3">
        <f t="shared" si="31"/>
        <v>0</v>
      </c>
      <c r="V954" s="3">
        <f t="shared" si="33"/>
        <v>0</v>
      </c>
      <c r="W954" s="3" t="s">
        <v>145</v>
      </c>
      <c r="X954" s="133" t="s">
        <v>145</v>
      </c>
      <c r="Y954" s="73">
        <f>(PLANEJAMENTO[[#This Row],[AGUARDANDO SEPARAÇÃO]]+PLANEJAMENTO[[#This Row],[FINALIZADO]])/(PLANEJAMENTO[[#This Row],[KIT]]+PLANEJAMENTO[[#This Row],[TOTAL LISTA]])</f>
        <v>1</v>
      </c>
    </row>
    <row r="955" spans="1:25" x14ac:dyDescent="0.25">
      <c r="A955" s="72" t="s">
        <v>611</v>
      </c>
      <c r="B955" s="71" t="s">
        <v>158</v>
      </c>
      <c r="C955" s="3">
        <v>32488</v>
      </c>
      <c r="D955" s="3" t="s">
        <v>626</v>
      </c>
      <c r="E955" s="47" t="s">
        <v>138</v>
      </c>
      <c r="F955" s="4" t="s">
        <v>583</v>
      </c>
      <c r="G955" s="52">
        <v>1512</v>
      </c>
      <c r="H955" s="3">
        <v>6</v>
      </c>
      <c r="I955" s="15">
        <f>SUMIFS(IN_TRANSITO!E:E,IN_TRANSITO!B:B,PLANEJAMENTO!C955,IN_TRANSITO!H:H,PLANEJAMENTO!$I$2,IN_TRANSITO!W:W,PLANEJAMENTO!A955)</f>
        <v>0</v>
      </c>
      <c r="J955" s="15">
        <f>SUMIFS(IN_TRANSITO!E:E,IN_TRANSITO!B:B,PLANEJAMENTO!C955,IN_TRANSITO!H:H,PLANEJAMENTO!$J$2,IN_TRANSITO!W:W,PLANEJAMENTO!A955)</f>
        <v>0</v>
      </c>
      <c r="K955" s="15">
        <f>SUMIFS(PRODUCAO_SHRINK!E:E,PRODUCAO_SHRINK!B:B,PLANEJAMENTO[[#This Row],[SKU]],PRODUCAO_SHRINK!H:H,PLANEJAMENTO[[#Headers],[SHERINK SOLICITADO]],PRODUCAO_SHRINK!V:V,PLANEJAMENTO[[#This Row],[LISTA]])</f>
        <v>0</v>
      </c>
      <c r="L955" s="15">
        <f>SUMIFS(PRODUCAO_SHRINK!E:E,PRODUCAO_SHRINK!B:B,PLANEJAMENTO[[#This Row],[SKU]],PRODUCAO_SHRINK!H:H,PLANEJAMENTO[[#Headers],[SHERINK ENVIADO]],PRODUCAO_SHRINK!V:V,PLANEJAMENTO[[#This Row],[LISTA]])</f>
        <v>0</v>
      </c>
      <c r="M955" s="15">
        <f>SUMIFS(IN_TRANSITO!E:E,IN_TRANSITO!B:B,PLANEJAMENTO!C955,IN_TRANSITO!H:H,PLANEJAMENTO!$M$2,IN_TRANSITO!W:W,PLANEJAMENTO!A955)</f>
        <v>0</v>
      </c>
      <c r="N955" s="15">
        <v>0</v>
      </c>
      <c r="O955" s="15">
        <v>102</v>
      </c>
      <c r="P955" s="15">
        <f>(PLANEJAMENTO[[#This Row],[AGUARDANDO SEPARAÇÃO]]+PLANEJAMENTO[[#This Row],[FINALIZADO]])-(PLANEJAMENTO[[#This Row],[TOTAL LISTA]]+PLANEJAMENTO[[#This Row],[KIT]])</f>
        <v>-102</v>
      </c>
      <c r="Q955" s="3">
        <f>IFERROR(VLOOKUP(PLANEJAMENTO[[#This Row],[SKU]],EST_MERCOCAMP!A:E,5,0),0)</f>
        <v>14202</v>
      </c>
      <c r="R955" s="3">
        <f>IFERROR(VLOOKUP(PLANEJAMENTO[[#This Row],[SKU]],EST_LMX!A:C,3,0),0)</f>
        <v>36</v>
      </c>
      <c r="S955" s="7">
        <f>IFERROR(IF(VLOOKUP(C955,'EST_DEVINTEX X DEMANDA'!A:E,5,0)&lt;0,0,VLOOKUP(C955,'EST_DEVINTEX X DEMANDA'!A:E,5,0)),0)</f>
        <v>1512</v>
      </c>
      <c r="T955" s="3"/>
      <c r="U955" s="3">
        <f t="shared" si="31"/>
        <v>0</v>
      </c>
      <c r="V955" s="3">
        <f t="shared" si="33"/>
        <v>0</v>
      </c>
      <c r="W955" s="3" t="s">
        <v>145</v>
      </c>
      <c r="X955" s="133" t="s">
        <v>145</v>
      </c>
      <c r="Y955" s="73">
        <f>(PLANEJAMENTO[[#This Row],[AGUARDANDO SEPARAÇÃO]]+PLANEJAMENTO[[#This Row],[FINALIZADO]])/(PLANEJAMENTO[[#This Row],[KIT]]+PLANEJAMENTO[[#This Row],[TOTAL LISTA]])</f>
        <v>0</v>
      </c>
    </row>
    <row r="956" spans="1:25" x14ac:dyDescent="0.25">
      <c r="A956" s="72" t="s">
        <v>611</v>
      </c>
      <c r="B956" s="71" t="s">
        <v>158</v>
      </c>
      <c r="C956" s="3">
        <v>33403</v>
      </c>
      <c r="D956" s="3" t="s">
        <v>627</v>
      </c>
      <c r="E956" s="47" t="s">
        <v>138</v>
      </c>
      <c r="F956" s="4" t="s">
        <v>583</v>
      </c>
      <c r="G956" s="52">
        <v>720</v>
      </c>
      <c r="H956" s="3">
        <v>6</v>
      </c>
      <c r="I956" s="15">
        <f>SUMIFS(IN_TRANSITO!E:E,IN_TRANSITO!B:B,PLANEJAMENTO!C956,IN_TRANSITO!H:H,PLANEJAMENTO!$I$2,IN_TRANSITO!W:W,PLANEJAMENTO!A956)</f>
        <v>108</v>
      </c>
      <c r="J956" s="15">
        <f>SUMIFS(IN_TRANSITO!E:E,IN_TRANSITO!B:B,PLANEJAMENTO!C956,IN_TRANSITO!H:H,PLANEJAMENTO!$J$2,IN_TRANSITO!W:W,PLANEJAMENTO!A956)</f>
        <v>0</v>
      </c>
      <c r="K956" s="15">
        <f>SUMIFS(PRODUCAO_SHRINK!E:E,PRODUCAO_SHRINK!B:B,PLANEJAMENTO[[#This Row],[SKU]],PRODUCAO_SHRINK!H:H,PLANEJAMENTO[[#Headers],[SHERINK SOLICITADO]],PRODUCAO_SHRINK!V:V,PLANEJAMENTO[[#This Row],[LISTA]])</f>
        <v>0</v>
      </c>
      <c r="L956" s="15">
        <f>SUMIFS(PRODUCAO_SHRINK!E:E,PRODUCAO_SHRINK!B:B,PLANEJAMENTO[[#This Row],[SKU]],PRODUCAO_SHRINK!H:H,PLANEJAMENTO[[#Headers],[SHERINK ENVIADO]],PRODUCAO_SHRINK!V:V,PLANEJAMENTO[[#This Row],[LISTA]])</f>
        <v>0</v>
      </c>
      <c r="M956" s="15">
        <f>SUMIFS(IN_TRANSITO!E:E,IN_TRANSITO!B:B,PLANEJAMENTO!C956,IN_TRANSITO!H:H,PLANEJAMENTO!$M$2,IN_TRANSITO!W:W,PLANEJAMENTO!A956)</f>
        <v>0</v>
      </c>
      <c r="N956" s="15">
        <v>0</v>
      </c>
      <c r="O956" s="15">
        <v>108</v>
      </c>
      <c r="P956" s="15">
        <f>(PLANEJAMENTO[[#This Row],[AGUARDANDO SEPARAÇÃO]]+PLANEJAMENTO[[#This Row],[FINALIZADO]])-(PLANEJAMENTO[[#This Row],[TOTAL LISTA]]+PLANEJAMENTO[[#This Row],[KIT]])</f>
        <v>0</v>
      </c>
      <c r="Q956" s="3">
        <f>IFERROR(VLOOKUP(PLANEJAMENTO[[#This Row],[SKU]],EST_MERCOCAMP!A:E,5,0),0)</f>
        <v>11646</v>
      </c>
      <c r="R956" s="3">
        <f>IFERROR(VLOOKUP(PLANEJAMENTO[[#This Row],[SKU]],EST_LMX!A:C,3,0),0)</f>
        <v>4458</v>
      </c>
      <c r="S956" s="7">
        <f>IFERROR(IF(VLOOKUP(C956,'EST_DEVINTEX X DEMANDA'!A:E,5,0)&lt;0,0,VLOOKUP(C956,'EST_DEVINTEX X DEMANDA'!A:E,5,0)),0)</f>
        <v>0</v>
      </c>
      <c r="T956" s="3"/>
      <c r="U956" s="3">
        <f t="shared" si="31"/>
        <v>0</v>
      </c>
      <c r="V956" s="3">
        <f t="shared" si="33"/>
        <v>0</v>
      </c>
      <c r="W956" s="3" t="s">
        <v>145</v>
      </c>
      <c r="X956" s="133" t="s">
        <v>145</v>
      </c>
      <c r="Y956" s="73">
        <f>(PLANEJAMENTO[[#This Row],[AGUARDANDO SEPARAÇÃO]]+PLANEJAMENTO[[#This Row],[FINALIZADO]])/(PLANEJAMENTO[[#This Row],[KIT]]+PLANEJAMENTO[[#This Row],[TOTAL LISTA]])</f>
        <v>1</v>
      </c>
    </row>
    <row r="957" spans="1:25" x14ac:dyDescent="0.25">
      <c r="A957" s="72" t="s">
        <v>611</v>
      </c>
      <c r="B957" s="71" t="s">
        <v>158</v>
      </c>
      <c r="C957" s="3">
        <v>33308</v>
      </c>
      <c r="D957" s="3" t="s">
        <v>628</v>
      </c>
      <c r="E957" s="47" t="s">
        <v>138</v>
      </c>
      <c r="F957" s="4" t="s">
        <v>583</v>
      </c>
      <c r="G957" s="52">
        <v>960</v>
      </c>
      <c r="H957" s="3">
        <v>6</v>
      </c>
      <c r="I957" s="15">
        <f>SUMIFS(IN_TRANSITO!E:E,IN_TRANSITO!B:B,PLANEJAMENTO!C957,IN_TRANSITO!H:H,PLANEJAMENTO!$I$2,IN_TRANSITO!W:W,PLANEJAMENTO!A957)</f>
        <v>0</v>
      </c>
      <c r="J957" s="15">
        <f>SUMIFS(IN_TRANSITO!E:E,IN_TRANSITO!B:B,PLANEJAMENTO!C957,IN_TRANSITO!H:H,PLANEJAMENTO!$J$2,IN_TRANSITO!W:W,PLANEJAMENTO!A957)</f>
        <v>0</v>
      </c>
      <c r="K957" s="15">
        <f>SUMIFS(PRODUCAO_SHRINK!E:E,PRODUCAO_SHRINK!B:B,PLANEJAMENTO[[#This Row],[SKU]],PRODUCAO_SHRINK!H:H,PLANEJAMENTO[[#Headers],[SHERINK SOLICITADO]],PRODUCAO_SHRINK!V:V,PLANEJAMENTO[[#This Row],[LISTA]])</f>
        <v>0</v>
      </c>
      <c r="L957" s="15">
        <f>SUMIFS(PRODUCAO_SHRINK!E:E,PRODUCAO_SHRINK!B:B,PLANEJAMENTO[[#This Row],[SKU]],PRODUCAO_SHRINK!H:H,PLANEJAMENTO[[#Headers],[SHERINK ENVIADO]],PRODUCAO_SHRINK!V:V,PLANEJAMENTO[[#This Row],[LISTA]])</f>
        <v>0</v>
      </c>
      <c r="M957" s="15">
        <f>SUMIFS(IN_TRANSITO!E:E,IN_TRANSITO!B:B,PLANEJAMENTO!C957,IN_TRANSITO!H:H,PLANEJAMENTO!$M$2,IN_TRANSITO!W:W,PLANEJAMENTO!A957)</f>
        <v>0</v>
      </c>
      <c r="N957" s="15">
        <v>0</v>
      </c>
      <c r="O957" s="15">
        <v>108</v>
      </c>
      <c r="P957" s="15">
        <f>(PLANEJAMENTO[[#This Row],[AGUARDANDO SEPARAÇÃO]]+PLANEJAMENTO[[#This Row],[FINALIZADO]])-(PLANEJAMENTO[[#This Row],[TOTAL LISTA]]+PLANEJAMENTO[[#This Row],[KIT]])</f>
        <v>-108</v>
      </c>
      <c r="Q957" s="3">
        <f>IFERROR(VLOOKUP(PLANEJAMENTO[[#This Row],[SKU]],EST_MERCOCAMP!A:E,5,0),0)</f>
        <v>4020</v>
      </c>
      <c r="R957" s="3">
        <f>IFERROR(VLOOKUP(PLANEJAMENTO[[#This Row],[SKU]],EST_LMX!A:C,3,0),0)</f>
        <v>10974</v>
      </c>
      <c r="S957" s="7">
        <f>IFERROR(IF(VLOOKUP(C957,'EST_DEVINTEX X DEMANDA'!A:E,5,0)&lt;0,0,VLOOKUP(C957,'EST_DEVINTEX X DEMANDA'!A:E,5,0)),0)</f>
        <v>960</v>
      </c>
      <c r="T957" s="3"/>
      <c r="U957" s="3">
        <f t="shared" si="31"/>
        <v>0</v>
      </c>
      <c r="V957" s="3">
        <f t="shared" si="33"/>
        <v>0</v>
      </c>
      <c r="W957" s="3" t="s">
        <v>182</v>
      </c>
      <c r="X957" s="133" t="s">
        <v>145</v>
      </c>
      <c r="Y957" s="73">
        <f>(PLANEJAMENTO[[#This Row],[AGUARDANDO SEPARAÇÃO]]+PLANEJAMENTO[[#This Row],[FINALIZADO]])/(PLANEJAMENTO[[#This Row],[KIT]]+PLANEJAMENTO[[#This Row],[TOTAL LISTA]])</f>
        <v>0</v>
      </c>
    </row>
    <row r="958" spans="1:25" x14ac:dyDescent="0.25">
      <c r="A958" s="72" t="s">
        <v>611</v>
      </c>
      <c r="B958" s="71" t="s">
        <v>158</v>
      </c>
      <c r="C958" s="3">
        <v>32883</v>
      </c>
      <c r="D958" s="3" t="s">
        <v>629</v>
      </c>
      <c r="E958" s="47" t="s">
        <v>138</v>
      </c>
      <c r="F958" s="4" t="s">
        <v>583</v>
      </c>
      <c r="G958" s="52">
        <v>480</v>
      </c>
      <c r="H958" s="3">
        <v>6</v>
      </c>
      <c r="I958" s="15">
        <f>SUMIFS(IN_TRANSITO!E:E,IN_TRANSITO!B:B,PLANEJAMENTO!C958,IN_TRANSITO!H:H,PLANEJAMENTO!$I$2,IN_TRANSITO!W:W,PLANEJAMENTO!A958)</f>
        <v>0</v>
      </c>
      <c r="J958" s="15">
        <f>SUMIFS(IN_TRANSITO!E:E,IN_TRANSITO!B:B,PLANEJAMENTO!C958,IN_TRANSITO!H:H,PLANEJAMENTO!$J$2,IN_TRANSITO!W:W,PLANEJAMENTO!A958)</f>
        <v>0</v>
      </c>
      <c r="K958" s="15">
        <f>SUMIFS(PRODUCAO_SHRINK!E:E,PRODUCAO_SHRINK!B:B,PLANEJAMENTO[[#This Row],[SKU]],PRODUCAO_SHRINK!H:H,PLANEJAMENTO[[#Headers],[SHERINK SOLICITADO]],PRODUCAO_SHRINK!V:V,PLANEJAMENTO[[#This Row],[LISTA]])</f>
        <v>0</v>
      </c>
      <c r="L958" s="15">
        <f>SUMIFS(PRODUCAO_SHRINK!E:E,PRODUCAO_SHRINK!B:B,PLANEJAMENTO[[#This Row],[SKU]],PRODUCAO_SHRINK!H:H,PLANEJAMENTO[[#Headers],[SHERINK ENVIADO]],PRODUCAO_SHRINK!V:V,PLANEJAMENTO[[#This Row],[LISTA]])</f>
        <v>0</v>
      </c>
      <c r="M958" s="15">
        <f>SUMIFS(IN_TRANSITO!E:E,IN_TRANSITO!B:B,PLANEJAMENTO!C958,IN_TRANSITO!H:H,PLANEJAMENTO!$M$2,IN_TRANSITO!W:W,PLANEJAMENTO!A958)</f>
        <v>0</v>
      </c>
      <c r="N958" s="15">
        <v>0</v>
      </c>
      <c r="O958" s="15">
        <v>114</v>
      </c>
      <c r="P958" s="15">
        <f>(PLANEJAMENTO[[#This Row],[AGUARDANDO SEPARAÇÃO]]+PLANEJAMENTO[[#This Row],[FINALIZADO]])-(PLANEJAMENTO[[#This Row],[TOTAL LISTA]]+PLANEJAMENTO[[#This Row],[KIT]])</f>
        <v>-114</v>
      </c>
      <c r="Q958" s="3">
        <f>IFERROR(VLOOKUP(PLANEJAMENTO[[#This Row],[SKU]],EST_MERCOCAMP!A:E,5,0),0)</f>
        <v>2460</v>
      </c>
      <c r="R958" s="3">
        <f>IFERROR(VLOOKUP(PLANEJAMENTO[[#This Row],[SKU]],EST_LMX!A:C,3,0),0)</f>
        <v>210</v>
      </c>
      <c r="S958" s="7">
        <f>IFERROR(IF(VLOOKUP(C958,'EST_DEVINTEX X DEMANDA'!A:E,5,0)&lt;0,0,VLOOKUP(C958,'EST_DEVINTEX X DEMANDA'!A:E,5,0)),0)</f>
        <v>480</v>
      </c>
      <c r="T958" s="3"/>
      <c r="U958" s="3">
        <f t="shared" si="31"/>
        <v>0</v>
      </c>
      <c r="V958" s="3">
        <f t="shared" si="33"/>
        <v>0</v>
      </c>
      <c r="W958" s="61" t="s">
        <v>182</v>
      </c>
      <c r="X958" s="133" t="s">
        <v>145</v>
      </c>
      <c r="Y958" s="73">
        <f>(PLANEJAMENTO[[#This Row],[AGUARDANDO SEPARAÇÃO]]+PLANEJAMENTO[[#This Row],[FINALIZADO]])/(PLANEJAMENTO[[#This Row],[KIT]]+PLANEJAMENTO[[#This Row],[TOTAL LISTA]])</f>
        <v>0</v>
      </c>
    </row>
    <row r="959" spans="1:25" x14ac:dyDescent="0.25">
      <c r="A959" s="72" t="s">
        <v>611</v>
      </c>
      <c r="B959" s="71" t="s">
        <v>158</v>
      </c>
      <c r="C959" s="3">
        <v>32745</v>
      </c>
      <c r="D959" s="3" t="s">
        <v>630</v>
      </c>
      <c r="E959" s="47" t="s">
        <v>138</v>
      </c>
      <c r="F959" s="4" t="s">
        <v>583</v>
      </c>
      <c r="G959" s="52">
        <v>840</v>
      </c>
      <c r="H959" s="3">
        <v>6</v>
      </c>
      <c r="I959" s="15">
        <f>SUMIFS(IN_TRANSITO!E:E,IN_TRANSITO!B:B,PLANEJAMENTO!C959,IN_TRANSITO!H:H,PLANEJAMENTO!$I$2,IN_TRANSITO!W:W,PLANEJAMENTO!A959)</f>
        <v>120</v>
      </c>
      <c r="J959" s="15">
        <f>SUMIFS(IN_TRANSITO!E:E,IN_TRANSITO!B:B,PLANEJAMENTO!C959,IN_TRANSITO!H:H,PLANEJAMENTO!$J$2,IN_TRANSITO!W:W,PLANEJAMENTO!A959)</f>
        <v>0</v>
      </c>
      <c r="K959" s="15">
        <f>SUMIFS(PRODUCAO_SHRINK!E:E,PRODUCAO_SHRINK!B:B,PLANEJAMENTO[[#This Row],[SKU]],PRODUCAO_SHRINK!H:H,PLANEJAMENTO[[#Headers],[SHERINK SOLICITADO]],PRODUCAO_SHRINK!V:V,PLANEJAMENTO[[#This Row],[LISTA]])</f>
        <v>0</v>
      </c>
      <c r="L959" s="15">
        <f>SUMIFS(PRODUCAO_SHRINK!E:E,PRODUCAO_SHRINK!B:B,PLANEJAMENTO[[#This Row],[SKU]],PRODUCAO_SHRINK!H:H,PLANEJAMENTO[[#Headers],[SHERINK ENVIADO]],PRODUCAO_SHRINK!V:V,PLANEJAMENTO[[#This Row],[LISTA]])</f>
        <v>0</v>
      </c>
      <c r="M959" s="15">
        <f>SUMIFS(IN_TRANSITO!E:E,IN_TRANSITO!B:B,PLANEJAMENTO!C959,IN_TRANSITO!H:H,PLANEJAMENTO!$M$2,IN_TRANSITO!W:W,PLANEJAMENTO!A959)</f>
        <v>0</v>
      </c>
      <c r="N959" s="15">
        <v>0</v>
      </c>
      <c r="O959" s="15">
        <v>120</v>
      </c>
      <c r="P959" s="15">
        <f>(PLANEJAMENTO[[#This Row],[AGUARDANDO SEPARAÇÃO]]+PLANEJAMENTO[[#This Row],[FINALIZADO]])-(PLANEJAMENTO[[#This Row],[TOTAL LISTA]]+PLANEJAMENTO[[#This Row],[KIT]])</f>
        <v>0</v>
      </c>
      <c r="Q959" s="3">
        <f>IFERROR(VLOOKUP(PLANEJAMENTO[[#This Row],[SKU]],EST_MERCOCAMP!A:E,5,0),0)</f>
        <v>2172</v>
      </c>
      <c r="R959" s="3">
        <f>IFERROR(VLOOKUP(PLANEJAMENTO[[#This Row],[SKU]],EST_LMX!A:C,3,0),0)</f>
        <v>840</v>
      </c>
      <c r="S959" s="7">
        <f>IFERROR(IF(VLOOKUP(C959,'EST_DEVINTEX X DEMANDA'!A:E,5,0)&lt;0,0,VLOOKUP(C959,'EST_DEVINTEX X DEMANDA'!A:E,5,0)),0)</f>
        <v>2307</v>
      </c>
      <c r="T959" s="3"/>
      <c r="U959" s="3">
        <f t="shared" si="31"/>
        <v>0</v>
      </c>
      <c r="V959" s="3">
        <f t="shared" si="33"/>
        <v>0</v>
      </c>
      <c r="W959" s="3" t="s">
        <v>145</v>
      </c>
      <c r="X959" s="133" t="s">
        <v>145</v>
      </c>
      <c r="Y959" s="73">
        <f>(PLANEJAMENTO[[#This Row],[AGUARDANDO SEPARAÇÃO]]+PLANEJAMENTO[[#This Row],[FINALIZADO]])/(PLANEJAMENTO[[#This Row],[KIT]]+PLANEJAMENTO[[#This Row],[TOTAL LISTA]])</f>
        <v>1</v>
      </c>
    </row>
    <row r="960" spans="1:25" x14ac:dyDescent="0.25">
      <c r="A960" s="72" t="s">
        <v>611</v>
      </c>
      <c r="B960" s="71" t="s">
        <v>158</v>
      </c>
      <c r="C960" s="3">
        <v>32739</v>
      </c>
      <c r="D960" s="3" t="s">
        <v>631</v>
      </c>
      <c r="E960" s="47" t="s">
        <v>138</v>
      </c>
      <c r="F960" s="4" t="s">
        <v>583</v>
      </c>
      <c r="G960" s="52">
        <v>840</v>
      </c>
      <c r="H960" s="3">
        <v>6</v>
      </c>
      <c r="I960" s="15">
        <f>SUMIFS(IN_TRANSITO!E:E,IN_TRANSITO!B:B,PLANEJAMENTO!C960,IN_TRANSITO!H:H,PLANEJAMENTO!$I$2,IN_TRANSITO!W:W,PLANEJAMENTO!A960)</f>
        <v>0</v>
      </c>
      <c r="J960" s="15">
        <f>SUMIFS(IN_TRANSITO!E:E,IN_TRANSITO!B:B,PLANEJAMENTO!C960,IN_TRANSITO!H:H,PLANEJAMENTO!$J$2,IN_TRANSITO!W:W,PLANEJAMENTO!A960)</f>
        <v>0</v>
      </c>
      <c r="K960" s="15">
        <f>SUMIFS(PRODUCAO_SHRINK!E:E,PRODUCAO_SHRINK!B:B,PLANEJAMENTO[[#This Row],[SKU]],PRODUCAO_SHRINK!H:H,PLANEJAMENTO[[#Headers],[SHERINK SOLICITADO]],PRODUCAO_SHRINK!V:V,PLANEJAMENTO[[#This Row],[LISTA]])</f>
        <v>0</v>
      </c>
      <c r="L960" s="15">
        <f>SUMIFS(PRODUCAO_SHRINK!E:E,PRODUCAO_SHRINK!B:B,PLANEJAMENTO[[#This Row],[SKU]],PRODUCAO_SHRINK!H:H,PLANEJAMENTO[[#Headers],[SHERINK ENVIADO]],PRODUCAO_SHRINK!V:V,PLANEJAMENTO[[#This Row],[LISTA]])</f>
        <v>0</v>
      </c>
      <c r="M960" s="15">
        <f>SUMIFS(IN_TRANSITO!E:E,IN_TRANSITO!B:B,PLANEJAMENTO!C960,IN_TRANSITO!H:H,PLANEJAMENTO!$M$2,IN_TRANSITO!W:W,PLANEJAMENTO!A960)</f>
        <v>0</v>
      </c>
      <c r="N960" s="15">
        <v>0</v>
      </c>
      <c r="O960" s="15">
        <v>126</v>
      </c>
      <c r="P960" s="15">
        <f>(PLANEJAMENTO[[#This Row],[AGUARDANDO SEPARAÇÃO]]+PLANEJAMENTO[[#This Row],[FINALIZADO]])-(PLANEJAMENTO[[#This Row],[TOTAL LISTA]]+PLANEJAMENTO[[#This Row],[KIT]])</f>
        <v>-126</v>
      </c>
      <c r="Q960" s="3">
        <f>IFERROR(VLOOKUP(PLANEJAMENTO[[#This Row],[SKU]],EST_MERCOCAMP!A:E,5,0),0)</f>
        <v>5106</v>
      </c>
      <c r="R960" s="3">
        <f>IFERROR(VLOOKUP(PLANEJAMENTO[[#This Row],[SKU]],EST_LMX!A:C,3,0),0)</f>
        <v>90</v>
      </c>
      <c r="S960" s="7">
        <f>IFERROR(IF(VLOOKUP(C960,'EST_DEVINTEX X DEMANDA'!A:E,5,0)&lt;0,0,VLOOKUP(C960,'EST_DEVINTEX X DEMANDA'!A:E,5,0)),0)</f>
        <v>1482</v>
      </c>
      <c r="T960" s="3"/>
      <c r="U960" s="3">
        <f t="shared" si="31"/>
        <v>0</v>
      </c>
      <c r="V960" s="3">
        <f t="shared" si="33"/>
        <v>0</v>
      </c>
      <c r="W960" s="3" t="s">
        <v>145</v>
      </c>
      <c r="X960" s="133" t="s">
        <v>145</v>
      </c>
      <c r="Y960" s="73">
        <f>(PLANEJAMENTO[[#This Row],[AGUARDANDO SEPARAÇÃO]]+PLANEJAMENTO[[#This Row],[FINALIZADO]])/(PLANEJAMENTO[[#This Row],[KIT]]+PLANEJAMENTO[[#This Row],[TOTAL LISTA]])</f>
        <v>0</v>
      </c>
    </row>
    <row r="961" spans="1:25" x14ac:dyDescent="0.25">
      <c r="A961" s="72" t="s">
        <v>611</v>
      </c>
      <c r="B961" s="71" t="s">
        <v>158</v>
      </c>
      <c r="C961" s="3">
        <v>32439</v>
      </c>
      <c r="D961" s="3" t="s">
        <v>632</v>
      </c>
      <c r="E961" s="47" t="s">
        <v>138</v>
      </c>
      <c r="F961" s="4" t="s">
        <v>583</v>
      </c>
      <c r="G961" s="52">
        <v>5184</v>
      </c>
      <c r="H961" s="3">
        <v>12</v>
      </c>
      <c r="I961" s="15">
        <f>SUMIFS(IN_TRANSITO!E:E,IN_TRANSITO!B:B,PLANEJAMENTO!C961,IN_TRANSITO!H:H,PLANEJAMENTO!$I$2,IN_TRANSITO!W:W,PLANEJAMENTO!A961)</f>
        <v>0</v>
      </c>
      <c r="J961" s="15">
        <f>SUMIFS(IN_TRANSITO!E:E,IN_TRANSITO!B:B,PLANEJAMENTO!C961,IN_TRANSITO!H:H,PLANEJAMENTO!$J$2,IN_TRANSITO!W:W,PLANEJAMENTO!A961)</f>
        <v>0</v>
      </c>
      <c r="K961" s="15">
        <f>SUMIFS(PRODUCAO_SHRINK!E:E,PRODUCAO_SHRINK!B:B,PLANEJAMENTO[[#This Row],[SKU]],PRODUCAO_SHRINK!H:H,PLANEJAMENTO[[#Headers],[SHERINK SOLICITADO]],PRODUCAO_SHRINK!V:V,PLANEJAMENTO[[#This Row],[LISTA]])</f>
        <v>0</v>
      </c>
      <c r="L961" s="15">
        <f>SUMIFS(PRODUCAO_SHRINK!E:E,PRODUCAO_SHRINK!B:B,PLANEJAMENTO[[#This Row],[SKU]],PRODUCAO_SHRINK!H:H,PLANEJAMENTO[[#Headers],[SHERINK ENVIADO]],PRODUCAO_SHRINK!V:V,PLANEJAMENTO[[#This Row],[LISTA]])</f>
        <v>0</v>
      </c>
      <c r="M961" s="15">
        <f>SUMIFS(IN_TRANSITO!E:E,IN_TRANSITO!B:B,PLANEJAMENTO!C961,IN_TRANSITO!H:H,PLANEJAMENTO!$M$2,IN_TRANSITO!W:W,PLANEJAMENTO!A961)</f>
        <v>0</v>
      </c>
      <c r="N961" s="15">
        <v>0</v>
      </c>
      <c r="O961" s="15">
        <v>132</v>
      </c>
      <c r="P961" s="15">
        <f>(PLANEJAMENTO[[#This Row],[AGUARDANDO SEPARAÇÃO]]+PLANEJAMENTO[[#This Row],[FINALIZADO]])-(PLANEJAMENTO[[#This Row],[TOTAL LISTA]]+PLANEJAMENTO[[#This Row],[KIT]])</f>
        <v>-132</v>
      </c>
      <c r="Q961" s="3">
        <f>IFERROR(VLOOKUP(PLANEJAMENTO[[#This Row],[SKU]],EST_MERCOCAMP!A:E,5,0),0)</f>
        <v>8424</v>
      </c>
      <c r="R961" s="3">
        <f>IFERROR(VLOOKUP(PLANEJAMENTO[[#This Row],[SKU]],EST_LMX!A:C,3,0),0)</f>
        <v>1500</v>
      </c>
      <c r="S961" s="7">
        <f>IFERROR(IF(VLOOKUP(C961,'EST_DEVINTEX X DEMANDA'!A:E,5,0)&lt;0,0,VLOOKUP(C961,'EST_DEVINTEX X DEMANDA'!A:E,5,0)),0)</f>
        <v>14028</v>
      </c>
      <c r="T961" s="3"/>
      <c r="U961" s="3">
        <f t="shared" si="31"/>
        <v>0</v>
      </c>
      <c r="V961" s="3">
        <f t="shared" si="33"/>
        <v>0</v>
      </c>
      <c r="W961" s="3" t="s">
        <v>182</v>
      </c>
      <c r="X961" s="133" t="s">
        <v>145</v>
      </c>
      <c r="Y961" s="73">
        <f>(PLANEJAMENTO[[#This Row],[AGUARDANDO SEPARAÇÃO]]+PLANEJAMENTO[[#This Row],[FINALIZADO]])/(PLANEJAMENTO[[#This Row],[KIT]]+PLANEJAMENTO[[#This Row],[TOTAL LISTA]])</f>
        <v>0</v>
      </c>
    </row>
    <row r="962" spans="1:25" x14ac:dyDescent="0.25">
      <c r="A962" s="72" t="s">
        <v>611</v>
      </c>
      <c r="B962" s="71" t="s">
        <v>158</v>
      </c>
      <c r="C962" s="3">
        <v>30453</v>
      </c>
      <c r="D962" s="3" t="s">
        <v>633</v>
      </c>
      <c r="E962" s="47" t="s">
        <v>138</v>
      </c>
      <c r="F962" s="4" t="s">
        <v>583</v>
      </c>
      <c r="G962" s="52">
        <v>960</v>
      </c>
      <c r="H962" s="3">
        <v>6</v>
      </c>
      <c r="I962" s="15">
        <f>SUMIFS(IN_TRANSITO!E:E,IN_TRANSITO!B:B,PLANEJAMENTO!C962,IN_TRANSITO!H:H,PLANEJAMENTO!$I$2,IN_TRANSITO!W:W,PLANEJAMENTO!A962)</f>
        <v>0</v>
      </c>
      <c r="J962" s="15">
        <f>SUMIFS(IN_TRANSITO!E:E,IN_TRANSITO!B:B,PLANEJAMENTO!C962,IN_TRANSITO!H:H,PLANEJAMENTO!$J$2,IN_TRANSITO!W:W,PLANEJAMENTO!A962)</f>
        <v>0</v>
      </c>
      <c r="K962" s="15">
        <f>SUMIFS(PRODUCAO_SHRINK!E:E,PRODUCAO_SHRINK!B:B,PLANEJAMENTO[[#This Row],[SKU]],PRODUCAO_SHRINK!H:H,PLANEJAMENTO[[#Headers],[SHERINK SOLICITADO]],PRODUCAO_SHRINK!V:V,PLANEJAMENTO[[#This Row],[LISTA]])</f>
        <v>0</v>
      </c>
      <c r="L962" s="15">
        <f>SUMIFS(PRODUCAO_SHRINK!E:E,PRODUCAO_SHRINK!B:B,PLANEJAMENTO[[#This Row],[SKU]],PRODUCAO_SHRINK!H:H,PLANEJAMENTO[[#Headers],[SHERINK ENVIADO]],PRODUCAO_SHRINK!V:V,PLANEJAMENTO[[#This Row],[LISTA]])</f>
        <v>0</v>
      </c>
      <c r="M962" s="15">
        <f>SUMIFS(IN_TRANSITO!E:E,IN_TRANSITO!B:B,PLANEJAMENTO!C962,IN_TRANSITO!H:H,PLANEJAMENTO!$M$2,IN_TRANSITO!W:W,PLANEJAMENTO!A962)</f>
        <v>0</v>
      </c>
      <c r="N962" s="15">
        <v>0</v>
      </c>
      <c r="O962" s="15">
        <v>138</v>
      </c>
      <c r="P962" s="15">
        <f>(PLANEJAMENTO[[#This Row],[AGUARDANDO SEPARAÇÃO]]+PLANEJAMENTO[[#This Row],[FINALIZADO]])-(PLANEJAMENTO[[#This Row],[TOTAL LISTA]]+PLANEJAMENTO[[#This Row],[KIT]])</f>
        <v>-138</v>
      </c>
      <c r="Q962" s="3">
        <f>IFERROR(VLOOKUP(PLANEJAMENTO[[#This Row],[SKU]],EST_MERCOCAMP!A:E,5,0),0)</f>
        <v>8076</v>
      </c>
      <c r="R962" s="3">
        <f>IFERROR(VLOOKUP(PLANEJAMENTO[[#This Row],[SKU]],EST_LMX!A:C,3,0),0)</f>
        <v>6786</v>
      </c>
      <c r="S962" s="7">
        <f>IFERROR(IF(VLOOKUP(C962,'EST_DEVINTEX X DEMANDA'!A:E,5,0)&lt;0,0,VLOOKUP(C962,'EST_DEVINTEX X DEMANDA'!A:E,5,0)),0)</f>
        <v>5760</v>
      </c>
      <c r="T962" s="3"/>
      <c r="U962" s="3">
        <f t="shared" si="31"/>
        <v>0</v>
      </c>
      <c r="V962" s="3">
        <f t="shared" si="33"/>
        <v>0</v>
      </c>
      <c r="W962" s="3" t="s">
        <v>182</v>
      </c>
      <c r="X962" s="133" t="s">
        <v>145</v>
      </c>
      <c r="Y962" s="73">
        <f>(PLANEJAMENTO[[#This Row],[AGUARDANDO SEPARAÇÃO]]+PLANEJAMENTO[[#This Row],[FINALIZADO]])/(PLANEJAMENTO[[#This Row],[KIT]]+PLANEJAMENTO[[#This Row],[TOTAL LISTA]])</f>
        <v>0</v>
      </c>
    </row>
    <row r="963" spans="1:25" x14ac:dyDescent="0.25">
      <c r="A963" s="72" t="s">
        <v>611</v>
      </c>
      <c r="B963" s="71" t="s">
        <v>158</v>
      </c>
      <c r="C963" s="3">
        <v>33266</v>
      </c>
      <c r="D963" s="3" t="s">
        <v>634</v>
      </c>
      <c r="E963" s="47" t="s">
        <v>137</v>
      </c>
      <c r="F963" s="4" t="s">
        <v>583</v>
      </c>
      <c r="G963" s="52">
        <v>672</v>
      </c>
      <c r="H963" s="3">
        <v>6</v>
      </c>
      <c r="I963" s="15">
        <f>SUMIFS(IN_TRANSITO!E:E,IN_TRANSITO!B:B,PLANEJAMENTO!C963,IN_TRANSITO!H:H,PLANEJAMENTO!$I$2,IN_TRANSITO!W:W,PLANEJAMENTO!A963)</f>
        <v>138</v>
      </c>
      <c r="J963" s="15">
        <f>SUMIFS(IN_TRANSITO!E:E,IN_TRANSITO!B:B,PLANEJAMENTO!C963,IN_TRANSITO!H:H,PLANEJAMENTO!$J$2,IN_TRANSITO!W:W,PLANEJAMENTO!A963)</f>
        <v>0</v>
      </c>
      <c r="K963" s="15">
        <f>SUMIFS(PRODUCAO_SHRINK!E:E,PRODUCAO_SHRINK!B:B,PLANEJAMENTO[[#This Row],[SKU]],PRODUCAO_SHRINK!H:H,PLANEJAMENTO[[#Headers],[SHERINK SOLICITADO]],PRODUCAO_SHRINK!V:V,PLANEJAMENTO[[#This Row],[LISTA]])</f>
        <v>0</v>
      </c>
      <c r="L963" s="15">
        <f>SUMIFS(PRODUCAO_SHRINK!E:E,PRODUCAO_SHRINK!B:B,PLANEJAMENTO[[#This Row],[SKU]],PRODUCAO_SHRINK!H:H,PLANEJAMENTO[[#Headers],[SHERINK ENVIADO]],PRODUCAO_SHRINK!V:V,PLANEJAMENTO[[#This Row],[LISTA]])</f>
        <v>0</v>
      </c>
      <c r="M963" s="15">
        <f>SUMIFS(IN_TRANSITO!E:E,IN_TRANSITO!B:B,PLANEJAMENTO!C963,IN_TRANSITO!H:H,PLANEJAMENTO!$M$2,IN_TRANSITO!W:W,PLANEJAMENTO!A963)</f>
        <v>0</v>
      </c>
      <c r="N963" s="15">
        <v>0</v>
      </c>
      <c r="O963" s="15">
        <v>138</v>
      </c>
      <c r="P963" s="15">
        <f>(PLANEJAMENTO[[#This Row],[AGUARDANDO SEPARAÇÃO]]+PLANEJAMENTO[[#This Row],[FINALIZADO]])-(PLANEJAMENTO[[#This Row],[TOTAL LISTA]]+PLANEJAMENTO[[#This Row],[KIT]])</f>
        <v>0</v>
      </c>
      <c r="Q963" s="3">
        <f>IFERROR(VLOOKUP(PLANEJAMENTO[[#This Row],[SKU]],EST_MERCOCAMP!A:E,5,0),0)</f>
        <v>2124</v>
      </c>
      <c r="R963" s="3">
        <f>IFERROR(VLOOKUP(PLANEJAMENTO[[#This Row],[SKU]],EST_LMX!A:C,3,0),0)</f>
        <v>798</v>
      </c>
      <c r="S963" s="7">
        <f>IFERROR(IF(VLOOKUP(C963,'EST_DEVINTEX X DEMANDA'!A:E,5,0)&lt;0,0,VLOOKUP(C963,'EST_DEVINTEX X DEMANDA'!A:E,5,0)),0)</f>
        <v>4722</v>
      </c>
      <c r="T963" s="3"/>
      <c r="U963" s="3">
        <f t="shared" ref="U963:U1026" si="34">T963*G963</f>
        <v>0</v>
      </c>
      <c r="V963" s="3">
        <f t="shared" si="33"/>
        <v>0</v>
      </c>
      <c r="W963" s="3" t="s">
        <v>145</v>
      </c>
      <c r="X963" s="133" t="s">
        <v>145</v>
      </c>
      <c r="Y963" s="73">
        <f>(PLANEJAMENTO[[#This Row],[AGUARDANDO SEPARAÇÃO]]+PLANEJAMENTO[[#This Row],[FINALIZADO]])/(PLANEJAMENTO[[#This Row],[KIT]]+PLANEJAMENTO[[#This Row],[TOTAL LISTA]])</f>
        <v>1</v>
      </c>
    </row>
    <row r="964" spans="1:25" x14ac:dyDescent="0.25">
      <c r="A964" s="72" t="s">
        <v>611</v>
      </c>
      <c r="B964" s="71" t="s">
        <v>158</v>
      </c>
      <c r="C964" s="3">
        <v>34701</v>
      </c>
      <c r="D964" s="3" t="s">
        <v>635</v>
      </c>
      <c r="E964" s="47" t="s">
        <v>137</v>
      </c>
      <c r="F964" s="4" t="s">
        <v>583</v>
      </c>
      <c r="G964" s="52">
        <v>1560</v>
      </c>
      <c r="H964" s="3">
        <v>12</v>
      </c>
      <c r="I964" s="15">
        <f>SUMIFS(IN_TRANSITO!E:E,IN_TRANSITO!B:B,PLANEJAMENTO!C964,IN_TRANSITO!H:H,PLANEJAMENTO!$I$2,IN_TRANSITO!W:W,PLANEJAMENTO!A964)</f>
        <v>156</v>
      </c>
      <c r="J964" s="15">
        <f>SUMIFS(IN_TRANSITO!E:E,IN_TRANSITO!B:B,PLANEJAMENTO!C964,IN_TRANSITO!H:H,PLANEJAMENTO!$J$2,IN_TRANSITO!W:W,PLANEJAMENTO!A964)</f>
        <v>0</v>
      </c>
      <c r="K964" s="15">
        <f>SUMIFS(PRODUCAO_SHRINK!E:E,PRODUCAO_SHRINK!B:B,PLANEJAMENTO[[#This Row],[SKU]],PRODUCAO_SHRINK!H:H,PLANEJAMENTO[[#Headers],[SHERINK SOLICITADO]],PRODUCAO_SHRINK!V:V,PLANEJAMENTO[[#This Row],[LISTA]])</f>
        <v>0</v>
      </c>
      <c r="L964" s="15">
        <f>SUMIFS(PRODUCAO_SHRINK!E:E,PRODUCAO_SHRINK!B:B,PLANEJAMENTO[[#This Row],[SKU]],PRODUCAO_SHRINK!H:H,PLANEJAMENTO[[#Headers],[SHERINK ENVIADO]],PRODUCAO_SHRINK!V:V,PLANEJAMENTO[[#This Row],[LISTA]])</f>
        <v>0</v>
      </c>
      <c r="M964" s="15">
        <f>SUMIFS(IN_TRANSITO!E:E,IN_TRANSITO!B:B,PLANEJAMENTO!C964,IN_TRANSITO!H:H,PLANEJAMENTO!$M$2,IN_TRANSITO!W:W,PLANEJAMENTO!A964)</f>
        <v>0</v>
      </c>
      <c r="N964" s="15">
        <v>0</v>
      </c>
      <c r="O964" s="15">
        <v>156</v>
      </c>
      <c r="P964" s="15">
        <f>(PLANEJAMENTO[[#This Row],[AGUARDANDO SEPARAÇÃO]]+PLANEJAMENTO[[#This Row],[FINALIZADO]])-(PLANEJAMENTO[[#This Row],[TOTAL LISTA]]+PLANEJAMENTO[[#This Row],[KIT]])</f>
        <v>0</v>
      </c>
      <c r="Q964" s="3">
        <f>IFERROR(VLOOKUP(PLANEJAMENTO[[#This Row],[SKU]],EST_MERCOCAMP!A:E,5,0),0)</f>
        <v>5496</v>
      </c>
      <c r="R964" s="3">
        <f>IFERROR(VLOOKUP(PLANEJAMENTO[[#This Row],[SKU]],EST_LMX!A:C,3,0),0)</f>
        <v>2520</v>
      </c>
      <c r="S964" s="7">
        <f>IFERROR(IF(VLOOKUP(C964,'EST_DEVINTEX X DEMANDA'!A:E,5,0)&lt;0,0,VLOOKUP(C964,'EST_DEVINTEX X DEMANDA'!A:E,5,0)),0)</f>
        <v>0</v>
      </c>
      <c r="T964" s="3"/>
      <c r="U964" s="3">
        <f t="shared" si="34"/>
        <v>0</v>
      </c>
      <c r="V964" s="3">
        <f t="shared" si="33"/>
        <v>0</v>
      </c>
      <c r="W964" s="3" t="s">
        <v>145</v>
      </c>
      <c r="X964" s="133" t="s">
        <v>145</v>
      </c>
      <c r="Y964" s="73">
        <f>(PLANEJAMENTO[[#This Row],[AGUARDANDO SEPARAÇÃO]]+PLANEJAMENTO[[#This Row],[FINALIZADO]])/(PLANEJAMENTO[[#This Row],[KIT]]+PLANEJAMENTO[[#This Row],[TOTAL LISTA]])</f>
        <v>1</v>
      </c>
    </row>
    <row r="965" spans="1:25" x14ac:dyDescent="0.25">
      <c r="A965" s="72" t="s">
        <v>611</v>
      </c>
      <c r="B965" s="71" t="s">
        <v>158</v>
      </c>
      <c r="C965" s="3">
        <v>32654</v>
      </c>
      <c r="D965" s="3" t="s">
        <v>636</v>
      </c>
      <c r="E965" s="47" t="s">
        <v>137</v>
      </c>
      <c r="F965" s="4" t="s">
        <v>583</v>
      </c>
      <c r="G965" s="52">
        <v>960</v>
      </c>
      <c r="H965" s="3">
        <v>6</v>
      </c>
      <c r="I965" s="15">
        <f>SUMIFS(IN_TRANSITO!E:E,IN_TRANSITO!B:B,PLANEJAMENTO!C965,IN_TRANSITO!H:H,PLANEJAMENTO!$I$2,IN_TRANSITO!W:W,PLANEJAMENTO!A965)</f>
        <v>0</v>
      </c>
      <c r="J965" s="15">
        <f>SUMIFS(IN_TRANSITO!E:E,IN_TRANSITO!B:B,PLANEJAMENTO!C965,IN_TRANSITO!H:H,PLANEJAMENTO!$J$2,IN_TRANSITO!W:W,PLANEJAMENTO!A965)</f>
        <v>0</v>
      </c>
      <c r="K965" s="15">
        <f>SUMIFS(PRODUCAO_SHRINK!E:E,PRODUCAO_SHRINK!B:B,PLANEJAMENTO[[#This Row],[SKU]],PRODUCAO_SHRINK!H:H,PLANEJAMENTO[[#Headers],[SHERINK SOLICITADO]],PRODUCAO_SHRINK!V:V,PLANEJAMENTO[[#This Row],[LISTA]])</f>
        <v>0</v>
      </c>
      <c r="L965" s="15">
        <f>SUMIFS(PRODUCAO_SHRINK!E:E,PRODUCAO_SHRINK!B:B,PLANEJAMENTO[[#This Row],[SKU]],PRODUCAO_SHRINK!H:H,PLANEJAMENTO[[#Headers],[SHERINK ENVIADO]],PRODUCAO_SHRINK!V:V,PLANEJAMENTO[[#This Row],[LISTA]])</f>
        <v>0</v>
      </c>
      <c r="M965" s="15">
        <f>SUMIFS(IN_TRANSITO!E:E,IN_TRANSITO!B:B,PLANEJAMENTO!C965,IN_TRANSITO!H:H,PLANEJAMENTO!$M$2,IN_TRANSITO!W:W,PLANEJAMENTO!A965)</f>
        <v>0</v>
      </c>
      <c r="N965" s="15">
        <v>0</v>
      </c>
      <c r="O965" s="15">
        <v>150</v>
      </c>
      <c r="P965" s="15">
        <f>(PLANEJAMENTO[[#This Row],[AGUARDANDO SEPARAÇÃO]]+PLANEJAMENTO[[#This Row],[FINALIZADO]])-(PLANEJAMENTO[[#This Row],[TOTAL LISTA]]+PLANEJAMENTO[[#This Row],[KIT]])</f>
        <v>-150</v>
      </c>
      <c r="Q965" s="3">
        <f>IFERROR(VLOOKUP(PLANEJAMENTO[[#This Row],[SKU]],EST_MERCOCAMP!A:E,5,0),0)</f>
        <v>6972</v>
      </c>
      <c r="R965" s="3">
        <f>IFERROR(VLOOKUP(PLANEJAMENTO[[#This Row],[SKU]],EST_LMX!A:C,3,0),0)</f>
        <v>1458</v>
      </c>
      <c r="S965" s="7">
        <f>IFERROR(IF(VLOOKUP(C965,'EST_DEVINTEX X DEMANDA'!A:E,5,0)&lt;0,0,VLOOKUP(C965,'EST_DEVINTEX X DEMANDA'!A:E,5,0)),0)</f>
        <v>4356</v>
      </c>
      <c r="T965" s="3"/>
      <c r="U965" s="3">
        <f t="shared" si="34"/>
        <v>0</v>
      </c>
      <c r="V965" s="3">
        <f t="shared" si="33"/>
        <v>0</v>
      </c>
      <c r="W965" s="3" t="s">
        <v>182</v>
      </c>
      <c r="X965" s="133" t="s">
        <v>145</v>
      </c>
      <c r="Y965" s="73">
        <f>(PLANEJAMENTO[[#This Row],[AGUARDANDO SEPARAÇÃO]]+PLANEJAMENTO[[#This Row],[FINALIZADO]])/(PLANEJAMENTO[[#This Row],[KIT]]+PLANEJAMENTO[[#This Row],[TOTAL LISTA]])</f>
        <v>0</v>
      </c>
    </row>
    <row r="966" spans="1:25" x14ac:dyDescent="0.25">
      <c r="A966" s="72" t="s">
        <v>611</v>
      </c>
      <c r="B966" s="71" t="s">
        <v>158</v>
      </c>
      <c r="C966" s="3">
        <v>32623</v>
      </c>
      <c r="D966" s="3" t="s">
        <v>637</v>
      </c>
      <c r="E966" s="47" t="s">
        <v>137</v>
      </c>
      <c r="F966" s="4" t="s">
        <v>583</v>
      </c>
      <c r="G966" s="52">
        <v>8352</v>
      </c>
      <c r="H966" s="3">
        <v>12</v>
      </c>
      <c r="I966" s="15">
        <f>SUMIFS(IN_TRANSITO!E:E,IN_TRANSITO!B:B,PLANEJAMENTO!C966,IN_TRANSITO!H:H,PLANEJAMENTO!$I$2,IN_TRANSITO!W:W,PLANEJAMENTO!A966)</f>
        <v>0</v>
      </c>
      <c r="J966" s="15">
        <f>SUMIFS(IN_TRANSITO!E:E,IN_TRANSITO!B:B,PLANEJAMENTO!C966,IN_TRANSITO!H:H,PLANEJAMENTO!$J$2,IN_TRANSITO!W:W,PLANEJAMENTO!A966)</f>
        <v>0</v>
      </c>
      <c r="K966" s="15">
        <f>SUMIFS(PRODUCAO_SHRINK!E:E,PRODUCAO_SHRINK!B:B,PLANEJAMENTO[[#This Row],[SKU]],PRODUCAO_SHRINK!H:H,PLANEJAMENTO[[#Headers],[SHERINK SOLICITADO]],PRODUCAO_SHRINK!V:V,PLANEJAMENTO[[#This Row],[LISTA]])</f>
        <v>0</v>
      </c>
      <c r="L966" s="15">
        <f>SUMIFS(PRODUCAO_SHRINK!E:E,PRODUCAO_SHRINK!B:B,PLANEJAMENTO[[#This Row],[SKU]],PRODUCAO_SHRINK!H:H,PLANEJAMENTO[[#Headers],[SHERINK ENVIADO]],PRODUCAO_SHRINK!V:V,PLANEJAMENTO[[#This Row],[LISTA]])</f>
        <v>0</v>
      </c>
      <c r="M966" s="15">
        <f>SUMIFS(IN_TRANSITO!E:E,IN_TRANSITO!B:B,PLANEJAMENTO!C966,IN_TRANSITO!H:H,PLANEJAMENTO!$M$2,IN_TRANSITO!W:W,PLANEJAMENTO!A966)</f>
        <v>0</v>
      </c>
      <c r="N966" s="15">
        <v>0</v>
      </c>
      <c r="O966" s="15">
        <v>156</v>
      </c>
      <c r="P966" s="15">
        <f>(PLANEJAMENTO[[#This Row],[AGUARDANDO SEPARAÇÃO]]+PLANEJAMENTO[[#This Row],[FINALIZADO]])-(PLANEJAMENTO[[#This Row],[TOTAL LISTA]]+PLANEJAMENTO[[#This Row],[KIT]])</f>
        <v>-156</v>
      </c>
      <c r="Q966" s="3">
        <f>IFERROR(VLOOKUP(PLANEJAMENTO[[#This Row],[SKU]],EST_MERCOCAMP!A:E,5,0),0)</f>
        <v>21480</v>
      </c>
      <c r="R966" s="3">
        <f>IFERROR(VLOOKUP(PLANEJAMENTO[[#This Row],[SKU]],EST_LMX!A:C,3,0),0)</f>
        <v>624</v>
      </c>
      <c r="S966" s="7">
        <f>IFERROR(IF(VLOOKUP(C966,'EST_DEVINTEX X DEMANDA'!A:E,5,0)&lt;0,0,VLOOKUP(C966,'EST_DEVINTEX X DEMANDA'!A:E,5,0)),0)</f>
        <v>35760</v>
      </c>
      <c r="T966" s="3"/>
      <c r="U966" s="3">
        <f t="shared" si="34"/>
        <v>0</v>
      </c>
      <c r="V966" s="3">
        <f t="shared" si="33"/>
        <v>0</v>
      </c>
      <c r="W966" s="3" t="s">
        <v>182</v>
      </c>
      <c r="X966" s="133" t="s">
        <v>145</v>
      </c>
      <c r="Y966" s="73">
        <f>(PLANEJAMENTO[[#This Row],[AGUARDANDO SEPARAÇÃO]]+PLANEJAMENTO[[#This Row],[FINALIZADO]])/(PLANEJAMENTO[[#This Row],[KIT]]+PLANEJAMENTO[[#This Row],[TOTAL LISTA]])</f>
        <v>0</v>
      </c>
    </row>
    <row r="967" spans="1:25" x14ac:dyDescent="0.25">
      <c r="A967" s="72" t="s">
        <v>611</v>
      </c>
      <c r="B967" s="71" t="s">
        <v>158</v>
      </c>
      <c r="C967" s="3">
        <v>34943</v>
      </c>
      <c r="D967" s="3" t="s">
        <v>638</v>
      </c>
      <c r="E967" s="47" t="s">
        <v>135</v>
      </c>
      <c r="F967" s="4" t="s">
        <v>583</v>
      </c>
      <c r="G967" s="52">
        <v>1440</v>
      </c>
      <c r="H967" s="3">
        <v>6</v>
      </c>
      <c r="I967" s="15">
        <f>SUMIFS(IN_TRANSITO!E:E,IN_TRANSITO!B:B,PLANEJAMENTO!C967,IN_TRANSITO!H:H,PLANEJAMENTO!$I$2,IN_TRANSITO!W:W,PLANEJAMENTO!A967)</f>
        <v>0</v>
      </c>
      <c r="J967" s="15">
        <f>SUMIFS(IN_TRANSITO!E:E,IN_TRANSITO!B:B,PLANEJAMENTO!C967,IN_TRANSITO!H:H,PLANEJAMENTO!$J$2,IN_TRANSITO!W:W,PLANEJAMENTO!A967)</f>
        <v>0</v>
      </c>
      <c r="K967" s="15">
        <f>SUMIFS(PRODUCAO_SHRINK!E:E,PRODUCAO_SHRINK!B:B,PLANEJAMENTO[[#This Row],[SKU]],PRODUCAO_SHRINK!H:H,PLANEJAMENTO[[#Headers],[SHERINK SOLICITADO]],PRODUCAO_SHRINK!V:V,PLANEJAMENTO[[#This Row],[LISTA]])</f>
        <v>0</v>
      </c>
      <c r="L967" s="15">
        <f>SUMIFS(PRODUCAO_SHRINK!E:E,PRODUCAO_SHRINK!B:B,PLANEJAMENTO[[#This Row],[SKU]],PRODUCAO_SHRINK!H:H,PLANEJAMENTO[[#Headers],[SHERINK ENVIADO]],PRODUCAO_SHRINK!V:V,PLANEJAMENTO[[#This Row],[LISTA]])</f>
        <v>0</v>
      </c>
      <c r="M967" s="15">
        <f>SUMIFS(IN_TRANSITO!E:E,IN_TRANSITO!B:B,PLANEJAMENTO!C967,IN_TRANSITO!H:H,PLANEJAMENTO!$M$2,IN_TRANSITO!W:W,PLANEJAMENTO!A967)</f>
        <v>0</v>
      </c>
      <c r="N967" s="15">
        <v>0</v>
      </c>
      <c r="O967" s="15">
        <v>162</v>
      </c>
      <c r="P967" s="15">
        <f>(PLANEJAMENTO[[#This Row],[AGUARDANDO SEPARAÇÃO]]+PLANEJAMENTO[[#This Row],[FINALIZADO]])-(PLANEJAMENTO[[#This Row],[TOTAL LISTA]]+PLANEJAMENTO[[#This Row],[KIT]])</f>
        <v>-162</v>
      </c>
      <c r="Q967" s="3">
        <f>IFERROR(VLOOKUP(PLANEJAMENTO[[#This Row],[SKU]],EST_MERCOCAMP!A:E,5,0),0)</f>
        <v>1728</v>
      </c>
      <c r="R967" s="3">
        <f>IFERROR(VLOOKUP(PLANEJAMENTO[[#This Row],[SKU]],EST_LMX!A:C,3,0),0)</f>
        <v>24</v>
      </c>
      <c r="S967" s="7">
        <f>IFERROR(IF(VLOOKUP(C967,'EST_DEVINTEX X DEMANDA'!A:E,5,0)&lt;0,0,VLOOKUP(C967,'EST_DEVINTEX X DEMANDA'!A:E,5,0)),0)</f>
        <v>786</v>
      </c>
      <c r="T967" s="3"/>
      <c r="U967" s="3">
        <f t="shared" si="34"/>
        <v>0</v>
      </c>
      <c r="V967" s="3">
        <f t="shared" si="33"/>
        <v>0</v>
      </c>
      <c r="W967" s="3" t="s">
        <v>145</v>
      </c>
      <c r="X967" s="133" t="s">
        <v>145</v>
      </c>
      <c r="Y967" s="73">
        <f>(PLANEJAMENTO[[#This Row],[AGUARDANDO SEPARAÇÃO]]+PLANEJAMENTO[[#This Row],[FINALIZADO]])/(PLANEJAMENTO[[#This Row],[KIT]]+PLANEJAMENTO[[#This Row],[TOTAL LISTA]])</f>
        <v>0</v>
      </c>
    </row>
    <row r="968" spans="1:25" x14ac:dyDescent="0.25">
      <c r="A968" s="72" t="s">
        <v>611</v>
      </c>
      <c r="B968" s="71" t="s">
        <v>158</v>
      </c>
      <c r="C968" s="3">
        <v>33402</v>
      </c>
      <c r="D968" s="3" t="s">
        <v>639</v>
      </c>
      <c r="E968" s="47" t="s">
        <v>138</v>
      </c>
      <c r="F968" s="4" t="s">
        <v>583</v>
      </c>
      <c r="G968" s="52">
        <v>720</v>
      </c>
      <c r="H968" s="3">
        <v>6</v>
      </c>
      <c r="I968" s="15">
        <f>SUMIFS(IN_TRANSITO!E:E,IN_TRANSITO!B:B,PLANEJAMENTO!C968,IN_TRANSITO!H:H,PLANEJAMENTO!$I$2,IN_TRANSITO!W:W,PLANEJAMENTO!A968)</f>
        <v>162</v>
      </c>
      <c r="J968" s="15">
        <f>SUMIFS(IN_TRANSITO!E:E,IN_TRANSITO!B:B,PLANEJAMENTO!C968,IN_TRANSITO!H:H,PLANEJAMENTO!$J$2,IN_TRANSITO!W:W,PLANEJAMENTO!A968)</f>
        <v>0</v>
      </c>
      <c r="K968" s="15">
        <f>SUMIFS(PRODUCAO_SHRINK!E:E,PRODUCAO_SHRINK!B:B,PLANEJAMENTO[[#This Row],[SKU]],PRODUCAO_SHRINK!H:H,PLANEJAMENTO[[#Headers],[SHERINK SOLICITADO]],PRODUCAO_SHRINK!V:V,PLANEJAMENTO[[#This Row],[LISTA]])</f>
        <v>0</v>
      </c>
      <c r="L968" s="15">
        <f>SUMIFS(PRODUCAO_SHRINK!E:E,PRODUCAO_SHRINK!B:B,PLANEJAMENTO[[#This Row],[SKU]],PRODUCAO_SHRINK!H:H,PLANEJAMENTO[[#Headers],[SHERINK ENVIADO]],PRODUCAO_SHRINK!V:V,PLANEJAMENTO[[#This Row],[LISTA]])</f>
        <v>0</v>
      </c>
      <c r="M968" s="15">
        <f>SUMIFS(IN_TRANSITO!E:E,IN_TRANSITO!B:B,PLANEJAMENTO!C968,IN_TRANSITO!H:H,PLANEJAMENTO!$M$2,IN_TRANSITO!W:W,PLANEJAMENTO!A968)</f>
        <v>0</v>
      </c>
      <c r="N968" s="15">
        <v>0</v>
      </c>
      <c r="O968" s="15">
        <v>162</v>
      </c>
      <c r="P968" s="15">
        <f>(PLANEJAMENTO[[#This Row],[AGUARDANDO SEPARAÇÃO]]+PLANEJAMENTO[[#This Row],[FINALIZADO]])-(PLANEJAMENTO[[#This Row],[TOTAL LISTA]]+PLANEJAMENTO[[#This Row],[KIT]])</f>
        <v>0</v>
      </c>
      <c r="Q968" s="3">
        <f>IFERROR(VLOOKUP(PLANEJAMENTO[[#This Row],[SKU]],EST_MERCOCAMP!A:E,5,0),0)</f>
        <v>10044</v>
      </c>
      <c r="R968" s="3">
        <f>IFERROR(VLOOKUP(PLANEJAMENTO[[#This Row],[SKU]],EST_LMX!A:C,3,0),0)</f>
        <v>1092</v>
      </c>
      <c r="S968" s="7">
        <f>IFERROR(IF(VLOOKUP(C968,'EST_DEVINTEX X DEMANDA'!A:E,5,0)&lt;0,0,VLOOKUP(C968,'EST_DEVINTEX X DEMANDA'!A:E,5,0)),0)</f>
        <v>720</v>
      </c>
      <c r="T968" s="3"/>
      <c r="U968" s="3">
        <f t="shared" si="34"/>
        <v>0</v>
      </c>
      <c r="V968" s="3">
        <f t="shared" si="33"/>
        <v>0</v>
      </c>
      <c r="W968" s="3" t="s">
        <v>145</v>
      </c>
      <c r="X968" s="133" t="s">
        <v>145</v>
      </c>
      <c r="Y968" s="73">
        <f>(PLANEJAMENTO[[#This Row],[AGUARDANDO SEPARAÇÃO]]+PLANEJAMENTO[[#This Row],[FINALIZADO]])/(PLANEJAMENTO[[#This Row],[KIT]]+PLANEJAMENTO[[#This Row],[TOTAL LISTA]])</f>
        <v>1</v>
      </c>
    </row>
    <row r="969" spans="1:25" x14ac:dyDescent="0.25">
      <c r="A969" s="72" t="s">
        <v>611</v>
      </c>
      <c r="B969" s="71" t="s">
        <v>158</v>
      </c>
      <c r="C969" s="3">
        <v>95003</v>
      </c>
      <c r="D969" s="3" t="s">
        <v>493</v>
      </c>
      <c r="E969" s="47" t="s">
        <v>135</v>
      </c>
      <c r="F969" s="4" t="s">
        <v>583</v>
      </c>
      <c r="G969" s="52">
        <v>960</v>
      </c>
      <c r="H969" s="3">
        <v>6</v>
      </c>
      <c r="I969" s="15">
        <f>SUMIFS(IN_TRANSITO!E:E,IN_TRANSITO!B:B,PLANEJAMENTO!C969,IN_TRANSITO!H:H,PLANEJAMENTO!$I$2,IN_TRANSITO!W:W,PLANEJAMENTO!A969)</f>
        <v>0</v>
      </c>
      <c r="J969" s="15">
        <f>SUMIFS(IN_TRANSITO!E:E,IN_TRANSITO!B:B,PLANEJAMENTO!C969,IN_TRANSITO!H:H,PLANEJAMENTO!$J$2,IN_TRANSITO!W:W,PLANEJAMENTO!A969)</f>
        <v>0</v>
      </c>
      <c r="K969" s="15">
        <f>SUMIFS(PRODUCAO_SHRINK!E:E,PRODUCAO_SHRINK!B:B,PLANEJAMENTO[[#This Row],[SKU]],PRODUCAO_SHRINK!H:H,PLANEJAMENTO[[#Headers],[SHERINK SOLICITADO]],PRODUCAO_SHRINK!V:V,PLANEJAMENTO[[#This Row],[LISTA]])</f>
        <v>0</v>
      </c>
      <c r="L969" s="15">
        <f>SUMIFS(PRODUCAO_SHRINK!E:E,PRODUCAO_SHRINK!B:B,PLANEJAMENTO[[#This Row],[SKU]],PRODUCAO_SHRINK!H:H,PLANEJAMENTO[[#Headers],[SHERINK ENVIADO]],PRODUCAO_SHRINK!V:V,PLANEJAMENTO[[#This Row],[LISTA]])</f>
        <v>0</v>
      </c>
      <c r="M969" s="15">
        <f>SUMIFS(IN_TRANSITO!E:E,IN_TRANSITO!B:B,PLANEJAMENTO!C969,IN_TRANSITO!H:H,PLANEJAMENTO!$M$2,IN_TRANSITO!W:W,PLANEJAMENTO!A969)</f>
        <v>0</v>
      </c>
      <c r="N969" s="15">
        <v>0</v>
      </c>
      <c r="O969" s="15">
        <v>168</v>
      </c>
      <c r="P969" s="15">
        <f>(PLANEJAMENTO[[#This Row],[AGUARDANDO SEPARAÇÃO]]+PLANEJAMENTO[[#This Row],[FINALIZADO]])-(PLANEJAMENTO[[#This Row],[TOTAL LISTA]]+PLANEJAMENTO[[#This Row],[KIT]])</f>
        <v>-168</v>
      </c>
      <c r="Q969" s="3">
        <f>IFERROR(VLOOKUP(PLANEJAMENTO[[#This Row],[SKU]],EST_MERCOCAMP!A:E,5,0),0)</f>
        <v>42978</v>
      </c>
      <c r="R969" s="3">
        <f>IFERROR(VLOOKUP(PLANEJAMENTO[[#This Row],[SKU]],EST_LMX!A:C,3,0),0)</f>
        <v>654</v>
      </c>
      <c r="S969" s="7">
        <f>IFERROR(IF(VLOOKUP(C969,'EST_DEVINTEX X DEMANDA'!A:E,5,0)&lt;0,0,VLOOKUP(C969,'EST_DEVINTEX X DEMANDA'!A:E,5,0)),0)</f>
        <v>960</v>
      </c>
      <c r="T969" s="3"/>
      <c r="U969" s="3">
        <f t="shared" si="34"/>
        <v>0</v>
      </c>
      <c r="V969" s="3">
        <f t="shared" si="33"/>
        <v>0</v>
      </c>
      <c r="W969" s="3" t="s">
        <v>182</v>
      </c>
      <c r="X969" s="133" t="s">
        <v>145</v>
      </c>
      <c r="Y969" s="73">
        <f>(PLANEJAMENTO[[#This Row],[AGUARDANDO SEPARAÇÃO]]+PLANEJAMENTO[[#This Row],[FINALIZADO]])/(PLANEJAMENTO[[#This Row],[KIT]]+PLANEJAMENTO[[#This Row],[TOTAL LISTA]])</f>
        <v>0</v>
      </c>
    </row>
    <row r="970" spans="1:25" x14ac:dyDescent="0.25">
      <c r="A970" s="72" t="s">
        <v>611</v>
      </c>
      <c r="B970" s="71" t="s">
        <v>158</v>
      </c>
      <c r="C970" s="3">
        <v>33297</v>
      </c>
      <c r="D970" s="3" t="s">
        <v>483</v>
      </c>
      <c r="E970" s="47" t="s">
        <v>135</v>
      </c>
      <c r="F970" s="4" t="s">
        <v>583</v>
      </c>
      <c r="G970" s="52">
        <v>3528</v>
      </c>
      <c r="H970" s="3">
        <v>6</v>
      </c>
      <c r="I970" s="15">
        <f>SUMIFS(IN_TRANSITO!E:E,IN_TRANSITO!B:B,PLANEJAMENTO!C970,IN_TRANSITO!H:H,PLANEJAMENTO!$I$2,IN_TRANSITO!W:W,PLANEJAMENTO!A970)</f>
        <v>0</v>
      </c>
      <c r="J970" s="15">
        <f>SUMIFS(IN_TRANSITO!E:E,IN_TRANSITO!B:B,PLANEJAMENTO!C970,IN_TRANSITO!H:H,PLANEJAMENTO!$J$2,IN_TRANSITO!W:W,PLANEJAMENTO!A970)</f>
        <v>0</v>
      </c>
      <c r="K970" s="15">
        <f>SUMIFS(PRODUCAO_SHRINK!E:E,PRODUCAO_SHRINK!B:B,PLANEJAMENTO[[#This Row],[SKU]],PRODUCAO_SHRINK!H:H,PLANEJAMENTO[[#Headers],[SHERINK SOLICITADO]],PRODUCAO_SHRINK!V:V,PLANEJAMENTO[[#This Row],[LISTA]])</f>
        <v>0</v>
      </c>
      <c r="L970" s="15">
        <f>SUMIFS(PRODUCAO_SHRINK!E:E,PRODUCAO_SHRINK!B:B,PLANEJAMENTO[[#This Row],[SKU]],PRODUCAO_SHRINK!H:H,PLANEJAMENTO[[#Headers],[SHERINK ENVIADO]],PRODUCAO_SHRINK!V:V,PLANEJAMENTO[[#This Row],[LISTA]])</f>
        <v>0</v>
      </c>
      <c r="M970" s="15">
        <f>SUMIFS(IN_TRANSITO!E:E,IN_TRANSITO!B:B,PLANEJAMENTO!C970,IN_TRANSITO!H:H,PLANEJAMENTO!$M$2,IN_TRANSITO!W:W,PLANEJAMENTO!A970)</f>
        <v>0</v>
      </c>
      <c r="N970" s="15">
        <v>0</v>
      </c>
      <c r="O970" s="15">
        <v>168</v>
      </c>
      <c r="P970" s="15">
        <f>(PLANEJAMENTO[[#This Row],[AGUARDANDO SEPARAÇÃO]]+PLANEJAMENTO[[#This Row],[FINALIZADO]])-(PLANEJAMENTO[[#This Row],[TOTAL LISTA]]+PLANEJAMENTO[[#This Row],[KIT]])</f>
        <v>-168</v>
      </c>
      <c r="Q970" s="3">
        <f>IFERROR(VLOOKUP(PLANEJAMENTO[[#This Row],[SKU]],EST_MERCOCAMP!A:E,5,0),0)</f>
        <v>1548</v>
      </c>
      <c r="R970" s="3">
        <f>IFERROR(VLOOKUP(PLANEJAMENTO[[#This Row],[SKU]],EST_LMX!A:C,3,0),0)</f>
        <v>1260</v>
      </c>
      <c r="S970" s="7">
        <f>IFERROR(IF(VLOOKUP(C970,'EST_DEVINTEX X DEMANDA'!A:E,5,0)&lt;0,0,VLOOKUP(C970,'EST_DEVINTEX X DEMANDA'!A:E,5,0)),0)</f>
        <v>0</v>
      </c>
      <c r="T970" s="3"/>
      <c r="U970" s="3">
        <f t="shared" si="34"/>
        <v>0</v>
      </c>
      <c r="V970" s="3">
        <f t="shared" si="33"/>
        <v>0</v>
      </c>
      <c r="W970" s="3" t="s">
        <v>182</v>
      </c>
      <c r="X970" s="133" t="s">
        <v>145</v>
      </c>
      <c r="Y970" s="73">
        <f>(PLANEJAMENTO[[#This Row],[AGUARDANDO SEPARAÇÃO]]+PLANEJAMENTO[[#This Row],[FINALIZADO]])/(PLANEJAMENTO[[#This Row],[KIT]]+PLANEJAMENTO[[#This Row],[TOTAL LISTA]])</f>
        <v>0</v>
      </c>
    </row>
    <row r="971" spans="1:25" x14ac:dyDescent="0.25">
      <c r="A971" s="72" t="s">
        <v>611</v>
      </c>
      <c r="B971" s="71" t="s">
        <v>158</v>
      </c>
      <c r="C971" s="3">
        <v>34614</v>
      </c>
      <c r="D971" s="3" t="s">
        <v>640</v>
      </c>
      <c r="E971" s="47" t="s">
        <v>138</v>
      </c>
      <c r="F971" s="4" t="s">
        <v>583</v>
      </c>
      <c r="G971" s="52">
        <v>1560</v>
      </c>
      <c r="H971" s="3">
        <v>12</v>
      </c>
      <c r="I971" s="15">
        <f>SUMIFS(IN_TRANSITO!E:E,IN_TRANSITO!B:B,PLANEJAMENTO!C971,IN_TRANSITO!H:H,PLANEJAMENTO!$I$2,IN_TRANSITO!W:W,PLANEJAMENTO!A971)</f>
        <v>168</v>
      </c>
      <c r="J971" s="15">
        <f>SUMIFS(IN_TRANSITO!E:E,IN_TRANSITO!B:B,PLANEJAMENTO!C971,IN_TRANSITO!H:H,PLANEJAMENTO!$J$2,IN_TRANSITO!W:W,PLANEJAMENTO!A971)</f>
        <v>0</v>
      </c>
      <c r="K971" s="15">
        <f>SUMIFS(PRODUCAO_SHRINK!E:E,PRODUCAO_SHRINK!B:B,PLANEJAMENTO[[#This Row],[SKU]],PRODUCAO_SHRINK!H:H,PLANEJAMENTO[[#Headers],[SHERINK SOLICITADO]],PRODUCAO_SHRINK!V:V,PLANEJAMENTO[[#This Row],[LISTA]])</f>
        <v>0</v>
      </c>
      <c r="L971" s="15">
        <f>SUMIFS(PRODUCAO_SHRINK!E:E,PRODUCAO_SHRINK!B:B,PLANEJAMENTO[[#This Row],[SKU]],PRODUCAO_SHRINK!H:H,PLANEJAMENTO[[#Headers],[SHERINK ENVIADO]],PRODUCAO_SHRINK!V:V,PLANEJAMENTO[[#This Row],[LISTA]])</f>
        <v>0</v>
      </c>
      <c r="M971" s="15">
        <f>SUMIFS(IN_TRANSITO!E:E,IN_TRANSITO!B:B,PLANEJAMENTO!C971,IN_TRANSITO!H:H,PLANEJAMENTO!$M$2,IN_TRANSITO!W:W,PLANEJAMENTO!A971)</f>
        <v>0</v>
      </c>
      <c r="N971" s="15">
        <v>0</v>
      </c>
      <c r="O971" s="15">
        <v>168</v>
      </c>
      <c r="P971" s="15">
        <f>(PLANEJAMENTO[[#This Row],[AGUARDANDO SEPARAÇÃO]]+PLANEJAMENTO[[#This Row],[FINALIZADO]])-(PLANEJAMENTO[[#This Row],[TOTAL LISTA]]+PLANEJAMENTO[[#This Row],[KIT]])</f>
        <v>0</v>
      </c>
      <c r="Q971" s="3">
        <f>IFERROR(VLOOKUP(PLANEJAMENTO[[#This Row],[SKU]],EST_MERCOCAMP!A:E,5,0),0)</f>
        <v>528</v>
      </c>
      <c r="R971" s="3">
        <f>IFERROR(VLOOKUP(PLANEJAMENTO[[#This Row],[SKU]],EST_LMX!A:C,3,0),0)</f>
        <v>624</v>
      </c>
      <c r="S971" s="7">
        <f>IFERROR(IF(VLOOKUP(C971,'EST_DEVINTEX X DEMANDA'!A:E,5,0)&lt;0,0,VLOOKUP(C971,'EST_DEVINTEX X DEMANDA'!A:E,5,0)),0)</f>
        <v>1560</v>
      </c>
      <c r="T971" s="3"/>
      <c r="U971" s="3">
        <f t="shared" si="34"/>
        <v>0</v>
      </c>
      <c r="V971" s="3">
        <f t="shared" si="33"/>
        <v>0</v>
      </c>
      <c r="W971" s="3" t="s">
        <v>145</v>
      </c>
      <c r="X971" s="133" t="s">
        <v>145</v>
      </c>
      <c r="Y971" s="73">
        <f>(PLANEJAMENTO[[#This Row],[AGUARDANDO SEPARAÇÃO]]+PLANEJAMENTO[[#This Row],[FINALIZADO]])/(PLANEJAMENTO[[#This Row],[KIT]]+PLANEJAMENTO[[#This Row],[TOTAL LISTA]])</f>
        <v>1</v>
      </c>
    </row>
    <row r="972" spans="1:25" x14ac:dyDescent="0.25">
      <c r="A972" s="72" t="s">
        <v>611</v>
      </c>
      <c r="B972" s="71" t="s">
        <v>158</v>
      </c>
      <c r="C972" s="3">
        <v>34490</v>
      </c>
      <c r="D972" s="3" t="s">
        <v>641</v>
      </c>
      <c r="E972" s="47" t="s">
        <v>137</v>
      </c>
      <c r="F972" s="4" t="s">
        <v>583</v>
      </c>
      <c r="G972" s="52">
        <v>480</v>
      </c>
      <c r="H972" s="3">
        <v>6</v>
      </c>
      <c r="I972" s="15">
        <f>SUMIFS(IN_TRANSITO!E:E,IN_TRANSITO!B:B,PLANEJAMENTO!C972,IN_TRANSITO!H:H,PLANEJAMENTO!$I$2,IN_TRANSITO!W:W,PLANEJAMENTO!A972)</f>
        <v>0</v>
      </c>
      <c r="J972" s="15">
        <f>SUMIFS(IN_TRANSITO!E:E,IN_TRANSITO!B:B,PLANEJAMENTO!C972,IN_TRANSITO!H:H,PLANEJAMENTO!$J$2,IN_TRANSITO!W:W,PLANEJAMENTO!A972)</f>
        <v>0</v>
      </c>
      <c r="K972" s="15">
        <f>SUMIFS(PRODUCAO_SHRINK!E:E,PRODUCAO_SHRINK!B:B,PLANEJAMENTO[[#This Row],[SKU]],PRODUCAO_SHRINK!H:H,PLANEJAMENTO[[#Headers],[SHERINK SOLICITADO]],PRODUCAO_SHRINK!V:V,PLANEJAMENTO[[#This Row],[LISTA]])</f>
        <v>0</v>
      </c>
      <c r="L972" s="15">
        <f>SUMIFS(PRODUCAO_SHRINK!E:E,PRODUCAO_SHRINK!B:B,PLANEJAMENTO[[#This Row],[SKU]],PRODUCAO_SHRINK!H:H,PLANEJAMENTO[[#Headers],[SHERINK ENVIADO]],PRODUCAO_SHRINK!V:V,PLANEJAMENTO[[#This Row],[LISTA]])</f>
        <v>0</v>
      </c>
      <c r="M972" s="15">
        <f>SUMIFS(IN_TRANSITO!E:E,IN_TRANSITO!B:B,PLANEJAMENTO!C972,IN_TRANSITO!H:H,PLANEJAMENTO!$M$2,IN_TRANSITO!W:W,PLANEJAMENTO!A972)</f>
        <v>0</v>
      </c>
      <c r="N972" s="15">
        <v>0</v>
      </c>
      <c r="O972" s="15">
        <v>168</v>
      </c>
      <c r="P972" s="15">
        <f>(PLANEJAMENTO[[#This Row],[AGUARDANDO SEPARAÇÃO]]+PLANEJAMENTO[[#This Row],[FINALIZADO]])-(PLANEJAMENTO[[#This Row],[TOTAL LISTA]]+PLANEJAMENTO[[#This Row],[KIT]])</f>
        <v>-168</v>
      </c>
      <c r="Q972" s="3">
        <f>IFERROR(VLOOKUP(PLANEJAMENTO[[#This Row],[SKU]],EST_MERCOCAMP!A:E,5,0),0)</f>
        <v>-102</v>
      </c>
      <c r="R972" s="3">
        <f>IFERROR(VLOOKUP(PLANEJAMENTO[[#This Row],[SKU]],EST_LMX!A:C,3,0),0)</f>
        <v>0</v>
      </c>
      <c r="S972" s="7">
        <f>IFERROR(IF(VLOOKUP(C972,'EST_DEVINTEX X DEMANDA'!A:E,5,0)&lt;0,0,VLOOKUP(C972,'EST_DEVINTEX X DEMANDA'!A:E,5,0)),0)</f>
        <v>0</v>
      </c>
      <c r="T972" s="3"/>
      <c r="U972" s="3">
        <f t="shared" si="34"/>
        <v>0</v>
      </c>
      <c r="V972" s="3">
        <f t="shared" ref="V972:V1003" si="35">U972/H972</f>
        <v>0</v>
      </c>
      <c r="W972" s="61" t="s">
        <v>182</v>
      </c>
      <c r="X972" s="133" t="s">
        <v>145</v>
      </c>
      <c r="Y972" s="73">
        <f>(PLANEJAMENTO[[#This Row],[AGUARDANDO SEPARAÇÃO]]+PLANEJAMENTO[[#This Row],[FINALIZADO]])/(PLANEJAMENTO[[#This Row],[KIT]]+PLANEJAMENTO[[#This Row],[TOTAL LISTA]])</f>
        <v>0</v>
      </c>
    </row>
    <row r="973" spans="1:25" x14ac:dyDescent="0.25">
      <c r="A973" s="72" t="s">
        <v>611</v>
      </c>
      <c r="B973" s="71" t="s">
        <v>158</v>
      </c>
      <c r="C973" s="3">
        <v>32438</v>
      </c>
      <c r="D973" s="3" t="s">
        <v>642</v>
      </c>
      <c r="E973" s="47" t="s">
        <v>138</v>
      </c>
      <c r="F973" s="4" t="s">
        <v>583</v>
      </c>
      <c r="G973" s="52">
        <v>5184</v>
      </c>
      <c r="H973" s="3">
        <v>12</v>
      </c>
      <c r="I973" s="15">
        <f>SUMIFS(IN_TRANSITO!E:E,IN_TRANSITO!B:B,PLANEJAMENTO!C973,IN_TRANSITO!H:H,PLANEJAMENTO!$I$2,IN_TRANSITO!W:W,PLANEJAMENTO!A973)</f>
        <v>0</v>
      </c>
      <c r="J973" s="15">
        <f>SUMIFS(IN_TRANSITO!E:E,IN_TRANSITO!B:B,PLANEJAMENTO!C973,IN_TRANSITO!H:H,PLANEJAMENTO!$J$2,IN_TRANSITO!W:W,PLANEJAMENTO!A973)</f>
        <v>0</v>
      </c>
      <c r="K973" s="15">
        <f>SUMIFS(PRODUCAO_SHRINK!E:E,PRODUCAO_SHRINK!B:B,PLANEJAMENTO[[#This Row],[SKU]],PRODUCAO_SHRINK!H:H,PLANEJAMENTO[[#Headers],[SHERINK SOLICITADO]],PRODUCAO_SHRINK!V:V,PLANEJAMENTO[[#This Row],[LISTA]])</f>
        <v>0</v>
      </c>
      <c r="L973" s="15">
        <f>SUMIFS(PRODUCAO_SHRINK!E:E,PRODUCAO_SHRINK!B:B,PLANEJAMENTO[[#This Row],[SKU]],PRODUCAO_SHRINK!H:H,PLANEJAMENTO[[#Headers],[SHERINK ENVIADO]],PRODUCAO_SHRINK!V:V,PLANEJAMENTO[[#This Row],[LISTA]])</f>
        <v>0</v>
      </c>
      <c r="M973" s="15">
        <f>SUMIFS(IN_TRANSITO!E:E,IN_TRANSITO!B:B,PLANEJAMENTO!C973,IN_TRANSITO!H:H,PLANEJAMENTO!$M$2,IN_TRANSITO!W:W,PLANEJAMENTO!A973)</f>
        <v>0</v>
      </c>
      <c r="N973" s="15">
        <v>0</v>
      </c>
      <c r="O973" s="15">
        <v>180</v>
      </c>
      <c r="P973" s="15">
        <f>(PLANEJAMENTO[[#This Row],[AGUARDANDO SEPARAÇÃO]]+PLANEJAMENTO[[#This Row],[FINALIZADO]])-(PLANEJAMENTO[[#This Row],[TOTAL LISTA]]+PLANEJAMENTO[[#This Row],[KIT]])</f>
        <v>-180</v>
      </c>
      <c r="Q973" s="3">
        <f>IFERROR(VLOOKUP(PLANEJAMENTO[[#This Row],[SKU]],EST_MERCOCAMP!A:E,5,0),0)</f>
        <v>36912</v>
      </c>
      <c r="R973" s="3">
        <f>IFERROR(VLOOKUP(PLANEJAMENTO[[#This Row],[SKU]],EST_LMX!A:C,3,0),0)</f>
        <v>8328</v>
      </c>
      <c r="S973" s="7">
        <f>IFERROR(IF(VLOOKUP(C973,'EST_DEVINTEX X DEMANDA'!A:E,5,0)&lt;0,0,VLOOKUP(C973,'EST_DEVINTEX X DEMANDA'!A:E,5,0)),0)</f>
        <v>0</v>
      </c>
      <c r="T973" s="3"/>
      <c r="U973" s="3">
        <f t="shared" si="34"/>
        <v>0</v>
      </c>
      <c r="V973" s="3">
        <f t="shared" si="35"/>
        <v>0</v>
      </c>
      <c r="W973" s="3" t="s">
        <v>182</v>
      </c>
      <c r="X973" s="133" t="s">
        <v>145</v>
      </c>
      <c r="Y973" s="73">
        <f>(PLANEJAMENTO[[#This Row],[AGUARDANDO SEPARAÇÃO]]+PLANEJAMENTO[[#This Row],[FINALIZADO]])/(PLANEJAMENTO[[#This Row],[KIT]]+PLANEJAMENTO[[#This Row],[TOTAL LISTA]])</f>
        <v>0</v>
      </c>
    </row>
    <row r="974" spans="1:25" x14ac:dyDescent="0.25">
      <c r="A974" s="72" t="s">
        <v>611</v>
      </c>
      <c r="B974" s="71" t="s">
        <v>158</v>
      </c>
      <c r="C974" s="3">
        <v>33258</v>
      </c>
      <c r="D974" s="3" t="s">
        <v>29</v>
      </c>
      <c r="E974" s="47" t="s">
        <v>135</v>
      </c>
      <c r="F974" s="4" t="s">
        <v>583</v>
      </c>
      <c r="G974" s="52">
        <v>5280</v>
      </c>
      <c r="H974" s="3">
        <v>12</v>
      </c>
      <c r="I974" s="15">
        <f>SUMIFS(IN_TRANSITO!E:E,IN_TRANSITO!B:B,PLANEJAMENTO!C974,IN_TRANSITO!H:H,PLANEJAMENTO!$I$2,IN_TRANSITO!W:W,PLANEJAMENTO!A974)</f>
        <v>0</v>
      </c>
      <c r="J974" s="15">
        <f>SUMIFS(IN_TRANSITO!E:E,IN_TRANSITO!B:B,PLANEJAMENTO!C974,IN_TRANSITO!H:H,PLANEJAMENTO!$J$2,IN_TRANSITO!W:W,PLANEJAMENTO!A974)</f>
        <v>0</v>
      </c>
      <c r="K974" s="15">
        <f>SUMIFS(PRODUCAO_SHRINK!E:E,PRODUCAO_SHRINK!B:B,PLANEJAMENTO[[#This Row],[SKU]],PRODUCAO_SHRINK!H:H,PLANEJAMENTO[[#Headers],[SHERINK SOLICITADO]],PRODUCAO_SHRINK!V:V,PLANEJAMENTO[[#This Row],[LISTA]])</f>
        <v>0</v>
      </c>
      <c r="L974" s="15">
        <f>SUMIFS(PRODUCAO_SHRINK!E:E,PRODUCAO_SHRINK!B:B,PLANEJAMENTO[[#This Row],[SKU]],PRODUCAO_SHRINK!H:H,PLANEJAMENTO[[#Headers],[SHERINK ENVIADO]],PRODUCAO_SHRINK!V:V,PLANEJAMENTO[[#This Row],[LISTA]])</f>
        <v>0</v>
      </c>
      <c r="M974" s="15">
        <f>SUMIFS(IN_TRANSITO!E:E,IN_TRANSITO!B:B,PLANEJAMENTO!C974,IN_TRANSITO!H:H,PLANEJAMENTO!$M$2,IN_TRANSITO!W:W,PLANEJAMENTO!A974)</f>
        <v>0</v>
      </c>
      <c r="N974" s="15">
        <v>0</v>
      </c>
      <c r="O974" s="15">
        <v>180</v>
      </c>
      <c r="P974" s="15">
        <f>(PLANEJAMENTO[[#This Row],[AGUARDANDO SEPARAÇÃO]]+PLANEJAMENTO[[#This Row],[FINALIZADO]])-(PLANEJAMENTO[[#This Row],[TOTAL LISTA]]+PLANEJAMENTO[[#This Row],[KIT]])</f>
        <v>-180</v>
      </c>
      <c r="Q974" s="3">
        <f>IFERROR(VLOOKUP(PLANEJAMENTO[[#This Row],[SKU]],EST_MERCOCAMP!A:E,5,0),0)</f>
        <v>5424</v>
      </c>
      <c r="R974" s="3">
        <f>IFERROR(VLOOKUP(PLANEJAMENTO[[#This Row],[SKU]],EST_LMX!A:C,3,0),0)</f>
        <v>3766</v>
      </c>
      <c r="S974" s="7">
        <f>IFERROR(IF(VLOOKUP(C974,'EST_DEVINTEX X DEMANDA'!A:E,5,0)&lt;0,0,VLOOKUP(C974,'EST_DEVINTEX X DEMANDA'!A:E,5,0)),0)</f>
        <v>12360</v>
      </c>
      <c r="T974" s="3"/>
      <c r="U974" s="3">
        <f t="shared" si="34"/>
        <v>0</v>
      </c>
      <c r="V974" s="3">
        <f t="shared" si="35"/>
        <v>0</v>
      </c>
      <c r="W974" s="3" t="s">
        <v>182</v>
      </c>
      <c r="X974" s="133" t="s">
        <v>145</v>
      </c>
      <c r="Y974" s="73">
        <f>(PLANEJAMENTO[[#This Row],[AGUARDANDO SEPARAÇÃO]]+PLANEJAMENTO[[#This Row],[FINALIZADO]])/(PLANEJAMENTO[[#This Row],[KIT]]+PLANEJAMENTO[[#This Row],[TOTAL LISTA]])</f>
        <v>0</v>
      </c>
    </row>
    <row r="975" spans="1:25" x14ac:dyDescent="0.25">
      <c r="A975" s="72" t="s">
        <v>611</v>
      </c>
      <c r="B975" s="71" t="s">
        <v>158</v>
      </c>
      <c r="C975" s="3">
        <v>33599</v>
      </c>
      <c r="D975" s="3" t="s">
        <v>643</v>
      </c>
      <c r="E975" s="47" t="s">
        <v>587</v>
      </c>
      <c r="F975" s="4" t="s">
        <v>588</v>
      </c>
      <c r="G975" s="52">
        <v>1800</v>
      </c>
      <c r="H975" s="3">
        <v>6</v>
      </c>
      <c r="I975" s="15">
        <f>SUMIFS(IN_TRANSITO!E:E,IN_TRANSITO!B:B,PLANEJAMENTO!C975,IN_TRANSITO!H:H,PLANEJAMENTO!$I$2,IN_TRANSITO!W:W,PLANEJAMENTO!A975)</f>
        <v>0</v>
      </c>
      <c r="J975" s="15">
        <f>SUMIFS(IN_TRANSITO!E:E,IN_TRANSITO!B:B,PLANEJAMENTO!C975,IN_TRANSITO!H:H,PLANEJAMENTO!$J$2,IN_TRANSITO!W:W,PLANEJAMENTO!A975)</f>
        <v>0</v>
      </c>
      <c r="K975" s="15">
        <f>SUMIFS(PRODUCAO_SHRINK!E:E,PRODUCAO_SHRINK!B:B,PLANEJAMENTO[[#This Row],[SKU]],PRODUCAO_SHRINK!H:H,PLANEJAMENTO[[#Headers],[SHERINK SOLICITADO]],PRODUCAO_SHRINK!V:V,PLANEJAMENTO[[#This Row],[LISTA]])</f>
        <v>0</v>
      </c>
      <c r="L975" s="15">
        <f>SUMIFS(PRODUCAO_SHRINK!E:E,PRODUCAO_SHRINK!B:B,PLANEJAMENTO[[#This Row],[SKU]],PRODUCAO_SHRINK!H:H,PLANEJAMENTO[[#Headers],[SHERINK ENVIADO]],PRODUCAO_SHRINK!V:V,PLANEJAMENTO[[#This Row],[LISTA]])</f>
        <v>0</v>
      </c>
      <c r="M975" s="15">
        <f>SUMIFS(IN_TRANSITO!E:E,IN_TRANSITO!B:B,PLANEJAMENTO!C975,IN_TRANSITO!H:H,PLANEJAMENTO!$M$2,IN_TRANSITO!W:W,PLANEJAMENTO!A975)</f>
        <v>0</v>
      </c>
      <c r="N975" s="15">
        <v>0</v>
      </c>
      <c r="O975" s="15">
        <v>174</v>
      </c>
      <c r="P975" s="15">
        <f>(PLANEJAMENTO[[#This Row],[AGUARDANDO SEPARAÇÃO]]+PLANEJAMENTO[[#This Row],[FINALIZADO]])-(PLANEJAMENTO[[#This Row],[TOTAL LISTA]]+PLANEJAMENTO[[#This Row],[KIT]])</f>
        <v>-174</v>
      </c>
      <c r="Q975" s="3">
        <f>IFERROR(VLOOKUP(PLANEJAMENTO[[#This Row],[SKU]],EST_MERCOCAMP!A:E,5,0),0)</f>
        <v>37464</v>
      </c>
      <c r="R975" s="3">
        <f>IFERROR(VLOOKUP(PLANEJAMENTO[[#This Row],[SKU]],EST_LMX!A:C,3,0),0)</f>
        <v>96</v>
      </c>
      <c r="S975" s="7">
        <f>IFERROR(IF(VLOOKUP(C975,'EST_DEVINTEX X DEMANDA'!A:E,5,0)&lt;0,0,VLOOKUP(C975,'EST_DEVINTEX X DEMANDA'!A:E,5,0)),0)</f>
        <v>18822</v>
      </c>
      <c r="T975" s="3"/>
      <c r="U975" s="3">
        <f t="shared" si="34"/>
        <v>0</v>
      </c>
      <c r="V975" s="3">
        <f t="shared" si="35"/>
        <v>0</v>
      </c>
      <c r="W975" s="3" t="s">
        <v>145</v>
      </c>
      <c r="X975" s="133" t="s">
        <v>145</v>
      </c>
      <c r="Y975" s="73">
        <f>(PLANEJAMENTO[[#This Row],[AGUARDANDO SEPARAÇÃO]]+PLANEJAMENTO[[#This Row],[FINALIZADO]])/(PLANEJAMENTO[[#This Row],[KIT]]+PLANEJAMENTO[[#This Row],[TOTAL LISTA]])</f>
        <v>0</v>
      </c>
    </row>
    <row r="976" spans="1:25" x14ac:dyDescent="0.25">
      <c r="A976" s="72" t="s">
        <v>611</v>
      </c>
      <c r="B976" s="71" t="s">
        <v>158</v>
      </c>
      <c r="C976" s="3">
        <v>95152</v>
      </c>
      <c r="D976" s="3" t="s">
        <v>644</v>
      </c>
      <c r="E976" s="47" t="s">
        <v>138</v>
      </c>
      <c r="F976" s="4" t="s">
        <v>583</v>
      </c>
      <c r="G976" s="52">
        <v>936</v>
      </c>
      <c r="H976" s="3">
        <v>6</v>
      </c>
      <c r="I976" s="15">
        <f>SUMIFS(IN_TRANSITO!E:E,IN_TRANSITO!B:B,PLANEJAMENTO!C976,IN_TRANSITO!H:H,PLANEJAMENTO!$I$2,IN_TRANSITO!W:W,PLANEJAMENTO!A976)</f>
        <v>180</v>
      </c>
      <c r="J976" s="15">
        <f>SUMIFS(IN_TRANSITO!E:E,IN_TRANSITO!B:B,PLANEJAMENTO!C976,IN_TRANSITO!H:H,PLANEJAMENTO!$J$2,IN_TRANSITO!W:W,PLANEJAMENTO!A976)</f>
        <v>0</v>
      </c>
      <c r="K976" s="15">
        <f>SUMIFS(PRODUCAO_SHRINK!E:E,PRODUCAO_SHRINK!B:B,PLANEJAMENTO[[#This Row],[SKU]],PRODUCAO_SHRINK!H:H,PLANEJAMENTO[[#Headers],[SHERINK SOLICITADO]],PRODUCAO_SHRINK!V:V,PLANEJAMENTO[[#This Row],[LISTA]])</f>
        <v>0</v>
      </c>
      <c r="L976" s="15">
        <f>SUMIFS(PRODUCAO_SHRINK!E:E,PRODUCAO_SHRINK!B:B,PLANEJAMENTO[[#This Row],[SKU]],PRODUCAO_SHRINK!H:H,PLANEJAMENTO[[#Headers],[SHERINK ENVIADO]],PRODUCAO_SHRINK!V:V,PLANEJAMENTO[[#This Row],[LISTA]])</f>
        <v>0</v>
      </c>
      <c r="M976" s="15">
        <f>SUMIFS(IN_TRANSITO!E:E,IN_TRANSITO!B:B,PLANEJAMENTO!C976,IN_TRANSITO!H:H,PLANEJAMENTO!$M$2,IN_TRANSITO!W:W,PLANEJAMENTO!A976)</f>
        <v>0</v>
      </c>
      <c r="N976" s="15">
        <v>0</v>
      </c>
      <c r="O976" s="15">
        <v>180</v>
      </c>
      <c r="P976" s="15">
        <f>(PLANEJAMENTO[[#This Row],[AGUARDANDO SEPARAÇÃO]]+PLANEJAMENTO[[#This Row],[FINALIZADO]])-(PLANEJAMENTO[[#This Row],[TOTAL LISTA]]+PLANEJAMENTO[[#This Row],[KIT]])</f>
        <v>0</v>
      </c>
      <c r="Q976" s="3">
        <f>IFERROR(VLOOKUP(PLANEJAMENTO[[#This Row],[SKU]],EST_MERCOCAMP!A:E,5,0),0)</f>
        <v>4200</v>
      </c>
      <c r="R976" s="3">
        <f>IFERROR(VLOOKUP(PLANEJAMENTO[[#This Row],[SKU]],EST_LMX!A:C,3,0),0)</f>
        <v>222</v>
      </c>
      <c r="S976" s="7">
        <f>IFERROR(IF(VLOOKUP(C976,'EST_DEVINTEX X DEMANDA'!A:E,5,0)&lt;0,0,VLOOKUP(C976,'EST_DEVINTEX X DEMANDA'!A:E,5,0)),0)</f>
        <v>5538</v>
      </c>
      <c r="T976" s="3"/>
      <c r="U976" s="3">
        <f t="shared" si="34"/>
        <v>0</v>
      </c>
      <c r="V976" s="3">
        <f t="shared" si="35"/>
        <v>0</v>
      </c>
      <c r="W976" s="3" t="s">
        <v>145</v>
      </c>
      <c r="X976" s="133" t="s">
        <v>145</v>
      </c>
      <c r="Y976" s="73">
        <f>(PLANEJAMENTO[[#This Row],[AGUARDANDO SEPARAÇÃO]]+PLANEJAMENTO[[#This Row],[FINALIZADO]])/(PLANEJAMENTO[[#This Row],[KIT]]+PLANEJAMENTO[[#This Row],[TOTAL LISTA]])</f>
        <v>1</v>
      </c>
    </row>
    <row r="977" spans="1:25" x14ac:dyDescent="0.25">
      <c r="A977" s="72" t="s">
        <v>611</v>
      </c>
      <c r="B977" s="71" t="s">
        <v>158</v>
      </c>
      <c r="C977" s="3">
        <v>34436</v>
      </c>
      <c r="D977" s="3" t="s">
        <v>645</v>
      </c>
      <c r="E977" s="47" t="s">
        <v>137</v>
      </c>
      <c r="F977" s="4" t="s">
        <v>583</v>
      </c>
      <c r="G977" s="52">
        <v>1560</v>
      </c>
      <c r="H977" s="3">
        <v>12</v>
      </c>
      <c r="I977" s="15">
        <f>SUMIFS(IN_TRANSITO!E:E,IN_TRANSITO!B:B,PLANEJAMENTO!C977,IN_TRANSITO!H:H,PLANEJAMENTO!$I$2,IN_TRANSITO!W:W,PLANEJAMENTO!A977)</f>
        <v>192</v>
      </c>
      <c r="J977" s="15">
        <f>SUMIFS(IN_TRANSITO!E:E,IN_TRANSITO!B:B,PLANEJAMENTO!C977,IN_TRANSITO!H:H,PLANEJAMENTO!$J$2,IN_TRANSITO!W:W,PLANEJAMENTO!A977)</f>
        <v>0</v>
      </c>
      <c r="K977" s="15">
        <f>SUMIFS(PRODUCAO_SHRINK!E:E,PRODUCAO_SHRINK!B:B,PLANEJAMENTO[[#This Row],[SKU]],PRODUCAO_SHRINK!H:H,PLANEJAMENTO[[#Headers],[SHERINK SOLICITADO]],PRODUCAO_SHRINK!V:V,PLANEJAMENTO[[#This Row],[LISTA]])</f>
        <v>0</v>
      </c>
      <c r="L977" s="15">
        <f>SUMIFS(PRODUCAO_SHRINK!E:E,PRODUCAO_SHRINK!B:B,PLANEJAMENTO[[#This Row],[SKU]],PRODUCAO_SHRINK!H:H,PLANEJAMENTO[[#Headers],[SHERINK ENVIADO]],PRODUCAO_SHRINK!V:V,PLANEJAMENTO[[#This Row],[LISTA]])</f>
        <v>0</v>
      </c>
      <c r="M977" s="15">
        <f>SUMIFS(IN_TRANSITO!E:E,IN_TRANSITO!B:B,PLANEJAMENTO!C977,IN_TRANSITO!H:H,PLANEJAMENTO!$M$2,IN_TRANSITO!W:W,PLANEJAMENTO!A977)</f>
        <v>0</v>
      </c>
      <c r="N977" s="15">
        <v>0</v>
      </c>
      <c r="O977" s="15">
        <v>192</v>
      </c>
      <c r="P977" s="15">
        <f>(PLANEJAMENTO[[#This Row],[AGUARDANDO SEPARAÇÃO]]+PLANEJAMENTO[[#This Row],[FINALIZADO]])-(PLANEJAMENTO[[#This Row],[TOTAL LISTA]]+PLANEJAMENTO[[#This Row],[KIT]])</f>
        <v>0</v>
      </c>
      <c r="Q977" s="3">
        <f>IFERROR(VLOOKUP(PLANEJAMENTO[[#This Row],[SKU]],EST_MERCOCAMP!A:E,5,0),0)</f>
        <v>1284</v>
      </c>
      <c r="R977" s="3">
        <f>IFERROR(VLOOKUP(PLANEJAMENTO[[#This Row],[SKU]],EST_LMX!A:C,3,0),0)</f>
        <v>348</v>
      </c>
      <c r="S977" s="7">
        <f>IFERROR(IF(VLOOKUP(C977,'EST_DEVINTEX X DEMANDA'!A:E,5,0)&lt;0,0,VLOOKUP(C977,'EST_DEVINTEX X DEMANDA'!A:E,5,0)),0)</f>
        <v>756</v>
      </c>
      <c r="T977" s="3"/>
      <c r="U977" s="3">
        <f t="shared" si="34"/>
        <v>0</v>
      </c>
      <c r="V977" s="3">
        <f t="shared" si="35"/>
        <v>0</v>
      </c>
      <c r="W977" s="3" t="s">
        <v>145</v>
      </c>
      <c r="X977" s="133" t="s">
        <v>145</v>
      </c>
      <c r="Y977" s="73">
        <f>(PLANEJAMENTO[[#This Row],[AGUARDANDO SEPARAÇÃO]]+PLANEJAMENTO[[#This Row],[FINALIZADO]])/(PLANEJAMENTO[[#This Row],[KIT]]+PLANEJAMENTO[[#This Row],[TOTAL LISTA]])</f>
        <v>1</v>
      </c>
    </row>
    <row r="978" spans="1:25" x14ac:dyDescent="0.25">
      <c r="A978" s="72" t="s">
        <v>611</v>
      </c>
      <c r="B978" s="71" t="s">
        <v>158</v>
      </c>
      <c r="C978" s="3">
        <v>32904</v>
      </c>
      <c r="D978" s="3" t="s">
        <v>646</v>
      </c>
      <c r="E978" s="47" t="s">
        <v>138</v>
      </c>
      <c r="F978" s="4" t="s">
        <v>583</v>
      </c>
      <c r="G978" s="52">
        <v>930</v>
      </c>
      <c r="H978" s="3">
        <v>6</v>
      </c>
      <c r="I978" s="15">
        <f>SUMIFS(IN_TRANSITO!E:E,IN_TRANSITO!B:B,PLANEJAMENTO!C978,IN_TRANSITO!H:H,PLANEJAMENTO!$I$2,IN_TRANSITO!W:W,PLANEJAMENTO!A978)</f>
        <v>0</v>
      </c>
      <c r="J978" s="15">
        <f>SUMIFS(IN_TRANSITO!E:E,IN_TRANSITO!B:B,PLANEJAMENTO!C978,IN_TRANSITO!H:H,PLANEJAMENTO!$J$2,IN_TRANSITO!W:W,PLANEJAMENTO!A978)</f>
        <v>0</v>
      </c>
      <c r="K978" s="15">
        <f>SUMIFS(PRODUCAO_SHRINK!E:E,PRODUCAO_SHRINK!B:B,PLANEJAMENTO[[#This Row],[SKU]],PRODUCAO_SHRINK!H:H,PLANEJAMENTO[[#Headers],[SHERINK SOLICITADO]],PRODUCAO_SHRINK!V:V,PLANEJAMENTO[[#This Row],[LISTA]])</f>
        <v>0</v>
      </c>
      <c r="L978" s="15">
        <f>SUMIFS(PRODUCAO_SHRINK!E:E,PRODUCAO_SHRINK!B:B,PLANEJAMENTO[[#This Row],[SKU]],PRODUCAO_SHRINK!H:H,PLANEJAMENTO[[#Headers],[SHERINK ENVIADO]],PRODUCAO_SHRINK!V:V,PLANEJAMENTO[[#This Row],[LISTA]])</f>
        <v>0</v>
      </c>
      <c r="M978" s="15">
        <f>SUMIFS(IN_TRANSITO!E:E,IN_TRANSITO!B:B,PLANEJAMENTO!C978,IN_TRANSITO!H:H,PLANEJAMENTO!$M$2,IN_TRANSITO!W:W,PLANEJAMENTO!A978)</f>
        <v>0</v>
      </c>
      <c r="N978" s="15">
        <v>0</v>
      </c>
      <c r="O978" s="15">
        <v>186</v>
      </c>
      <c r="P978" s="15">
        <f>(PLANEJAMENTO[[#This Row],[AGUARDANDO SEPARAÇÃO]]+PLANEJAMENTO[[#This Row],[FINALIZADO]])-(PLANEJAMENTO[[#This Row],[TOTAL LISTA]]+PLANEJAMENTO[[#This Row],[KIT]])</f>
        <v>-186</v>
      </c>
      <c r="Q978" s="3">
        <f>IFERROR(VLOOKUP(PLANEJAMENTO[[#This Row],[SKU]],EST_MERCOCAMP!A:E,5,0),0)</f>
        <v>-3822</v>
      </c>
      <c r="R978" s="3">
        <f>IFERROR(VLOOKUP(PLANEJAMENTO[[#This Row],[SKU]],EST_LMX!A:C,3,0),0)</f>
        <v>42</v>
      </c>
      <c r="S978" s="7">
        <f>IFERROR(IF(VLOOKUP(C978,'EST_DEVINTEX X DEMANDA'!A:E,5,0)&lt;0,0,VLOOKUP(C978,'EST_DEVINTEX X DEMANDA'!A:E,5,0)),0)</f>
        <v>7152</v>
      </c>
      <c r="T978" s="3"/>
      <c r="U978" s="3">
        <f t="shared" si="34"/>
        <v>0</v>
      </c>
      <c r="V978" s="3">
        <f t="shared" si="35"/>
        <v>0</v>
      </c>
      <c r="W978" s="3" t="s">
        <v>145</v>
      </c>
      <c r="X978" s="133" t="s">
        <v>145</v>
      </c>
      <c r="Y978" s="73">
        <f>(PLANEJAMENTO[[#This Row],[AGUARDANDO SEPARAÇÃO]]+PLANEJAMENTO[[#This Row],[FINALIZADO]])/(PLANEJAMENTO[[#This Row],[KIT]]+PLANEJAMENTO[[#This Row],[TOTAL LISTA]])</f>
        <v>0</v>
      </c>
    </row>
    <row r="979" spans="1:25" x14ac:dyDescent="0.25">
      <c r="A979" s="72" t="s">
        <v>611</v>
      </c>
      <c r="B979" s="71" t="s">
        <v>158</v>
      </c>
      <c r="C979" s="3">
        <v>32882</v>
      </c>
      <c r="D979" s="3" t="s">
        <v>647</v>
      </c>
      <c r="E979" s="47" t="s">
        <v>137</v>
      </c>
      <c r="F979" s="4" t="s">
        <v>583</v>
      </c>
      <c r="G979" s="52">
        <v>480</v>
      </c>
      <c r="H979" s="3">
        <v>6</v>
      </c>
      <c r="I979" s="15">
        <f>SUMIFS(IN_TRANSITO!E:E,IN_TRANSITO!B:B,PLANEJAMENTO!C979,IN_TRANSITO!H:H,PLANEJAMENTO!$I$2,IN_TRANSITO!W:W,PLANEJAMENTO!A979)</f>
        <v>0</v>
      </c>
      <c r="J979" s="15">
        <f>SUMIFS(IN_TRANSITO!E:E,IN_TRANSITO!B:B,PLANEJAMENTO!C979,IN_TRANSITO!H:H,PLANEJAMENTO!$J$2,IN_TRANSITO!W:W,PLANEJAMENTO!A979)</f>
        <v>0</v>
      </c>
      <c r="K979" s="15">
        <f>SUMIFS(PRODUCAO_SHRINK!E:E,PRODUCAO_SHRINK!B:B,PLANEJAMENTO[[#This Row],[SKU]],PRODUCAO_SHRINK!H:H,PLANEJAMENTO[[#Headers],[SHERINK SOLICITADO]],PRODUCAO_SHRINK!V:V,PLANEJAMENTO[[#This Row],[LISTA]])</f>
        <v>0</v>
      </c>
      <c r="L979" s="15">
        <f>SUMIFS(PRODUCAO_SHRINK!E:E,PRODUCAO_SHRINK!B:B,PLANEJAMENTO[[#This Row],[SKU]],PRODUCAO_SHRINK!H:H,PLANEJAMENTO[[#Headers],[SHERINK ENVIADO]],PRODUCAO_SHRINK!V:V,PLANEJAMENTO[[#This Row],[LISTA]])</f>
        <v>0</v>
      </c>
      <c r="M979" s="15">
        <f>SUMIFS(IN_TRANSITO!E:E,IN_TRANSITO!B:B,PLANEJAMENTO!C979,IN_TRANSITO!H:H,PLANEJAMENTO!$M$2,IN_TRANSITO!W:W,PLANEJAMENTO!A979)</f>
        <v>0</v>
      </c>
      <c r="N979" s="15">
        <v>0</v>
      </c>
      <c r="O979" s="15">
        <v>192</v>
      </c>
      <c r="P979" s="15">
        <f>(PLANEJAMENTO[[#This Row],[AGUARDANDO SEPARAÇÃO]]+PLANEJAMENTO[[#This Row],[FINALIZADO]])-(PLANEJAMENTO[[#This Row],[TOTAL LISTA]]+PLANEJAMENTO[[#This Row],[KIT]])</f>
        <v>-192</v>
      </c>
      <c r="Q979" s="3">
        <f>IFERROR(VLOOKUP(PLANEJAMENTO[[#This Row],[SKU]],EST_MERCOCAMP!A:E,5,0),0)</f>
        <v>-156</v>
      </c>
      <c r="R979" s="3">
        <f>IFERROR(VLOOKUP(PLANEJAMENTO[[#This Row],[SKU]],EST_LMX!A:C,3,0),0)</f>
        <v>840</v>
      </c>
      <c r="S979" s="7">
        <f>IFERROR(IF(VLOOKUP(C979,'EST_DEVINTEX X DEMANDA'!A:E,5,0)&lt;0,0,VLOOKUP(C979,'EST_DEVINTEX X DEMANDA'!A:E,5,0)),0)</f>
        <v>0</v>
      </c>
      <c r="T979" s="3"/>
      <c r="U979" s="3">
        <f t="shared" si="34"/>
        <v>0</v>
      </c>
      <c r="V979" s="3">
        <f t="shared" si="35"/>
        <v>0</v>
      </c>
      <c r="W979" s="61" t="s">
        <v>182</v>
      </c>
      <c r="X979" s="133" t="s">
        <v>145</v>
      </c>
      <c r="Y979" s="73">
        <f>(PLANEJAMENTO[[#This Row],[AGUARDANDO SEPARAÇÃO]]+PLANEJAMENTO[[#This Row],[FINALIZADO]])/(PLANEJAMENTO[[#This Row],[KIT]]+PLANEJAMENTO[[#This Row],[TOTAL LISTA]])</f>
        <v>0</v>
      </c>
    </row>
    <row r="980" spans="1:25" x14ac:dyDescent="0.25">
      <c r="A980" s="72" t="s">
        <v>611</v>
      </c>
      <c r="B980" s="71" t="s">
        <v>158</v>
      </c>
      <c r="C980" s="3">
        <v>33270</v>
      </c>
      <c r="D980" s="3" t="s">
        <v>648</v>
      </c>
      <c r="E980" s="47" t="s">
        <v>137</v>
      </c>
      <c r="F980" s="4" t="s">
        <v>583</v>
      </c>
      <c r="G980" s="52">
        <v>960</v>
      </c>
      <c r="H980" s="3">
        <v>6</v>
      </c>
      <c r="I980" s="15">
        <f>SUMIFS(IN_TRANSITO!E:E,IN_TRANSITO!B:B,PLANEJAMENTO!C980,IN_TRANSITO!H:H,PLANEJAMENTO!$I$2,IN_TRANSITO!W:W,PLANEJAMENTO!A980)</f>
        <v>0</v>
      </c>
      <c r="J980" s="15">
        <f>SUMIFS(IN_TRANSITO!E:E,IN_TRANSITO!B:B,PLANEJAMENTO!C980,IN_TRANSITO!H:H,PLANEJAMENTO!$J$2,IN_TRANSITO!W:W,PLANEJAMENTO!A980)</f>
        <v>0</v>
      </c>
      <c r="K980" s="15">
        <f>SUMIFS(PRODUCAO_SHRINK!E:E,PRODUCAO_SHRINK!B:B,PLANEJAMENTO[[#This Row],[SKU]],PRODUCAO_SHRINK!H:H,PLANEJAMENTO[[#Headers],[SHERINK SOLICITADO]],PRODUCAO_SHRINK!V:V,PLANEJAMENTO[[#This Row],[LISTA]])</f>
        <v>0</v>
      </c>
      <c r="L980" s="15">
        <f>SUMIFS(PRODUCAO_SHRINK!E:E,PRODUCAO_SHRINK!B:B,PLANEJAMENTO[[#This Row],[SKU]],PRODUCAO_SHRINK!H:H,PLANEJAMENTO[[#Headers],[SHERINK ENVIADO]],PRODUCAO_SHRINK!V:V,PLANEJAMENTO[[#This Row],[LISTA]])</f>
        <v>0</v>
      </c>
      <c r="M980" s="15">
        <f>SUMIFS(IN_TRANSITO!E:E,IN_TRANSITO!B:B,PLANEJAMENTO!C980,IN_TRANSITO!H:H,PLANEJAMENTO!$M$2,IN_TRANSITO!W:W,PLANEJAMENTO!A980)</f>
        <v>0</v>
      </c>
      <c r="N980" s="15">
        <v>0</v>
      </c>
      <c r="O980" s="15">
        <v>192</v>
      </c>
      <c r="P980" s="15">
        <f>(PLANEJAMENTO[[#This Row],[AGUARDANDO SEPARAÇÃO]]+PLANEJAMENTO[[#This Row],[FINALIZADO]])-(PLANEJAMENTO[[#This Row],[TOTAL LISTA]]+PLANEJAMENTO[[#This Row],[KIT]])</f>
        <v>-192</v>
      </c>
      <c r="Q980" s="3">
        <f>IFERROR(VLOOKUP(PLANEJAMENTO[[#This Row],[SKU]],EST_MERCOCAMP!A:E,5,0),0)</f>
        <v>85097</v>
      </c>
      <c r="R980" s="3">
        <f>IFERROR(VLOOKUP(PLANEJAMENTO[[#This Row],[SKU]],EST_LMX!A:C,3,0),0)</f>
        <v>6288</v>
      </c>
      <c r="S980" s="7">
        <f>IFERROR(IF(VLOOKUP(C980,'EST_DEVINTEX X DEMANDA'!A:E,5,0)&lt;0,0,VLOOKUP(C980,'EST_DEVINTEX X DEMANDA'!A:E,5,0)),0)</f>
        <v>5760</v>
      </c>
      <c r="T980" s="3"/>
      <c r="U980" s="3">
        <f t="shared" si="34"/>
        <v>0</v>
      </c>
      <c r="V980" s="3">
        <f t="shared" si="35"/>
        <v>0</v>
      </c>
      <c r="W980" s="3" t="s">
        <v>182</v>
      </c>
      <c r="X980" s="133" t="s">
        <v>145</v>
      </c>
      <c r="Y980" s="73">
        <f>(PLANEJAMENTO[[#This Row],[AGUARDANDO SEPARAÇÃO]]+PLANEJAMENTO[[#This Row],[FINALIZADO]])/(PLANEJAMENTO[[#This Row],[KIT]]+PLANEJAMENTO[[#This Row],[TOTAL LISTA]])</f>
        <v>0</v>
      </c>
    </row>
    <row r="981" spans="1:25" x14ac:dyDescent="0.25">
      <c r="A981" s="72" t="s">
        <v>611</v>
      </c>
      <c r="B981" s="71" t="s">
        <v>158</v>
      </c>
      <c r="C981" s="3">
        <v>43121</v>
      </c>
      <c r="D981" s="3" t="s">
        <v>649</v>
      </c>
      <c r="E981" s="47" t="s">
        <v>138</v>
      </c>
      <c r="F981" s="4" t="s">
        <v>583</v>
      </c>
      <c r="G981" s="52">
        <v>1680</v>
      </c>
      <c r="H981" s="3">
        <v>6</v>
      </c>
      <c r="I981" s="15">
        <f>SUMIFS(IN_TRANSITO!E:E,IN_TRANSITO!B:B,PLANEJAMENTO!C981,IN_TRANSITO!H:H,PLANEJAMENTO!$I$2,IN_TRANSITO!W:W,PLANEJAMENTO!A981)</f>
        <v>192</v>
      </c>
      <c r="J981" s="15">
        <f>SUMIFS(IN_TRANSITO!E:E,IN_TRANSITO!B:B,PLANEJAMENTO!C981,IN_TRANSITO!H:H,PLANEJAMENTO!$J$2,IN_TRANSITO!W:W,PLANEJAMENTO!A981)</f>
        <v>0</v>
      </c>
      <c r="K981" s="15">
        <f>SUMIFS(PRODUCAO_SHRINK!E:E,PRODUCAO_SHRINK!B:B,PLANEJAMENTO[[#This Row],[SKU]],PRODUCAO_SHRINK!H:H,PLANEJAMENTO[[#Headers],[SHERINK SOLICITADO]],PRODUCAO_SHRINK!V:V,PLANEJAMENTO[[#This Row],[LISTA]])</f>
        <v>0</v>
      </c>
      <c r="L981" s="15">
        <f>SUMIFS(PRODUCAO_SHRINK!E:E,PRODUCAO_SHRINK!B:B,PLANEJAMENTO[[#This Row],[SKU]],PRODUCAO_SHRINK!H:H,PLANEJAMENTO[[#Headers],[SHERINK ENVIADO]],PRODUCAO_SHRINK!V:V,PLANEJAMENTO[[#This Row],[LISTA]])</f>
        <v>0</v>
      </c>
      <c r="M981" s="15">
        <f>SUMIFS(IN_TRANSITO!E:E,IN_TRANSITO!B:B,PLANEJAMENTO!C981,IN_TRANSITO!H:H,PLANEJAMENTO!$M$2,IN_TRANSITO!W:W,PLANEJAMENTO!A981)</f>
        <v>0</v>
      </c>
      <c r="N981" s="15">
        <v>0</v>
      </c>
      <c r="O981" s="15">
        <v>192</v>
      </c>
      <c r="P981" s="15">
        <f>(PLANEJAMENTO[[#This Row],[AGUARDANDO SEPARAÇÃO]]+PLANEJAMENTO[[#This Row],[FINALIZADO]])-(PLANEJAMENTO[[#This Row],[TOTAL LISTA]]+PLANEJAMENTO[[#This Row],[KIT]])</f>
        <v>0</v>
      </c>
      <c r="Q981" s="3">
        <f>IFERROR(VLOOKUP(PLANEJAMENTO[[#This Row],[SKU]],EST_MERCOCAMP!A:E,5,0),0)</f>
        <v>-1830</v>
      </c>
      <c r="R981" s="3">
        <f>IFERROR(VLOOKUP(PLANEJAMENTO[[#This Row],[SKU]],EST_LMX!A:C,3,0),0)</f>
        <v>708</v>
      </c>
      <c r="S981" s="7">
        <f>IFERROR(IF(VLOOKUP(C981,'EST_DEVINTEX X DEMANDA'!A:E,5,0)&lt;0,0,VLOOKUP(C981,'EST_DEVINTEX X DEMANDA'!A:E,5,0)),0)</f>
        <v>9396</v>
      </c>
      <c r="T981" s="3"/>
      <c r="U981" s="3">
        <f t="shared" si="34"/>
        <v>0</v>
      </c>
      <c r="V981" s="3">
        <f t="shared" si="35"/>
        <v>0</v>
      </c>
      <c r="W981" s="3" t="s">
        <v>145</v>
      </c>
      <c r="X981" s="133" t="s">
        <v>145</v>
      </c>
      <c r="Y981" s="73">
        <f>(PLANEJAMENTO[[#This Row],[AGUARDANDO SEPARAÇÃO]]+PLANEJAMENTO[[#This Row],[FINALIZADO]])/(PLANEJAMENTO[[#This Row],[KIT]]+PLANEJAMENTO[[#This Row],[TOTAL LISTA]])</f>
        <v>1</v>
      </c>
    </row>
    <row r="982" spans="1:25" x14ac:dyDescent="0.25">
      <c r="A982" s="72" t="s">
        <v>611</v>
      </c>
      <c r="B982" s="71" t="s">
        <v>158</v>
      </c>
      <c r="C982" s="3">
        <v>33256</v>
      </c>
      <c r="D982" s="3" t="s">
        <v>650</v>
      </c>
      <c r="E982" s="47" t="s">
        <v>137</v>
      </c>
      <c r="F982" s="4" t="s">
        <v>583</v>
      </c>
      <c r="G982" s="52">
        <v>930</v>
      </c>
      <c r="H982" s="3">
        <v>6</v>
      </c>
      <c r="I982" s="15">
        <f>SUMIFS(IN_TRANSITO!E:E,IN_TRANSITO!B:B,PLANEJAMENTO!C982,IN_TRANSITO!H:H,PLANEJAMENTO!$I$2,IN_TRANSITO!W:W,PLANEJAMENTO!A982)</f>
        <v>198</v>
      </c>
      <c r="J982" s="15">
        <f>SUMIFS(IN_TRANSITO!E:E,IN_TRANSITO!B:B,PLANEJAMENTO!C982,IN_TRANSITO!H:H,PLANEJAMENTO!$J$2,IN_TRANSITO!W:W,PLANEJAMENTO!A982)</f>
        <v>0</v>
      </c>
      <c r="K982" s="15">
        <f>SUMIFS(PRODUCAO_SHRINK!E:E,PRODUCAO_SHRINK!B:B,PLANEJAMENTO[[#This Row],[SKU]],PRODUCAO_SHRINK!H:H,PLANEJAMENTO[[#Headers],[SHERINK SOLICITADO]],PRODUCAO_SHRINK!V:V,PLANEJAMENTO[[#This Row],[LISTA]])</f>
        <v>0</v>
      </c>
      <c r="L982" s="15">
        <f>SUMIFS(PRODUCAO_SHRINK!E:E,PRODUCAO_SHRINK!B:B,PLANEJAMENTO[[#This Row],[SKU]],PRODUCAO_SHRINK!H:H,PLANEJAMENTO[[#Headers],[SHERINK ENVIADO]],PRODUCAO_SHRINK!V:V,PLANEJAMENTO[[#This Row],[LISTA]])</f>
        <v>0</v>
      </c>
      <c r="M982" s="15">
        <f>SUMIFS(IN_TRANSITO!E:E,IN_TRANSITO!B:B,PLANEJAMENTO!C982,IN_TRANSITO!H:H,PLANEJAMENTO!$M$2,IN_TRANSITO!W:W,PLANEJAMENTO!A982)</f>
        <v>0</v>
      </c>
      <c r="N982" s="15">
        <v>0</v>
      </c>
      <c r="O982" s="15">
        <v>198</v>
      </c>
      <c r="P982" s="15">
        <f>(PLANEJAMENTO[[#This Row],[AGUARDANDO SEPARAÇÃO]]+PLANEJAMENTO[[#This Row],[FINALIZADO]])-(PLANEJAMENTO[[#This Row],[TOTAL LISTA]]+PLANEJAMENTO[[#This Row],[KIT]])</f>
        <v>0</v>
      </c>
      <c r="Q982" s="3">
        <f>IFERROR(VLOOKUP(PLANEJAMENTO[[#This Row],[SKU]],EST_MERCOCAMP!A:E,5,0),0)</f>
        <v>-1044</v>
      </c>
      <c r="R982" s="3">
        <f>IFERROR(VLOOKUP(PLANEJAMENTO[[#This Row],[SKU]],EST_LMX!A:C,3,0),0)</f>
        <v>336</v>
      </c>
      <c r="S982" s="7">
        <f>IFERROR(IF(VLOOKUP(C982,'EST_DEVINTEX X DEMANDA'!A:E,5,0)&lt;0,0,VLOOKUP(C982,'EST_DEVINTEX X DEMANDA'!A:E,5,0)),0)</f>
        <v>4644</v>
      </c>
      <c r="T982" s="3"/>
      <c r="U982" s="3">
        <f t="shared" si="34"/>
        <v>0</v>
      </c>
      <c r="V982" s="3">
        <f t="shared" si="35"/>
        <v>0</v>
      </c>
      <c r="W982" s="3" t="s">
        <v>145</v>
      </c>
      <c r="X982" s="133" t="s">
        <v>145</v>
      </c>
      <c r="Y982" s="73">
        <f>(PLANEJAMENTO[[#This Row],[AGUARDANDO SEPARAÇÃO]]+PLANEJAMENTO[[#This Row],[FINALIZADO]])/(PLANEJAMENTO[[#This Row],[KIT]]+PLANEJAMENTO[[#This Row],[TOTAL LISTA]])</f>
        <v>1</v>
      </c>
    </row>
    <row r="983" spans="1:25" x14ac:dyDescent="0.25">
      <c r="A983" s="72" t="s">
        <v>611</v>
      </c>
      <c r="B983" s="71" t="s">
        <v>158</v>
      </c>
      <c r="C983" s="3">
        <v>30452</v>
      </c>
      <c r="D983" s="3" t="s">
        <v>651</v>
      </c>
      <c r="E983" s="47" t="s">
        <v>137</v>
      </c>
      <c r="F983" s="4" t="s">
        <v>583</v>
      </c>
      <c r="G983" s="52">
        <v>960</v>
      </c>
      <c r="H983" s="3">
        <v>6</v>
      </c>
      <c r="I983" s="15">
        <f>SUMIFS(IN_TRANSITO!E:E,IN_TRANSITO!B:B,PLANEJAMENTO!C983,IN_TRANSITO!H:H,PLANEJAMENTO!$I$2,IN_TRANSITO!W:W,PLANEJAMENTO!A983)</f>
        <v>0</v>
      </c>
      <c r="J983" s="15">
        <f>SUMIFS(IN_TRANSITO!E:E,IN_TRANSITO!B:B,PLANEJAMENTO!C983,IN_TRANSITO!H:H,PLANEJAMENTO!$J$2,IN_TRANSITO!W:W,PLANEJAMENTO!A983)</f>
        <v>0</v>
      </c>
      <c r="K983" s="15">
        <f>SUMIFS(PRODUCAO_SHRINK!E:E,PRODUCAO_SHRINK!B:B,PLANEJAMENTO[[#This Row],[SKU]],PRODUCAO_SHRINK!H:H,PLANEJAMENTO[[#Headers],[SHERINK SOLICITADO]],PRODUCAO_SHRINK!V:V,PLANEJAMENTO[[#This Row],[LISTA]])</f>
        <v>0</v>
      </c>
      <c r="L983" s="15">
        <f>SUMIFS(PRODUCAO_SHRINK!E:E,PRODUCAO_SHRINK!B:B,PLANEJAMENTO[[#This Row],[SKU]],PRODUCAO_SHRINK!H:H,PLANEJAMENTO[[#Headers],[SHERINK ENVIADO]],PRODUCAO_SHRINK!V:V,PLANEJAMENTO[[#This Row],[LISTA]])</f>
        <v>0</v>
      </c>
      <c r="M983" s="15">
        <f>SUMIFS(IN_TRANSITO!E:E,IN_TRANSITO!B:B,PLANEJAMENTO!C983,IN_TRANSITO!H:H,PLANEJAMENTO!$M$2,IN_TRANSITO!W:W,PLANEJAMENTO!A983)</f>
        <v>0</v>
      </c>
      <c r="N983" s="15">
        <v>0</v>
      </c>
      <c r="O983" s="15">
        <v>198</v>
      </c>
      <c r="P983" s="15">
        <f>(PLANEJAMENTO[[#This Row],[AGUARDANDO SEPARAÇÃO]]+PLANEJAMENTO[[#This Row],[FINALIZADO]])-(PLANEJAMENTO[[#This Row],[TOTAL LISTA]]+PLANEJAMENTO[[#This Row],[KIT]])</f>
        <v>-198</v>
      </c>
      <c r="Q983" s="3">
        <f>IFERROR(VLOOKUP(PLANEJAMENTO[[#This Row],[SKU]],EST_MERCOCAMP!A:E,5,0),0)</f>
        <v>11700</v>
      </c>
      <c r="R983" s="3">
        <f>IFERROR(VLOOKUP(PLANEJAMENTO[[#This Row],[SKU]],EST_LMX!A:C,3,0),0)</f>
        <v>1410</v>
      </c>
      <c r="S983" s="7">
        <f>IFERROR(IF(VLOOKUP(C983,'EST_DEVINTEX X DEMANDA'!A:E,5,0)&lt;0,0,VLOOKUP(C983,'EST_DEVINTEX X DEMANDA'!A:E,5,0)),0)</f>
        <v>0</v>
      </c>
      <c r="T983" s="3"/>
      <c r="U983" s="3">
        <f t="shared" si="34"/>
        <v>0</v>
      </c>
      <c r="V983" s="3">
        <f t="shared" si="35"/>
        <v>0</v>
      </c>
      <c r="W983" s="3" t="s">
        <v>182</v>
      </c>
      <c r="X983" s="133" t="s">
        <v>145</v>
      </c>
      <c r="Y983" s="73">
        <f>(PLANEJAMENTO[[#This Row],[AGUARDANDO SEPARAÇÃO]]+PLANEJAMENTO[[#This Row],[FINALIZADO]])/(PLANEJAMENTO[[#This Row],[KIT]]+PLANEJAMENTO[[#This Row],[TOTAL LISTA]])</f>
        <v>0</v>
      </c>
    </row>
    <row r="984" spans="1:25" x14ac:dyDescent="0.25">
      <c r="A984" s="72" t="s">
        <v>611</v>
      </c>
      <c r="B984" s="71" t="s">
        <v>158</v>
      </c>
      <c r="C984" s="3">
        <v>32618</v>
      </c>
      <c r="D984" s="3" t="s">
        <v>652</v>
      </c>
      <c r="E984" s="47" t="s">
        <v>138</v>
      </c>
      <c r="F984" s="4" t="s">
        <v>583</v>
      </c>
      <c r="G984" s="52">
        <v>960</v>
      </c>
      <c r="H984" s="3">
        <v>6</v>
      </c>
      <c r="I984" s="15">
        <f>SUMIFS(IN_TRANSITO!E:E,IN_TRANSITO!B:B,PLANEJAMENTO!C984,IN_TRANSITO!H:H,PLANEJAMENTO!$I$2,IN_TRANSITO!W:W,PLANEJAMENTO!A984)</f>
        <v>0</v>
      </c>
      <c r="J984" s="15">
        <f>SUMIFS(IN_TRANSITO!E:E,IN_TRANSITO!B:B,PLANEJAMENTO!C984,IN_TRANSITO!H:H,PLANEJAMENTO!$J$2,IN_TRANSITO!W:W,PLANEJAMENTO!A984)</f>
        <v>0</v>
      </c>
      <c r="K984" s="15">
        <f>SUMIFS(PRODUCAO_SHRINK!E:E,PRODUCAO_SHRINK!B:B,PLANEJAMENTO[[#This Row],[SKU]],PRODUCAO_SHRINK!H:H,PLANEJAMENTO[[#Headers],[SHERINK SOLICITADO]],PRODUCAO_SHRINK!V:V,PLANEJAMENTO[[#This Row],[LISTA]])</f>
        <v>0</v>
      </c>
      <c r="L984" s="15">
        <f>SUMIFS(PRODUCAO_SHRINK!E:E,PRODUCAO_SHRINK!B:B,PLANEJAMENTO[[#This Row],[SKU]],PRODUCAO_SHRINK!H:H,PLANEJAMENTO[[#Headers],[SHERINK ENVIADO]],PRODUCAO_SHRINK!V:V,PLANEJAMENTO[[#This Row],[LISTA]])</f>
        <v>0</v>
      </c>
      <c r="M984" s="15">
        <f>SUMIFS(IN_TRANSITO!E:E,IN_TRANSITO!B:B,PLANEJAMENTO!C984,IN_TRANSITO!H:H,PLANEJAMENTO!$M$2,IN_TRANSITO!W:W,PLANEJAMENTO!A984)</f>
        <v>0</v>
      </c>
      <c r="N984" s="15">
        <v>0</v>
      </c>
      <c r="O984" s="15">
        <v>198</v>
      </c>
      <c r="P984" s="15">
        <f>(PLANEJAMENTO[[#This Row],[AGUARDANDO SEPARAÇÃO]]+PLANEJAMENTO[[#This Row],[FINALIZADO]])-(PLANEJAMENTO[[#This Row],[TOTAL LISTA]]+PLANEJAMENTO[[#This Row],[KIT]])</f>
        <v>-198</v>
      </c>
      <c r="Q984" s="3">
        <f>IFERROR(VLOOKUP(PLANEJAMENTO[[#This Row],[SKU]],EST_MERCOCAMP!A:E,5,0),0)</f>
        <v>1728</v>
      </c>
      <c r="R984" s="3">
        <f>IFERROR(VLOOKUP(PLANEJAMENTO[[#This Row],[SKU]],EST_LMX!A:C,3,0),0)</f>
        <v>1002</v>
      </c>
      <c r="S984" s="7">
        <f>IFERROR(IF(VLOOKUP(C984,'EST_DEVINTEX X DEMANDA'!A:E,5,0)&lt;0,0,VLOOKUP(C984,'EST_DEVINTEX X DEMANDA'!A:E,5,0)),0)</f>
        <v>612</v>
      </c>
      <c r="T984" s="3"/>
      <c r="U984" s="3">
        <f t="shared" si="34"/>
        <v>0</v>
      </c>
      <c r="V984" s="3">
        <f t="shared" si="35"/>
        <v>0</v>
      </c>
      <c r="W984" s="3" t="s">
        <v>182</v>
      </c>
      <c r="X984" s="133" t="s">
        <v>145</v>
      </c>
      <c r="Y984" s="73">
        <f>(PLANEJAMENTO[[#This Row],[AGUARDANDO SEPARAÇÃO]]+PLANEJAMENTO[[#This Row],[FINALIZADO]])/(PLANEJAMENTO[[#This Row],[KIT]]+PLANEJAMENTO[[#This Row],[TOTAL LISTA]])</f>
        <v>0</v>
      </c>
    </row>
    <row r="985" spans="1:25" x14ac:dyDescent="0.25">
      <c r="A985" s="72" t="s">
        <v>611</v>
      </c>
      <c r="B985" s="71" t="s">
        <v>158</v>
      </c>
      <c r="C985" s="3">
        <v>33263</v>
      </c>
      <c r="D985" s="3" t="s">
        <v>653</v>
      </c>
      <c r="E985" s="47" t="s">
        <v>137</v>
      </c>
      <c r="F985" s="4" t="s">
        <v>583</v>
      </c>
      <c r="G985" s="52">
        <v>930</v>
      </c>
      <c r="H985" s="3">
        <v>6</v>
      </c>
      <c r="I985" s="15">
        <f>SUMIFS(IN_TRANSITO!E:E,IN_TRANSITO!B:B,PLANEJAMENTO!C985,IN_TRANSITO!H:H,PLANEJAMENTO!$I$2,IN_TRANSITO!W:W,PLANEJAMENTO!A985)</f>
        <v>198</v>
      </c>
      <c r="J985" s="15">
        <f>SUMIFS(IN_TRANSITO!E:E,IN_TRANSITO!B:B,PLANEJAMENTO!C985,IN_TRANSITO!H:H,PLANEJAMENTO!$J$2,IN_TRANSITO!W:W,PLANEJAMENTO!A985)</f>
        <v>0</v>
      </c>
      <c r="K985" s="15">
        <f>SUMIFS(PRODUCAO_SHRINK!E:E,PRODUCAO_SHRINK!B:B,PLANEJAMENTO[[#This Row],[SKU]],PRODUCAO_SHRINK!H:H,PLANEJAMENTO[[#Headers],[SHERINK SOLICITADO]],PRODUCAO_SHRINK!V:V,PLANEJAMENTO[[#This Row],[LISTA]])</f>
        <v>0</v>
      </c>
      <c r="L985" s="15">
        <f>SUMIFS(PRODUCAO_SHRINK!E:E,PRODUCAO_SHRINK!B:B,PLANEJAMENTO[[#This Row],[SKU]],PRODUCAO_SHRINK!H:H,PLANEJAMENTO[[#Headers],[SHERINK ENVIADO]],PRODUCAO_SHRINK!V:V,PLANEJAMENTO[[#This Row],[LISTA]])</f>
        <v>0</v>
      </c>
      <c r="M985" s="15">
        <f>SUMIFS(IN_TRANSITO!E:E,IN_TRANSITO!B:B,PLANEJAMENTO!C985,IN_TRANSITO!H:H,PLANEJAMENTO!$M$2,IN_TRANSITO!W:W,PLANEJAMENTO!A985)</f>
        <v>0</v>
      </c>
      <c r="N985" s="15">
        <v>0</v>
      </c>
      <c r="O985" s="15">
        <v>198</v>
      </c>
      <c r="P985" s="15">
        <f>(PLANEJAMENTO[[#This Row],[AGUARDANDO SEPARAÇÃO]]+PLANEJAMENTO[[#This Row],[FINALIZADO]])-(PLANEJAMENTO[[#This Row],[TOTAL LISTA]]+PLANEJAMENTO[[#This Row],[KIT]])</f>
        <v>0</v>
      </c>
      <c r="Q985" s="3">
        <f>IFERROR(VLOOKUP(PLANEJAMENTO[[#This Row],[SKU]],EST_MERCOCAMP!A:E,5,0),0)</f>
        <v>348</v>
      </c>
      <c r="R985" s="3">
        <f>IFERROR(VLOOKUP(PLANEJAMENTO[[#This Row],[SKU]],EST_LMX!A:C,3,0),0)</f>
        <v>2802</v>
      </c>
      <c r="S985" s="7">
        <f>IFERROR(IF(VLOOKUP(C985,'EST_DEVINTEX X DEMANDA'!A:E,5,0)&lt;0,0,VLOOKUP(C985,'EST_DEVINTEX X DEMANDA'!A:E,5,0)),0)</f>
        <v>1578</v>
      </c>
      <c r="T985" s="3"/>
      <c r="U985" s="3">
        <f t="shared" si="34"/>
        <v>0</v>
      </c>
      <c r="V985" s="3">
        <f t="shared" si="35"/>
        <v>0</v>
      </c>
      <c r="W985" s="3" t="s">
        <v>145</v>
      </c>
      <c r="X985" s="133" t="s">
        <v>145</v>
      </c>
      <c r="Y985" s="73">
        <f>(PLANEJAMENTO[[#This Row],[AGUARDANDO SEPARAÇÃO]]+PLANEJAMENTO[[#This Row],[FINALIZADO]])/(PLANEJAMENTO[[#This Row],[KIT]]+PLANEJAMENTO[[#This Row],[TOTAL LISTA]])</f>
        <v>1</v>
      </c>
    </row>
    <row r="986" spans="1:25" x14ac:dyDescent="0.25">
      <c r="A986" s="72" t="s">
        <v>611</v>
      </c>
      <c r="B986" s="71" t="s">
        <v>158</v>
      </c>
      <c r="C986" s="3">
        <v>32236</v>
      </c>
      <c r="D986" s="3" t="s">
        <v>654</v>
      </c>
      <c r="E986" s="47" t="s">
        <v>137</v>
      </c>
      <c r="F986" s="4" t="s">
        <v>583</v>
      </c>
      <c r="G986" s="52">
        <v>960</v>
      </c>
      <c r="H986" s="3">
        <v>6</v>
      </c>
      <c r="I986" s="15">
        <f>SUMIFS(IN_TRANSITO!E:E,IN_TRANSITO!B:B,PLANEJAMENTO!C986,IN_TRANSITO!H:H,PLANEJAMENTO!$I$2,IN_TRANSITO!W:W,PLANEJAMENTO!A986)</f>
        <v>0</v>
      </c>
      <c r="J986" s="15">
        <f>SUMIFS(IN_TRANSITO!E:E,IN_TRANSITO!B:B,PLANEJAMENTO!C986,IN_TRANSITO!H:H,PLANEJAMENTO!$J$2,IN_TRANSITO!W:W,PLANEJAMENTO!A986)</f>
        <v>0</v>
      </c>
      <c r="K986" s="15">
        <f>SUMIFS(PRODUCAO_SHRINK!E:E,PRODUCAO_SHRINK!B:B,PLANEJAMENTO[[#This Row],[SKU]],PRODUCAO_SHRINK!H:H,PLANEJAMENTO[[#Headers],[SHERINK SOLICITADO]],PRODUCAO_SHRINK!V:V,PLANEJAMENTO[[#This Row],[LISTA]])</f>
        <v>0</v>
      </c>
      <c r="L986" s="15">
        <f>SUMIFS(PRODUCAO_SHRINK!E:E,PRODUCAO_SHRINK!B:B,PLANEJAMENTO[[#This Row],[SKU]],PRODUCAO_SHRINK!H:H,PLANEJAMENTO[[#Headers],[SHERINK ENVIADO]],PRODUCAO_SHRINK!V:V,PLANEJAMENTO[[#This Row],[LISTA]])</f>
        <v>0</v>
      </c>
      <c r="M986" s="15">
        <f>SUMIFS(IN_TRANSITO!E:E,IN_TRANSITO!B:B,PLANEJAMENTO!C986,IN_TRANSITO!H:H,PLANEJAMENTO!$M$2,IN_TRANSITO!W:W,PLANEJAMENTO!A986)</f>
        <v>0</v>
      </c>
      <c r="N986" s="15">
        <v>0</v>
      </c>
      <c r="O986" s="15">
        <v>204</v>
      </c>
      <c r="P986" s="15">
        <f>(PLANEJAMENTO[[#This Row],[AGUARDANDO SEPARAÇÃO]]+PLANEJAMENTO[[#This Row],[FINALIZADO]])-(PLANEJAMENTO[[#This Row],[TOTAL LISTA]]+PLANEJAMENTO[[#This Row],[KIT]])</f>
        <v>-204</v>
      </c>
      <c r="Q986" s="3">
        <f>IFERROR(VLOOKUP(PLANEJAMENTO[[#This Row],[SKU]],EST_MERCOCAMP!A:E,5,0),0)</f>
        <v>10008</v>
      </c>
      <c r="R986" s="3">
        <f>IFERROR(VLOOKUP(PLANEJAMENTO[[#This Row],[SKU]],EST_LMX!A:C,3,0),0)</f>
        <v>2592</v>
      </c>
      <c r="S986" s="7">
        <f>IFERROR(IF(VLOOKUP(C986,'EST_DEVINTEX X DEMANDA'!A:E,5,0)&lt;0,0,VLOOKUP(C986,'EST_DEVINTEX X DEMANDA'!A:E,5,0)),0)</f>
        <v>0</v>
      </c>
      <c r="T986" s="3"/>
      <c r="U986" s="3">
        <f t="shared" si="34"/>
        <v>0</v>
      </c>
      <c r="V986" s="3">
        <f t="shared" si="35"/>
        <v>0</v>
      </c>
      <c r="W986" s="3" t="s">
        <v>182</v>
      </c>
      <c r="X986" s="133" t="s">
        <v>145</v>
      </c>
      <c r="Y986" s="73">
        <f>(PLANEJAMENTO[[#This Row],[AGUARDANDO SEPARAÇÃO]]+PLANEJAMENTO[[#This Row],[FINALIZADO]])/(PLANEJAMENTO[[#This Row],[KIT]]+PLANEJAMENTO[[#This Row],[TOTAL LISTA]])</f>
        <v>0</v>
      </c>
    </row>
    <row r="987" spans="1:25" x14ac:dyDescent="0.25">
      <c r="A987" s="72" t="s">
        <v>611</v>
      </c>
      <c r="B987" s="71" t="s">
        <v>158</v>
      </c>
      <c r="C987" s="3">
        <v>34682</v>
      </c>
      <c r="D987" s="3" t="s">
        <v>523</v>
      </c>
      <c r="E987" s="47" t="s">
        <v>135</v>
      </c>
      <c r="F987" s="4" t="s">
        <v>583</v>
      </c>
      <c r="G987" s="52">
        <v>390</v>
      </c>
      <c r="H987" s="3">
        <v>6</v>
      </c>
      <c r="I987" s="15">
        <f>SUMIFS(IN_TRANSITO!E:E,IN_TRANSITO!B:B,PLANEJAMENTO!C987,IN_TRANSITO!H:H,PLANEJAMENTO!$I$2,IN_TRANSITO!W:W,PLANEJAMENTO!A987)</f>
        <v>0</v>
      </c>
      <c r="J987" s="15">
        <f>SUMIFS(IN_TRANSITO!E:E,IN_TRANSITO!B:B,PLANEJAMENTO!C987,IN_TRANSITO!H:H,PLANEJAMENTO!$J$2,IN_TRANSITO!W:W,PLANEJAMENTO!A987)</f>
        <v>0</v>
      </c>
      <c r="K987" s="15">
        <f>SUMIFS(PRODUCAO_SHRINK!E:E,PRODUCAO_SHRINK!B:B,PLANEJAMENTO[[#This Row],[SKU]],PRODUCAO_SHRINK!H:H,PLANEJAMENTO[[#Headers],[SHERINK SOLICITADO]],PRODUCAO_SHRINK!V:V,PLANEJAMENTO[[#This Row],[LISTA]])</f>
        <v>0</v>
      </c>
      <c r="L987" s="15">
        <f>SUMIFS(PRODUCAO_SHRINK!E:E,PRODUCAO_SHRINK!B:B,PLANEJAMENTO[[#This Row],[SKU]],PRODUCAO_SHRINK!H:H,PLANEJAMENTO[[#Headers],[SHERINK ENVIADO]],PRODUCAO_SHRINK!V:V,PLANEJAMENTO[[#This Row],[LISTA]])</f>
        <v>0</v>
      </c>
      <c r="M987" s="15">
        <f>SUMIFS(IN_TRANSITO!E:E,IN_TRANSITO!B:B,PLANEJAMENTO!C987,IN_TRANSITO!H:H,PLANEJAMENTO!$M$2,IN_TRANSITO!W:W,PLANEJAMENTO!A987)</f>
        <v>0</v>
      </c>
      <c r="N987" s="15">
        <v>0</v>
      </c>
      <c r="O987" s="15">
        <v>204</v>
      </c>
      <c r="P987" s="15">
        <f>(PLANEJAMENTO[[#This Row],[AGUARDANDO SEPARAÇÃO]]+PLANEJAMENTO[[#This Row],[FINALIZADO]])-(PLANEJAMENTO[[#This Row],[TOTAL LISTA]]+PLANEJAMENTO[[#This Row],[KIT]])</f>
        <v>-204</v>
      </c>
      <c r="Q987" s="3">
        <f>IFERROR(VLOOKUP(PLANEJAMENTO[[#This Row],[SKU]],EST_MERCOCAMP!A:E,5,0),0)</f>
        <v>762</v>
      </c>
      <c r="R987" s="3">
        <f>IFERROR(VLOOKUP(PLANEJAMENTO[[#This Row],[SKU]],EST_LMX!A:C,3,0),0)</f>
        <v>1467</v>
      </c>
      <c r="S987" s="7">
        <f>IFERROR(IF(VLOOKUP(C987,'EST_DEVINTEX X DEMANDA'!A:E,5,0)&lt;0,0,VLOOKUP(C987,'EST_DEVINTEX X DEMANDA'!A:E,5,0)),0)</f>
        <v>390</v>
      </c>
      <c r="T987" s="3"/>
      <c r="U987" s="3">
        <f t="shared" si="34"/>
        <v>0</v>
      </c>
      <c r="V987" s="3">
        <f t="shared" si="35"/>
        <v>0</v>
      </c>
      <c r="W987" s="61" t="s">
        <v>182</v>
      </c>
      <c r="X987" s="133" t="s">
        <v>145</v>
      </c>
      <c r="Y987" s="73">
        <f>(PLANEJAMENTO[[#This Row],[AGUARDANDO SEPARAÇÃO]]+PLANEJAMENTO[[#This Row],[FINALIZADO]])/(PLANEJAMENTO[[#This Row],[KIT]]+PLANEJAMENTO[[#This Row],[TOTAL LISTA]])</f>
        <v>0</v>
      </c>
    </row>
    <row r="988" spans="1:25" x14ac:dyDescent="0.25">
      <c r="A988" s="72" t="s">
        <v>611</v>
      </c>
      <c r="B988" s="71" t="s">
        <v>158</v>
      </c>
      <c r="C988" s="3">
        <v>32923</v>
      </c>
      <c r="D988" s="3" t="s">
        <v>655</v>
      </c>
      <c r="E988" s="47" t="s">
        <v>138</v>
      </c>
      <c r="F988" s="4" t="s">
        <v>583</v>
      </c>
      <c r="G988" s="52">
        <v>840</v>
      </c>
      <c r="H988" s="3">
        <v>6</v>
      </c>
      <c r="I988" s="15">
        <f>SUMIFS(IN_TRANSITO!E:E,IN_TRANSITO!B:B,PLANEJAMENTO!C988,IN_TRANSITO!H:H,PLANEJAMENTO!$I$2,IN_TRANSITO!W:W,PLANEJAMENTO!A988)</f>
        <v>0</v>
      </c>
      <c r="J988" s="15">
        <f>SUMIFS(IN_TRANSITO!E:E,IN_TRANSITO!B:B,PLANEJAMENTO!C988,IN_TRANSITO!H:H,PLANEJAMENTO!$J$2,IN_TRANSITO!W:W,PLANEJAMENTO!A988)</f>
        <v>0</v>
      </c>
      <c r="K988" s="15">
        <f>SUMIFS(PRODUCAO_SHRINK!E:E,PRODUCAO_SHRINK!B:B,PLANEJAMENTO[[#This Row],[SKU]],PRODUCAO_SHRINK!H:H,PLANEJAMENTO[[#Headers],[SHERINK SOLICITADO]],PRODUCAO_SHRINK!V:V,PLANEJAMENTO[[#This Row],[LISTA]])</f>
        <v>0</v>
      </c>
      <c r="L988" s="15">
        <f>SUMIFS(PRODUCAO_SHRINK!E:E,PRODUCAO_SHRINK!B:B,PLANEJAMENTO[[#This Row],[SKU]],PRODUCAO_SHRINK!H:H,PLANEJAMENTO[[#Headers],[SHERINK ENVIADO]],PRODUCAO_SHRINK!V:V,PLANEJAMENTO[[#This Row],[LISTA]])</f>
        <v>0</v>
      </c>
      <c r="M988" s="15">
        <f>SUMIFS(IN_TRANSITO!E:E,IN_TRANSITO!B:B,PLANEJAMENTO!C988,IN_TRANSITO!H:H,PLANEJAMENTO!$M$2,IN_TRANSITO!W:W,PLANEJAMENTO!A988)</f>
        <v>0</v>
      </c>
      <c r="N988" s="15">
        <v>0</v>
      </c>
      <c r="O988" s="15">
        <v>210</v>
      </c>
      <c r="P988" s="15">
        <f>(PLANEJAMENTO[[#This Row],[AGUARDANDO SEPARAÇÃO]]+PLANEJAMENTO[[#This Row],[FINALIZADO]])-(PLANEJAMENTO[[#This Row],[TOTAL LISTA]]+PLANEJAMENTO[[#This Row],[KIT]])</f>
        <v>-210</v>
      </c>
      <c r="Q988" s="3">
        <f>IFERROR(VLOOKUP(PLANEJAMENTO[[#This Row],[SKU]],EST_MERCOCAMP!A:E,5,0),0)</f>
        <v>2022</v>
      </c>
      <c r="R988" s="3">
        <f>IFERROR(VLOOKUP(PLANEJAMENTO[[#This Row],[SKU]],EST_LMX!A:C,3,0),0)</f>
        <v>12</v>
      </c>
      <c r="S988" s="7">
        <f>IFERROR(IF(VLOOKUP(C988,'EST_DEVINTEX X DEMANDA'!A:E,5,0)&lt;0,0,VLOOKUP(C988,'EST_DEVINTEX X DEMANDA'!A:E,5,0)),0)</f>
        <v>840</v>
      </c>
      <c r="T988" s="3"/>
      <c r="U988" s="3">
        <f t="shared" si="34"/>
        <v>0</v>
      </c>
      <c r="V988" s="3">
        <f t="shared" si="35"/>
        <v>0</v>
      </c>
      <c r="W988" s="3" t="s">
        <v>145</v>
      </c>
      <c r="X988" s="133" t="s">
        <v>145</v>
      </c>
      <c r="Y988" s="73">
        <f>(PLANEJAMENTO[[#This Row],[AGUARDANDO SEPARAÇÃO]]+PLANEJAMENTO[[#This Row],[FINALIZADO]])/(PLANEJAMENTO[[#This Row],[KIT]]+PLANEJAMENTO[[#This Row],[TOTAL LISTA]])</f>
        <v>0</v>
      </c>
    </row>
    <row r="989" spans="1:25" x14ac:dyDescent="0.25">
      <c r="A989" s="72" t="s">
        <v>611</v>
      </c>
      <c r="B989" s="71" t="s">
        <v>158</v>
      </c>
      <c r="C989" s="3">
        <v>32445</v>
      </c>
      <c r="D989" s="3" t="s">
        <v>656</v>
      </c>
      <c r="E989" s="47" t="s">
        <v>138</v>
      </c>
      <c r="F989" s="4" t="s">
        <v>583</v>
      </c>
      <c r="G989" s="52">
        <v>480</v>
      </c>
      <c r="H989" s="3">
        <v>6</v>
      </c>
      <c r="I989" s="15">
        <f>SUMIFS(IN_TRANSITO!E:E,IN_TRANSITO!B:B,PLANEJAMENTO!C989,IN_TRANSITO!H:H,PLANEJAMENTO!$I$2,IN_TRANSITO!W:W,PLANEJAMENTO!A989)</f>
        <v>0</v>
      </c>
      <c r="J989" s="15">
        <f>SUMIFS(IN_TRANSITO!E:E,IN_TRANSITO!B:B,PLANEJAMENTO!C989,IN_TRANSITO!H:H,PLANEJAMENTO!$J$2,IN_TRANSITO!W:W,PLANEJAMENTO!A989)</f>
        <v>0</v>
      </c>
      <c r="K989" s="15">
        <f>SUMIFS(PRODUCAO_SHRINK!E:E,PRODUCAO_SHRINK!B:B,PLANEJAMENTO[[#This Row],[SKU]],PRODUCAO_SHRINK!H:H,PLANEJAMENTO[[#Headers],[SHERINK SOLICITADO]],PRODUCAO_SHRINK!V:V,PLANEJAMENTO[[#This Row],[LISTA]])</f>
        <v>0</v>
      </c>
      <c r="L989" s="15">
        <f>SUMIFS(PRODUCAO_SHRINK!E:E,PRODUCAO_SHRINK!B:B,PLANEJAMENTO[[#This Row],[SKU]],PRODUCAO_SHRINK!H:H,PLANEJAMENTO[[#Headers],[SHERINK ENVIADO]],PRODUCAO_SHRINK!V:V,PLANEJAMENTO[[#This Row],[LISTA]])</f>
        <v>0</v>
      </c>
      <c r="M989" s="15">
        <f>SUMIFS(IN_TRANSITO!E:E,IN_TRANSITO!B:B,PLANEJAMENTO!C989,IN_TRANSITO!H:H,PLANEJAMENTO!$M$2,IN_TRANSITO!W:W,PLANEJAMENTO!A989)</f>
        <v>0</v>
      </c>
      <c r="N989" s="15">
        <v>0</v>
      </c>
      <c r="O989" s="15">
        <v>210</v>
      </c>
      <c r="P989" s="15">
        <f>(PLANEJAMENTO[[#This Row],[AGUARDANDO SEPARAÇÃO]]+PLANEJAMENTO[[#This Row],[FINALIZADO]])-(PLANEJAMENTO[[#This Row],[TOTAL LISTA]]+PLANEJAMENTO[[#This Row],[KIT]])</f>
        <v>-210</v>
      </c>
      <c r="Q989" s="3">
        <f>IFERROR(VLOOKUP(PLANEJAMENTO[[#This Row],[SKU]],EST_MERCOCAMP!A:E,5,0),0)</f>
        <v>-912</v>
      </c>
      <c r="R989" s="3">
        <f>IFERROR(VLOOKUP(PLANEJAMENTO[[#This Row],[SKU]],EST_LMX!A:C,3,0),0)</f>
        <v>485</v>
      </c>
      <c r="S989" s="7">
        <f>IFERROR(IF(VLOOKUP(C989,'EST_DEVINTEX X DEMANDA'!A:E,5,0)&lt;0,0,VLOOKUP(C989,'EST_DEVINTEX X DEMANDA'!A:E,5,0)),0)</f>
        <v>5012</v>
      </c>
      <c r="T989" s="3"/>
      <c r="U989" s="3">
        <f t="shared" si="34"/>
        <v>0</v>
      </c>
      <c r="V989" s="3">
        <f t="shared" si="35"/>
        <v>0</v>
      </c>
      <c r="W989" s="61" t="s">
        <v>182</v>
      </c>
      <c r="X989" s="133" t="s">
        <v>145</v>
      </c>
      <c r="Y989" s="73">
        <f>(PLANEJAMENTO[[#This Row],[AGUARDANDO SEPARAÇÃO]]+PLANEJAMENTO[[#This Row],[FINALIZADO]])/(PLANEJAMENTO[[#This Row],[KIT]]+PLANEJAMENTO[[#This Row],[TOTAL LISTA]])</f>
        <v>0</v>
      </c>
    </row>
    <row r="990" spans="1:25" x14ac:dyDescent="0.25">
      <c r="A990" s="72" t="s">
        <v>611</v>
      </c>
      <c r="B990" s="71" t="s">
        <v>158</v>
      </c>
      <c r="C990" s="3">
        <v>32625</v>
      </c>
      <c r="D990" s="3" t="s">
        <v>19</v>
      </c>
      <c r="E990" s="47" t="s">
        <v>137</v>
      </c>
      <c r="F990" s="4" t="s">
        <v>583</v>
      </c>
      <c r="G990" s="52">
        <v>8352</v>
      </c>
      <c r="H990" s="3">
        <v>12</v>
      </c>
      <c r="I990" s="15">
        <f>SUMIFS(IN_TRANSITO!E:E,IN_TRANSITO!B:B,PLANEJAMENTO!C990,IN_TRANSITO!H:H,PLANEJAMENTO!$I$2,IN_TRANSITO!W:W,PLANEJAMENTO!A990)</f>
        <v>0</v>
      </c>
      <c r="J990" s="15">
        <f>SUMIFS(IN_TRANSITO!E:E,IN_TRANSITO!B:B,PLANEJAMENTO!C990,IN_TRANSITO!H:H,PLANEJAMENTO!$J$2,IN_TRANSITO!W:W,PLANEJAMENTO!A990)</f>
        <v>0</v>
      </c>
      <c r="K990" s="15">
        <f>SUMIFS(PRODUCAO_SHRINK!E:E,PRODUCAO_SHRINK!B:B,PLANEJAMENTO[[#This Row],[SKU]],PRODUCAO_SHRINK!H:H,PLANEJAMENTO[[#Headers],[SHERINK SOLICITADO]],PRODUCAO_SHRINK!V:V,PLANEJAMENTO[[#This Row],[LISTA]])</f>
        <v>0</v>
      </c>
      <c r="L990" s="15">
        <f>SUMIFS(PRODUCAO_SHRINK!E:E,PRODUCAO_SHRINK!B:B,PLANEJAMENTO[[#This Row],[SKU]],PRODUCAO_SHRINK!H:H,PLANEJAMENTO[[#Headers],[SHERINK ENVIADO]],PRODUCAO_SHRINK!V:V,PLANEJAMENTO[[#This Row],[LISTA]])</f>
        <v>0</v>
      </c>
      <c r="M990" s="15">
        <f>SUMIFS(IN_TRANSITO!E:E,IN_TRANSITO!B:B,PLANEJAMENTO!C990,IN_TRANSITO!H:H,PLANEJAMENTO!$M$2,IN_TRANSITO!W:W,PLANEJAMENTO!A990)</f>
        <v>0</v>
      </c>
      <c r="N990" s="15">
        <v>0</v>
      </c>
      <c r="O990" s="15">
        <v>216</v>
      </c>
      <c r="P990" s="15">
        <f>(PLANEJAMENTO[[#This Row],[AGUARDANDO SEPARAÇÃO]]+PLANEJAMENTO[[#This Row],[FINALIZADO]])-(PLANEJAMENTO[[#This Row],[TOTAL LISTA]]+PLANEJAMENTO[[#This Row],[KIT]])</f>
        <v>-216</v>
      </c>
      <c r="Q990" s="3">
        <f>IFERROR(VLOOKUP(PLANEJAMENTO[[#This Row],[SKU]],EST_MERCOCAMP!A:E,5,0),0)</f>
        <v>7440</v>
      </c>
      <c r="R990" s="3">
        <f>IFERROR(VLOOKUP(PLANEJAMENTO[[#This Row],[SKU]],EST_LMX!A:C,3,0),0)</f>
        <v>1452</v>
      </c>
      <c r="S990" s="7">
        <f>IFERROR(IF(VLOOKUP(C990,'EST_DEVINTEX X DEMANDA'!A:E,5,0)&lt;0,0,VLOOKUP(C990,'EST_DEVINTEX X DEMANDA'!A:E,5,0)),0)</f>
        <v>14736</v>
      </c>
      <c r="T990" s="3"/>
      <c r="U990" s="3">
        <f t="shared" si="34"/>
        <v>0</v>
      </c>
      <c r="V990" s="3">
        <f t="shared" si="35"/>
        <v>0</v>
      </c>
      <c r="W990" s="3" t="s">
        <v>182</v>
      </c>
      <c r="X990" s="133" t="s">
        <v>145</v>
      </c>
      <c r="Y990" s="73">
        <f>(PLANEJAMENTO[[#This Row],[AGUARDANDO SEPARAÇÃO]]+PLANEJAMENTO[[#This Row],[FINALIZADO]])/(PLANEJAMENTO[[#This Row],[KIT]]+PLANEJAMENTO[[#This Row],[TOTAL LISTA]])</f>
        <v>0</v>
      </c>
    </row>
    <row r="991" spans="1:25" x14ac:dyDescent="0.25">
      <c r="A991" s="72" t="s">
        <v>611</v>
      </c>
      <c r="B991" s="71" t="s">
        <v>158</v>
      </c>
      <c r="C991" s="3">
        <v>34458</v>
      </c>
      <c r="D991" s="3" t="s">
        <v>657</v>
      </c>
      <c r="E991" s="47" t="s">
        <v>138</v>
      </c>
      <c r="F991" s="4" t="s">
        <v>583</v>
      </c>
      <c r="G991" s="52">
        <v>480</v>
      </c>
      <c r="H991" s="3">
        <v>6</v>
      </c>
      <c r="I991" s="15">
        <f>SUMIFS(IN_TRANSITO!E:E,IN_TRANSITO!B:B,PLANEJAMENTO!C991,IN_TRANSITO!H:H,PLANEJAMENTO!$I$2,IN_TRANSITO!W:W,PLANEJAMENTO!A991)</f>
        <v>0</v>
      </c>
      <c r="J991" s="15">
        <f>SUMIFS(IN_TRANSITO!E:E,IN_TRANSITO!B:B,PLANEJAMENTO!C991,IN_TRANSITO!H:H,PLANEJAMENTO!$J$2,IN_TRANSITO!W:W,PLANEJAMENTO!A991)</f>
        <v>0</v>
      </c>
      <c r="K991" s="15">
        <f>SUMIFS(PRODUCAO_SHRINK!E:E,PRODUCAO_SHRINK!B:B,PLANEJAMENTO[[#This Row],[SKU]],PRODUCAO_SHRINK!H:H,PLANEJAMENTO[[#Headers],[SHERINK SOLICITADO]],PRODUCAO_SHRINK!V:V,PLANEJAMENTO[[#This Row],[LISTA]])</f>
        <v>0</v>
      </c>
      <c r="L991" s="15">
        <f>SUMIFS(PRODUCAO_SHRINK!E:E,PRODUCAO_SHRINK!B:B,PLANEJAMENTO[[#This Row],[SKU]],PRODUCAO_SHRINK!H:H,PLANEJAMENTO[[#Headers],[SHERINK ENVIADO]],PRODUCAO_SHRINK!V:V,PLANEJAMENTO[[#This Row],[LISTA]])</f>
        <v>0</v>
      </c>
      <c r="M991" s="15">
        <f>SUMIFS(IN_TRANSITO!E:E,IN_TRANSITO!B:B,PLANEJAMENTO!C991,IN_TRANSITO!H:H,PLANEJAMENTO!$M$2,IN_TRANSITO!W:W,PLANEJAMENTO!A991)</f>
        <v>0</v>
      </c>
      <c r="N991" s="15">
        <v>0</v>
      </c>
      <c r="O991" s="15">
        <v>216</v>
      </c>
      <c r="P991" s="15">
        <f>(PLANEJAMENTO[[#This Row],[AGUARDANDO SEPARAÇÃO]]+PLANEJAMENTO[[#This Row],[FINALIZADO]])-(PLANEJAMENTO[[#This Row],[TOTAL LISTA]]+PLANEJAMENTO[[#This Row],[KIT]])</f>
        <v>-216</v>
      </c>
      <c r="Q991" s="3">
        <f>IFERROR(VLOOKUP(PLANEJAMENTO[[#This Row],[SKU]],EST_MERCOCAMP!A:E,5,0),0)</f>
        <v>-876</v>
      </c>
      <c r="R991" s="3">
        <f>IFERROR(VLOOKUP(PLANEJAMENTO[[#This Row],[SKU]],EST_LMX!A:C,3,0),0)</f>
        <v>1314</v>
      </c>
      <c r="S991" s="7">
        <f>IFERROR(IF(VLOOKUP(C991,'EST_DEVINTEX X DEMANDA'!A:E,5,0)&lt;0,0,VLOOKUP(C991,'EST_DEVINTEX X DEMANDA'!A:E,5,0)),0)</f>
        <v>6810</v>
      </c>
      <c r="T991" s="3"/>
      <c r="U991" s="3">
        <f t="shared" si="34"/>
        <v>0</v>
      </c>
      <c r="V991" s="3">
        <f t="shared" si="35"/>
        <v>0</v>
      </c>
      <c r="W991" s="61" t="s">
        <v>182</v>
      </c>
      <c r="X991" s="133" t="s">
        <v>145</v>
      </c>
      <c r="Y991" s="73">
        <f>(PLANEJAMENTO[[#This Row],[AGUARDANDO SEPARAÇÃO]]+PLANEJAMENTO[[#This Row],[FINALIZADO]])/(PLANEJAMENTO[[#This Row],[KIT]]+PLANEJAMENTO[[#This Row],[TOTAL LISTA]])</f>
        <v>0</v>
      </c>
    </row>
    <row r="992" spans="1:25" x14ac:dyDescent="0.25">
      <c r="A992" s="72" t="s">
        <v>611</v>
      </c>
      <c r="B992" s="71" t="s">
        <v>158</v>
      </c>
      <c r="C992" s="3">
        <v>7036</v>
      </c>
      <c r="D992" s="3" t="s">
        <v>658</v>
      </c>
      <c r="E992" s="47" t="s">
        <v>138</v>
      </c>
      <c r="F992" s="4" t="s">
        <v>583</v>
      </c>
      <c r="G992" s="52">
        <v>1260</v>
      </c>
      <c r="H992" s="3">
        <v>6</v>
      </c>
      <c r="I992" s="15">
        <f>SUMIFS(IN_TRANSITO!E:E,IN_TRANSITO!B:B,PLANEJAMENTO!C992,IN_TRANSITO!H:H,PLANEJAMENTO!$I$2,IN_TRANSITO!W:W,PLANEJAMENTO!A992)</f>
        <v>216</v>
      </c>
      <c r="J992" s="15">
        <f>SUMIFS(IN_TRANSITO!E:E,IN_TRANSITO!B:B,PLANEJAMENTO!C992,IN_TRANSITO!H:H,PLANEJAMENTO!$J$2,IN_TRANSITO!W:W,PLANEJAMENTO!A992)</f>
        <v>0</v>
      </c>
      <c r="K992" s="15">
        <f>SUMIFS(PRODUCAO_SHRINK!E:E,PRODUCAO_SHRINK!B:B,PLANEJAMENTO[[#This Row],[SKU]],PRODUCAO_SHRINK!H:H,PLANEJAMENTO[[#Headers],[SHERINK SOLICITADO]],PRODUCAO_SHRINK!V:V,PLANEJAMENTO[[#This Row],[LISTA]])</f>
        <v>0</v>
      </c>
      <c r="L992" s="15">
        <f>SUMIFS(PRODUCAO_SHRINK!E:E,PRODUCAO_SHRINK!B:B,PLANEJAMENTO[[#This Row],[SKU]],PRODUCAO_SHRINK!H:H,PLANEJAMENTO[[#Headers],[SHERINK ENVIADO]],PRODUCAO_SHRINK!V:V,PLANEJAMENTO[[#This Row],[LISTA]])</f>
        <v>0</v>
      </c>
      <c r="M992" s="15">
        <f>SUMIFS(IN_TRANSITO!E:E,IN_TRANSITO!B:B,PLANEJAMENTO!C992,IN_TRANSITO!H:H,PLANEJAMENTO!$M$2,IN_TRANSITO!W:W,PLANEJAMENTO!A992)</f>
        <v>0</v>
      </c>
      <c r="N992" s="15">
        <v>0</v>
      </c>
      <c r="O992" s="15">
        <v>216</v>
      </c>
      <c r="P992" s="15">
        <f>(PLANEJAMENTO[[#This Row],[AGUARDANDO SEPARAÇÃO]]+PLANEJAMENTO[[#This Row],[FINALIZADO]])-(PLANEJAMENTO[[#This Row],[TOTAL LISTA]]+PLANEJAMENTO[[#This Row],[KIT]])</f>
        <v>0</v>
      </c>
      <c r="Q992" s="3">
        <f>IFERROR(VLOOKUP(PLANEJAMENTO[[#This Row],[SKU]],EST_MERCOCAMP!A:E,5,0),0)</f>
        <v>-270</v>
      </c>
      <c r="R992" s="3">
        <f>IFERROR(VLOOKUP(PLANEJAMENTO[[#This Row],[SKU]],EST_LMX!A:C,3,0),0)</f>
        <v>798</v>
      </c>
      <c r="S992" s="7">
        <f>IFERROR(IF(VLOOKUP(C992,'EST_DEVINTEX X DEMANDA'!A:E,5,0)&lt;0,0,VLOOKUP(C992,'EST_DEVINTEX X DEMANDA'!A:E,5,0)),0)</f>
        <v>0</v>
      </c>
      <c r="T992" s="3"/>
      <c r="U992" s="3">
        <f t="shared" si="34"/>
        <v>0</v>
      </c>
      <c r="V992" s="3">
        <f t="shared" si="35"/>
        <v>0</v>
      </c>
      <c r="W992" s="3" t="s">
        <v>145</v>
      </c>
      <c r="X992" s="133" t="s">
        <v>145</v>
      </c>
      <c r="Y992" s="73">
        <f>(PLANEJAMENTO[[#This Row],[AGUARDANDO SEPARAÇÃO]]+PLANEJAMENTO[[#This Row],[FINALIZADO]])/(PLANEJAMENTO[[#This Row],[KIT]]+PLANEJAMENTO[[#This Row],[TOTAL LISTA]])</f>
        <v>1</v>
      </c>
    </row>
    <row r="993" spans="1:25" x14ac:dyDescent="0.25">
      <c r="A993" s="72" t="s">
        <v>611</v>
      </c>
      <c r="B993" s="71" t="s">
        <v>158</v>
      </c>
      <c r="C993" s="3">
        <v>32631</v>
      </c>
      <c r="D993" s="3" t="s">
        <v>659</v>
      </c>
      <c r="E993" s="47" t="s">
        <v>137</v>
      </c>
      <c r="F993" s="4" t="s">
        <v>583</v>
      </c>
      <c r="G993" s="52">
        <v>1320</v>
      </c>
      <c r="H993" s="3">
        <v>6</v>
      </c>
      <c r="I993" s="15">
        <f>SUMIFS(IN_TRANSITO!E:E,IN_TRANSITO!B:B,PLANEJAMENTO!C993,IN_TRANSITO!H:H,PLANEJAMENTO!$I$2,IN_TRANSITO!W:W,PLANEJAMENTO!A993)</f>
        <v>222</v>
      </c>
      <c r="J993" s="15">
        <f>SUMIFS(IN_TRANSITO!E:E,IN_TRANSITO!B:B,PLANEJAMENTO!C993,IN_TRANSITO!H:H,PLANEJAMENTO!$J$2,IN_TRANSITO!W:W,PLANEJAMENTO!A993)</f>
        <v>0</v>
      </c>
      <c r="K993" s="15">
        <f>SUMIFS(PRODUCAO_SHRINK!E:E,PRODUCAO_SHRINK!B:B,PLANEJAMENTO[[#This Row],[SKU]],PRODUCAO_SHRINK!H:H,PLANEJAMENTO[[#Headers],[SHERINK SOLICITADO]],PRODUCAO_SHRINK!V:V,PLANEJAMENTO[[#This Row],[LISTA]])</f>
        <v>0</v>
      </c>
      <c r="L993" s="15">
        <f>SUMIFS(PRODUCAO_SHRINK!E:E,PRODUCAO_SHRINK!B:B,PLANEJAMENTO[[#This Row],[SKU]],PRODUCAO_SHRINK!H:H,PLANEJAMENTO[[#Headers],[SHERINK ENVIADO]],PRODUCAO_SHRINK!V:V,PLANEJAMENTO[[#This Row],[LISTA]])</f>
        <v>0</v>
      </c>
      <c r="M993" s="15">
        <f>SUMIFS(IN_TRANSITO!E:E,IN_TRANSITO!B:B,PLANEJAMENTO!C993,IN_TRANSITO!H:H,PLANEJAMENTO!$M$2,IN_TRANSITO!W:W,PLANEJAMENTO!A993)</f>
        <v>0</v>
      </c>
      <c r="N993" s="15">
        <v>0</v>
      </c>
      <c r="O993" s="15">
        <v>222</v>
      </c>
      <c r="P993" s="15">
        <f>(PLANEJAMENTO[[#This Row],[AGUARDANDO SEPARAÇÃO]]+PLANEJAMENTO[[#This Row],[FINALIZADO]])-(PLANEJAMENTO[[#This Row],[TOTAL LISTA]]+PLANEJAMENTO[[#This Row],[KIT]])</f>
        <v>0</v>
      </c>
      <c r="Q993" s="3">
        <f>IFERROR(VLOOKUP(PLANEJAMENTO[[#This Row],[SKU]],EST_MERCOCAMP!A:E,5,0),0)</f>
        <v>3546</v>
      </c>
      <c r="R993" s="3">
        <f>IFERROR(VLOOKUP(PLANEJAMENTO[[#This Row],[SKU]],EST_LMX!A:C,3,0),0)</f>
        <v>349</v>
      </c>
      <c r="S993" s="7">
        <f>IFERROR(IF(VLOOKUP(C993,'EST_DEVINTEX X DEMANDA'!A:E,5,0)&lt;0,0,VLOOKUP(C993,'EST_DEVINTEX X DEMANDA'!A:E,5,0)),0)</f>
        <v>5298</v>
      </c>
      <c r="T993" s="3"/>
      <c r="U993" s="3">
        <f t="shared" si="34"/>
        <v>0</v>
      </c>
      <c r="V993" s="3">
        <f t="shared" si="35"/>
        <v>0</v>
      </c>
      <c r="W993" s="3" t="s">
        <v>145</v>
      </c>
      <c r="X993" s="133" t="s">
        <v>145</v>
      </c>
      <c r="Y993" s="73">
        <f>(PLANEJAMENTO[[#This Row],[AGUARDANDO SEPARAÇÃO]]+PLANEJAMENTO[[#This Row],[FINALIZADO]])/(PLANEJAMENTO[[#This Row],[KIT]]+PLANEJAMENTO[[#This Row],[TOTAL LISTA]])</f>
        <v>1</v>
      </c>
    </row>
    <row r="994" spans="1:25" x14ac:dyDescent="0.25">
      <c r="A994" s="72" t="s">
        <v>611</v>
      </c>
      <c r="B994" s="71" t="s">
        <v>158</v>
      </c>
      <c r="C994" s="3">
        <v>32551</v>
      </c>
      <c r="D994" s="3" t="s">
        <v>660</v>
      </c>
      <c r="E994" s="47" t="s">
        <v>137</v>
      </c>
      <c r="F994" s="4" t="s">
        <v>583</v>
      </c>
      <c r="G994" s="52">
        <v>480</v>
      </c>
      <c r="H994" s="3">
        <v>6</v>
      </c>
      <c r="I994" s="15">
        <f>SUMIFS(IN_TRANSITO!E:E,IN_TRANSITO!B:B,PLANEJAMENTO!C994,IN_TRANSITO!H:H,PLANEJAMENTO!$I$2,IN_TRANSITO!W:W,PLANEJAMENTO!A994)</f>
        <v>0</v>
      </c>
      <c r="J994" s="15">
        <f>SUMIFS(IN_TRANSITO!E:E,IN_TRANSITO!B:B,PLANEJAMENTO!C994,IN_TRANSITO!H:H,PLANEJAMENTO!$J$2,IN_TRANSITO!W:W,PLANEJAMENTO!A994)</f>
        <v>0</v>
      </c>
      <c r="K994" s="15">
        <f>SUMIFS(PRODUCAO_SHRINK!E:E,PRODUCAO_SHRINK!B:B,PLANEJAMENTO[[#This Row],[SKU]],PRODUCAO_SHRINK!H:H,PLANEJAMENTO[[#Headers],[SHERINK SOLICITADO]],PRODUCAO_SHRINK!V:V,PLANEJAMENTO[[#This Row],[LISTA]])</f>
        <v>0</v>
      </c>
      <c r="L994" s="15">
        <f>SUMIFS(PRODUCAO_SHRINK!E:E,PRODUCAO_SHRINK!B:B,PLANEJAMENTO[[#This Row],[SKU]],PRODUCAO_SHRINK!H:H,PLANEJAMENTO[[#Headers],[SHERINK ENVIADO]],PRODUCAO_SHRINK!V:V,PLANEJAMENTO[[#This Row],[LISTA]])</f>
        <v>0</v>
      </c>
      <c r="M994" s="15">
        <f>SUMIFS(IN_TRANSITO!E:E,IN_TRANSITO!B:B,PLANEJAMENTO!C994,IN_TRANSITO!H:H,PLANEJAMENTO!$M$2,IN_TRANSITO!W:W,PLANEJAMENTO!A994)</f>
        <v>0</v>
      </c>
      <c r="N994" s="15">
        <v>0</v>
      </c>
      <c r="O994" s="15">
        <v>228</v>
      </c>
      <c r="P994" s="15">
        <f>(PLANEJAMENTO[[#This Row],[AGUARDANDO SEPARAÇÃO]]+PLANEJAMENTO[[#This Row],[FINALIZADO]])-(PLANEJAMENTO[[#This Row],[TOTAL LISTA]]+PLANEJAMENTO[[#This Row],[KIT]])</f>
        <v>-228</v>
      </c>
      <c r="Q994" s="3">
        <f>IFERROR(VLOOKUP(PLANEJAMENTO[[#This Row],[SKU]],EST_MERCOCAMP!A:E,5,0),0)</f>
        <v>4896</v>
      </c>
      <c r="R994" s="3">
        <f>IFERROR(VLOOKUP(PLANEJAMENTO[[#This Row],[SKU]],EST_LMX!A:C,3,0),0)</f>
        <v>606</v>
      </c>
      <c r="S994" s="7">
        <f>IFERROR(IF(VLOOKUP(C994,'EST_DEVINTEX X DEMANDA'!A:E,5,0)&lt;0,0,VLOOKUP(C994,'EST_DEVINTEX X DEMANDA'!A:E,5,0)),0)</f>
        <v>1032</v>
      </c>
      <c r="T994" s="3"/>
      <c r="U994" s="3">
        <f t="shared" si="34"/>
        <v>0</v>
      </c>
      <c r="V994" s="3">
        <f t="shared" si="35"/>
        <v>0</v>
      </c>
      <c r="W994" s="61" t="s">
        <v>182</v>
      </c>
      <c r="X994" s="133" t="s">
        <v>145</v>
      </c>
      <c r="Y994" s="73">
        <f>(PLANEJAMENTO[[#This Row],[AGUARDANDO SEPARAÇÃO]]+PLANEJAMENTO[[#This Row],[FINALIZADO]])/(PLANEJAMENTO[[#This Row],[KIT]]+PLANEJAMENTO[[#This Row],[TOTAL LISTA]])</f>
        <v>0</v>
      </c>
    </row>
    <row r="995" spans="1:25" x14ac:dyDescent="0.25">
      <c r="A995" s="72" t="s">
        <v>611</v>
      </c>
      <c r="B995" s="71" t="s">
        <v>158</v>
      </c>
      <c r="C995" s="3">
        <v>34192</v>
      </c>
      <c r="D995" s="3" t="s">
        <v>515</v>
      </c>
      <c r="E995" s="47" t="s">
        <v>138</v>
      </c>
      <c r="F995" s="4" t="s">
        <v>583</v>
      </c>
      <c r="G995" s="52">
        <v>1512</v>
      </c>
      <c r="H995" s="3">
        <v>6</v>
      </c>
      <c r="I995" s="15">
        <f>SUMIFS(IN_TRANSITO!E:E,IN_TRANSITO!B:B,PLANEJAMENTO!C995,IN_TRANSITO!H:H,PLANEJAMENTO!$I$2,IN_TRANSITO!W:W,PLANEJAMENTO!A995)</f>
        <v>228</v>
      </c>
      <c r="J995" s="15">
        <f>SUMIFS(IN_TRANSITO!E:E,IN_TRANSITO!B:B,PLANEJAMENTO!C995,IN_TRANSITO!H:H,PLANEJAMENTO!$J$2,IN_TRANSITO!W:W,PLANEJAMENTO!A995)</f>
        <v>0</v>
      </c>
      <c r="K995" s="15">
        <f>SUMIFS(PRODUCAO_SHRINK!E:E,PRODUCAO_SHRINK!B:B,PLANEJAMENTO[[#This Row],[SKU]],PRODUCAO_SHRINK!H:H,PLANEJAMENTO[[#Headers],[SHERINK SOLICITADO]],PRODUCAO_SHRINK!V:V,PLANEJAMENTO[[#This Row],[LISTA]])</f>
        <v>0</v>
      </c>
      <c r="L995" s="15">
        <f>SUMIFS(PRODUCAO_SHRINK!E:E,PRODUCAO_SHRINK!B:B,PLANEJAMENTO[[#This Row],[SKU]],PRODUCAO_SHRINK!H:H,PLANEJAMENTO[[#Headers],[SHERINK ENVIADO]],PRODUCAO_SHRINK!V:V,PLANEJAMENTO[[#This Row],[LISTA]])</f>
        <v>0</v>
      </c>
      <c r="M995" s="15">
        <f>SUMIFS(IN_TRANSITO!E:E,IN_TRANSITO!B:B,PLANEJAMENTO!C995,IN_TRANSITO!H:H,PLANEJAMENTO!$M$2,IN_TRANSITO!W:W,PLANEJAMENTO!A995)</f>
        <v>0</v>
      </c>
      <c r="N995" s="15">
        <v>0</v>
      </c>
      <c r="O995" s="15">
        <v>228</v>
      </c>
      <c r="P995" s="15">
        <f>(PLANEJAMENTO[[#This Row],[AGUARDANDO SEPARAÇÃO]]+PLANEJAMENTO[[#This Row],[FINALIZADO]])-(PLANEJAMENTO[[#This Row],[TOTAL LISTA]]+PLANEJAMENTO[[#This Row],[KIT]])</f>
        <v>0</v>
      </c>
      <c r="Q995" s="3">
        <f>IFERROR(VLOOKUP(PLANEJAMENTO[[#This Row],[SKU]],EST_MERCOCAMP!A:E,5,0),0)</f>
        <v>58678</v>
      </c>
      <c r="R995" s="3">
        <f>IFERROR(VLOOKUP(PLANEJAMENTO[[#This Row],[SKU]],EST_LMX!A:C,3,0),0)</f>
        <v>4836</v>
      </c>
      <c r="S995" s="7">
        <f>IFERROR(IF(VLOOKUP(C995,'EST_DEVINTEX X DEMANDA'!A:E,5,0)&lt;0,0,VLOOKUP(C995,'EST_DEVINTEX X DEMANDA'!A:E,5,0)),0)</f>
        <v>6498</v>
      </c>
      <c r="T995" s="3"/>
      <c r="U995" s="3">
        <f t="shared" si="34"/>
        <v>0</v>
      </c>
      <c r="V995" s="3">
        <f t="shared" si="35"/>
        <v>0</v>
      </c>
      <c r="W995" s="3" t="s">
        <v>145</v>
      </c>
      <c r="X995" s="133" t="s">
        <v>145</v>
      </c>
      <c r="Y995" s="73">
        <f>(PLANEJAMENTO[[#This Row],[AGUARDANDO SEPARAÇÃO]]+PLANEJAMENTO[[#This Row],[FINALIZADO]])/(PLANEJAMENTO[[#This Row],[KIT]]+PLANEJAMENTO[[#This Row],[TOTAL LISTA]])</f>
        <v>1</v>
      </c>
    </row>
    <row r="996" spans="1:25" x14ac:dyDescent="0.25">
      <c r="A996" s="72" t="s">
        <v>611</v>
      </c>
      <c r="B996" s="71" t="s">
        <v>158</v>
      </c>
      <c r="C996" s="3">
        <v>33594</v>
      </c>
      <c r="D996" s="3" t="s">
        <v>661</v>
      </c>
      <c r="E996" s="47" t="s">
        <v>587</v>
      </c>
      <c r="F996" s="4" t="s">
        <v>588</v>
      </c>
      <c r="G996" s="52">
        <v>1440</v>
      </c>
      <c r="H996" s="3">
        <v>6</v>
      </c>
      <c r="I996" s="15">
        <f>SUMIFS(IN_TRANSITO!E:E,IN_TRANSITO!B:B,PLANEJAMENTO!C996,IN_TRANSITO!H:H,PLANEJAMENTO!$I$2,IN_TRANSITO!W:W,PLANEJAMENTO!A996)</f>
        <v>0</v>
      </c>
      <c r="J996" s="15">
        <f>SUMIFS(IN_TRANSITO!E:E,IN_TRANSITO!B:B,PLANEJAMENTO!C996,IN_TRANSITO!H:H,PLANEJAMENTO!$J$2,IN_TRANSITO!W:W,PLANEJAMENTO!A996)</f>
        <v>0</v>
      </c>
      <c r="K996" s="15">
        <f>SUMIFS(PRODUCAO_SHRINK!E:E,PRODUCAO_SHRINK!B:B,PLANEJAMENTO[[#This Row],[SKU]],PRODUCAO_SHRINK!H:H,PLANEJAMENTO[[#Headers],[SHERINK SOLICITADO]],PRODUCAO_SHRINK!V:V,PLANEJAMENTO[[#This Row],[LISTA]])</f>
        <v>0</v>
      </c>
      <c r="L996" s="15">
        <f>SUMIFS(PRODUCAO_SHRINK!E:E,PRODUCAO_SHRINK!B:B,PLANEJAMENTO[[#This Row],[SKU]],PRODUCAO_SHRINK!H:H,PLANEJAMENTO[[#Headers],[SHERINK ENVIADO]],PRODUCAO_SHRINK!V:V,PLANEJAMENTO[[#This Row],[LISTA]])</f>
        <v>0</v>
      </c>
      <c r="M996" s="15">
        <f>SUMIFS(IN_TRANSITO!E:E,IN_TRANSITO!B:B,PLANEJAMENTO!C996,IN_TRANSITO!H:H,PLANEJAMENTO!$M$2,IN_TRANSITO!W:W,PLANEJAMENTO!A996)</f>
        <v>0</v>
      </c>
      <c r="N996" s="15">
        <v>0</v>
      </c>
      <c r="O996" s="15">
        <v>228</v>
      </c>
      <c r="P996" s="15">
        <f>(PLANEJAMENTO[[#This Row],[AGUARDANDO SEPARAÇÃO]]+PLANEJAMENTO[[#This Row],[FINALIZADO]])-(PLANEJAMENTO[[#This Row],[TOTAL LISTA]]+PLANEJAMENTO[[#This Row],[KIT]])</f>
        <v>-228</v>
      </c>
      <c r="Q996" s="3">
        <f>IFERROR(VLOOKUP(PLANEJAMENTO[[#This Row],[SKU]],EST_MERCOCAMP!A:E,5,0),0)</f>
        <v>11910</v>
      </c>
      <c r="R996" s="3">
        <f>IFERROR(VLOOKUP(PLANEJAMENTO[[#This Row],[SKU]],EST_LMX!A:C,3,0),0)</f>
        <v>90</v>
      </c>
      <c r="S996" s="7">
        <f>IFERROR(IF(VLOOKUP(C996,'EST_DEVINTEX X DEMANDA'!A:E,5,0)&lt;0,0,VLOOKUP(C996,'EST_DEVINTEX X DEMANDA'!A:E,5,0)),0)</f>
        <v>14400</v>
      </c>
      <c r="T996" s="3"/>
      <c r="U996" s="3">
        <f t="shared" si="34"/>
        <v>0</v>
      </c>
      <c r="V996" s="3">
        <f t="shared" si="35"/>
        <v>0</v>
      </c>
      <c r="W996" s="3" t="s">
        <v>145</v>
      </c>
      <c r="X996" s="133" t="s">
        <v>145</v>
      </c>
      <c r="Y996" s="73">
        <f>(PLANEJAMENTO[[#This Row],[AGUARDANDO SEPARAÇÃO]]+PLANEJAMENTO[[#This Row],[FINALIZADO]])/(PLANEJAMENTO[[#This Row],[KIT]]+PLANEJAMENTO[[#This Row],[TOTAL LISTA]])</f>
        <v>0</v>
      </c>
    </row>
    <row r="997" spans="1:25" x14ac:dyDescent="0.25">
      <c r="A997" s="72" t="s">
        <v>611</v>
      </c>
      <c r="B997" s="71" t="s">
        <v>158</v>
      </c>
      <c r="C997" s="3">
        <v>30454</v>
      </c>
      <c r="D997" s="3" t="s">
        <v>662</v>
      </c>
      <c r="E997" s="47" t="s">
        <v>137</v>
      </c>
      <c r="F997" s="4" t="s">
        <v>583</v>
      </c>
      <c r="G997" s="52">
        <v>960</v>
      </c>
      <c r="H997" s="3">
        <v>6</v>
      </c>
      <c r="I997" s="15">
        <f>SUMIFS(IN_TRANSITO!E:E,IN_TRANSITO!B:B,PLANEJAMENTO!C997,IN_TRANSITO!H:H,PLANEJAMENTO!$I$2,IN_TRANSITO!W:W,PLANEJAMENTO!A997)</f>
        <v>0</v>
      </c>
      <c r="J997" s="15">
        <f>SUMIFS(IN_TRANSITO!E:E,IN_TRANSITO!B:B,PLANEJAMENTO!C997,IN_TRANSITO!H:H,PLANEJAMENTO!$J$2,IN_TRANSITO!W:W,PLANEJAMENTO!A997)</f>
        <v>0</v>
      </c>
      <c r="K997" s="15">
        <f>SUMIFS(PRODUCAO_SHRINK!E:E,PRODUCAO_SHRINK!B:B,PLANEJAMENTO[[#This Row],[SKU]],PRODUCAO_SHRINK!H:H,PLANEJAMENTO[[#Headers],[SHERINK SOLICITADO]],PRODUCAO_SHRINK!V:V,PLANEJAMENTO[[#This Row],[LISTA]])</f>
        <v>0</v>
      </c>
      <c r="L997" s="15">
        <f>SUMIFS(PRODUCAO_SHRINK!E:E,PRODUCAO_SHRINK!B:B,PLANEJAMENTO[[#This Row],[SKU]],PRODUCAO_SHRINK!H:H,PLANEJAMENTO[[#Headers],[SHERINK ENVIADO]],PRODUCAO_SHRINK!V:V,PLANEJAMENTO[[#This Row],[LISTA]])</f>
        <v>0</v>
      </c>
      <c r="M997" s="15">
        <f>SUMIFS(IN_TRANSITO!E:E,IN_TRANSITO!B:B,PLANEJAMENTO!C997,IN_TRANSITO!H:H,PLANEJAMENTO!$M$2,IN_TRANSITO!W:W,PLANEJAMENTO!A997)</f>
        <v>0</v>
      </c>
      <c r="N997" s="15">
        <v>0</v>
      </c>
      <c r="O997" s="15">
        <v>234</v>
      </c>
      <c r="P997" s="15">
        <f>(PLANEJAMENTO[[#This Row],[AGUARDANDO SEPARAÇÃO]]+PLANEJAMENTO[[#This Row],[FINALIZADO]])-(PLANEJAMENTO[[#This Row],[TOTAL LISTA]]+PLANEJAMENTO[[#This Row],[KIT]])</f>
        <v>-234</v>
      </c>
      <c r="Q997" s="3">
        <f>IFERROR(VLOOKUP(PLANEJAMENTO[[#This Row],[SKU]],EST_MERCOCAMP!A:E,5,0),0)</f>
        <v>5280</v>
      </c>
      <c r="R997" s="3">
        <f>IFERROR(VLOOKUP(PLANEJAMENTO[[#This Row],[SKU]],EST_LMX!A:C,3,0),0)</f>
        <v>1452</v>
      </c>
      <c r="S997" s="7">
        <f>IFERROR(IF(VLOOKUP(C997,'EST_DEVINTEX X DEMANDA'!A:E,5,0)&lt;0,0,VLOOKUP(C997,'EST_DEVINTEX X DEMANDA'!A:E,5,0)),0)</f>
        <v>3840</v>
      </c>
      <c r="T997" s="3"/>
      <c r="U997" s="3">
        <f t="shared" si="34"/>
        <v>0</v>
      </c>
      <c r="V997" s="3">
        <f t="shared" si="35"/>
        <v>0</v>
      </c>
      <c r="W997" s="3" t="s">
        <v>182</v>
      </c>
      <c r="X997" s="133" t="s">
        <v>145</v>
      </c>
      <c r="Y997" s="73">
        <f>(PLANEJAMENTO[[#This Row],[AGUARDANDO SEPARAÇÃO]]+PLANEJAMENTO[[#This Row],[FINALIZADO]])/(PLANEJAMENTO[[#This Row],[KIT]]+PLANEJAMENTO[[#This Row],[TOTAL LISTA]])</f>
        <v>0</v>
      </c>
    </row>
    <row r="998" spans="1:25" x14ac:dyDescent="0.25">
      <c r="A998" s="72" t="s">
        <v>611</v>
      </c>
      <c r="B998" s="71" t="s">
        <v>158</v>
      </c>
      <c r="C998" s="3">
        <v>32248</v>
      </c>
      <c r="D998" s="3" t="s">
        <v>663</v>
      </c>
      <c r="E998" s="47" t="s">
        <v>138</v>
      </c>
      <c r="F998" s="4" t="s">
        <v>583</v>
      </c>
      <c r="G998" s="52">
        <v>480</v>
      </c>
      <c r="H998" s="3">
        <v>6</v>
      </c>
      <c r="I998" s="15">
        <f>SUMIFS(IN_TRANSITO!E:E,IN_TRANSITO!B:B,PLANEJAMENTO!C998,IN_TRANSITO!H:H,PLANEJAMENTO!$I$2,IN_TRANSITO!W:W,PLANEJAMENTO!A998)</f>
        <v>0</v>
      </c>
      <c r="J998" s="15">
        <f>SUMIFS(IN_TRANSITO!E:E,IN_TRANSITO!B:B,PLANEJAMENTO!C998,IN_TRANSITO!H:H,PLANEJAMENTO!$J$2,IN_TRANSITO!W:W,PLANEJAMENTO!A998)</f>
        <v>0</v>
      </c>
      <c r="K998" s="15">
        <f>SUMIFS(PRODUCAO_SHRINK!E:E,PRODUCAO_SHRINK!B:B,PLANEJAMENTO[[#This Row],[SKU]],PRODUCAO_SHRINK!H:H,PLANEJAMENTO[[#Headers],[SHERINK SOLICITADO]],PRODUCAO_SHRINK!V:V,PLANEJAMENTO[[#This Row],[LISTA]])</f>
        <v>0</v>
      </c>
      <c r="L998" s="15">
        <f>SUMIFS(PRODUCAO_SHRINK!E:E,PRODUCAO_SHRINK!B:B,PLANEJAMENTO[[#This Row],[SKU]],PRODUCAO_SHRINK!H:H,PLANEJAMENTO[[#Headers],[SHERINK ENVIADO]],PRODUCAO_SHRINK!V:V,PLANEJAMENTO[[#This Row],[LISTA]])</f>
        <v>0</v>
      </c>
      <c r="M998" s="15">
        <f>SUMIFS(IN_TRANSITO!E:E,IN_TRANSITO!B:B,PLANEJAMENTO!C998,IN_TRANSITO!H:H,PLANEJAMENTO!$M$2,IN_TRANSITO!W:W,PLANEJAMENTO!A998)</f>
        <v>0</v>
      </c>
      <c r="N998" s="15">
        <v>0</v>
      </c>
      <c r="O998" s="15">
        <v>240</v>
      </c>
      <c r="P998" s="15">
        <f>(PLANEJAMENTO[[#This Row],[AGUARDANDO SEPARAÇÃO]]+PLANEJAMENTO[[#This Row],[FINALIZADO]])-(PLANEJAMENTO[[#This Row],[TOTAL LISTA]]+PLANEJAMENTO[[#This Row],[KIT]])</f>
        <v>-240</v>
      </c>
      <c r="Q998" s="3">
        <f>IFERROR(VLOOKUP(PLANEJAMENTO[[#This Row],[SKU]],EST_MERCOCAMP!A:E,5,0),0)</f>
        <v>12762</v>
      </c>
      <c r="R998" s="3">
        <f>IFERROR(VLOOKUP(PLANEJAMENTO[[#This Row],[SKU]],EST_LMX!A:C,3,0),0)</f>
        <v>336</v>
      </c>
      <c r="S998" s="7">
        <f>IFERROR(IF(VLOOKUP(C998,'EST_DEVINTEX X DEMANDA'!A:E,5,0)&lt;0,0,VLOOKUP(C998,'EST_DEVINTEX X DEMANDA'!A:E,5,0)),0)</f>
        <v>4320</v>
      </c>
      <c r="T998" s="3"/>
      <c r="U998" s="3">
        <f t="shared" si="34"/>
        <v>0</v>
      </c>
      <c r="V998" s="3">
        <f t="shared" si="35"/>
        <v>0</v>
      </c>
      <c r="W998" s="61" t="s">
        <v>182</v>
      </c>
      <c r="X998" s="133" t="s">
        <v>145</v>
      </c>
      <c r="Y998" s="73">
        <f>(PLANEJAMENTO[[#This Row],[AGUARDANDO SEPARAÇÃO]]+PLANEJAMENTO[[#This Row],[FINALIZADO]])/(PLANEJAMENTO[[#This Row],[KIT]]+PLANEJAMENTO[[#This Row],[TOTAL LISTA]])</f>
        <v>0</v>
      </c>
    </row>
    <row r="999" spans="1:25" x14ac:dyDescent="0.25">
      <c r="A999" s="72" t="s">
        <v>611</v>
      </c>
      <c r="B999" s="71" t="s">
        <v>158</v>
      </c>
      <c r="C999" s="3">
        <v>32489</v>
      </c>
      <c r="D999" s="3" t="s">
        <v>524</v>
      </c>
      <c r="E999" s="47" t="s">
        <v>138</v>
      </c>
      <c r="F999" s="4" t="s">
        <v>583</v>
      </c>
      <c r="G999" s="52">
        <v>1512</v>
      </c>
      <c r="H999" s="3">
        <v>6</v>
      </c>
      <c r="I999" s="15">
        <f>SUMIFS(IN_TRANSITO!E:E,IN_TRANSITO!B:B,PLANEJAMENTO!C999,IN_TRANSITO!H:H,PLANEJAMENTO!$I$2,IN_TRANSITO!W:W,PLANEJAMENTO!A999)</f>
        <v>246</v>
      </c>
      <c r="J999" s="15">
        <f>SUMIFS(IN_TRANSITO!E:E,IN_TRANSITO!B:B,PLANEJAMENTO!C999,IN_TRANSITO!H:H,PLANEJAMENTO!$J$2,IN_TRANSITO!W:W,PLANEJAMENTO!A999)</f>
        <v>0</v>
      </c>
      <c r="K999" s="15">
        <f>SUMIFS(PRODUCAO_SHRINK!E:E,PRODUCAO_SHRINK!B:B,PLANEJAMENTO[[#This Row],[SKU]],PRODUCAO_SHRINK!H:H,PLANEJAMENTO[[#Headers],[SHERINK SOLICITADO]],PRODUCAO_SHRINK!V:V,PLANEJAMENTO[[#This Row],[LISTA]])</f>
        <v>0</v>
      </c>
      <c r="L999" s="15">
        <f>SUMIFS(PRODUCAO_SHRINK!E:E,PRODUCAO_SHRINK!B:B,PLANEJAMENTO[[#This Row],[SKU]],PRODUCAO_SHRINK!H:H,PLANEJAMENTO[[#Headers],[SHERINK ENVIADO]],PRODUCAO_SHRINK!V:V,PLANEJAMENTO[[#This Row],[LISTA]])</f>
        <v>0</v>
      </c>
      <c r="M999" s="15">
        <f>SUMIFS(IN_TRANSITO!E:E,IN_TRANSITO!B:B,PLANEJAMENTO!C999,IN_TRANSITO!H:H,PLANEJAMENTO!$M$2,IN_TRANSITO!W:W,PLANEJAMENTO!A999)</f>
        <v>0</v>
      </c>
      <c r="N999" s="15">
        <v>0</v>
      </c>
      <c r="O999" s="15">
        <v>246</v>
      </c>
      <c r="P999" s="15">
        <f>(PLANEJAMENTO[[#This Row],[AGUARDANDO SEPARAÇÃO]]+PLANEJAMENTO[[#This Row],[FINALIZADO]])-(PLANEJAMENTO[[#This Row],[TOTAL LISTA]]+PLANEJAMENTO[[#This Row],[KIT]])</f>
        <v>0</v>
      </c>
      <c r="Q999" s="3">
        <f>IFERROR(VLOOKUP(PLANEJAMENTO[[#This Row],[SKU]],EST_MERCOCAMP!A:E,5,0),0)</f>
        <v>3198</v>
      </c>
      <c r="R999" s="3">
        <f>IFERROR(VLOOKUP(PLANEJAMENTO[[#This Row],[SKU]],EST_LMX!A:C,3,0),0)</f>
        <v>1350</v>
      </c>
      <c r="S999" s="7">
        <f>IFERROR(IF(VLOOKUP(C999,'EST_DEVINTEX X DEMANDA'!A:E,5,0)&lt;0,0,VLOOKUP(C999,'EST_DEVINTEX X DEMANDA'!A:E,5,0)),0)</f>
        <v>1512</v>
      </c>
      <c r="T999" s="3"/>
      <c r="U999" s="3">
        <f t="shared" si="34"/>
        <v>0</v>
      </c>
      <c r="V999" s="3">
        <f t="shared" si="35"/>
        <v>0</v>
      </c>
      <c r="W999" s="3" t="s">
        <v>145</v>
      </c>
      <c r="X999" s="133" t="s">
        <v>145</v>
      </c>
      <c r="Y999" s="73">
        <f>(PLANEJAMENTO[[#This Row],[AGUARDANDO SEPARAÇÃO]]+PLANEJAMENTO[[#This Row],[FINALIZADO]])/(PLANEJAMENTO[[#This Row],[KIT]]+PLANEJAMENTO[[#This Row],[TOTAL LISTA]])</f>
        <v>1</v>
      </c>
    </row>
    <row r="1000" spans="1:25" x14ac:dyDescent="0.25">
      <c r="A1000" s="72" t="s">
        <v>611</v>
      </c>
      <c r="B1000" s="71" t="s">
        <v>158</v>
      </c>
      <c r="C1000" s="3">
        <v>33404</v>
      </c>
      <c r="D1000" s="3" t="s">
        <v>664</v>
      </c>
      <c r="E1000" s="47" t="s">
        <v>138</v>
      </c>
      <c r="F1000" s="4" t="s">
        <v>583</v>
      </c>
      <c r="G1000" s="52">
        <v>720</v>
      </c>
      <c r="H1000" s="3">
        <v>6</v>
      </c>
      <c r="I1000" s="15">
        <f>SUMIFS(IN_TRANSITO!E:E,IN_TRANSITO!B:B,PLANEJAMENTO!C1000,IN_TRANSITO!H:H,PLANEJAMENTO!$I$2,IN_TRANSITO!W:W,PLANEJAMENTO!A1000)</f>
        <v>246</v>
      </c>
      <c r="J1000" s="15">
        <f>SUMIFS(IN_TRANSITO!E:E,IN_TRANSITO!B:B,PLANEJAMENTO!C1000,IN_TRANSITO!H:H,PLANEJAMENTO!$J$2,IN_TRANSITO!W:W,PLANEJAMENTO!A1000)</f>
        <v>0</v>
      </c>
      <c r="K1000" s="15">
        <f>SUMIFS(PRODUCAO_SHRINK!E:E,PRODUCAO_SHRINK!B:B,PLANEJAMENTO[[#This Row],[SKU]],PRODUCAO_SHRINK!H:H,PLANEJAMENTO[[#Headers],[SHERINK SOLICITADO]],PRODUCAO_SHRINK!V:V,PLANEJAMENTO[[#This Row],[LISTA]])</f>
        <v>0</v>
      </c>
      <c r="L1000" s="15">
        <f>SUMIFS(PRODUCAO_SHRINK!E:E,PRODUCAO_SHRINK!B:B,PLANEJAMENTO[[#This Row],[SKU]],PRODUCAO_SHRINK!H:H,PLANEJAMENTO[[#Headers],[SHERINK ENVIADO]],PRODUCAO_SHRINK!V:V,PLANEJAMENTO[[#This Row],[LISTA]])</f>
        <v>0</v>
      </c>
      <c r="M1000" s="15">
        <f>SUMIFS(IN_TRANSITO!E:E,IN_TRANSITO!B:B,PLANEJAMENTO!C1000,IN_TRANSITO!H:H,PLANEJAMENTO!$M$2,IN_TRANSITO!W:W,PLANEJAMENTO!A1000)</f>
        <v>0</v>
      </c>
      <c r="N1000" s="15">
        <v>0</v>
      </c>
      <c r="O1000" s="15">
        <v>246</v>
      </c>
      <c r="P1000" s="15">
        <f>(PLANEJAMENTO[[#This Row],[AGUARDANDO SEPARAÇÃO]]+PLANEJAMENTO[[#This Row],[FINALIZADO]])-(PLANEJAMENTO[[#This Row],[TOTAL LISTA]]+PLANEJAMENTO[[#This Row],[KIT]])</f>
        <v>0</v>
      </c>
      <c r="Q1000" s="3">
        <f>IFERROR(VLOOKUP(PLANEJAMENTO[[#This Row],[SKU]],EST_MERCOCAMP!A:E,5,0),0)</f>
        <v>-936</v>
      </c>
      <c r="R1000" s="3">
        <f>IFERROR(VLOOKUP(PLANEJAMENTO[[#This Row],[SKU]],EST_LMX!A:C,3,0),0)</f>
        <v>9390</v>
      </c>
      <c r="S1000" s="7">
        <f>IFERROR(IF(VLOOKUP(C1000,'EST_DEVINTEX X DEMANDA'!A:E,5,0)&lt;0,0,VLOOKUP(C1000,'EST_DEVINTEX X DEMANDA'!A:E,5,0)),0)</f>
        <v>0</v>
      </c>
      <c r="T1000" s="3"/>
      <c r="U1000" s="3">
        <f t="shared" si="34"/>
        <v>0</v>
      </c>
      <c r="V1000" s="3">
        <f t="shared" si="35"/>
        <v>0</v>
      </c>
      <c r="W1000" s="3" t="s">
        <v>145</v>
      </c>
      <c r="X1000" s="133" t="s">
        <v>145</v>
      </c>
      <c r="Y1000" s="73">
        <f>(PLANEJAMENTO[[#This Row],[AGUARDANDO SEPARAÇÃO]]+PLANEJAMENTO[[#This Row],[FINALIZADO]])/(PLANEJAMENTO[[#This Row],[KIT]]+PLANEJAMENTO[[#This Row],[TOTAL LISTA]])</f>
        <v>1</v>
      </c>
    </row>
    <row r="1001" spans="1:25" x14ac:dyDescent="0.25">
      <c r="A1001" s="72" t="s">
        <v>611</v>
      </c>
      <c r="B1001" s="71" t="s">
        <v>158</v>
      </c>
      <c r="C1001" s="3">
        <v>32926</v>
      </c>
      <c r="D1001" s="3" t="s">
        <v>665</v>
      </c>
      <c r="E1001" s="47" t="s">
        <v>138</v>
      </c>
      <c r="F1001" s="4" t="s">
        <v>583</v>
      </c>
      <c r="G1001" s="52">
        <v>840</v>
      </c>
      <c r="H1001" s="3">
        <v>6</v>
      </c>
      <c r="I1001" s="15">
        <f>SUMIFS(IN_TRANSITO!E:E,IN_TRANSITO!B:B,PLANEJAMENTO!C1001,IN_TRANSITO!H:H,PLANEJAMENTO!$I$2,IN_TRANSITO!W:W,PLANEJAMENTO!A1001)</f>
        <v>0</v>
      </c>
      <c r="J1001" s="15">
        <f>SUMIFS(IN_TRANSITO!E:E,IN_TRANSITO!B:B,PLANEJAMENTO!C1001,IN_TRANSITO!H:H,PLANEJAMENTO!$J$2,IN_TRANSITO!W:W,PLANEJAMENTO!A1001)</f>
        <v>0</v>
      </c>
      <c r="K1001" s="15">
        <f>SUMIFS(PRODUCAO_SHRINK!E:E,PRODUCAO_SHRINK!B:B,PLANEJAMENTO[[#This Row],[SKU]],PRODUCAO_SHRINK!H:H,PLANEJAMENTO[[#Headers],[SHERINK SOLICITADO]],PRODUCAO_SHRINK!V:V,PLANEJAMENTO[[#This Row],[LISTA]])</f>
        <v>0</v>
      </c>
      <c r="L1001" s="15">
        <f>SUMIFS(PRODUCAO_SHRINK!E:E,PRODUCAO_SHRINK!B:B,PLANEJAMENTO[[#This Row],[SKU]],PRODUCAO_SHRINK!H:H,PLANEJAMENTO[[#Headers],[SHERINK ENVIADO]],PRODUCAO_SHRINK!V:V,PLANEJAMENTO[[#This Row],[LISTA]])</f>
        <v>0</v>
      </c>
      <c r="M1001" s="15">
        <f>SUMIFS(IN_TRANSITO!E:E,IN_TRANSITO!B:B,PLANEJAMENTO!C1001,IN_TRANSITO!H:H,PLANEJAMENTO!$M$2,IN_TRANSITO!W:W,PLANEJAMENTO!A1001)</f>
        <v>0</v>
      </c>
      <c r="N1001" s="15">
        <v>0</v>
      </c>
      <c r="O1001" s="15">
        <v>246</v>
      </c>
      <c r="P1001" s="15">
        <f>(PLANEJAMENTO[[#This Row],[AGUARDANDO SEPARAÇÃO]]+PLANEJAMENTO[[#This Row],[FINALIZADO]])-(PLANEJAMENTO[[#This Row],[TOTAL LISTA]]+PLANEJAMENTO[[#This Row],[KIT]])</f>
        <v>-246</v>
      </c>
      <c r="Q1001" s="3">
        <f>IFERROR(VLOOKUP(PLANEJAMENTO[[#This Row],[SKU]],EST_MERCOCAMP!A:E,5,0),0)</f>
        <v>2082</v>
      </c>
      <c r="R1001" s="3">
        <f>IFERROR(VLOOKUP(PLANEJAMENTO[[#This Row],[SKU]],EST_LMX!A:C,3,0),0)</f>
        <v>0</v>
      </c>
      <c r="S1001" s="7">
        <f>IFERROR(IF(VLOOKUP(C1001,'EST_DEVINTEX X DEMANDA'!A:E,5,0)&lt;0,0,VLOOKUP(C1001,'EST_DEVINTEX X DEMANDA'!A:E,5,0)),0)</f>
        <v>1680</v>
      </c>
      <c r="T1001" s="3"/>
      <c r="U1001" s="3">
        <f t="shared" si="34"/>
        <v>0</v>
      </c>
      <c r="V1001" s="3">
        <f t="shared" si="35"/>
        <v>0</v>
      </c>
      <c r="W1001" s="3" t="s">
        <v>145</v>
      </c>
      <c r="X1001" s="133" t="s">
        <v>145</v>
      </c>
      <c r="Y1001" s="73">
        <f>(PLANEJAMENTO[[#This Row],[AGUARDANDO SEPARAÇÃO]]+PLANEJAMENTO[[#This Row],[FINALIZADO]])/(PLANEJAMENTO[[#This Row],[KIT]]+PLANEJAMENTO[[#This Row],[TOTAL LISTA]])</f>
        <v>0</v>
      </c>
    </row>
    <row r="1002" spans="1:25" x14ac:dyDescent="0.25">
      <c r="A1002" s="72" t="s">
        <v>611</v>
      </c>
      <c r="B1002" s="71" t="s">
        <v>158</v>
      </c>
      <c r="C1002" s="3">
        <v>34915</v>
      </c>
      <c r="D1002" s="3" t="s">
        <v>501</v>
      </c>
      <c r="E1002" s="47" t="s">
        <v>138</v>
      </c>
      <c r="F1002" s="4" t="s">
        <v>583</v>
      </c>
      <c r="G1002" s="52">
        <v>960</v>
      </c>
      <c r="H1002" s="3">
        <v>6</v>
      </c>
      <c r="I1002" s="15">
        <f>SUMIFS(IN_TRANSITO!E:E,IN_TRANSITO!B:B,PLANEJAMENTO!C1002,IN_TRANSITO!H:H,PLANEJAMENTO!$I$2,IN_TRANSITO!W:W,PLANEJAMENTO!A1002)</f>
        <v>0</v>
      </c>
      <c r="J1002" s="15">
        <f>SUMIFS(IN_TRANSITO!E:E,IN_TRANSITO!B:B,PLANEJAMENTO!C1002,IN_TRANSITO!H:H,PLANEJAMENTO!$J$2,IN_TRANSITO!W:W,PLANEJAMENTO!A1002)</f>
        <v>0</v>
      </c>
      <c r="K1002" s="15">
        <f>SUMIFS(PRODUCAO_SHRINK!E:E,PRODUCAO_SHRINK!B:B,PLANEJAMENTO[[#This Row],[SKU]],PRODUCAO_SHRINK!H:H,PLANEJAMENTO[[#Headers],[SHERINK SOLICITADO]],PRODUCAO_SHRINK!V:V,PLANEJAMENTO[[#This Row],[LISTA]])</f>
        <v>0</v>
      </c>
      <c r="L1002" s="15">
        <f>SUMIFS(PRODUCAO_SHRINK!E:E,PRODUCAO_SHRINK!B:B,PLANEJAMENTO[[#This Row],[SKU]],PRODUCAO_SHRINK!H:H,PLANEJAMENTO[[#Headers],[SHERINK ENVIADO]],PRODUCAO_SHRINK!V:V,PLANEJAMENTO[[#This Row],[LISTA]])</f>
        <v>0</v>
      </c>
      <c r="M1002" s="15">
        <f>SUMIFS(IN_TRANSITO!E:E,IN_TRANSITO!B:B,PLANEJAMENTO!C1002,IN_TRANSITO!H:H,PLANEJAMENTO!$M$2,IN_TRANSITO!W:W,PLANEJAMENTO!A1002)</f>
        <v>0</v>
      </c>
      <c r="N1002" s="15">
        <v>0</v>
      </c>
      <c r="O1002" s="15">
        <v>246</v>
      </c>
      <c r="P1002" s="15">
        <f>(PLANEJAMENTO[[#This Row],[AGUARDANDO SEPARAÇÃO]]+PLANEJAMENTO[[#This Row],[FINALIZADO]])-(PLANEJAMENTO[[#This Row],[TOTAL LISTA]]+PLANEJAMENTO[[#This Row],[KIT]])</f>
        <v>-246</v>
      </c>
      <c r="Q1002" s="3">
        <f>IFERROR(VLOOKUP(PLANEJAMENTO[[#This Row],[SKU]],EST_MERCOCAMP!A:E,5,0),0)</f>
        <v>18150</v>
      </c>
      <c r="R1002" s="3">
        <f>IFERROR(VLOOKUP(PLANEJAMENTO[[#This Row],[SKU]],EST_LMX!A:C,3,0),0)</f>
        <v>1224</v>
      </c>
      <c r="S1002" s="7">
        <f>IFERROR(IF(VLOOKUP(C1002,'EST_DEVINTEX X DEMANDA'!A:E,5,0)&lt;0,0,VLOOKUP(C1002,'EST_DEVINTEX X DEMANDA'!A:E,5,0)),0)</f>
        <v>7356</v>
      </c>
      <c r="T1002" s="3"/>
      <c r="U1002" s="3">
        <f t="shared" si="34"/>
        <v>0</v>
      </c>
      <c r="V1002" s="3">
        <f t="shared" si="35"/>
        <v>0</v>
      </c>
      <c r="W1002" s="3" t="s">
        <v>182</v>
      </c>
      <c r="X1002" s="133" t="s">
        <v>145</v>
      </c>
      <c r="Y1002" s="73">
        <f>(PLANEJAMENTO[[#This Row],[AGUARDANDO SEPARAÇÃO]]+PLANEJAMENTO[[#This Row],[FINALIZADO]])/(PLANEJAMENTO[[#This Row],[KIT]]+PLANEJAMENTO[[#This Row],[TOTAL LISTA]])</f>
        <v>0</v>
      </c>
    </row>
    <row r="1003" spans="1:25" x14ac:dyDescent="0.25">
      <c r="A1003" s="72" t="s">
        <v>611</v>
      </c>
      <c r="B1003" s="71" t="s">
        <v>158</v>
      </c>
      <c r="C1003" s="3">
        <v>33320</v>
      </c>
      <c r="D1003" s="3" t="s">
        <v>666</v>
      </c>
      <c r="E1003" s="47" t="s">
        <v>138</v>
      </c>
      <c r="F1003" s="4" t="s">
        <v>583</v>
      </c>
      <c r="G1003" s="52">
        <v>750</v>
      </c>
      <c r="H1003" s="3">
        <v>6</v>
      </c>
      <c r="I1003" s="15">
        <f>SUMIFS(IN_TRANSITO!E:E,IN_TRANSITO!B:B,PLANEJAMENTO!C1003,IN_TRANSITO!H:H,PLANEJAMENTO!$I$2,IN_TRANSITO!W:W,PLANEJAMENTO!A1003)</f>
        <v>246</v>
      </c>
      <c r="J1003" s="15">
        <f>SUMIFS(IN_TRANSITO!E:E,IN_TRANSITO!B:B,PLANEJAMENTO!C1003,IN_TRANSITO!H:H,PLANEJAMENTO!$J$2,IN_TRANSITO!W:W,PLANEJAMENTO!A1003)</f>
        <v>0</v>
      </c>
      <c r="K1003" s="15">
        <f>SUMIFS(PRODUCAO_SHRINK!E:E,PRODUCAO_SHRINK!B:B,PLANEJAMENTO[[#This Row],[SKU]],PRODUCAO_SHRINK!H:H,PLANEJAMENTO[[#Headers],[SHERINK SOLICITADO]],PRODUCAO_SHRINK!V:V,PLANEJAMENTO[[#This Row],[LISTA]])</f>
        <v>0</v>
      </c>
      <c r="L1003" s="15">
        <f>SUMIFS(PRODUCAO_SHRINK!E:E,PRODUCAO_SHRINK!B:B,PLANEJAMENTO[[#This Row],[SKU]],PRODUCAO_SHRINK!H:H,PLANEJAMENTO[[#Headers],[SHERINK ENVIADO]],PRODUCAO_SHRINK!V:V,PLANEJAMENTO[[#This Row],[LISTA]])</f>
        <v>0</v>
      </c>
      <c r="M1003" s="15">
        <f>SUMIFS(IN_TRANSITO!E:E,IN_TRANSITO!B:B,PLANEJAMENTO!C1003,IN_TRANSITO!H:H,PLANEJAMENTO!$M$2,IN_TRANSITO!W:W,PLANEJAMENTO!A1003)</f>
        <v>0</v>
      </c>
      <c r="N1003" s="15">
        <v>0</v>
      </c>
      <c r="O1003" s="15">
        <v>246</v>
      </c>
      <c r="P1003" s="15">
        <f>(PLANEJAMENTO[[#This Row],[AGUARDANDO SEPARAÇÃO]]+PLANEJAMENTO[[#This Row],[FINALIZADO]])-(PLANEJAMENTO[[#This Row],[TOTAL LISTA]]+PLANEJAMENTO[[#This Row],[KIT]])</f>
        <v>0</v>
      </c>
      <c r="Q1003" s="3">
        <f>IFERROR(VLOOKUP(PLANEJAMENTO[[#This Row],[SKU]],EST_MERCOCAMP!A:E,5,0),0)</f>
        <v>7242</v>
      </c>
      <c r="R1003" s="3">
        <f>IFERROR(VLOOKUP(PLANEJAMENTO[[#This Row],[SKU]],EST_LMX!A:C,3,0),0)</f>
        <v>783</v>
      </c>
      <c r="S1003" s="7">
        <f>IFERROR(IF(VLOOKUP(C1003,'EST_DEVINTEX X DEMANDA'!A:E,5,0)&lt;0,0,VLOOKUP(C1003,'EST_DEVINTEX X DEMANDA'!A:E,5,0)),0)</f>
        <v>480</v>
      </c>
      <c r="T1003" s="3"/>
      <c r="U1003" s="3">
        <f t="shared" si="34"/>
        <v>0</v>
      </c>
      <c r="V1003" s="3">
        <f t="shared" si="35"/>
        <v>0</v>
      </c>
      <c r="W1003" s="3" t="s">
        <v>145</v>
      </c>
      <c r="X1003" s="133" t="s">
        <v>145</v>
      </c>
      <c r="Y1003" s="73">
        <f>(PLANEJAMENTO[[#This Row],[AGUARDANDO SEPARAÇÃO]]+PLANEJAMENTO[[#This Row],[FINALIZADO]])/(PLANEJAMENTO[[#This Row],[KIT]]+PLANEJAMENTO[[#This Row],[TOTAL LISTA]])</f>
        <v>1</v>
      </c>
    </row>
    <row r="1004" spans="1:25" x14ac:dyDescent="0.25">
      <c r="A1004" s="72" t="s">
        <v>611</v>
      </c>
      <c r="B1004" s="71" t="s">
        <v>158</v>
      </c>
      <c r="C1004" s="3">
        <v>32617</v>
      </c>
      <c r="D1004" s="3" t="s">
        <v>667</v>
      </c>
      <c r="E1004" s="47" t="s">
        <v>138</v>
      </c>
      <c r="F1004" s="4" t="s">
        <v>583</v>
      </c>
      <c r="G1004" s="52">
        <v>960</v>
      </c>
      <c r="H1004" s="3">
        <v>6</v>
      </c>
      <c r="I1004" s="15">
        <f>SUMIFS(IN_TRANSITO!E:E,IN_TRANSITO!B:B,PLANEJAMENTO!C1004,IN_TRANSITO!H:H,PLANEJAMENTO!$I$2,IN_TRANSITO!W:W,PLANEJAMENTO!A1004)</f>
        <v>0</v>
      </c>
      <c r="J1004" s="15">
        <f>SUMIFS(IN_TRANSITO!E:E,IN_TRANSITO!B:B,PLANEJAMENTO!C1004,IN_TRANSITO!H:H,PLANEJAMENTO!$J$2,IN_TRANSITO!W:W,PLANEJAMENTO!A1004)</f>
        <v>0</v>
      </c>
      <c r="K1004" s="15">
        <f>SUMIFS(PRODUCAO_SHRINK!E:E,PRODUCAO_SHRINK!B:B,PLANEJAMENTO[[#This Row],[SKU]],PRODUCAO_SHRINK!H:H,PLANEJAMENTO[[#Headers],[SHERINK SOLICITADO]],PRODUCAO_SHRINK!V:V,PLANEJAMENTO[[#This Row],[LISTA]])</f>
        <v>0</v>
      </c>
      <c r="L1004" s="15">
        <f>SUMIFS(PRODUCAO_SHRINK!E:E,PRODUCAO_SHRINK!B:B,PLANEJAMENTO[[#This Row],[SKU]],PRODUCAO_SHRINK!H:H,PLANEJAMENTO[[#Headers],[SHERINK ENVIADO]],PRODUCAO_SHRINK!V:V,PLANEJAMENTO[[#This Row],[LISTA]])</f>
        <v>0</v>
      </c>
      <c r="M1004" s="15">
        <f>SUMIFS(IN_TRANSITO!E:E,IN_TRANSITO!B:B,PLANEJAMENTO!C1004,IN_TRANSITO!H:H,PLANEJAMENTO!$M$2,IN_TRANSITO!W:W,PLANEJAMENTO!A1004)</f>
        <v>0</v>
      </c>
      <c r="N1004" s="15">
        <v>0</v>
      </c>
      <c r="O1004" s="15">
        <v>252</v>
      </c>
      <c r="P1004" s="15">
        <f>(PLANEJAMENTO[[#This Row],[AGUARDANDO SEPARAÇÃO]]+PLANEJAMENTO[[#This Row],[FINALIZADO]])-(PLANEJAMENTO[[#This Row],[TOTAL LISTA]]+PLANEJAMENTO[[#This Row],[KIT]])</f>
        <v>-252</v>
      </c>
      <c r="Q1004" s="3">
        <f>IFERROR(VLOOKUP(PLANEJAMENTO[[#This Row],[SKU]],EST_MERCOCAMP!A:E,5,0),0)</f>
        <v>660</v>
      </c>
      <c r="R1004" s="3">
        <f>IFERROR(VLOOKUP(PLANEJAMENTO[[#This Row],[SKU]],EST_LMX!A:C,3,0),0)</f>
        <v>0</v>
      </c>
      <c r="S1004" s="7">
        <f>IFERROR(IF(VLOOKUP(C1004,'EST_DEVINTEX X DEMANDA'!A:E,5,0)&lt;0,0,VLOOKUP(C1004,'EST_DEVINTEX X DEMANDA'!A:E,5,0)),0)</f>
        <v>1914</v>
      </c>
      <c r="T1004" s="3"/>
      <c r="U1004" s="3">
        <f t="shared" si="34"/>
        <v>0</v>
      </c>
      <c r="V1004" s="3">
        <f t="shared" ref="V1004:V1035" si="36">U1004/H1004</f>
        <v>0</v>
      </c>
      <c r="W1004" s="3" t="s">
        <v>182</v>
      </c>
      <c r="X1004" s="133" t="s">
        <v>145</v>
      </c>
      <c r="Y1004" s="73">
        <f>(PLANEJAMENTO[[#This Row],[AGUARDANDO SEPARAÇÃO]]+PLANEJAMENTO[[#This Row],[FINALIZADO]])/(PLANEJAMENTO[[#This Row],[KIT]]+PLANEJAMENTO[[#This Row],[TOTAL LISTA]])</f>
        <v>0</v>
      </c>
    </row>
    <row r="1005" spans="1:25" x14ac:dyDescent="0.25">
      <c r="A1005" s="72" t="s">
        <v>611</v>
      </c>
      <c r="B1005" s="71" t="s">
        <v>158</v>
      </c>
      <c r="C1005" s="3">
        <v>33269</v>
      </c>
      <c r="D1005" s="3" t="s">
        <v>668</v>
      </c>
      <c r="E1005" s="47" t="s">
        <v>138</v>
      </c>
      <c r="F1005" s="4" t="s">
        <v>583</v>
      </c>
      <c r="G1005" s="52">
        <v>960</v>
      </c>
      <c r="H1005" s="3">
        <v>6</v>
      </c>
      <c r="I1005" s="15">
        <f>SUMIFS(IN_TRANSITO!E:E,IN_TRANSITO!B:B,PLANEJAMENTO!C1005,IN_TRANSITO!H:H,PLANEJAMENTO!$I$2,IN_TRANSITO!W:W,PLANEJAMENTO!A1005)</f>
        <v>0</v>
      </c>
      <c r="J1005" s="15">
        <f>SUMIFS(IN_TRANSITO!E:E,IN_TRANSITO!B:B,PLANEJAMENTO!C1005,IN_TRANSITO!H:H,PLANEJAMENTO!$J$2,IN_TRANSITO!W:W,PLANEJAMENTO!A1005)</f>
        <v>0</v>
      </c>
      <c r="K1005" s="15">
        <f>SUMIFS(PRODUCAO_SHRINK!E:E,PRODUCAO_SHRINK!B:B,PLANEJAMENTO[[#This Row],[SKU]],PRODUCAO_SHRINK!H:H,PLANEJAMENTO[[#Headers],[SHERINK SOLICITADO]],PRODUCAO_SHRINK!V:V,PLANEJAMENTO[[#This Row],[LISTA]])</f>
        <v>0</v>
      </c>
      <c r="L1005" s="15">
        <f>SUMIFS(PRODUCAO_SHRINK!E:E,PRODUCAO_SHRINK!B:B,PLANEJAMENTO[[#This Row],[SKU]],PRODUCAO_SHRINK!H:H,PLANEJAMENTO[[#Headers],[SHERINK ENVIADO]],PRODUCAO_SHRINK!V:V,PLANEJAMENTO[[#This Row],[LISTA]])</f>
        <v>0</v>
      </c>
      <c r="M1005" s="15">
        <f>SUMIFS(IN_TRANSITO!E:E,IN_TRANSITO!B:B,PLANEJAMENTO!C1005,IN_TRANSITO!H:H,PLANEJAMENTO!$M$2,IN_TRANSITO!W:W,PLANEJAMENTO!A1005)</f>
        <v>0</v>
      </c>
      <c r="N1005" s="15">
        <v>0</v>
      </c>
      <c r="O1005" s="15">
        <v>252</v>
      </c>
      <c r="P1005" s="15">
        <f>(PLANEJAMENTO[[#This Row],[AGUARDANDO SEPARAÇÃO]]+PLANEJAMENTO[[#This Row],[FINALIZADO]])-(PLANEJAMENTO[[#This Row],[TOTAL LISTA]]+PLANEJAMENTO[[#This Row],[KIT]])</f>
        <v>-252</v>
      </c>
      <c r="Q1005" s="3">
        <f>IFERROR(VLOOKUP(PLANEJAMENTO[[#This Row],[SKU]],EST_MERCOCAMP!A:E,5,0),0)</f>
        <v>151248</v>
      </c>
      <c r="R1005" s="3">
        <f>IFERROR(VLOOKUP(PLANEJAMENTO[[#This Row],[SKU]],EST_LMX!A:C,3,0),0)</f>
        <v>966</v>
      </c>
      <c r="S1005" s="7">
        <f>IFERROR(IF(VLOOKUP(C1005,'EST_DEVINTEX X DEMANDA'!A:E,5,0)&lt;0,0,VLOOKUP(C1005,'EST_DEVINTEX X DEMANDA'!A:E,5,0)),0)</f>
        <v>3840</v>
      </c>
      <c r="T1005" s="3"/>
      <c r="U1005" s="3">
        <f t="shared" si="34"/>
        <v>0</v>
      </c>
      <c r="V1005" s="3">
        <f t="shared" si="36"/>
        <v>0</v>
      </c>
      <c r="W1005" s="3" t="s">
        <v>182</v>
      </c>
      <c r="X1005" s="133" t="s">
        <v>145</v>
      </c>
      <c r="Y1005" s="73">
        <f>(PLANEJAMENTO[[#This Row],[AGUARDANDO SEPARAÇÃO]]+PLANEJAMENTO[[#This Row],[FINALIZADO]])/(PLANEJAMENTO[[#This Row],[KIT]]+PLANEJAMENTO[[#This Row],[TOTAL LISTA]])</f>
        <v>0</v>
      </c>
    </row>
    <row r="1006" spans="1:25" x14ac:dyDescent="0.25">
      <c r="A1006" s="72" t="s">
        <v>611</v>
      </c>
      <c r="B1006" s="71" t="s">
        <v>158</v>
      </c>
      <c r="C1006" s="3">
        <v>95050</v>
      </c>
      <c r="D1006" s="3" t="s">
        <v>669</v>
      </c>
      <c r="E1006" s="47" t="s">
        <v>138</v>
      </c>
      <c r="F1006" s="4" t="s">
        <v>583</v>
      </c>
      <c r="G1006" s="52">
        <v>936</v>
      </c>
      <c r="H1006" s="3">
        <v>6</v>
      </c>
      <c r="I1006" s="15">
        <f>SUMIFS(IN_TRANSITO!E:E,IN_TRANSITO!B:B,PLANEJAMENTO!C1006,IN_TRANSITO!H:H,PLANEJAMENTO!$I$2,IN_TRANSITO!W:W,PLANEJAMENTO!A1006)</f>
        <v>282</v>
      </c>
      <c r="J1006" s="15">
        <f>SUMIFS(IN_TRANSITO!E:E,IN_TRANSITO!B:B,PLANEJAMENTO!C1006,IN_TRANSITO!H:H,PLANEJAMENTO!$J$2,IN_TRANSITO!W:W,PLANEJAMENTO!A1006)</f>
        <v>0</v>
      </c>
      <c r="K1006" s="15">
        <f>SUMIFS(PRODUCAO_SHRINK!E:E,PRODUCAO_SHRINK!B:B,PLANEJAMENTO[[#This Row],[SKU]],PRODUCAO_SHRINK!H:H,PLANEJAMENTO[[#Headers],[SHERINK SOLICITADO]],PRODUCAO_SHRINK!V:V,PLANEJAMENTO[[#This Row],[LISTA]])</f>
        <v>0</v>
      </c>
      <c r="L1006" s="15">
        <f>SUMIFS(PRODUCAO_SHRINK!E:E,PRODUCAO_SHRINK!B:B,PLANEJAMENTO[[#This Row],[SKU]],PRODUCAO_SHRINK!H:H,PLANEJAMENTO[[#Headers],[SHERINK ENVIADO]],PRODUCAO_SHRINK!V:V,PLANEJAMENTO[[#This Row],[LISTA]])</f>
        <v>0</v>
      </c>
      <c r="M1006" s="15">
        <f>SUMIFS(IN_TRANSITO!E:E,IN_TRANSITO!B:B,PLANEJAMENTO!C1006,IN_TRANSITO!H:H,PLANEJAMENTO!$M$2,IN_TRANSITO!W:W,PLANEJAMENTO!A1006)</f>
        <v>0</v>
      </c>
      <c r="N1006" s="15">
        <v>0</v>
      </c>
      <c r="O1006" s="15">
        <v>282</v>
      </c>
      <c r="P1006" s="15">
        <f>(PLANEJAMENTO[[#This Row],[AGUARDANDO SEPARAÇÃO]]+PLANEJAMENTO[[#This Row],[FINALIZADO]])-(PLANEJAMENTO[[#This Row],[TOTAL LISTA]]+PLANEJAMENTO[[#This Row],[KIT]])</f>
        <v>0</v>
      </c>
      <c r="Q1006" s="3">
        <f>IFERROR(VLOOKUP(PLANEJAMENTO[[#This Row],[SKU]],EST_MERCOCAMP!A:E,5,0),0)</f>
        <v>3744</v>
      </c>
      <c r="R1006" s="3">
        <f>IFERROR(VLOOKUP(PLANEJAMENTO[[#This Row],[SKU]],EST_LMX!A:C,3,0),0)</f>
        <v>4410</v>
      </c>
      <c r="S1006" s="7">
        <f>IFERROR(IF(VLOOKUP(C1006,'EST_DEVINTEX X DEMANDA'!A:E,5,0)&lt;0,0,VLOOKUP(C1006,'EST_DEVINTEX X DEMANDA'!A:E,5,0)),0)</f>
        <v>0</v>
      </c>
      <c r="T1006" s="3"/>
      <c r="U1006" s="3">
        <f t="shared" si="34"/>
        <v>0</v>
      </c>
      <c r="V1006" s="3">
        <f t="shared" si="36"/>
        <v>0</v>
      </c>
      <c r="W1006" s="3" t="s">
        <v>145</v>
      </c>
      <c r="X1006" s="133" t="s">
        <v>145</v>
      </c>
      <c r="Y1006" s="73">
        <f>(PLANEJAMENTO[[#This Row],[AGUARDANDO SEPARAÇÃO]]+PLANEJAMENTO[[#This Row],[FINALIZADO]])/(PLANEJAMENTO[[#This Row],[KIT]]+PLANEJAMENTO[[#This Row],[TOTAL LISTA]])</f>
        <v>1</v>
      </c>
    </row>
    <row r="1007" spans="1:25" x14ac:dyDescent="0.25">
      <c r="A1007" s="72" t="s">
        <v>611</v>
      </c>
      <c r="B1007" s="71" t="s">
        <v>158</v>
      </c>
      <c r="C1007" s="3">
        <v>32203</v>
      </c>
      <c r="D1007" s="3" t="s">
        <v>513</v>
      </c>
      <c r="E1007" s="47" t="s">
        <v>135</v>
      </c>
      <c r="F1007" s="4" t="s">
        <v>583</v>
      </c>
      <c r="G1007" s="52">
        <v>390</v>
      </c>
      <c r="H1007" s="3">
        <v>6</v>
      </c>
      <c r="I1007" s="15">
        <f>SUMIFS(IN_TRANSITO!E:E,IN_TRANSITO!B:B,PLANEJAMENTO!C1007,IN_TRANSITO!H:H,PLANEJAMENTO!$I$2,IN_TRANSITO!W:W,PLANEJAMENTO!A1007)</f>
        <v>0</v>
      </c>
      <c r="J1007" s="15">
        <f>SUMIFS(IN_TRANSITO!E:E,IN_TRANSITO!B:B,PLANEJAMENTO!C1007,IN_TRANSITO!H:H,PLANEJAMENTO!$J$2,IN_TRANSITO!W:W,PLANEJAMENTO!A1007)</f>
        <v>0</v>
      </c>
      <c r="K1007" s="15">
        <f>SUMIFS(PRODUCAO_SHRINK!E:E,PRODUCAO_SHRINK!B:B,PLANEJAMENTO[[#This Row],[SKU]],PRODUCAO_SHRINK!H:H,PLANEJAMENTO[[#Headers],[SHERINK SOLICITADO]],PRODUCAO_SHRINK!V:V,PLANEJAMENTO[[#This Row],[LISTA]])</f>
        <v>0</v>
      </c>
      <c r="L1007" s="15">
        <f>SUMIFS(PRODUCAO_SHRINK!E:E,PRODUCAO_SHRINK!B:B,PLANEJAMENTO[[#This Row],[SKU]],PRODUCAO_SHRINK!H:H,PLANEJAMENTO[[#Headers],[SHERINK ENVIADO]],PRODUCAO_SHRINK!V:V,PLANEJAMENTO[[#This Row],[LISTA]])</f>
        <v>0</v>
      </c>
      <c r="M1007" s="15">
        <f>SUMIFS(IN_TRANSITO!E:E,IN_TRANSITO!B:B,PLANEJAMENTO!C1007,IN_TRANSITO!H:H,PLANEJAMENTO!$M$2,IN_TRANSITO!W:W,PLANEJAMENTO!A1007)</f>
        <v>0</v>
      </c>
      <c r="N1007" s="15">
        <v>0</v>
      </c>
      <c r="O1007" s="15">
        <v>294</v>
      </c>
      <c r="P1007" s="15">
        <f>(PLANEJAMENTO[[#This Row],[AGUARDANDO SEPARAÇÃO]]+PLANEJAMENTO[[#This Row],[FINALIZADO]])-(PLANEJAMENTO[[#This Row],[TOTAL LISTA]]+PLANEJAMENTO[[#This Row],[KIT]])</f>
        <v>-294</v>
      </c>
      <c r="Q1007" s="3">
        <f>IFERROR(VLOOKUP(PLANEJAMENTO[[#This Row],[SKU]],EST_MERCOCAMP!A:E,5,0),0)</f>
        <v>1476</v>
      </c>
      <c r="R1007" s="3">
        <f>IFERROR(VLOOKUP(PLANEJAMENTO[[#This Row],[SKU]],EST_LMX!A:C,3,0),0)</f>
        <v>246</v>
      </c>
      <c r="S1007" s="7">
        <f>IFERROR(IF(VLOOKUP(C1007,'EST_DEVINTEX X DEMANDA'!A:E,5,0)&lt;0,0,VLOOKUP(C1007,'EST_DEVINTEX X DEMANDA'!A:E,5,0)),0)</f>
        <v>0</v>
      </c>
      <c r="T1007" s="3"/>
      <c r="U1007" s="3">
        <f t="shared" si="34"/>
        <v>0</v>
      </c>
      <c r="V1007" s="3">
        <f t="shared" si="36"/>
        <v>0</v>
      </c>
      <c r="W1007" s="61" t="s">
        <v>182</v>
      </c>
      <c r="X1007" s="133" t="s">
        <v>145</v>
      </c>
      <c r="Y1007" s="73">
        <f>(PLANEJAMENTO[[#This Row],[AGUARDANDO SEPARAÇÃO]]+PLANEJAMENTO[[#This Row],[FINALIZADO]])/(PLANEJAMENTO[[#This Row],[KIT]]+PLANEJAMENTO[[#This Row],[TOTAL LISTA]])</f>
        <v>0</v>
      </c>
    </row>
    <row r="1008" spans="1:25" x14ac:dyDescent="0.25">
      <c r="A1008" s="72" t="s">
        <v>611</v>
      </c>
      <c r="B1008" s="71" t="s">
        <v>158</v>
      </c>
      <c r="C1008" s="3">
        <v>95087</v>
      </c>
      <c r="D1008" s="3" t="s">
        <v>670</v>
      </c>
      <c r="E1008" s="47" t="s">
        <v>137</v>
      </c>
      <c r="F1008" s="4" t="s">
        <v>583</v>
      </c>
      <c r="G1008" s="52">
        <v>480</v>
      </c>
      <c r="H1008" s="3">
        <v>6</v>
      </c>
      <c r="I1008" s="15">
        <f>SUMIFS(IN_TRANSITO!E:E,IN_TRANSITO!B:B,PLANEJAMENTO!C1008,IN_TRANSITO!H:H,PLANEJAMENTO!$I$2,IN_TRANSITO!W:W,PLANEJAMENTO!A1008)</f>
        <v>0</v>
      </c>
      <c r="J1008" s="15">
        <f>SUMIFS(IN_TRANSITO!E:E,IN_TRANSITO!B:B,PLANEJAMENTO!C1008,IN_TRANSITO!H:H,PLANEJAMENTO!$J$2,IN_TRANSITO!W:W,PLANEJAMENTO!A1008)</f>
        <v>0</v>
      </c>
      <c r="K1008" s="15">
        <f>SUMIFS(PRODUCAO_SHRINK!E:E,PRODUCAO_SHRINK!B:B,PLANEJAMENTO[[#This Row],[SKU]],PRODUCAO_SHRINK!H:H,PLANEJAMENTO[[#Headers],[SHERINK SOLICITADO]],PRODUCAO_SHRINK!V:V,PLANEJAMENTO[[#This Row],[LISTA]])</f>
        <v>0</v>
      </c>
      <c r="L1008" s="15">
        <f>SUMIFS(PRODUCAO_SHRINK!E:E,PRODUCAO_SHRINK!B:B,PLANEJAMENTO[[#This Row],[SKU]],PRODUCAO_SHRINK!H:H,PLANEJAMENTO[[#Headers],[SHERINK ENVIADO]],PRODUCAO_SHRINK!V:V,PLANEJAMENTO[[#This Row],[LISTA]])</f>
        <v>0</v>
      </c>
      <c r="M1008" s="15">
        <f>SUMIFS(IN_TRANSITO!E:E,IN_TRANSITO!B:B,PLANEJAMENTO!C1008,IN_TRANSITO!H:H,PLANEJAMENTO!$M$2,IN_TRANSITO!W:W,PLANEJAMENTO!A1008)</f>
        <v>0</v>
      </c>
      <c r="N1008" s="15">
        <v>0</v>
      </c>
      <c r="O1008" s="15">
        <v>300</v>
      </c>
      <c r="P1008" s="15">
        <f>(PLANEJAMENTO[[#This Row],[AGUARDANDO SEPARAÇÃO]]+PLANEJAMENTO[[#This Row],[FINALIZADO]])-(PLANEJAMENTO[[#This Row],[TOTAL LISTA]]+PLANEJAMENTO[[#This Row],[KIT]])</f>
        <v>-300</v>
      </c>
      <c r="Q1008" s="3">
        <f>IFERROR(VLOOKUP(PLANEJAMENTO[[#This Row],[SKU]],EST_MERCOCAMP!A:E,5,0),0)</f>
        <v>7044</v>
      </c>
      <c r="R1008" s="3">
        <f>IFERROR(VLOOKUP(PLANEJAMENTO[[#This Row],[SKU]],EST_LMX!A:C,3,0),0)</f>
        <v>0</v>
      </c>
      <c r="S1008" s="7">
        <f>IFERROR(IF(VLOOKUP(C1008,'EST_DEVINTEX X DEMANDA'!A:E,5,0)&lt;0,0,VLOOKUP(C1008,'EST_DEVINTEX X DEMANDA'!A:E,5,0)),0)</f>
        <v>4068</v>
      </c>
      <c r="T1008" s="3"/>
      <c r="U1008" s="3">
        <f t="shared" si="34"/>
        <v>0</v>
      </c>
      <c r="V1008" s="3">
        <f t="shared" si="36"/>
        <v>0</v>
      </c>
      <c r="W1008" s="61" t="s">
        <v>182</v>
      </c>
      <c r="X1008" s="133" t="s">
        <v>145</v>
      </c>
      <c r="Y1008" s="73">
        <f>(PLANEJAMENTO[[#This Row],[AGUARDANDO SEPARAÇÃO]]+PLANEJAMENTO[[#This Row],[FINALIZADO]])/(PLANEJAMENTO[[#This Row],[KIT]]+PLANEJAMENTO[[#This Row],[TOTAL LISTA]])</f>
        <v>0</v>
      </c>
    </row>
    <row r="1009" spans="1:25" x14ac:dyDescent="0.25">
      <c r="A1009" s="72" t="s">
        <v>611</v>
      </c>
      <c r="B1009" s="71" t="s">
        <v>158</v>
      </c>
      <c r="C1009" s="3">
        <v>43984</v>
      </c>
      <c r="D1009" s="3" t="s">
        <v>671</v>
      </c>
      <c r="E1009" s="47" t="s">
        <v>138</v>
      </c>
      <c r="F1009" s="4" t="s">
        <v>583</v>
      </c>
      <c r="G1009" s="52">
        <v>1080</v>
      </c>
      <c r="H1009" s="3">
        <v>12</v>
      </c>
      <c r="I1009" s="15">
        <f>SUMIFS(IN_TRANSITO!E:E,IN_TRANSITO!B:B,PLANEJAMENTO!C1009,IN_TRANSITO!H:H,PLANEJAMENTO!$I$2,IN_TRANSITO!W:W,PLANEJAMENTO!A1009)</f>
        <v>0</v>
      </c>
      <c r="J1009" s="15">
        <f>SUMIFS(IN_TRANSITO!E:E,IN_TRANSITO!B:B,PLANEJAMENTO!C1009,IN_TRANSITO!H:H,PLANEJAMENTO!$J$2,IN_TRANSITO!W:W,PLANEJAMENTO!A1009)</f>
        <v>0</v>
      </c>
      <c r="K1009" s="15">
        <f>SUMIFS(PRODUCAO_SHRINK!E:E,PRODUCAO_SHRINK!B:B,PLANEJAMENTO[[#This Row],[SKU]],PRODUCAO_SHRINK!H:H,PLANEJAMENTO[[#Headers],[SHERINK SOLICITADO]],PRODUCAO_SHRINK!V:V,PLANEJAMENTO[[#This Row],[LISTA]])</f>
        <v>0</v>
      </c>
      <c r="L1009" s="15">
        <f>SUMIFS(PRODUCAO_SHRINK!E:E,PRODUCAO_SHRINK!B:B,PLANEJAMENTO[[#This Row],[SKU]],PRODUCAO_SHRINK!H:H,PLANEJAMENTO[[#Headers],[SHERINK ENVIADO]],PRODUCAO_SHRINK!V:V,PLANEJAMENTO[[#This Row],[LISTA]])</f>
        <v>0</v>
      </c>
      <c r="M1009" s="15">
        <f>SUMIFS(IN_TRANSITO!E:E,IN_TRANSITO!B:B,PLANEJAMENTO!C1009,IN_TRANSITO!H:H,PLANEJAMENTO!$M$2,IN_TRANSITO!W:W,PLANEJAMENTO!A1009)</f>
        <v>0</v>
      </c>
      <c r="N1009" s="15">
        <v>0</v>
      </c>
      <c r="O1009" s="15">
        <v>300</v>
      </c>
      <c r="P1009" s="15">
        <f>(PLANEJAMENTO[[#This Row],[AGUARDANDO SEPARAÇÃO]]+PLANEJAMENTO[[#This Row],[FINALIZADO]])-(PLANEJAMENTO[[#This Row],[TOTAL LISTA]]+PLANEJAMENTO[[#This Row],[KIT]])</f>
        <v>-300</v>
      </c>
      <c r="Q1009" s="3">
        <f>IFERROR(VLOOKUP(PLANEJAMENTO[[#This Row],[SKU]],EST_MERCOCAMP!A:E,5,0),0)</f>
        <v>1152</v>
      </c>
      <c r="R1009" s="3">
        <f>IFERROR(VLOOKUP(PLANEJAMENTO[[#This Row],[SKU]],EST_LMX!A:C,3,0),0)</f>
        <v>156</v>
      </c>
      <c r="S1009" s="7">
        <f>IFERROR(IF(VLOOKUP(C1009,'EST_DEVINTEX X DEMANDA'!A:E,5,0)&lt;0,0,VLOOKUP(C1009,'EST_DEVINTEX X DEMANDA'!A:E,5,0)),0)</f>
        <v>4320</v>
      </c>
      <c r="T1009" s="3"/>
      <c r="U1009" s="3">
        <f t="shared" si="34"/>
        <v>0</v>
      </c>
      <c r="V1009" s="3">
        <f t="shared" si="36"/>
        <v>0</v>
      </c>
      <c r="W1009" s="3" t="s">
        <v>145</v>
      </c>
      <c r="X1009" s="133" t="s">
        <v>145</v>
      </c>
      <c r="Y1009" s="73">
        <f>(PLANEJAMENTO[[#This Row],[AGUARDANDO SEPARAÇÃO]]+PLANEJAMENTO[[#This Row],[FINALIZADO]])/(PLANEJAMENTO[[#This Row],[KIT]]+PLANEJAMENTO[[#This Row],[TOTAL LISTA]])</f>
        <v>0</v>
      </c>
    </row>
    <row r="1010" spans="1:25" x14ac:dyDescent="0.25">
      <c r="A1010" s="72" t="s">
        <v>611</v>
      </c>
      <c r="B1010" s="71" t="s">
        <v>158</v>
      </c>
      <c r="C1010" s="3">
        <v>95353</v>
      </c>
      <c r="D1010" s="3" t="s">
        <v>672</v>
      </c>
      <c r="E1010" s="47" t="s">
        <v>138</v>
      </c>
      <c r="F1010" s="4" t="s">
        <v>583</v>
      </c>
      <c r="G1010" s="52">
        <v>960</v>
      </c>
      <c r="H1010" s="3">
        <v>6</v>
      </c>
      <c r="I1010" s="15">
        <f>SUMIFS(IN_TRANSITO!E:E,IN_TRANSITO!B:B,PLANEJAMENTO!C1010,IN_TRANSITO!H:H,PLANEJAMENTO!$I$2,IN_TRANSITO!W:W,PLANEJAMENTO!A1010)</f>
        <v>318</v>
      </c>
      <c r="J1010" s="15">
        <f>SUMIFS(IN_TRANSITO!E:E,IN_TRANSITO!B:B,PLANEJAMENTO!C1010,IN_TRANSITO!H:H,PLANEJAMENTO!$J$2,IN_TRANSITO!W:W,PLANEJAMENTO!A1010)</f>
        <v>0</v>
      </c>
      <c r="K1010" s="15">
        <f>SUMIFS(PRODUCAO_SHRINK!E:E,PRODUCAO_SHRINK!B:B,PLANEJAMENTO[[#This Row],[SKU]],PRODUCAO_SHRINK!H:H,PLANEJAMENTO[[#Headers],[SHERINK SOLICITADO]],PRODUCAO_SHRINK!V:V,PLANEJAMENTO[[#This Row],[LISTA]])</f>
        <v>0</v>
      </c>
      <c r="L1010" s="15">
        <f>SUMIFS(PRODUCAO_SHRINK!E:E,PRODUCAO_SHRINK!B:B,PLANEJAMENTO[[#This Row],[SKU]],PRODUCAO_SHRINK!H:H,PLANEJAMENTO[[#Headers],[SHERINK ENVIADO]],PRODUCAO_SHRINK!V:V,PLANEJAMENTO[[#This Row],[LISTA]])</f>
        <v>0</v>
      </c>
      <c r="M1010" s="15">
        <f>SUMIFS(IN_TRANSITO!E:E,IN_TRANSITO!B:B,PLANEJAMENTO!C1010,IN_TRANSITO!H:H,PLANEJAMENTO!$M$2,IN_TRANSITO!W:W,PLANEJAMENTO!A1010)</f>
        <v>0</v>
      </c>
      <c r="N1010" s="15">
        <v>0</v>
      </c>
      <c r="O1010" s="15">
        <v>318</v>
      </c>
      <c r="P1010" s="15">
        <f>(PLANEJAMENTO[[#This Row],[AGUARDANDO SEPARAÇÃO]]+PLANEJAMENTO[[#This Row],[FINALIZADO]])-(PLANEJAMENTO[[#This Row],[TOTAL LISTA]]+PLANEJAMENTO[[#This Row],[KIT]])</f>
        <v>0</v>
      </c>
      <c r="Q1010" s="3">
        <f>IFERROR(VLOOKUP(PLANEJAMENTO[[#This Row],[SKU]],EST_MERCOCAMP!A:E,5,0),0)</f>
        <v>17460</v>
      </c>
      <c r="R1010" s="3">
        <f>IFERROR(VLOOKUP(PLANEJAMENTO[[#This Row],[SKU]],EST_LMX!A:C,3,0),0)</f>
        <v>3828</v>
      </c>
      <c r="S1010" s="7">
        <f>IFERROR(IF(VLOOKUP(C1010,'EST_DEVINTEX X DEMANDA'!A:E,5,0)&lt;0,0,VLOOKUP(C1010,'EST_DEVINTEX X DEMANDA'!A:E,5,0)),0)</f>
        <v>0</v>
      </c>
      <c r="T1010" s="3"/>
      <c r="U1010" s="3">
        <f t="shared" si="34"/>
        <v>0</v>
      </c>
      <c r="V1010" s="3">
        <f t="shared" si="36"/>
        <v>0</v>
      </c>
      <c r="W1010" s="3" t="s">
        <v>145</v>
      </c>
      <c r="X1010" s="133" t="s">
        <v>145</v>
      </c>
      <c r="Y1010" s="73">
        <f>(PLANEJAMENTO[[#This Row],[AGUARDANDO SEPARAÇÃO]]+PLANEJAMENTO[[#This Row],[FINALIZADO]])/(PLANEJAMENTO[[#This Row],[KIT]]+PLANEJAMENTO[[#This Row],[TOTAL LISTA]])</f>
        <v>1</v>
      </c>
    </row>
    <row r="1011" spans="1:25" x14ac:dyDescent="0.25">
      <c r="A1011" s="72" t="s">
        <v>611</v>
      </c>
      <c r="B1011" s="71" t="s">
        <v>158</v>
      </c>
      <c r="C1011" s="3">
        <v>32622</v>
      </c>
      <c r="D1011" s="3" t="s">
        <v>673</v>
      </c>
      <c r="E1011" s="47" t="s">
        <v>137</v>
      </c>
      <c r="F1011" s="4" t="s">
        <v>583</v>
      </c>
      <c r="G1011" s="52">
        <v>462</v>
      </c>
      <c r="H1011" s="3">
        <v>6</v>
      </c>
      <c r="I1011" s="15">
        <f>SUMIFS(IN_TRANSITO!E:E,IN_TRANSITO!B:B,PLANEJAMENTO!C1011,IN_TRANSITO!H:H,PLANEJAMENTO!$I$2,IN_TRANSITO!W:W,PLANEJAMENTO!A1011)</f>
        <v>0</v>
      </c>
      <c r="J1011" s="15">
        <f>SUMIFS(IN_TRANSITO!E:E,IN_TRANSITO!B:B,PLANEJAMENTO!C1011,IN_TRANSITO!H:H,PLANEJAMENTO!$J$2,IN_TRANSITO!W:W,PLANEJAMENTO!A1011)</f>
        <v>0</v>
      </c>
      <c r="K1011" s="15">
        <f>SUMIFS(PRODUCAO_SHRINK!E:E,PRODUCAO_SHRINK!B:B,PLANEJAMENTO[[#This Row],[SKU]],PRODUCAO_SHRINK!H:H,PLANEJAMENTO[[#Headers],[SHERINK SOLICITADO]],PRODUCAO_SHRINK!V:V,PLANEJAMENTO[[#This Row],[LISTA]])</f>
        <v>0</v>
      </c>
      <c r="L1011" s="15">
        <f>SUMIFS(PRODUCAO_SHRINK!E:E,PRODUCAO_SHRINK!B:B,PLANEJAMENTO[[#This Row],[SKU]],PRODUCAO_SHRINK!H:H,PLANEJAMENTO[[#Headers],[SHERINK ENVIADO]],PRODUCAO_SHRINK!V:V,PLANEJAMENTO[[#This Row],[LISTA]])</f>
        <v>0</v>
      </c>
      <c r="M1011" s="15">
        <f>SUMIFS(IN_TRANSITO!E:E,IN_TRANSITO!B:B,PLANEJAMENTO!C1011,IN_TRANSITO!H:H,PLANEJAMENTO!$M$2,IN_TRANSITO!W:W,PLANEJAMENTO!A1011)</f>
        <v>0</v>
      </c>
      <c r="N1011" s="15">
        <v>0</v>
      </c>
      <c r="O1011" s="15">
        <v>324</v>
      </c>
      <c r="P1011" s="15">
        <f>(PLANEJAMENTO[[#This Row],[AGUARDANDO SEPARAÇÃO]]+PLANEJAMENTO[[#This Row],[FINALIZADO]])-(PLANEJAMENTO[[#This Row],[TOTAL LISTA]]+PLANEJAMENTO[[#This Row],[KIT]])</f>
        <v>-324</v>
      </c>
      <c r="Q1011" s="3">
        <f>IFERROR(VLOOKUP(PLANEJAMENTO[[#This Row],[SKU]],EST_MERCOCAMP!A:E,5,0),0)</f>
        <v>1182</v>
      </c>
      <c r="R1011" s="3">
        <f>IFERROR(VLOOKUP(PLANEJAMENTO[[#This Row],[SKU]],EST_LMX!A:C,3,0),0)</f>
        <v>12</v>
      </c>
      <c r="S1011" s="7">
        <f>IFERROR(IF(VLOOKUP(C1011,'EST_DEVINTEX X DEMANDA'!A:E,5,0)&lt;0,0,VLOOKUP(C1011,'EST_DEVINTEX X DEMANDA'!A:E,5,0)),0)</f>
        <v>3276</v>
      </c>
      <c r="T1011" s="3"/>
      <c r="U1011" s="3">
        <f t="shared" si="34"/>
        <v>0</v>
      </c>
      <c r="V1011" s="3">
        <f t="shared" si="36"/>
        <v>0</v>
      </c>
      <c r="W1011" s="61" t="s">
        <v>182</v>
      </c>
      <c r="X1011" s="133" t="s">
        <v>145</v>
      </c>
      <c r="Y1011" s="73">
        <f>(PLANEJAMENTO[[#This Row],[AGUARDANDO SEPARAÇÃO]]+PLANEJAMENTO[[#This Row],[FINALIZADO]])/(PLANEJAMENTO[[#This Row],[KIT]]+PLANEJAMENTO[[#This Row],[TOTAL LISTA]])</f>
        <v>0</v>
      </c>
    </row>
    <row r="1012" spans="1:25" x14ac:dyDescent="0.25">
      <c r="A1012" s="72" t="s">
        <v>611</v>
      </c>
      <c r="B1012" s="71" t="s">
        <v>158</v>
      </c>
      <c r="C1012" s="3">
        <v>8265</v>
      </c>
      <c r="D1012" s="3" t="s">
        <v>454</v>
      </c>
      <c r="E1012" s="47" t="s">
        <v>137</v>
      </c>
      <c r="F1012" s="4" t="s">
        <v>583</v>
      </c>
      <c r="G1012" s="52">
        <v>1512</v>
      </c>
      <c r="H1012" s="3">
        <v>6</v>
      </c>
      <c r="I1012" s="15">
        <f>SUMIFS(IN_TRANSITO!E:E,IN_TRANSITO!B:B,PLANEJAMENTO!C1012,IN_TRANSITO!H:H,PLANEJAMENTO!$I$2,IN_TRANSITO!W:W,PLANEJAMENTO!A1012)</f>
        <v>324</v>
      </c>
      <c r="J1012" s="15">
        <f>SUMIFS(IN_TRANSITO!E:E,IN_TRANSITO!B:B,PLANEJAMENTO!C1012,IN_TRANSITO!H:H,PLANEJAMENTO!$J$2,IN_TRANSITO!W:W,PLANEJAMENTO!A1012)</f>
        <v>0</v>
      </c>
      <c r="K1012" s="15">
        <f>SUMIFS(PRODUCAO_SHRINK!E:E,PRODUCAO_SHRINK!B:B,PLANEJAMENTO[[#This Row],[SKU]],PRODUCAO_SHRINK!H:H,PLANEJAMENTO[[#Headers],[SHERINK SOLICITADO]],PRODUCAO_SHRINK!V:V,PLANEJAMENTO[[#This Row],[LISTA]])</f>
        <v>0</v>
      </c>
      <c r="L1012" s="15">
        <f>SUMIFS(PRODUCAO_SHRINK!E:E,PRODUCAO_SHRINK!B:B,PLANEJAMENTO[[#This Row],[SKU]],PRODUCAO_SHRINK!H:H,PLANEJAMENTO[[#Headers],[SHERINK ENVIADO]],PRODUCAO_SHRINK!V:V,PLANEJAMENTO[[#This Row],[LISTA]])</f>
        <v>0</v>
      </c>
      <c r="M1012" s="15">
        <f>SUMIFS(IN_TRANSITO!E:E,IN_TRANSITO!B:B,PLANEJAMENTO!C1012,IN_TRANSITO!H:H,PLANEJAMENTO!$M$2,IN_TRANSITO!W:W,PLANEJAMENTO!A1012)</f>
        <v>0</v>
      </c>
      <c r="N1012" s="15">
        <v>0</v>
      </c>
      <c r="O1012" s="15">
        <v>324</v>
      </c>
      <c r="P1012" s="15">
        <f>(PLANEJAMENTO[[#This Row],[AGUARDANDO SEPARAÇÃO]]+PLANEJAMENTO[[#This Row],[FINALIZADO]])-(PLANEJAMENTO[[#This Row],[TOTAL LISTA]]+PLANEJAMENTO[[#This Row],[KIT]])</f>
        <v>0</v>
      </c>
      <c r="Q1012" s="3">
        <f>IFERROR(VLOOKUP(PLANEJAMENTO[[#This Row],[SKU]],EST_MERCOCAMP!A:E,5,0),0)</f>
        <v>26712</v>
      </c>
      <c r="R1012" s="3">
        <f>IFERROR(VLOOKUP(PLANEJAMENTO[[#This Row],[SKU]],EST_LMX!A:C,3,0),0)</f>
        <v>474</v>
      </c>
      <c r="S1012" s="7">
        <f>IFERROR(IF(VLOOKUP(C1012,'EST_DEVINTEX X DEMANDA'!A:E,5,0)&lt;0,0,VLOOKUP(C1012,'EST_DEVINTEX X DEMANDA'!A:E,5,0)),0)</f>
        <v>366</v>
      </c>
      <c r="T1012" s="3"/>
      <c r="U1012" s="3">
        <f t="shared" si="34"/>
        <v>0</v>
      </c>
      <c r="V1012" s="3">
        <f t="shared" si="36"/>
        <v>0</v>
      </c>
      <c r="W1012" s="3" t="s">
        <v>145</v>
      </c>
      <c r="X1012" s="133" t="s">
        <v>145</v>
      </c>
      <c r="Y1012" s="73">
        <f>(PLANEJAMENTO[[#This Row],[AGUARDANDO SEPARAÇÃO]]+PLANEJAMENTO[[#This Row],[FINALIZADO]])/(PLANEJAMENTO[[#This Row],[KIT]]+PLANEJAMENTO[[#This Row],[TOTAL LISTA]])</f>
        <v>1</v>
      </c>
    </row>
    <row r="1013" spans="1:25" x14ac:dyDescent="0.25">
      <c r="A1013" s="72" t="s">
        <v>611</v>
      </c>
      <c r="B1013" s="71" t="s">
        <v>158</v>
      </c>
      <c r="C1013" s="3">
        <v>32447</v>
      </c>
      <c r="D1013" s="3" t="s">
        <v>518</v>
      </c>
      <c r="E1013" s="47" t="s">
        <v>135</v>
      </c>
      <c r="F1013" s="4" t="s">
        <v>583</v>
      </c>
      <c r="G1013" s="52">
        <v>960</v>
      </c>
      <c r="H1013" s="3">
        <v>6</v>
      </c>
      <c r="I1013" s="15">
        <f>SUMIFS(IN_TRANSITO!E:E,IN_TRANSITO!B:B,PLANEJAMENTO!C1013,IN_TRANSITO!H:H,PLANEJAMENTO!$I$2,IN_TRANSITO!W:W,PLANEJAMENTO!A1013)</f>
        <v>0</v>
      </c>
      <c r="J1013" s="15">
        <f>SUMIFS(IN_TRANSITO!E:E,IN_TRANSITO!B:B,PLANEJAMENTO!C1013,IN_TRANSITO!H:H,PLANEJAMENTO!$J$2,IN_TRANSITO!W:W,PLANEJAMENTO!A1013)</f>
        <v>0</v>
      </c>
      <c r="K1013" s="15">
        <f>SUMIFS(PRODUCAO_SHRINK!E:E,PRODUCAO_SHRINK!B:B,PLANEJAMENTO[[#This Row],[SKU]],PRODUCAO_SHRINK!H:H,PLANEJAMENTO[[#Headers],[SHERINK SOLICITADO]],PRODUCAO_SHRINK!V:V,PLANEJAMENTO[[#This Row],[LISTA]])</f>
        <v>0</v>
      </c>
      <c r="L1013" s="15">
        <f>SUMIFS(PRODUCAO_SHRINK!E:E,PRODUCAO_SHRINK!B:B,PLANEJAMENTO[[#This Row],[SKU]],PRODUCAO_SHRINK!H:H,PLANEJAMENTO[[#Headers],[SHERINK ENVIADO]],PRODUCAO_SHRINK!V:V,PLANEJAMENTO[[#This Row],[LISTA]])</f>
        <v>0</v>
      </c>
      <c r="M1013" s="15">
        <f>SUMIFS(IN_TRANSITO!E:E,IN_TRANSITO!B:B,PLANEJAMENTO!C1013,IN_TRANSITO!H:H,PLANEJAMENTO!$M$2,IN_TRANSITO!W:W,PLANEJAMENTO!A1013)</f>
        <v>0</v>
      </c>
      <c r="N1013" s="15">
        <v>0</v>
      </c>
      <c r="O1013" s="15">
        <v>330</v>
      </c>
      <c r="P1013" s="15">
        <f>(PLANEJAMENTO[[#This Row],[AGUARDANDO SEPARAÇÃO]]+PLANEJAMENTO[[#This Row],[FINALIZADO]])-(PLANEJAMENTO[[#This Row],[TOTAL LISTA]]+PLANEJAMENTO[[#This Row],[KIT]])</f>
        <v>-330</v>
      </c>
      <c r="Q1013" s="3">
        <f>IFERROR(VLOOKUP(PLANEJAMENTO[[#This Row],[SKU]],EST_MERCOCAMP!A:E,5,0),0)</f>
        <v>32526</v>
      </c>
      <c r="R1013" s="3">
        <f>IFERROR(VLOOKUP(PLANEJAMENTO[[#This Row],[SKU]],EST_LMX!A:C,3,0),0)</f>
        <v>2934</v>
      </c>
      <c r="S1013" s="7">
        <f>IFERROR(IF(VLOOKUP(C1013,'EST_DEVINTEX X DEMANDA'!A:E,5,0)&lt;0,0,VLOOKUP(C1013,'EST_DEVINTEX X DEMANDA'!A:E,5,0)),0)</f>
        <v>6906</v>
      </c>
      <c r="T1013" s="3"/>
      <c r="U1013" s="3">
        <f t="shared" si="34"/>
        <v>0</v>
      </c>
      <c r="V1013" s="3">
        <f t="shared" si="36"/>
        <v>0</v>
      </c>
      <c r="W1013" s="3" t="s">
        <v>182</v>
      </c>
      <c r="X1013" s="133" t="s">
        <v>145</v>
      </c>
      <c r="Y1013" s="73">
        <f>(PLANEJAMENTO[[#This Row],[AGUARDANDO SEPARAÇÃO]]+PLANEJAMENTO[[#This Row],[FINALIZADO]])/(PLANEJAMENTO[[#This Row],[KIT]]+PLANEJAMENTO[[#This Row],[TOTAL LISTA]])</f>
        <v>0</v>
      </c>
    </row>
    <row r="1014" spans="1:25" x14ac:dyDescent="0.25">
      <c r="A1014" s="72" t="s">
        <v>611</v>
      </c>
      <c r="B1014" s="71" t="s">
        <v>158</v>
      </c>
      <c r="C1014" s="3">
        <v>8258</v>
      </c>
      <c r="D1014" s="3" t="s">
        <v>500</v>
      </c>
      <c r="E1014" s="47" t="s">
        <v>138</v>
      </c>
      <c r="F1014" s="4" t="s">
        <v>583</v>
      </c>
      <c r="G1014" s="52">
        <v>1512</v>
      </c>
      <c r="H1014" s="3">
        <v>6</v>
      </c>
      <c r="I1014" s="15">
        <f>SUMIFS(IN_TRANSITO!E:E,IN_TRANSITO!B:B,PLANEJAMENTO!C1014,IN_TRANSITO!H:H,PLANEJAMENTO!$I$2,IN_TRANSITO!W:W,PLANEJAMENTO!A1014)</f>
        <v>330</v>
      </c>
      <c r="J1014" s="15">
        <f>SUMIFS(IN_TRANSITO!E:E,IN_TRANSITO!B:B,PLANEJAMENTO!C1014,IN_TRANSITO!H:H,PLANEJAMENTO!$J$2,IN_TRANSITO!W:W,PLANEJAMENTO!A1014)</f>
        <v>0</v>
      </c>
      <c r="K1014" s="15">
        <f>SUMIFS(PRODUCAO_SHRINK!E:E,PRODUCAO_SHRINK!B:B,PLANEJAMENTO[[#This Row],[SKU]],PRODUCAO_SHRINK!H:H,PLANEJAMENTO[[#Headers],[SHERINK SOLICITADO]],PRODUCAO_SHRINK!V:V,PLANEJAMENTO[[#This Row],[LISTA]])</f>
        <v>0</v>
      </c>
      <c r="L1014" s="15">
        <f>SUMIFS(PRODUCAO_SHRINK!E:E,PRODUCAO_SHRINK!B:B,PLANEJAMENTO[[#This Row],[SKU]],PRODUCAO_SHRINK!H:H,PLANEJAMENTO[[#Headers],[SHERINK ENVIADO]],PRODUCAO_SHRINK!V:V,PLANEJAMENTO[[#This Row],[LISTA]])</f>
        <v>0</v>
      </c>
      <c r="M1014" s="15">
        <f>SUMIFS(IN_TRANSITO!E:E,IN_TRANSITO!B:B,PLANEJAMENTO!C1014,IN_TRANSITO!H:H,PLANEJAMENTO!$M$2,IN_TRANSITO!W:W,PLANEJAMENTO!A1014)</f>
        <v>0</v>
      </c>
      <c r="N1014" s="15">
        <v>0</v>
      </c>
      <c r="O1014" s="15">
        <v>330</v>
      </c>
      <c r="P1014" s="15">
        <f>(PLANEJAMENTO[[#This Row],[AGUARDANDO SEPARAÇÃO]]+PLANEJAMENTO[[#This Row],[FINALIZADO]])-(PLANEJAMENTO[[#This Row],[TOTAL LISTA]]+PLANEJAMENTO[[#This Row],[KIT]])</f>
        <v>0</v>
      </c>
      <c r="Q1014" s="3">
        <f>IFERROR(VLOOKUP(PLANEJAMENTO[[#This Row],[SKU]],EST_MERCOCAMP!A:E,5,0),0)</f>
        <v>29424</v>
      </c>
      <c r="R1014" s="3">
        <f>IFERROR(VLOOKUP(PLANEJAMENTO[[#This Row],[SKU]],EST_LMX!A:C,3,0),0)</f>
        <v>5076</v>
      </c>
      <c r="S1014" s="7">
        <f>IFERROR(IF(VLOOKUP(C1014,'EST_DEVINTEX X DEMANDA'!A:E,5,0)&lt;0,0,VLOOKUP(C1014,'EST_DEVINTEX X DEMANDA'!A:E,5,0)),0)</f>
        <v>7056</v>
      </c>
      <c r="T1014" s="3"/>
      <c r="U1014" s="3">
        <f t="shared" si="34"/>
        <v>0</v>
      </c>
      <c r="V1014" s="3">
        <f t="shared" si="36"/>
        <v>0</v>
      </c>
      <c r="W1014" s="3" t="s">
        <v>145</v>
      </c>
      <c r="X1014" s="133" t="s">
        <v>145</v>
      </c>
      <c r="Y1014" s="73">
        <f>(PLANEJAMENTO[[#This Row],[AGUARDANDO SEPARAÇÃO]]+PLANEJAMENTO[[#This Row],[FINALIZADO]])/(PLANEJAMENTO[[#This Row],[KIT]]+PLANEJAMENTO[[#This Row],[TOTAL LISTA]])</f>
        <v>1</v>
      </c>
    </row>
    <row r="1015" spans="1:25" x14ac:dyDescent="0.25">
      <c r="A1015" s="72" t="s">
        <v>611</v>
      </c>
      <c r="B1015" s="71" t="s">
        <v>158</v>
      </c>
      <c r="C1015" s="3">
        <v>95275</v>
      </c>
      <c r="D1015" s="3" t="s">
        <v>511</v>
      </c>
      <c r="E1015" s="47" t="s">
        <v>135</v>
      </c>
      <c r="F1015" s="4" t="s">
        <v>583</v>
      </c>
      <c r="G1015" s="52">
        <v>390</v>
      </c>
      <c r="H1015" s="3">
        <v>6</v>
      </c>
      <c r="I1015" s="15">
        <f>SUMIFS(IN_TRANSITO!E:E,IN_TRANSITO!B:B,PLANEJAMENTO!C1015,IN_TRANSITO!H:H,PLANEJAMENTO!$I$2,IN_TRANSITO!W:W,PLANEJAMENTO!A1015)</f>
        <v>0</v>
      </c>
      <c r="J1015" s="15">
        <f>SUMIFS(IN_TRANSITO!E:E,IN_TRANSITO!B:B,PLANEJAMENTO!C1015,IN_TRANSITO!H:H,PLANEJAMENTO!$J$2,IN_TRANSITO!W:W,PLANEJAMENTO!A1015)</f>
        <v>0</v>
      </c>
      <c r="K1015" s="15">
        <f>SUMIFS(PRODUCAO_SHRINK!E:E,PRODUCAO_SHRINK!B:B,PLANEJAMENTO[[#This Row],[SKU]],PRODUCAO_SHRINK!H:H,PLANEJAMENTO[[#Headers],[SHERINK SOLICITADO]],PRODUCAO_SHRINK!V:V,PLANEJAMENTO[[#This Row],[LISTA]])</f>
        <v>0</v>
      </c>
      <c r="L1015" s="15">
        <f>SUMIFS(PRODUCAO_SHRINK!E:E,PRODUCAO_SHRINK!B:B,PLANEJAMENTO[[#This Row],[SKU]],PRODUCAO_SHRINK!H:H,PLANEJAMENTO[[#Headers],[SHERINK ENVIADO]],PRODUCAO_SHRINK!V:V,PLANEJAMENTO[[#This Row],[LISTA]])</f>
        <v>0</v>
      </c>
      <c r="M1015" s="15">
        <f>SUMIFS(IN_TRANSITO!E:E,IN_TRANSITO!B:B,PLANEJAMENTO!C1015,IN_TRANSITO!H:H,PLANEJAMENTO!$M$2,IN_TRANSITO!W:W,PLANEJAMENTO!A1015)</f>
        <v>0</v>
      </c>
      <c r="N1015" s="15">
        <v>0</v>
      </c>
      <c r="O1015" s="15">
        <v>330</v>
      </c>
      <c r="P1015" s="15">
        <f>(PLANEJAMENTO[[#This Row],[AGUARDANDO SEPARAÇÃO]]+PLANEJAMENTO[[#This Row],[FINALIZADO]])-(PLANEJAMENTO[[#This Row],[TOTAL LISTA]]+PLANEJAMENTO[[#This Row],[KIT]])</f>
        <v>-330</v>
      </c>
      <c r="Q1015" s="3">
        <f>IFERROR(VLOOKUP(PLANEJAMENTO[[#This Row],[SKU]],EST_MERCOCAMP!A:E,5,0),0)</f>
        <v>-276</v>
      </c>
      <c r="R1015" s="3">
        <f>IFERROR(VLOOKUP(PLANEJAMENTO[[#This Row],[SKU]],EST_LMX!A:C,3,0),0)</f>
        <v>2190</v>
      </c>
      <c r="S1015" s="7">
        <f>IFERROR(IF(VLOOKUP(C1015,'EST_DEVINTEX X DEMANDA'!A:E,5,0)&lt;0,0,VLOOKUP(C1015,'EST_DEVINTEX X DEMANDA'!A:E,5,0)),0)</f>
        <v>6240</v>
      </c>
      <c r="T1015" s="3"/>
      <c r="U1015" s="3">
        <f t="shared" si="34"/>
        <v>0</v>
      </c>
      <c r="V1015" s="3">
        <f t="shared" si="36"/>
        <v>0</v>
      </c>
      <c r="W1015" s="61" t="s">
        <v>182</v>
      </c>
      <c r="X1015" s="133" t="s">
        <v>145</v>
      </c>
      <c r="Y1015" s="73">
        <f>(PLANEJAMENTO[[#This Row],[AGUARDANDO SEPARAÇÃO]]+PLANEJAMENTO[[#This Row],[FINALIZADO]])/(PLANEJAMENTO[[#This Row],[KIT]]+PLANEJAMENTO[[#This Row],[TOTAL LISTA]])</f>
        <v>0</v>
      </c>
    </row>
    <row r="1016" spans="1:25" x14ac:dyDescent="0.25">
      <c r="A1016" s="72" t="s">
        <v>611</v>
      </c>
      <c r="B1016" s="71" t="s">
        <v>158</v>
      </c>
      <c r="C1016" s="3">
        <v>33296</v>
      </c>
      <c r="D1016" s="3" t="s">
        <v>674</v>
      </c>
      <c r="E1016" s="47" t="s">
        <v>138</v>
      </c>
      <c r="F1016" s="4" t="s">
        <v>583</v>
      </c>
      <c r="G1016" s="52">
        <v>3528</v>
      </c>
      <c r="H1016" s="3">
        <v>6</v>
      </c>
      <c r="I1016" s="15">
        <f>SUMIFS(IN_TRANSITO!E:E,IN_TRANSITO!B:B,PLANEJAMENTO!C1016,IN_TRANSITO!H:H,PLANEJAMENTO!$I$2,IN_TRANSITO!W:W,PLANEJAMENTO!A1016)</f>
        <v>330</v>
      </c>
      <c r="J1016" s="15">
        <f>SUMIFS(IN_TRANSITO!E:E,IN_TRANSITO!B:B,PLANEJAMENTO!C1016,IN_TRANSITO!H:H,PLANEJAMENTO!$J$2,IN_TRANSITO!W:W,PLANEJAMENTO!A1016)</f>
        <v>0</v>
      </c>
      <c r="K1016" s="15">
        <f>SUMIFS(PRODUCAO_SHRINK!E:E,PRODUCAO_SHRINK!B:B,PLANEJAMENTO[[#This Row],[SKU]],PRODUCAO_SHRINK!H:H,PLANEJAMENTO[[#Headers],[SHERINK SOLICITADO]],PRODUCAO_SHRINK!V:V,PLANEJAMENTO[[#This Row],[LISTA]])</f>
        <v>0</v>
      </c>
      <c r="L1016" s="15">
        <f>SUMIFS(PRODUCAO_SHRINK!E:E,PRODUCAO_SHRINK!B:B,PLANEJAMENTO[[#This Row],[SKU]],PRODUCAO_SHRINK!H:H,PLANEJAMENTO[[#Headers],[SHERINK ENVIADO]],PRODUCAO_SHRINK!V:V,PLANEJAMENTO[[#This Row],[LISTA]])</f>
        <v>0</v>
      </c>
      <c r="M1016" s="15">
        <f>SUMIFS(IN_TRANSITO!E:E,IN_TRANSITO!B:B,PLANEJAMENTO!C1016,IN_TRANSITO!H:H,PLANEJAMENTO!$M$2,IN_TRANSITO!W:W,PLANEJAMENTO!A1016)</f>
        <v>0</v>
      </c>
      <c r="N1016" s="15">
        <v>0</v>
      </c>
      <c r="O1016" s="15">
        <v>330</v>
      </c>
      <c r="P1016" s="15">
        <f>(PLANEJAMENTO[[#This Row],[AGUARDANDO SEPARAÇÃO]]+PLANEJAMENTO[[#This Row],[FINALIZADO]])-(PLANEJAMENTO[[#This Row],[TOTAL LISTA]]+PLANEJAMENTO[[#This Row],[KIT]])</f>
        <v>0</v>
      </c>
      <c r="Q1016" s="3">
        <f>IFERROR(VLOOKUP(PLANEJAMENTO[[#This Row],[SKU]],EST_MERCOCAMP!A:E,5,0),0)</f>
        <v>-1170</v>
      </c>
      <c r="R1016" s="3">
        <f>IFERROR(VLOOKUP(PLANEJAMENTO[[#This Row],[SKU]],EST_LMX!A:C,3,0),0)</f>
        <v>780</v>
      </c>
      <c r="S1016" s="7">
        <f>IFERROR(IF(VLOOKUP(C1016,'EST_DEVINTEX X DEMANDA'!A:E,5,0)&lt;0,0,VLOOKUP(C1016,'EST_DEVINTEX X DEMANDA'!A:E,5,0)),0)</f>
        <v>882</v>
      </c>
      <c r="T1016" s="3"/>
      <c r="U1016" s="3">
        <f t="shared" si="34"/>
        <v>0</v>
      </c>
      <c r="V1016" s="3">
        <f t="shared" si="36"/>
        <v>0</v>
      </c>
      <c r="W1016" s="3" t="s">
        <v>145</v>
      </c>
      <c r="X1016" s="133" t="s">
        <v>145</v>
      </c>
      <c r="Y1016" s="73">
        <f>(PLANEJAMENTO[[#This Row],[AGUARDANDO SEPARAÇÃO]]+PLANEJAMENTO[[#This Row],[FINALIZADO]])/(PLANEJAMENTO[[#This Row],[KIT]]+PLANEJAMENTO[[#This Row],[TOTAL LISTA]])</f>
        <v>1</v>
      </c>
    </row>
    <row r="1017" spans="1:25" x14ac:dyDescent="0.25">
      <c r="A1017" s="72" t="s">
        <v>611</v>
      </c>
      <c r="B1017" s="71" t="s">
        <v>158</v>
      </c>
      <c r="C1017" s="3">
        <v>95239</v>
      </c>
      <c r="D1017" s="3" t="s">
        <v>675</v>
      </c>
      <c r="E1017" s="47" t="s">
        <v>135</v>
      </c>
      <c r="F1017" s="4" t="s">
        <v>583</v>
      </c>
      <c r="G1017" s="52">
        <v>1440</v>
      </c>
      <c r="H1017" s="3">
        <v>6</v>
      </c>
      <c r="I1017" s="15">
        <f>SUMIFS(IN_TRANSITO!E:E,IN_TRANSITO!B:B,PLANEJAMENTO!C1017,IN_TRANSITO!H:H,PLANEJAMENTO!$I$2,IN_TRANSITO!W:W,PLANEJAMENTO!A1017)</f>
        <v>0</v>
      </c>
      <c r="J1017" s="15">
        <f>SUMIFS(IN_TRANSITO!E:E,IN_TRANSITO!B:B,PLANEJAMENTO!C1017,IN_TRANSITO!H:H,PLANEJAMENTO!$J$2,IN_TRANSITO!W:W,PLANEJAMENTO!A1017)</f>
        <v>0</v>
      </c>
      <c r="K1017" s="15">
        <f>SUMIFS(PRODUCAO_SHRINK!E:E,PRODUCAO_SHRINK!B:B,PLANEJAMENTO[[#This Row],[SKU]],PRODUCAO_SHRINK!H:H,PLANEJAMENTO[[#Headers],[SHERINK SOLICITADO]],PRODUCAO_SHRINK!V:V,PLANEJAMENTO[[#This Row],[LISTA]])</f>
        <v>0</v>
      </c>
      <c r="L1017" s="15">
        <f>SUMIFS(PRODUCAO_SHRINK!E:E,PRODUCAO_SHRINK!B:B,PLANEJAMENTO[[#This Row],[SKU]],PRODUCAO_SHRINK!H:H,PLANEJAMENTO[[#Headers],[SHERINK ENVIADO]],PRODUCAO_SHRINK!V:V,PLANEJAMENTO[[#This Row],[LISTA]])</f>
        <v>0</v>
      </c>
      <c r="M1017" s="15">
        <f>SUMIFS(IN_TRANSITO!E:E,IN_TRANSITO!B:B,PLANEJAMENTO!C1017,IN_TRANSITO!H:H,PLANEJAMENTO!$M$2,IN_TRANSITO!W:W,PLANEJAMENTO!A1017)</f>
        <v>0</v>
      </c>
      <c r="N1017" s="15">
        <v>0</v>
      </c>
      <c r="O1017" s="15">
        <v>336</v>
      </c>
      <c r="P1017" s="15">
        <f>(PLANEJAMENTO[[#This Row],[AGUARDANDO SEPARAÇÃO]]+PLANEJAMENTO[[#This Row],[FINALIZADO]])-(PLANEJAMENTO[[#This Row],[TOTAL LISTA]]+PLANEJAMENTO[[#This Row],[KIT]])</f>
        <v>-336</v>
      </c>
      <c r="Q1017" s="3">
        <f>IFERROR(VLOOKUP(PLANEJAMENTO[[#This Row],[SKU]],EST_MERCOCAMP!A:E,5,0),0)</f>
        <v>2280</v>
      </c>
      <c r="R1017" s="3">
        <f>IFERROR(VLOOKUP(PLANEJAMENTO[[#This Row],[SKU]],EST_LMX!A:C,3,0),0)</f>
        <v>6</v>
      </c>
      <c r="S1017" s="7">
        <f>IFERROR(IF(VLOOKUP(C1017,'EST_DEVINTEX X DEMANDA'!A:E,5,0)&lt;0,0,VLOOKUP(C1017,'EST_DEVINTEX X DEMANDA'!A:E,5,0)),0)</f>
        <v>1440</v>
      </c>
      <c r="T1017" s="3"/>
      <c r="U1017" s="3">
        <f t="shared" si="34"/>
        <v>0</v>
      </c>
      <c r="V1017" s="3">
        <f t="shared" si="36"/>
        <v>0</v>
      </c>
      <c r="W1017" s="3" t="s">
        <v>145</v>
      </c>
      <c r="X1017" s="133" t="s">
        <v>145</v>
      </c>
      <c r="Y1017" s="73">
        <f>(PLANEJAMENTO[[#This Row],[AGUARDANDO SEPARAÇÃO]]+PLANEJAMENTO[[#This Row],[FINALIZADO]])/(PLANEJAMENTO[[#This Row],[KIT]]+PLANEJAMENTO[[#This Row],[TOTAL LISTA]])</f>
        <v>0</v>
      </c>
    </row>
    <row r="1018" spans="1:25" x14ac:dyDescent="0.25">
      <c r="A1018" s="72" t="s">
        <v>611</v>
      </c>
      <c r="B1018" s="71" t="s">
        <v>158</v>
      </c>
      <c r="C1018" s="3">
        <v>32874</v>
      </c>
      <c r="D1018" s="3" t="s">
        <v>676</v>
      </c>
      <c r="E1018" s="47" t="s">
        <v>137</v>
      </c>
      <c r="F1018" s="4" t="s">
        <v>583</v>
      </c>
      <c r="G1018" s="52">
        <v>462</v>
      </c>
      <c r="H1018" s="3">
        <v>6</v>
      </c>
      <c r="I1018" s="15">
        <f>SUMIFS(IN_TRANSITO!E:E,IN_TRANSITO!B:B,PLANEJAMENTO!C1018,IN_TRANSITO!H:H,PLANEJAMENTO!$I$2,IN_TRANSITO!W:W,PLANEJAMENTO!A1018)</f>
        <v>0</v>
      </c>
      <c r="J1018" s="15">
        <f>SUMIFS(IN_TRANSITO!E:E,IN_TRANSITO!B:B,PLANEJAMENTO!C1018,IN_TRANSITO!H:H,PLANEJAMENTO!$J$2,IN_TRANSITO!W:W,PLANEJAMENTO!A1018)</f>
        <v>0</v>
      </c>
      <c r="K1018" s="15">
        <f>SUMIFS(PRODUCAO_SHRINK!E:E,PRODUCAO_SHRINK!B:B,PLANEJAMENTO[[#This Row],[SKU]],PRODUCAO_SHRINK!H:H,PLANEJAMENTO[[#Headers],[SHERINK SOLICITADO]],PRODUCAO_SHRINK!V:V,PLANEJAMENTO[[#This Row],[LISTA]])</f>
        <v>0</v>
      </c>
      <c r="L1018" s="15">
        <f>SUMIFS(PRODUCAO_SHRINK!E:E,PRODUCAO_SHRINK!B:B,PLANEJAMENTO[[#This Row],[SKU]],PRODUCAO_SHRINK!H:H,PLANEJAMENTO[[#Headers],[SHERINK ENVIADO]],PRODUCAO_SHRINK!V:V,PLANEJAMENTO[[#This Row],[LISTA]])</f>
        <v>0</v>
      </c>
      <c r="M1018" s="15">
        <f>SUMIFS(IN_TRANSITO!E:E,IN_TRANSITO!B:B,PLANEJAMENTO!C1018,IN_TRANSITO!H:H,PLANEJAMENTO!$M$2,IN_TRANSITO!W:W,PLANEJAMENTO!A1018)</f>
        <v>0</v>
      </c>
      <c r="N1018" s="15">
        <v>0</v>
      </c>
      <c r="O1018" s="15">
        <v>336</v>
      </c>
      <c r="P1018" s="15">
        <f>(PLANEJAMENTO[[#This Row],[AGUARDANDO SEPARAÇÃO]]+PLANEJAMENTO[[#This Row],[FINALIZADO]])-(PLANEJAMENTO[[#This Row],[TOTAL LISTA]]+PLANEJAMENTO[[#This Row],[KIT]])</f>
        <v>-336</v>
      </c>
      <c r="Q1018" s="3">
        <f>IFERROR(VLOOKUP(PLANEJAMENTO[[#This Row],[SKU]],EST_MERCOCAMP!A:E,5,0),0)</f>
        <v>-1260</v>
      </c>
      <c r="R1018" s="3">
        <f>IFERROR(VLOOKUP(PLANEJAMENTO[[#This Row],[SKU]],EST_LMX!A:C,3,0),0)</f>
        <v>0</v>
      </c>
      <c r="S1018" s="7">
        <f>IFERROR(IF(VLOOKUP(C1018,'EST_DEVINTEX X DEMANDA'!A:E,5,0)&lt;0,0,VLOOKUP(C1018,'EST_DEVINTEX X DEMANDA'!A:E,5,0)),0)</f>
        <v>0</v>
      </c>
      <c r="T1018" s="3"/>
      <c r="U1018" s="3">
        <f t="shared" si="34"/>
        <v>0</v>
      </c>
      <c r="V1018" s="3">
        <f t="shared" si="36"/>
        <v>0</v>
      </c>
      <c r="W1018" s="61" t="s">
        <v>182</v>
      </c>
      <c r="X1018" s="133" t="s">
        <v>145</v>
      </c>
      <c r="Y1018" s="73">
        <f>(PLANEJAMENTO[[#This Row],[AGUARDANDO SEPARAÇÃO]]+PLANEJAMENTO[[#This Row],[FINALIZADO]])/(PLANEJAMENTO[[#This Row],[KIT]]+PLANEJAMENTO[[#This Row],[TOTAL LISTA]])</f>
        <v>0</v>
      </c>
    </row>
    <row r="1019" spans="1:25" x14ac:dyDescent="0.25">
      <c r="A1019" s="72" t="s">
        <v>611</v>
      </c>
      <c r="B1019" s="71" t="s">
        <v>158</v>
      </c>
      <c r="C1019" s="3">
        <v>32616</v>
      </c>
      <c r="D1019" s="3" t="s">
        <v>461</v>
      </c>
      <c r="E1019" s="47" t="s">
        <v>137</v>
      </c>
      <c r="F1019" s="4" t="s">
        <v>583</v>
      </c>
      <c r="G1019" s="52">
        <v>480</v>
      </c>
      <c r="H1019" s="3">
        <v>6</v>
      </c>
      <c r="I1019" s="15">
        <f>SUMIFS(IN_TRANSITO!E:E,IN_TRANSITO!B:B,PLANEJAMENTO!C1019,IN_TRANSITO!H:H,PLANEJAMENTO!$I$2,IN_TRANSITO!W:W,PLANEJAMENTO!A1019)</f>
        <v>0</v>
      </c>
      <c r="J1019" s="15">
        <f>SUMIFS(IN_TRANSITO!E:E,IN_TRANSITO!B:B,PLANEJAMENTO!C1019,IN_TRANSITO!H:H,PLANEJAMENTO!$J$2,IN_TRANSITO!W:W,PLANEJAMENTO!A1019)</f>
        <v>0</v>
      </c>
      <c r="K1019" s="15">
        <f>SUMIFS(PRODUCAO_SHRINK!E:E,PRODUCAO_SHRINK!B:B,PLANEJAMENTO[[#This Row],[SKU]],PRODUCAO_SHRINK!H:H,PLANEJAMENTO[[#Headers],[SHERINK SOLICITADO]],PRODUCAO_SHRINK!V:V,PLANEJAMENTO[[#This Row],[LISTA]])</f>
        <v>0</v>
      </c>
      <c r="L1019" s="15">
        <f>SUMIFS(PRODUCAO_SHRINK!E:E,PRODUCAO_SHRINK!B:B,PLANEJAMENTO[[#This Row],[SKU]],PRODUCAO_SHRINK!H:H,PLANEJAMENTO[[#Headers],[SHERINK ENVIADO]],PRODUCAO_SHRINK!V:V,PLANEJAMENTO[[#This Row],[LISTA]])</f>
        <v>0</v>
      </c>
      <c r="M1019" s="15">
        <f>SUMIFS(IN_TRANSITO!E:E,IN_TRANSITO!B:B,PLANEJAMENTO!C1019,IN_TRANSITO!H:H,PLANEJAMENTO!$M$2,IN_TRANSITO!W:W,PLANEJAMENTO!A1019)</f>
        <v>0</v>
      </c>
      <c r="N1019" s="15">
        <v>0</v>
      </c>
      <c r="O1019" s="15">
        <v>336</v>
      </c>
      <c r="P1019" s="15">
        <f>(PLANEJAMENTO[[#This Row],[AGUARDANDO SEPARAÇÃO]]+PLANEJAMENTO[[#This Row],[FINALIZADO]])-(PLANEJAMENTO[[#This Row],[TOTAL LISTA]]+PLANEJAMENTO[[#This Row],[KIT]])</f>
        <v>-336</v>
      </c>
      <c r="Q1019" s="3">
        <f>IFERROR(VLOOKUP(PLANEJAMENTO[[#This Row],[SKU]],EST_MERCOCAMP!A:E,5,0),0)</f>
        <v>4368</v>
      </c>
      <c r="R1019" s="3">
        <f>IFERROR(VLOOKUP(PLANEJAMENTO[[#This Row],[SKU]],EST_LMX!A:C,3,0),0)</f>
        <v>30</v>
      </c>
      <c r="S1019" s="7">
        <f>IFERROR(IF(VLOOKUP(C1019,'EST_DEVINTEX X DEMANDA'!A:E,5,0)&lt;0,0,VLOOKUP(C1019,'EST_DEVINTEX X DEMANDA'!A:E,5,0)),0)</f>
        <v>3840</v>
      </c>
      <c r="T1019" s="3"/>
      <c r="U1019" s="3">
        <f t="shared" si="34"/>
        <v>0</v>
      </c>
      <c r="V1019" s="3">
        <f t="shared" si="36"/>
        <v>0</v>
      </c>
      <c r="W1019" s="61" t="s">
        <v>182</v>
      </c>
      <c r="X1019" s="133" t="s">
        <v>145</v>
      </c>
      <c r="Y1019" s="73">
        <f>(PLANEJAMENTO[[#This Row],[AGUARDANDO SEPARAÇÃO]]+PLANEJAMENTO[[#This Row],[FINALIZADO]])/(PLANEJAMENTO[[#This Row],[KIT]]+PLANEJAMENTO[[#This Row],[TOTAL LISTA]])</f>
        <v>0</v>
      </c>
    </row>
    <row r="1020" spans="1:25" x14ac:dyDescent="0.25">
      <c r="A1020" s="72" t="s">
        <v>611</v>
      </c>
      <c r="B1020" s="71" t="s">
        <v>158</v>
      </c>
      <c r="C1020" s="3">
        <v>43763</v>
      </c>
      <c r="D1020" s="3" t="s">
        <v>677</v>
      </c>
      <c r="E1020" s="47" t="s">
        <v>138</v>
      </c>
      <c r="F1020" s="4" t="s">
        <v>583</v>
      </c>
      <c r="G1020" s="52">
        <v>1080</v>
      </c>
      <c r="H1020" s="3">
        <v>12</v>
      </c>
      <c r="I1020" s="15">
        <f>SUMIFS(IN_TRANSITO!E:E,IN_TRANSITO!B:B,PLANEJAMENTO!C1020,IN_TRANSITO!H:H,PLANEJAMENTO!$I$2,IN_TRANSITO!W:W,PLANEJAMENTO!A1020)</f>
        <v>0</v>
      </c>
      <c r="J1020" s="15">
        <f>SUMIFS(IN_TRANSITO!E:E,IN_TRANSITO!B:B,PLANEJAMENTO!C1020,IN_TRANSITO!H:H,PLANEJAMENTO!$J$2,IN_TRANSITO!W:W,PLANEJAMENTO!A1020)</f>
        <v>0</v>
      </c>
      <c r="K1020" s="15">
        <f>SUMIFS(PRODUCAO_SHRINK!E:E,PRODUCAO_SHRINK!B:B,PLANEJAMENTO[[#This Row],[SKU]],PRODUCAO_SHRINK!H:H,PLANEJAMENTO[[#Headers],[SHERINK SOLICITADO]],PRODUCAO_SHRINK!V:V,PLANEJAMENTO[[#This Row],[LISTA]])</f>
        <v>0</v>
      </c>
      <c r="L1020" s="15">
        <f>SUMIFS(PRODUCAO_SHRINK!E:E,PRODUCAO_SHRINK!B:B,PLANEJAMENTO[[#This Row],[SKU]],PRODUCAO_SHRINK!H:H,PLANEJAMENTO[[#Headers],[SHERINK ENVIADO]],PRODUCAO_SHRINK!V:V,PLANEJAMENTO[[#This Row],[LISTA]])</f>
        <v>0</v>
      </c>
      <c r="M1020" s="15">
        <f>SUMIFS(IN_TRANSITO!E:E,IN_TRANSITO!B:B,PLANEJAMENTO!C1020,IN_TRANSITO!H:H,PLANEJAMENTO!$M$2,IN_TRANSITO!W:W,PLANEJAMENTO!A1020)</f>
        <v>0</v>
      </c>
      <c r="N1020" s="15">
        <v>0</v>
      </c>
      <c r="O1020" s="15">
        <v>336</v>
      </c>
      <c r="P1020" s="15">
        <f>(PLANEJAMENTO[[#This Row],[AGUARDANDO SEPARAÇÃO]]+PLANEJAMENTO[[#This Row],[FINALIZADO]])-(PLANEJAMENTO[[#This Row],[TOTAL LISTA]]+PLANEJAMENTO[[#This Row],[KIT]])</f>
        <v>-336</v>
      </c>
      <c r="Q1020" s="3">
        <f>IFERROR(VLOOKUP(PLANEJAMENTO[[#This Row],[SKU]],EST_MERCOCAMP!A:E,5,0),0)</f>
        <v>-2268</v>
      </c>
      <c r="R1020" s="3">
        <f>IFERROR(VLOOKUP(PLANEJAMENTO[[#This Row],[SKU]],EST_LMX!A:C,3,0),0)</f>
        <v>54</v>
      </c>
      <c r="S1020" s="7">
        <f>IFERROR(IF(VLOOKUP(C1020,'EST_DEVINTEX X DEMANDA'!A:E,5,0)&lt;0,0,VLOOKUP(C1020,'EST_DEVINTEX X DEMANDA'!A:E,5,0)),0)</f>
        <v>0</v>
      </c>
      <c r="T1020" s="3"/>
      <c r="U1020" s="3">
        <f t="shared" si="34"/>
        <v>0</v>
      </c>
      <c r="V1020" s="3">
        <f t="shared" si="36"/>
        <v>0</v>
      </c>
      <c r="W1020" s="3" t="s">
        <v>145</v>
      </c>
      <c r="X1020" s="133" t="s">
        <v>145</v>
      </c>
      <c r="Y1020" s="73">
        <f>(PLANEJAMENTO[[#This Row],[AGUARDANDO SEPARAÇÃO]]+PLANEJAMENTO[[#This Row],[FINALIZADO]])/(PLANEJAMENTO[[#This Row],[KIT]]+PLANEJAMENTO[[#This Row],[TOTAL LISTA]])</f>
        <v>0</v>
      </c>
    </row>
    <row r="1021" spans="1:25" x14ac:dyDescent="0.25">
      <c r="A1021" s="72" t="s">
        <v>611</v>
      </c>
      <c r="B1021" s="71" t="s">
        <v>158</v>
      </c>
      <c r="C1021" s="3">
        <v>95603</v>
      </c>
      <c r="D1021" s="3" t="s">
        <v>465</v>
      </c>
      <c r="E1021" s="47" t="s">
        <v>135</v>
      </c>
      <c r="F1021" s="4" t="s">
        <v>583</v>
      </c>
      <c r="G1021" s="52">
        <v>414</v>
      </c>
      <c r="H1021" s="3">
        <v>6</v>
      </c>
      <c r="I1021" s="15">
        <f>SUMIFS(IN_TRANSITO!E:E,IN_TRANSITO!B:B,PLANEJAMENTO!C1021,IN_TRANSITO!H:H,PLANEJAMENTO!$I$2,IN_TRANSITO!W:W,PLANEJAMENTO!A1021)</f>
        <v>348</v>
      </c>
      <c r="J1021" s="15">
        <f>SUMIFS(IN_TRANSITO!E:E,IN_TRANSITO!B:B,PLANEJAMENTO!C1021,IN_TRANSITO!H:H,PLANEJAMENTO!$J$2,IN_TRANSITO!W:W,PLANEJAMENTO!A1021)</f>
        <v>0</v>
      </c>
      <c r="K1021" s="15">
        <f>SUMIFS(PRODUCAO_SHRINK!E:E,PRODUCAO_SHRINK!B:B,PLANEJAMENTO[[#This Row],[SKU]],PRODUCAO_SHRINK!H:H,PLANEJAMENTO[[#Headers],[SHERINK SOLICITADO]],PRODUCAO_SHRINK!V:V,PLANEJAMENTO[[#This Row],[LISTA]])</f>
        <v>0</v>
      </c>
      <c r="L1021" s="15">
        <f>SUMIFS(PRODUCAO_SHRINK!E:E,PRODUCAO_SHRINK!B:B,PLANEJAMENTO[[#This Row],[SKU]],PRODUCAO_SHRINK!H:H,PLANEJAMENTO[[#Headers],[SHERINK ENVIADO]],PRODUCAO_SHRINK!V:V,PLANEJAMENTO[[#This Row],[LISTA]])</f>
        <v>0</v>
      </c>
      <c r="M1021" s="15">
        <f>SUMIFS(IN_TRANSITO!E:E,IN_TRANSITO!B:B,PLANEJAMENTO!C1021,IN_TRANSITO!H:H,PLANEJAMENTO!$M$2,IN_TRANSITO!W:W,PLANEJAMENTO!A1021)</f>
        <v>0</v>
      </c>
      <c r="N1021" s="15">
        <v>0</v>
      </c>
      <c r="O1021" s="15">
        <v>348</v>
      </c>
      <c r="P1021" s="15">
        <f>(PLANEJAMENTO[[#This Row],[AGUARDANDO SEPARAÇÃO]]+PLANEJAMENTO[[#This Row],[FINALIZADO]])-(PLANEJAMENTO[[#This Row],[TOTAL LISTA]]+PLANEJAMENTO[[#This Row],[KIT]])</f>
        <v>0</v>
      </c>
      <c r="Q1021" s="3">
        <f>IFERROR(VLOOKUP(PLANEJAMENTO[[#This Row],[SKU]],EST_MERCOCAMP!A:E,5,0),0)</f>
        <v>900</v>
      </c>
      <c r="R1021" s="3">
        <f>IFERROR(VLOOKUP(PLANEJAMENTO[[#This Row],[SKU]],EST_LMX!A:C,3,0),0)</f>
        <v>444</v>
      </c>
      <c r="S1021" s="7">
        <f>IFERROR(IF(VLOOKUP(C1021,'EST_DEVINTEX X DEMANDA'!A:E,5,0)&lt;0,0,VLOOKUP(C1021,'EST_DEVINTEX X DEMANDA'!A:E,5,0)),0)</f>
        <v>414</v>
      </c>
      <c r="T1021" s="3"/>
      <c r="U1021" s="3">
        <f t="shared" si="34"/>
        <v>0</v>
      </c>
      <c r="V1021" s="3">
        <f t="shared" si="36"/>
        <v>0</v>
      </c>
      <c r="W1021" s="3" t="s">
        <v>145</v>
      </c>
      <c r="X1021" s="133" t="s">
        <v>145</v>
      </c>
      <c r="Y1021" s="73">
        <f>(PLANEJAMENTO[[#This Row],[AGUARDANDO SEPARAÇÃO]]+PLANEJAMENTO[[#This Row],[FINALIZADO]])/(PLANEJAMENTO[[#This Row],[KIT]]+PLANEJAMENTO[[#This Row],[TOTAL LISTA]])</f>
        <v>1</v>
      </c>
    </row>
    <row r="1022" spans="1:25" x14ac:dyDescent="0.25">
      <c r="A1022" s="72" t="s">
        <v>611</v>
      </c>
      <c r="B1022" s="71" t="s">
        <v>158</v>
      </c>
      <c r="C1022" s="3">
        <v>32249</v>
      </c>
      <c r="D1022" s="3" t="s">
        <v>678</v>
      </c>
      <c r="E1022" s="47" t="s">
        <v>137</v>
      </c>
      <c r="F1022" s="4" t="s">
        <v>583</v>
      </c>
      <c r="G1022" s="52">
        <v>3744</v>
      </c>
      <c r="H1022" s="3">
        <v>12</v>
      </c>
      <c r="I1022" s="15">
        <f>SUMIFS(IN_TRANSITO!E:E,IN_TRANSITO!B:B,PLANEJAMENTO!C1022,IN_TRANSITO!H:H,PLANEJAMENTO!$I$2,IN_TRANSITO!W:W,PLANEJAMENTO!A1022)</f>
        <v>0</v>
      </c>
      <c r="J1022" s="15">
        <f>SUMIFS(IN_TRANSITO!E:E,IN_TRANSITO!B:B,PLANEJAMENTO!C1022,IN_TRANSITO!H:H,PLANEJAMENTO!$J$2,IN_TRANSITO!W:W,PLANEJAMENTO!A1022)</f>
        <v>0</v>
      </c>
      <c r="K1022" s="15">
        <f>SUMIFS(PRODUCAO_SHRINK!E:E,PRODUCAO_SHRINK!B:B,PLANEJAMENTO[[#This Row],[SKU]],PRODUCAO_SHRINK!H:H,PLANEJAMENTO[[#Headers],[SHERINK SOLICITADO]],PRODUCAO_SHRINK!V:V,PLANEJAMENTO[[#This Row],[LISTA]])</f>
        <v>0</v>
      </c>
      <c r="L1022" s="15">
        <f>SUMIFS(PRODUCAO_SHRINK!E:E,PRODUCAO_SHRINK!B:B,PLANEJAMENTO[[#This Row],[SKU]],PRODUCAO_SHRINK!H:H,PLANEJAMENTO[[#Headers],[SHERINK ENVIADO]],PRODUCAO_SHRINK!V:V,PLANEJAMENTO[[#This Row],[LISTA]])</f>
        <v>0</v>
      </c>
      <c r="M1022" s="15">
        <f>SUMIFS(IN_TRANSITO!E:E,IN_TRANSITO!B:B,PLANEJAMENTO!C1022,IN_TRANSITO!H:H,PLANEJAMENTO!$M$2,IN_TRANSITO!W:W,PLANEJAMENTO!A1022)</f>
        <v>0</v>
      </c>
      <c r="N1022" s="15">
        <v>0</v>
      </c>
      <c r="O1022" s="15">
        <v>360</v>
      </c>
      <c r="P1022" s="15">
        <f>(PLANEJAMENTO[[#This Row],[AGUARDANDO SEPARAÇÃO]]+PLANEJAMENTO[[#This Row],[FINALIZADO]])-(PLANEJAMENTO[[#This Row],[TOTAL LISTA]]+PLANEJAMENTO[[#This Row],[KIT]])</f>
        <v>-360</v>
      </c>
      <c r="Q1022" s="3">
        <f>IFERROR(VLOOKUP(PLANEJAMENTO[[#This Row],[SKU]],EST_MERCOCAMP!A:E,5,0),0)</f>
        <v>1584</v>
      </c>
      <c r="R1022" s="3">
        <f>IFERROR(VLOOKUP(PLANEJAMENTO[[#This Row],[SKU]],EST_LMX!A:C,3,0),0)</f>
        <v>180</v>
      </c>
      <c r="S1022" s="7">
        <f>IFERROR(IF(VLOOKUP(C1022,'EST_DEVINTEX X DEMANDA'!A:E,5,0)&lt;0,0,VLOOKUP(C1022,'EST_DEVINTEX X DEMANDA'!A:E,5,0)),0)</f>
        <v>0</v>
      </c>
      <c r="T1022" s="3"/>
      <c r="U1022" s="3">
        <f t="shared" si="34"/>
        <v>0</v>
      </c>
      <c r="V1022" s="3">
        <f t="shared" si="36"/>
        <v>0</v>
      </c>
      <c r="W1022" s="3" t="s">
        <v>182</v>
      </c>
      <c r="X1022" s="133" t="s">
        <v>145</v>
      </c>
      <c r="Y1022" s="73">
        <f>(PLANEJAMENTO[[#This Row],[AGUARDANDO SEPARAÇÃO]]+PLANEJAMENTO[[#This Row],[FINALIZADO]])/(PLANEJAMENTO[[#This Row],[KIT]]+PLANEJAMENTO[[#This Row],[TOTAL LISTA]])</f>
        <v>0</v>
      </c>
    </row>
    <row r="1023" spans="1:25" x14ac:dyDescent="0.25">
      <c r="A1023" s="72" t="s">
        <v>611</v>
      </c>
      <c r="B1023" s="71" t="s">
        <v>158</v>
      </c>
      <c r="C1023" s="3">
        <v>32628</v>
      </c>
      <c r="D1023" s="3" t="s">
        <v>679</v>
      </c>
      <c r="E1023" s="47" t="s">
        <v>137</v>
      </c>
      <c r="F1023" s="4" t="s">
        <v>583</v>
      </c>
      <c r="G1023" s="52">
        <v>936</v>
      </c>
      <c r="H1023" s="3">
        <v>6</v>
      </c>
      <c r="I1023" s="15">
        <f>SUMIFS(IN_TRANSITO!E:E,IN_TRANSITO!B:B,PLANEJAMENTO!C1023,IN_TRANSITO!H:H,PLANEJAMENTO!$I$2,IN_TRANSITO!W:W,PLANEJAMENTO!A1023)</f>
        <v>354</v>
      </c>
      <c r="J1023" s="15">
        <f>SUMIFS(IN_TRANSITO!E:E,IN_TRANSITO!B:B,PLANEJAMENTO!C1023,IN_TRANSITO!H:H,PLANEJAMENTO!$J$2,IN_TRANSITO!W:W,PLANEJAMENTO!A1023)</f>
        <v>0</v>
      </c>
      <c r="K1023" s="15">
        <f>SUMIFS(PRODUCAO_SHRINK!E:E,PRODUCAO_SHRINK!B:B,PLANEJAMENTO[[#This Row],[SKU]],PRODUCAO_SHRINK!H:H,PLANEJAMENTO[[#Headers],[SHERINK SOLICITADO]],PRODUCAO_SHRINK!V:V,PLANEJAMENTO[[#This Row],[LISTA]])</f>
        <v>0</v>
      </c>
      <c r="L1023" s="15">
        <f>SUMIFS(PRODUCAO_SHRINK!E:E,PRODUCAO_SHRINK!B:B,PLANEJAMENTO[[#This Row],[SKU]],PRODUCAO_SHRINK!H:H,PLANEJAMENTO[[#Headers],[SHERINK ENVIADO]],PRODUCAO_SHRINK!V:V,PLANEJAMENTO[[#This Row],[LISTA]])</f>
        <v>0</v>
      </c>
      <c r="M1023" s="15">
        <f>SUMIFS(IN_TRANSITO!E:E,IN_TRANSITO!B:B,PLANEJAMENTO!C1023,IN_TRANSITO!H:H,PLANEJAMENTO!$M$2,IN_TRANSITO!W:W,PLANEJAMENTO!A1023)</f>
        <v>0</v>
      </c>
      <c r="N1023" s="15">
        <v>0</v>
      </c>
      <c r="O1023" s="15">
        <v>354</v>
      </c>
      <c r="P1023" s="15">
        <f>(PLANEJAMENTO[[#This Row],[AGUARDANDO SEPARAÇÃO]]+PLANEJAMENTO[[#This Row],[FINALIZADO]])-(PLANEJAMENTO[[#This Row],[TOTAL LISTA]]+PLANEJAMENTO[[#This Row],[KIT]])</f>
        <v>0</v>
      </c>
      <c r="Q1023" s="3">
        <f>IFERROR(VLOOKUP(PLANEJAMENTO[[#This Row],[SKU]],EST_MERCOCAMP!A:E,5,0),0)</f>
        <v>612</v>
      </c>
      <c r="R1023" s="3">
        <f>IFERROR(VLOOKUP(PLANEJAMENTO[[#This Row],[SKU]],EST_LMX!A:C,3,0),0)</f>
        <v>1806</v>
      </c>
      <c r="S1023" s="7">
        <f>IFERROR(IF(VLOOKUP(C1023,'EST_DEVINTEX X DEMANDA'!A:E,5,0)&lt;0,0,VLOOKUP(C1023,'EST_DEVINTEX X DEMANDA'!A:E,5,0)),0)</f>
        <v>936</v>
      </c>
      <c r="T1023" s="3"/>
      <c r="U1023" s="3">
        <f t="shared" si="34"/>
        <v>0</v>
      </c>
      <c r="V1023" s="3">
        <f t="shared" si="36"/>
        <v>0</v>
      </c>
      <c r="W1023" s="3" t="s">
        <v>145</v>
      </c>
      <c r="X1023" s="133" t="s">
        <v>145</v>
      </c>
      <c r="Y1023" s="73">
        <f>(PLANEJAMENTO[[#This Row],[AGUARDANDO SEPARAÇÃO]]+PLANEJAMENTO[[#This Row],[FINALIZADO]])/(PLANEJAMENTO[[#This Row],[KIT]]+PLANEJAMENTO[[#This Row],[TOTAL LISTA]])</f>
        <v>1</v>
      </c>
    </row>
    <row r="1024" spans="1:25" x14ac:dyDescent="0.25">
      <c r="A1024" s="72" t="s">
        <v>611</v>
      </c>
      <c r="B1024" s="71" t="s">
        <v>158</v>
      </c>
      <c r="C1024" s="3">
        <v>31786</v>
      </c>
      <c r="D1024" s="3" t="s">
        <v>680</v>
      </c>
      <c r="E1024" s="47" t="s">
        <v>137</v>
      </c>
      <c r="F1024" s="4" t="s">
        <v>583</v>
      </c>
      <c r="G1024" s="52">
        <v>390</v>
      </c>
      <c r="H1024" s="3">
        <v>6</v>
      </c>
      <c r="I1024" s="15">
        <f>SUMIFS(IN_TRANSITO!E:E,IN_TRANSITO!B:B,PLANEJAMENTO!C1024,IN_TRANSITO!H:H,PLANEJAMENTO!$I$2,IN_TRANSITO!W:W,PLANEJAMENTO!A1024)</f>
        <v>0</v>
      </c>
      <c r="J1024" s="15">
        <f>SUMIFS(IN_TRANSITO!E:E,IN_TRANSITO!B:B,PLANEJAMENTO!C1024,IN_TRANSITO!H:H,PLANEJAMENTO!$J$2,IN_TRANSITO!W:W,PLANEJAMENTO!A1024)</f>
        <v>0</v>
      </c>
      <c r="K1024" s="15">
        <f>SUMIFS(PRODUCAO_SHRINK!E:E,PRODUCAO_SHRINK!B:B,PLANEJAMENTO[[#This Row],[SKU]],PRODUCAO_SHRINK!H:H,PLANEJAMENTO[[#Headers],[SHERINK SOLICITADO]],PRODUCAO_SHRINK!V:V,PLANEJAMENTO[[#This Row],[LISTA]])</f>
        <v>0</v>
      </c>
      <c r="L1024" s="15">
        <f>SUMIFS(PRODUCAO_SHRINK!E:E,PRODUCAO_SHRINK!B:B,PLANEJAMENTO[[#This Row],[SKU]],PRODUCAO_SHRINK!H:H,PLANEJAMENTO[[#Headers],[SHERINK ENVIADO]],PRODUCAO_SHRINK!V:V,PLANEJAMENTO[[#This Row],[LISTA]])</f>
        <v>0</v>
      </c>
      <c r="M1024" s="15">
        <f>SUMIFS(IN_TRANSITO!E:E,IN_TRANSITO!B:B,PLANEJAMENTO!C1024,IN_TRANSITO!H:H,PLANEJAMENTO!$M$2,IN_TRANSITO!W:W,PLANEJAMENTO!A1024)</f>
        <v>0</v>
      </c>
      <c r="N1024" s="15">
        <v>0</v>
      </c>
      <c r="O1024" s="15">
        <v>354</v>
      </c>
      <c r="P1024" s="15">
        <f>(PLANEJAMENTO[[#This Row],[AGUARDANDO SEPARAÇÃO]]+PLANEJAMENTO[[#This Row],[FINALIZADO]])-(PLANEJAMENTO[[#This Row],[TOTAL LISTA]]+PLANEJAMENTO[[#This Row],[KIT]])</f>
        <v>-354</v>
      </c>
      <c r="Q1024" s="3">
        <f>IFERROR(VLOOKUP(PLANEJAMENTO[[#This Row],[SKU]],EST_MERCOCAMP!A:E,5,0),0)</f>
        <v>-1080</v>
      </c>
      <c r="R1024" s="3">
        <f>IFERROR(VLOOKUP(PLANEJAMENTO[[#This Row],[SKU]],EST_LMX!A:C,3,0),0)</f>
        <v>18</v>
      </c>
      <c r="S1024" s="7">
        <f>IFERROR(IF(VLOOKUP(C1024,'EST_DEVINTEX X DEMANDA'!A:E,5,0)&lt;0,0,VLOOKUP(C1024,'EST_DEVINTEX X DEMANDA'!A:E,5,0)),0)</f>
        <v>2064</v>
      </c>
      <c r="T1024" s="3"/>
      <c r="U1024" s="3">
        <f t="shared" si="34"/>
        <v>0</v>
      </c>
      <c r="V1024" s="3">
        <f t="shared" si="36"/>
        <v>0</v>
      </c>
      <c r="W1024" s="61" t="s">
        <v>182</v>
      </c>
      <c r="X1024" s="133" t="s">
        <v>145</v>
      </c>
      <c r="Y1024" s="73">
        <f>(PLANEJAMENTO[[#This Row],[AGUARDANDO SEPARAÇÃO]]+PLANEJAMENTO[[#This Row],[FINALIZADO]])/(PLANEJAMENTO[[#This Row],[KIT]]+PLANEJAMENTO[[#This Row],[TOTAL LISTA]])</f>
        <v>0</v>
      </c>
    </row>
    <row r="1025" spans="1:25" x14ac:dyDescent="0.25">
      <c r="A1025" s="72" t="s">
        <v>611</v>
      </c>
      <c r="B1025" s="71" t="s">
        <v>158</v>
      </c>
      <c r="C1025" s="3">
        <v>34863</v>
      </c>
      <c r="D1025" s="3" t="s">
        <v>681</v>
      </c>
      <c r="E1025" s="47" t="s">
        <v>138</v>
      </c>
      <c r="F1025" s="4" t="s">
        <v>583</v>
      </c>
      <c r="G1025" s="52">
        <v>1560</v>
      </c>
      <c r="H1025" s="3">
        <v>12</v>
      </c>
      <c r="I1025" s="15">
        <f>SUMIFS(IN_TRANSITO!E:E,IN_TRANSITO!B:B,PLANEJAMENTO!C1025,IN_TRANSITO!H:H,PLANEJAMENTO!$I$2,IN_TRANSITO!W:W,PLANEJAMENTO!A1025)</f>
        <v>0</v>
      </c>
      <c r="J1025" s="15">
        <f>SUMIFS(IN_TRANSITO!E:E,IN_TRANSITO!B:B,PLANEJAMENTO!C1025,IN_TRANSITO!H:H,PLANEJAMENTO!$J$2,IN_TRANSITO!W:W,PLANEJAMENTO!A1025)</f>
        <v>0</v>
      </c>
      <c r="K1025" s="15">
        <f>SUMIFS(PRODUCAO_SHRINK!E:E,PRODUCAO_SHRINK!B:B,PLANEJAMENTO[[#This Row],[SKU]],PRODUCAO_SHRINK!H:H,PLANEJAMENTO[[#Headers],[SHERINK SOLICITADO]],PRODUCAO_SHRINK!V:V,PLANEJAMENTO[[#This Row],[LISTA]])</f>
        <v>0</v>
      </c>
      <c r="L1025" s="15">
        <f>SUMIFS(PRODUCAO_SHRINK!E:E,PRODUCAO_SHRINK!B:B,PLANEJAMENTO[[#This Row],[SKU]],PRODUCAO_SHRINK!H:H,PLANEJAMENTO[[#Headers],[SHERINK ENVIADO]],PRODUCAO_SHRINK!V:V,PLANEJAMENTO[[#This Row],[LISTA]])</f>
        <v>0</v>
      </c>
      <c r="M1025" s="15">
        <f>SUMIFS(IN_TRANSITO!E:E,IN_TRANSITO!B:B,PLANEJAMENTO!C1025,IN_TRANSITO!H:H,PLANEJAMENTO!$M$2,IN_TRANSITO!W:W,PLANEJAMENTO!A1025)</f>
        <v>0</v>
      </c>
      <c r="N1025" s="15">
        <v>0</v>
      </c>
      <c r="O1025" s="15">
        <v>360</v>
      </c>
      <c r="P1025" s="15">
        <f>(PLANEJAMENTO[[#This Row],[AGUARDANDO SEPARAÇÃO]]+PLANEJAMENTO[[#This Row],[FINALIZADO]])-(PLANEJAMENTO[[#This Row],[TOTAL LISTA]]+PLANEJAMENTO[[#This Row],[KIT]])</f>
        <v>-360</v>
      </c>
      <c r="Q1025" s="3">
        <f>IFERROR(VLOOKUP(PLANEJAMENTO[[#This Row],[SKU]],EST_MERCOCAMP!A:E,5,0),0)</f>
        <v>636</v>
      </c>
      <c r="R1025" s="3">
        <f>IFERROR(VLOOKUP(PLANEJAMENTO[[#This Row],[SKU]],EST_LMX!A:C,3,0),0)</f>
        <v>12</v>
      </c>
      <c r="S1025" s="7">
        <f>IFERROR(IF(VLOOKUP(C1025,'EST_DEVINTEX X DEMANDA'!A:E,5,0)&lt;0,0,VLOOKUP(C1025,'EST_DEVINTEX X DEMANDA'!A:E,5,0)),0)</f>
        <v>7800</v>
      </c>
      <c r="T1025" s="3"/>
      <c r="U1025" s="3">
        <f t="shared" si="34"/>
        <v>0</v>
      </c>
      <c r="V1025" s="3">
        <f t="shared" si="36"/>
        <v>0</v>
      </c>
      <c r="W1025" s="3" t="s">
        <v>145</v>
      </c>
      <c r="X1025" s="133" t="s">
        <v>145</v>
      </c>
      <c r="Y1025" s="73">
        <f>(PLANEJAMENTO[[#This Row],[AGUARDANDO SEPARAÇÃO]]+PLANEJAMENTO[[#This Row],[FINALIZADO]])/(PLANEJAMENTO[[#This Row],[KIT]]+PLANEJAMENTO[[#This Row],[TOTAL LISTA]])</f>
        <v>0</v>
      </c>
    </row>
    <row r="1026" spans="1:25" x14ac:dyDescent="0.25">
      <c r="A1026" s="72" t="s">
        <v>611</v>
      </c>
      <c r="B1026" s="71" t="s">
        <v>158</v>
      </c>
      <c r="C1026" s="3">
        <v>31791</v>
      </c>
      <c r="D1026" s="3" t="s">
        <v>682</v>
      </c>
      <c r="E1026" s="47" t="s">
        <v>135</v>
      </c>
      <c r="F1026" s="4" t="s">
        <v>583</v>
      </c>
      <c r="G1026" s="52">
        <v>480</v>
      </c>
      <c r="H1026" s="3">
        <v>6</v>
      </c>
      <c r="I1026" s="15">
        <f>SUMIFS(IN_TRANSITO!E:E,IN_TRANSITO!B:B,PLANEJAMENTO!C1026,IN_TRANSITO!H:H,PLANEJAMENTO!$I$2,IN_TRANSITO!W:W,PLANEJAMENTO!A1026)</f>
        <v>0</v>
      </c>
      <c r="J1026" s="15">
        <f>SUMIFS(IN_TRANSITO!E:E,IN_TRANSITO!B:B,PLANEJAMENTO!C1026,IN_TRANSITO!H:H,PLANEJAMENTO!$J$2,IN_TRANSITO!W:W,PLANEJAMENTO!A1026)</f>
        <v>0</v>
      </c>
      <c r="K1026" s="15">
        <f>SUMIFS(PRODUCAO_SHRINK!E:E,PRODUCAO_SHRINK!B:B,PLANEJAMENTO[[#This Row],[SKU]],PRODUCAO_SHRINK!H:H,PLANEJAMENTO[[#Headers],[SHERINK SOLICITADO]],PRODUCAO_SHRINK!V:V,PLANEJAMENTO[[#This Row],[LISTA]])</f>
        <v>0</v>
      </c>
      <c r="L1026" s="15">
        <f>SUMIFS(PRODUCAO_SHRINK!E:E,PRODUCAO_SHRINK!B:B,PLANEJAMENTO[[#This Row],[SKU]],PRODUCAO_SHRINK!H:H,PLANEJAMENTO[[#Headers],[SHERINK ENVIADO]],PRODUCAO_SHRINK!V:V,PLANEJAMENTO[[#This Row],[LISTA]])</f>
        <v>0</v>
      </c>
      <c r="M1026" s="15">
        <f>SUMIFS(IN_TRANSITO!E:E,IN_TRANSITO!B:B,PLANEJAMENTO!C1026,IN_TRANSITO!H:H,PLANEJAMENTO!$M$2,IN_TRANSITO!W:W,PLANEJAMENTO!A1026)</f>
        <v>0</v>
      </c>
      <c r="N1026" s="15">
        <v>0</v>
      </c>
      <c r="O1026" s="15">
        <v>360</v>
      </c>
      <c r="P1026" s="15">
        <f>(PLANEJAMENTO[[#This Row],[AGUARDANDO SEPARAÇÃO]]+PLANEJAMENTO[[#This Row],[FINALIZADO]])-(PLANEJAMENTO[[#This Row],[TOTAL LISTA]]+PLANEJAMENTO[[#This Row],[KIT]])</f>
        <v>-360</v>
      </c>
      <c r="Q1026" s="3">
        <f>IFERROR(VLOOKUP(PLANEJAMENTO[[#This Row],[SKU]],EST_MERCOCAMP!A:E,5,0),0)</f>
        <v>642</v>
      </c>
      <c r="R1026" s="3">
        <f>IFERROR(VLOOKUP(PLANEJAMENTO[[#This Row],[SKU]],EST_LMX!A:C,3,0),0)</f>
        <v>12</v>
      </c>
      <c r="S1026" s="7">
        <f>IFERROR(IF(VLOOKUP(C1026,'EST_DEVINTEX X DEMANDA'!A:E,5,0)&lt;0,0,VLOOKUP(C1026,'EST_DEVINTEX X DEMANDA'!A:E,5,0)),0)</f>
        <v>1440</v>
      </c>
      <c r="T1026" s="3"/>
      <c r="U1026" s="3">
        <f t="shared" si="34"/>
        <v>0</v>
      </c>
      <c r="V1026" s="3">
        <f t="shared" si="36"/>
        <v>0</v>
      </c>
      <c r="W1026" s="61" t="s">
        <v>182</v>
      </c>
      <c r="X1026" s="133" t="s">
        <v>145</v>
      </c>
      <c r="Y1026" s="73">
        <f>(PLANEJAMENTO[[#This Row],[AGUARDANDO SEPARAÇÃO]]+PLANEJAMENTO[[#This Row],[FINALIZADO]])/(PLANEJAMENTO[[#This Row],[KIT]]+PLANEJAMENTO[[#This Row],[TOTAL LISTA]])</f>
        <v>0</v>
      </c>
    </row>
    <row r="1027" spans="1:25" x14ac:dyDescent="0.25">
      <c r="A1027" s="72" t="s">
        <v>611</v>
      </c>
      <c r="B1027" s="71" t="s">
        <v>158</v>
      </c>
      <c r="C1027" s="3">
        <v>95238</v>
      </c>
      <c r="D1027" s="3" t="s">
        <v>683</v>
      </c>
      <c r="E1027" s="47" t="s">
        <v>135</v>
      </c>
      <c r="F1027" s="4" t="s">
        <v>583</v>
      </c>
      <c r="G1027" s="52">
        <v>1440</v>
      </c>
      <c r="H1027" s="3">
        <v>6</v>
      </c>
      <c r="I1027" s="15">
        <f>SUMIFS(IN_TRANSITO!E:E,IN_TRANSITO!B:B,PLANEJAMENTO!C1027,IN_TRANSITO!H:H,PLANEJAMENTO!$I$2,IN_TRANSITO!W:W,PLANEJAMENTO!A1027)</f>
        <v>366</v>
      </c>
      <c r="J1027" s="15">
        <f>SUMIFS(IN_TRANSITO!E:E,IN_TRANSITO!B:B,PLANEJAMENTO!C1027,IN_TRANSITO!H:H,PLANEJAMENTO!$J$2,IN_TRANSITO!W:W,PLANEJAMENTO!A1027)</f>
        <v>0</v>
      </c>
      <c r="K1027" s="15">
        <f>SUMIFS(PRODUCAO_SHRINK!E:E,PRODUCAO_SHRINK!B:B,PLANEJAMENTO[[#This Row],[SKU]],PRODUCAO_SHRINK!H:H,PLANEJAMENTO[[#Headers],[SHERINK SOLICITADO]],PRODUCAO_SHRINK!V:V,PLANEJAMENTO[[#This Row],[LISTA]])</f>
        <v>0</v>
      </c>
      <c r="L1027" s="15">
        <f>SUMIFS(PRODUCAO_SHRINK!E:E,PRODUCAO_SHRINK!B:B,PLANEJAMENTO[[#This Row],[SKU]],PRODUCAO_SHRINK!H:H,PLANEJAMENTO[[#Headers],[SHERINK ENVIADO]],PRODUCAO_SHRINK!V:V,PLANEJAMENTO[[#This Row],[LISTA]])</f>
        <v>0</v>
      </c>
      <c r="M1027" s="15">
        <f>SUMIFS(IN_TRANSITO!E:E,IN_TRANSITO!B:B,PLANEJAMENTO!C1027,IN_TRANSITO!H:H,PLANEJAMENTO!$M$2,IN_TRANSITO!W:W,PLANEJAMENTO!A1027)</f>
        <v>0</v>
      </c>
      <c r="N1027" s="15">
        <v>0</v>
      </c>
      <c r="O1027" s="15">
        <v>366</v>
      </c>
      <c r="P1027" s="15">
        <f>(PLANEJAMENTO[[#This Row],[AGUARDANDO SEPARAÇÃO]]+PLANEJAMENTO[[#This Row],[FINALIZADO]])-(PLANEJAMENTO[[#This Row],[TOTAL LISTA]]+PLANEJAMENTO[[#This Row],[KIT]])</f>
        <v>0</v>
      </c>
      <c r="Q1027" s="3">
        <f>IFERROR(VLOOKUP(PLANEJAMENTO[[#This Row],[SKU]],EST_MERCOCAMP!A:E,5,0),0)</f>
        <v>792</v>
      </c>
      <c r="R1027" s="3">
        <f>IFERROR(VLOOKUP(PLANEJAMENTO[[#This Row],[SKU]],EST_LMX!A:C,3,0),0)</f>
        <v>3060</v>
      </c>
      <c r="S1027" s="7">
        <f>IFERROR(IF(VLOOKUP(C1027,'EST_DEVINTEX X DEMANDA'!A:E,5,0)&lt;0,0,VLOOKUP(C1027,'EST_DEVINTEX X DEMANDA'!A:E,5,0)),0)</f>
        <v>0</v>
      </c>
      <c r="T1027" s="3"/>
      <c r="U1027" s="3">
        <f t="shared" ref="U1027:U1090" si="37">T1027*G1027</f>
        <v>0</v>
      </c>
      <c r="V1027" s="3">
        <f t="shared" si="36"/>
        <v>0</v>
      </c>
      <c r="W1027" s="3" t="s">
        <v>145</v>
      </c>
      <c r="X1027" s="133" t="s">
        <v>145</v>
      </c>
      <c r="Y1027" s="73">
        <f>(PLANEJAMENTO[[#This Row],[AGUARDANDO SEPARAÇÃO]]+PLANEJAMENTO[[#This Row],[FINALIZADO]])/(PLANEJAMENTO[[#This Row],[KIT]]+PLANEJAMENTO[[#This Row],[TOTAL LISTA]])</f>
        <v>1</v>
      </c>
    </row>
    <row r="1028" spans="1:25" x14ac:dyDescent="0.25">
      <c r="A1028" s="72" t="s">
        <v>611</v>
      </c>
      <c r="B1028" s="71" t="s">
        <v>158</v>
      </c>
      <c r="C1028" s="3">
        <v>95491</v>
      </c>
      <c r="D1028" s="3" t="s">
        <v>684</v>
      </c>
      <c r="E1028" s="47" t="s">
        <v>137</v>
      </c>
      <c r="F1028" s="4" t="s">
        <v>583</v>
      </c>
      <c r="G1028" s="52">
        <v>480</v>
      </c>
      <c r="H1028" s="3">
        <v>6</v>
      </c>
      <c r="I1028" s="15">
        <f>SUMIFS(IN_TRANSITO!E:E,IN_TRANSITO!B:B,PLANEJAMENTO!C1028,IN_TRANSITO!H:H,PLANEJAMENTO!$I$2,IN_TRANSITO!W:W,PLANEJAMENTO!A1028)</f>
        <v>0</v>
      </c>
      <c r="J1028" s="15">
        <f>SUMIFS(IN_TRANSITO!E:E,IN_TRANSITO!B:B,PLANEJAMENTO!C1028,IN_TRANSITO!H:H,PLANEJAMENTO!$J$2,IN_TRANSITO!W:W,PLANEJAMENTO!A1028)</f>
        <v>0</v>
      </c>
      <c r="K1028" s="15">
        <f>SUMIFS(PRODUCAO_SHRINK!E:E,PRODUCAO_SHRINK!B:B,PLANEJAMENTO[[#This Row],[SKU]],PRODUCAO_SHRINK!H:H,PLANEJAMENTO[[#Headers],[SHERINK SOLICITADO]],PRODUCAO_SHRINK!V:V,PLANEJAMENTO[[#This Row],[LISTA]])</f>
        <v>0</v>
      </c>
      <c r="L1028" s="15">
        <f>SUMIFS(PRODUCAO_SHRINK!E:E,PRODUCAO_SHRINK!B:B,PLANEJAMENTO[[#This Row],[SKU]],PRODUCAO_SHRINK!H:H,PLANEJAMENTO[[#Headers],[SHERINK ENVIADO]],PRODUCAO_SHRINK!V:V,PLANEJAMENTO[[#This Row],[LISTA]])</f>
        <v>0</v>
      </c>
      <c r="M1028" s="15">
        <f>SUMIFS(IN_TRANSITO!E:E,IN_TRANSITO!B:B,PLANEJAMENTO!C1028,IN_TRANSITO!H:H,PLANEJAMENTO!$M$2,IN_TRANSITO!W:W,PLANEJAMENTO!A1028)</f>
        <v>0</v>
      </c>
      <c r="N1028" s="15">
        <v>0</v>
      </c>
      <c r="O1028" s="15">
        <v>366</v>
      </c>
      <c r="P1028" s="15">
        <f>(PLANEJAMENTO[[#This Row],[AGUARDANDO SEPARAÇÃO]]+PLANEJAMENTO[[#This Row],[FINALIZADO]])-(PLANEJAMENTO[[#This Row],[TOTAL LISTA]]+PLANEJAMENTO[[#This Row],[KIT]])</f>
        <v>-366</v>
      </c>
      <c r="Q1028" s="3">
        <f>IFERROR(VLOOKUP(PLANEJAMENTO[[#This Row],[SKU]],EST_MERCOCAMP!A:E,5,0),0)</f>
        <v>4722</v>
      </c>
      <c r="R1028" s="3">
        <f>IFERROR(VLOOKUP(PLANEJAMENTO[[#This Row],[SKU]],EST_LMX!A:C,3,0),0)</f>
        <v>498</v>
      </c>
      <c r="S1028" s="7">
        <f>IFERROR(IF(VLOOKUP(C1028,'EST_DEVINTEX X DEMANDA'!A:E,5,0)&lt;0,0,VLOOKUP(C1028,'EST_DEVINTEX X DEMANDA'!A:E,5,0)),0)</f>
        <v>2880</v>
      </c>
      <c r="T1028" s="3"/>
      <c r="U1028" s="3">
        <f t="shared" si="37"/>
        <v>0</v>
      </c>
      <c r="V1028" s="3">
        <f t="shared" si="36"/>
        <v>0</v>
      </c>
      <c r="W1028" s="61" t="s">
        <v>182</v>
      </c>
      <c r="X1028" s="133" t="s">
        <v>145</v>
      </c>
      <c r="Y1028" s="73">
        <f>(PLANEJAMENTO[[#This Row],[AGUARDANDO SEPARAÇÃO]]+PLANEJAMENTO[[#This Row],[FINALIZADO]])/(PLANEJAMENTO[[#This Row],[KIT]]+PLANEJAMENTO[[#This Row],[TOTAL LISTA]])</f>
        <v>0</v>
      </c>
    </row>
    <row r="1029" spans="1:25" x14ac:dyDescent="0.25">
      <c r="A1029" s="72" t="s">
        <v>611</v>
      </c>
      <c r="B1029" s="71" t="s">
        <v>158</v>
      </c>
      <c r="C1029" s="3">
        <v>32650</v>
      </c>
      <c r="D1029" s="3" t="s">
        <v>685</v>
      </c>
      <c r="E1029" s="47" t="s">
        <v>137</v>
      </c>
      <c r="F1029" s="4" t="s">
        <v>583</v>
      </c>
      <c r="G1029" s="52">
        <v>840</v>
      </c>
      <c r="H1029" s="3">
        <v>6</v>
      </c>
      <c r="I1029" s="15">
        <f>SUMIFS(IN_TRANSITO!E:E,IN_TRANSITO!B:B,PLANEJAMENTO!C1029,IN_TRANSITO!H:H,PLANEJAMENTO!$I$2,IN_TRANSITO!W:W,PLANEJAMENTO!A1029)</f>
        <v>0</v>
      </c>
      <c r="J1029" s="15">
        <f>SUMIFS(IN_TRANSITO!E:E,IN_TRANSITO!B:B,PLANEJAMENTO!C1029,IN_TRANSITO!H:H,PLANEJAMENTO!$J$2,IN_TRANSITO!W:W,PLANEJAMENTO!A1029)</f>
        <v>0</v>
      </c>
      <c r="K1029" s="15">
        <f>SUMIFS(PRODUCAO_SHRINK!E:E,PRODUCAO_SHRINK!B:B,PLANEJAMENTO[[#This Row],[SKU]],PRODUCAO_SHRINK!H:H,PLANEJAMENTO[[#Headers],[SHERINK SOLICITADO]],PRODUCAO_SHRINK!V:V,PLANEJAMENTO[[#This Row],[LISTA]])</f>
        <v>0</v>
      </c>
      <c r="L1029" s="15">
        <f>SUMIFS(PRODUCAO_SHRINK!E:E,PRODUCAO_SHRINK!B:B,PLANEJAMENTO[[#This Row],[SKU]],PRODUCAO_SHRINK!H:H,PLANEJAMENTO[[#Headers],[SHERINK ENVIADO]],PRODUCAO_SHRINK!V:V,PLANEJAMENTO[[#This Row],[LISTA]])</f>
        <v>0</v>
      </c>
      <c r="M1029" s="15">
        <f>SUMIFS(IN_TRANSITO!E:E,IN_TRANSITO!B:B,PLANEJAMENTO!C1029,IN_TRANSITO!H:H,PLANEJAMENTO!$M$2,IN_TRANSITO!W:W,PLANEJAMENTO!A1029)</f>
        <v>0</v>
      </c>
      <c r="N1029" s="15">
        <v>0</v>
      </c>
      <c r="O1029" s="15">
        <v>372</v>
      </c>
      <c r="P1029" s="15">
        <f>(PLANEJAMENTO[[#This Row],[AGUARDANDO SEPARAÇÃO]]+PLANEJAMENTO[[#This Row],[FINALIZADO]])-(PLANEJAMENTO[[#This Row],[TOTAL LISTA]]+PLANEJAMENTO[[#This Row],[KIT]])</f>
        <v>-372</v>
      </c>
      <c r="Q1029" s="3">
        <f>IFERROR(VLOOKUP(PLANEJAMENTO[[#This Row],[SKU]],EST_MERCOCAMP!A:E,5,0),0)</f>
        <v>-342</v>
      </c>
      <c r="R1029" s="3">
        <f>IFERROR(VLOOKUP(PLANEJAMENTO[[#This Row],[SKU]],EST_LMX!A:C,3,0),0)</f>
        <v>0</v>
      </c>
      <c r="S1029" s="7">
        <f>IFERROR(IF(VLOOKUP(C1029,'EST_DEVINTEX X DEMANDA'!A:E,5,0)&lt;0,0,VLOOKUP(C1029,'EST_DEVINTEX X DEMANDA'!A:E,5,0)),0)</f>
        <v>540</v>
      </c>
      <c r="T1029" s="3"/>
      <c r="U1029" s="3">
        <f t="shared" si="37"/>
        <v>0</v>
      </c>
      <c r="V1029" s="3">
        <f t="shared" si="36"/>
        <v>0</v>
      </c>
      <c r="W1029" s="3" t="s">
        <v>145</v>
      </c>
      <c r="X1029" s="133" t="s">
        <v>145</v>
      </c>
      <c r="Y1029" s="73">
        <f>(PLANEJAMENTO[[#This Row],[AGUARDANDO SEPARAÇÃO]]+PLANEJAMENTO[[#This Row],[FINALIZADO]])/(PLANEJAMENTO[[#This Row],[KIT]]+PLANEJAMENTO[[#This Row],[TOTAL LISTA]])</f>
        <v>0</v>
      </c>
    </row>
    <row r="1030" spans="1:25" x14ac:dyDescent="0.25">
      <c r="A1030" s="72" t="s">
        <v>611</v>
      </c>
      <c r="B1030" s="71" t="s">
        <v>158</v>
      </c>
      <c r="C1030" s="3">
        <v>33595</v>
      </c>
      <c r="D1030" s="3" t="s">
        <v>686</v>
      </c>
      <c r="E1030" s="47" t="s">
        <v>587</v>
      </c>
      <c r="F1030" s="4" t="s">
        <v>588</v>
      </c>
      <c r="G1030" s="52">
        <v>960</v>
      </c>
      <c r="H1030" s="3">
        <v>6</v>
      </c>
      <c r="I1030" s="15">
        <f>SUMIFS(IN_TRANSITO!E:E,IN_TRANSITO!B:B,PLANEJAMENTO!C1030,IN_TRANSITO!H:H,PLANEJAMENTO!$I$2,IN_TRANSITO!W:W,PLANEJAMENTO!A1030)</f>
        <v>0</v>
      </c>
      <c r="J1030" s="15">
        <f>SUMIFS(IN_TRANSITO!E:E,IN_TRANSITO!B:B,PLANEJAMENTO!C1030,IN_TRANSITO!H:H,PLANEJAMENTO!$J$2,IN_TRANSITO!W:W,PLANEJAMENTO!A1030)</f>
        <v>0</v>
      </c>
      <c r="K1030" s="15">
        <f>SUMIFS(PRODUCAO_SHRINK!E:E,PRODUCAO_SHRINK!B:B,PLANEJAMENTO[[#This Row],[SKU]],PRODUCAO_SHRINK!H:H,PLANEJAMENTO[[#Headers],[SHERINK SOLICITADO]],PRODUCAO_SHRINK!V:V,PLANEJAMENTO[[#This Row],[LISTA]])</f>
        <v>0</v>
      </c>
      <c r="L1030" s="15">
        <f>SUMIFS(PRODUCAO_SHRINK!E:E,PRODUCAO_SHRINK!B:B,PLANEJAMENTO[[#This Row],[SKU]],PRODUCAO_SHRINK!H:H,PLANEJAMENTO[[#Headers],[SHERINK ENVIADO]],PRODUCAO_SHRINK!V:V,PLANEJAMENTO[[#This Row],[LISTA]])</f>
        <v>0</v>
      </c>
      <c r="M1030" s="15">
        <f>SUMIFS(IN_TRANSITO!E:E,IN_TRANSITO!B:B,PLANEJAMENTO!C1030,IN_TRANSITO!H:H,PLANEJAMENTO!$M$2,IN_TRANSITO!W:W,PLANEJAMENTO!A1030)</f>
        <v>0</v>
      </c>
      <c r="N1030" s="15">
        <v>0</v>
      </c>
      <c r="O1030" s="15">
        <v>372</v>
      </c>
      <c r="P1030" s="15">
        <f>(PLANEJAMENTO[[#This Row],[AGUARDANDO SEPARAÇÃO]]+PLANEJAMENTO[[#This Row],[FINALIZADO]])-(PLANEJAMENTO[[#This Row],[TOTAL LISTA]]+PLANEJAMENTO[[#This Row],[KIT]])</f>
        <v>-372</v>
      </c>
      <c r="Q1030" s="3">
        <f>IFERROR(VLOOKUP(PLANEJAMENTO[[#This Row],[SKU]],EST_MERCOCAMP!A:E,5,0),0)</f>
        <v>7422</v>
      </c>
      <c r="R1030" s="3">
        <f>IFERROR(VLOOKUP(PLANEJAMENTO[[#This Row],[SKU]],EST_LMX!A:C,3,0),0)</f>
        <v>78</v>
      </c>
      <c r="S1030" s="7">
        <f>IFERROR(IF(VLOOKUP(C1030,'EST_DEVINTEX X DEMANDA'!A:E,5,0)&lt;0,0,VLOOKUP(C1030,'EST_DEVINTEX X DEMANDA'!A:E,5,0)),0)</f>
        <v>4038</v>
      </c>
      <c r="T1030" s="3"/>
      <c r="U1030" s="3">
        <f t="shared" si="37"/>
        <v>0</v>
      </c>
      <c r="V1030" s="3">
        <f t="shared" si="36"/>
        <v>0</v>
      </c>
      <c r="W1030" s="3" t="s">
        <v>145</v>
      </c>
      <c r="X1030" s="133" t="s">
        <v>145</v>
      </c>
      <c r="Y1030" s="73">
        <f>(PLANEJAMENTO[[#This Row],[AGUARDANDO SEPARAÇÃO]]+PLANEJAMENTO[[#This Row],[FINALIZADO]])/(PLANEJAMENTO[[#This Row],[KIT]]+PLANEJAMENTO[[#This Row],[TOTAL LISTA]])</f>
        <v>0</v>
      </c>
    </row>
    <row r="1031" spans="1:25" x14ac:dyDescent="0.25">
      <c r="A1031" s="72" t="s">
        <v>611</v>
      </c>
      <c r="B1031" s="71" t="s">
        <v>158</v>
      </c>
      <c r="C1031" s="3">
        <v>95706</v>
      </c>
      <c r="D1031" s="3" t="s">
        <v>512</v>
      </c>
      <c r="E1031" s="47" t="s">
        <v>135</v>
      </c>
      <c r="F1031" s="4" t="s">
        <v>583</v>
      </c>
      <c r="G1031" s="52">
        <v>960</v>
      </c>
      <c r="H1031" s="3">
        <v>6</v>
      </c>
      <c r="I1031" s="15">
        <f>SUMIFS(IN_TRANSITO!E:E,IN_TRANSITO!B:B,PLANEJAMENTO!C1031,IN_TRANSITO!H:H,PLANEJAMENTO!$I$2,IN_TRANSITO!W:W,PLANEJAMENTO!A1031)</f>
        <v>0</v>
      </c>
      <c r="J1031" s="15">
        <f>SUMIFS(IN_TRANSITO!E:E,IN_TRANSITO!B:B,PLANEJAMENTO!C1031,IN_TRANSITO!H:H,PLANEJAMENTO!$J$2,IN_TRANSITO!W:W,PLANEJAMENTO!A1031)</f>
        <v>0</v>
      </c>
      <c r="K1031" s="15">
        <f>SUMIFS(PRODUCAO_SHRINK!E:E,PRODUCAO_SHRINK!B:B,PLANEJAMENTO[[#This Row],[SKU]],PRODUCAO_SHRINK!H:H,PLANEJAMENTO[[#Headers],[SHERINK SOLICITADO]],PRODUCAO_SHRINK!V:V,PLANEJAMENTO[[#This Row],[LISTA]])</f>
        <v>0</v>
      </c>
      <c r="L1031" s="15">
        <f>SUMIFS(PRODUCAO_SHRINK!E:E,PRODUCAO_SHRINK!B:B,PLANEJAMENTO[[#This Row],[SKU]],PRODUCAO_SHRINK!H:H,PLANEJAMENTO[[#Headers],[SHERINK ENVIADO]],PRODUCAO_SHRINK!V:V,PLANEJAMENTO[[#This Row],[LISTA]])</f>
        <v>0</v>
      </c>
      <c r="M1031" s="15">
        <f>SUMIFS(IN_TRANSITO!E:E,IN_TRANSITO!B:B,PLANEJAMENTO!C1031,IN_TRANSITO!H:H,PLANEJAMENTO!$M$2,IN_TRANSITO!W:W,PLANEJAMENTO!A1031)</f>
        <v>0</v>
      </c>
      <c r="N1031" s="15">
        <v>0</v>
      </c>
      <c r="O1031" s="15">
        <v>378</v>
      </c>
      <c r="P1031" s="15">
        <f>(PLANEJAMENTO[[#This Row],[AGUARDANDO SEPARAÇÃO]]+PLANEJAMENTO[[#This Row],[FINALIZADO]])-(PLANEJAMENTO[[#This Row],[TOTAL LISTA]]+PLANEJAMENTO[[#This Row],[KIT]])</f>
        <v>-378</v>
      </c>
      <c r="Q1031" s="3">
        <f>IFERROR(VLOOKUP(PLANEJAMENTO[[#This Row],[SKU]],EST_MERCOCAMP!A:E,5,0),0)</f>
        <v>1128</v>
      </c>
      <c r="R1031" s="3">
        <f>IFERROR(VLOOKUP(PLANEJAMENTO[[#This Row],[SKU]],EST_LMX!A:C,3,0),0)</f>
        <v>36</v>
      </c>
      <c r="S1031" s="7">
        <f>IFERROR(IF(VLOOKUP(C1031,'EST_DEVINTEX X DEMANDA'!A:E,5,0)&lt;0,0,VLOOKUP(C1031,'EST_DEVINTEX X DEMANDA'!A:E,5,0)),0)</f>
        <v>2502</v>
      </c>
      <c r="T1031" s="3"/>
      <c r="U1031" s="3">
        <f t="shared" si="37"/>
        <v>0</v>
      </c>
      <c r="V1031" s="3">
        <f t="shared" si="36"/>
        <v>0</v>
      </c>
      <c r="W1031" s="3" t="s">
        <v>182</v>
      </c>
      <c r="X1031" s="133" t="s">
        <v>145</v>
      </c>
      <c r="Y1031" s="73">
        <f>(PLANEJAMENTO[[#This Row],[AGUARDANDO SEPARAÇÃO]]+PLANEJAMENTO[[#This Row],[FINALIZADO]])/(PLANEJAMENTO[[#This Row],[KIT]]+PLANEJAMENTO[[#This Row],[TOTAL LISTA]])</f>
        <v>0</v>
      </c>
    </row>
    <row r="1032" spans="1:25" x14ac:dyDescent="0.25">
      <c r="A1032" s="72" t="s">
        <v>611</v>
      </c>
      <c r="B1032" s="71" t="s">
        <v>158</v>
      </c>
      <c r="C1032" s="3">
        <v>95552</v>
      </c>
      <c r="D1032" s="3" t="s">
        <v>687</v>
      </c>
      <c r="E1032" s="47" t="s">
        <v>135</v>
      </c>
      <c r="F1032" s="4" t="s">
        <v>583</v>
      </c>
      <c r="G1032" s="52">
        <v>480</v>
      </c>
      <c r="H1032" s="3">
        <v>6</v>
      </c>
      <c r="I1032" s="15">
        <f>SUMIFS(IN_TRANSITO!E:E,IN_TRANSITO!B:B,PLANEJAMENTO!C1032,IN_TRANSITO!H:H,PLANEJAMENTO!$I$2,IN_TRANSITO!W:W,PLANEJAMENTO!A1032)</f>
        <v>0</v>
      </c>
      <c r="J1032" s="15">
        <f>SUMIFS(IN_TRANSITO!E:E,IN_TRANSITO!B:B,PLANEJAMENTO!C1032,IN_TRANSITO!H:H,PLANEJAMENTO!$J$2,IN_TRANSITO!W:W,PLANEJAMENTO!A1032)</f>
        <v>0</v>
      </c>
      <c r="K1032" s="15">
        <f>SUMIFS(PRODUCAO_SHRINK!E:E,PRODUCAO_SHRINK!B:B,PLANEJAMENTO[[#This Row],[SKU]],PRODUCAO_SHRINK!H:H,PLANEJAMENTO[[#Headers],[SHERINK SOLICITADO]],PRODUCAO_SHRINK!V:V,PLANEJAMENTO[[#This Row],[LISTA]])</f>
        <v>0</v>
      </c>
      <c r="L1032" s="15">
        <f>SUMIFS(PRODUCAO_SHRINK!E:E,PRODUCAO_SHRINK!B:B,PLANEJAMENTO[[#This Row],[SKU]],PRODUCAO_SHRINK!H:H,PLANEJAMENTO[[#Headers],[SHERINK ENVIADO]],PRODUCAO_SHRINK!V:V,PLANEJAMENTO[[#This Row],[LISTA]])</f>
        <v>0</v>
      </c>
      <c r="M1032" s="15">
        <f>SUMIFS(IN_TRANSITO!E:E,IN_TRANSITO!B:B,PLANEJAMENTO!C1032,IN_TRANSITO!H:H,PLANEJAMENTO!$M$2,IN_TRANSITO!W:W,PLANEJAMENTO!A1032)</f>
        <v>0</v>
      </c>
      <c r="N1032" s="15">
        <v>0</v>
      </c>
      <c r="O1032" s="15">
        <v>384</v>
      </c>
      <c r="P1032" s="15">
        <f>(PLANEJAMENTO[[#This Row],[AGUARDANDO SEPARAÇÃO]]+PLANEJAMENTO[[#This Row],[FINALIZADO]])-(PLANEJAMENTO[[#This Row],[TOTAL LISTA]]+PLANEJAMENTO[[#This Row],[KIT]])</f>
        <v>-384</v>
      </c>
      <c r="Q1032" s="3">
        <f>IFERROR(VLOOKUP(PLANEJAMENTO[[#This Row],[SKU]],EST_MERCOCAMP!A:E,5,0),0)</f>
        <v>996</v>
      </c>
      <c r="R1032" s="3">
        <f>IFERROR(VLOOKUP(PLANEJAMENTO[[#This Row],[SKU]],EST_LMX!A:C,3,0),0)</f>
        <v>0</v>
      </c>
      <c r="S1032" s="7">
        <f>IFERROR(IF(VLOOKUP(C1032,'EST_DEVINTEX X DEMANDA'!A:E,5,0)&lt;0,0,VLOOKUP(C1032,'EST_DEVINTEX X DEMANDA'!A:E,5,0)),0)</f>
        <v>1920</v>
      </c>
      <c r="T1032" s="3"/>
      <c r="U1032" s="3">
        <f t="shared" si="37"/>
        <v>0</v>
      </c>
      <c r="V1032" s="3">
        <f t="shared" si="36"/>
        <v>0</v>
      </c>
      <c r="W1032" s="3" t="s">
        <v>145</v>
      </c>
      <c r="X1032" s="133" t="s">
        <v>145</v>
      </c>
      <c r="Y1032" s="73">
        <f>(PLANEJAMENTO[[#This Row],[AGUARDANDO SEPARAÇÃO]]+PLANEJAMENTO[[#This Row],[FINALIZADO]])/(PLANEJAMENTO[[#This Row],[KIT]]+PLANEJAMENTO[[#This Row],[TOTAL LISTA]])</f>
        <v>0</v>
      </c>
    </row>
    <row r="1033" spans="1:25" x14ac:dyDescent="0.25">
      <c r="A1033" s="72" t="s">
        <v>611</v>
      </c>
      <c r="B1033" s="71" t="s">
        <v>158</v>
      </c>
      <c r="C1033" s="3">
        <v>32647</v>
      </c>
      <c r="D1033" s="3" t="s">
        <v>490</v>
      </c>
      <c r="E1033" s="47" t="s">
        <v>135</v>
      </c>
      <c r="F1033" s="4" t="s">
        <v>583</v>
      </c>
      <c r="G1033" s="52">
        <v>840</v>
      </c>
      <c r="H1033" s="3">
        <v>6</v>
      </c>
      <c r="I1033" s="15">
        <f>SUMIFS(IN_TRANSITO!E:E,IN_TRANSITO!B:B,PLANEJAMENTO!C1033,IN_TRANSITO!H:H,PLANEJAMENTO!$I$2,IN_TRANSITO!W:W,PLANEJAMENTO!A1033)</f>
        <v>0</v>
      </c>
      <c r="J1033" s="15">
        <f>SUMIFS(IN_TRANSITO!E:E,IN_TRANSITO!B:B,PLANEJAMENTO!C1033,IN_TRANSITO!H:H,PLANEJAMENTO!$J$2,IN_TRANSITO!W:W,PLANEJAMENTO!A1033)</f>
        <v>0</v>
      </c>
      <c r="K1033" s="15">
        <f>SUMIFS(PRODUCAO_SHRINK!E:E,PRODUCAO_SHRINK!B:B,PLANEJAMENTO[[#This Row],[SKU]],PRODUCAO_SHRINK!H:H,PLANEJAMENTO[[#Headers],[SHERINK SOLICITADO]],PRODUCAO_SHRINK!V:V,PLANEJAMENTO[[#This Row],[LISTA]])</f>
        <v>0</v>
      </c>
      <c r="L1033" s="15">
        <f>SUMIFS(PRODUCAO_SHRINK!E:E,PRODUCAO_SHRINK!B:B,PLANEJAMENTO[[#This Row],[SKU]],PRODUCAO_SHRINK!H:H,PLANEJAMENTO[[#Headers],[SHERINK ENVIADO]],PRODUCAO_SHRINK!V:V,PLANEJAMENTO[[#This Row],[LISTA]])</f>
        <v>0</v>
      </c>
      <c r="M1033" s="15">
        <f>SUMIFS(IN_TRANSITO!E:E,IN_TRANSITO!B:B,PLANEJAMENTO!C1033,IN_TRANSITO!H:H,PLANEJAMENTO!$M$2,IN_TRANSITO!W:W,PLANEJAMENTO!A1033)</f>
        <v>0</v>
      </c>
      <c r="N1033" s="15">
        <v>0</v>
      </c>
      <c r="O1033" s="15">
        <v>384</v>
      </c>
      <c r="P1033" s="15">
        <f>(PLANEJAMENTO[[#This Row],[AGUARDANDO SEPARAÇÃO]]+PLANEJAMENTO[[#This Row],[FINALIZADO]])-(PLANEJAMENTO[[#This Row],[TOTAL LISTA]]+PLANEJAMENTO[[#This Row],[KIT]])</f>
        <v>-384</v>
      </c>
      <c r="Q1033" s="3">
        <f>IFERROR(VLOOKUP(PLANEJAMENTO[[#This Row],[SKU]],EST_MERCOCAMP!A:E,5,0),0)</f>
        <v>3570</v>
      </c>
      <c r="R1033" s="3">
        <f>IFERROR(VLOOKUP(PLANEJAMENTO[[#This Row],[SKU]],EST_LMX!A:C,3,0),0)</f>
        <v>228</v>
      </c>
      <c r="S1033" s="7">
        <f>IFERROR(IF(VLOOKUP(C1033,'EST_DEVINTEX X DEMANDA'!A:E,5,0)&lt;0,0,VLOOKUP(C1033,'EST_DEVINTEX X DEMANDA'!A:E,5,0)),0)</f>
        <v>2586</v>
      </c>
      <c r="T1033" s="3"/>
      <c r="U1033" s="3">
        <f t="shared" si="37"/>
        <v>0</v>
      </c>
      <c r="V1033" s="3">
        <f t="shared" si="36"/>
        <v>0</v>
      </c>
      <c r="W1033" s="3" t="s">
        <v>145</v>
      </c>
      <c r="X1033" s="133" t="s">
        <v>145</v>
      </c>
      <c r="Y1033" s="73">
        <f>(PLANEJAMENTO[[#This Row],[AGUARDANDO SEPARAÇÃO]]+PLANEJAMENTO[[#This Row],[FINALIZADO]])/(PLANEJAMENTO[[#This Row],[KIT]]+PLANEJAMENTO[[#This Row],[TOTAL LISTA]])</f>
        <v>0</v>
      </c>
    </row>
    <row r="1034" spans="1:25" x14ac:dyDescent="0.25">
      <c r="A1034" s="72" t="s">
        <v>611</v>
      </c>
      <c r="B1034" s="71" t="s">
        <v>158</v>
      </c>
      <c r="C1034" s="3">
        <v>33602</v>
      </c>
      <c r="D1034" s="3" t="s">
        <v>688</v>
      </c>
      <c r="E1034" s="47" t="s">
        <v>587</v>
      </c>
      <c r="F1034" s="4" t="s">
        <v>588</v>
      </c>
      <c r="G1034" s="52">
        <v>1800</v>
      </c>
      <c r="H1034" s="3">
        <v>6</v>
      </c>
      <c r="I1034" s="15">
        <f>SUMIFS(IN_TRANSITO!E:E,IN_TRANSITO!B:B,PLANEJAMENTO!C1034,IN_TRANSITO!H:H,PLANEJAMENTO!$I$2,IN_TRANSITO!W:W,PLANEJAMENTO!A1034)</f>
        <v>0</v>
      </c>
      <c r="J1034" s="15">
        <f>SUMIFS(IN_TRANSITO!E:E,IN_TRANSITO!B:B,PLANEJAMENTO!C1034,IN_TRANSITO!H:H,PLANEJAMENTO!$J$2,IN_TRANSITO!W:W,PLANEJAMENTO!A1034)</f>
        <v>0</v>
      </c>
      <c r="K1034" s="15">
        <f>SUMIFS(PRODUCAO_SHRINK!E:E,PRODUCAO_SHRINK!B:B,PLANEJAMENTO[[#This Row],[SKU]],PRODUCAO_SHRINK!H:H,PLANEJAMENTO[[#Headers],[SHERINK SOLICITADO]],PRODUCAO_SHRINK!V:V,PLANEJAMENTO[[#This Row],[LISTA]])</f>
        <v>0</v>
      </c>
      <c r="L1034" s="15">
        <f>SUMIFS(PRODUCAO_SHRINK!E:E,PRODUCAO_SHRINK!B:B,PLANEJAMENTO[[#This Row],[SKU]],PRODUCAO_SHRINK!H:H,PLANEJAMENTO[[#Headers],[SHERINK ENVIADO]],PRODUCAO_SHRINK!V:V,PLANEJAMENTO[[#This Row],[LISTA]])</f>
        <v>0</v>
      </c>
      <c r="M1034" s="15">
        <f>SUMIFS(IN_TRANSITO!E:E,IN_TRANSITO!B:B,PLANEJAMENTO!C1034,IN_TRANSITO!H:H,PLANEJAMENTO!$M$2,IN_TRANSITO!W:W,PLANEJAMENTO!A1034)</f>
        <v>0</v>
      </c>
      <c r="N1034" s="15">
        <v>0</v>
      </c>
      <c r="O1034" s="15">
        <v>384</v>
      </c>
      <c r="P1034" s="15">
        <f>(PLANEJAMENTO[[#This Row],[AGUARDANDO SEPARAÇÃO]]+PLANEJAMENTO[[#This Row],[FINALIZADO]])-(PLANEJAMENTO[[#This Row],[TOTAL LISTA]]+PLANEJAMENTO[[#This Row],[KIT]])</f>
        <v>-384</v>
      </c>
      <c r="Q1034" s="3">
        <f>IFERROR(VLOOKUP(PLANEJAMENTO[[#This Row],[SKU]],EST_MERCOCAMP!A:E,5,0),0)</f>
        <v>11076</v>
      </c>
      <c r="R1034" s="3">
        <f>IFERROR(VLOOKUP(PLANEJAMENTO[[#This Row],[SKU]],EST_LMX!A:C,3,0),0)</f>
        <v>192</v>
      </c>
      <c r="S1034" s="7">
        <f>IFERROR(IF(VLOOKUP(C1034,'EST_DEVINTEX X DEMANDA'!A:E,5,0)&lt;0,0,VLOOKUP(C1034,'EST_DEVINTEX X DEMANDA'!A:E,5,0)),0)</f>
        <v>37284</v>
      </c>
      <c r="T1034" s="3"/>
      <c r="U1034" s="3">
        <f t="shared" si="37"/>
        <v>0</v>
      </c>
      <c r="V1034" s="3">
        <f t="shared" si="36"/>
        <v>0</v>
      </c>
      <c r="W1034" s="3" t="s">
        <v>145</v>
      </c>
      <c r="X1034" s="133" t="s">
        <v>145</v>
      </c>
      <c r="Y1034" s="73">
        <f>(PLANEJAMENTO[[#This Row],[AGUARDANDO SEPARAÇÃO]]+PLANEJAMENTO[[#This Row],[FINALIZADO]])/(PLANEJAMENTO[[#This Row],[KIT]]+PLANEJAMENTO[[#This Row],[TOTAL LISTA]])</f>
        <v>0</v>
      </c>
    </row>
    <row r="1035" spans="1:25" x14ac:dyDescent="0.25">
      <c r="A1035" s="72" t="s">
        <v>611</v>
      </c>
      <c r="B1035" s="71" t="s">
        <v>158</v>
      </c>
      <c r="C1035" s="3">
        <v>32615</v>
      </c>
      <c r="D1035" s="3" t="s">
        <v>689</v>
      </c>
      <c r="E1035" s="47" t="s">
        <v>137</v>
      </c>
      <c r="F1035" s="4" t="s">
        <v>583</v>
      </c>
      <c r="G1035" s="52">
        <v>480</v>
      </c>
      <c r="H1035" s="3">
        <v>6</v>
      </c>
      <c r="I1035" s="15">
        <f>SUMIFS(IN_TRANSITO!E:E,IN_TRANSITO!B:B,PLANEJAMENTO!C1035,IN_TRANSITO!H:H,PLANEJAMENTO!$I$2,IN_TRANSITO!W:W,PLANEJAMENTO!A1035)</f>
        <v>0</v>
      </c>
      <c r="J1035" s="15">
        <f>SUMIFS(IN_TRANSITO!E:E,IN_TRANSITO!B:B,PLANEJAMENTO!C1035,IN_TRANSITO!H:H,PLANEJAMENTO!$J$2,IN_TRANSITO!W:W,PLANEJAMENTO!A1035)</f>
        <v>0</v>
      </c>
      <c r="K1035" s="15">
        <f>SUMIFS(PRODUCAO_SHRINK!E:E,PRODUCAO_SHRINK!B:B,PLANEJAMENTO[[#This Row],[SKU]],PRODUCAO_SHRINK!H:H,PLANEJAMENTO[[#Headers],[SHERINK SOLICITADO]],PRODUCAO_SHRINK!V:V,PLANEJAMENTO[[#This Row],[LISTA]])</f>
        <v>0</v>
      </c>
      <c r="L1035" s="15">
        <f>SUMIFS(PRODUCAO_SHRINK!E:E,PRODUCAO_SHRINK!B:B,PLANEJAMENTO[[#This Row],[SKU]],PRODUCAO_SHRINK!H:H,PLANEJAMENTO[[#Headers],[SHERINK ENVIADO]],PRODUCAO_SHRINK!V:V,PLANEJAMENTO[[#This Row],[LISTA]])</f>
        <v>0</v>
      </c>
      <c r="M1035" s="15">
        <f>SUMIFS(IN_TRANSITO!E:E,IN_TRANSITO!B:B,PLANEJAMENTO!C1035,IN_TRANSITO!H:H,PLANEJAMENTO!$M$2,IN_TRANSITO!W:W,PLANEJAMENTO!A1035)</f>
        <v>0</v>
      </c>
      <c r="N1035" s="15">
        <v>0</v>
      </c>
      <c r="O1035" s="15">
        <v>396</v>
      </c>
      <c r="P1035" s="15">
        <f>(PLANEJAMENTO[[#This Row],[AGUARDANDO SEPARAÇÃO]]+PLANEJAMENTO[[#This Row],[FINALIZADO]])-(PLANEJAMENTO[[#This Row],[TOTAL LISTA]]+PLANEJAMENTO[[#This Row],[KIT]])</f>
        <v>-396</v>
      </c>
      <c r="Q1035" s="3">
        <f>IFERROR(VLOOKUP(PLANEJAMENTO[[#This Row],[SKU]],EST_MERCOCAMP!A:E,5,0),0)</f>
        <v>4668</v>
      </c>
      <c r="R1035" s="3">
        <f>IFERROR(VLOOKUP(PLANEJAMENTO[[#This Row],[SKU]],EST_LMX!A:C,3,0),0)</f>
        <v>48</v>
      </c>
      <c r="S1035" s="7">
        <f>IFERROR(IF(VLOOKUP(C1035,'EST_DEVINTEX X DEMANDA'!A:E,5,0)&lt;0,0,VLOOKUP(C1035,'EST_DEVINTEX X DEMANDA'!A:E,5,0)),0)</f>
        <v>480</v>
      </c>
      <c r="T1035" s="3"/>
      <c r="U1035" s="3">
        <f t="shared" si="37"/>
        <v>0</v>
      </c>
      <c r="V1035" s="3">
        <f t="shared" si="36"/>
        <v>0</v>
      </c>
      <c r="W1035" s="61" t="s">
        <v>182</v>
      </c>
      <c r="X1035" s="133" t="s">
        <v>145</v>
      </c>
      <c r="Y1035" s="73">
        <f>(PLANEJAMENTO[[#This Row],[AGUARDANDO SEPARAÇÃO]]+PLANEJAMENTO[[#This Row],[FINALIZADO]])/(PLANEJAMENTO[[#This Row],[KIT]]+PLANEJAMENTO[[#This Row],[TOTAL LISTA]])</f>
        <v>0</v>
      </c>
    </row>
    <row r="1036" spans="1:25" x14ac:dyDescent="0.25">
      <c r="A1036" s="72" t="s">
        <v>611</v>
      </c>
      <c r="B1036" s="71" t="s">
        <v>158</v>
      </c>
      <c r="C1036" s="3">
        <v>43762</v>
      </c>
      <c r="D1036" s="3" t="s">
        <v>467</v>
      </c>
      <c r="E1036" s="47" t="s">
        <v>138</v>
      </c>
      <c r="F1036" s="4" t="s">
        <v>583</v>
      </c>
      <c r="G1036" s="52">
        <v>1080</v>
      </c>
      <c r="H1036" s="3">
        <v>12</v>
      </c>
      <c r="I1036" s="15">
        <f>SUMIFS(IN_TRANSITO!E:E,IN_TRANSITO!B:B,PLANEJAMENTO!C1036,IN_TRANSITO!H:H,PLANEJAMENTO!$I$2,IN_TRANSITO!W:W,PLANEJAMENTO!A1036)</f>
        <v>396</v>
      </c>
      <c r="J1036" s="15">
        <f>SUMIFS(IN_TRANSITO!E:E,IN_TRANSITO!B:B,PLANEJAMENTO!C1036,IN_TRANSITO!H:H,PLANEJAMENTO!$J$2,IN_TRANSITO!W:W,PLANEJAMENTO!A1036)</f>
        <v>0</v>
      </c>
      <c r="K1036" s="15">
        <f>SUMIFS(PRODUCAO_SHRINK!E:E,PRODUCAO_SHRINK!B:B,PLANEJAMENTO[[#This Row],[SKU]],PRODUCAO_SHRINK!H:H,PLANEJAMENTO[[#Headers],[SHERINK SOLICITADO]],PRODUCAO_SHRINK!V:V,PLANEJAMENTO[[#This Row],[LISTA]])</f>
        <v>0</v>
      </c>
      <c r="L1036" s="15">
        <f>SUMIFS(PRODUCAO_SHRINK!E:E,PRODUCAO_SHRINK!B:B,PLANEJAMENTO[[#This Row],[SKU]],PRODUCAO_SHRINK!H:H,PLANEJAMENTO[[#Headers],[SHERINK ENVIADO]],PRODUCAO_SHRINK!V:V,PLANEJAMENTO[[#This Row],[LISTA]])</f>
        <v>0</v>
      </c>
      <c r="M1036" s="15">
        <f>SUMIFS(IN_TRANSITO!E:E,IN_TRANSITO!B:B,PLANEJAMENTO!C1036,IN_TRANSITO!H:H,PLANEJAMENTO!$M$2,IN_TRANSITO!W:W,PLANEJAMENTO!A1036)</f>
        <v>0</v>
      </c>
      <c r="N1036" s="15">
        <v>0</v>
      </c>
      <c r="O1036" s="15">
        <v>396</v>
      </c>
      <c r="P1036" s="15">
        <f>(PLANEJAMENTO[[#This Row],[AGUARDANDO SEPARAÇÃO]]+PLANEJAMENTO[[#This Row],[FINALIZADO]])-(PLANEJAMENTO[[#This Row],[TOTAL LISTA]]+PLANEJAMENTO[[#This Row],[KIT]])</f>
        <v>0</v>
      </c>
      <c r="Q1036" s="3">
        <f>IFERROR(VLOOKUP(PLANEJAMENTO[[#This Row],[SKU]],EST_MERCOCAMP!A:E,5,0),0)</f>
        <v>1320</v>
      </c>
      <c r="R1036" s="3">
        <f>IFERROR(VLOOKUP(PLANEJAMENTO[[#This Row],[SKU]],EST_LMX!A:C,3,0),0)</f>
        <v>1332</v>
      </c>
      <c r="S1036" s="7">
        <f>IFERROR(IF(VLOOKUP(C1036,'EST_DEVINTEX X DEMANDA'!A:E,5,0)&lt;0,0,VLOOKUP(C1036,'EST_DEVINTEX X DEMANDA'!A:E,5,0)),0)</f>
        <v>6300</v>
      </c>
      <c r="T1036" s="3"/>
      <c r="U1036" s="3">
        <f t="shared" si="37"/>
        <v>0</v>
      </c>
      <c r="V1036" s="3">
        <f t="shared" ref="V1036:V1067" si="38">U1036/H1036</f>
        <v>0</v>
      </c>
      <c r="W1036" s="3" t="s">
        <v>145</v>
      </c>
      <c r="X1036" s="133" t="s">
        <v>145</v>
      </c>
      <c r="Y1036" s="73">
        <f>(PLANEJAMENTO[[#This Row],[AGUARDANDO SEPARAÇÃO]]+PLANEJAMENTO[[#This Row],[FINALIZADO]])/(PLANEJAMENTO[[#This Row],[KIT]]+PLANEJAMENTO[[#This Row],[TOTAL LISTA]])</f>
        <v>1</v>
      </c>
    </row>
    <row r="1037" spans="1:25" x14ac:dyDescent="0.25">
      <c r="A1037" s="72" t="s">
        <v>611</v>
      </c>
      <c r="B1037" s="71" t="s">
        <v>158</v>
      </c>
      <c r="C1037" s="3">
        <v>33252</v>
      </c>
      <c r="D1037" s="3" t="s">
        <v>473</v>
      </c>
      <c r="E1037" s="47" t="s">
        <v>135</v>
      </c>
      <c r="F1037" s="4" t="s">
        <v>583</v>
      </c>
      <c r="G1037" s="52">
        <v>672</v>
      </c>
      <c r="H1037" s="3">
        <v>6</v>
      </c>
      <c r="I1037" s="15">
        <f>SUMIFS(IN_TRANSITO!E:E,IN_TRANSITO!B:B,PLANEJAMENTO!C1037,IN_TRANSITO!H:H,PLANEJAMENTO!$I$2,IN_TRANSITO!W:W,PLANEJAMENTO!A1037)</f>
        <v>396</v>
      </c>
      <c r="J1037" s="15">
        <f>SUMIFS(IN_TRANSITO!E:E,IN_TRANSITO!B:B,PLANEJAMENTO!C1037,IN_TRANSITO!H:H,PLANEJAMENTO!$J$2,IN_TRANSITO!W:W,PLANEJAMENTO!A1037)</f>
        <v>0</v>
      </c>
      <c r="K1037" s="15">
        <f>SUMIFS(PRODUCAO_SHRINK!E:E,PRODUCAO_SHRINK!B:B,PLANEJAMENTO[[#This Row],[SKU]],PRODUCAO_SHRINK!H:H,PLANEJAMENTO[[#Headers],[SHERINK SOLICITADO]],PRODUCAO_SHRINK!V:V,PLANEJAMENTO[[#This Row],[LISTA]])</f>
        <v>0</v>
      </c>
      <c r="L1037" s="15">
        <f>SUMIFS(PRODUCAO_SHRINK!E:E,PRODUCAO_SHRINK!B:B,PLANEJAMENTO[[#This Row],[SKU]],PRODUCAO_SHRINK!H:H,PLANEJAMENTO[[#Headers],[SHERINK ENVIADO]],PRODUCAO_SHRINK!V:V,PLANEJAMENTO[[#This Row],[LISTA]])</f>
        <v>0</v>
      </c>
      <c r="M1037" s="15">
        <f>SUMIFS(IN_TRANSITO!E:E,IN_TRANSITO!B:B,PLANEJAMENTO!C1037,IN_TRANSITO!H:H,PLANEJAMENTO!$M$2,IN_TRANSITO!W:W,PLANEJAMENTO!A1037)</f>
        <v>0</v>
      </c>
      <c r="N1037" s="15">
        <v>0</v>
      </c>
      <c r="O1037" s="15">
        <v>396</v>
      </c>
      <c r="P1037" s="15">
        <f>(PLANEJAMENTO[[#This Row],[AGUARDANDO SEPARAÇÃO]]+PLANEJAMENTO[[#This Row],[FINALIZADO]])-(PLANEJAMENTO[[#This Row],[TOTAL LISTA]]+PLANEJAMENTO[[#This Row],[KIT]])</f>
        <v>0</v>
      </c>
      <c r="Q1037" s="3">
        <f>IFERROR(VLOOKUP(PLANEJAMENTO[[#This Row],[SKU]],EST_MERCOCAMP!A:E,5,0),0)</f>
        <v>-3042</v>
      </c>
      <c r="R1037" s="3">
        <f>IFERROR(VLOOKUP(PLANEJAMENTO[[#This Row],[SKU]],EST_LMX!A:C,3,0),0)</f>
        <v>1104</v>
      </c>
      <c r="S1037" s="7">
        <f>IFERROR(IF(VLOOKUP(C1037,'EST_DEVINTEX X DEMANDA'!A:E,5,0)&lt;0,0,VLOOKUP(C1037,'EST_DEVINTEX X DEMANDA'!A:E,5,0)),0)</f>
        <v>4458</v>
      </c>
      <c r="T1037" s="3"/>
      <c r="U1037" s="3">
        <f t="shared" si="37"/>
        <v>0</v>
      </c>
      <c r="V1037" s="3">
        <f t="shared" si="38"/>
        <v>0</v>
      </c>
      <c r="W1037" s="3" t="s">
        <v>145</v>
      </c>
      <c r="X1037" s="133" t="s">
        <v>145</v>
      </c>
      <c r="Y1037" s="73">
        <f>(PLANEJAMENTO[[#This Row],[AGUARDANDO SEPARAÇÃO]]+PLANEJAMENTO[[#This Row],[FINALIZADO]])/(PLANEJAMENTO[[#This Row],[KIT]]+PLANEJAMENTO[[#This Row],[TOTAL LISTA]])</f>
        <v>1</v>
      </c>
    </row>
    <row r="1038" spans="1:25" x14ac:dyDescent="0.25">
      <c r="A1038" s="72" t="s">
        <v>611</v>
      </c>
      <c r="B1038" s="71" t="s">
        <v>158</v>
      </c>
      <c r="C1038" s="3">
        <v>95193</v>
      </c>
      <c r="D1038" s="3" t="s">
        <v>690</v>
      </c>
      <c r="E1038" s="47" t="s">
        <v>137</v>
      </c>
      <c r="F1038" s="4" t="s">
        <v>583</v>
      </c>
      <c r="G1038" s="52">
        <v>1440</v>
      </c>
      <c r="H1038" s="3">
        <v>6</v>
      </c>
      <c r="I1038" s="15">
        <f>SUMIFS(IN_TRANSITO!E:E,IN_TRANSITO!B:B,PLANEJAMENTO!C1038,IN_TRANSITO!H:H,PLANEJAMENTO!$I$2,IN_TRANSITO!W:W,PLANEJAMENTO!A1038)</f>
        <v>396</v>
      </c>
      <c r="J1038" s="15">
        <f>SUMIFS(IN_TRANSITO!E:E,IN_TRANSITO!B:B,PLANEJAMENTO!C1038,IN_TRANSITO!H:H,PLANEJAMENTO!$J$2,IN_TRANSITO!W:W,PLANEJAMENTO!A1038)</f>
        <v>0</v>
      </c>
      <c r="K1038" s="15">
        <f>SUMIFS(PRODUCAO_SHRINK!E:E,PRODUCAO_SHRINK!B:B,PLANEJAMENTO[[#This Row],[SKU]],PRODUCAO_SHRINK!H:H,PLANEJAMENTO[[#Headers],[SHERINK SOLICITADO]],PRODUCAO_SHRINK!V:V,PLANEJAMENTO[[#This Row],[LISTA]])</f>
        <v>0</v>
      </c>
      <c r="L1038" s="15">
        <f>SUMIFS(PRODUCAO_SHRINK!E:E,PRODUCAO_SHRINK!B:B,PLANEJAMENTO[[#This Row],[SKU]],PRODUCAO_SHRINK!H:H,PLANEJAMENTO[[#Headers],[SHERINK ENVIADO]],PRODUCAO_SHRINK!V:V,PLANEJAMENTO[[#This Row],[LISTA]])</f>
        <v>0</v>
      </c>
      <c r="M1038" s="15">
        <f>SUMIFS(IN_TRANSITO!E:E,IN_TRANSITO!B:B,PLANEJAMENTO!C1038,IN_TRANSITO!H:H,PLANEJAMENTO!$M$2,IN_TRANSITO!W:W,PLANEJAMENTO!A1038)</f>
        <v>0</v>
      </c>
      <c r="N1038" s="15">
        <v>0</v>
      </c>
      <c r="O1038" s="15">
        <v>396</v>
      </c>
      <c r="P1038" s="15">
        <f>(PLANEJAMENTO[[#This Row],[AGUARDANDO SEPARAÇÃO]]+PLANEJAMENTO[[#This Row],[FINALIZADO]])-(PLANEJAMENTO[[#This Row],[TOTAL LISTA]]+PLANEJAMENTO[[#This Row],[KIT]])</f>
        <v>0</v>
      </c>
      <c r="Q1038" s="3">
        <f>IFERROR(VLOOKUP(PLANEJAMENTO[[#This Row],[SKU]],EST_MERCOCAMP!A:E,5,0),0)</f>
        <v>23838</v>
      </c>
      <c r="R1038" s="3">
        <f>IFERROR(VLOOKUP(PLANEJAMENTO[[#This Row],[SKU]],EST_LMX!A:C,3,0),0)</f>
        <v>2448</v>
      </c>
      <c r="S1038" s="7">
        <f>IFERROR(IF(VLOOKUP(C1038,'EST_DEVINTEX X DEMANDA'!A:E,5,0)&lt;0,0,VLOOKUP(C1038,'EST_DEVINTEX X DEMANDA'!A:E,5,0)),0)</f>
        <v>2826</v>
      </c>
      <c r="T1038" s="3"/>
      <c r="U1038" s="3">
        <f t="shared" si="37"/>
        <v>0</v>
      </c>
      <c r="V1038" s="3">
        <f t="shared" si="38"/>
        <v>0</v>
      </c>
      <c r="W1038" s="3" t="s">
        <v>145</v>
      </c>
      <c r="X1038" s="133" t="s">
        <v>145</v>
      </c>
      <c r="Y1038" s="73">
        <f>(PLANEJAMENTO[[#This Row],[AGUARDANDO SEPARAÇÃO]]+PLANEJAMENTO[[#This Row],[FINALIZADO]])/(PLANEJAMENTO[[#This Row],[KIT]]+PLANEJAMENTO[[#This Row],[TOTAL LISTA]])</f>
        <v>1</v>
      </c>
    </row>
    <row r="1039" spans="1:25" x14ac:dyDescent="0.25">
      <c r="A1039" s="72" t="s">
        <v>611</v>
      </c>
      <c r="B1039" s="71" t="s">
        <v>158</v>
      </c>
      <c r="C1039" s="3">
        <v>32627</v>
      </c>
      <c r="D1039" s="3" t="s">
        <v>691</v>
      </c>
      <c r="E1039" s="47" t="s">
        <v>137</v>
      </c>
      <c r="F1039" s="4" t="s">
        <v>583</v>
      </c>
      <c r="G1039" s="52">
        <v>936</v>
      </c>
      <c r="H1039" s="3">
        <v>6</v>
      </c>
      <c r="I1039" s="15">
        <f>SUMIFS(IN_TRANSITO!E:E,IN_TRANSITO!B:B,PLANEJAMENTO!C1039,IN_TRANSITO!H:H,PLANEJAMENTO!$I$2,IN_TRANSITO!W:W,PLANEJAMENTO!A1039)</f>
        <v>408</v>
      </c>
      <c r="J1039" s="15">
        <f>SUMIFS(IN_TRANSITO!E:E,IN_TRANSITO!B:B,PLANEJAMENTO!C1039,IN_TRANSITO!H:H,PLANEJAMENTO!$J$2,IN_TRANSITO!W:W,PLANEJAMENTO!A1039)</f>
        <v>0</v>
      </c>
      <c r="K1039" s="15">
        <f>SUMIFS(PRODUCAO_SHRINK!E:E,PRODUCAO_SHRINK!B:B,PLANEJAMENTO[[#This Row],[SKU]],PRODUCAO_SHRINK!H:H,PLANEJAMENTO[[#Headers],[SHERINK SOLICITADO]],PRODUCAO_SHRINK!V:V,PLANEJAMENTO[[#This Row],[LISTA]])</f>
        <v>0</v>
      </c>
      <c r="L1039" s="15">
        <f>SUMIFS(PRODUCAO_SHRINK!E:E,PRODUCAO_SHRINK!B:B,PLANEJAMENTO[[#This Row],[SKU]],PRODUCAO_SHRINK!H:H,PLANEJAMENTO[[#Headers],[SHERINK ENVIADO]],PRODUCAO_SHRINK!V:V,PLANEJAMENTO[[#This Row],[LISTA]])</f>
        <v>0</v>
      </c>
      <c r="M1039" s="15">
        <f>SUMIFS(IN_TRANSITO!E:E,IN_TRANSITO!B:B,PLANEJAMENTO!C1039,IN_TRANSITO!H:H,PLANEJAMENTO!$M$2,IN_TRANSITO!W:W,PLANEJAMENTO!A1039)</f>
        <v>0</v>
      </c>
      <c r="N1039" s="15">
        <v>0</v>
      </c>
      <c r="O1039" s="15">
        <v>408</v>
      </c>
      <c r="P1039" s="15">
        <f>(PLANEJAMENTO[[#This Row],[AGUARDANDO SEPARAÇÃO]]+PLANEJAMENTO[[#This Row],[FINALIZADO]])-(PLANEJAMENTO[[#This Row],[TOTAL LISTA]]+PLANEJAMENTO[[#This Row],[KIT]])</f>
        <v>0</v>
      </c>
      <c r="Q1039" s="3">
        <f>IFERROR(VLOOKUP(PLANEJAMENTO[[#This Row],[SKU]],EST_MERCOCAMP!A:E,5,0),0)</f>
        <v>6234</v>
      </c>
      <c r="R1039" s="3">
        <f>IFERROR(VLOOKUP(PLANEJAMENTO[[#This Row],[SKU]],EST_LMX!A:C,3,0),0)</f>
        <v>2046</v>
      </c>
      <c r="S1039" s="7">
        <f>IFERROR(IF(VLOOKUP(C1039,'EST_DEVINTEX X DEMANDA'!A:E,5,0)&lt;0,0,VLOOKUP(C1039,'EST_DEVINTEX X DEMANDA'!A:E,5,0)),0)</f>
        <v>3744</v>
      </c>
      <c r="T1039" s="3"/>
      <c r="U1039" s="3">
        <f t="shared" si="37"/>
        <v>0</v>
      </c>
      <c r="V1039" s="3">
        <f t="shared" si="38"/>
        <v>0</v>
      </c>
      <c r="W1039" s="3" t="s">
        <v>145</v>
      </c>
      <c r="X1039" s="133" t="s">
        <v>145</v>
      </c>
      <c r="Y1039" s="73">
        <f>(PLANEJAMENTO[[#This Row],[AGUARDANDO SEPARAÇÃO]]+PLANEJAMENTO[[#This Row],[FINALIZADO]])/(PLANEJAMENTO[[#This Row],[KIT]]+PLANEJAMENTO[[#This Row],[TOTAL LISTA]])</f>
        <v>1</v>
      </c>
    </row>
    <row r="1040" spans="1:25" x14ac:dyDescent="0.25">
      <c r="A1040" s="72" t="s">
        <v>611</v>
      </c>
      <c r="B1040" s="71" t="s">
        <v>158</v>
      </c>
      <c r="C1040" s="3">
        <v>32891</v>
      </c>
      <c r="D1040" s="3" t="s">
        <v>488</v>
      </c>
      <c r="E1040" s="47" t="s">
        <v>137</v>
      </c>
      <c r="F1040" s="4" t="s">
        <v>583</v>
      </c>
      <c r="G1040" s="52">
        <v>840</v>
      </c>
      <c r="H1040" s="3">
        <v>6</v>
      </c>
      <c r="I1040" s="15">
        <f>SUMIFS(IN_TRANSITO!E:E,IN_TRANSITO!B:B,PLANEJAMENTO!C1040,IN_TRANSITO!H:H,PLANEJAMENTO!$I$2,IN_TRANSITO!W:W,PLANEJAMENTO!A1040)</f>
        <v>0</v>
      </c>
      <c r="J1040" s="15">
        <f>SUMIFS(IN_TRANSITO!E:E,IN_TRANSITO!B:B,PLANEJAMENTO!C1040,IN_TRANSITO!H:H,PLANEJAMENTO!$J$2,IN_TRANSITO!W:W,PLANEJAMENTO!A1040)</f>
        <v>0</v>
      </c>
      <c r="K1040" s="15">
        <f>SUMIFS(PRODUCAO_SHRINK!E:E,PRODUCAO_SHRINK!B:B,PLANEJAMENTO[[#This Row],[SKU]],PRODUCAO_SHRINK!H:H,PLANEJAMENTO[[#Headers],[SHERINK SOLICITADO]],PRODUCAO_SHRINK!V:V,PLANEJAMENTO[[#This Row],[LISTA]])</f>
        <v>0</v>
      </c>
      <c r="L1040" s="15">
        <f>SUMIFS(PRODUCAO_SHRINK!E:E,PRODUCAO_SHRINK!B:B,PLANEJAMENTO[[#This Row],[SKU]],PRODUCAO_SHRINK!H:H,PLANEJAMENTO[[#Headers],[SHERINK ENVIADO]],PRODUCAO_SHRINK!V:V,PLANEJAMENTO[[#This Row],[LISTA]])</f>
        <v>0</v>
      </c>
      <c r="M1040" s="15">
        <f>SUMIFS(IN_TRANSITO!E:E,IN_TRANSITO!B:B,PLANEJAMENTO!C1040,IN_TRANSITO!H:H,PLANEJAMENTO!$M$2,IN_TRANSITO!W:W,PLANEJAMENTO!A1040)</f>
        <v>0</v>
      </c>
      <c r="N1040" s="15">
        <v>0</v>
      </c>
      <c r="O1040" s="15">
        <v>426</v>
      </c>
      <c r="P1040" s="15">
        <f>(PLANEJAMENTO[[#This Row],[AGUARDANDO SEPARAÇÃO]]+PLANEJAMENTO[[#This Row],[FINALIZADO]])-(PLANEJAMENTO[[#This Row],[TOTAL LISTA]]+PLANEJAMENTO[[#This Row],[KIT]])</f>
        <v>-426</v>
      </c>
      <c r="Q1040" s="3">
        <f>IFERROR(VLOOKUP(PLANEJAMENTO[[#This Row],[SKU]],EST_MERCOCAMP!A:E,5,0),0)</f>
        <v>-426</v>
      </c>
      <c r="R1040" s="3">
        <f>IFERROR(VLOOKUP(PLANEJAMENTO[[#This Row],[SKU]],EST_LMX!A:C,3,0),0)</f>
        <v>0</v>
      </c>
      <c r="S1040" s="7">
        <f>IFERROR(IF(VLOOKUP(C1040,'EST_DEVINTEX X DEMANDA'!A:E,5,0)&lt;0,0,VLOOKUP(C1040,'EST_DEVINTEX X DEMANDA'!A:E,5,0)),0)</f>
        <v>0</v>
      </c>
      <c r="T1040" s="3"/>
      <c r="U1040" s="3">
        <f t="shared" si="37"/>
        <v>0</v>
      </c>
      <c r="V1040" s="3">
        <f t="shared" si="38"/>
        <v>0</v>
      </c>
      <c r="W1040" s="3" t="s">
        <v>145</v>
      </c>
      <c r="X1040" s="133" t="s">
        <v>145</v>
      </c>
      <c r="Y1040" s="73">
        <f>(PLANEJAMENTO[[#This Row],[AGUARDANDO SEPARAÇÃO]]+PLANEJAMENTO[[#This Row],[FINALIZADO]])/(PLANEJAMENTO[[#This Row],[KIT]]+PLANEJAMENTO[[#This Row],[TOTAL LISTA]])</f>
        <v>0</v>
      </c>
    </row>
    <row r="1041" spans="1:25" x14ac:dyDescent="0.25">
      <c r="A1041" s="72" t="s">
        <v>611</v>
      </c>
      <c r="B1041" s="71" t="s">
        <v>158</v>
      </c>
      <c r="C1041" s="3">
        <v>33273</v>
      </c>
      <c r="D1041" s="3" t="s">
        <v>692</v>
      </c>
      <c r="E1041" s="47" t="s">
        <v>137</v>
      </c>
      <c r="F1041" s="4" t="s">
        <v>583</v>
      </c>
      <c r="G1041" s="52">
        <v>480</v>
      </c>
      <c r="H1041" s="3">
        <v>6</v>
      </c>
      <c r="I1041" s="15">
        <f>SUMIFS(IN_TRANSITO!E:E,IN_TRANSITO!B:B,PLANEJAMENTO!C1041,IN_TRANSITO!H:H,PLANEJAMENTO!$I$2,IN_TRANSITO!W:W,PLANEJAMENTO!A1041)</f>
        <v>0</v>
      </c>
      <c r="J1041" s="15">
        <f>SUMIFS(IN_TRANSITO!E:E,IN_TRANSITO!B:B,PLANEJAMENTO!C1041,IN_TRANSITO!H:H,PLANEJAMENTO!$J$2,IN_TRANSITO!W:W,PLANEJAMENTO!A1041)</f>
        <v>0</v>
      </c>
      <c r="K1041" s="15">
        <f>SUMIFS(PRODUCAO_SHRINK!E:E,PRODUCAO_SHRINK!B:B,PLANEJAMENTO[[#This Row],[SKU]],PRODUCAO_SHRINK!H:H,PLANEJAMENTO[[#Headers],[SHERINK SOLICITADO]],PRODUCAO_SHRINK!V:V,PLANEJAMENTO[[#This Row],[LISTA]])</f>
        <v>0</v>
      </c>
      <c r="L1041" s="15">
        <f>SUMIFS(PRODUCAO_SHRINK!E:E,PRODUCAO_SHRINK!B:B,PLANEJAMENTO[[#This Row],[SKU]],PRODUCAO_SHRINK!H:H,PLANEJAMENTO[[#Headers],[SHERINK ENVIADO]],PRODUCAO_SHRINK!V:V,PLANEJAMENTO[[#This Row],[LISTA]])</f>
        <v>0</v>
      </c>
      <c r="M1041" s="15">
        <f>SUMIFS(IN_TRANSITO!E:E,IN_TRANSITO!B:B,PLANEJAMENTO!C1041,IN_TRANSITO!H:H,PLANEJAMENTO!$M$2,IN_TRANSITO!W:W,PLANEJAMENTO!A1041)</f>
        <v>0</v>
      </c>
      <c r="N1041" s="15">
        <v>0</v>
      </c>
      <c r="O1041" s="15">
        <v>426</v>
      </c>
      <c r="P1041" s="15">
        <f>(PLANEJAMENTO[[#This Row],[AGUARDANDO SEPARAÇÃO]]+PLANEJAMENTO[[#This Row],[FINALIZADO]])-(PLANEJAMENTO[[#This Row],[TOTAL LISTA]]+PLANEJAMENTO[[#This Row],[KIT]])</f>
        <v>-426</v>
      </c>
      <c r="Q1041" s="3">
        <f>IFERROR(VLOOKUP(PLANEJAMENTO[[#This Row],[SKU]],EST_MERCOCAMP!A:E,5,0),0)</f>
        <v>12720</v>
      </c>
      <c r="R1041" s="3">
        <f>IFERROR(VLOOKUP(PLANEJAMENTO[[#This Row],[SKU]],EST_LMX!A:C,3,0),0)</f>
        <v>7303</v>
      </c>
      <c r="S1041" s="7">
        <f>IFERROR(IF(VLOOKUP(C1041,'EST_DEVINTEX X DEMANDA'!A:E,5,0)&lt;0,0,VLOOKUP(C1041,'EST_DEVINTEX X DEMANDA'!A:E,5,0)),0)</f>
        <v>2890</v>
      </c>
      <c r="T1041" s="3"/>
      <c r="U1041" s="3">
        <f t="shared" si="37"/>
        <v>0</v>
      </c>
      <c r="V1041" s="3">
        <f t="shared" si="38"/>
        <v>0</v>
      </c>
      <c r="W1041" s="61" t="s">
        <v>182</v>
      </c>
      <c r="X1041" s="133" t="s">
        <v>145</v>
      </c>
      <c r="Y1041" s="73">
        <f>(PLANEJAMENTO[[#This Row],[AGUARDANDO SEPARAÇÃO]]+PLANEJAMENTO[[#This Row],[FINALIZADO]])/(PLANEJAMENTO[[#This Row],[KIT]]+PLANEJAMENTO[[#This Row],[TOTAL LISTA]])</f>
        <v>0</v>
      </c>
    </row>
    <row r="1042" spans="1:25" x14ac:dyDescent="0.25">
      <c r="A1042" s="72" t="s">
        <v>611</v>
      </c>
      <c r="B1042" s="71" t="s">
        <v>158</v>
      </c>
      <c r="C1042" s="3">
        <v>32920</v>
      </c>
      <c r="D1042" s="3" t="s">
        <v>519</v>
      </c>
      <c r="E1042" s="47" t="s">
        <v>135</v>
      </c>
      <c r="F1042" s="4" t="s">
        <v>583</v>
      </c>
      <c r="G1042" s="52">
        <v>480</v>
      </c>
      <c r="H1042" s="3">
        <v>6</v>
      </c>
      <c r="I1042" s="15">
        <f>SUMIFS(IN_TRANSITO!E:E,IN_TRANSITO!B:B,PLANEJAMENTO!C1042,IN_TRANSITO!H:H,PLANEJAMENTO!$I$2,IN_TRANSITO!W:W,PLANEJAMENTO!A1042)</f>
        <v>0</v>
      </c>
      <c r="J1042" s="15">
        <f>SUMIFS(IN_TRANSITO!E:E,IN_TRANSITO!B:B,PLANEJAMENTO!C1042,IN_TRANSITO!H:H,PLANEJAMENTO!$J$2,IN_TRANSITO!W:W,PLANEJAMENTO!A1042)</f>
        <v>0</v>
      </c>
      <c r="K1042" s="15">
        <f>SUMIFS(PRODUCAO_SHRINK!E:E,PRODUCAO_SHRINK!B:B,PLANEJAMENTO[[#This Row],[SKU]],PRODUCAO_SHRINK!H:H,PLANEJAMENTO[[#Headers],[SHERINK SOLICITADO]],PRODUCAO_SHRINK!V:V,PLANEJAMENTO[[#This Row],[LISTA]])</f>
        <v>0</v>
      </c>
      <c r="L1042" s="15">
        <f>SUMIFS(PRODUCAO_SHRINK!E:E,PRODUCAO_SHRINK!B:B,PLANEJAMENTO[[#This Row],[SKU]],PRODUCAO_SHRINK!H:H,PLANEJAMENTO[[#Headers],[SHERINK ENVIADO]],PRODUCAO_SHRINK!V:V,PLANEJAMENTO[[#This Row],[LISTA]])</f>
        <v>0</v>
      </c>
      <c r="M1042" s="15">
        <f>SUMIFS(IN_TRANSITO!E:E,IN_TRANSITO!B:B,PLANEJAMENTO!C1042,IN_TRANSITO!H:H,PLANEJAMENTO!$M$2,IN_TRANSITO!W:W,PLANEJAMENTO!A1042)</f>
        <v>0</v>
      </c>
      <c r="N1042" s="15">
        <v>0</v>
      </c>
      <c r="O1042" s="15">
        <v>432</v>
      </c>
      <c r="P1042" s="15">
        <f>(PLANEJAMENTO[[#This Row],[AGUARDANDO SEPARAÇÃO]]+PLANEJAMENTO[[#This Row],[FINALIZADO]])-(PLANEJAMENTO[[#This Row],[TOTAL LISTA]]+PLANEJAMENTO[[#This Row],[KIT]])</f>
        <v>-432</v>
      </c>
      <c r="Q1042" s="3">
        <f>IFERROR(VLOOKUP(PLANEJAMENTO[[#This Row],[SKU]],EST_MERCOCAMP!A:E,5,0),0)</f>
        <v>4158</v>
      </c>
      <c r="R1042" s="3">
        <f>IFERROR(VLOOKUP(PLANEJAMENTO[[#This Row],[SKU]],EST_LMX!A:C,3,0),0)</f>
        <v>384</v>
      </c>
      <c r="S1042" s="7">
        <f>IFERROR(IF(VLOOKUP(C1042,'EST_DEVINTEX X DEMANDA'!A:E,5,0)&lt;0,0,VLOOKUP(C1042,'EST_DEVINTEX X DEMANDA'!A:E,5,0)),0)</f>
        <v>4800</v>
      </c>
      <c r="T1042" s="3"/>
      <c r="U1042" s="3">
        <f t="shared" si="37"/>
        <v>0</v>
      </c>
      <c r="V1042" s="3">
        <f t="shared" si="38"/>
        <v>0</v>
      </c>
      <c r="W1042" s="61" t="s">
        <v>182</v>
      </c>
      <c r="X1042" s="133" t="s">
        <v>145</v>
      </c>
      <c r="Y1042" s="73">
        <f>(PLANEJAMENTO[[#This Row],[AGUARDANDO SEPARAÇÃO]]+PLANEJAMENTO[[#This Row],[FINALIZADO]])/(PLANEJAMENTO[[#This Row],[KIT]]+PLANEJAMENTO[[#This Row],[TOTAL LISTA]])</f>
        <v>0</v>
      </c>
    </row>
    <row r="1043" spans="1:25" x14ac:dyDescent="0.25">
      <c r="A1043" s="72" t="s">
        <v>611</v>
      </c>
      <c r="B1043" s="71" t="s">
        <v>158</v>
      </c>
      <c r="C1043" s="3">
        <v>32780</v>
      </c>
      <c r="D1043" s="3" t="s">
        <v>693</v>
      </c>
      <c r="E1043" s="47" t="s">
        <v>137</v>
      </c>
      <c r="F1043" s="4" t="s">
        <v>583</v>
      </c>
      <c r="G1043" s="52">
        <v>840</v>
      </c>
      <c r="H1043" s="3">
        <v>6</v>
      </c>
      <c r="I1043" s="15">
        <f>SUMIFS(IN_TRANSITO!E:E,IN_TRANSITO!B:B,PLANEJAMENTO!C1043,IN_TRANSITO!H:H,PLANEJAMENTO!$I$2,IN_TRANSITO!W:W,PLANEJAMENTO!A1043)</f>
        <v>0</v>
      </c>
      <c r="J1043" s="15">
        <f>SUMIFS(IN_TRANSITO!E:E,IN_TRANSITO!B:B,PLANEJAMENTO!C1043,IN_TRANSITO!H:H,PLANEJAMENTO!$J$2,IN_TRANSITO!W:W,PLANEJAMENTO!A1043)</f>
        <v>0</v>
      </c>
      <c r="K1043" s="15">
        <f>SUMIFS(PRODUCAO_SHRINK!E:E,PRODUCAO_SHRINK!B:B,PLANEJAMENTO[[#This Row],[SKU]],PRODUCAO_SHRINK!H:H,PLANEJAMENTO[[#Headers],[SHERINK SOLICITADO]],PRODUCAO_SHRINK!V:V,PLANEJAMENTO[[#This Row],[LISTA]])</f>
        <v>0</v>
      </c>
      <c r="L1043" s="15">
        <f>SUMIFS(PRODUCAO_SHRINK!E:E,PRODUCAO_SHRINK!B:B,PLANEJAMENTO[[#This Row],[SKU]],PRODUCAO_SHRINK!H:H,PLANEJAMENTO[[#Headers],[SHERINK ENVIADO]],PRODUCAO_SHRINK!V:V,PLANEJAMENTO[[#This Row],[LISTA]])</f>
        <v>0</v>
      </c>
      <c r="M1043" s="15">
        <f>SUMIFS(IN_TRANSITO!E:E,IN_TRANSITO!B:B,PLANEJAMENTO!C1043,IN_TRANSITO!H:H,PLANEJAMENTO!$M$2,IN_TRANSITO!W:W,PLANEJAMENTO!A1043)</f>
        <v>0</v>
      </c>
      <c r="N1043" s="15">
        <v>0</v>
      </c>
      <c r="O1043" s="15">
        <v>444</v>
      </c>
      <c r="P1043" s="15">
        <f>(PLANEJAMENTO[[#This Row],[AGUARDANDO SEPARAÇÃO]]+PLANEJAMENTO[[#This Row],[FINALIZADO]])-(PLANEJAMENTO[[#This Row],[TOTAL LISTA]]+PLANEJAMENTO[[#This Row],[KIT]])</f>
        <v>-444</v>
      </c>
      <c r="Q1043" s="3">
        <f>IFERROR(VLOOKUP(PLANEJAMENTO[[#This Row],[SKU]],EST_MERCOCAMP!A:E,5,0),0)</f>
        <v>786</v>
      </c>
      <c r="R1043" s="3">
        <f>IFERROR(VLOOKUP(PLANEJAMENTO[[#This Row],[SKU]],EST_LMX!A:C,3,0),0)</f>
        <v>108</v>
      </c>
      <c r="S1043" s="7">
        <f>IFERROR(IF(VLOOKUP(C1043,'EST_DEVINTEX X DEMANDA'!A:E,5,0)&lt;0,0,VLOOKUP(C1043,'EST_DEVINTEX X DEMANDA'!A:E,5,0)),0)</f>
        <v>840</v>
      </c>
      <c r="T1043" s="3"/>
      <c r="U1043" s="3">
        <f t="shared" si="37"/>
        <v>0</v>
      </c>
      <c r="V1043" s="3">
        <f t="shared" si="38"/>
        <v>0</v>
      </c>
      <c r="W1043" s="3" t="s">
        <v>145</v>
      </c>
      <c r="X1043" s="133" t="s">
        <v>145</v>
      </c>
      <c r="Y1043" s="73">
        <f>(PLANEJAMENTO[[#This Row],[AGUARDANDO SEPARAÇÃO]]+PLANEJAMENTO[[#This Row],[FINALIZADO]])/(PLANEJAMENTO[[#This Row],[KIT]]+PLANEJAMENTO[[#This Row],[TOTAL LISTA]])</f>
        <v>0</v>
      </c>
    </row>
    <row r="1044" spans="1:25" x14ac:dyDescent="0.25">
      <c r="A1044" s="72" t="s">
        <v>611</v>
      </c>
      <c r="B1044" s="71" t="s">
        <v>158</v>
      </c>
      <c r="C1044" s="3">
        <v>8295</v>
      </c>
      <c r="D1044" s="3" t="s">
        <v>396</v>
      </c>
      <c r="E1044" s="47" t="s">
        <v>137</v>
      </c>
      <c r="F1044" s="4" t="s">
        <v>583</v>
      </c>
      <c r="G1044" s="52">
        <v>1728</v>
      </c>
      <c r="H1044" s="3">
        <v>6</v>
      </c>
      <c r="I1044" s="15">
        <f>SUMIFS(IN_TRANSITO!E:E,IN_TRANSITO!B:B,PLANEJAMENTO!C1044,IN_TRANSITO!H:H,PLANEJAMENTO!$I$2,IN_TRANSITO!W:W,PLANEJAMENTO!A1044)</f>
        <v>0</v>
      </c>
      <c r="J1044" s="15">
        <f>SUMIFS(IN_TRANSITO!E:E,IN_TRANSITO!B:B,PLANEJAMENTO!C1044,IN_TRANSITO!H:H,PLANEJAMENTO!$J$2,IN_TRANSITO!W:W,PLANEJAMENTO!A1044)</f>
        <v>0</v>
      </c>
      <c r="K1044" s="15">
        <f>SUMIFS(PRODUCAO_SHRINK!E:E,PRODUCAO_SHRINK!B:B,PLANEJAMENTO[[#This Row],[SKU]],PRODUCAO_SHRINK!H:H,PLANEJAMENTO[[#Headers],[SHERINK SOLICITADO]],PRODUCAO_SHRINK!V:V,PLANEJAMENTO[[#This Row],[LISTA]])</f>
        <v>0</v>
      </c>
      <c r="L1044" s="15">
        <f>SUMIFS(PRODUCAO_SHRINK!E:E,PRODUCAO_SHRINK!B:B,PLANEJAMENTO[[#This Row],[SKU]],PRODUCAO_SHRINK!H:H,PLANEJAMENTO[[#Headers],[SHERINK ENVIADO]],PRODUCAO_SHRINK!V:V,PLANEJAMENTO[[#This Row],[LISTA]])</f>
        <v>0</v>
      </c>
      <c r="M1044" s="15">
        <f>SUMIFS(IN_TRANSITO!E:E,IN_TRANSITO!B:B,PLANEJAMENTO!C1044,IN_TRANSITO!H:H,PLANEJAMENTO!$M$2,IN_TRANSITO!W:W,PLANEJAMENTO!A1044)</f>
        <v>0</v>
      </c>
      <c r="N1044" s="15">
        <v>0</v>
      </c>
      <c r="O1044" s="15">
        <v>444</v>
      </c>
      <c r="P1044" s="15">
        <f>(PLANEJAMENTO[[#This Row],[AGUARDANDO SEPARAÇÃO]]+PLANEJAMENTO[[#This Row],[FINALIZADO]])-(PLANEJAMENTO[[#This Row],[TOTAL LISTA]]+PLANEJAMENTO[[#This Row],[KIT]])</f>
        <v>-444</v>
      </c>
      <c r="Q1044" s="3">
        <f>IFERROR(VLOOKUP(PLANEJAMENTO[[#This Row],[SKU]],EST_MERCOCAMP!A:E,5,0),0)</f>
        <v>936</v>
      </c>
      <c r="R1044" s="3">
        <f>IFERROR(VLOOKUP(PLANEJAMENTO[[#This Row],[SKU]],EST_LMX!A:C,3,0),0)</f>
        <v>0</v>
      </c>
      <c r="S1044" s="7">
        <f>IFERROR(IF(VLOOKUP(C1044,'EST_DEVINTEX X DEMANDA'!A:E,5,0)&lt;0,0,VLOOKUP(C1044,'EST_DEVINTEX X DEMANDA'!A:E,5,0)),0)</f>
        <v>1326</v>
      </c>
      <c r="T1044" s="3"/>
      <c r="U1044" s="3">
        <f t="shared" si="37"/>
        <v>0</v>
      </c>
      <c r="V1044" s="3">
        <f t="shared" si="38"/>
        <v>0</v>
      </c>
      <c r="W1044" s="3" t="s">
        <v>145</v>
      </c>
      <c r="X1044" s="133" t="s">
        <v>145</v>
      </c>
      <c r="Y1044" s="73">
        <f>(PLANEJAMENTO[[#This Row],[AGUARDANDO SEPARAÇÃO]]+PLANEJAMENTO[[#This Row],[FINALIZADO]])/(PLANEJAMENTO[[#This Row],[KIT]]+PLANEJAMENTO[[#This Row],[TOTAL LISTA]])</f>
        <v>0</v>
      </c>
    </row>
    <row r="1045" spans="1:25" x14ac:dyDescent="0.25">
      <c r="A1045" s="72" t="s">
        <v>611</v>
      </c>
      <c r="B1045" s="71" t="s">
        <v>158</v>
      </c>
      <c r="C1045" s="3">
        <v>32626</v>
      </c>
      <c r="D1045" s="3" t="s">
        <v>694</v>
      </c>
      <c r="E1045" s="47" t="s">
        <v>137</v>
      </c>
      <c r="F1045" s="4" t="s">
        <v>583</v>
      </c>
      <c r="G1045" s="52">
        <v>8352</v>
      </c>
      <c r="H1045" s="3">
        <v>12</v>
      </c>
      <c r="I1045" s="15">
        <f>SUMIFS(IN_TRANSITO!E:E,IN_TRANSITO!B:B,PLANEJAMENTO!C1045,IN_TRANSITO!H:H,PLANEJAMENTO!$I$2,IN_TRANSITO!W:W,PLANEJAMENTO!A1045)</f>
        <v>0</v>
      </c>
      <c r="J1045" s="15">
        <f>SUMIFS(IN_TRANSITO!E:E,IN_TRANSITO!B:B,PLANEJAMENTO!C1045,IN_TRANSITO!H:H,PLANEJAMENTO!$J$2,IN_TRANSITO!W:W,PLANEJAMENTO!A1045)</f>
        <v>0</v>
      </c>
      <c r="K1045" s="15">
        <f>SUMIFS(PRODUCAO_SHRINK!E:E,PRODUCAO_SHRINK!B:B,PLANEJAMENTO[[#This Row],[SKU]],PRODUCAO_SHRINK!H:H,PLANEJAMENTO[[#Headers],[SHERINK SOLICITADO]],PRODUCAO_SHRINK!V:V,PLANEJAMENTO[[#This Row],[LISTA]])</f>
        <v>0</v>
      </c>
      <c r="L1045" s="15">
        <f>SUMIFS(PRODUCAO_SHRINK!E:E,PRODUCAO_SHRINK!B:B,PLANEJAMENTO[[#This Row],[SKU]],PRODUCAO_SHRINK!H:H,PLANEJAMENTO[[#Headers],[SHERINK ENVIADO]],PRODUCAO_SHRINK!V:V,PLANEJAMENTO[[#This Row],[LISTA]])</f>
        <v>0</v>
      </c>
      <c r="M1045" s="15">
        <f>SUMIFS(IN_TRANSITO!E:E,IN_TRANSITO!B:B,PLANEJAMENTO!C1045,IN_TRANSITO!H:H,PLANEJAMENTO!$M$2,IN_TRANSITO!W:W,PLANEJAMENTO!A1045)</f>
        <v>0</v>
      </c>
      <c r="N1045" s="15">
        <v>0</v>
      </c>
      <c r="O1045" s="15">
        <v>444</v>
      </c>
      <c r="P1045" s="15">
        <f>(PLANEJAMENTO[[#This Row],[AGUARDANDO SEPARAÇÃO]]+PLANEJAMENTO[[#This Row],[FINALIZADO]])-(PLANEJAMENTO[[#This Row],[TOTAL LISTA]]+PLANEJAMENTO[[#This Row],[KIT]])</f>
        <v>-444</v>
      </c>
      <c r="Q1045" s="3">
        <f>IFERROR(VLOOKUP(PLANEJAMENTO[[#This Row],[SKU]],EST_MERCOCAMP!A:E,5,0),0)</f>
        <v>12168</v>
      </c>
      <c r="R1045" s="3">
        <f>IFERROR(VLOOKUP(PLANEJAMENTO[[#This Row],[SKU]],EST_LMX!A:C,3,0),0)</f>
        <v>948</v>
      </c>
      <c r="S1045" s="7">
        <f>IFERROR(IF(VLOOKUP(C1045,'EST_DEVINTEX X DEMANDA'!A:E,5,0)&lt;0,0,VLOOKUP(C1045,'EST_DEVINTEX X DEMANDA'!A:E,5,0)),0)</f>
        <v>0</v>
      </c>
      <c r="T1045" s="3"/>
      <c r="U1045" s="3">
        <f t="shared" si="37"/>
        <v>0</v>
      </c>
      <c r="V1045" s="3">
        <f t="shared" si="38"/>
        <v>0</v>
      </c>
      <c r="W1045" s="3" t="s">
        <v>182</v>
      </c>
      <c r="X1045" s="133" t="s">
        <v>145</v>
      </c>
      <c r="Y1045" s="73">
        <f>(PLANEJAMENTO[[#This Row],[AGUARDANDO SEPARAÇÃO]]+PLANEJAMENTO[[#This Row],[FINALIZADO]])/(PLANEJAMENTO[[#This Row],[KIT]]+PLANEJAMENTO[[#This Row],[TOTAL LISTA]])</f>
        <v>0</v>
      </c>
    </row>
    <row r="1046" spans="1:25" x14ac:dyDescent="0.25">
      <c r="A1046" s="72" t="s">
        <v>611</v>
      </c>
      <c r="B1046" s="71" t="s">
        <v>158</v>
      </c>
      <c r="C1046" s="3">
        <v>34437</v>
      </c>
      <c r="D1046" s="3" t="s">
        <v>55</v>
      </c>
      <c r="E1046" s="47" t="s">
        <v>138</v>
      </c>
      <c r="F1046" s="4" t="s">
        <v>583</v>
      </c>
      <c r="G1046" s="52">
        <v>960</v>
      </c>
      <c r="H1046" s="3">
        <v>6</v>
      </c>
      <c r="I1046" s="15">
        <f>SUMIFS(IN_TRANSITO!E:E,IN_TRANSITO!B:B,PLANEJAMENTO!C1046,IN_TRANSITO!H:H,PLANEJAMENTO!$I$2,IN_TRANSITO!W:W,PLANEJAMENTO!A1046)</f>
        <v>0</v>
      </c>
      <c r="J1046" s="15">
        <f>SUMIFS(IN_TRANSITO!E:E,IN_TRANSITO!B:B,PLANEJAMENTO!C1046,IN_TRANSITO!H:H,PLANEJAMENTO!$J$2,IN_TRANSITO!W:W,PLANEJAMENTO!A1046)</f>
        <v>0</v>
      </c>
      <c r="K1046" s="15">
        <f>SUMIFS(PRODUCAO_SHRINK!E:E,PRODUCAO_SHRINK!B:B,PLANEJAMENTO[[#This Row],[SKU]],PRODUCAO_SHRINK!H:H,PLANEJAMENTO[[#Headers],[SHERINK SOLICITADO]],PRODUCAO_SHRINK!V:V,PLANEJAMENTO[[#This Row],[LISTA]])</f>
        <v>0</v>
      </c>
      <c r="L1046" s="15">
        <f>SUMIFS(PRODUCAO_SHRINK!E:E,PRODUCAO_SHRINK!B:B,PLANEJAMENTO[[#This Row],[SKU]],PRODUCAO_SHRINK!H:H,PLANEJAMENTO[[#Headers],[SHERINK ENVIADO]],PRODUCAO_SHRINK!V:V,PLANEJAMENTO[[#This Row],[LISTA]])</f>
        <v>0</v>
      </c>
      <c r="M1046" s="15">
        <f>SUMIFS(IN_TRANSITO!E:E,IN_TRANSITO!B:B,PLANEJAMENTO!C1046,IN_TRANSITO!H:H,PLANEJAMENTO!$M$2,IN_TRANSITO!W:W,PLANEJAMENTO!A1046)</f>
        <v>0</v>
      </c>
      <c r="N1046" s="15">
        <v>0</v>
      </c>
      <c r="O1046" s="15">
        <v>450</v>
      </c>
      <c r="P1046" s="15">
        <f>(PLANEJAMENTO[[#This Row],[AGUARDANDO SEPARAÇÃO]]+PLANEJAMENTO[[#This Row],[FINALIZADO]])-(PLANEJAMENTO[[#This Row],[TOTAL LISTA]]+PLANEJAMENTO[[#This Row],[KIT]])</f>
        <v>-450</v>
      </c>
      <c r="Q1046" s="3">
        <f>IFERROR(VLOOKUP(PLANEJAMENTO[[#This Row],[SKU]],EST_MERCOCAMP!A:E,5,0),0)</f>
        <v>1110</v>
      </c>
      <c r="R1046" s="3">
        <f>IFERROR(VLOOKUP(PLANEJAMENTO[[#This Row],[SKU]],EST_LMX!A:C,3,0),0)</f>
        <v>162</v>
      </c>
      <c r="S1046" s="7">
        <f>IFERROR(IF(VLOOKUP(C1046,'EST_DEVINTEX X DEMANDA'!A:E,5,0)&lt;0,0,VLOOKUP(C1046,'EST_DEVINTEX X DEMANDA'!A:E,5,0)),0)</f>
        <v>1920</v>
      </c>
      <c r="T1046" s="3"/>
      <c r="U1046" s="3">
        <f t="shared" si="37"/>
        <v>0</v>
      </c>
      <c r="V1046" s="3">
        <f t="shared" si="38"/>
        <v>0</v>
      </c>
      <c r="W1046" s="3" t="s">
        <v>182</v>
      </c>
      <c r="X1046" s="133" t="s">
        <v>145</v>
      </c>
      <c r="Y1046" s="73">
        <f>(PLANEJAMENTO[[#This Row],[AGUARDANDO SEPARAÇÃO]]+PLANEJAMENTO[[#This Row],[FINALIZADO]])/(PLANEJAMENTO[[#This Row],[KIT]]+PLANEJAMENTO[[#This Row],[TOTAL LISTA]])</f>
        <v>0</v>
      </c>
    </row>
    <row r="1047" spans="1:25" x14ac:dyDescent="0.25">
      <c r="A1047" s="72" t="s">
        <v>611</v>
      </c>
      <c r="B1047" s="71" t="s">
        <v>158</v>
      </c>
      <c r="C1047" s="3">
        <v>33265</v>
      </c>
      <c r="D1047" s="3" t="s">
        <v>31</v>
      </c>
      <c r="E1047" s="47" t="s">
        <v>137</v>
      </c>
      <c r="F1047" s="4" t="s">
        <v>583</v>
      </c>
      <c r="G1047" s="52">
        <v>5280</v>
      </c>
      <c r="H1047" s="3">
        <v>12</v>
      </c>
      <c r="I1047" s="15">
        <f>SUMIFS(IN_TRANSITO!E:E,IN_TRANSITO!B:B,PLANEJAMENTO!C1047,IN_TRANSITO!H:H,PLANEJAMENTO!$I$2,IN_TRANSITO!W:W,PLANEJAMENTO!A1047)</f>
        <v>0</v>
      </c>
      <c r="J1047" s="15">
        <f>SUMIFS(IN_TRANSITO!E:E,IN_TRANSITO!B:B,PLANEJAMENTO!C1047,IN_TRANSITO!H:H,PLANEJAMENTO!$J$2,IN_TRANSITO!W:W,PLANEJAMENTO!A1047)</f>
        <v>0</v>
      </c>
      <c r="K1047" s="15">
        <f>SUMIFS(PRODUCAO_SHRINK!E:E,PRODUCAO_SHRINK!B:B,PLANEJAMENTO[[#This Row],[SKU]],PRODUCAO_SHRINK!H:H,PLANEJAMENTO[[#Headers],[SHERINK SOLICITADO]],PRODUCAO_SHRINK!V:V,PLANEJAMENTO[[#This Row],[LISTA]])</f>
        <v>0</v>
      </c>
      <c r="L1047" s="15">
        <f>SUMIFS(PRODUCAO_SHRINK!E:E,PRODUCAO_SHRINK!B:B,PLANEJAMENTO[[#This Row],[SKU]],PRODUCAO_SHRINK!H:H,PLANEJAMENTO[[#Headers],[SHERINK ENVIADO]],PRODUCAO_SHRINK!V:V,PLANEJAMENTO[[#This Row],[LISTA]])</f>
        <v>0</v>
      </c>
      <c r="M1047" s="15">
        <f>SUMIFS(IN_TRANSITO!E:E,IN_TRANSITO!B:B,PLANEJAMENTO!C1047,IN_TRANSITO!H:H,PLANEJAMENTO!$M$2,IN_TRANSITO!W:W,PLANEJAMENTO!A1047)</f>
        <v>0</v>
      </c>
      <c r="N1047" s="15">
        <v>0</v>
      </c>
      <c r="O1047" s="15">
        <v>456</v>
      </c>
      <c r="P1047" s="15">
        <f>(PLANEJAMENTO[[#This Row],[AGUARDANDO SEPARAÇÃO]]+PLANEJAMENTO[[#This Row],[FINALIZADO]])-(PLANEJAMENTO[[#This Row],[TOTAL LISTA]]+PLANEJAMENTO[[#This Row],[KIT]])</f>
        <v>-456</v>
      </c>
      <c r="Q1047" s="3">
        <f>IFERROR(VLOOKUP(PLANEJAMENTO[[#This Row],[SKU]],EST_MERCOCAMP!A:E,5,0),0)</f>
        <v>6048</v>
      </c>
      <c r="R1047" s="3">
        <f>IFERROR(VLOOKUP(PLANEJAMENTO[[#This Row],[SKU]],EST_LMX!A:C,3,0),0)</f>
        <v>1632</v>
      </c>
      <c r="S1047" s="7">
        <f>IFERROR(IF(VLOOKUP(C1047,'EST_DEVINTEX X DEMANDA'!A:E,5,0)&lt;0,0,VLOOKUP(C1047,'EST_DEVINTEX X DEMANDA'!A:E,5,0)),0)</f>
        <v>5760</v>
      </c>
      <c r="T1047" s="3"/>
      <c r="U1047" s="3">
        <f t="shared" si="37"/>
        <v>0</v>
      </c>
      <c r="V1047" s="3">
        <f t="shared" si="38"/>
        <v>0</v>
      </c>
      <c r="W1047" s="3" t="s">
        <v>182</v>
      </c>
      <c r="X1047" s="133" t="s">
        <v>145</v>
      </c>
      <c r="Y1047" s="73">
        <f>(PLANEJAMENTO[[#This Row],[AGUARDANDO SEPARAÇÃO]]+PLANEJAMENTO[[#This Row],[FINALIZADO]])/(PLANEJAMENTO[[#This Row],[KIT]]+PLANEJAMENTO[[#This Row],[TOTAL LISTA]])</f>
        <v>0</v>
      </c>
    </row>
    <row r="1048" spans="1:25" x14ac:dyDescent="0.25">
      <c r="A1048" s="72" t="s">
        <v>611</v>
      </c>
      <c r="B1048" s="71" t="s">
        <v>158</v>
      </c>
      <c r="C1048" s="3">
        <v>30562</v>
      </c>
      <c r="D1048" s="3" t="s">
        <v>479</v>
      </c>
      <c r="E1048" s="47" t="s">
        <v>137</v>
      </c>
      <c r="F1048" s="4" t="s">
        <v>583</v>
      </c>
      <c r="G1048" s="52">
        <v>720</v>
      </c>
      <c r="H1048" s="3">
        <v>6</v>
      </c>
      <c r="I1048" s="15">
        <f>SUMIFS(IN_TRANSITO!E:E,IN_TRANSITO!B:B,PLANEJAMENTO!C1048,IN_TRANSITO!H:H,PLANEJAMENTO!$I$2,IN_TRANSITO!W:W,PLANEJAMENTO!A1048)</f>
        <v>468</v>
      </c>
      <c r="J1048" s="15">
        <f>SUMIFS(IN_TRANSITO!E:E,IN_TRANSITO!B:B,PLANEJAMENTO!C1048,IN_TRANSITO!H:H,PLANEJAMENTO!$J$2,IN_TRANSITO!W:W,PLANEJAMENTO!A1048)</f>
        <v>0</v>
      </c>
      <c r="K1048" s="15">
        <f>SUMIFS(PRODUCAO_SHRINK!E:E,PRODUCAO_SHRINK!B:B,PLANEJAMENTO[[#This Row],[SKU]],PRODUCAO_SHRINK!H:H,PLANEJAMENTO[[#Headers],[SHERINK SOLICITADO]],PRODUCAO_SHRINK!V:V,PLANEJAMENTO[[#This Row],[LISTA]])</f>
        <v>0</v>
      </c>
      <c r="L1048" s="15">
        <f>SUMIFS(PRODUCAO_SHRINK!E:E,PRODUCAO_SHRINK!B:B,PLANEJAMENTO[[#This Row],[SKU]],PRODUCAO_SHRINK!H:H,PLANEJAMENTO[[#Headers],[SHERINK ENVIADO]],PRODUCAO_SHRINK!V:V,PLANEJAMENTO[[#This Row],[LISTA]])</f>
        <v>0</v>
      </c>
      <c r="M1048" s="15">
        <f>SUMIFS(IN_TRANSITO!E:E,IN_TRANSITO!B:B,PLANEJAMENTO!C1048,IN_TRANSITO!H:H,PLANEJAMENTO!$M$2,IN_TRANSITO!W:W,PLANEJAMENTO!A1048)</f>
        <v>0</v>
      </c>
      <c r="N1048" s="15">
        <v>0</v>
      </c>
      <c r="O1048" s="15">
        <v>468</v>
      </c>
      <c r="P1048" s="15">
        <f>(PLANEJAMENTO[[#This Row],[AGUARDANDO SEPARAÇÃO]]+PLANEJAMENTO[[#This Row],[FINALIZADO]])-(PLANEJAMENTO[[#This Row],[TOTAL LISTA]]+PLANEJAMENTO[[#This Row],[KIT]])</f>
        <v>0</v>
      </c>
      <c r="Q1048" s="3">
        <f>IFERROR(VLOOKUP(PLANEJAMENTO[[#This Row],[SKU]],EST_MERCOCAMP!A:E,5,0),0)</f>
        <v>522</v>
      </c>
      <c r="R1048" s="3">
        <f>IFERROR(VLOOKUP(PLANEJAMENTO[[#This Row],[SKU]],EST_LMX!A:C,3,0),0)</f>
        <v>618</v>
      </c>
      <c r="S1048" s="7">
        <f>IFERROR(IF(VLOOKUP(C1048,'EST_DEVINTEX X DEMANDA'!A:E,5,0)&lt;0,0,VLOOKUP(C1048,'EST_DEVINTEX X DEMANDA'!A:E,5,0)),0)</f>
        <v>984</v>
      </c>
      <c r="T1048" s="3"/>
      <c r="U1048" s="3">
        <f t="shared" si="37"/>
        <v>0</v>
      </c>
      <c r="V1048" s="3">
        <f t="shared" si="38"/>
        <v>0</v>
      </c>
      <c r="W1048" s="3" t="s">
        <v>145</v>
      </c>
      <c r="X1048" s="133" t="s">
        <v>145</v>
      </c>
      <c r="Y1048" s="73">
        <f>(PLANEJAMENTO[[#This Row],[AGUARDANDO SEPARAÇÃO]]+PLANEJAMENTO[[#This Row],[FINALIZADO]])/(PLANEJAMENTO[[#This Row],[KIT]]+PLANEJAMENTO[[#This Row],[TOTAL LISTA]])</f>
        <v>1</v>
      </c>
    </row>
    <row r="1049" spans="1:25" x14ac:dyDescent="0.25">
      <c r="A1049" s="72" t="s">
        <v>611</v>
      </c>
      <c r="B1049" s="71" t="s">
        <v>158</v>
      </c>
      <c r="C1049" s="3">
        <v>8260</v>
      </c>
      <c r="D1049" s="3" t="s">
        <v>468</v>
      </c>
      <c r="E1049" s="47" t="s">
        <v>138</v>
      </c>
      <c r="F1049" s="4" t="s">
        <v>583</v>
      </c>
      <c r="G1049" s="52">
        <v>1512</v>
      </c>
      <c r="H1049" s="3">
        <v>6</v>
      </c>
      <c r="I1049" s="15">
        <f>SUMIFS(IN_TRANSITO!E:E,IN_TRANSITO!B:B,PLANEJAMENTO!C1049,IN_TRANSITO!H:H,PLANEJAMENTO!$I$2,IN_TRANSITO!W:W,PLANEJAMENTO!A1049)</f>
        <v>474</v>
      </c>
      <c r="J1049" s="15">
        <f>SUMIFS(IN_TRANSITO!E:E,IN_TRANSITO!B:B,PLANEJAMENTO!C1049,IN_TRANSITO!H:H,PLANEJAMENTO!$J$2,IN_TRANSITO!W:W,PLANEJAMENTO!A1049)</f>
        <v>0</v>
      </c>
      <c r="K1049" s="15">
        <f>SUMIFS(PRODUCAO_SHRINK!E:E,PRODUCAO_SHRINK!B:B,PLANEJAMENTO[[#This Row],[SKU]],PRODUCAO_SHRINK!H:H,PLANEJAMENTO[[#Headers],[SHERINK SOLICITADO]],PRODUCAO_SHRINK!V:V,PLANEJAMENTO[[#This Row],[LISTA]])</f>
        <v>0</v>
      </c>
      <c r="L1049" s="15">
        <f>SUMIFS(PRODUCAO_SHRINK!E:E,PRODUCAO_SHRINK!B:B,PLANEJAMENTO[[#This Row],[SKU]],PRODUCAO_SHRINK!H:H,PLANEJAMENTO[[#Headers],[SHERINK ENVIADO]],PRODUCAO_SHRINK!V:V,PLANEJAMENTO[[#This Row],[LISTA]])</f>
        <v>0</v>
      </c>
      <c r="M1049" s="15">
        <f>SUMIFS(IN_TRANSITO!E:E,IN_TRANSITO!B:B,PLANEJAMENTO!C1049,IN_TRANSITO!H:H,PLANEJAMENTO!$M$2,IN_TRANSITO!W:W,PLANEJAMENTO!A1049)</f>
        <v>0</v>
      </c>
      <c r="N1049" s="15">
        <v>0</v>
      </c>
      <c r="O1049" s="15">
        <v>474</v>
      </c>
      <c r="P1049" s="15">
        <f>(PLANEJAMENTO[[#This Row],[AGUARDANDO SEPARAÇÃO]]+PLANEJAMENTO[[#This Row],[FINALIZADO]])-(PLANEJAMENTO[[#This Row],[TOTAL LISTA]]+PLANEJAMENTO[[#This Row],[KIT]])</f>
        <v>0</v>
      </c>
      <c r="Q1049" s="3">
        <f>IFERROR(VLOOKUP(PLANEJAMENTO[[#This Row],[SKU]],EST_MERCOCAMP!A:E,5,0),0)</f>
        <v>17316</v>
      </c>
      <c r="R1049" s="3">
        <f>IFERROR(VLOOKUP(PLANEJAMENTO[[#This Row],[SKU]],EST_LMX!A:C,3,0),0)</f>
        <v>1422</v>
      </c>
      <c r="S1049" s="7">
        <f>IFERROR(IF(VLOOKUP(C1049,'EST_DEVINTEX X DEMANDA'!A:E,5,0)&lt;0,0,VLOOKUP(C1049,'EST_DEVINTEX X DEMANDA'!A:E,5,0)),0)</f>
        <v>17514</v>
      </c>
      <c r="T1049" s="3"/>
      <c r="U1049" s="3">
        <f t="shared" si="37"/>
        <v>0</v>
      </c>
      <c r="V1049" s="3">
        <f t="shared" si="38"/>
        <v>0</v>
      </c>
      <c r="W1049" s="3" t="s">
        <v>145</v>
      </c>
      <c r="X1049" s="133" t="s">
        <v>145</v>
      </c>
      <c r="Y1049" s="73">
        <f>(PLANEJAMENTO[[#This Row],[AGUARDANDO SEPARAÇÃO]]+PLANEJAMENTO[[#This Row],[FINALIZADO]])/(PLANEJAMENTO[[#This Row],[KIT]]+PLANEJAMENTO[[#This Row],[TOTAL LISTA]])</f>
        <v>1</v>
      </c>
    </row>
    <row r="1050" spans="1:25" x14ac:dyDescent="0.25">
      <c r="A1050" s="72" t="s">
        <v>611</v>
      </c>
      <c r="B1050" s="71" t="s">
        <v>158</v>
      </c>
      <c r="C1050" s="3">
        <v>33299</v>
      </c>
      <c r="D1050" s="3" t="s">
        <v>695</v>
      </c>
      <c r="E1050" s="47" t="s">
        <v>137</v>
      </c>
      <c r="F1050" s="4" t="s">
        <v>583</v>
      </c>
      <c r="G1050" s="52">
        <v>2376</v>
      </c>
      <c r="H1050" s="3">
        <v>6</v>
      </c>
      <c r="I1050" s="15">
        <f>SUMIFS(IN_TRANSITO!E:E,IN_TRANSITO!B:B,PLANEJAMENTO!C1050,IN_TRANSITO!H:H,PLANEJAMENTO!$I$2,IN_TRANSITO!W:W,PLANEJAMENTO!A1050)</f>
        <v>474</v>
      </c>
      <c r="J1050" s="15">
        <f>SUMIFS(IN_TRANSITO!E:E,IN_TRANSITO!B:B,PLANEJAMENTO!C1050,IN_TRANSITO!H:H,PLANEJAMENTO!$J$2,IN_TRANSITO!W:W,PLANEJAMENTO!A1050)</f>
        <v>0</v>
      </c>
      <c r="K1050" s="15">
        <f>SUMIFS(PRODUCAO_SHRINK!E:E,PRODUCAO_SHRINK!B:B,PLANEJAMENTO[[#This Row],[SKU]],PRODUCAO_SHRINK!H:H,PLANEJAMENTO[[#Headers],[SHERINK SOLICITADO]],PRODUCAO_SHRINK!V:V,PLANEJAMENTO[[#This Row],[LISTA]])</f>
        <v>0</v>
      </c>
      <c r="L1050" s="15">
        <f>SUMIFS(PRODUCAO_SHRINK!E:E,PRODUCAO_SHRINK!B:B,PLANEJAMENTO[[#This Row],[SKU]],PRODUCAO_SHRINK!H:H,PLANEJAMENTO[[#Headers],[SHERINK ENVIADO]],PRODUCAO_SHRINK!V:V,PLANEJAMENTO[[#This Row],[LISTA]])</f>
        <v>0</v>
      </c>
      <c r="M1050" s="15">
        <f>SUMIFS(IN_TRANSITO!E:E,IN_TRANSITO!B:B,PLANEJAMENTO!C1050,IN_TRANSITO!H:H,PLANEJAMENTO!$M$2,IN_TRANSITO!W:W,PLANEJAMENTO!A1050)</f>
        <v>0</v>
      </c>
      <c r="N1050" s="15">
        <v>0</v>
      </c>
      <c r="O1050" s="15">
        <v>474</v>
      </c>
      <c r="P1050" s="15">
        <f>(PLANEJAMENTO[[#This Row],[AGUARDANDO SEPARAÇÃO]]+PLANEJAMENTO[[#This Row],[FINALIZADO]])-(PLANEJAMENTO[[#This Row],[TOTAL LISTA]]+PLANEJAMENTO[[#This Row],[KIT]])</f>
        <v>0</v>
      </c>
      <c r="Q1050" s="3">
        <f>IFERROR(VLOOKUP(PLANEJAMENTO[[#This Row],[SKU]],EST_MERCOCAMP!A:E,5,0),0)</f>
        <v>7548</v>
      </c>
      <c r="R1050" s="3">
        <f>IFERROR(VLOOKUP(PLANEJAMENTO[[#This Row],[SKU]],EST_LMX!A:C,3,0),0)</f>
        <v>3084</v>
      </c>
      <c r="S1050" s="7">
        <f>IFERROR(IF(VLOOKUP(C1050,'EST_DEVINTEX X DEMANDA'!A:E,5,0)&lt;0,0,VLOOKUP(C1050,'EST_DEVINTEX X DEMANDA'!A:E,5,0)),0)</f>
        <v>0</v>
      </c>
      <c r="T1050" s="3"/>
      <c r="U1050" s="3">
        <f t="shared" si="37"/>
        <v>0</v>
      </c>
      <c r="V1050" s="3">
        <f t="shared" si="38"/>
        <v>0</v>
      </c>
      <c r="W1050" s="3" t="s">
        <v>145</v>
      </c>
      <c r="X1050" s="133" t="s">
        <v>145</v>
      </c>
      <c r="Y1050" s="73">
        <f>(PLANEJAMENTO[[#This Row],[AGUARDANDO SEPARAÇÃO]]+PLANEJAMENTO[[#This Row],[FINALIZADO]])/(PLANEJAMENTO[[#This Row],[KIT]]+PLANEJAMENTO[[#This Row],[TOTAL LISTA]])</f>
        <v>1</v>
      </c>
    </row>
    <row r="1051" spans="1:25" x14ac:dyDescent="0.25">
      <c r="A1051" s="72" t="s">
        <v>611</v>
      </c>
      <c r="B1051" s="71" t="s">
        <v>158</v>
      </c>
      <c r="C1051" s="3">
        <v>32624</v>
      </c>
      <c r="D1051" s="3" t="s">
        <v>476</v>
      </c>
      <c r="E1051" s="47" t="s">
        <v>135</v>
      </c>
      <c r="F1051" s="4" t="s">
        <v>583</v>
      </c>
      <c r="G1051" s="52">
        <v>8352</v>
      </c>
      <c r="H1051" s="3">
        <v>12</v>
      </c>
      <c r="I1051" s="15">
        <f>SUMIFS(IN_TRANSITO!E:E,IN_TRANSITO!B:B,PLANEJAMENTO!C1051,IN_TRANSITO!H:H,PLANEJAMENTO!$I$2,IN_TRANSITO!W:W,PLANEJAMENTO!A1051)</f>
        <v>0</v>
      </c>
      <c r="J1051" s="15">
        <f>SUMIFS(IN_TRANSITO!E:E,IN_TRANSITO!B:B,PLANEJAMENTO!C1051,IN_TRANSITO!H:H,PLANEJAMENTO!$J$2,IN_TRANSITO!W:W,PLANEJAMENTO!A1051)</f>
        <v>0</v>
      </c>
      <c r="K1051" s="15">
        <f>SUMIFS(PRODUCAO_SHRINK!E:E,PRODUCAO_SHRINK!B:B,PLANEJAMENTO[[#This Row],[SKU]],PRODUCAO_SHRINK!H:H,PLANEJAMENTO[[#Headers],[SHERINK SOLICITADO]],PRODUCAO_SHRINK!V:V,PLANEJAMENTO[[#This Row],[LISTA]])</f>
        <v>0</v>
      </c>
      <c r="L1051" s="15">
        <f>SUMIFS(PRODUCAO_SHRINK!E:E,PRODUCAO_SHRINK!B:B,PLANEJAMENTO[[#This Row],[SKU]],PRODUCAO_SHRINK!H:H,PLANEJAMENTO[[#Headers],[SHERINK ENVIADO]],PRODUCAO_SHRINK!V:V,PLANEJAMENTO[[#This Row],[LISTA]])</f>
        <v>0</v>
      </c>
      <c r="M1051" s="15">
        <f>SUMIFS(IN_TRANSITO!E:E,IN_TRANSITO!B:B,PLANEJAMENTO!C1051,IN_TRANSITO!H:H,PLANEJAMENTO!$M$2,IN_TRANSITO!W:W,PLANEJAMENTO!A1051)</f>
        <v>0</v>
      </c>
      <c r="N1051" s="15">
        <v>0</v>
      </c>
      <c r="O1051" s="15">
        <v>492</v>
      </c>
      <c r="P1051" s="15">
        <f>(PLANEJAMENTO[[#This Row],[AGUARDANDO SEPARAÇÃO]]+PLANEJAMENTO[[#This Row],[FINALIZADO]])-(PLANEJAMENTO[[#This Row],[TOTAL LISTA]]+PLANEJAMENTO[[#This Row],[KIT]])</f>
        <v>-492</v>
      </c>
      <c r="Q1051" s="3">
        <f>IFERROR(VLOOKUP(PLANEJAMENTO[[#This Row],[SKU]],EST_MERCOCAMP!A:E,5,0),0)</f>
        <v>41100</v>
      </c>
      <c r="R1051" s="3">
        <f>IFERROR(VLOOKUP(PLANEJAMENTO[[#This Row],[SKU]],EST_LMX!A:C,3,0),0)</f>
        <v>300</v>
      </c>
      <c r="S1051" s="7">
        <f>IFERROR(IF(VLOOKUP(C1051,'EST_DEVINTEX X DEMANDA'!A:E,5,0)&lt;0,0,VLOOKUP(C1051,'EST_DEVINTEX X DEMANDA'!A:E,5,0)),0)</f>
        <v>14088</v>
      </c>
      <c r="T1051" s="3"/>
      <c r="U1051" s="3">
        <f t="shared" si="37"/>
        <v>0</v>
      </c>
      <c r="V1051" s="3">
        <f t="shared" si="38"/>
        <v>0</v>
      </c>
      <c r="W1051" s="3" t="s">
        <v>182</v>
      </c>
      <c r="X1051" s="133" t="s">
        <v>145</v>
      </c>
      <c r="Y1051" s="73">
        <f>(PLANEJAMENTO[[#This Row],[AGUARDANDO SEPARAÇÃO]]+PLANEJAMENTO[[#This Row],[FINALIZADO]])/(PLANEJAMENTO[[#This Row],[KIT]]+PLANEJAMENTO[[#This Row],[TOTAL LISTA]])</f>
        <v>0</v>
      </c>
    </row>
    <row r="1052" spans="1:25" x14ac:dyDescent="0.25">
      <c r="A1052" s="72" t="s">
        <v>611</v>
      </c>
      <c r="B1052" s="71" t="s">
        <v>158</v>
      </c>
      <c r="C1052" s="3">
        <v>32446</v>
      </c>
      <c r="D1052" s="3" t="s">
        <v>507</v>
      </c>
      <c r="E1052" s="47" t="s">
        <v>135</v>
      </c>
      <c r="F1052" s="4" t="s">
        <v>583</v>
      </c>
      <c r="G1052" s="52">
        <v>480</v>
      </c>
      <c r="H1052" s="3">
        <v>6</v>
      </c>
      <c r="I1052" s="15">
        <f>SUMIFS(IN_TRANSITO!E:E,IN_TRANSITO!B:B,PLANEJAMENTO!C1052,IN_TRANSITO!H:H,PLANEJAMENTO!$I$2,IN_TRANSITO!W:W,PLANEJAMENTO!A1052)</f>
        <v>0</v>
      </c>
      <c r="J1052" s="15">
        <f>SUMIFS(IN_TRANSITO!E:E,IN_TRANSITO!B:B,PLANEJAMENTO!C1052,IN_TRANSITO!H:H,PLANEJAMENTO!$J$2,IN_TRANSITO!W:W,PLANEJAMENTO!A1052)</f>
        <v>0</v>
      </c>
      <c r="K1052" s="15">
        <f>SUMIFS(PRODUCAO_SHRINK!E:E,PRODUCAO_SHRINK!B:B,PLANEJAMENTO[[#This Row],[SKU]],PRODUCAO_SHRINK!H:H,PLANEJAMENTO[[#Headers],[SHERINK SOLICITADO]],PRODUCAO_SHRINK!V:V,PLANEJAMENTO[[#This Row],[LISTA]])</f>
        <v>0</v>
      </c>
      <c r="L1052" s="15">
        <f>SUMIFS(PRODUCAO_SHRINK!E:E,PRODUCAO_SHRINK!B:B,PLANEJAMENTO[[#This Row],[SKU]],PRODUCAO_SHRINK!H:H,PLANEJAMENTO[[#Headers],[SHERINK ENVIADO]],PRODUCAO_SHRINK!V:V,PLANEJAMENTO[[#This Row],[LISTA]])</f>
        <v>0</v>
      </c>
      <c r="M1052" s="15">
        <f>SUMIFS(IN_TRANSITO!E:E,IN_TRANSITO!B:B,PLANEJAMENTO!C1052,IN_TRANSITO!H:H,PLANEJAMENTO!$M$2,IN_TRANSITO!W:W,PLANEJAMENTO!A1052)</f>
        <v>0</v>
      </c>
      <c r="N1052" s="15">
        <v>0</v>
      </c>
      <c r="O1052" s="15">
        <v>486</v>
      </c>
      <c r="P1052" s="15">
        <f>(PLANEJAMENTO[[#This Row],[AGUARDANDO SEPARAÇÃO]]+PLANEJAMENTO[[#This Row],[FINALIZADO]])-(PLANEJAMENTO[[#This Row],[TOTAL LISTA]]+PLANEJAMENTO[[#This Row],[KIT]])</f>
        <v>-486</v>
      </c>
      <c r="Q1052" s="3">
        <f>IFERROR(VLOOKUP(PLANEJAMENTO[[#This Row],[SKU]],EST_MERCOCAMP!A:E,5,0),0)</f>
        <v>1956</v>
      </c>
      <c r="R1052" s="3">
        <f>IFERROR(VLOOKUP(PLANEJAMENTO[[#This Row],[SKU]],EST_LMX!A:C,3,0),0)</f>
        <v>1596</v>
      </c>
      <c r="S1052" s="7">
        <f>IFERROR(IF(VLOOKUP(C1052,'EST_DEVINTEX X DEMANDA'!A:E,5,0)&lt;0,0,VLOOKUP(C1052,'EST_DEVINTEX X DEMANDA'!A:E,5,0)),0)</f>
        <v>12582</v>
      </c>
      <c r="T1052" s="3"/>
      <c r="U1052" s="3">
        <f t="shared" si="37"/>
        <v>0</v>
      </c>
      <c r="V1052" s="3">
        <f t="shared" si="38"/>
        <v>0</v>
      </c>
      <c r="W1052" s="61" t="s">
        <v>182</v>
      </c>
      <c r="X1052" s="133" t="s">
        <v>145</v>
      </c>
      <c r="Y1052" s="73">
        <f>(PLANEJAMENTO[[#This Row],[AGUARDANDO SEPARAÇÃO]]+PLANEJAMENTO[[#This Row],[FINALIZADO]])/(PLANEJAMENTO[[#This Row],[KIT]]+PLANEJAMENTO[[#This Row],[TOTAL LISTA]])</f>
        <v>0</v>
      </c>
    </row>
    <row r="1053" spans="1:25" x14ac:dyDescent="0.25">
      <c r="A1053" s="72" t="s">
        <v>611</v>
      </c>
      <c r="B1053" s="71" t="s">
        <v>158</v>
      </c>
      <c r="C1053" s="3">
        <v>31713</v>
      </c>
      <c r="D1053" s="3" t="s">
        <v>696</v>
      </c>
      <c r="E1053" s="47" t="s">
        <v>137</v>
      </c>
      <c r="F1053" s="4" t="s">
        <v>583</v>
      </c>
      <c r="G1053" s="52">
        <v>390</v>
      </c>
      <c r="H1053" s="3">
        <v>6</v>
      </c>
      <c r="I1053" s="15">
        <f>SUMIFS(IN_TRANSITO!E:E,IN_TRANSITO!B:B,PLANEJAMENTO!C1053,IN_TRANSITO!H:H,PLANEJAMENTO!$I$2,IN_TRANSITO!W:W,PLANEJAMENTO!A1053)</f>
        <v>0</v>
      </c>
      <c r="J1053" s="15">
        <f>SUMIFS(IN_TRANSITO!E:E,IN_TRANSITO!B:B,PLANEJAMENTO!C1053,IN_TRANSITO!H:H,PLANEJAMENTO!$J$2,IN_TRANSITO!W:W,PLANEJAMENTO!A1053)</f>
        <v>0</v>
      </c>
      <c r="K1053" s="15">
        <f>SUMIFS(PRODUCAO_SHRINK!E:E,PRODUCAO_SHRINK!B:B,PLANEJAMENTO[[#This Row],[SKU]],PRODUCAO_SHRINK!H:H,PLANEJAMENTO[[#Headers],[SHERINK SOLICITADO]],PRODUCAO_SHRINK!V:V,PLANEJAMENTO[[#This Row],[LISTA]])</f>
        <v>0</v>
      </c>
      <c r="L1053" s="15">
        <f>SUMIFS(PRODUCAO_SHRINK!E:E,PRODUCAO_SHRINK!B:B,PLANEJAMENTO[[#This Row],[SKU]],PRODUCAO_SHRINK!H:H,PLANEJAMENTO[[#Headers],[SHERINK ENVIADO]],PRODUCAO_SHRINK!V:V,PLANEJAMENTO[[#This Row],[LISTA]])</f>
        <v>0</v>
      </c>
      <c r="M1053" s="15">
        <f>SUMIFS(IN_TRANSITO!E:E,IN_TRANSITO!B:B,PLANEJAMENTO!C1053,IN_TRANSITO!H:H,PLANEJAMENTO!$M$2,IN_TRANSITO!W:W,PLANEJAMENTO!A1053)</f>
        <v>0</v>
      </c>
      <c r="N1053" s="15">
        <v>0</v>
      </c>
      <c r="O1053" s="15">
        <v>486</v>
      </c>
      <c r="P1053" s="15">
        <f>(PLANEJAMENTO[[#This Row],[AGUARDANDO SEPARAÇÃO]]+PLANEJAMENTO[[#This Row],[FINALIZADO]])-(PLANEJAMENTO[[#This Row],[TOTAL LISTA]]+PLANEJAMENTO[[#This Row],[KIT]])</f>
        <v>-486</v>
      </c>
      <c r="Q1053" s="3">
        <f>IFERROR(VLOOKUP(PLANEJAMENTO[[#This Row],[SKU]],EST_MERCOCAMP!A:E,5,0),0)</f>
        <v>3612</v>
      </c>
      <c r="R1053" s="3">
        <f>IFERROR(VLOOKUP(PLANEJAMENTO[[#This Row],[SKU]],EST_LMX!A:C,3,0),0)</f>
        <v>888</v>
      </c>
      <c r="S1053" s="7">
        <f>IFERROR(IF(VLOOKUP(C1053,'EST_DEVINTEX X DEMANDA'!A:E,5,0)&lt;0,0,VLOOKUP(C1053,'EST_DEVINTEX X DEMANDA'!A:E,5,0)),0)</f>
        <v>3522</v>
      </c>
      <c r="T1053" s="3"/>
      <c r="U1053" s="3">
        <f t="shared" si="37"/>
        <v>0</v>
      </c>
      <c r="V1053" s="3">
        <f t="shared" si="38"/>
        <v>0</v>
      </c>
      <c r="W1053" s="61" t="s">
        <v>182</v>
      </c>
      <c r="X1053" s="133" t="s">
        <v>145</v>
      </c>
      <c r="Y1053" s="73">
        <f>(PLANEJAMENTO[[#This Row],[AGUARDANDO SEPARAÇÃO]]+PLANEJAMENTO[[#This Row],[FINALIZADO]])/(PLANEJAMENTO[[#This Row],[KIT]]+PLANEJAMENTO[[#This Row],[TOTAL LISTA]])</f>
        <v>0</v>
      </c>
    </row>
    <row r="1054" spans="1:25" x14ac:dyDescent="0.25">
      <c r="A1054" s="72" t="s">
        <v>611</v>
      </c>
      <c r="B1054" s="71" t="s">
        <v>158</v>
      </c>
      <c r="C1054" s="3">
        <v>32834</v>
      </c>
      <c r="D1054" s="3" t="s">
        <v>520</v>
      </c>
      <c r="E1054" s="47" t="s">
        <v>135</v>
      </c>
      <c r="F1054" s="4" t="s">
        <v>583</v>
      </c>
      <c r="G1054" s="52">
        <v>4526</v>
      </c>
      <c r="H1054" s="3">
        <v>6</v>
      </c>
      <c r="I1054" s="15">
        <f>SUMIFS(IN_TRANSITO!E:E,IN_TRANSITO!B:B,PLANEJAMENTO!C1054,IN_TRANSITO!H:H,PLANEJAMENTO!$I$2,IN_TRANSITO!W:W,PLANEJAMENTO!A1054)</f>
        <v>498</v>
      </c>
      <c r="J1054" s="15">
        <f>SUMIFS(IN_TRANSITO!E:E,IN_TRANSITO!B:B,PLANEJAMENTO!C1054,IN_TRANSITO!H:H,PLANEJAMENTO!$J$2,IN_TRANSITO!W:W,PLANEJAMENTO!A1054)</f>
        <v>0</v>
      </c>
      <c r="K1054" s="15">
        <f>SUMIFS(PRODUCAO_SHRINK!E:E,PRODUCAO_SHRINK!B:B,PLANEJAMENTO[[#This Row],[SKU]],PRODUCAO_SHRINK!H:H,PLANEJAMENTO[[#Headers],[SHERINK SOLICITADO]],PRODUCAO_SHRINK!V:V,PLANEJAMENTO[[#This Row],[LISTA]])</f>
        <v>0</v>
      </c>
      <c r="L1054" s="15">
        <f>SUMIFS(PRODUCAO_SHRINK!E:E,PRODUCAO_SHRINK!B:B,PLANEJAMENTO[[#This Row],[SKU]],PRODUCAO_SHRINK!H:H,PLANEJAMENTO[[#Headers],[SHERINK ENVIADO]],PRODUCAO_SHRINK!V:V,PLANEJAMENTO[[#This Row],[LISTA]])</f>
        <v>0</v>
      </c>
      <c r="M1054" s="15">
        <f>SUMIFS(IN_TRANSITO!E:E,IN_TRANSITO!B:B,PLANEJAMENTO!C1054,IN_TRANSITO!H:H,PLANEJAMENTO!$M$2,IN_TRANSITO!W:W,PLANEJAMENTO!A1054)</f>
        <v>0</v>
      </c>
      <c r="N1054" s="15">
        <v>0</v>
      </c>
      <c r="O1054" s="15">
        <v>498</v>
      </c>
      <c r="P1054" s="15">
        <f>(PLANEJAMENTO[[#This Row],[AGUARDANDO SEPARAÇÃO]]+PLANEJAMENTO[[#This Row],[FINALIZADO]])-(PLANEJAMENTO[[#This Row],[TOTAL LISTA]]+PLANEJAMENTO[[#This Row],[KIT]])</f>
        <v>0</v>
      </c>
      <c r="Q1054" s="3">
        <f>IFERROR(VLOOKUP(PLANEJAMENTO[[#This Row],[SKU]],EST_MERCOCAMP!A:E,5,0),0)</f>
        <v>-1218</v>
      </c>
      <c r="R1054" s="3">
        <f>IFERROR(VLOOKUP(PLANEJAMENTO[[#This Row],[SKU]],EST_LMX!A:C,3,0),0)</f>
        <v>2466</v>
      </c>
      <c r="S1054" s="7">
        <f>IFERROR(IF(VLOOKUP(C1054,'EST_DEVINTEX X DEMANDA'!A:E,5,0)&lt;0,0,VLOOKUP(C1054,'EST_DEVINTEX X DEMANDA'!A:E,5,0)),0)</f>
        <v>0</v>
      </c>
      <c r="T1054" s="3"/>
      <c r="U1054" s="3">
        <f t="shared" si="37"/>
        <v>0</v>
      </c>
      <c r="V1054" s="3">
        <f t="shared" si="38"/>
        <v>0</v>
      </c>
      <c r="W1054" s="3" t="s">
        <v>145</v>
      </c>
      <c r="X1054" s="133" t="s">
        <v>145</v>
      </c>
      <c r="Y1054" s="73">
        <f>(PLANEJAMENTO[[#This Row],[AGUARDANDO SEPARAÇÃO]]+PLANEJAMENTO[[#This Row],[FINALIZADO]])/(PLANEJAMENTO[[#This Row],[KIT]]+PLANEJAMENTO[[#This Row],[TOTAL LISTA]])</f>
        <v>1</v>
      </c>
    </row>
    <row r="1055" spans="1:25" x14ac:dyDescent="0.25">
      <c r="A1055" s="72" t="s">
        <v>611</v>
      </c>
      <c r="B1055" s="71" t="s">
        <v>158</v>
      </c>
      <c r="C1055" s="3">
        <v>32614</v>
      </c>
      <c r="D1055" s="3" t="s">
        <v>697</v>
      </c>
      <c r="E1055" s="47" t="s">
        <v>137</v>
      </c>
      <c r="F1055" s="4" t="s">
        <v>583</v>
      </c>
      <c r="G1055" s="52">
        <v>462</v>
      </c>
      <c r="H1055" s="3">
        <v>6</v>
      </c>
      <c r="I1055" s="15">
        <f>SUMIFS(IN_TRANSITO!E:E,IN_TRANSITO!B:B,PLANEJAMENTO!C1055,IN_TRANSITO!H:H,PLANEJAMENTO!$I$2,IN_TRANSITO!W:W,PLANEJAMENTO!A1055)</f>
        <v>0</v>
      </c>
      <c r="J1055" s="15">
        <f>SUMIFS(IN_TRANSITO!E:E,IN_TRANSITO!B:B,PLANEJAMENTO!C1055,IN_TRANSITO!H:H,PLANEJAMENTO!$J$2,IN_TRANSITO!W:W,PLANEJAMENTO!A1055)</f>
        <v>0</v>
      </c>
      <c r="K1055" s="15">
        <f>SUMIFS(PRODUCAO_SHRINK!E:E,PRODUCAO_SHRINK!B:B,PLANEJAMENTO[[#This Row],[SKU]],PRODUCAO_SHRINK!H:H,PLANEJAMENTO[[#Headers],[SHERINK SOLICITADO]],PRODUCAO_SHRINK!V:V,PLANEJAMENTO[[#This Row],[LISTA]])</f>
        <v>0</v>
      </c>
      <c r="L1055" s="15">
        <f>SUMIFS(PRODUCAO_SHRINK!E:E,PRODUCAO_SHRINK!B:B,PLANEJAMENTO[[#This Row],[SKU]],PRODUCAO_SHRINK!H:H,PLANEJAMENTO[[#Headers],[SHERINK ENVIADO]],PRODUCAO_SHRINK!V:V,PLANEJAMENTO[[#This Row],[LISTA]])</f>
        <v>0</v>
      </c>
      <c r="M1055" s="15">
        <f>SUMIFS(IN_TRANSITO!E:E,IN_TRANSITO!B:B,PLANEJAMENTO!C1055,IN_TRANSITO!H:H,PLANEJAMENTO!$M$2,IN_TRANSITO!W:W,PLANEJAMENTO!A1055)</f>
        <v>0</v>
      </c>
      <c r="N1055" s="15">
        <v>0</v>
      </c>
      <c r="O1055" s="15">
        <v>498</v>
      </c>
      <c r="P1055" s="15">
        <f>(PLANEJAMENTO[[#This Row],[AGUARDANDO SEPARAÇÃO]]+PLANEJAMENTO[[#This Row],[FINALIZADO]])-(PLANEJAMENTO[[#This Row],[TOTAL LISTA]]+PLANEJAMENTO[[#This Row],[KIT]])</f>
        <v>-498</v>
      </c>
      <c r="Q1055" s="3">
        <f>IFERROR(VLOOKUP(PLANEJAMENTO[[#This Row],[SKU]],EST_MERCOCAMP!A:E,5,0),0)</f>
        <v>1962</v>
      </c>
      <c r="R1055" s="3">
        <f>IFERROR(VLOOKUP(PLANEJAMENTO[[#This Row],[SKU]],EST_LMX!A:C,3,0),0)</f>
        <v>324</v>
      </c>
      <c r="S1055" s="7">
        <f>IFERROR(IF(VLOOKUP(C1055,'EST_DEVINTEX X DEMANDA'!A:E,5,0)&lt;0,0,VLOOKUP(C1055,'EST_DEVINTEX X DEMANDA'!A:E,5,0)),0)</f>
        <v>924</v>
      </c>
      <c r="T1055" s="3"/>
      <c r="U1055" s="3">
        <f t="shared" si="37"/>
        <v>0</v>
      </c>
      <c r="V1055" s="3">
        <f t="shared" si="38"/>
        <v>0</v>
      </c>
      <c r="W1055" s="61" t="s">
        <v>182</v>
      </c>
      <c r="X1055" s="133" t="s">
        <v>145</v>
      </c>
      <c r="Y1055" s="73">
        <f>(PLANEJAMENTO[[#This Row],[AGUARDANDO SEPARAÇÃO]]+PLANEJAMENTO[[#This Row],[FINALIZADO]])/(PLANEJAMENTO[[#This Row],[KIT]]+PLANEJAMENTO[[#This Row],[TOTAL LISTA]])</f>
        <v>0</v>
      </c>
    </row>
    <row r="1056" spans="1:25" x14ac:dyDescent="0.25">
      <c r="A1056" s="72" t="s">
        <v>611</v>
      </c>
      <c r="B1056" s="71" t="s">
        <v>158</v>
      </c>
      <c r="C1056" s="3">
        <v>33342</v>
      </c>
      <c r="D1056" s="3" t="s">
        <v>698</v>
      </c>
      <c r="E1056" s="47" t="s">
        <v>137</v>
      </c>
      <c r="F1056" s="4" t="s">
        <v>583</v>
      </c>
      <c r="G1056" s="52">
        <v>462</v>
      </c>
      <c r="H1056" s="3">
        <v>6</v>
      </c>
      <c r="I1056" s="15">
        <f>SUMIFS(IN_TRANSITO!E:E,IN_TRANSITO!B:B,PLANEJAMENTO!C1056,IN_TRANSITO!H:H,PLANEJAMENTO!$I$2,IN_TRANSITO!W:W,PLANEJAMENTO!A1056)</f>
        <v>0</v>
      </c>
      <c r="J1056" s="15">
        <f>SUMIFS(IN_TRANSITO!E:E,IN_TRANSITO!B:B,PLANEJAMENTO!C1056,IN_TRANSITO!H:H,PLANEJAMENTO!$J$2,IN_TRANSITO!W:W,PLANEJAMENTO!A1056)</f>
        <v>0</v>
      </c>
      <c r="K1056" s="15">
        <f>SUMIFS(PRODUCAO_SHRINK!E:E,PRODUCAO_SHRINK!B:B,PLANEJAMENTO[[#This Row],[SKU]],PRODUCAO_SHRINK!H:H,PLANEJAMENTO[[#Headers],[SHERINK SOLICITADO]],PRODUCAO_SHRINK!V:V,PLANEJAMENTO[[#This Row],[LISTA]])</f>
        <v>0</v>
      </c>
      <c r="L1056" s="15">
        <f>SUMIFS(PRODUCAO_SHRINK!E:E,PRODUCAO_SHRINK!B:B,PLANEJAMENTO[[#This Row],[SKU]],PRODUCAO_SHRINK!H:H,PLANEJAMENTO[[#Headers],[SHERINK ENVIADO]],PRODUCAO_SHRINK!V:V,PLANEJAMENTO[[#This Row],[LISTA]])</f>
        <v>0</v>
      </c>
      <c r="M1056" s="15">
        <f>SUMIFS(IN_TRANSITO!E:E,IN_TRANSITO!B:B,PLANEJAMENTO!C1056,IN_TRANSITO!H:H,PLANEJAMENTO!$M$2,IN_TRANSITO!W:W,PLANEJAMENTO!A1056)</f>
        <v>0</v>
      </c>
      <c r="N1056" s="15">
        <v>0</v>
      </c>
      <c r="O1056" s="15">
        <v>498</v>
      </c>
      <c r="P1056" s="15">
        <f>(PLANEJAMENTO[[#This Row],[AGUARDANDO SEPARAÇÃO]]+PLANEJAMENTO[[#This Row],[FINALIZADO]])-(PLANEJAMENTO[[#This Row],[TOTAL LISTA]]+PLANEJAMENTO[[#This Row],[KIT]])</f>
        <v>-498</v>
      </c>
      <c r="Q1056" s="3">
        <f>IFERROR(VLOOKUP(PLANEJAMENTO[[#This Row],[SKU]],EST_MERCOCAMP!A:E,5,0),0)</f>
        <v>-210</v>
      </c>
      <c r="R1056" s="3">
        <f>IFERROR(VLOOKUP(PLANEJAMENTO[[#This Row],[SKU]],EST_LMX!A:C,3,0),0)</f>
        <v>5604</v>
      </c>
      <c r="S1056" s="7">
        <f>IFERROR(IF(VLOOKUP(C1056,'EST_DEVINTEX X DEMANDA'!A:E,5,0)&lt;0,0,VLOOKUP(C1056,'EST_DEVINTEX X DEMANDA'!A:E,5,0)),0)</f>
        <v>0</v>
      </c>
      <c r="T1056" s="3"/>
      <c r="U1056" s="3">
        <f t="shared" si="37"/>
        <v>0</v>
      </c>
      <c r="V1056" s="3">
        <f t="shared" si="38"/>
        <v>0</v>
      </c>
      <c r="W1056" s="61" t="s">
        <v>182</v>
      </c>
      <c r="X1056" s="133" t="s">
        <v>145</v>
      </c>
      <c r="Y1056" s="73">
        <f>(PLANEJAMENTO[[#This Row],[AGUARDANDO SEPARAÇÃO]]+PLANEJAMENTO[[#This Row],[FINALIZADO]])/(PLANEJAMENTO[[#This Row],[KIT]]+PLANEJAMENTO[[#This Row],[TOTAL LISTA]])</f>
        <v>0</v>
      </c>
    </row>
    <row r="1057" spans="1:25" x14ac:dyDescent="0.25">
      <c r="A1057" s="72" t="s">
        <v>611</v>
      </c>
      <c r="B1057" s="71" t="s">
        <v>158</v>
      </c>
      <c r="C1057" s="3">
        <v>33298</v>
      </c>
      <c r="D1057" s="3" t="s">
        <v>699</v>
      </c>
      <c r="E1057" s="47" t="s">
        <v>137</v>
      </c>
      <c r="F1057" s="4" t="s">
        <v>583</v>
      </c>
      <c r="G1057" s="52">
        <v>960</v>
      </c>
      <c r="H1057" s="3">
        <v>6</v>
      </c>
      <c r="I1057" s="15">
        <f>SUMIFS(IN_TRANSITO!E:E,IN_TRANSITO!B:B,PLANEJAMENTO!C1057,IN_TRANSITO!H:H,PLANEJAMENTO!$I$2,IN_TRANSITO!W:W,PLANEJAMENTO!A1057)</f>
        <v>0</v>
      </c>
      <c r="J1057" s="15">
        <f>SUMIFS(IN_TRANSITO!E:E,IN_TRANSITO!B:B,PLANEJAMENTO!C1057,IN_TRANSITO!H:H,PLANEJAMENTO!$J$2,IN_TRANSITO!W:W,PLANEJAMENTO!A1057)</f>
        <v>0</v>
      </c>
      <c r="K1057" s="15">
        <f>SUMIFS(PRODUCAO_SHRINK!E:E,PRODUCAO_SHRINK!B:B,PLANEJAMENTO[[#This Row],[SKU]],PRODUCAO_SHRINK!H:H,PLANEJAMENTO[[#Headers],[SHERINK SOLICITADO]],PRODUCAO_SHRINK!V:V,PLANEJAMENTO[[#This Row],[LISTA]])</f>
        <v>0</v>
      </c>
      <c r="L1057" s="15">
        <f>SUMIFS(PRODUCAO_SHRINK!E:E,PRODUCAO_SHRINK!B:B,PLANEJAMENTO[[#This Row],[SKU]],PRODUCAO_SHRINK!H:H,PLANEJAMENTO[[#Headers],[SHERINK ENVIADO]],PRODUCAO_SHRINK!V:V,PLANEJAMENTO[[#This Row],[LISTA]])</f>
        <v>0</v>
      </c>
      <c r="M1057" s="15">
        <f>SUMIFS(IN_TRANSITO!E:E,IN_TRANSITO!B:B,PLANEJAMENTO!C1057,IN_TRANSITO!H:H,PLANEJAMENTO!$M$2,IN_TRANSITO!W:W,PLANEJAMENTO!A1057)</f>
        <v>0</v>
      </c>
      <c r="N1057" s="15">
        <v>0</v>
      </c>
      <c r="O1057" s="15">
        <v>510</v>
      </c>
      <c r="P1057" s="15">
        <f>(PLANEJAMENTO[[#This Row],[AGUARDANDO SEPARAÇÃO]]+PLANEJAMENTO[[#This Row],[FINALIZADO]])-(PLANEJAMENTO[[#This Row],[TOTAL LISTA]]+PLANEJAMENTO[[#This Row],[KIT]])</f>
        <v>-510</v>
      </c>
      <c r="Q1057" s="3">
        <f>IFERROR(VLOOKUP(PLANEJAMENTO[[#This Row],[SKU]],EST_MERCOCAMP!A:E,5,0),0)</f>
        <v>8022</v>
      </c>
      <c r="R1057" s="3">
        <f>IFERROR(VLOOKUP(PLANEJAMENTO[[#This Row],[SKU]],EST_LMX!A:C,3,0),0)</f>
        <v>156</v>
      </c>
      <c r="S1057" s="7">
        <f>IFERROR(IF(VLOOKUP(C1057,'EST_DEVINTEX X DEMANDA'!A:E,5,0)&lt;0,0,VLOOKUP(C1057,'EST_DEVINTEX X DEMANDA'!A:E,5,0)),0)</f>
        <v>960</v>
      </c>
      <c r="T1057" s="3"/>
      <c r="U1057" s="3">
        <f t="shared" si="37"/>
        <v>0</v>
      </c>
      <c r="V1057" s="3">
        <f t="shared" si="38"/>
        <v>0</v>
      </c>
      <c r="W1057" s="3" t="s">
        <v>145</v>
      </c>
      <c r="X1057" s="133" t="s">
        <v>145</v>
      </c>
      <c r="Y1057" s="73">
        <f>(PLANEJAMENTO[[#This Row],[AGUARDANDO SEPARAÇÃO]]+PLANEJAMENTO[[#This Row],[FINALIZADO]])/(PLANEJAMENTO[[#This Row],[KIT]]+PLANEJAMENTO[[#This Row],[TOTAL LISTA]])</f>
        <v>0</v>
      </c>
    </row>
    <row r="1058" spans="1:25" x14ac:dyDescent="0.25">
      <c r="A1058" s="72" t="s">
        <v>611</v>
      </c>
      <c r="B1058" s="71" t="s">
        <v>158</v>
      </c>
      <c r="C1058" s="3">
        <v>8257</v>
      </c>
      <c r="D1058" s="3" t="s">
        <v>456</v>
      </c>
      <c r="E1058" s="47" t="s">
        <v>137</v>
      </c>
      <c r="F1058" s="4" t="s">
        <v>583</v>
      </c>
      <c r="G1058" s="52">
        <v>1512</v>
      </c>
      <c r="H1058" s="3">
        <v>6</v>
      </c>
      <c r="I1058" s="15">
        <f>SUMIFS(IN_TRANSITO!E:E,IN_TRANSITO!B:B,PLANEJAMENTO!C1058,IN_TRANSITO!H:H,PLANEJAMENTO!$I$2,IN_TRANSITO!W:W,PLANEJAMENTO!A1058)</f>
        <v>510</v>
      </c>
      <c r="J1058" s="15">
        <f>SUMIFS(IN_TRANSITO!E:E,IN_TRANSITO!B:B,PLANEJAMENTO!C1058,IN_TRANSITO!H:H,PLANEJAMENTO!$J$2,IN_TRANSITO!W:W,PLANEJAMENTO!A1058)</f>
        <v>0</v>
      </c>
      <c r="K1058" s="15">
        <f>SUMIFS(PRODUCAO_SHRINK!E:E,PRODUCAO_SHRINK!B:B,PLANEJAMENTO[[#This Row],[SKU]],PRODUCAO_SHRINK!H:H,PLANEJAMENTO[[#Headers],[SHERINK SOLICITADO]],PRODUCAO_SHRINK!V:V,PLANEJAMENTO[[#This Row],[LISTA]])</f>
        <v>0</v>
      </c>
      <c r="L1058" s="15">
        <f>SUMIFS(PRODUCAO_SHRINK!E:E,PRODUCAO_SHRINK!B:B,PLANEJAMENTO[[#This Row],[SKU]],PRODUCAO_SHRINK!H:H,PLANEJAMENTO[[#Headers],[SHERINK ENVIADO]],PRODUCAO_SHRINK!V:V,PLANEJAMENTO[[#This Row],[LISTA]])</f>
        <v>0</v>
      </c>
      <c r="M1058" s="15">
        <f>SUMIFS(IN_TRANSITO!E:E,IN_TRANSITO!B:B,PLANEJAMENTO!C1058,IN_TRANSITO!H:H,PLANEJAMENTO!$M$2,IN_TRANSITO!W:W,PLANEJAMENTO!A1058)</f>
        <v>0</v>
      </c>
      <c r="N1058" s="15">
        <v>0</v>
      </c>
      <c r="O1058" s="15">
        <v>510</v>
      </c>
      <c r="P1058" s="15">
        <f>(PLANEJAMENTO[[#This Row],[AGUARDANDO SEPARAÇÃO]]+PLANEJAMENTO[[#This Row],[FINALIZADO]])-(PLANEJAMENTO[[#This Row],[TOTAL LISTA]]+PLANEJAMENTO[[#This Row],[KIT]])</f>
        <v>0</v>
      </c>
      <c r="Q1058" s="3">
        <f>IFERROR(VLOOKUP(PLANEJAMENTO[[#This Row],[SKU]],EST_MERCOCAMP!A:E,5,0),0)</f>
        <v>30870</v>
      </c>
      <c r="R1058" s="3">
        <f>IFERROR(VLOOKUP(PLANEJAMENTO[[#This Row],[SKU]],EST_LMX!A:C,3,0),0)</f>
        <v>2838</v>
      </c>
      <c r="S1058" s="7">
        <f>IFERROR(IF(VLOOKUP(C1058,'EST_DEVINTEX X DEMANDA'!A:E,5,0)&lt;0,0,VLOOKUP(C1058,'EST_DEVINTEX X DEMANDA'!A:E,5,0)),0)</f>
        <v>0</v>
      </c>
      <c r="T1058" s="3"/>
      <c r="U1058" s="3">
        <f t="shared" si="37"/>
        <v>0</v>
      </c>
      <c r="V1058" s="3">
        <f t="shared" si="38"/>
        <v>0</v>
      </c>
      <c r="W1058" s="3" t="s">
        <v>145</v>
      </c>
      <c r="X1058" s="133" t="s">
        <v>145</v>
      </c>
      <c r="Y1058" s="73">
        <f>(PLANEJAMENTO[[#This Row],[AGUARDANDO SEPARAÇÃO]]+PLANEJAMENTO[[#This Row],[FINALIZADO]])/(PLANEJAMENTO[[#This Row],[KIT]]+PLANEJAMENTO[[#This Row],[TOTAL LISTA]])</f>
        <v>1</v>
      </c>
    </row>
    <row r="1059" spans="1:25" x14ac:dyDescent="0.25">
      <c r="A1059" s="72" t="s">
        <v>611</v>
      </c>
      <c r="B1059" s="71" t="s">
        <v>158</v>
      </c>
      <c r="C1059" s="3">
        <v>32630</v>
      </c>
      <c r="D1059" s="3" t="s">
        <v>504</v>
      </c>
      <c r="E1059" s="47" t="s">
        <v>135</v>
      </c>
      <c r="F1059" s="4" t="s">
        <v>583</v>
      </c>
      <c r="G1059" s="52">
        <v>960</v>
      </c>
      <c r="H1059" s="3">
        <v>6</v>
      </c>
      <c r="I1059" s="15">
        <f>SUMIFS(IN_TRANSITO!E:E,IN_TRANSITO!B:B,PLANEJAMENTO!C1059,IN_TRANSITO!H:H,PLANEJAMENTO!$I$2,IN_TRANSITO!W:W,PLANEJAMENTO!A1059)</f>
        <v>0</v>
      </c>
      <c r="J1059" s="15">
        <f>SUMIFS(IN_TRANSITO!E:E,IN_TRANSITO!B:B,PLANEJAMENTO!C1059,IN_TRANSITO!H:H,PLANEJAMENTO!$J$2,IN_TRANSITO!W:W,PLANEJAMENTO!A1059)</f>
        <v>0</v>
      </c>
      <c r="K1059" s="15">
        <f>SUMIFS(PRODUCAO_SHRINK!E:E,PRODUCAO_SHRINK!B:B,PLANEJAMENTO[[#This Row],[SKU]],PRODUCAO_SHRINK!H:H,PLANEJAMENTO[[#Headers],[SHERINK SOLICITADO]],PRODUCAO_SHRINK!V:V,PLANEJAMENTO[[#This Row],[LISTA]])</f>
        <v>0</v>
      </c>
      <c r="L1059" s="15">
        <f>SUMIFS(PRODUCAO_SHRINK!E:E,PRODUCAO_SHRINK!B:B,PLANEJAMENTO[[#This Row],[SKU]],PRODUCAO_SHRINK!H:H,PLANEJAMENTO[[#Headers],[SHERINK ENVIADO]],PRODUCAO_SHRINK!V:V,PLANEJAMENTO[[#This Row],[LISTA]])</f>
        <v>0</v>
      </c>
      <c r="M1059" s="15">
        <f>SUMIFS(IN_TRANSITO!E:E,IN_TRANSITO!B:B,PLANEJAMENTO!C1059,IN_TRANSITO!H:H,PLANEJAMENTO!$M$2,IN_TRANSITO!W:W,PLANEJAMENTO!A1059)</f>
        <v>0</v>
      </c>
      <c r="N1059" s="15">
        <v>0</v>
      </c>
      <c r="O1059" s="15">
        <v>516</v>
      </c>
      <c r="P1059" s="15">
        <f>(PLANEJAMENTO[[#This Row],[AGUARDANDO SEPARAÇÃO]]+PLANEJAMENTO[[#This Row],[FINALIZADO]])-(PLANEJAMENTO[[#This Row],[TOTAL LISTA]]+PLANEJAMENTO[[#This Row],[KIT]])</f>
        <v>-516</v>
      </c>
      <c r="Q1059" s="3">
        <f>IFERROR(VLOOKUP(PLANEJAMENTO[[#This Row],[SKU]],EST_MERCOCAMP!A:E,5,0),0)</f>
        <v>8160</v>
      </c>
      <c r="R1059" s="3">
        <f>IFERROR(VLOOKUP(PLANEJAMENTO[[#This Row],[SKU]],EST_LMX!A:C,3,0),0)</f>
        <v>6</v>
      </c>
      <c r="S1059" s="7">
        <f>IFERROR(IF(VLOOKUP(C1059,'EST_DEVINTEX X DEMANDA'!A:E,5,0)&lt;0,0,VLOOKUP(C1059,'EST_DEVINTEX X DEMANDA'!A:E,5,0)),0)</f>
        <v>5040</v>
      </c>
      <c r="T1059" s="3"/>
      <c r="U1059" s="3">
        <f t="shared" si="37"/>
        <v>0</v>
      </c>
      <c r="V1059" s="3">
        <f t="shared" si="38"/>
        <v>0</v>
      </c>
      <c r="W1059" s="3" t="s">
        <v>182</v>
      </c>
      <c r="X1059" s="133" t="s">
        <v>145</v>
      </c>
      <c r="Y1059" s="73">
        <f>(PLANEJAMENTO[[#This Row],[AGUARDANDO SEPARAÇÃO]]+PLANEJAMENTO[[#This Row],[FINALIZADO]])/(PLANEJAMENTO[[#This Row],[KIT]]+PLANEJAMENTO[[#This Row],[TOTAL LISTA]])</f>
        <v>0</v>
      </c>
    </row>
    <row r="1060" spans="1:25" x14ac:dyDescent="0.25">
      <c r="A1060" s="72" t="s">
        <v>611</v>
      </c>
      <c r="B1060" s="71" t="s">
        <v>158</v>
      </c>
      <c r="C1060" s="3">
        <v>32620</v>
      </c>
      <c r="D1060" s="3" t="s">
        <v>509</v>
      </c>
      <c r="E1060" s="47" t="s">
        <v>135</v>
      </c>
      <c r="F1060" s="4" t="s">
        <v>583</v>
      </c>
      <c r="G1060" s="52">
        <v>462</v>
      </c>
      <c r="H1060" s="3">
        <v>6</v>
      </c>
      <c r="I1060" s="15">
        <f>SUMIFS(IN_TRANSITO!E:E,IN_TRANSITO!B:B,PLANEJAMENTO!C1060,IN_TRANSITO!H:H,PLANEJAMENTO!$I$2,IN_TRANSITO!W:W,PLANEJAMENTO!A1060)</f>
        <v>0</v>
      </c>
      <c r="J1060" s="15">
        <f>SUMIFS(IN_TRANSITO!E:E,IN_TRANSITO!B:B,PLANEJAMENTO!C1060,IN_TRANSITO!H:H,PLANEJAMENTO!$J$2,IN_TRANSITO!W:W,PLANEJAMENTO!A1060)</f>
        <v>0</v>
      </c>
      <c r="K1060" s="15">
        <f>SUMIFS(PRODUCAO_SHRINK!E:E,PRODUCAO_SHRINK!B:B,PLANEJAMENTO[[#This Row],[SKU]],PRODUCAO_SHRINK!H:H,PLANEJAMENTO[[#Headers],[SHERINK SOLICITADO]],PRODUCAO_SHRINK!V:V,PLANEJAMENTO[[#This Row],[LISTA]])</f>
        <v>0</v>
      </c>
      <c r="L1060" s="15">
        <f>SUMIFS(PRODUCAO_SHRINK!E:E,PRODUCAO_SHRINK!B:B,PLANEJAMENTO[[#This Row],[SKU]],PRODUCAO_SHRINK!H:H,PLANEJAMENTO[[#Headers],[SHERINK ENVIADO]],PRODUCAO_SHRINK!V:V,PLANEJAMENTO[[#This Row],[LISTA]])</f>
        <v>0</v>
      </c>
      <c r="M1060" s="15">
        <f>SUMIFS(IN_TRANSITO!E:E,IN_TRANSITO!B:B,PLANEJAMENTO!C1060,IN_TRANSITO!H:H,PLANEJAMENTO!$M$2,IN_TRANSITO!W:W,PLANEJAMENTO!A1060)</f>
        <v>0</v>
      </c>
      <c r="N1060" s="15">
        <v>0</v>
      </c>
      <c r="O1060" s="15">
        <v>522</v>
      </c>
      <c r="P1060" s="15">
        <f>(PLANEJAMENTO[[#This Row],[AGUARDANDO SEPARAÇÃO]]+PLANEJAMENTO[[#This Row],[FINALIZADO]])-(PLANEJAMENTO[[#This Row],[TOTAL LISTA]]+PLANEJAMENTO[[#This Row],[KIT]])</f>
        <v>-522</v>
      </c>
      <c r="Q1060" s="3">
        <f>IFERROR(VLOOKUP(PLANEJAMENTO[[#This Row],[SKU]],EST_MERCOCAMP!A:E,5,0),0)</f>
        <v>-1128</v>
      </c>
      <c r="R1060" s="3">
        <f>IFERROR(VLOOKUP(PLANEJAMENTO[[#This Row],[SKU]],EST_LMX!A:C,3,0),0)</f>
        <v>1716</v>
      </c>
      <c r="S1060" s="7">
        <f>IFERROR(IF(VLOOKUP(C1060,'EST_DEVINTEX X DEMANDA'!A:E,5,0)&lt;0,0,VLOOKUP(C1060,'EST_DEVINTEX X DEMANDA'!A:E,5,0)),0)</f>
        <v>3942</v>
      </c>
      <c r="T1060" s="3"/>
      <c r="U1060" s="3">
        <f t="shared" si="37"/>
        <v>0</v>
      </c>
      <c r="V1060" s="3">
        <f t="shared" si="38"/>
        <v>0</v>
      </c>
      <c r="W1060" s="61" t="s">
        <v>182</v>
      </c>
      <c r="X1060" s="133" t="s">
        <v>145</v>
      </c>
      <c r="Y1060" s="73">
        <f>(PLANEJAMENTO[[#This Row],[AGUARDANDO SEPARAÇÃO]]+PLANEJAMENTO[[#This Row],[FINALIZADO]])/(PLANEJAMENTO[[#This Row],[KIT]]+PLANEJAMENTO[[#This Row],[TOTAL LISTA]])</f>
        <v>0</v>
      </c>
    </row>
    <row r="1061" spans="1:25" x14ac:dyDescent="0.25">
      <c r="A1061" s="72" t="s">
        <v>611</v>
      </c>
      <c r="B1061" s="71" t="s">
        <v>158</v>
      </c>
      <c r="C1061" s="3">
        <v>33251</v>
      </c>
      <c r="D1061" s="3" t="s">
        <v>27</v>
      </c>
      <c r="E1061" s="47" t="s">
        <v>135</v>
      </c>
      <c r="F1061" s="4" t="s">
        <v>583</v>
      </c>
      <c r="G1061" s="52">
        <v>5280</v>
      </c>
      <c r="H1061" s="3">
        <v>12</v>
      </c>
      <c r="I1061" s="15">
        <f>SUMIFS(IN_TRANSITO!E:E,IN_TRANSITO!B:B,PLANEJAMENTO!C1061,IN_TRANSITO!H:H,PLANEJAMENTO!$I$2,IN_TRANSITO!W:W,PLANEJAMENTO!A1061)</f>
        <v>0</v>
      </c>
      <c r="J1061" s="15">
        <f>SUMIFS(IN_TRANSITO!E:E,IN_TRANSITO!B:B,PLANEJAMENTO!C1061,IN_TRANSITO!H:H,PLANEJAMENTO!$J$2,IN_TRANSITO!W:W,PLANEJAMENTO!A1061)</f>
        <v>0</v>
      </c>
      <c r="K1061" s="15">
        <f>SUMIFS(PRODUCAO_SHRINK!E:E,PRODUCAO_SHRINK!B:B,PLANEJAMENTO[[#This Row],[SKU]],PRODUCAO_SHRINK!H:H,PLANEJAMENTO[[#Headers],[SHERINK SOLICITADO]],PRODUCAO_SHRINK!V:V,PLANEJAMENTO[[#This Row],[LISTA]])</f>
        <v>0</v>
      </c>
      <c r="L1061" s="15">
        <f>SUMIFS(PRODUCAO_SHRINK!E:E,PRODUCAO_SHRINK!B:B,PLANEJAMENTO[[#This Row],[SKU]],PRODUCAO_SHRINK!H:H,PLANEJAMENTO[[#Headers],[SHERINK ENVIADO]],PRODUCAO_SHRINK!V:V,PLANEJAMENTO[[#This Row],[LISTA]])</f>
        <v>0</v>
      </c>
      <c r="M1061" s="15">
        <f>SUMIFS(IN_TRANSITO!E:E,IN_TRANSITO!B:B,PLANEJAMENTO!C1061,IN_TRANSITO!H:H,PLANEJAMENTO!$M$2,IN_TRANSITO!W:W,PLANEJAMENTO!A1061)</f>
        <v>0</v>
      </c>
      <c r="N1061" s="15">
        <v>0</v>
      </c>
      <c r="O1061" s="15">
        <v>552</v>
      </c>
      <c r="P1061" s="15">
        <f>(PLANEJAMENTO[[#This Row],[AGUARDANDO SEPARAÇÃO]]+PLANEJAMENTO[[#This Row],[FINALIZADO]])-(PLANEJAMENTO[[#This Row],[TOTAL LISTA]]+PLANEJAMENTO[[#This Row],[KIT]])</f>
        <v>-552</v>
      </c>
      <c r="Q1061" s="3">
        <f>IFERROR(VLOOKUP(PLANEJAMENTO[[#This Row],[SKU]],EST_MERCOCAMP!A:E,5,0),0)</f>
        <v>15564</v>
      </c>
      <c r="R1061" s="3">
        <f>IFERROR(VLOOKUP(PLANEJAMENTO[[#This Row],[SKU]],EST_LMX!A:C,3,0),0)</f>
        <v>744</v>
      </c>
      <c r="S1061" s="7">
        <f>IFERROR(IF(VLOOKUP(C1061,'EST_DEVINTEX X DEMANDA'!A:E,5,0)&lt;0,0,VLOOKUP(C1061,'EST_DEVINTEX X DEMANDA'!A:E,5,0)),0)</f>
        <v>15228</v>
      </c>
      <c r="T1061" s="3"/>
      <c r="U1061" s="3">
        <f t="shared" si="37"/>
        <v>0</v>
      </c>
      <c r="V1061" s="3">
        <f t="shared" si="38"/>
        <v>0</v>
      </c>
      <c r="W1061" s="3" t="s">
        <v>182</v>
      </c>
      <c r="X1061" s="133" t="s">
        <v>145</v>
      </c>
      <c r="Y1061" s="73">
        <f>(PLANEJAMENTO[[#This Row],[AGUARDANDO SEPARAÇÃO]]+PLANEJAMENTO[[#This Row],[FINALIZADO]])/(PLANEJAMENTO[[#This Row],[KIT]]+PLANEJAMENTO[[#This Row],[TOTAL LISTA]])</f>
        <v>0</v>
      </c>
    </row>
    <row r="1062" spans="1:25" x14ac:dyDescent="0.25">
      <c r="A1062" s="72" t="s">
        <v>611</v>
      </c>
      <c r="B1062" s="71" t="s">
        <v>158</v>
      </c>
      <c r="C1062" s="3">
        <v>32448</v>
      </c>
      <c r="D1062" s="3" t="s">
        <v>506</v>
      </c>
      <c r="E1062" s="47" t="s">
        <v>135</v>
      </c>
      <c r="F1062" s="4" t="s">
        <v>583</v>
      </c>
      <c r="G1062" s="52">
        <v>960</v>
      </c>
      <c r="H1062" s="3">
        <v>6</v>
      </c>
      <c r="I1062" s="15">
        <f>SUMIFS(IN_TRANSITO!E:E,IN_TRANSITO!B:B,PLANEJAMENTO!C1062,IN_TRANSITO!H:H,PLANEJAMENTO!$I$2,IN_TRANSITO!W:W,PLANEJAMENTO!A1062)</f>
        <v>0</v>
      </c>
      <c r="J1062" s="15">
        <f>SUMIFS(IN_TRANSITO!E:E,IN_TRANSITO!B:B,PLANEJAMENTO!C1062,IN_TRANSITO!H:H,PLANEJAMENTO!$J$2,IN_TRANSITO!W:W,PLANEJAMENTO!A1062)</f>
        <v>0</v>
      </c>
      <c r="K1062" s="15">
        <f>SUMIFS(PRODUCAO_SHRINK!E:E,PRODUCAO_SHRINK!B:B,PLANEJAMENTO[[#This Row],[SKU]],PRODUCAO_SHRINK!H:H,PLANEJAMENTO[[#Headers],[SHERINK SOLICITADO]],PRODUCAO_SHRINK!V:V,PLANEJAMENTO[[#This Row],[LISTA]])</f>
        <v>0</v>
      </c>
      <c r="L1062" s="15">
        <f>SUMIFS(PRODUCAO_SHRINK!E:E,PRODUCAO_SHRINK!B:B,PLANEJAMENTO[[#This Row],[SKU]],PRODUCAO_SHRINK!H:H,PLANEJAMENTO[[#Headers],[SHERINK ENVIADO]],PRODUCAO_SHRINK!V:V,PLANEJAMENTO[[#This Row],[LISTA]])</f>
        <v>0</v>
      </c>
      <c r="M1062" s="15">
        <f>SUMIFS(IN_TRANSITO!E:E,IN_TRANSITO!B:B,PLANEJAMENTO!C1062,IN_TRANSITO!H:H,PLANEJAMENTO!$M$2,IN_TRANSITO!W:W,PLANEJAMENTO!A1062)</f>
        <v>0</v>
      </c>
      <c r="N1062" s="15">
        <v>0</v>
      </c>
      <c r="O1062" s="15">
        <v>552</v>
      </c>
      <c r="P1062" s="15">
        <f>(PLANEJAMENTO[[#This Row],[AGUARDANDO SEPARAÇÃO]]+PLANEJAMENTO[[#This Row],[FINALIZADO]])-(PLANEJAMENTO[[#This Row],[TOTAL LISTA]]+PLANEJAMENTO[[#This Row],[KIT]])</f>
        <v>-552</v>
      </c>
      <c r="Q1062" s="3">
        <f>IFERROR(VLOOKUP(PLANEJAMENTO[[#This Row],[SKU]],EST_MERCOCAMP!A:E,5,0),0)</f>
        <v>41134</v>
      </c>
      <c r="R1062" s="3">
        <f>IFERROR(VLOOKUP(PLANEJAMENTO[[#This Row],[SKU]],EST_LMX!A:C,3,0),0)</f>
        <v>834</v>
      </c>
      <c r="S1062" s="7">
        <f>IFERROR(IF(VLOOKUP(C1062,'EST_DEVINTEX X DEMANDA'!A:E,5,0)&lt;0,0,VLOOKUP(C1062,'EST_DEVINTEX X DEMANDA'!A:E,5,0)),0)</f>
        <v>3234</v>
      </c>
      <c r="T1062" s="3"/>
      <c r="U1062" s="3">
        <f t="shared" si="37"/>
        <v>0</v>
      </c>
      <c r="V1062" s="3">
        <f t="shared" si="38"/>
        <v>0</v>
      </c>
      <c r="W1062" s="3" t="s">
        <v>182</v>
      </c>
      <c r="X1062" s="133" t="s">
        <v>145</v>
      </c>
      <c r="Y1062" s="73">
        <f>(PLANEJAMENTO[[#This Row],[AGUARDANDO SEPARAÇÃO]]+PLANEJAMENTO[[#This Row],[FINALIZADO]])/(PLANEJAMENTO[[#This Row],[KIT]]+PLANEJAMENTO[[#This Row],[TOTAL LISTA]])</f>
        <v>0</v>
      </c>
    </row>
    <row r="1063" spans="1:25" x14ac:dyDescent="0.25">
      <c r="A1063" s="72" t="s">
        <v>611</v>
      </c>
      <c r="B1063" s="71" t="s">
        <v>158</v>
      </c>
      <c r="C1063" s="3">
        <v>32629</v>
      </c>
      <c r="D1063" s="3" t="s">
        <v>489</v>
      </c>
      <c r="E1063" s="47" t="s">
        <v>135</v>
      </c>
      <c r="F1063" s="4" t="s">
        <v>583</v>
      </c>
      <c r="G1063" s="52">
        <v>960</v>
      </c>
      <c r="H1063" s="3">
        <v>6</v>
      </c>
      <c r="I1063" s="15">
        <f>SUMIFS(IN_TRANSITO!E:E,IN_TRANSITO!B:B,PLANEJAMENTO!C1063,IN_TRANSITO!H:H,PLANEJAMENTO!$I$2,IN_TRANSITO!W:W,PLANEJAMENTO!A1063)</f>
        <v>0</v>
      </c>
      <c r="J1063" s="15">
        <f>SUMIFS(IN_TRANSITO!E:E,IN_TRANSITO!B:B,PLANEJAMENTO!C1063,IN_TRANSITO!H:H,PLANEJAMENTO!$J$2,IN_TRANSITO!W:W,PLANEJAMENTO!A1063)</f>
        <v>0</v>
      </c>
      <c r="K1063" s="15">
        <f>SUMIFS(PRODUCAO_SHRINK!E:E,PRODUCAO_SHRINK!B:B,PLANEJAMENTO[[#This Row],[SKU]],PRODUCAO_SHRINK!H:H,PLANEJAMENTO[[#Headers],[SHERINK SOLICITADO]],PRODUCAO_SHRINK!V:V,PLANEJAMENTO[[#This Row],[LISTA]])</f>
        <v>0</v>
      </c>
      <c r="L1063" s="15">
        <f>SUMIFS(PRODUCAO_SHRINK!E:E,PRODUCAO_SHRINK!B:B,PLANEJAMENTO[[#This Row],[SKU]],PRODUCAO_SHRINK!H:H,PLANEJAMENTO[[#Headers],[SHERINK ENVIADO]],PRODUCAO_SHRINK!V:V,PLANEJAMENTO[[#This Row],[LISTA]])</f>
        <v>0</v>
      </c>
      <c r="M1063" s="15">
        <f>SUMIFS(IN_TRANSITO!E:E,IN_TRANSITO!B:B,PLANEJAMENTO!C1063,IN_TRANSITO!H:H,PLANEJAMENTO!$M$2,IN_TRANSITO!W:W,PLANEJAMENTO!A1063)</f>
        <v>0</v>
      </c>
      <c r="N1063" s="15">
        <v>0</v>
      </c>
      <c r="O1063" s="15">
        <v>570</v>
      </c>
      <c r="P1063" s="15">
        <f>(PLANEJAMENTO[[#This Row],[AGUARDANDO SEPARAÇÃO]]+PLANEJAMENTO[[#This Row],[FINALIZADO]])-(PLANEJAMENTO[[#This Row],[TOTAL LISTA]]+PLANEJAMENTO[[#This Row],[KIT]])</f>
        <v>-570</v>
      </c>
      <c r="Q1063" s="3">
        <f>IFERROR(VLOOKUP(PLANEJAMENTO[[#This Row],[SKU]],EST_MERCOCAMP!A:E,5,0),0)</f>
        <v>906</v>
      </c>
      <c r="R1063" s="3">
        <f>IFERROR(VLOOKUP(PLANEJAMENTO[[#This Row],[SKU]],EST_LMX!A:C,3,0),0)</f>
        <v>300</v>
      </c>
      <c r="S1063" s="7">
        <f>IFERROR(IF(VLOOKUP(C1063,'EST_DEVINTEX X DEMANDA'!A:E,5,0)&lt;0,0,VLOOKUP(C1063,'EST_DEVINTEX X DEMANDA'!A:E,5,0)),0)</f>
        <v>1896</v>
      </c>
      <c r="T1063" s="3"/>
      <c r="U1063" s="3">
        <f t="shared" si="37"/>
        <v>0</v>
      </c>
      <c r="V1063" s="3">
        <f t="shared" si="38"/>
        <v>0</v>
      </c>
      <c r="W1063" s="3" t="s">
        <v>182</v>
      </c>
      <c r="X1063" s="133" t="s">
        <v>145</v>
      </c>
      <c r="Y1063" s="73">
        <f>(PLANEJAMENTO[[#This Row],[AGUARDANDO SEPARAÇÃO]]+PLANEJAMENTO[[#This Row],[FINALIZADO]])/(PLANEJAMENTO[[#This Row],[KIT]]+PLANEJAMENTO[[#This Row],[TOTAL LISTA]])</f>
        <v>0</v>
      </c>
    </row>
    <row r="1064" spans="1:25" x14ac:dyDescent="0.25">
      <c r="A1064" s="72" t="s">
        <v>611</v>
      </c>
      <c r="B1064" s="71" t="s">
        <v>158</v>
      </c>
      <c r="C1064" s="3">
        <v>95671</v>
      </c>
      <c r="D1064" s="3" t="s">
        <v>393</v>
      </c>
      <c r="E1064" s="47" t="s">
        <v>135</v>
      </c>
      <c r="F1064" s="4" t="s">
        <v>583</v>
      </c>
      <c r="G1064" s="52">
        <v>720</v>
      </c>
      <c r="H1064" s="3">
        <v>6</v>
      </c>
      <c r="I1064" s="15">
        <f>SUMIFS(IN_TRANSITO!E:E,IN_TRANSITO!B:B,PLANEJAMENTO!C1064,IN_TRANSITO!H:H,PLANEJAMENTO!$I$2,IN_TRANSITO!W:W,PLANEJAMENTO!A1064)</f>
        <v>600</v>
      </c>
      <c r="J1064" s="15">
        <f>SUMIFS(IN_TRANSITO!E:E,IN_TRANSITO!B:B,PLANEJAMENTO!C1064,IN_TRANSITO!H:H,PLANEJAMENTO!$J$2,IN_TRANSITO!W:W,PLANEJAMENTO!A1064)</f>
        <v>0</v>
      </c>
      <c r="K1064" s="15">
        <f>SUMIFS(PRODUCAO_SHRINK!E:E,PRODUCAO_SHRINK!B:B,PLANEJAMENTO[[#This Row],[SKU]],PRODUCAO_SHRINK!H:H,PLANEJAMENTO[[#Headers],[SHERINK SOLICITADO]],PRODUCAO_SHRINK!V:V,PLANEJAMENTO[[#This Row],[LISTA]])</f>
        <v>0</v>
      </c>
      <c r="L1064" s="15">
        <f>SUMIFS(PRODUCAO_SHRINK!E:E,PRODUCAO_SHRINK!B:B,PLANEJAMENTO[[#This Row],[SKU]],PRODUCAO_SHRINK!H:H,PLANEJAMENTO[[#Headers],[SHERINK ENVIADO]],PRODUCAO_SHRINK!V:V,PLANEJAMENTO[[#This Row],[LISTA]])</f>
        <v>0</v>
      </c>
      <c r="M1064" s="15">
        <f>SUMIFS(IN_TRANSITO!E:E,IN_TRANSITO!B:B,PLANEJAMENTO!C1064,IN_TRANSITO!H:H,PLANEJAMENTO!$M$2,IN_TRANSITO!W:W,PLANEJAMENTO!A1064)</f>
        <v>0</v>
      </c>
      <c r="N1064" s="15">
        <v>0</v>
      </c>
      <c r="O1064" s="15">
        <v>600</v>
      </c>
      <c r="P1064" s="15">
        <f>(PLANEJAMENTO[[#This Row],[AGUARDANDO SEPARAÇÃO]]+PLANEJAMENTO[[#This Row],[FINALIZADO]])-(PLANEJAMENTO[[#This Row],[TOTAL LISTA]]+PLANEJAMENTO[[#This Row],[KIT]])</f>
        <v>0</v>
      </c>
      <c r="Q1064" s="3">
        <f>IFERROR(VLOOKUP(PLANEJAMENTO[[#This Row],[SKU]],EST_MERCOCAMP!A:E,5,0),0)</f>
        <v>-3384</v>
      </c>
      <c r="R1064" s="3">
        <f>IFERROR(VLOOKUP(PLANEJAMENTO[[#This Row],[SKU]],EST_LMX!A:C,3,0),0)</f>
        <v>828</v>
      </c>
      <c r="S1064" s="7">
        <f>IFERROR(IF(VLOOKUP(C1064,'EST_DEVINTEX X DEMANDA'!A:E,5,0)&lt;0,0,VLOOKUP(C1064,'EST_DEVINTEX X DEMANDA'!A:E,5,0)),0)</f>
        <v>8446</v>
      </c>
      <c r="T1064" s="3"/>
      <c r="U1064" s="3">
        <f t="shared" si="37"/>
        <v>0</v>
      </c>
      <c r="V1064" s="3">
        <f t="shared" si="38"/>
        <v>0</v>
      </c>
      <c r="W1064" s="3" t="s">
        <v>145</v>
      </c>
      <c r="X1064" s="133" t="s">
        <v>145</v>
      </c>
      <c r="Y1064" s="73">
        <f>(PLANEJAMENTO[[#This Row],[AGUARDANDO SEPARAÇÃO]]+PLANEJAMENTO[[#This Row],[FINALIZADO]])/(PLANEJAMENTO[[#This Row],[KIT]]+PLANEJAMENTO[[#This Row],[TOTAL LISTA]])</f>
        <v>1</v>
      </c>
    </row>
    <row r="1065" spans="1:25" x14ac:dyDescent="0.25">
      <c r="A1065" s="72" t="s">
        <v>611</v>
      </c>
      <c r="B1065" s="71" t="s">
        <v>158</v>
      </c>
      <c r="C1065" s="3">
        <v>95166</v>
      </c>
      <c r="D1065" s="3" t="s">
        <v>505</v>
      </c>
      <c r="E1065" s="47" t="s">
        <v>135</v>
      </c>
      <c r="F1065" s="4" t="s">
        <v>583</v>
      </c>
      <c r="G1065" s="52">
        <v>768</v>
      </c>
      <c r="H1065" s="3">
        <v>6</v>
      </c>
      <c r="I1065" s="15">
        <f>SUMIFS(IN_TRANSITO!E:E,IN_TRANSITO!B:B,PLANEJAMENTO!C1065,IN_TRANSITO!H:H,PLANEJAMENTO!$I$2,IN_TRANSITO!W:W,PLANEJAMENTO!A1065)</f>
        <v>0</v>
      </c>
      <c r="J1065" s="15">
        <f>SUMIFS(IN_TRANSITO!E:E,IN_TRANSITO!B:B,PLANEJAMENTO!C1065,IN_TRANSITO!H:H,PLANEJAMENTO!$J$2,IN_TRANSITO!W:W,PLANEJAMENTO!A1065)</f>
        <v>0</v>
      </c>
      <c r="K1065" s="15">
        <f>SUMIFS(PRODUCAO_SHRINK!E:E,PRODUCAO_SHRINK!B:B,PLANEJAMENTO[[#This Row],[SKU]],PRODUCAO_SHRINK!H:H,PLANEJAMENTO[[#Headers],[SHERINK SOLICITADO]],PRODUCAO_SHRINK!V:V,PLANEJAMENTO[[#This Row],[LISTA]])</f>
        <v>0</v>
      </c>
      <c r="L1065" s="15">
        <f>SUMIFS(PRODUCAO_SHRINK!E:E,PRODUCAO_SHRINK!B:B,PLANEJAMENTO[[#This Row],[SKU]],PRODUCAO_SHRINK!H:H,PLANEJAMENTO[[#Headers],[SHERINK ENVIADO]],PRODUCAO_SHRINK!V:V,PLANEJAMENTO[[#This Row],[LISTA]])</f>
        <v>0</v>
      </c>
      <c r="M1065" s="15">
        <f>SUMIFS(IN_TRANSITO!E:E,IN_TRANSITO!B:B,PLANEJAMENTO!C1065,IN_TRANSITO!H:H,PLANEJAMENTO!$M$2,IN_TRANSITO!W:W,PLANEJAMENTO!A1065)</f>
        <v>0</v>
      </c>
      <c r="N1065" s="15">
        <v>0</v>
      </c>
      <c r="O1065" s="15">
        <v>606</v>
      </c>
      <c r="P1065" s="15">
        <f>(PLANEJAMENTO[[#This Row],[AGUARDANDO SEPARAÇÃO]]+PLANEJAMENTO[[#This Row],[FINALIZADO]])-(PLANEJAMENTO[[#This Row],[TOTAL LISTA]]+PLANEJAMENTO[[#This Row],[KIT]])</f>
        <v>-606</v>
      </c>
      <c r="Q1065" s="3">
        <f>IFERROR(VLOOKUP(PLANEJAMENTO[[#This Row],[SKU]],EST_MERCOCAMP!A:E,5,0),0)</f>
        <v>7074</v>
      </c>
      <c r="R1065" s="3">
        <f>IFERROR(VLOOKUP(PLANEJAMENTO[[#This Row],[SKU]],EST_LMX!A:C,3,0),0)</f>
        <v>198</v>
      </c>
      <c r="S1065" s="7">
        <f>IFERROR(IF(VLOOKUP(C1065,'EST_DEVINTEX X DEMANDA'!A:E,5,0)&lt;0,0,VLOOKUP(C1065,'EST_DEVINTEX X DEMANDA'!A:E,5,0)),0)</f>
        <v>4062</v>
      </c>
      <c r="T1065" s="3"/>
      <c r="U1065" s="3">
        <f t="shared" si="37"/>
        <v>0</v>
      </c>
      <c r="V1065" s="3">
        <f t="shared" si="38"/>
        <v>0</v>
      </c>
      <c r="W1065" s="3" t="s">
        <v>145</v>
      </c>
      <c r="X1065" s="133" t="s">
        <v>145</v>
      </c>
      <c r="Y1065" s="73">
        <f>(PLANEJAMENTO[[#This Row],[AGUARDANDO SEPARAÇÃO]]+PLANEJAMENTO[[#This Row],[FINALIZADO]])/(PLANEJAMENTO[[#This Row],[KIT]]+PLANEJAMENTO[[#This Row],[TOTAL LISTA]])</f>
        <v>0</v>
      </c>
    </row>
    <row r="1066" spans="1:25" x14ac:dyDescent="0.25">
      <c r="A1066" s="72" t="s">
        <v>611</v>
      </c>
      <c r="B1066" s="71" t="s">
        <v>158</v>
      </c>
      <c r="C1066" s="3">
        <v>33275</v>
      </c>
      <c r="D1066" s="3" t="s">
        <v>491</v>
      </c>
      <c r="E1066" s="47" t="s">
        <v>135</v>
      </c>
      <c r="F1066" s="4" t="s">
        <v>583</v>
      </c>
      <c r="G1066" s="52">
        <v>960</v>
      </c>
      <c r="H1066" s="3">
        <v>6</v>
      </c>
      <c r="I1066" s="15">
        <f>SUMIFS(IN_TRANSITO!E:E,IN_TRANSITO!B:B,PLANEJAMENTO!C1066,IN_TRANSITO!H:H,PLANEJAMENTO!$I$2,IN_TRANSITO!W:W,PLANEJAMENTO!A1066)</f>
        <v>0</v>
      </c>
      <c r="J1066" s="15">
        <f>SUMIFS(IN_TRANSITO!E:E,IN_TRANSITO!B:B,PLANEJAMENTO!C1066,IN_TRANSITO!H:H,PLANEJAMENTO!$J$2,IN_TRANSITO!W:W,PLANEJAMENTO!A1066)</f>
        <v>0</v>
      </c>
      <c r="K1066" s="15">
        <f>SUMIFS(PRODUCAO_SHRINK!E:E,PRODUCAO_SHRINK!B:B,PLANEJAMENTO[[#This Row],[SKU]],PRODUCAO_SHRINK!H:H,PLANEJAMENTO[[#Headers],[SHERINK SOLICITADO]],PRODUCAO_SHRINK!V:V,PLANEJAMENTO[[#This Row],[LISTA]])</f>
        <v>0</v>
      </c>
      <c r="L1066" s="15">
        <f>SUMIFS(PRODUCAO_SHRINK!E:E,PRODUCAO_SHRINK!B:B,PLANEJAMENTO[[#This Row],[SKU]],PRODUCAO_SHRINK!H:H,PLANEJAMENTO[[#Headers],[SHERINK ENVIADO]],PRODUCAO_SHRINK!V:V,PLANEJAMENTO[[#This Row],[LISTA]])</f>
        <v>0</v>
      </c>
      <c r="M1066" s="15">
        <f>SUMIFS(IN_TRANSITO!E:E,IN_TRANSITO!B:B,PLANEJAMENTO!C1066,IN_TRANSITO!H:H,PLANEJAMENTO!$M$2,IN_TRANSITO!W:W,PLANEJAMENTO!A1066)</f>
        <v>0</v>
      </c>
      <c r="N1066" s="15">
        <v>0</v>
      </c>
      <c r="O1066" s="15">
        <v>624</v>
      </c>
      <c r="P1066" s="15">
        <f>(PLANEJAMENTO[[#This Row],[AGUARDANDO SEPARAÇÃO]]+PLANEJAMENTO[[#This Row],[FINALIZADO]])-(PLANEJAMENTO[[#This Row],[TOTAL LISTA]]+PLANEJAMENTO[[#This Row],[KIT]])</f>
        <v>-624</v>
      </c>
      <c r="Q1066" s="3">
        <f>IFERROR(VLOOKUP(PLANEJAMENTO[[#This Row],[SKU]],EST_MERCOCAMP!A:E,5,0),0)</f>
        <v>7890</v>
      </c>
      <c r="R1066" s="3">
        <f>IFERROR(VLOOKUP(PLANEJAMENTO[[#This Row],[SKU]],EST_LMX!A:C,3,0),0)</f>
        <v>84</v>
      </c>
      <c r="S1066" s="7">
        <f>IFERROR(IF(VLOOKUP(C1066,'EST_DEVINTEX X DEMANDA'!A:E,5,0)&lt;0,0,VLOOKUP(C1066,'EST_DEVINTEX X DEMANDA'!A:E,5,0)),0)</f>
        <v>6588</v>
      </c>
      <c r="T1066" s="3"/>
      <c r="U1066" s="3">
        <f t="shared" si="37"/>
        <v>0</v>
      </c>
      <c r="V1066" s="3">
        <f t="shared" si="38"/>
        <v>0</v>
      </c>
      <c r="W1066" s="3" t="s">
        <v>182</v>
      </c>
      <c r="X1066" s="133" t="s">
        <v>145</v>
      </c>
      <c r="Y1066" s="73">
        <f>(PLANEJAMENTO[[#This Row],[AGUARDANDO SEPARAÇÃO]]+PLANEJAMENTO[[#This Row],[FINALIZADO]])/(PLANEJAMENTO[[#This Row],[KIT]]+PLANEJAMENTO[[#This Row],[TOTAL LISTA]])</f>
        <v>0</v>
      </c>
    </row>
    <row r="1067" spans="1:25" x14ac:dyDescent="0.25">
      <c r="A1067" s="72" t="s">
        <v>611</v>
      </c>
      <c r="B1067" s="71" t="s">
        <v>158</v>
      </c>
      <c r="C1067" s="3">
        <v>95430</v>
      </c>
      <c r="D1067" s="3" t="s">
        <v>498</v>
      </c>
      <c r="E1067" s="47" t="s">
        <v>135</v>
      </c>
      <c r="F1067" s="4" t="s">
        <v>583</v>
      </c>
      <c r="G1067" s="52">
        <v>720</v>
      </c>
      <c r="H1067" s="3">
        <v>6</v>
      </c>
      <c r="I1067" s="15">
        <f>SUMIFS(IN_TRANSITO!E:E,IN_TRANSITO!B:B,PLANEJAMENTO!C1067,IN_TRANSITO!H:H,PLANEJAMENTO!$I$2,IN_TRANSITO!W:W,PLANEJAMENTO!A1067)</f>
        <v>0</v>
      </c>
      <c r="J1067" s="15">
        <f>SUMIFS(IN_TRANSITO!E:E,IN_TRANSITO!B:B,PLANEJAMENTO!C1067,IN_TRANSITO!H:H,PLANEJAMENTO!$J$2,IN_TRANSITO!W:W,PLANEJAMENTO!A1067)</f>
        <v>0</v>
      </c>
      <c r="K1067" s="15">
        <f>SUMIFS(PRODUCAO_SHRINK!E:E,PRODUCAO_SHRINK!B:B,PLANEJAMENTO[[#This Row],[SKU]],PRODUCAO_SHRINK!H:H,PLANEJAMENTO[[#Headers],[SHERINK SOLICITADO]],PRODUCAO_SHRINK!V:V,PLANEJAMENTO[[#This Row],[LISTA]])</f>
        <v>0</v>
      </c>
      <c r="L1067" s="15">
        <f>SUMIFS(PRODUCAO_SHRINK!E:E,PRODUCAO_SHRINK!B:B,PLANEJAMENTO[[#This Row],[SKU]],PRODUCAO_SHRINK!H:H,PLANEJAMENTO[[#Headers],[SHERINK ENVIADO]],PRODUCAO_SHRINK!V:V,PLANEJAMENTO[[#This Row],[LISTA]])</f>
        <v>0</v>
      </c>
      <c r="M1067" s="15">
        <f>SUMIFS(IN_TRANSITO!E:E,IN_TRANSITO!B:B,PLANEJAMENTO!C1067,IN_TRANSITO!H:H,PLANEJAMENTO!$M$2,IN_TRANSITO!W:W,PLANEJAMENTO!A1067)</f>
        <v>0</v>
      </c>
      <c r="N1067" s="15">
        <v>0</v>
      </c>
      <c r="O1067" s="15">
        <v>630</v>
      </c>
      <c r="P1067" s="15">
        <f>(PLANEJAMENTO[[#This Row],[AGUARDANDO SEPARAÇÃO]]+PLANEJAMENTO[[#This Row],[FINALIZADO]])-(PLANEJAMENTO[[#This Row],[TOTAL LISTA]]+PLANEJAMENTO[[#This Row],[KIT]])</f>
        <v>-630</v>
      </c>
      <c r="Q1067" s="3">
        <f>IFERROR(VLOOKUP(PLANEJAMENTO[[#This Row],[SKU]],EST_MERCOCAMP!A:E,5,0),0)</f>
        <v>1710</v>
      </c>
      <c r="R1067" s="3">
        <f>IFERROR(VLOOKUP(PLANEJAMENTO[[#This Row],[SKU]],EST_LMX!A:C,3,0),0)</f>
        <v>486</v>
      </c>
      <c r="S1067" s="7">
        <f>IFERROR(IF(VLOOKUP(C1067,'EST_DEVINTEX X DEMANDA'!A:E,5,0)&lt;0,0,VLOOKUP(C1067,'EST_DEVINTEX X DEMANDA'!A:E,5,0)),0)</f>
        <v>1428</v>
      </c>
      <c r="T1067" s="3"/>
      <c r="U1067" s="3">
        <f t="shared" si="37"/>
        <v>0</v>
      </c>
      <c r="V1067" s="3">
        <f t="shared" si="38"/>
        <v>0</v>
      </c>
      <c r="W1067" s="3" t="s">
        <v>145</v>
      </c>
      <c r="X1067" s="133" t="s">
        <v>145</v>
      </c>
      <c r="Y1067" s="73">
        <f>(PLANEJAMENTO[[#This Row],[AGUARDANDO SEPARAÇÃO]]+PLANEJAMENTO[[#This Row],[FINALIZADO]])/(PLANEJAMENTO[[#This Row],[KIT]]+PLANEJAMENTO[[#This Row],[TOTAL LISTA]])</f>
        <v>0</v>
      </c>
    </row>
    <row r="1068" spans="1:25" x14ac:dyDescent="0.25">
      <c r="A1068" s="72" t="s">
        <v>611</v>
      </c>
      <c r="B1068" s="71" t="s">
        <v>158</v>
      </c>
      <c r="C1068" s="3">
        <v>33244</v>
      </c>
      <c r="D1068" s="3" t="s">
        <v>440</v>
      </c>
      <c r="E1068" s="47" t="s">
        <v>135</v>
      </c>
      <c r="F1068" s="4" t="s">
        <v>583</v>
      </c>
      <c r="G1068" s="52">
        <v>1980</v>
      </c>
      <c r="H1068" s="3">
        <v>6</v>
      </c>
      <c r="I1068" s="15">
        <f>SUMIFS(IN_TRANSITO!E:E,IN_TRANSITO!B:B,PLANEJAMENTO!C1068,IN_TRANSITO!H:H,PLANEJAMENTO!$I$2,IN_TRANSITO!W:W,PLANEJAMENTO!A1068)</f>
        <v>636</v>
      </c>
      <c r="J1068" s="15">
        <f>SUMIFS(IN_TRANSITO!E:E,IN_TRANSITO!B:B,PLANEJAMENTO!C1068,IN_TRANSITO!H:H,PLANEJAMENTO!$J$2,IN_TRANSITO!W:W,PLANEJAMENTO!A1068)</f>
        <v>0</v>
      </c>
      <c r="K1068" s="15">
        <f>SUMIFS(PRODUCAO_SHRINK!E:E,PRODUCAO_SHRINK!B:B,PLANEJAMENTO[[#This Row],[SKU]],PRODUCAO_SHRINK!H:H,PLANEJAMENTO[[#Headers],[SHERINK SOLICITADO]],PRODUCAO_SHRINK!V:V,PLANEJAMENTO[[#This Row],[LISTA]])</f>
        <v>0</v>
      </c>
      <c r="L1068" s="15">
        <f>SUMIFS(PRODUCAO_SHRINK!E:E,PRODUCAO_SHRINK!B:B,PLANEJAMENTO[[#This Row],[SKU]],PRODUCAO_SHRINK!H:H,PLANEJAMENTO[[#Headers],[SHERINK ENVIADO]],PRODUCAO_SHRINK!V:V,PLANEJAMENTO[[#This Row],[LISTA]])</f>
        <v>0</v>
      </c>
      <c r="M1068" s="15">
        <f>SUMIFS(IN_TRANSITO!E:E,IN_TRANSITO!B:B,PLANEJAMENTO!C1068,IN_TRANSITO!H:H,PLANEJAMENTO!$M$2,IN_TRANSITO!W:W,PLANEJAMENTO!A1068)</f>
        <v>0</v>
      </c>
      <c r="N1068" s="15">
        <v>0</v>
      </c>
      <c r="O1068" s="15">
        <v>636</v>
      </c>
      <c r="P1068" s="15">
        <f>(PLANEJAMENTO[[#This Row],[AGUARDANDO SEPARAÇÃO]]+PLANEJAMENTO[[#This Row],[FINALIZADO]])-(PLANEJAMENTO[[#This Row],[TOTAL LISTA]]+PLANEJAMENTO[[#This Row],[KIT]])</f>
        <v>0</v>
      </c>
      <c r="Q1068" s="3">
        <f>IFERROR(VLOOKUP(PLANEJAMENTO[[#This Row],[SKU]],EST_MERCOCAMP!A:E,5,0),0)</f>
        <v>36546</v>
      </c>
      <c r="R1068" s="3">
        <f>IFERROR(VLOOKUP(PLANEJAMENTO[[#This Row],[SKU]],EST_LMX!A:C,3,0),0)</f>
        <v>7968</v>
      </c>
      <c r="S1068" s="7">
        <f>IFERROR(IF(VLOOKUP(C1068,'EST_DEVINTEX X DEMANDA'!A:E,5,0)&lt;0,0,VLOOKUP(C1068,'EST_DEVINTEX X DEMANDA'!A:E,5,0)),0)</f>
        <v>13680</v>
      </c>
      <c r="T1068" s="3"/>
      <c r="U1068" s="3">
        <f t="shared" si="37"/>
        <v>0</v>
      </c>
      <c r="V1068" s="3">
        <f t="shared" ref="V1068:V1099" si="39">U1068/H1068</f>
        <v>0</v>
      </c>
      <c r="W1068" s="3" t="s">
        <v>145</v>
      </c>
      <c r="X1068" s="133" t="s">
        <v>145</v>
      </c>
      <c r="Y1068" s="73">
        <f>(PLANEJAMENTO[[#This Row],[AGUARDANDO SEPARAÇÃO]]+PLANEJAMENTO[[#This Row],[FINALIZADO]])/(PLANEJAMENTO[[#This Row],[KIT]]+PLANEJAMENTO[[#This Row],[TOTAL LISTA]])</f>
        <v>1</v>
      </c>
    </row>
    <row r="1069" spans="1:25" x14ac:dyDescent="0.25">
      <c r="A1069" s="72" t="s">
        <v>611</v>
      </c>
      <c r="B1069" s="71" t="s">
        <v>158</v>
      </c>
      <c r="C1069" s="3">
        <v>32441</v>
      </c>
      <c r="D1069" s="3" t="s">
        <v>391</v>
      </c>
      <c r="E1069" s="47" t="s">
        <v>135</v>
      </c>
      <c r="F1069" s="4" t="s">
        <v>583</v>
      </c>
      <c r="G1069" s="52">
        <v>888</v>
      </c>
      <c r="H1069" s="3">
        <v>6</v>
      </c>
      <c r="I1069" s="15">
        <f>SUMIFS(IN_TRANSITO!E:E,IN_TRANSITO!B:B,PLANEJAMENTO!C1069,IN_TRANSITO!H:H,PLANEJAMENTO!$I$2,IN_TRANSITO!W:W,PLANEJAMENTO!A1069)</f>
        <v>0</v>
      </c>
      <c r="J1069" s="15">
        <f>SUMIFS(IN_TRANSITO!E:E,IN_TRANSITO!B:B,PLANEJAMENTO!C1069,IN_TRANSITO!H:H,PLANEJAMENTO!$J$2,IN_TRANSITO!W:W,PLANEJAMENTO!A1069)</f>
        <v>0</v>
      </c>
      <c r="K1069" s="15">
        <f>SUMIFS(PRODUCAO_SHRINK!E:E,PRODUCAO_SHRINK!B:B,PLANEJAMENTO[[#This Row],[SKU]],PRODUCAO_SHRINK!H:H,PLANEJAMENTO[[#Headers],[SHERINK SOLICITADO]],PRODUCAO_SHRINK!V:V,PLANEJAMENTO[[#This Row],[LISTA]])</f>
        <v>0</v>
      </c>
      <c r="L1069" s="15">
        <f>SUMIFS(PRODUCAO_SHRINK!E:E,PRODUCAO_SHRINK!B:B,PLANEJAMENTO[[#This Row],[SKU]],PRODUCAO_SHRINK!H:H,PLANEJAMENTO[[#Headers],[SHERINK ENVIADO]],PRODUCAO_SHRINK!V:V,PLANEJAMENTO[[#This Row],[LISTA]])</f>
        <v>0</v>
      </c>
      <c r="M1069" s="15">
        <f>SUMIFS(IN_TRANSITO!E:E,IN_TRANSITO!B:B,PLANEJAMENTO!C1069,IN_TRANSITO!H:H,PLANEJAMENTO!$M$2,IN_TRANSITO!W:W,PLANEJAMENTO!A1069)</f>
        <v>0</v>
      </c>
      <c r="N1069" s="15">
        <v>0</v>
      </c>
      <c r="O1069" s="15">
        <v>642</v>
      </c>
      <c r="P1069" s="15">
        <f>(PLANEJAMENTO[[#This Row],[AGUARDANDO SEPARAÇÃO]]+PLANEJAMENTO[[#This Row],[FINALIZADO]])-(PLANEJAMENTO[[#This Row],[TOTAL LISTA]]+PLANEJAMENTO[[#This Row],[KIT]])</f>
        <v>-642</v>
      </c>
      <c r="Q1069" s="3">
        <f>IFERROR(VLOOKUP(PLANEJAMENTO[[#This Row],[SKU]],EST_MERCOCAMP!A:E,5,0),0)</f>
        <v>996</v>
      </c>
      <c r="R1069" s="3">
        <f>IFERROR(VLOOKUP(PLANEJAMENTO[[#This Row],[SKU]],EST_LMX!A:C,3,0),0)</f>
        <v>198</v>
      </c>
      <c r="S1069" s="7">
        <f>IFERROR(IF(VLOOKUP(C1069,'EST_DEVINTEX X DEMANDA'!A:E,5,0)&lt;0,0,VLOOKUP(C1069,'EST_DEVINTEX X DEMANDA'!A:E,5,0)),0)</f>
        <v>888</v>
      </c>
      <c r="T1069" s="3"/>
      <c r="U1069" s="3">
        <f t="shared" si="37"/>
        <v>0</v>
      </c>
      <c r="V1069" s="3">
        <f t="shared" si="39"/>
        <v>0</v>
      </c>
      <c r="W1069" s="3" t="s">
        <v>145</v>
      </c>
      <c r="X1069" s="133" t="s">
        <v>145</v>
      </c>
      <c r="Y1069" s="73">
        <f>(PLANEJAMENTO[[#This Row],[AGUARDANDO SEPARAÇÃO]]+PLANEJAMENTO[[#This Row],[FINALIZADO]])/(PLANEJAMENTO[[#This Row],[KIT]]+PLANEJAMENTO[[#This Row],[TOTAL LISTA]])</f>
        <v>0</v>
      </c>
    </row>
    <row r="1070" spans="1:25" x14ac:dyDescent="0.25">
      <c r="A1070" s="72" t="s">
        <v>611</v>
      </c>
      <c r="B1070" s="71" t="s">
        <v>158</v>
      </c>
      <c r="C1070" s="3">
        <v>33257</v>
      </c>
      <c r="D1070" s="3" t="s">
        <v>405</v>
      </c>
      <c r="E1070" s="47" t="s">
        <v>135</v>
      </c>
      <c r="F1070" s="4" t="s">
        <v>583</v>
      </c>
      <c r="G1070" s="52">
        <v>1980</v>
      </c>
      <c r="H1070" s="3">
        <v>6</v>
      </c>
      <c r="I1070" s="15">
        <f>SUMIFS(IN_TRANSITO!E:E,IN_TRANSITO!B:B,PLANEJAMENTO!C1070,IN_TRANSITO!H:H,PLANEJAMENTO!$I$2,IN_TRANSITO!W:W,PLANEJAMENTO!A1070)</f>
        <v>732</v>
      </c>
      <c r="J1070" s="15">
        <f>SUMIFS(IN_TRANSITO!E:E,IN_TRANSITO!B:B,PLANEJAMENTO!C1070,IN_TRANSITO!H:H,PLANEJAMENTO!$J$2,IN_TRANSITO!W:W,PLANEJAMENTO!A1070)</f>
        <v>0</v>
      </c>
      <c r="K1070" s="15">
        <f>SUMIFS(PRODUCAO_SHRINK!E:E,PRODUCAO_SHRINK!B:B,PLANEJAMENTO[[#This Row],[SKU]],PRODUCAO_SHRINK!H:H,PLANEJAMENTO[[#Headers],[SHERINK SOLICITADO]],PRODUCAO_SHRINK!V:V,PLANEJAMENTO[[#This Row],[LISTA]])</f>
        <v>0</v>
      </c>
      <c r="L1070" s="15">
        <f>SUMIFS(PRODUCAO_SHRINK!E:E,PRODUCAO_SHRINK!B:B,PLANEJAMENTO[[#This Row],[SKU]],PRODUCAO_SHRINK!H:H,PLANEJAMENTO[[#Headers],[SHERINK ENVIADO]],PRODUCAO_SHRINK!V:V,PLANEJAMENTO[[#This Row],[LISTA]])</f>
        <v>0</v>
      </c>
      <c r="M1070" s="15">
        <f>SUMIFS(IN_TRANSITO!E:E,IN_TRANSITO!B:B,PLANEJAMENTO!C1070,IN_TRANSITO!H:H,PLANEJAMENTO!$M$2,IN_TRANSITO!W:W,PLANEJAMENTO!A1070)</f>
        <v>0</v>
      </c>
      <c r="N1070" s="15">
        <v>0</v>
      </c>
      <c r="O1070" s="15">
        <v>732</v>
      </c>
      <c r="P1070" s="15">
        <f>(PLANEJAMENTO[[#This Row],[AGUARDANDO SEPARAÇÃO]]+PLANEJAMENTO[[#This Row],[FINALIZADO]])-(PLANEJAMENTO[[#This Row],[TOTAL LISTA]]+PLANEJAMENTO[[#This Row],[KIT]])</f>
        <v>0</v>
      </c>
      <c r="Q1070" s="3">
        <f>IFERROR(VLOOKUP(PLANEJAMENTO[[#This Row],[SKU]],EST_MERCOCAMP!A:E,5,0),0)</f>
        <v>46932</v>
      </c>
      <c r="R1070" s="3">
        <f>IFERROR(VLOOKUP(PLANEJAMENTO[[#This Row],[SKU]],EST_LMX!A:C,3,0),0)</f>
        <v>1404</v>
      </c>
      <c r="S1070" s="7">
        <f>IFERROR(IF(VLOOKUP(C1070,'EST_DEVINTEX X DEMANDA'!A:E,5,0)&lt;0,0,VLOOKUP(C1070,'EST_DEVINTEX X DEMANDA'!A:E,5,0)),0)</f>
        <v>25848</v>
      </c>
      <c r="T1070" s="3"/>
      <c r="U1070" s="3">
        <f t="shared" si="37"/>
        <v>0</v>
      </c>
      <c r="V1070" s="3">
        <f t="shared" si="39"/>
        <v>0</v>
      </c>
      <c r="W1070" s="3" t="s">
        <v>145</v>
      </c>
      <c r="X1070" s="133" t="s">
        <v>145</v>
      </c>
      <c r="Y1070" s="73">
        <f>(PLANEJAMENTO[[#This Row],[AGUARDANDO SEPARAÇÃO]]+PLANEJAMENTO[[#This Row],[FINALIZADO]])/(PLANEJAMENTO[[#This Row],[KIT]]+PLANEJAMENTO[[#This Row],[TOTAL LISTA]])</f>
        <v>1</v>
      </c>
    </row>
    <row r="1071" spans="1:25" x14ac:dyDescent="0.25">
      <c r="A1071" s="72" t="s">
        <v>611</v>
      </c>
      <c r="B1071" s="71" t="s">
        <v>158</v>
      </c>
      <c r="C1071" s="3">
        <v>32442</v>
      </c>
      <c r="D1071" s="3" t="s">
        <v>472</v>
      </c>
      <c r="E1071" s="47" t="s">
        <v>135</v>
      </c>
      <c r="F1071" s="4" t="s">
        <v>583</v>
      </c>
      <c r="G1071" s="52">
        <v>888</v>
      </c>
      <c r="H1071" s="3">
        <v>6</v>
      </c>
      <c r="I1071" s="15">
        <f>SUMIFS(IN_TRANSITO!E:E,IN_TRANSITO!B:B,PLANEJAMENTO!C1071,IN_TRANSITO!H:H,PLANEJAMENTO!$I$2,IN_TRANSITO!W:W,PLANEJAMENTO!A1071)</f>
        <v>0</v>
      </c>
      <c r="J1071" s="15">
        <f>SUMIFS(IN_TRANSITO!E:E,IN_TRANSITO!B:B,PLANEJAMENTO!C1071,IN_TRANSITO!H:H,PLANEJAMENTO!$J$2,IN_TRANSITO!W:W,PLANEJAMENTO!A1071)</f>
        <v>0</v>
      </c>
      <c r="K1071" s="15">
        <f>SUMIFS(PRODUCAO_SHRINK!E:E,PRODUCAO_SHRINK!B:B,PLANEJAMENTO[[#This Row],[SKU]],PRODUCAO_SHRINK!H:H,PLANEJAMENTO[[#Headers],[SHERINK SOLICITADO]],PRODUCAO_SHRINK!V:V,PLANEJAMENTO[[#This Row],[LISTA]])</f>
        <v>0</v>
      </c>
      <c r="L1071" s="15">
        <f>SUMIFS(PRODUCAO_SHRINK!E:E,PRODUCAO_SHRINK!B:B,PLANEJAMENTO[[#This Row],[SKU]],PRODUCAO_SHRINK!H:H,PLANEJAMENTO[[#Headers],[SHERINK ENVIADO]],PRODUCAO_SHRINK!V:V,PLANEJAMENTO[[#This Row],[LISTA]])</f>
        <v>0</v>
      </c>
      <c r="M1071" s="15">
        <f>SUMIFS(IN_TRANSITO!E:E,IN_TRANSITO!B:B,PLANEJAMENTO!C1071,IN_TRANSITO!H:H,PLANEJAMENTO!$M$2,IN_TRANSITO!W:W,PLANEJAMENTO!A1071)</f>
        <v>0</v>
      </c>
      <c r="N1071" s="15">
        <v>0</v>
      </c>
      <c r="O1071" s="15">
        <v>786</v>
      </c>
      <c r="P1071" s="15">
        <f>(PLANEJAMENTO[[#This Row],[AGUARDANDO SEPARAÇÃO]]+PLANEJAMENTO[[#This Row],[FINALIZADO]])-(PLANEJAMENTO[[#This Row],[TOTAL LISTA]]+PLANEJAMENTO[[#This Row],[KIT]])</f>
        <v>-786</v>
      </c>
      <c r="Q1071" s="3">
        <f>IFERROR(VLOOKUP(PLANEJAMENTO[[#This Row],[SKU]],EST_MERCOCAMP!A:E,5,0),0)</f>
        <v>-60</v>
      </c>
      <c r="R1071" s="3">
        <f>IFERROR(VLOOKUP(PLANEJAMENTO[[#This Row],[SKU]],EST_LMX!A:C,3,0),0)</f>
        <v>756</v>
      </c>
      <c r="S1071" s="7">
        <f>IFERROR(IF(VLOOKUP(C1071,'EST_DEVINTEX X DEMANDA'!A:E,5,0)&lt;0,0,VLOOKUP(C1071,'EST_DEVINTEX X DEMANDA'!A:E,5,0)),0)</f>
        <v>0</v>
      </c>
      <c r="T1071" s="3"/>
      <c r="U1071" s="3">
        <f t="shared" si="37"/>
        <v>0</v>
      </c>
      <c r="V1071" s="3">
        <f t="shared" si="39"/>
        <v>0</v>
      </c>
      <c r="W1071" s="3" t="s">
        <v>145</v>
      </c>
      <c r="X1071" s="133" t="s">
        <v>145</v>
      </c>
      <c r="Y1071" s="73">
        <f>(PLANEJAMENTO[[#This Row],[AGUARDANDO SEPARAÇÃO]]+PLANEJAMENTO[[#This Row],[FINALIZADO]])/(PLANEJAMENTO[[#This Row],[KIT]]+PLANEJAMENTO[[#This Row],[TOTAL LISTA]])</f>
        <v>0</v>
      </c>
    </row>
    <row r="1072" spans="1:25" x14ac:dyDescent="0.25">
      <c r="A1072" s="72" t="s">
        <v>611</v>
      </c>
      <c r="B1072" s="71" t="s">
        <v>158</v>
      </c>
      <c r="C1072" s="3">
        <v>32892</v>
      </c>
      <c r="D1072" s="3" t="s">
        <v>25</v>
      </c>
      <c r="E1072" s="47" t="s">
        <v>135</v>
      </c>
      <c r="F1072" s="4" t="s">
        <v>583</v>
      </c>
      <c r="G1072" s="52">
        <v>8352</v>
      </c>
      <c r="H1072" s="3">
        <v>12</v>
      </c>
      <c r="I1072" s="15">
        <f>SUMIFS(IN_TRANSITO!E:E,IN_TRANSITO!B:B,PLANEJAMENTO!C1072,IN_TRANSITO!H:H,PLANEJAMENTO!$I$2,IN_TRANSITO!W:W,PLANEJAMENTO!A1072)</f>
        <v>0</v>
      </c>
      <c r="J1072" s="15">
        <f>SUMIFS(IN_TRANSITO!E:E,IN_TRANSITO!B:B,PLANEJAMENTO!C1072,IN_TRANSITO!H:H,PLANEJAMENTO!$J$2,IN_TRANSITO!W:W,PLANEJAMENTO!A1072)</f>
        <v>0</v>
      </c>
      <c r="K1072" s="15">
        <f>SUMIFS(PRODUCAO_SHRINK!E:E,PRODUCAO_SHRINK!B:B,PLANEJAMENTO[[#This Row],[SKU]],PRODUCAO_SHRINK!H:H,PLANEJAMENTO[[#Headers],[SHERINK SOLICITADO]],PRODUCAO_SHRINK!V:V,PLANEJAMENTO[[#This Row],[LISTA]])</f>
        <v>0</v>
      </c>
      <c r="L1072" s="15">
        <f>SUMIFS(PRODUCAO_SHRINK!E:E,PRODUCAO_SHRINK!B:B,PLANEJAMENTO[[#This Row],[SKU]],PRODUCAO_SHRINK!H:H,PLANEJAMENTO[[#Headers],[SHERINK ENVIADO]],PRODUCAO_SHRINK!V:V,PLANEJAMENTO[[#This Row],[LISTA]])</f>
        <v>0</v>
      </c>
      <c r="M1072" s="15">
        <f>SUMIFS(IN_TRANSITO!E:E,IN_TRANSITO!B:B,PLANEJAMENTO!C1072,IN_TRANSITO!H:H,PLANEJAMENTO!$M$2,IN_TRANSITO!W:W,PLANEJAMENTO!A1072)</f>
        <v>0</v>
      </c>
      <c r="N1072" s="15">
        <v>0</v>
      </c>
      <c r="O1072" s="15">
        <v>816</v>
      </c>
      <c r="P1072" s="15">
        <f>(PLANEJAMENTO[[#This Row],[AGUARDANDO SEPARAÇÃO]]+PLANEJAMENTO[[#This Row],[FINALIZADO]])-(PLANEJAMENTO[[#This Row],[TOTAL LISTA]]+PLANEJAMENTO[[#This Row],[KIT]])</f>
        <v>-816</v>
      </c>
      <c r="Q1072" s="3">
        <f>IFERROR(VLOOKUP(PLANEJAMENTO[[#This Row],[SKU]],EST_MERCOCAMP!A:E,5,0),0)</f>
        <v>-3504</v>
      </c>
      <c r="R1072" s="3">
        <f>IFERROR(VLOOKUP(PLANEJAMENTO[[#This Row],[SKU]],EST_LMX!A:C,3,0),0)</f>
        <v>744</v>
      </c>
      <c r="S1072" s="7">
        <f>IFERROR(IF(VLOOKUP(C1072,'EST_DEVINTEX X DEMANDA'!A:E,5,0)&lt;0,0,VLOOKUP(C1072,'EST_DEVINTEX X DEMANDA'!A:E,5,0)),0)</f>
        <v>0</v>
      </c>
      <c r="T1072" s="3"/>
      <c r="U1072" s="3">
        <f t="shared" si="37"/>
        <v>0</v>
      </c>
      <c r="V1072" s="3">
        <f t="shared" si="39"/>
        <v>0</v>
      </c>
      <c r="W1072" s="3" t="s">
        <v>182</v>
      </c>
      <c r="X1072" s="133" t="s">
        <v>145</v>
      </c>
      <c r="Y1072" s="73">
        <f>(PLANEJAMENTO[[#This Row],[AGUARDANDO SEPARAÇÃO]]+PLANEJAMENTO[[#This Row],[FINALIZADO]])/(PLANEJAMENTO[[#This Row],[KIT]]+PLANEJAMENTO[[#This Row],[TOTAL LISTA]])</f>
        <v>0</v>
      </c>
    </row>
    <row r="1073" spans="1:25" x14ac:dyDescent="0.25">
      <c r="A1073" s="72" t="s">
        <v>611</v>
      </c>
      <c r="B1073" s="71" t="s">
        <v>158</v>
      </c>
      <c r="C1073" s="3">
        <v>95620</v>
      </c>
      <c r="D1073" s="3" t="s">
        <v>700</v>
      </c>
      <c r="E1073" s="47" t="s">
        <v>135</v>
      </c>
      <c r="F1073" s="4" t="s">
        <v>583</v>
      </c>
      <c r="G1073" s="52">
        <v>1440</v>
      </c>
      <c r="H1073" s="3">
        <v>6</v>
      </c>
      <c r="I1073" s="15">
        <f>SUMIFS(IN_TRANSITO!E:E,IN_TRANSITO!B:B,PLANEJAMENTO!C1073,IN_TRANSITO!H:H,PLANEJAMENTO!$I$2,IN_TRANSITO!W:W,PLANEJAMENTO!A1073)</f>
        <v>834</v>
      </c>
      <c r="J1073" s="15">
        <f>SUMIFS(IN_TRANSITO!E:E,IN_TRANSITO!B:B,PLANEJAMENTO!C1073,IN_TRANSITO!H:H,PLANEJAMENTO!$J$2,IN_TRANSITO!W:W,PLANEJAMENTO!A1073)</f>
        <v>0</v>
      </c>
      <c r="K1073" s="15">
        <f>SUMIFS(PRODUCAO_SHRINK!E:E,PRODUCAO_SHRINK!B:B,PLANEJAMENTO[[#This Row],[SKU]],PRODUCAO_SHRINK!H:H,PLANEJAMENTO[[#Headers],[SHERINK SOLICITADO]],PRODUCAO_SHRINK!V:V,PLANEJAMENTO[[#This Row],[LISTA]])</f>
        <v>0</v>
      </c>
      <c r="L1073" s="15">
        <f>SUMIFS(PRODUCAO_SHRINK!E:E,PRODUCAO_SHRINK!B:B,PLANEJAMENTO[[#This Row],[SKU]],PRODUCAO_SHRINK!H:H,PLANEJAMENTO[[#Headers],[SHERINK ENVIADO]],PRODUCAO_SHRINK!V:V,PLANEJAMENTO[[#This Row],[LISTA]])</f>
        <v>0</v>
      </c>
      <c r="M1073" s="15">
        <f>SUMIFS(IN_TRANSITO!E:E,IN_TRANSITO!B:B,PLANEJAMENTO!C1073,IN_TRANSITO!H:H,PLANEJAMENTO!$M$2,IN_TRANSITO!W:W,PLANEJAMENTO!A1073)</f>
        <v>0</v>
      </c>
      <c r="N1073" s="15">
        <v>0</v>
      </c>
      <c r="O1073" s="15">
        <v>834</v>
      </c>
      <c r="P1073" s="15">
        <f>(PLANEJAMENTO[[#This Row],[AGUARDANDO SEPARAÇÃO]]+PLANEJAMENTO[[#This Row],[FINALIZADO]])-(PLANEJAMENTO[[#This Row],[TOTAL LISTA]]+PLANEJAMENTO[[#This Row],[KIT]])</f>
        <v>0</v>
      </c>
      <c r="Q1073" s="3">
        <f>IFERROR(VLOOKUP(PLANEJAMENTO[[#This Row],[SKU]],EST_MERCOCAMP!A:E,5,0),0)</f>
        <v>2340</v>
      </c>
      <c r="R1073" s="3">
        <f>IFERROR(VLOOKUP(PLANEJAMENTO[[#This Row],[SKU]],EST_LMX!A:C,3,0),0)</f>
        <v>1062</v>
      </c>
      <c r="S1073" s="7">
        <f>IFERROR(IF(VLOOKUP(C1073,'EST_DEVINTEX X DEMANDA'!A:E,5,0)&lt;0,0,VLOOKUP(C1073,'EST_DEVINTEX X DEMANDA'!A:E,5,0)),0)</f>
        <v>4320</v>
      </c>
      <c r="T1073" s="3"/>
      <c r="U1073" s="3">
        <f t="shared" si="37"/>
        <v>0</v>
      </c>
      <c r="V1073" s="3">
        <f t="shared" si="39"/>
        <v>0</v>
      </c>
      <c r="W1073" s="3" t="s">
        <v>145</v>
      </c>
      <c r="X1073" s="133" t="s">
        <v>145</v>
      </c>
      <c r="Y1073" s="73">
        <f>(PLANEJAMENTO[[#This Row],[AGUARDANDO SEPARAÇÃO]]+PLANEJAMENTO[[#This Row],[FINALIZADO]])/(PLANEJAMENTO[[#This Row],[KIT]]+PLANEJAMENTO[[#This Row],[TOTAL LISTA]])</f>
        <v>1</v>
      </c>
    </row>
    <row r="1074" spans="1:25" x14ac:dyDescent="0.25">
      <c r="A1074" s="72" t="s">
        <v>611</v>
      </c>
      <c r="B1074" s="71" t="s">
        <v>158</v>
      </c>
      <c r="C1074" s="3">
        <v>34852</v>
      </c>
      <c r="D1074" s="3" t="s">
        <v>503</v>
      </c>
      <c r="E1074" s="47" t="s">
        <v>135</v>
      </c>
      <c r="F1074" s="4" t="s">
        <v>583</v>
      </c>
      <c r="G1074" s="52">
        <v>960</v>
      </c>
      <c r="H1074" s="3">
        <v>6</v>
      </c>
      <c r="I1074" s="15">
        <f>SUMIFS(IN_TRANSITO!E:E,IN_TRANSITO!B:B,PLANEJAMENTO!C1074,IN_TRANSITO!H:H,PLANEJAMENTO!$I$2,IN_TRANSITO!W:W,PLANEJAMENTO!A1074)</f>
        <v>0</v>
      </c>
      <c r="J1074" s="15">
        <f>SUMIFS(IN_TRANSITO!E:E,IN_TRANSITO!B:B,PLANEJAMENTO!C1074,IN_TRANSITO!H:H,PLANEJAMENTO!$J$2,IN_TRANSITO!W:W,PLANEJAMENTO!A1074)</f>
        <v>0</v>
      </c>
      <c r="K1074" s="15">
        <f>SUMIFS(PRODUCAO_SHRINK!E:E,PRODUCAO_SHRINK!B:B,PLANEJAMENTO[[#This Row],[SKU]],PRODUCAO_SHRINK!H:H,PLANEJAMENTO[[#Headers],[SHERINK SOLICITADO]],PRODUCAO_SHRINK!V:V,PLANEJAMENTO[[#This Row],[LISTA]])</f>
        <v>0</v>
      </c>
      <c r="L1074" s="15">
        <f>SUMIFS(PRODUCAO_SHRINK!E:E,PRODUCAO_SHRINK!B:B,PLANEJAMENTO[[#This Row],[SKU]],PRODUCAO_SHRINK!H:H,PLANEJAMENTO[[#Headers],[SHERINK ENVIADO]],PRODUCAO_SHRINK!V:V,PLANEJAMENTO[[#This Row],[LISTA]])</f>
        <v>0</v>
      </c>
      <c r="M1074" s="15">
        <f>SUMIFS(IN_TRANSITO!E:E,IN_TRANSITO!B:B,PLANEJAMENTO!C1074,IN_TRANSITO!H:H,PLANEJAMENTO!$M$2,IN_TRANSITO!W:W,PLANEJAMENTO!A1074)</f>
        <v>0</v>
      </c>
      <c r="N1074" s="15">
        <v>0</v>
      </c>
      <c r="O1074" s="15">
        <v>864</v>
      </c>
      <c r="P1074" s="15">
        <f>(PLANEJAMENTO[[#This Row],[AGUARDANDO SEPARAÇÃO]]+PLANEJAMENTO[[#This Row],[FINALIZADO]])-(PLANEJAMENTO[[#This Row],[TOTAL LISTA]]+PLANEJAMENTO[[#This Row],[KIT]])</f>
        <v>-864</v>
      </c>
      <c r="Q1074" s="3">
        <f>IFERROR(VLOOKUP(PLANEJAMENTO[[#This Row],[SKU]],EST_MERCOCAMP!A:E,5,0),0)</f>
        <v>-1392</v>
      </c>
      <c r="R1074" s="3">
        <f>IFERROR(VLOOKUP(PLANEJAMENTO[[#This Row],[SKU]],EST_LMX!A:C,3,0),0)</f>
        <v>402</v>
      </c>
      <c r="S1074" s="7">
        <f>IFERROR(IF(VLOOKUP(C1074,'EST_DEVINTEX X DEMANDA'!A:E,5,0)&lt;0,0,VLOOKUP(C1074,'EST_DEVINTEX X DEMANDA'!A:E,5,0)),0)</f>
        <v>6180</v>
      </c>
      <c r="T1074" s="3"/>
      <c r="U1074" s="3">
        <f t="shared" si="37"/>
        <v>0</v>
      </c>
      <c r="V1074" s="3">
        <f t="shared" si="39"/>
        <v>0</v>
      </c>
      <c r="W1074" s="3" t="s">
        <v>182</v>
      </c>
      <c r="X1074" s="133" t="s">
        <v>145</v>
      </c>
      <c r="Y1074" s="73">
        <f>(PLANEJAMENTO[[#This Row],[AGUARDANDO SEPARAÇÃO]]+PLANEJAMENTO[[#This Row],[FINALIZADO]])/(PLANEJAMENTO[[#This Row],[KIT]]+PLANEJAMENTO[[#This Row],[TOTAL LISTA]])</f>
        <v>0</v>
      </c>
    </row>
    <row r="1075" spans="1:25" x14ac:dyDescent="0.25">
      <c r="A1075" s="72" t="s">
        <v>611</v>
      </c>
      <c r="B1075" s="71" t="s">
        <v>158</v>
      </c>
      <c r="C1075" s="3">
        <v>32196</v>
      </c>
      <c r="D1075" s="3" t="s">
        <v>463</v>
      </c>
      <c r="E1075" s="47" t="s">
        <v>135</v>
      </c>
      <c r="F1075" s="4" t="s">
        <v>583</v>
      </c>
      <c r="G1075" s="52">
        <v>390</v>
      </c>
      <c r="H1075" s="3">
        <v>6</v>
      </c>
      <c r="I1075" s="15">
        <f>SUMIFS(IN_TRANSITO!E:E,IN_TRANSITO!B:B,PLANEJAMENTO!C1075,IN_TRANSITO!H:H,PLANEJAMENTO!$I$2,IN_TRANSITO!W:W,PLANEJAMENTO!A1075)</f>
        <v>0</v>
      </c>
      <c r="J1075" s="15">
        <f>SUMIFS(IN_TRANSITO!E:E,IN_TRANSITO!B:B,PLANEJAMENTO!C1075,IN_TRANSITO!H:H,PLANEJAMENTO!$J$2,IN_TRANSITO!W:W,PLANEJAMENTO!A1075)</f>
        <v>0</v>
      </c>
      <c r="K1075" s="15">
        <f>SUMIFS(PRODUCAO_SHRINK!E:E,PRODUCAO_SHRINK!B:B,PLANEJAMENTO[[#This Row],[SKU]],PRODUCAO_SHRINK!H:H,PLANEJAMENTO[[#Headers],[SHERINK SOLICITADO]],PRODUCAO_SHRINK!V:V,PLANEJAMENTO[[#This Row],[LISTA]])</f>
        <v>0</v>
      </c>
      <c r="L1075" s="15">
        <f>SUMIFS(PRODUCAO_SHRINK!E:E,PRODUCAO_SHRINK!B:B,PLANEJAMENTO[[#This Row],[SKU]],PRODUCAO_SHRINK!H:H,PLANEJAMENTO[[#Headers],[SHERINK ENVIADO]],PRODUCAO_SHRINK!V:V,PLANEJAMENTO[[#This Row],[LISTA]])</f>
        <v>0</v>
      </c>
      <c r="M1075" s="15">
        <f>SUMIFS(IN_TRANSITO!E:E,IN_TRANSITO!B:B,PLANEJAMENTO!C1075,IN_TRANSITO!H:H,PLANEJAMENTO!$M$2,IN_TRANSITO!W:W,PLANEJAMENTO!A1075)</f>
        <v>0</v>
      </c>
      <c r="N1075" s="15">
        <v>0</v>
      </c>
      <c r="O1075" s="15">
        <v>906</v>
      </c>
      <c r="P1075" s="15">
        <f>(PLANEJAMENTO[[#This Row],[AGUARDANDO SEPARAÇÃO]]+PLANEJAMENTO[[#This Row],[FINALIZADO]])-(PLANEJAMENTO[[#This Row],[TOTAL LISTA]]+PLANEJAMENTO[[#This Row],[KIT]])</f>
        <v>-906</v>
      </c>
      <c r="Q1075" s="3">
        <f>IFERROR(VLOOKUP(PLANEJAMENTO[[#This Row],[SKU]],EST_MERCOCAMP!A:E,5,0),0)</f>
        <v>1356</v>
      </c>
      <c r="R1075" s="3">
        <f>IFERROR(VLOOKUP(PLANEJAMENTO[[#This Row],[SKU]],EST_LMX!A:C,3,0),0)</f>
        <v>486</v>
      </c>
      <c r="S1075" s="7">
        <f>IFERROR(IF(VLOOKUP(C1075,'EST_DEVINTEX X DEMANDA'!A:E,5,0)&lt;0,0,VLOOKUP(C1075,'EST_DEVINTEX X DEMANDA'!A:E,5,0)),0)</f>
        <v>1474</v>
      </c>
      <c r="T1075" s="3"/>
      <c r="U1075" s="3">
        <f t="shared" si="37"/>
        <v>0</v>
      </c>
      <c r="V1075" s="3">
        <f t="shared" si="39"/>
        <v>0</v>
      </c>
      <c r="W1075" s="61" t="s">
        <v>182</v>
      </c>
      <c r="X1075" s="133" t="s">
        <v>145</v>
      </c>
      <c r="Y1075" s="73">
        <f>(PLANEJAMENTO[[#This Row],[AGUARDANDO SEPARAÇÃO]]+PLANEJAMENTO[[#This Row],[FINALIZADO]])/(PLANEJAMENTO[[#This Row],[KIT]]+PLANEJAMENTO[[#This Row],[TOTAL LISTA]])</f>
        <v>0</v>
      </c>
    </row>
    <row r="1076" spans="1:25" x14ac:dyDescent="0.25">
      <c r="A1076" s="72" t="s">
        <v>611</v>
      </c>
      <c r="B1076" s="71" t="s">
        <v>158</v>
      </c>
      <c r="C1076" s="3">
        <v>95734</v>
      </c>
      <c r="D1076" s="3" t="s">
        <v>413</v>
      </c>
      <c r="E1076" s="47" t="s">
        <v>135</v>
      </c>
      <c r="F1076" s="4" t="s">
        <v>583</v>
      </c>
      <c r="G1076" s="52">
        <v>1440</v>
      </c>
      <c r="H1076" s="3">
        <v>6</v>
      </c>
      <c r="I1076" s="15">
        <f>SUMIFS(IN_TRANSITO!E:E,IN_TRANSITO!B:B,PLANEJAMENTO!C1076,IN_TRANSITO!H:H,PLANEJAMENTO!$I$2,IN_TRANSITO!W:W,PLANEJAMENTO!A1076)</f>
        <v>0</v>
      </c>
      <c r="J1076" s="15">
        <f>SUMIFS(IN_TRANSITO!E:E,IN_TRANSITO!B:B,PLANEJAMENTO!C1076,IN_TRANSITO!H:H,PLANEJAMENTO!$J$2,IN_TRANSITO!W:W,PLANEJAMENTO!A1076)</f>
        <v>0</v>
      </c>
      <c r="K1076" s="15">
        <f>SUMIFS(PRODUCAO_SHRINK!E:E,PRODUCAO_SHRINK!B:B,PLANEJAMENTO[[#This Row],[SKU]],PRODUCAO_SHRINK!H:H,PLANEJAMENTO[[#Headers],[SHERINK SOLICITADO]],PRODUCAO_SHRINK!V:V,PLANEJAMENTO[[#This Row],[LISTA]])</f>
        <v>0</v>
      </c>
      <c r="L1076" s="15">
        <f>SUMIFS(PRODUCAO_SHRINK!E:E,PRODUCAO_SHRINK!B:B,PLANEJAMENTO[[#This Row],[SKU]],PRODUCAO_SHRINK!H:H,PLANEJAMENTO[[#Headers],[SHERINK ENVIADO]],PRODUCAO_SHRINK!V:V,PLANEJAMENTO[[#This Row],[LISTA]])</f>
        <v>0</v>
      </c>
      <c r="M1076" s="15">
        <f>SUMIFS(IN_TRANSITO!E:E,IN_TRANSITO!B:B,PLANEJAMENTO!C1076,IN_TRANSITO!H:H,PLANEJAMENTO!$M$2,IN_TRANSITO!W:W,PLANEJAMENTO!A1076)</f>
        <v>0</v>
      </c>
      <c r="N1076" s="15">
        <v>0</v>
      </c>
      <c r="O1076" s="15">
        <v>906</v>
      </c>
      <c r="P1076" s="15">
        <f>(PLANEJAMENTO[[#This Row],[AGUARDANDO SEPARAÇÃO]]+PLANEJAMENTO[[#This Row],[FINALIZADO]])-(PLANEJAMENTO[[#This Row],[TOTAL LISTA]]+PLANEJAMENTO[[#This Row],[KIT]])</f>
        <v>-906</v>
      </c>
      <c r="Q1076" s="3">
        <f>IFERROR(VLOOKUP(PLANEJAMENTO[[#This Row],[SKU]],EST_MERCOCAMP!A:E,5,0),0)</f>
        <v>3606</v>
      </c>
      <c r="R1076" s="3">
        <f>IFERROR(VLOOKUP(PLANEJAMENTO[[#This Row],[SKU]],EST_LMX!A:C,3,0),0)</f>
        <v>102</v>
      </c>
      <c r="S1076" s="7">
        <f>IFERROR(IF(VLOOKUP(C1076,'EST_DEVINTEX X DEMANDA'!A:E,5,0)&lt;0,0,VLOOKUP(C1076,'EST_DEVINTEX X DEMANDA'!A:E,5,0)),0)</f>
        <v>1440</v>
      </c>
      <c r="T1076" s="3"/>
      <c r="U1076" s="3">
        <f t="shared" si="37"/>
        <v>0</v>
      </c>
      <c r="V1076" s="3">
        <f t="shared" si="39"/>
        <v>0</v>
      </c>
      <c r="W1076" s="3" t="s">
        <v>145</v>
      </c>
      <c r="X1076" s="133" t="s">
        <v>145</v>
      </c>
      <c r="Y1076" s="73">
        <f>(PLANEJAMENTO[[#This Row],[AGUARDANDO SEPARAÇÃO]]+PLANEJAMENTO[[#This Row],[FINALIZADO]])/(PLANEJAMENTO[[#This Row],[KIT]]+PLANEJAMENTO[[#This Row],[TOTAL LISTA]])</f>
        <v>0</v>
      </c>
    </row>
    <row r="1077" spans="1:25" x14ac:dyDescent="0.25">
      <c r="A1077" s="72" t="s">
        <v>611</v>
      </c>
      <c r="B1077" s="71" t="s">
        <v>158</v>
      </c>
      <c r="C1077" s="3">
        <v>34480</v>
      </c>
      <c r="D1077" s="3" t="s">
        <v>444</v>
      </c>
      <c r="E1077" s="47" t="s">
        <v>135</v>
      </c>
      <c r="F1077" s="4" t="s">
        <v>583</v>
      </c>
      <c r="G1077" s="52">
        <v>1224</v>
      </c>
      <c r="H1077" s="3">
        <v>6</v>
      </c>
      <c r="I1077" s="15">
        <f>SUMIFS(IN_TRANSITO!E:E,IN_TRANSITO!B:B,PLANEJAMENTO!C1077,IN_TRANSITO!H:H,PLANEJAMENTO!$I$2,IN_TRANSITO!W:W,PLANEJAMENTO!A1077)</f>
        <v>942</v>
      </c>
      <c r="J1077" s="15">
        <f>SUMIFS(IN_TRANSITO!E:E,IN_TRANSITO!B:B,PLANEJAMENTO!C1077,IN_TRANSITO!H:H,PLANEJAMENTO!$J$2,IN_TRANSITO!W:W,PLANEJAMENTO!A1077)</f>
        <v>0</v>
      </c>
      <c r="K1077" s="15">
        <f>SUMIFS(PRODUCAO_SHRINK!E:E,PRODUCAO_SHRINK!B:B,PLANEJAMENTO[[#This Row],[SKU]],PRODUCAO_SHRINK!H:H,PLANEJAMENTO[[#Headers],[SHERINK SOLICITADO]],PRODUCAO_SHRINK!V:V,PLANEJAMENTO[[#This Row],[LISTA]])</f>
        <v>0</v>
      </c>
      <c r="L1077" s="15">
        <f>SUMIFS(PRODUCAO_SHRINK!E:E,PRODUCAO_SHRINK!B:B,PLANEJAMENTO[[#This Row],[SKU]],PRODUCAO_SHRINK!H:H,PLANEJAMENTO[[#Headers],[SHERINK ENVIADO]],PRODUCAO_SHRINK!V:V,PLANEJAMENTO[[#This Row],[LISTA]])</f>
        <v>0</v>
      </c>
      <c r="M1077" s="15">
        <f>SUMIFS(IN_TRANSITO!E:E,IN_TRANSITO!B:B,PLANEJAMENTO!C1077,IN_TRANSITO!H:H,PLANEJAMENTO!$M$2,IN_TRANSITO!W:W,PLANEJAMENTO!A1077)</f>
        <v>0</v>
      </c>
      <c r="N1077" s="15">
        <v>0</v>
      </c>
      <c r="O1077" s="15">
        <v>942</v>
      </c>
      <c r="P1077" s="15">
        <f>(PLANEJAMENTO[[#This Row],[AGUARDANDO SEPARAÇÃO]]+PLANEJAMENTO[[#This Row],[FINALIZADO]])-(PLANEJAMENTO[[#This Row],[TOTAL LISTA]]+PLANEJAMENTO[[#This Row],[KIT]])</f>
        <v>0</v>
      </c>
      <c r="Q1077" s="3">
        <f>IFERROR(VLOOKUP(PLANEJAMENTO[[#This Row],[SKU]],EST_MERCOCAMP!A:E,5,0),0)</f>
        <v>-1284</v>
      </c>
      <c r="R1077" s="3">
        <f>IFERROR(VLOOKUP(PLANEJAMENTO[[#This Row],[SKU]],EST_LMX!A:C,3,0),0)</f>
        <v>1572</v>
      </c>
      <c r="S1077" s="7">
        <f>IFERROR(IF(VLOOKUP(C1077,'EST_DEVINTEX X DEMANDA'!A:E,5,0)&lt;0,0,VLOOKUP(C1077,'EST_DEVINTEX X DEMANDA'!A:E,5,0)),0)</f>
        <v>0</v>
      </c>
      <c r="T1077" s="3"/>
      <c r="U1077" s="3">
        <f t="shared" si="37"/>
        <v>0</v>
      </c>
      <c r="V1077" s="3">
        <f t="shared" si="39"/>
        <v>0</v>
      </c>
      <c r="W1077" s="3" t="s">
        <v>145</v>
      </c>
      <c r="X1077" s="133" t="s">
        <v>145</v>
      </c>
      <c r="Y1077" s="73">
        <f>(PLANEJAMENTO[[#This Row],[AGUARDANDO SEPARAÇÃO]]+PLANEJAMENTO[[#This Row],[FINALIZADO]])/(PLANEJAMENTO[[#This Row],[KIT]]+PLANEJAMENTO[[#This Row],[TOTAL LISTA]])</f>
        <v>1</v>
      </c>
    </row>
    <row r="1078" spans="1:25" x14ac:dyDescent="0.25">
      <c r="A1078" s="72" t="s">
        <v>611</v>
      </c>
      <c r="B1078" s="71" t="s">
        <v>158</v>
      </c>
      <c r="C1078" s="3">
        <v>34768</v>
      </c>
      <c r="D1078" s="3" t="s">
        <v>435</v>
      </c>
      <c r="E1078" s="47" t="s">
        <v>135</v>
      </c>
      <c r="F1078" s="4" t="s">
        <v>583</v>
      </c>
      <c r="G1078" s="52">
        <v>480</v>
      </c>
      <c r="H1078" s="3">
        <v>6</v>
      </c>
      <c r="I1078" s="15">
        <f>SUMIFS(IN_TRANSITO!E:E,IN_TRANSITO!B:B,PLANEJAMENTO!C1078,IN_TRANSITO!H:H,PLANEJAMENTO!$I$2,IN_TRANSITO!W:W,PLANEJAMENTO!A1078)</f>
        <v>0</v>
      </c>
      <c r="J1078" s="15">
        <f>SUMIFS(IN_TRANSITO!E:E,IN_TRANSITO!B:B,PLANEJAMENTO!C1078,IN_TRANSITO!H:H,PLANEJAMENTO!$J$2,IN_TRANSITO!W:W,PLANEJAMENTO!A1078)</f>
        <v>0</v>
      </c>
      <c r="K1078" s="15">
        <f>SUMIFS(PRODUCAO_SHRINK!E:E,PRODUCAO_SHRINK!B:B,PLANEJAMENTO[[#This Row],[SKU]],PRODUCAO_SHRINK!H:H,PLANEJAMENTO[[#Headers],[SHERINK SOLICITADO]],PRODUCAO_SHRINK!V:V,PLANEJAMENTO[[#This Row],[LISTA]])</f>
        <v>0</v>
      </c>
      <c r="L1078" s="15">
        <f>SUMIFS(PRODUCAO_SHRINK!E:E,PRODUCAO_SHRINK!B:B,PLANEJAMENTO[[#This Row],[SKU]],PRODUCAO_SHRINK!H:H,PLANEJAMENTO[[#Headers],[SHERINK ENVIADO]],PRODUCAO_SHRINK!V:V,PLANEJAMENTO[[#This Row],[LISTA]])</f>
        <v>0</v>
      </c>
      <c r="M1078" s="15">
        <f>SUMIFS(IN_TRANSITO!E:E,IN_TRANSITO!B:B,PLANEJAMENTO!C1078,IN_TRANSITO!H:H,PLANEJAMENTO!$M$2,IN_TRANSITO!W:W,PLANEJAMENTO!A1078)</f>
        <v>0</v>
      </c>
      <c r="N1078" s="15">
        <v>0</v>
      </c>
      <c r="O1078" s="15">
        <v>954</v>
      </c>
      <c r="P1078" s="15">
        <f>(PLANEJAMENTO[[#This Row],[AGUARDANDO SEPARAÇÃO]]+PLANEJAMENTO[[#This Row],[FINALIZADO]])-(PLANEJAMENTO[[#This Row],[TOTAL LISTA]]+PLANEJAMENTO[[#This Row],[KIT]])</f>
        <v>-954</v>
      </c>
      <c r="Q1078" s="3">
        <f>IFERROR(VLOOKUP(PLANEJAMENTO[[#This Row],[SKU]],EST_MERCOCAMP!A:E,5,0),0)</f>
        <v>10068</v>
      </c>
      <c r="R1078" s="3">
        <f>IFERROR(VLOOKUP(PLANEJAMENTO[[#This Row],[SKU]],EST_LMX!A:C,3,0),0)</f>
        <v>3852</v>
      </c>
      <c r="S1078" s="7">
        <f>IFERROR(IF(VLOOKUP(C1078,'EST_DEVINTEX X DEMANDA'!A:E,5,0)&lt;0,0,VLOOKUP(C1078,'EST_DEVINTEX X DEMANDA'!A:E,5,0)),0)</f>
        <v>0</v>
      </c>
      <c r="T1078" s="3"/>
      <c r="U1078" s="3">
        <f t="shared" si="37"/>
        <v>0</v>
      </c>
      <c r="V1078" s="3">
        <f t="shared" si="39"/>
        <v>0</v>
      </c>
      <c r="W1078" s="61" t="s">
        <v>182</v>
      </c>
      <c r="X1078" s="133" t="s">
        <v>145</v>
      </c>
      <c r="Y1078" s="73">
        <f>(PLANEJAMENTO[[#This Row],[AGUARDANDO SEPARAÇÃO]]+PLANEJAMENTO[[#This Row],[FINALIZADO]])/(PLANEJAMENTO[[#This Row],[KIT]]+PLANEJAMENTO[[#This Row],[TOTAL LISTA]])</f>
        <v>0</v>
      </c>
    </row>
    <row r="1079" spans="1:25" x14ac:dyDescent="0.25">
      <c r="A1079" s="72" t="s">
        <v>611</v>
      </c>
      <c r="B1079" s="71" t="s">
        <v>158</v>
      </c>
      <c r="C1079" s="3">
        <v>33598</v>
      </c>
      <c r="D1079" s="3" t="s">
        <v>701</v>
      </c>
      <c r="E1079" s="47" t="s">
        <v>587</v>
      </c>
      <c r="F1079" s="4" t="s">
        <v>588</v>
      </c>
      <c r="G1079" s="52">
        <v>1860</v>
      </c>
      <c r="H1079" s="3">
        <v>6</v>
      </c>
      <c r="I1079" s="15">
        <f>SUMIFS(IN_TRANSITO!E:E,IN_TRANSITO!B:B,PLANEJAMENTO!C1079,IN_TRANSITO!H:H,PLANEJAMENTO!$I$2,IN_TRANSITO!W:W,PLANEJAMENTO!A1079)</f>
        <v>0</v>
      </c>
      <c r="J1079" s="15">
        <f>SUMIFS(IN_TRANSITO!E:E,IN_TRANSITO!B:B,PLANEJAMENTO!C1079,IN_TRANSITO!H:H,PLANEJAMENTO!$J$2,IN_TRANSITO!W:W,PLANEJAMENTO!A1079)</f>
        <v>0</v>
      </c>
      <c r="K1079" s="15">
        <f>SUMIFS(PRODUCAO_SHRINK!E:E,PRODUCAO_SHRINK!B:B,PLANEJAMENTO[[#This Row],[SKU]],PRODUCAO_SHRINK!H:H,PLANEJAMENTO[[#Headers],[SHERINK SOLICITADO]],PRODUCAO_SHRINK!V:V,PLANEJAMENTO[[#This Row],[LISTA]])</f>
        <v>0</v>
      </c>
      <c r="L1079" s="15">
        <f>SUMIFS(PRODUCAO_SHRINK!E:E,PRODUCAO_SHRINK!B:B,PLANEJAMENTO[[#This Row],[SKU]],PRODUCAO_SHRINK!H:H,PLANEJAMENTO[[#Headers],[SHERINK ENVIADO]],PRODUCAO_SHRINK!V:V,PLANEJAMENTO[[#This Row],[LISTA]])</f>
        <v>0</v>
      </c>
      <c r="M1079" s="15">
        <f>SUMIFS(IN_TRANSITO!E:E,IN_TRANSITO!B:B,PLANEJAMENTO!C1079,IN_TRANSITO!H:H,PLANEJAMENTO!$M$2,IN_TRANSITO!W:W,PLANEJAMENTO!A1079)</f>
        <v>0</v>
      </c>
      <c r="N1079" s="15">
        <v>0</v>
      </c>
      <c r="O1079" s="15">
        <v>978</v>
      </c>
      <c r="P1079" s="15">
        <f>(PLANEJAMENTO[[#This Row],[AGUARDANDO SEPARAÇÃO]]+PLANEJAMENTO[[#This Row],[FINALIZADO]])-(PLANEJAMENTO[[#This Row],[TOTAL LISTA]]+PLANEJAMENTO[[#This Row],[KIT]])</f>
        <v>-978</v>
      </c>
      <c r="Q1079" s="3">
        <f>IFERROR(VLOOKUP(PLANEJAMENTO[[#This Row],[SKU]],EST_MERCOCAMP!A:E,5,0),0)</f>
        <v>17172</v>
      </c>
      <c r="R1079" s="3">
        <f>IFERROR(VLOOKUP(PLANEJAMENTO[[#This Row],[SKU]],EST_LMX!A:C,3,0),0)</f>
        <v>120</v>
      </c>
      <c r="S1079" s="7">
        <f>IFERROR(IF(VLOOKUP(C1079,'EST_DEVINTEX X DEMANDA'!A:E,5,0)&lt;0,0,VLOOKUP(C1079,'EST_DEVINTEX X DEMANDA'!A:E,5,0)),0)</f>
        <v>18054</v>
      </c>
      <c r="T1079" s="3"/>
      <c r="U1079" s="3">
        <f t="shared" si="37"/>
        <v>0</v>
      </c>
      <c r="V1079" s="3">
        <f t="shared" si="39"/>
        <v>0</v>
      </c>
      <c r="W1079" s="3" t="s">
        <v>145</v>
      </c>
      <c r="X1079" s="133" t="s">
        <v>145</v>
      </c>
      <c r="Y1079" s="73">
        <f>(PLANEJAMENTO[[#This Row],[AGUARDANDO SEPARAÇÃO]]+PLANEJAMENTO[[#This Row],[FINALIZADO]])/(PLANEJAMENTO[[#This Row],[KIT]]+PLANEJAMENTO[[#This Row],[TOTAL LISTA]])</f>
        <v>0</v>
      </c>
    </row>
    <row r="1080" spans="1:25" x14ac:dyDescent="0.25">
      <c r="A1080" s="72" t="s">
        <v>611</v>
      </c>
      <c r="B1080" s="71" t="s">
        <v>158</v>
      </c>
      <c r="C1080" s="3">
        <v>95678</v>
      </c>
      <c r="D1080" s="3" t="s">
        <v>474</v>
      </c>
      <c r="E1080" s="47" t="s">
        <v>135</v>
      </c>
      <c r="F1080" s="4" t="s">
        <v>583</v>
      </c>
      <c r="G1080" s="52">
        <v>480</v>
      </c>
      <c r="H1080" s="3">
        <v>6</v>
      </c>
      <c r="I1080" s="15">
        <f>SUMIFS(IN_TRANSITO!E:E,IN_TRANSITO!B:B,PLANEJAMENTO!C1080,IN_TRANSITO!H:H,PLANEJAMENTO!$I$2,IN_TRANSITO!W:W,PLANEJAMENTO!A1080)</f>
        <v>0</v>
      </c>
      <c r="J1080" s="15">
        <f>SUMIFS(IN_TRANSITO!E:E,IN_TRANSITO!B:B,PLANEJAMENTO!C1080,IN_TRANSITO!H:H,PLANEJAMENTO!$J$2,IN_TRANSITO!W:W,PLANEJAMENTO!A1080)</f>
        <v>0</v>
      </c>
      <c r="K1080" s="15">
        <f>SUMIFS(PRODUCAO_SHRINK!E:E,PRODUCAO_SHRINK!B:B,PLANEJAMENTO[[#This Row],[SKU]],PRODUCAO_SHRINK!H:H,PLANEJAMENTO[[#Headers],[SHERINK SOLICITADO]],PRODUCAO_SHRINK!V:V,PLANEJAMENTO[[#This Row],[LISTA]])</f>
        <v>0</v>
      </c>
      <c r="L1080" s="15">
        <f>SUMIFS(PRODUCAO_SHRINK!E:E,PRODUCAO_SHRINK!B:B,PLANEJAMENTO[[#This Row],[SKU]],PRODUCAO_SHRINK!H:H,PLANEJAMENTO[[#Headers],[SHERINK ENVIADO]],PRODUCAO_SHRINK!V:V,PLANEJAMENTO[[#This Row],[LISTA]])</f>
        <v>0</v>
      </c>
      <c r="M1080" s="15">
        <f>SUMIFS(IN_TRANSITO!E:E,IN_TRANSITO!B:B,PLANEJAMENTO!C1080,IN_TRANSITO!H:H,PLANEJAMENTO!$M$2,IN_TRANSITO!W:W,PLANEJAMENTO!A1080)</f>
        <v>0</v>
      </c>
      <c r="N1080" s="15">
        <v>0</v>
      </c>
      <c r="O1080" s="15">
        <v>1002</v>
      </c>
      <c r="P1080" s="15">
        <f>(PLANEJAMENTO[[#This Row],[AGUARDANDO SEPARAÇÃO]]+PLANEJAMENTO[[#This Row],[FINALIZADO]])-(PLANEJAMENTO[[#This Row],[TOTAL LISTA]]+PLANEJAMENTO[[#This Row],[KIT]])</f>
        <v>-1002</v>
      </c>
      <c r="Q1080" s="3">
        <f>IFERROR(VLOOKUP(PLANEJAMENTO[[#This Row],[SKU]],EST_MERCOCAMP!A:E,5,0),0)</f>
        <v>1752</v>
      </c>
      <c r="R1080" s="3">
        <f>IFERROR(VLOOKUP(PLANEJAMENTO[[#This Row],[SKU]],EST_LMX!A:C,3,0),0)</f>
        <v>1988</v>
      </c>
      <c r="S1080" s="7">
        <f>IFERROR(IF(VLOOKUP(C1080,'EST_DEVINTEX X DEMANDA'!A:E,5,0)&lt;0,0,VLOOKUP(C1080,'EST_DEVINTEX X DEMANDA'!A:E,5,0)),0)</f>
        <v>36084</v>
      </c>
      <c r="T1080" s="3"/>
      <c r="U1080" s="3">
        <f t="shared" si="37"/>
        <v>0</v>
      </c>
      <c r="V1080" s="3">
        <f t="shared" si="39"/>
        <v>0</v>
      </c>
      <c r="W1080" s="61" t="s">
        <v>182</v>
      </c>
      <c r="X1080" s="133" t="s">
        <v>145</v>
      </c>
      <c r="Y1080" s="73">
        <f>(PLANEJAMENTO[[#This Row],[AGUARDANDO SEPARAÇÃO]]+PLANEJAMENTO[[#This Row],[FINALIZADO]])/(PLANEJAMENTO[[#This Row],[KIT]]+PLANEJAMENTO[[#This Row],[TOTAL LISTA]])</f>
        <v>0</v>
      </c>
    </row>
    <row r="1081" spans="1:25" x14ac:dyDescent="0.25">
      <c r="A1081" s="72" t="s">
        <v>611</v>
      </c>
      <c r="B1081" s="71" t="s">
        <v>158</v>
      </c>
      <c r="C1081" s="3">
        <v>95294</v>
      </c>
      <c r="D1081" s="3" t="s">
        <v>464</v>
      </c>
      <c r="E1081" s="47" t="s">
        <v>135</v>
      </c>
      <c r="F1081" s="4" t="s">
        <v>583</v>
      </c>
      <c r="G1081" s="52">
        <v>720</v>
      </c>
      <c r="H1081" s="3">
        <v>6</v>
      </c>
      <c r="I1081" s="15">
        <f>SUMIFS(IN_TRANSITO!E:E,IN_TRANSITO!B:B,PLANEJAMENTO!C1081,IN_TRANSITO!H:H,PLANEJAMENTO!$I$2,IN_TRANSITO!W:W,PLANEJAMENTO!A1081)</f>
        <v>1014</v>
      </c>
      <c r="J1081" s="15">
        <f>SUMIFS(IN_TRANSITO!E:E,IN_TRANSITO!B:B,PLANEJAMENTO!C1081,IN_TRANSITO!H:H,PLANEJAMENTO!$J$2,IN_TRANSITO!W:W,PLANEJAMENTO!A1081)</f>
        <v>0</v>
      </c>
      <c r="K1081" s="15">
        <f>SUMIFS(PRODUCAO_SHRINK!E:E,PRODUCAO_SHRINK!B:B,PLANEJAMENTO[[#This Row],[SKU]],PRODUCAO_SHRINK!H:H,PLANEJAMENTO[[#Headers],[SHERINK SOLICITADO]],PRODUCAO_SHRINK!V:V,PLANEJAMENTO[[#This Row],[LISTA]])</f>
        <v>0</v>
      </c>
      <c r="L1081" s="15">
        <f>SUMIFS(PRODUCAO_SHRINK!E:E,PRODUCAO_SHRINK!B:B,PLANEJAMENTO[[#This Row],[SKU]],PRODUCAO_SHRINK!H:H,PLANEJAMENTO[[#Headers],[SHERINK ENVIADO]],PRODUCAO_SHRINK!V:V,PLANEJAMENTO[[#This Row],[LISTA]])</f>
        <v>0</v>
      </c>
      <c r="M1081" s="15">
        <f>SUMIFS(IN_TRANSITO!E:E,IN_TRANSITO!B:B,PLANEJAMENTO!C1081,IN_TRANSITO!H:H,PLANEJAMENTO!$M$2,IN_TRANSITO!W:W,PLANEJAMENTO!A1081)</f>
        <v>0</v>
      </c>
      <c r="N1081" s="15">
        <v>0</v>
      </c>
      <c r="O1081" s="15">
        <v>1014</v>
      </c>
      <c r="P1081" s="15">
        <f>(PLANEJAMENTO[[#This Row],[AGUARDANDO SEPARAÇÃO]]+PLANEJAMENTO[[#This Row],[FINALIZADO]])-(PLANEJAMENTO[[#This Row],[TOTAL LISTA]]+PLANEJAMENTO[[#This Row],[KIT]])</f>
        <v>0</v>
      </c>
      <c r="Q1081" s="3">
        <f>IFERROR(VLOOKUP(PLANEJAMENTO[[#This Row],[SKU]],EST_MERCOCAMP!A:E,5,0),0)</f>
        <v>-4836</v>
      </c>
      <c r="R1081" s="3">
        <f>IFERROR(VLOOKUP(PLANEJAMENTO[[#This Row],[SKU]],EST_LMX!A:C,3,0),0)</f>
        <v>1662</v>
      </c>
      <c r="S1081" s="7">
        <f>IFERROR(IF(VLOOKUP(C1081,'EST_DEVINTEX X DEMANDA'!A:E,5,0)&lt;0,0,VLOOKUP(C1081,'EST_DEVINTEX X DEMANDA'!A:E,5,0)),0)</f>
        <v>13908</v>
      </c>
      <c r="T1081" s="3"/>
      <c r="U1081" s="3">
        <f t="shared" si="37"/>
        <v>0</v>
      </c>
      <c r="V1081" s="3">
        <f t="shared" si="39"/>
        <v>0</v>
      </c>
      <c r="W1081" s="3" t="s">
        <v>145</v>
      </c>
      <c r="X1081" s="133" t="s">
        <v>145</v>
      </c>
      <c r="Y1081" s="73">
        <f>(PLANEJAMENTO[[#This Row],[AGUARDANDO SEPARAÇÃO]]+PLANEJAMENTO[[#This Row],[FINALIZADO]])/(PLANEJAMENTO[[#This Row],[KIT]]+PLANEJAMENTO[[#This Row],[TOTAL LISTA]])</f>
        <v>1</v>
      </c>
    </row>
    <row r="1082" spans="1:25" x14ac:dyDescent="0.25">
      <c r="A1082" s="72" t="s">
        <v>611</v>
      </c>
      <c r="B1082" s="71" t="s">
        <v>158</v>
      </c>
      <c r="C1082" s="3">
        <v>95116</v>
      </c>
      <c r="D1082" s="3" t="s">
        <v>702</v>
      </c>
      <c r="E1082" s="47" t="s">
        <v>135</v>
      </c>
      <c r="F1082" s="4" t="s">
        <v>583</v>
      </c>
      <c r="G1082" s="52">
        <v>1560</v>
      </c>
      <c r="H1082" s="3">
        <v>12</v>
      </c>
      <c r="I1082" s="15">
        <f>SUMIFS(IN_TRANSITO!E:E,IN_TRANSITO!B:B,PLANEJAMENTO!C1082,IN_TRANSITO!H:H,PLANEJAMENTO!$I$2,IN_TRANSITO!W:W,PLANEJAMENTO!A1082)</f>
        <v>1032</v>
      </c>
      <c r="J1082" s="15">
        <f>SUMIFS(IN_TRANSITO!E:E,IN_TRANSITO!B:B,PLANEJAMENTO!C1082,IN_TRANSITO!H:H,PLANEJAMENTO!$J$2,IN_TRANSITO!W:W,PLANEJAMENTO!A1082)</f>
        <v>0</v>
      </c>
      <c r="K1082" s="15">
        <f>SUMIFS(PRODUCAO_SHRINK!E:E,PRODUCAO_SHRINK!B:B,PLANEJAMENTO[[#This Row],[SKU]],PRODUCAO_SHRINK!H:H,PLANEJAMENTO[[#Headers],[SHERINK SOLICITADO]],PRODUCAO_SHRINK!V:V,PLANEJAMENTO[[#This Row],[LISTA]])</f>
        <v>0</v>
      </c>
      <c r="L1082" s="15">
        <f>SUMIFS(PRODUCAO_SHRINK!E:E,PRODUCAO_SHRINK!B:B,PLANEJAMENTO[[#This Row],[SKU]],PRODUCAO_SHRINK!H:H,PLANEJAMENTO[[#Headers],[SHERINK ENVIADO]],PRODUCAO_SHRINK!V:V,PLANEJAMENTO[[#This Row],[LISTA]])</f>
        <v>0</v>
      </c>
      <c r="M1082" s="15">
        <f>SUMIFS(IN_TRANSITO!E:E,IN_TRANSITO!B:B,PLANEJAMENTO!C1082,IN_TRANSITO!H:H,PLANEJAMENTO!$M$2,IN_TRANSITO!W:W,PLANEJAMENTO!A1082)</f>
        <v>0</v>
      </c>
      <c r="N1082" s="15">
        <v>0</v>
      </c>
      <c r="O1082" s="15">
        <v>1032</v>
      </c>
      <c r="P1082" s="15">
        <f>(PLANEJAMENTO[[#This Row],[AGUARDANDO SEPARAÇÃO]]+PLANEJAMENTO[[#This Row],[FINALIZADO]])-(PLANEJAMENTO[[#This Row],[TOTAL LISTA]]+PLANEJAMENTO[[#This Row],[KIT]])</f>
        <v>0</v>
      </c>
      <c r="Q1082" s="3">
        <f>IFERROR(VLOOKUP(PLANEJAMENTO[[#This Row],[SKU]],EST_MERCOCAMP!A:E,5,0),0)</f>
        <v>13260</v>
      </c>
      <c r="R1082" s="3">
        <f>IFERROR(VLOOKUP(PLANEJAMENTO[[#This Row],[SKU]],EST_LMX!A:C,3,0),0)</f>
        <v>1866</v>
      </c>
      <c r="S1082" s="7">
        <f>IFERROR(IF(VLOOKUP(C1082,'EST_DEVINTEX X DEMANDA'!A:E,5,0)&lt;0,0,VLOOKUP(C1082,'EST_DEVINTEX X DEMANDA'!A:E,5,0)),0)</f>
        <v>8724</v>
      </c>
      <c r="T1082" s="3"/>
      <c r="U1082" s="3">
        <f t="shared" si="37"/>
        <v>0</v>
      </c>
      <c r="V1082" s="3">
        <f t="shared" si="39"/>
        <v>0</v>
      </c>
      <c r="W1082" s="3" t="s">
        <v>145</v>
      </c>
      <c r="X1082" s="133" t="s">
        <v>145</v>
      </c>
      <c r="Y1082" s="73">
        <f>(PLANEJAMENTO[[#This Row],[AGUARDANDO SEPARAÇÃO]]+PLANEJAMENTO[[#This Row],[FINALIZADO]])/(PLANEJAMENTO[[#This Row],[KIT]]+PLANEJAMENTO[[#This Row],[TOTAL LISTA]])</f>
        <v>1</v>
      </c>
    </row>
    <row r="1083" spans="1:25" x14ac:dyDescent="0.25">
      <c r="A1083" s="72" t="s">
        <v>611</v>
      </c>
      <c r="B1083" s="71" t="s">
        <v>158</v>
      </c>
      <c r="C1083" s="3">
        <v>32137</v>
      </c>
      <c r="D1083" s="3" t="s">
        <v>5</v>
      </c>
      <c r="E1083" s="47" t="s">
        <v>135</v>
      </c>
      <c r="F1083" s="4" t="s">
        <v>583</v>
      </c>
      <c r="G1083" s="52">
        <v>8544</v>
      </c>
      <c r="H1083" s="3">
        <v>12</v>
      </c>
      <c r="I1083" s="15">
        <f>SUMIFS(IN_TRANSITO!E:E,IN_TRANSITO!B:B,PLANEJAMENTO!C1083,IN_TRANSITO!H:H,PLANEJAMENTO!$I$2,IN_TRANSITO!W:W,PLANEJAMENTO!A1083)</f>
        <v>0</v>
      </c>
      <c r="J1083" s="15">
        <f>SUMIFS(IN_TRANSITO!E:E,IN_TRANSITO!B:B,PLANEJAMENTO!C1083,IN_TRANSITO!H:H,PLANEJAMENTO!$J$2,IN_TRANSITO!W:W,PLANEJAMENTO!A1083)</f>
        <v>0</v>
      </c>
      <c r="K1083" s="15">
        <f>SUMIFS(PRODUCAO_SHRINK!E:E,PRODUCAO_SHRINK!B:B,PLANEJAMENTO[[#This Row],[SKU]],PRODUCAO_SHRINK!H:H,PLANEJAMENTO[[#Headers],[SHERINK SOLICITADO]],PRODUCAO_SHRINK!V:V,PLANEJAMENTO[[#This Row],[LISTA]])</f>
        <v>0</v>
      </c>
      <c r="L1083" s="15">
        <f>SUMIFS(PRODUCAO_SHRINK!E:E,PRODUCAO_SHRINK!B:B,PLANEJAMENTO[[#This Row],[SKU]],PRODUCAO_SHRINK!H:H,PLANEJAMENTO[[#Headers],[SHERINK ENVIADO]],PRODUCAO_SHRINK!V:V,PLANEJAMENTO[[#This Row],[LISTA]])</f>
        <v>0</v>
      </c>
      <c r="M1083" s="15">
        <f>SUMIFS(IN_TRANSITO!E:E,IN_TRANSITO!B:B,PLANEJAMENTO!C1083,IN_TRANSITO!H:H,PLANEJAMENTO!$M$2,IN_TRANSITO!W:W,PLANEJAMENTO!A1083)</f>
        <v>0</v>
      </c>
      <c r="N1083" s="15">
        <v>0</v>
      </c>
      <c r="O1083" s="15">
        <v>1056</v>
      </c>
      <c r="P1083" s="15">
        <f>(PLANEJAMENTO[[#This Row],[AGUARDANDO SEPARAÇÃO]]+PLANEJAMENTO[[#This Row],[FINALIZADO]])-(PLANEJAMENTO[[#This Row],[TOTAL LISTA]]+PLANEJAMENTO[[#This Row],[KIT]])</f>
        <v>-1056</v>
      </c>
      <c r="Q1083" s="3">
        <f>IFERROR(VLOOKUP(PLANEJAMENTO[[#This Row],[SKU]],EST_MERCOCAMP!A:E,5,0),0)</f>
        <v>11244</v>
      </c>
      <c r="R1083" s="3">
        <f>IFERROR(VLOOKUP(PLANEJAMENTO[[#This Row],[SKU]],EST_LMX!A:C,3,0),0)</f>
        <v>11646</v>
      </c>
      <c r="S1083" s="7">
        <f>IFERROR(IF(VLOOKUP(C1083,'EST_DEVINTEX X DEMANDA'!A:E,5,0)&lt;0,0,VLOOKUP(C1083,'EST_DEVINTEX X DEMANDA'!A:E,5,0)),0)</f>
        <v>29904</v>
      </c>
      <c r="T1083" s="3"/>
      <c r="U1083" s="3">
        <f t="shared" si="37"/>
        <v>0</v>
      </c>
      <c r="V1083" s="3">
        <f t="shared" si="39"/>
        <v>0</v>
      </c>
      <c r="W1083" s="3" t="s">
        <v>182</v>
      </c>
      <c r="X1083" s="133" t="s">
        <v>145</v>
      </c>
      <c r="Y1083" s="73">
        <f>(PLANEJAMENTO[[#This Row],[AGUARDANDO SEPARAÇÃO]]+PLANEJAMENTO[[#This Row],[FINALIZADO]])/(PLANEJAMENTO[[#This Row],[KIT]]+PLANEJAMENTO[[#This Row],[TOTAL LISTA]])</f>
        <v>0</v>
      </c>
    </row>
    <row r="1084" spans="1:25" x14ac:dyDescent="0.25">
      <c r="A1084" s="72" t="s">
        <v>611</v>
      </c>
      <c r="B1084" s="71" t="s">
        <v>158</v>
      </c>
      <c r="C1084" s="3">
        <v>33360</v>
      </c>
      <c r="D1084" s="3" t="s">
        <v>235</v>
      </c>
      <c r="E1084" s="47" t="s">
        <v>135</v>
      </c>
      <c r="F1084" s="4" t="s">
        <v>583</v>
      </c>
      <c r="G1084" s="52">
        <v>4526</v>
      </c>
      <c r="H1084" s="3">
        <v>6</v>
      </c>
      <c r="I1084" s="15">
        <f>SUMIFS(IN_TRANSITO!E:E,IN_TRANSITO!B:B,PLANEJAMENTO!C1084,IN_TRANSITO!H:H,PLANEJAMENTO!$I$2,IN_TRANSITO!W:W,PLANEJAMENTO!A1084)</f>
        <v>1074</v>
      </c>
      <c r="J1084" s="15">
        <f>SUMIFS(IN_TRANSITO!E:E,IN_TRANSITO!B:B,PLANEJAMENTO!C1084,IN_TRANSITO!H:H,PLANEJAMENTO!$J$2,IN_TRANSITO!W:W,PLANEJAMENTO!A1084)</f>
        <v>0</v>
      </c>
      <c r="K1084" s="15">
        <f>SUMIFS(PRODUCAO_SHRINK!E:E,PRODUCAO_SHRINK!B:B,PLANEJAMENTO[[#This Row],[SKU]],PRODUCAO_SHRINK!H:H,PLANEJAMENTO[[#Headers],[SHERINK SOLICITADO]],PRODUCAO_SHRINK!V:V,PLANEJAMENTO[[#This Row],[LISTA]])</f>
        <v>0</v>
      </c>
      <c r="L1084" s="15">
        <f>SUMIFS(PRODUCAO_SHRINK!E:E,PRODUCAO_SHRINK!B:B,PLANEJAMENTO[[#This Row],[SKU]],PRODUCAO_SHRINK!H:H,PLANEJAMENTO[[#Headers],[SHERINK ENVIADO]],PRODUCAO_SHRINK!V:V,PLANEJAMENTO[[#This Row],[LISTA]])</f>
        <v>0</v>
      </c>
      <c r="M1084" s="15">
        <f>SUMIFS(IN_TRANSITO!E:E,IN_TRANSITO!B:B,PLANEJAMENTO!C1084,IN_TRANSITO!H:H,PLANEJAMENTO!$M$2,IN_TRANSITO!W:W,PLANEJAMENTO!A1084)</f>
        <v>0</v>
      </c>
      <c r="N1084" s="15">
        <v>0</v>
      </c>
      <c r="O1084" s="15">
        <v>1074</v>
      </c>
      <c r="P1084" s="15">
        <f>(PLANEJAMENTO[[#This Row],[AGUARDANDO SEPARAÇÃO]]+PLANEJAMENTO[[#This Row],[FINALIZADO]])-(PLANEJAMENTO[[#This Row],[TOTAL LISTA]]+PLANEJAMENTO[[#This Row],[KIT]])</f>
        <v>0</v>
      </c>
      <c r="Q1084" s="3">
        <f>IFERROR(VLOOKUP(PLANEJAMENTO[[#This Row],[SKU]],EST_MERCOCAMP!A:E,5,0),0)</f>
        <v>0</v>
      </c>
      <c r="R1084" s="3">
        <f>IFERROR(VLOOKUP(PLANEJAMENTO[[#This Row],[SKU]],EST_LMX!A:C,3,0),0)</f>
        <v>1956</v>
      </c>
      <c r="S1084" s="7">
        <f>IFERROR(IF(VLOOKUP(C1084,'EST_DEVINTEX X DEMANDA'!A:E,5,0)&lt;0,0,VLOOKUP(C1084,'EST_DEVINTEX X DEMANDA'!A:E,5,0)),0)</f>
        <v>0</v>
      </c>
      <c r="T1084" s="3"/>
      <c r="U1084" s="3">
        <f t="shared" si="37"/>
        <v>0</v>
      </c>
      <c r="V1084" s="3">
        <f t="shared" si="39"/>
        <v>0</v>
      </c>
      <c r="W1084" s="3" t="s">
        <v>145</v>
      </c>
      <c r="X1084" s="133" t="s">
        <v>145</v>
      </c>
      <c r="Y1084" s="73">
        <f>(PLANEJAMENTO[[#This Row],[AGUARDANDO SEPARAÇÃO]]+PLANEJAMENTO[[#This Row],[FINALIZADO]])/(PLANEJAMENTO[[#This Row],[KIT]]+PLANEJAMENTO[[#This Row],[TOTAL LISTA]])</f>
        <v>1</v>
      </c>
    </row>
    <row r="1085" spans="1:25" x14ac:dyDescent="0.25">
      <c r="A1085" s="72" t="s">
        <v>611</v>
      </c>
      <c r="B1085" s="71" t="s">
        <v>158</v>
      </c>
      <c r="C1085" s="3">
        <v>31716</v>
      </c>
      <c r="D1085" s="3" t="s">
        <v>482</v>
      </c>
      <c r="E1085" s="47" t="s">
        <v>135</v>
      </c>
      <c r="F1085" s="4" t="s">
        <v>583</v>
      </c>
      <c r="G1085" s="52">
        <v>480</v>
      </c>
      <c r="H1085" s="3">
        <v>6</v>
      </c>
      <c r="I1085" s="15">
        <f>SUMIFS(IN_TRANSITO!E:E,IN_TRANSITO!B:B,PLANEJAMENTO!C1085,IN_TRANSITO!H:H,PLANEJAMENTO!$I$2,IN_TRANSITO!W:W,PLANEJAMENTO!A1085)</f>
        <v>0</v>
      </c>
      <c r="J1085" s="15">
        <f>SUMIFS(IN_TRANSITO!E:E,IN_TRANSITO!B:B,PLANEJAMENTO!C1085,IN_TRANSITO!H:H,PLANEJAMENTO!$J$2,IN_TRANSITO!W:W,PLANEJAMENTO!A1085)</f>
        <v>0</v>
      </c>
      <c r="K1085" s="15">
        <f>SUMIFS(PRODUCAO_SHRINK!E:E,PRODUCAO_SHRINK!B:B,PLANEJAMENTO[[#This Row],[SKU]],PRODUCAO_SHRINK!H:H,PLANEJAMENTO[[#Headers],[SHERINK SOLICITADO]],PRODUCAO_SHRINK!V:V,PLANEJAMENTO[[#This Row],[LISTA]])</f>
        <v>0</v>
      </c>
      <c r="L1085" s="15">
        <f>SUMIFS(PRODUCAO_SHRINK!E:E,PRODUCAO_SHRINK!B:B,PLANEJAMENTO[[#This Row],[SKU]],PRODUCAO_SHRINK!H:H,PLANEJAMENTO[[#Headers],[SHERINK ENVIADO]],PRODUCAO_SHRINK!V:V,PLANEJAMENTO[[#This Row],[LISTA]])</f>
        <v>0</v>
      </c>
      <c r="M1085" s="15">
        <f>SUMIFS(IN_TRANSITO!E:E,IN_TRANSITO!B:B,PLANEJAMENTO!C1085,IN_TRANSITO!H:H,PLANEJAMENTO!$M$2,IN_TRANSITO!W:W,PLANEJAMENTO!A1085)</f>
        <v>0</v>
      </c>
      <c r="N1085" s="15">
        <v>0</v>
      </c>
      <c r="O1085" s="15">
        <v>1170</v>
      </c>
      <c r="P1085" s="15">
        <f>(PLANEJAMENTO[[#This Row],[AGUARDANDO SEPARAÇÃO]]+PLANEJAMENTO[[#This Row],[FINALIZADO]])-(PLANEJAMENTO[[#This Row],[TOTAL LISTA]]+PLANEJAMENTO[[#This Row],[KIT]])</f>
        <v>-1170</v>
      </c>
      <c r="Q1085" s="3">
        <f>IFERROR(VLOOKUP(PLANEJAMENTO[[#This Row],[SKU]],EST_MERCOCAMP!A:E,5,0),0)</f>
        <v>2718</v>
      </c>
      <c r="R1085" s="3">
        <f>IFERROR(VLOOKUP(PLANEJAMENTO[[#This Row],[SKU]],EST_LMX!A:C,3,0),0)</f>
        <v>4014</v>
      </c>
      <c r="S1085" s="7">
        <f>IFERROR(IF(VLOOKUP(C1085,'EST_DEVINTEX X DEMANDA'!A:E,5,0)&lt;0,0,VLOOKUP(C1085,'EST_DEVINTEX X DEMANDA'!A:E,5,0)),0)</f>
        <v>480</v>
      </c>
      <c r="T1085" s="3"/>
      <c r="U1085" s="3">
        <f t="shared" si="37"/>
        <v>0</v>
      </c>
      <c r="V1085" s="3">
        <f t="shared" si="39"/>
        <v>0</v>
      </c>
      <c r="W1085" s="61" t="s">
        <v>182</v>
      </c>
      <c r="X1085" s="133" t="s">
        <v>145</v>
      </c>
      <c r="Y1085" s="73">
        <f>(PLANEJAMENTO[[#This Row],[AGUARDANDO SEPARAÇÃO]]+PLANEJAMENTO[[#This Row],[FINALIZADO]])/(PLANEJAMENTO[[#This Row],[KIT]]+PLANEJAMENTO[[#This Row],[TOTAL LISTA]])</f>
        <v>0</v>
      </c>
    </row>
    <row r="1086" spans="1:25" x14ac:dyDescent="0.25">
      <c r="A1086" s="72" t="s">
        <v>611</v>
      </c>
      <c r="B1086" s="71" t="s">
        <v>158</v>
      </c>
      <c r="C1086" s="3">
        <v>33314</v>
      </c>
      <c r="D1086" s="3" t="s">
        <v>33</v>
      </c>
      <c r="E1086" s="47" t="s">
        <v>135</v>
      </c>
      <c r="F1086" s="4" t="s">
        <v>583</v>
      </c>
      <c r="G1086" s="52">
        <v>8544</v>
      </c>
      <c r="H1086" s="3">
        <v>12</v>
      </c>
      <c r="I1086" s="15">
        <f>SUMIFS(IN_TRANSITO!E:E,IN_TRANSITO!B:B,PLANEJAMENTO!C1086,IN_TRANSITO!H:H,PLANEJAMENTO!$I$2,IN_TRANSITO!W:W,PLANEJAMENTO!A1086)</f>
        <v>0</v>
      </c>
      <c r="J1086" s="15">
        <f>SUMIFS(IN_TRANSITO!E:E,IN_TRANSITO!B:B,PLANEJAMENTO!C1086,IN_TRANSITO!H:H,PLANEJAMENTO!$J$2,IN_TRANSITO!W:W,PLANEJAMENTO!A1086)</f>
        <v>0</v>
      </c>
      <c r="K1086" s="15">
        <f>SUMIFS(PRODUCAO_SHRINK!E:E,PRODUCAO_SHRINK!B:B,PLANEJAMENTO[[#This Row],[SKU]],PRODUCAO_SHRINK!H:H,PLANEJAMENTO[[#Headers],[SHERINK SOLICITADO]],PRODUCAO_SHRINK!V:V,PLANEJAMENTO[[#This Row],[LISTA]])</f>
        <v>0</v>
      </c>
      <c r="L1086" s="15">
        <f>SUMIFS(PRODUCAO_SHRINK!E:E,PRODUCAO_SHRINK!B:B,PLANEJAMENTO[[#This Row],[SKU]],PRODUCAO_SHRINK!H:H,PLANEJAMENTO[[#Headers],[SHERINK ENVIADO]],PRODUCAO_SHRINK!V:V,PLANEJAMENTO[[#This Row],[LISTA]])</f>
        <v>0</v>
      </c>
      <c r="M1086" s="15">
        <f>SUMIFS(IN_TRANSITO!E:E,IN_TRANSITO!B:B,PLANEJAMENTO!C1086,IN_TRANSITO!H:H,PLANEJAMENTO!$M$2,IN_TRANSITO!W:W,PLANEJAMENTO!A1086)</f>
        <v>0</v>
      </c>
      <c r="N1086" s="15">
        <v>0</v>
      </c>
      <c r="O1086" s="15">
        <v>1188</v>
      </c>
      <c r="P1086" s="15">
        <f>(PLANEJAMENTO[[#This Row],[AGUARDANDO SEPARAÇÃO]]+PLANEJAMENTO[[#This Row],[FINALIZADO]])-(PLANEJAMENTO[[#This Row],[TOTAL LISTA]]+PLANEJAMENTO[[#This Row],[KIT]])</f>
        <v>-1188</v>
      </c>
      <c r="Q1086" s="3">
        <f>IFERROR(VLOOKUP(PLANEJAMENTO[[#This Row],[SKU]],EST_MERCOCAMP!A:E,5,0),0)</f>
        <v>7884</v>
      </c>
      <c r="R1086" s="3">
        <f>IFERROR(VLOOKUP(PLANEJAMENTO[[#This Row],[SKU]],EST_LMX!A:C,3,0),0)</f>
        <v>3474</v>
      </c>
      <c r="S1086" s="7">
        <f>IFERROR(IF(VLOOKUP(C1086,'EST_DEVINTEX X DEMANDA'!A:E,5,0)&lt;0,0,VLOOKUP(C1086,'EST_DEVINTEX X DEMANDA'!A:E,5,0)),0)</f>
        <v>38184</v>
      </c>
      <c r="T1086" s="3"/>
      <c r="U1086" s="3">
        <f t="shared" si="37"/>
        <v>0</v>
      </c>
      <c r="V1086" s="3">
        <f t="shared" si="39"/>
        <v>0</v>
      </c>
      <c r="W1086" s="3" t="s">
        <v>182</v>
      </c>
      <c r="X1086" s="133" t="s">
        <v>145</v>
      </c>
      <c r="Y1086" s="73">
        <f>(PLANEJAMENTO[[#This Row],[AGUARDANDO SEPARAÇÃO]]+PLANEJAMENTO[[#This Row],[FINALIZADO]])/(PLANEJAMENTO[[#This Row],[KIT]]+PLANEJAMENTO[[#This Row],[TOTAL LISTA]])</f>
        <v>0</v>
      </c>
    </row>
    <row r="1087" spans="1:25" x14ac:dyDescent="0.25">
      <c r="A1087" s="72" t="s">
        <v>611</v>
      </c>
      <c r="B1087" s="71" t="s">
        <v>158</v>
      </c>
      <c r="C1087" s="3">
        <v>31709</v>
      </c>
      <c r="D1087" s="3" t="s">
        <v>477</v>
      </c>
      <c r="E1087" s="47" t="s">
        <v>135</v>
      </c>
      <c r="F1087" s="4" t="s">
        <v>583</v>
      </c>
      <c r="G1087" s="52">
        <v>3384</v>
      </c>
      <c r="H1087" s="3">
        <v>12</v>
      </c>
      <c r="I1087" s="15">
        <f>SUMIFS(IN_TRANSITO!E:E,IN_TRANSITO!B:B,PLANEJAMENTO!C1087,IN_TRANSITO!H:H,PLANEJAMENTO!$I$2,IN_TRANSITO!W:W,PLANEJAMENTO!A1087)</f>
        <v>1212</v>
      </c>
      <c r="J1087" s="15">
        <f>SUMIFS(IN_TRANSITO!E:E,IN_TRANSITO!B:B,PLANEJAMENTO!C1087,IN_TRANSITO!H:H,PLANEJAMENTO!$J$2,IN_TRANSITO!W:W,PLANEJAMENTO!A1087)</f>
        <v>0</v>
      </c>
      <c r="K1087" s="15">
        <f>SUMIFS(PRODUCAO_SHRINK!E:E,PRODUCAO_SHRINK!B:B,PLANEJAMENTO[[#This Row],[SKU]],PRODUCAO_SHRINK!H:H,PLANEJAMENTO[[#Headers],[SHERINK SOLICITADO]],PRODUCAO_SHRINK!V:V,PLANEJAMENTO[[#This Row],[LISTA]])</f>
        <v>0</v>
      </c>
      <c r="L1087" s="15">
        <f>SUMIFS(PRODUCAO_SHRINK!E:E,PRODUCAO_SHRINK!B:B,PLANEJAMENTO[[#This Row],[SKU]],PRODUCAO_SHRINK!H:H,PLANEJAMENTO[[#Headers],[SHERINK ENVIADO]],PRODUCAO_SHRINK!V:V,PLANEJAMENTO[[#This Row],[LISTA]])</f>
        <v>0</v>
      </c>
      <c r="M1087" s="15">
        <f>SUMIFS(IN_TRANSITO!E:E,IN_TRANSITO!B:B,PLANEJAMENTO!C1087,IN_TRANSITO!H:H,PLANEJAMENTO!$M$2,IN_TRANSITO!W:W,PLANEJAMENTO!A1087)</f>
        <v>0</v>
      </c>
      <c r="N1087" s="15">
        <v>0</v>
      </c>
      <c r="O1087" s="15">
        <v>1212</v>
      </c>
      <c r="P1087" s="15">
        <f>(PLANEJAMENTO[[#This Row],[AGUARDANDO SEPARAÇÃO]]+PLANEJAMENTO[[#This Row],[FINALIZADO]])-(PLANEJAMENTO[[#This Row],[TOTAL LISTA]]+PLANEJAMENTO[[#This Row],[KIT]])</f>
        <v>0</v>
      </c>
      <c r="Q1087" s="3">
        <f>IFERROR(VLOOKUP(PLANEJAMENTO[[#This Row],[SKU]],EST_MERCOCAMP!A:E,5,0),0)</f>
        <v>7608</v>
      </c>
      <c r="R1087" s="3">
        <f>IFERROR(VLOOKUP(PLANEJAMENTO[[#This Row],[SKU]],EST_LMX!A:C,3,0),0)</f>
        <v>4920</v>
      </c>
      <c r="S1087" s="7">
        <f>IFERROR(IF(VLOOKUP(C1087,'EST_DEVINTEX X DEMANDA'!A:E,5,0)&lt;0,0,VLOOKUP(C1087,'EST_DEVINTEX X DEMANDA'!A:E,5,0)),0)</f>
        <v>9792</v>
      </c>
      <c r="T1087" s="3"/>
      <c r="U1087" s="3">
        <f t="shared" si="37"/>
        <v>0</v>
      </c>
      <c r="V1087" s="3">
        <f t="shared" si="39"/>
        <v>0</v>
      </c>
      <c r="W1087" s="3" t="s">
        <v>145</v>
      </c>
      <c r="X1087" s="133" t="s">
        <v>145</v>
      </c>
      <c r="Y1087" s="73">
        <f>(PLANEJAMENTO[[#This Row],[AGUARDANDO SEPARAÇÃO]]+PLANEJAMENTO[[#This Row],[FINALIZADO]])/(PLANEJAMENTO[[#This Row],[KIT]]+PLANEJAMENTO[[#This Row],[TOTAL LISTA]])</f>
        <v>1</v>
      </c>
    </row>
    <row r="1088" spans="1:25" x14ac:dyDescent="0.25">
      <c r="A1088" s="72" t="s">
        <v>611</v>
      </c>
      <c r="B1088" s="71" t="s">
        <v>158</v>
      </c>
      <c r="C1088" s="3">
        <v>30362</v>
      </c>
      <c r="D1088" s="3" t="s">
        <v>452</v>
      </c>
      <c r="E1088" s="47" t="s">
        <v>135</v>
      </c>
      <c r="F1088" s="4" t="s">
        <v>583</v>
      </c>
      <c r="G1088" s="52">
        <v>1584</v>
      </c>
      <c r="H1088" s="3">
        <v>6</v>
      </c>
      <c r="I1088" s="15">
        <f>SUMIFS(IN_TRANSITO!E:E,IN_TRANSITO!B:B,PLANEJAMENTO!C1088,IN_TRANSITO!H:H,PLANEJAMENTO!$I$2,IN_TRANSITO!W:W,PLANEJAMENTO!A1088)</f>
        <v>0</v>
      </c>
      <c r="J1088" s="15">
        <f>SUMIFS(IN_TRANSITO!E:E,IN_TRANSITO!B:B,PLANEJAMENTO!C1088,IN_TRANSITO!H:H,PLANEJAMENTO!$J$2,IN_TRANSITO!W:W,PLANEJAMENTO!A1088)</f>
        <v>0</v>
      </c>
      <c r="K1088" s="15">
        <f>SUMIFS(PRODUCAO_SHRINK!E:E,PRODUCAO_SHRINK!B:B,PLANEJAMENTO[[#This Row],[SKU]],PRODUCAO_SHRINK!H:H,PLANEJAMENTO[[#Headers],[SHERINK SOLICITADO]],PRODUCAO_SHRINK!V:V,PLANEJAMENTO[[#This Row],[LISTA]])</f>
        <v>0</v>
      </c>
      <c r="L1088" s="15">
        <f>SUMIFS(PRODUCAO_SHRINK!E:E,PRODUCAO_SHRINK!B:B,PLANEJAMENTO[[#This Row],[SKU]],PRODUCAO_SHRINK!H:H,PLANEJAMENTO[[#Headers],[SHERINK ENVIADO]],PRODUCAO_SHRINK!V:V,PLANEJAMENTO[[#This Row],[LISTA]])</f>
        <v>0</v>
      </c>
      <c r="M1088" s="15">
        <f>SUMIFS(IN_TRANSITO!E:E,IN_TRANSITO!B:B,PLANEJAMENTO!C1088,IN_TRANSITO!H:H,PLANEJAMENTO!$M$2,IN_TRANSITO!W:W,PLANEJAMENTO!A1088)</f>
        <v>0</v>
      </c>
      <c r="N1088" s="15">
        <v>0</v>
      </c>
      <c r="O1088" s="15">
        <v>1248</v>
      </c>
      <c r="P1088" s="15">
        <f>(PLANEJAMENTO[[#This Row],[AGUARDANDO SEPARAÇÃO]]+PLANEJAMENTO[[#This Row],[FINALIZADO]])-(PLANEJAMENTO[[#This Row],[TOTAL LISTA]]+PLANEJAMENTO[[#This Row],[KIT]])</f>
        <v>-1248</v>
      </c>
      <c r="Q1088" s="3">
        <f>IFERROR(VLOOKUP(PLANEJAMENTO[[#This Row],[SKU]],EST_MERCOCAMP!A:E,5,0),0)</f>
        <v>2508</v>
      </c>
      <c r="R1088" s="3">
        <f>IFERROR(VLOOKUP(PLANEJAMENTO[[#This Row],[SKU]],EST_LMX!A:C,3,0),0)</f>
        <v>870</v>
      </c>
      <c r="S1088" s="7">
        <f>IFERROR(IF(VLOOKUP(C1088,'EST_DEVINTEX X DEMANDA'!A:E,5,0)&lt;0,0,VLOOKUP(C1088,'EST_DEVINTEX X DEMANDA'!A:E,5,0)),0)</f>
        <v>0</v>
      </c>
      <c r="T1088" s="3"/>
      <c r="U1088" s="3">
        <f t="shared" si="37"/>
        <v>0</v>
      </c>
      <c r="V1088" s="3">
        <f t="shared" si="39"/>
        <v>0</v>
      </c>
      <c r="W1088" s="3" t="s">
        <v>145</v>
      </c>
      <c r="X1088" s="133" t="s">
        <v>145</v>
      </c>
      <c r="Y1088" s="73">
        <f>(PLANEJAMENTO[[#This Row],[AGUARDANDO SEPARAÇÃO]]+PLANEJAMENTO[[#This Row],[FINALIZADO]])/(PLANEJAMENTO[[#This Row],[KIT]]+PLANEJAMENTO[[#This Row],[TOTAL LISTA]])</f>
        <v>0</v>
      </c>
    </row>
    <row r="1089" spans="1:25" x14ac:dyDescent="0.25">
      <c r="A1089" s="72" t="s">
        <v>611</v>
      </c>
      <c r="B1089" s="71" t="s">
        <v>158</v>
      </c>
      <c r="C1089" s="3">
        <v>33597</v>
      </c>
      <c r="D1089" s="3" t="s">
        <v>431</v>
      </c>
      <c r="E1089" s="47" t="s">
        <v>587</v>
      </c>
      <c r="F1089" s="4" t="s">
        <v>588</v>
      </c>
      <c r="G1089" s="52">
        <v>1860</v>
      </c>
      <c r="H1089" s="3">
        <v>6</v>
      </c>
      <c r="I1089" s="15">
        <f>SUMIFS(IN_TRANSITO!E:E,IN_TRANSITO!B:B,PLANEJAMENTO!C1089,IN_TRANSITO!H:H,PLANEJAMENTO!$I$2,IN_TRANSITO!W:W,PLANEJAMENTO!A1089)</f>
        <v>0</v>
      </c>
      <c r="J1089" s="15">
        <f>SUMIFS(IN_TRANSITO!E:E,IN_TRANSITO!B:B,PLANEJAMENTO!C1089,IN_TRANSITO!H:H,PLANEJAMENTO!$J$2,IN_TRANSITO!W:W,PLANEJAMENTO!A1089)</f>
        <v>0</v>
      </c>
      <c r="K1089" s="15">
        <f>SUMIFS(PRODUCAO_SHRINK!E:E,PRODUCAO_SHRINK!B:B,PLANEJAMENTO[[#This Row],[SKU]],PRODUCAO_SHRINK!H:H,PLANEJAMENTO[[#Headers],[SHERINK SOLICITADO]],PRODUCAO_SHRINK!V:V,PLANEJAMENTO[[#This Row],[LISTA]])</f>
        <v>0</v>
      </c>
      <c r="L1089" s="15">
        <f>SUMIFS(PRODUCAO_SHRINK!E:E,PRODUCAO_SHRINK!B:B,PLANEJAMENTO[[#This Row],[SKU]],PRODUCAO_SHRINK!H:H,PLANEJAMENTO[[#Headers],[SHERINK ENVIADO]],PRODUCAO_SHRINK!V:V,PLANEJAMENTO[[#This Row],[LISTA]])</f>
        <v>0</v>
      </c>
      <c r="M1089" s="15">
        <f>SUMIFS(IN_TRANSITO!E:E,IN_TRANSITO!B:B,PLANEJAMENTO!C1089,IN_TRANSITO!H:H,PLANEJAMENTO!$M$2,IN_TRANSITO!W:W,PLANEJAMENTO!A1089)</f>
        <v>0</v>
      </c>
      <c r="N1089" s="15">
        <v>0</v>
      </c>
      <c r="O1089" s="15">
        <v>1392</v>
      </c>
      <c r="P1089" s="15">
        <f>(PLANEJAMENTO[[#This Row],[AGUARDANDO SEPARAÇÃO]]+PLANEJAMENTO[[#This Row],[FINALIZADO]])-(PLANEJAMENTO[[#This Row],[TOTAL LISTA]]+PLANEJAMENTO[[#This Row],[KIT]])</f>
        <v>-1392</v>
      </c>
      <c r="Q1089" s="3">
        <f>IFERROR(VLOOKUP(PLANEJAMENTO[[#This Row],[SKU]],EST_MERCOCAMP!A:E,5,0),0)</f>
        <v>636</v>
      </c>
      <c r="R1089" s="3">
        <f>IFERROR(VLOOKUP(PLANEJAMENTO[[#This Row],[SKU]],EST_LMX!A:C,3,0),0)</f>
        <v>498</v>
      </c>
      <c r="S1089" s="7">
        <f>IFERROR(IF(VLOOKUP(C1089,'EST_DEVINTEX X DEMANDA'!A:E,5,0)&lt;0,0,VLOOKUP(C1089,'EST_DEVINTEX X DEMANDA'!A:E,5,0)),0)</f>
        <v>10260</v>
      </c>
      <c r="T1089" s="3"/>
      <c r="U1089" s="3">
        <f t="shared" si="37"/>
        <v>0</v>
      </c>
      <c r="V1089" s="3">
        <f t="shared" si="39"/>
        <v>0</v>
      </c>
      <c r="W1089" s="3" t="s">
        <v>145</v>
      </c>
      <c r="X1089" s="133" t="s">
        <v>145</v>
      </c>
      <c r="Y1089" s="73">
        <f>(PLANEJAMENTO[[#This Row],[AGUARDANDO SEPARAÇÃO]]+PLANEJAMENTO[[#This Row],[FINALIZADO]])/(PLANEJAMENTO[[#This Row],[KIT]]+PLANEJAMENTO[[#This Row],[TOTAL LISTA]])</f>
        <v>0</v>
      </c>
    </row>
    <row r="1090" spans="1:25" x14ac:dyDescent="0.25">
      <c r="A1090" s="72" t="s">
        <v>611</v>
      </c>
      <c r="B1090" s="71" t="s">
        <v>158</v>
      </c>
      <c r="C1090" s="3">
        <v>95407</v>
      </c>
      <c r="D1090" s="3" t="s">
        <v>459</v>
      </c>
      <c r="E1090" s="47" t="s">
        <v>135</v>
      </c>
      <c r="F1090" s="4" t="s">
        <v>583</v>
      </c>
      <c r="G1090" s="52">
        <v>720</v>
      </c>
      <c r="H1090" s="3">
        <v>6</v>
      </c>
      <c r="I1090" s="15">
        <f>SUMIFS(IN_TRANSITO!E:E,IN_TRANSITO!B:B,PLANEJAMENTO!C1090,IN_TRANSITO!H:H,PLANEJAMENTO!$I$2,IN_TRANSITO!W:W,PLANEJAMENTO!A1090)</f>
        <v>0</v>
      </c>
      <c r="J1090" s="15">
        <f>SUMIFS(IN_TRANSITO!E:E,IN_TRANSITO!B:B,PLANEJAMENTO!C1090,IN_TRANSITO!H:H,PLANEJAMENTO!$J$2,IN_TRANSITO!W:W,PLANEJAMENTO!A1090)</f>
        <v>0</v>
      </c>
      <c r="K1090" s="15">
        <f>SUMIFS(PRODUCAO_SHRINK!E:E,PRODUCAO_SHRINK!B:B,PLANEJAMENTO[[#This Row],[SKU]],PRODUCAO_SHRINK!H:H,PLANEJAMENTO[[#Headers],[SHERINK SOLICITADO]],PRODUCAO_SHRINK!V:V,PLANEJAMENTO[[#This Row],[LISTA]])</f>
        <v>0</v>
      </c>
      <c r="L1090" s="15">
        <f>SUMIFS(PRODUCAO_SHRINK!E:E,PRODUCAO_SHRINK!B:B,PLANEJAMENTO[[#This Row],[SKU]],PRODUCAO_SHRINK!H:H,PLANEJAMENTO[[#Headers],[SHERINK ENVIADO]],PRODUCAO_SHRINK!V:V,PLANEJAMENTO[[#This Row],[LISTA]])</f>
        <v>0</v>
      </c>
      <c r="M1090" s="15">
        <f>SUMIFS(IN_TRANSITO!E:E,IN_TRANSITO!B:B,PLANEJAMENTO!C1090,IN_TRANSITO!H:H,PLANEJAMENTO!$M$2,IN_TRANSITO!W:W,PLANEJAMENTO!A1090)</f>
        <v>0</v>
      </c>
      <c r="N1090" s="15">
        <v>0</v>
      </c>
      <c r="O1090" s="15">
        <v>1398</v>
      </c>
      <c r="P1090" s="15">
        <f>(PLANEJAMENTO[[#This Row],[AGUARDANDO SEPARAÇÃO]]+PLANEJAMENTO[[#This Row],[FINALIZADO]])-(PLANEJAMENTO[[#This Row],[TOTAL LISTA]]+PLANEJAMENTO[[#This Row],[KIT]])</f>
        <v>-1398</v>
      </c>
      <c r="Q1090" s="3">
        <f>IFERROR(VLOOKUP(PLANEJAMENTO[[#This Row],[SKU]],EST_MERCOCAMP!A:E,5,0),0)</f>
        <v>-4500</v>
      </c>
      <c r="R1090" s="3">
        <f>IFERROR(VLOOKUP(PLANEJAMENTO[[#This Row],[SKU]],EST_LMX!A:C,3,0),0)</f>
        <v>228</v>
      </c>
      <c r="S1090" s="7">
        <f>IFERROR(IF(VLOOKUP(C1090,'EST_DEVINTEX X DEMANDA'!A:E,5,0)&lt;0,0,VLOOKUP(C1090,'EST_DEVINTEX X DEMANDA'!A:E,5,0)),0)</f>
        <v>0</v>
      </c>
      <c r="T1090" s="3"/>
      <c r="U1090" s="3">
        <f t="shared" si="37"/>
        <v>0</v>
      </c>
      <c r="V1090" s="3">
        <f t="shared" si="39"/>
        <v>0</v>
      </c>
      <c r="W1090" s="3" t="s">
        <v>145</v>
      </c>
      <c r="X1090" s="133" t="s">
        <v>145</v>
      </c>
      <c r="Y1090" s="73">
        <f>(PLANEJAMENTO[[#This Row],[AGUARDANDO SEPARAÇÃO]]+PLANEJAMENTO[[#This Row],[FINALIZADO]])/(PLANEJAMENTO[[#This Row],[KIT]]+PLANEJAMENTO[[#This Row],[TOTAL LISTA]])</f>
        <v>0</v>
      </c>
    </row>
    <row r="1091" spans="1:25" x14ac:dyDescent="0.25">
      <c r="A1091" s="72" t="s">
        <v>611</v>
      </c>
      <c r="B1091" s="71" t="s">
        <v>158</v>
      </c>
      <c r="C1091" s="3">
        <v>95119</v>
      </c>
      <c r="D1091" s="3" t="s">
        <v>423</v>
      </c>
      <c r="E1091" s="47" t="s">
        <v>135</v>
      </c>
      <c r="F1091" s="4" t="s">
        <v>583</v>
      </c>
      <c r="G1091" s="52">
        <v>960</v>
      </c>
      <c r="H1091" s="3">
        <v>6</v>
      </c>
      <c r="I1091" s="15">
        <f>SUMIFS(IN_TRANSITO!E:E,IN_TRANSITO!B:B,PLANEJAMENTO!C1091,IN_TRANSITO!H:H,PLANEJAMENTO!$I$2,IN_TRANSITO!W:W,PLANEJAMENTO!A1091)</f>
        <v>0</v>
      </c>
      <c r="J1091" s="15">
        <f>SUMIFS(IN_TRANSITO!E:E,IN_TRANSITO!B:B,PLANEJAMENTO!C1091,IN_TRANSITO!H:H,PLANEJAMENTO!$J$2,IN_TRANSITO!W:W,PLANEJAMENTO!A1091)</f>
        <v>0</v>
      </c>
      <c r="K1091" s="15">
        <f>SUMIFS(PRODUCAO_SHRINK!E:E,PRODUCAO_SHRINK!B:B,PLANEJAMENTO[[#This Row],[SKU]],PRODUCAO_SHRINK!H:H,PLANEJAMENTO[[#Headers],[SHERINK SOLICITADO]],PRODUCAO_SHRINK!V:V,PLANEJAMENTO[[#This Row],[LISTA]])</f>
        <v>0</v>
      </c>
      <c r="L1091" s="15">
        <f>SUMIFS(PRODUCAO_SHRINK!E:E,PRODUCAO_SHRINK!B:B,PLANEJAMENTO[[#This Row],[SKU]],PRODUCAO_SHRINK!H:H,PLANEJAMENTO[[#Headers],[SHERINK ENVIADO]],PRODUCAO_SHRINK!V:V,PLANEJAMENTO[[#This Row],[LISTA]])</f>
        <v>0</v>
      </c>
      <c r="M1091" s="15">
        <f>SUMIFS(IN_TRANSITO!E:E,IN_TRANSITO!B:B,PLANEJAMENTO!C1091,IN_TRANSITO!H:H,PLANEJAMENTO!$M$2,IN_TRANSITO!W:W,PLANEJAMENTO!A1091)</f>
        <v>0</v>
      </c>
      <c r="N1091" s="15">
        <v>0</v>
      </c>
      <c r="O1091" s="15">
        <v>1494</v>
      </c>
      <c r="P1091" s="15">
        <f>(PLANEJAMENTO[[#This Row],[AGUARDANDO SEPARAÇÃO]]+PLANEJAMENTO[[#This Row],[FINALIZADO]])-(PLANEJAMENTO[[#This Row],[TOTAL LISTA]]+PLANEJAMENTO[[#This Row],[KIT]])</f>
        <v>-1494</v>
      </c>
      <c r="Q1091" s="3">
        <f>IFERROR(VLOOKUP(PLANEJAMENTO[[#This Row],[SKU]],EST_MERCOCAMP!A:E,5,0),0)</f>
        <v>19428</v>
      </c>
      <c r="R1091" s="3">
        <f>IFERROR(VLOOKUP(PLANEJAMENTO[[#This Row],[SKU]],EST_LMX!A:C,3,0),0)</f>
        <v>2340</v>
      </c>
      <c r="S1091" s="7">
        <f>IFERROR(IF(VLOOKUP(C1091,'EST_DEVINTEX X DEMANDA'!A:E,5,0)&lt;0,0,VLOOKUP(C1091,'EST_DEVINTEX X DEMANDA'!A:E,5,0)),0)</f>
        <v>15576</v>
      </c>
      <c r="T1091" s="3"/>
      <c r="U1091" s="3">
        <f t="shared" ref="U1091:U1131" si="40">T1091*G1091</f>
        <v>0</v>
      </c>
      <c r="V1091" s="3">
        <f t="shared" si="39"/>
        <v>0</v>
      </c>
      <c r="W1091" s="3" t="s">
        <v>182</v>
      </c>
      <c r="X1091" s="133" t="s">
        <v>145</v>
      </c>
      <c r="Y1091" s="73">
        <f>(PLANEJAMENTO[[#This Row],[AGUARDANDO SEPARAÇÃO]]+PLANEJAMENTO[[#This Row],[FINALIZADO]])/(PLANEJAMENTO[[#This Row],[KIT]]+PLANEJAMENTO[[#This Row],[TOTAL LISTA]])</f>
        <v>0</v>
      </c>
    </row>
    <row r="1092" spans="1:25" x14ac:dyDescent="0.25">
      <c r="A1092" s="72" t="s">
        <v>611</v>
      </c>
      <c r="B1092" s="71" t="s">
        <v>158</v>
      </c>
      <c r="C1092" s="3">
        <v>33249</v>
      </c>
      <c r="D1092" s="3" t="s">
        <v>378</v>
      </c>
      <c r="E1092" s="47" t="s">
        <v>135</v>
      </c>
      <c r="F1092" s="4" t="s">
        <v>583</v>
      </c>
      <c r="G1092" s="52">
        <v>1980</v>
      </c>
      <c r="H1092" s="3">
        <v>6</v>
      </c>
      <c r="I1092" s="15">
        <f>SUMIFS(IN_TRANSITO!E:E,IN_TRANSITO!B:B,PLANEJAMENTO!C1092,IN_TRANSITO!H:H,PLANEJAMENTO!$I$2,IN_TRANSITO!W:W,PLANEJAMENTO!A1092)</f>
        <v>1656</v>
      </c>
      <c r="J1092" s="15">
        <f>SUMIFS(IN_TRANSITO!E:E,IN_TRANSITO!B:B,PLANEJAMENTO!C1092,IN_TRANSITO!H:H,PLANEJAMENTO!$J$2,IN_TRANSITO!W:W,PLANEJAMENTO!A1092)</f>
        <v>0</v>
      </c>
      <c r="K1092" s="15">
        <f>SUMIFS(PRODUCAO_SHRINK!E:E,PRODUCAO_SHRINK!B:B,PLANEJAMENTO[[#This Row],[SKU]],PRODUCAO_SHRINK!H:H,PLANEJAMENTO[[#Headers],[SHERINK SOLICITADO]],PRODUCAO_SHRINK!V:V,PLANEJAMENTO[[#This Row],[LISTA]])</f>
        <v>0</v>
      </c>
      <c r="L1092" s="15">
        <f>SUMIFS(PRODUCAO_SHRINK!E:E,PRODUCAO_SHRINK!B:B,PLANEJAMENTO[[#This Row],[SKU]],PRODUCAO_SHRINK!H:H,PLANEJAMENTO[[#Headers],[SHERINK ENVIADO]],PRODUCAO_SHRINK!V:V,PLANEJAMENTO[[#This Row],[LISTA]])</f>
        <v>0</v>
      </c>
      <c r="M1092" s="15">
        <f>SUMIFS(IN_TRANSITO!E:E,IN_TRANSITO!B:B,PLANEJAMENTO!C1092,IN_TRANSITO!H:H,PLANEJAMENTO!$M$2,IN_TRANSITO!W:W,PLANEJAMENTO!A1092)</f>
        <v>0</v>
      </c>
      <c r="N1092" s="15">
        <v>0</v>
      </c>
      <c r="O1092" s="15">
        <v>1656</v>
      </c>
      <c r="P1092" s="15">
        <f>(PLANEJAMENTO[[#This Row],[AGUARDANDO SEPARAÇÃO]]+PLANEJAMENTO[[#This Row],[FINALIZADO]])-(PLANEJAMENTO[[#This Row],[TOTAL LISTA]]+PLANEJAMENTO[[#This Row],[KIT]])</f>
        <v>0</v>
      </c>
      <c r="Q1092" s="3">
        <f>IFERROR(VLOOKUP(PLANEJAMENTO[[#This Row],[SKU]],EST_MERCOCAMP!A:E,5,0),0)</f>
        <v>21600</v>
      </c>
      <c r="R1092" s="3">
        <f>IFERROR(VLOOKUP(PLANEJAMENTO[[#This Row],[SKU]],EST_LMX!A:C,3,0),0)</f>
        <v>3504</v>
      </c>
      <c r="S1092" s="7">
        <f>IFERROR(IF(VLOOKUP(C1092,'EST_DEVINTEX X DEMANDA'!A:E,5,0)&lt;0,0,VLOOKUP(C1092,'EST_DEVINTEX X DEMANDA'!A:E,5,0)),0)</f>
        <v>11208</v>
      </c>
      <c r="T1092" s="3"/>
      <c r="U1092" s="3">
        <f t="shared" si="40"/>
        <v>0</v>
      </c>
      <c r="V1092" s="3">
        <f t="shared" si="39"/>
        <v>0</v>
      </c>
      <c r="W1092" s="3" t="s">
        <v>145</v>
      </c>
      <c r="X1092" s="133" t="s">
        <v>145</v>
      </c>
      <c r="Y1092" s="73">
        <f>(PLANEJAMENTO[[#This Row],[AGUARDANDO SEPARAÇÃO]]+PLANEJAMENTO[[#This Row],[FINALIZADO]])/(PLANEJAMENTO[[#This Row],[KIT]]+PLANEJAMENTO[[#This Row],[TOTAL LISTA]])</f>
        <v>1</v>
      </c>
    </row>
    <row r="1093" spans="1:25" x14ac:dyDescent="0.25">
      <c r="A1093" s="72" t="s">
        <v>611</v>
      </c>
      <c r="B1093" s="71" t="s">
        <v>158</v>
      </c>
      <c r="C1093" s="3">
        <v>32257</v>
      </c>
      <c r="D1093" s="3" t="s">
        <v>410</v>
      </c>
      <c r="E1093" s="47" t="s">
        <v>135</v>
      </c>
      <c r="F1093" s="4" t="s">
        <v>583</v>
      </c>
      <c r="G1093" s="52">
        <v>1440</v>
      </c>
      <c r="H1093" s="3">
        <v>6</v>
      </c>
      <c r="I1093" s="15">
        <f>SUMIFS(IN_TRANSITO!E:E,IN_TRANSITO!B:B,PLANEJAMENTO!C1093,IN_TRANSITO!H:H,PLANEJAMENTO!$I$2,IN_TRANSITO!W:W,PLANEJAMENTO!A1093)</f>
        <v>0</v>
      </c>
      <c r="J1093" s="15">
        <f>SUMIFS(IN_TRANSITO!E:E,IN_TRANSITO!B:B,PLANEJAMENTO!C1093,IN_TRANSITO!H:H,PLANEJAMENTO!$J$2,IN_TRANSITO!W:W,PLANEJAMENTO!A1093)</f>
        <v>0</v>
      </c>
      <c r="K1093" s="15">
        <f>SUMIFS(PRODUCAO_SHRINK!E:E,PRODUCAO_SHRINK!B:B,PLANEJAMENTO[[#This Row],[SKU]],PRODUCAO_SHRINK!H:H,PLANEJAMENTO[[#Headers],[SHERINK SOLICITADO]],PRODUCAO_SHRINK!V:V,PLANEJAMENTO[[#This Row],[LISTA]])</f>
        <v>0</v>
      </c>
      <c r="L1093" s="15">
        <f>SUMIFS(PRODUCAO_SHRINK!E:E,PRODUCAO_SHRINK!B:B,PLANEJAMENTO[[#This Row],[SKU]],PRODUCAO_SHRINK!H:H,PLANEJAMENTO[[#Headers],[SHERINK ENVIADO]],PRODUCAO_SHRINK!V:V,PLANEJAMENTO[[#This Row],[LISTA]])</f>
        <v>0</v>
      </c>
      <c r="M1093" s="15">
        <f>SUMIFS(IN_TRANSITO!E:E,IN_TRANSITO!B:B,PLANEJAMENTO!C1093,IN_TRANSITO!H:H,PLANEJAMENTO!$M$2,IN_TRANSITO!W:W,PLANEJAMENTO!A1093)</f>
        <v>0</v>
      </c>
      <c r="N1093" s="15">
        <v>0</v>
      </c>
      <c r="O1093" s="15">
        <v>1728</v>
      </c>
      <c r="P1093" s="15">
        <f>(PLANEJAMENTO[[#This Row],[AGUARDANDO SEPARAÇÃO]]+PLANEJAMENTO[[#This Row],[FINALIZADO]])-(PLANEJAMENTO[[#This Row],[TOTAL LISTA]]+PLANEJAMENTO[[#This Row],[KIT]])</f>
        <v>-1728</v>
      </c>
      <c r="Q1093" s="3">
        <f>IFERROR(VLOOKUP(PLANEJAMENTO[[#This Row],[SKU]],EST_MERCOCAMP!A:E,5,0),0)</f>
        <v>2940</v>
      </c>
      <c r="R1093" s="3">
        <f>IFERROR(VLOOKUP(PLANEJAMENTO[[#This Row],[SKU]],EST_LMX!A:C,3,0),0)</f>
        <v>1764</v>
      </c>
      <c r="S1093" s="7">
        <f>IFERROR(IF(VLOOKUP(C1093,'EST_DEVINTEX X DEMANDA'!A:E,5,0)&lt;0,0,VLOOKUP(C1093,'EST_DEVINTEX X DEMANDA'!A:E,5,0)),0)</f>
        <v>0</v>
      </c>
      <c r="T1093" s="3"/>
      <c r="U1093" s="3">
        <f t="shared" si="40"/>
        <v>0</v>
      </c>
      <c r="V1093" s="3">
        <f t="shared" si="39"/>
        <v>0</v>
      </c>
      <c r="W1093" s="3" t="s">
        <v>145</v>
      </c>
      <c r="X1093" s="133" t="s">
        <v>145</v>
      </c>
      <c r="Y1093" s="73">
        <f>(PLANEJAMENTO[[#This Row],[AGUARDANDO SEPARAÇÃO]]+PLANEJAMENTO[[#This Row],[FINALIZADO]])/(PLANEJAMENTO[[#This Row],[KIT]]+PLANEJAMENTO[[#This Row],[TOTAL LISTA]])</f>
        <v>0</v>
      </c>
    </row>
    <row r="1094" spans="1:25" x14ac:dyDescent="0.25">
      <c r="A1094" s="72" t="s">
        <v>611</v>
      </c>
      <c r="B1094" s="71" t="s">
        <v>158</v>
      </c>
      <c r="C1094" s="3">
        <v>33379</v>
      </c>
      <c r="D1094" s="3" t="s">
        <v>214</v>
      </c>
      <c r="E1094" s="47" t="s">
        <v>135</v>
      </c>
      <c r="F1094" s="4" t="s">
        <v>583</v>
      </c>
      <c r="G1094" s="52">
        <v>4526</v>
      </c>
      <c r="H1094" s="3">
        <v>6</v>
      </c>
      <c r="I1094" s="15">
        <f>SUMIFS(IN_TRANSITO!E:E,IN_TRANSITO!B:B,PLANEJAMENTO!C1094,IN_TRANSITO!H:H,PLANEJAMENTO!$I$2,IN_TRANSITO!W:W,PLANEJAMENTO!A1094)</f>
        <v>1728</v>
      </c>
      <c r="J1094" s="15">
        <f>SUMIFS(IN_TRANSITO!E:E,IN_TRANSITO!B:B,PLANEJAMENTO!C1094,IN_TRANSITO!H:H,PLANEJAMENTO!$J$2,IN_TRANSITO!W:W,PLANEJAMENTO!A1094)</f>
        <v>0</v>
      </c>
      <c r="K1094" s="15">
        <f>SUMIFS(PRODUCAO_SHRINK!E:E,PRODUCAO_SHRINK!B:B,PLANEJAMENTO[[#This Row],[SKU]],PRODUCAO_SHRINK!H:H,PLANEJAMENTO[[#Headers],[SHERINK SOLICITADO]],PRODUCAO_SHRINK!V:V,PLANEJAMENTO[[#This Row],[LISTA]])</f>
        <v>0</v>
      </c>
      <c r="L1094" s="15">
        <f>SUMIFS(PRODUCAO_SHRINK!E:E,PRODUCAO_SHRINK!B:B,PLANEJAMENTO[[#This Row],[SKU]],PRODUCAO_SHRINK!H:H,PLANEJAMENTO[[#Headers],[SHERINK ENVIADO]],PRODUCAO_SHRINK!V:V,PLANEJAMENTO[[#This Row],[LISTA]])</f>
        <v>0</v>
      </c>
      <c r="M1094" s="15">
        <f>SUMIFS(IN_TRANSITO!E:E,IN_TRANSITO!B:B,PLANEJAMENTO!C1094,IN_TRANSITO!H:H,PLANEJAMENTO!$M$2,IN_TRANSITO!W:W,PLANEJAMENTO!A1094)</f>
        <v>0</v>
      </c>
      <c r="N1094" s="15">
        <v>0</v>
      </c>
      <c r="O1094" s="15">
        <v>1728</v>
      </c>
      <c r="P1094" s="15">
        <f>(PLANEJAMENTO[[#This Row],[AGUARDANDO SEPARAÇÃO]]+PLANEJAMENTO[[#This Row],[FINALIZADO]])-(PLANEJAMENTO[[#This Row],[TOTAL LISTA]]+PLANEJAMENTO[[#This Row],[KIT]])</f>
        <v>0</v>
      </c>
      <c r="Q1094" s="3">
        <f>IFERROR(VLOOKUP(PLANEJAMENTO[[#This Row],[SKU]],EST_MERCOCAMP!A:E,5,0),0)</f>
        <v>0</v>
      </c>
      <c r="R1094" s="3">
        <f>IFERROR(VLOOKUP(PLANEJAMENTO[[#This Row],[SKU]],EST_LMX!A:C,3,0),0)</f>
        <v>2946</v>
      </c>
      <c r="S1094" s="7">
        <f>IFERROR(IF(VLOOKUP(C1094,'EST_DEVINTEX X DEMANDA'!A:E,5,0)&lt;0,0,VLOOKUP(C1094,'EST_DEVINTEX X DEMANDA'!A:E,5,0)),0)</f>
        <v>0</v>
      </c>
      <c r="T1094" s="3"/>
      <c r="U1094" s="3">
        <f t="shared" si="40"/>
        <v>0</v>
      </c>
      <c r="V1094" s="3">
        <f t="shared" si="39"/>
        <v>0</v>
      </c>
      <c r="W1094" s="3" t="s">
        <v>145</v>
      </c>
      <c r="X1094" s="133" t="s">
        <v>145</v>
      </c>
      <c r="Y1094" s="73">
        <f>(PLANEJAMENTO[[#This Row],[AGUARDANDO SEPARAÇÃO]]+PLANEJAMENTO[[#This Row],[FINALIZADO]])/(PLANEJAMENTO[[#This Row],[KIT]]+PLANEJAMENTO[[#This Row],[TOTAL LISTA]])</f>
        <v>1</v>
      </c>
    </row>
    <row r="1095" spans="1:25" x14ac:dyDescent="0.25">
      <c r="A1095" s="72" t="s">
        <v>611</v>
      </c>
      <c r="B1095" s="71" t="s">
        <v>158</v>
      </c>
      <c r="C1095" s="3">
        <v>33600</v>
      </c>
      <c r="D1095" s="3" t="s">
        <v>446</v>
      </c>
      <c r="E1095" s="47" t="s">
        <v>587</v>
      </c>
      <c r="F1095" s="4" t="s">
        <v>588</v>
      </c>
      <c r="G1095" s="52">
        <v>1800</v>
      </c>
      <c r="H1095" s="3">
        <v>6</v>
      </c>
      <c r="I1095" s="15">
        <f>SUMIFS(IN_TRANSITO!E:E,IN_TRANSITO!B:B,PLANEJAMENTO!C1095,IN_TRANSITO!H:H,PLANEJAMENTO!$I$2,IN_TRANSITO!W:W,PLANEJAMENTO!A1095)</f>
        <v>0</v>
      </c>
      <c r="J1095" s="15">
        <f>SUMIFS(IN_TRANSITO!E:E,IN_TRANSITO!B:B,PLANEJAMENTO!C1095,IN_TRANSITO!H:H,PLANEJAMENTO!$J$2,IN_TRANSITO!W:W,PLANEJAMENTO!A1095)</f>
        <v>0</v>
      </c>
      <c r="K1095" s="15">
        <f>SUMIFS(PRODUCAO_SHRINK!E:E,PRODUCAO_SHRINK!B:B,PLANEJAMENTO[[#This Row],[SKU]],PRODUCAO_SHRINK!H:H,PLANEJAMENTO[[#Headers],[SHERINK SOLICITADO]],PRODUCAO_SHRINK!V:V,PLANEJAMENTO[[#This Row],[LISTA]])</f>
        <v>0</v>
      </c>
      <c r="L1095" s="15">
        <f>SUMIFS(PRODUCAO_SHRINK!E:E,PRODUCAO_SHRINK!B:B,PLANEJAMENTO[[#This Row],[SKU]],PRODUCAO_SHRINK!H:H,PLANEJAMENTO[[#Headers],[SHERINK ENVIADO]],PRODUCAO_SHRINK!V:V,PLANEJAMENTO[[#This Row],[LISTA]])</f>
        <v>0</v>
      </c>
      <c r="M1095" s="15">
        <f>SUMIFS(IN_TRANSITO!E:E,IN_TRANSITO!B:B,PLANEJAMENTO!C1095,IN_TRANSITO!H:H,PLANEJAMENTO!$M$2,IN_TRANSITO!W:W,PLANEJAMENTO!A1095)</f>
        <v>0</v>
      </c>
      <c r="N1095" s="15">
        <v>0</v>
      </c>
      <c r="O1095" s="15">
        <v>1818</v>
      </c>
      <c r="P1095" s="15">
        <f>(PLANEJAMENTO[[#This Row],[AGUARDANDO SEPARAÇÃO]]+PLANEJAMENTO[[#This Row],[FINALIZADO]])-(PLANEJAMENTO[[#This Row],[TOTAL LISTA]]+PLANEJAMENTO[[#This Row],[KIT]])</f>
        <v>-1818</v>
      </c>
      <c r="Q1095" s="3">
        <f>IFERROR(VLOOKUP(PLANEJAMENTO[[#This Row],[SKU]],EST_MERCOCAMP!A:E,5,0),0)</f>
        <v>54096</v>
      </c>
      <c r="R1095" s="3">
        <f>IFERROR(VLOOKUP(PLANEJAMENTO[[#This Row],[SKU]],EST_LMX!A:C,3,0),0)</f>
        <v>408</v>
      </c>
      <c r="S1095" s="7">
        <f>IFERROR(IF(VLOOKUP(C1095,'EST_DEVINTEX X DEMANDA'!A:E,5,0)&lt;0,0,VLOOKUP(C1095,'EST_DEVINTEX X DEMANDA'!A:E,5,0)),0)</f>
        <v>19422</v>
      </c>
      <c r="T1095" s="3"/>
      <c r="U1095" s="3">
        <f t="shared" si="40"/>
        <v>0</v>
      </c>
      <c r="V1095" s="3">
        <f t="shared" si="39"/>
        <v>0</v>
      </c>
      <c r="W1095" s="3" t="s">
        <v>145</v>
      </c>
      <c r="X1095" s="133" t="s">
        <v>145</v>
      </c>
      <c r="Y1095" s="73">
        <f>(PLANEJAMENTO[[#This Row],[AGUARDANDO SEPARAÇÃO]]+PLANEJAMENTO[[#This Row],[FINALIZADO]])/(PLANEJAMENTO[[#This Row],[KIT]]+PLANEJAMENTO[[#This Row],[TOTAL LISTA]])</f>
        <v>0</v>
      </c>
    </row>
    <row r="1096" spans="1:25" x14ac:dyDescent="0.25">
      <c r="A1096" s="72" t="s">
        <v>611</v>
      </c>
      <c r="B1096" s="71" t="s">
        <v>158</v>
      </c>
      <c r="C1096" s="3">
        <v>34936</v>
      </c>
      <c r="D1096" s="3" t="s">
        <v>411</v>
      </c>
      <c r="E1096" s="47" t="s">
        <v>135</v>
      </c>
      <c r="F1096" s="4" t="s">
        <v>583</v>
      </c>
      <c r="G1096" s="52">
        <v>480</v>
      </c>
      <c r="H1096" s="3">
        <v>6</v>
      </c>
      <c r="I1096" s="15">
        <f>SUMIFS(IN_TRANSITO!E:E,IN_TRANSITO!B:B,PLANEJAMENTO!C1096,IN_TRANSITO!H:H,PLANEJAMENTO!$I$2,IN_TRANSITO!W:W,PLANEJAMENTO!A1096)</f>
        <v>0</v>
      </c>
      <c r="J1096" s="15">
        <f>SUMIFS(IN_TRANSITO!E:E,IN_TRANSITO!B:B,PLANEJAMENTO!C1096,IN_TRANSITO!H:H,PLANEJAMENTO!$J$2,IN_TRANSITO!W:W,PLANEJAMENTO!A1096)</f>
        <v>0</v>
      </c>
      <c r="K1096" s="15">
        <f>SUMIFS(PRODUCAO_SHRINK!E:E,PRODUCAO_SHRINK!B:B,PLANEJAMENTO[[#This Row],[SKU]],PRODUCAO_SHRINK!H:H,PLANEJAMENTO[[#Headers],[SHERINK SOLICITADO]],PRODUCAO_SHRINK!V:V,PLANEJAMENTO[[#This Row],[LISTA]])</f>
        <v>0</v>
      </c>
      <c r="L1096" s="15">
        <f>SUMIFS(PRODUCAO_SHRINK!E:E,PRODUCAO_SHRINK!B:B,PLANEJAMENTO[[#This Row],[SKU]],PRODUCAO_SHRINK!H:H,PLANEJAMENTO[[#Headers],[SHERINK ENVIADO]],PRODUCAO_SHRINK!V:V,PLANEJAMENTO[[#This Row],[LISTA]])</f>
        <v>0</v>
      </c>
      <c r="M1096" s="15">
        <f>SUMIFS(IN_TRANSITO!E:E,IN_TRANSITO!B:B,PLANEJAMENTO!C1096,IN_TRANSITO!H:H,PLANEJAMENTO!$M$2,IN_TRANSITO!W:W,PLANEJAMENTO!A1096)</f>
        <v>0</v>
      </c>
      <c r="N1096" s="15">
        <v>0</v>
      </c>
      <c r="O1096" s="15">
        <v>1830</v>
      </c>
      <c r="P1096" s="15">
        <f>(PLANEJAMENTO[[#This Row],[AGUARDANDO SEPARAÇÃO]]+PLANEJAMENTO[[#This Row],[FINALIZADO]])-(PLANEJAMENTO[[#This Row],[TOTAL LISTA]]+PLANEJAMENTO[[#This Row],[KIT]])</f>
        <v>-1830</v>
      </c>
      <c r="Q1096" s="3">
        <f>IFERROR(VLOOKUP(PLANEJAMENTO[[#This Row],[SKU]],EST_MERCOCAMP!A:E,5,0),0)</f>
        <v>-906</v>
      </c>
      <c r="R1096" s="3">
        <f>IFERROR(VLOOKUP(PLANEJAMENTO[[#This Row],[SKU]],EST_LMX!A:C,3,0),0)</f>
        <v>480</v>
      </c>
      <c r="S1096" s="7">
        <f>IFERROR(IF(VLOOKUP(C1096,'EST_DEVINTEX X DEMANDA'!A:E,5,0)&lt;0,0,VLOOKUP(C1096,'EST_DEVINTEX X DEMANDA'!A:E,5,0)),0)</f>
        <v>0</v>
      </c>
      <c r="T1096" s="3"/>
      <c r="U1096" s="3">
        <f t="shared" si="40"/>
        <v>0</v>
      </c>
      <c r="V1096" s="3">
        <f t="shared" si="39"/>
        <v>0</v>
      </c>
      <c r="W1096" s="61" t="s">
        <v>182</v>
      </c>
      <c r="X1096" s="133" t="s">
        <v>145</v>
      </c>
      <c r="Y1096" s="73">
        <f>(PLANEJAMENTO[[#This Row],[AGUARDANDO SEPARAÇÃO]]+PLANEJAMENTO[[#This Row],[FINALIZADO]])/(PLANEJAMENTO[[#This Row],[KIT]]+PLANEJAMENTO[[#This Row],[TOTAL LISTA]])</f>
        <v>0</v>
      </c>
    </row>
    <row r="1097" spans="1:25" x14ac:dyDescent="0.25">
      <c r="A1097" s="72" t="s">
        <v>611</v>
      </c>
      <c r="B1097" s="71" t="s">
        <v>158</v>
      </c>
      <c r="C1097" s="3">
        <v>32036</v>
      </c>
      <c r="D1097" s="3" t="s">
        <v>407</v>
      </c>
      <c r="E1097" s="47" t="s">
        <v>135</v>
      </c>
      <c r="F1097" s="4" t="s">
        <v>583</v>
      </c>
      <c r="G1097" s="52">
        <v>1452</v>
      </c>
      <c r="H1097" s="3">
        <v>6</v>
      </c>
      <c r="I1097" s="15">
        <f>SUMIFS(IN_TRANSITO!E:E,IN_TRANSITO!B:B,PLANEJAMENTO!C1097,IN_TRANSITO!H:H,PLANEJAMENTO!$I$2,IN_TRANSITO!W:W,PLANEJAMENTO!A1097)</f>
        <v>1938</v>
      </c>
      <c r="J1097" s="15">
        <f>SUMIFS(IN_TRANSITO!E:E,IN_TRANSITO!B:B,PLANEJAMENTO!C1097,IN_TRANSITO!H:H,PLANEJAMENTO!$J$2,IN_TRANSITO!W:W,PLANEJAMENTO!A1097)</f>
        <v>0</v>
      </c>
      <c r="K1097" s="15">
        <f>SUMIFS(PRODUCAO_SHRINK!E:E,PRODUCAO_SHRINK!B:B,PLANEJAMENTO[[#This Row],[SKU]],PRODUCAO_SHRINK!H:H,PLANEJAMENTO[[#Headers],[SHERINK SOLICITADO]],PRODUCAO_SHRINK!V:V,PLANEJAMENTO[[#This Row],[LISTA]])</f>
        <v>0</v>
      </c>
      <c r="L1097" s="15">
        <f>SUMIFS(PRODUCAO_SHRINK!E:E,PRODUCAO_SHRINK!B:B,PLANEJAMENTO[[#This Row],[SKU]],PRODUCAO_SHRINK!H:H,PLANEJAMENTO[[#Headers],[SHERINK ENVIADO]],PRODUCAO_SHRINK!V:V,PLANEJAMENTO[[#This Row],[LISTA]])</f>
        <v>0</v>
      </c>
      <c r="M1097" s="15">
        <f>SUMIFS(IN_TRANSITO!E:E,IN_TRANSITO!B:B,PLANEJAMENTO!C1097,IN_TRANSITO!H:H,PLANEJAMENTO!$M$2,IN_TRANSITO!W:W,PLANEJAMENTO!A1097)</f>
        <v>0</v>
      </c>
      <c r="N1097" s="15">
        <v>0</v>
      </c>
      <c r="O1097" s="15">
        <v>1938</v>
      </c>
      <c r="P1097" s="15">
        <f>(PLANEJAMENTO[[#This Row],[AGUARDANDO SEPARAÇÃO]]+PLANEJAMENTO[[#This Row],[FINALIZADO]])-(PLANEJAMENTO[[#This Row],[TOTAL LISTA]]+PLANEJAMENTO[[#This Row],[KIT]])</f>
        <v>0</v>
      </c>
      <c r="Q1097" s="3">
        <f>IFERROR(VLOOKUP(PLANEJAMENTO[[#This Row],[SKU]],EST_MERCOCAMP!A:E,5,0),0)</f>
        <v>-4710</v>
      </c>
      <c r="R1097" s="3">
        <f>IFERROR(VLOOKUP(PLANEJAMENTO[[#This Row],[SKU]],EST_LMX!A:C,3,0),0)</f>
        <v>3120</v>
      </c>
      <c r="S1097" s="7">
        <f>IFERROR(IF(VLOOKUP(C1097,'EST_DEVINTEX X DEMANDA'!A:E,5,0)&lt;0,0,VLOOKUP(C1097,'EST_DEVINTEX X DEMANDA'!A:E,5,0)),0)</f>
        <v>7056</v>
      </c>
      <c r="T1097" s="3"/>
      <c r="U1097" s="3">
        <f t="shared" si="40"/>
        <v>0</v>
      </c>
      <c r="V1097" s="3">
        <f t="shared" si="39"/>
        <v>0</v>
      </c>
      <c r="W1097" s="3" t="s">
        <v>145</v>
      </c>
      <c r="X1097" s="133" t="s">
        <v>145</v>
      </c>
      <c r="Y1097" s="73">
        <f>(PLANEJAMENTO[[#This Row],[AGUARDANDO SEPARAÇÃO]]+PLANEJAMENTO[[#This Row],[FINALIZADO]])/(PLANEJAMENTO[[#This Row],[KIT]]+PLANEJAMENTO[[#This Row],[TOTAL LISTA]])</f>
        <v>1</v>
      </c>
    </row>
    <row r="1098" spans="1:25" x14ac:dyDescent="0.25">
      <c r="A1098" s="72" t="s">
        <v>611</v>
      </c>
      <c r="B1098" s="71" t="s">
        <v>158</v>
      </c>
      <c r="C1098" s="3">
        <v>34871</v>
      </c>
      <c r="D1098" s="3" t="s">
        <v>703</v>
      </c>
      <c r="E1098" s="47" t="s">
        <v>135</v>
      </c>
      <c r="F1098" s="4" t="s">
        <v>583</v>
      </c>
      <c r="G1098" s="52">
        <v>1008</v>
      </c>
      <c r="H1098" s="3">
        <v>6</v>
      </c>
      <c r="I1098" s="15">
        <f>SUMIFS(IN_TRANSITO!E:E,IN_TRANSITO!B:B,PLANEJAMENTO!C1098,IN_TRANSITO!H:H,PLANEJAMENTO!$I$2,IN_TRANSITO!W:W,PLANEJAMENTO!A1098)</f>
        <v>2016</v>
      </c>
      <c r="J1098" s="15">
        <f>SUMIFS(IN_TRANSITO!E:E,IN_TRANSITO!B:B,PLANEJAMENTO!C1098,IN_TRANSITO!H:H,PLANEJAMENTO!$J$2,IN_TRANSITO!W:W,PLANEJAMENTO!A1098)</f>
        <v>0</v>
      </c>
      <c r="K1098" s="15">
        <f>SUMIFS(PRODUCAO_SHRINK!E:E,PRODUCAO_SHRINK!B:B,PLANEJAMENTO[[#This Row],[SKU]],PRODUCAO_SHRINK!H:H,PLANEJAMENTO[[#Headers],[SHERINK SOLICITADO]],PRODUCAO_SHRINK!V:V,PLANEJAMENTO[[#This Row],[LISTA]])</f>
        <v>0</v>
      </c>
      <c r="L1098" s="15">
        <f>SUMIFS(PRODUCAO_SHRINK!E:E,PRODUCAO_SHRINK!B:B,PLANEJAMENTO[[#This Row],[SKU]],PRODUCAO_SHRINK!H:H,PLANEJAMENTO[[#Headers],[SHERINK ENVIADO]],PRODUCAO_SHRINK!V:V,PLANEJAMENTO[[#This Row],[LISTA]])</f>
        <v>0</v>
      </c>
      <c r="M1098" s="15">
        <f>SUMIFS(IN_TRANSITO!E:E,IN_TRANSITO!B:B,PLANEJAMENTO!C1098,IN_TRANSITO!H:H,PLANEJAMENTO!$M$2,IN_TRANSITO!W:W,PLANEJAMENTO!A1098)</f>
        <v>0</v>
      </c>
      <c r="N1098" s="15">
        <v>0</v>
      </c>
      <c r="O1098" s="15">
        <v>2016</v>
      </c>
      <c r="P1098" s="15">
        <f>(PLANEJAMENTO[[#This Row],[AGUARDANDO SEPARAÇÃO]]+PLANEJAMENTO[[#This Row],[FINALIZADO]])-(PLANEJAMENTO[[#This Row],[TOTAL LISTA]]+PLANEJAMENTO[[#This Row],[KIT]])</f>
        <v>0</v>
      </c>
      <c r="Q1098" s="3">
        <f>IFERROR(VLOOKUP(PLANEJAMENTO[[#This Row],[SKU]],EST_MERCOCAMP!A:E,5,0),0)</f>
        <v>-390</v>
      </c>
      <c r="R1098" s="3">
        <f>IFERROR(VLOOKUP(PLANEJAMENTO[[#This Row],[SKU]],EST_LMX!A:C,3,0),0)</f>
        <v>3756</v>
      </c>
      <c r="S1098" s="7">
        <f>IFERROR(IF(VLOOKUP(C1098,'EST_DEVINTEX X DEMANDA'!A:E,5,0)&lt;0,0,VLOOKUP(C1098,'EST_DEVINTEX X DEMANDA'!A:E,5,0)),0)</f>
        <v>0</v>
      </c>
      <c r="T1098" s="3"/>
      <c r="U1098" s="3">
        <f t="shared" si="40"/>
        <v>0</v>
      </c>
      <c r="V1098" s="3">
        <f t="shared" si="39"/>
        <v>0</v>
      </c>
      <c r="W1098" s="3" t="s">
        <v>145</v>
      </c>
      <c r="X1098" s="133" t="s">
        <v>145</v>
      </c>
      <c r="Y1098" s="73">
        <f>(PLANEJAMENTO[[#This Row],[AGUARDANDO SEPARAÇÃO]]+PLANEJAMENTO[[#This Row],[FINALIZADO]])/(PLANEJAMENTO[[#This Row],[KIT]]+PLANEJAMENTO[[#This Row],[TOTAL LISTA]])</f>
        <v>1</v>
      </c>
    </row>
    <row r="1099" spans="1:25" x14ac:dyDescent="0.25">
      <c r="A1099" s="72" t="s">
        <v>611</v>
      </c>
      <c r="B1099" s="71" t="s">
        <v>158</v>
      </c>
      <c r="C1099" s="3">
        <v>95076</v>
      </c>
      <c r="D1099" s="3" t="s">
        <v>448</v>
      </c>
      <c r="E1099" s="47" t="s">
        <v>135</v>
      </c>
      <c r="F1099" s="4" t="s">
        <v>583</v>
      </c>
      <c r="G1099" s="52">
        <v>480</v>
      </c>
      <c r="H1099" s="3">
        <v>6</v>
      </c>
      <c r="I1099" s="15">
        <f>SUMIFS(IN_TRANSITO!E:E,IN_TRANSITO!B:B,PLANEJAMENTO!C1099,IN_TRANSITO!H:H,PLANEJAMENTO!$I$2,IN_TRANSITO!W:W,PLANEJAMENTO!A1099)</f>
        <v>0</v>
      </c>
      <c r="J1099" s="15">
        <f>SUMIFS(IN_TRANSITO!E:E,IN_TRANSITO!B:B,PLANEJAMENTO!C1099,IN_TRANSITO!H:H,PLANEJAMENTO!$J$2,IN_TRANSITO!W:W,PLANEJAMENTO!A1099)</f>
        <v>0</v>
      </c>
      <c r="K1099" s="15">
        <f>SUMIFS(PRODUCAO_SHRINK!E:E,PRODUCAO_SHRINK!B:B,PLANEJAMENTO[[#This Row],[SKU]],PRODUCAO_SHRINK!H:H,PLANEJAMENTO[[#Headers],[SHERINK SOLICITADO]],PRODUCAO_SHRINK!V:V,PLANEJAMENTO[[#This Row],[LISTA]])</f>
        <v>0</v>
      </c>
      <c r="L1099" s="15">
        <f>SUMIFS(PRODUCAO_SHRINK!E:E,PRODUCAO_SHRINK!B:B,PLANEJAMENTO[[#This Row],[SKU]],PRODUCAO_SHRINK!H:H,PLANEJAMENTO[[#Headers],[SHERINK ENVIADO]],PRODUCAO_SHRINK!V:V,PLANEJAMENTO[[#This Row],[LISTA]])</f>
        <v>0</v>
      </c>
      <c r="M1099" s="15">
        <f>SUMIFS(IN_TRANSITO!E:E,IN_TRANSITO!B:B,PLANEJAMENTO!C1099,IN_TRANSITO!H:H,PLANEJAMENTO!$M$2,IN_TRANSITO!W:W,PLANEJAMENTO!A1099)</f>
        <v>0</v>
      </c>
      <c r="N1099" s="15">
        <v>0</v>
      </c>
      <c r="O1099" s="15">
        <v>2034</v>
      </c>
      <c r="P1099" s="15">
        <f>(PLANEJAMENTO[[#This Row],[AGUARDANDO SEPARAÇÃO]]+PLANEJAMENTO[[#This Row],[FINALIZADO]])-(PLANEJAMENTO[[#This Row],[TOTAL LISTA]]+PLANEJAMENTO[[#This Row],[KIT]])</f>
        <v>-2034</v>
      </c>
      <c r="Q1099" s="3">
        <f>IFERROR(VLOOKUP(PLANEJAMENTO[[#This Row],[SKU]],EST_MERCOCAMP!A:E,5,0),0)</f>
        <v>11256</v>
      </c>
      <c r="R1099" s="3">
        <f>IFERROR(VLOOKUP(PLANEJAMENTO[[#This Row],[SKU]],EST_LMX!A:C,3,0),0)</f>
        <v>3966</v>
      </c>
      <c r="S1099" s="7">
        <f>IFERROR(IF(VLOOKUP(C1099,'EST_DEVINTEX X DEMANDA'!A:E,5,0)&lt;0,0,VLOOKUP(C1099,'EST_DEVINTEX X DEMANDA'!A:E,5,0)),0)</f>
        <v>4440</v>
      </c>
      <c r="T1099" s="3"/>
      <c r="U1099" s="3">
        <f t="shared" si="40"/>
        <v>0</v>
      </c>
      <c r="V1099" s="3">
        <f t="shared" si="39"/>
        <v>0</v>
      </c>
      <c r="W1099" s="61" t="s">
        <v>182</v>
      </c>
      <c r="X1099" s="133" t="s">
        <v>145</v>
      </c>
      <c r="Y1099" s="73">
        <f>(PLANEJAMENTO[[#This Row],[AGUARDANDO SEPARAÇÃO]]+PLANEJAMENTO[[#This Row],[FINALIZADO]])/(PLANEJAMENTO[[#This Row],[KIT]]+PLANEJAMENTO[[#This Row],[TOTAL LISTA]])</f>
        <v>0</v>
      </c>
    </row>
    <row r="1100" spans="1:25" x14ac:dyDescent="0.25">
      <c r="A1100" s="72" t="s">
        <v>611</v>
      </c>
      <c r="B1100" s="71" t="s">
        <v>158</v>
      </c>
      <c r="C1100" s="3">
        <v>31801</v>
      </c>
      <c r="D1100" s="3" t="s">
        <v>426</v>
      </c>
      <c r="E1100" s="47" t="s">
        <v>135</v>
      </c>
      <c r="F1100" s="4" t="s">
        <v>583</v>
      </c>
      <c r="G1100" s="52">
        <v>1452</v>
      </c>
      <c r="H1100" s="3">
        <v>6</v>
      </c>
      <c r="I1100" s="15">
        <f>SUMIFS(IN_TRANSITO!E:E,IN_TRANSITO!B:B,PLANEJAMENTO!C1100,IN_TRANSITO!H:H,PLANEJAMENTO!$I$2,IN_TRANSITO!W:W,PLANEJAMENTO!A1100)</f>
        <v>0</v>
      </c>
      <c r="J1100" s="15">
        <f>SUMIFS(IN_TRANSITO!E:E,IN_TRANSITO!B:B,PLANEJAMENTO!C1100,IN_TRANSITO!H:H,PLANEJAMENTO!$J$2,IN_TRANSITO!W:W,PLANEJAMENTO!A1100)</f>
        <v>0</v>
      </c>
      <c r="K1100" s="15">
        <f>SUMIFS(PRODUCAO_SHRINK!E:E,PRODUCAO_SHRINK!B:B,PLANEJAMENTO[[#This Row],[SKU]],PRODUCAO_SHRINK!H:H,PLANEJAMENTO[[#Headers],[SHERINK SOLICITADO]],PRODUCAO_SHRINK!V:V,PLANEJAMENTO[[#This Row],[LISTA]])</f>
        <v>0</v>
      </c>
      <c r="L1100" s="15">
        <f>SUMIFS(PRODUCAO_SHRINK!E:E,PRODUCAO_SHRINK!B:B,PLANEJAMENTO[[#This Row],[SKU]],PRODUCAO_SHRINK!H:H,PLANEJAMENTO[[#Headers],[SHERINK ENVIADO]],PRODUCAO_SHRINK!V:V,PLANEJAMENTO[[#This Row],[LISTA]])</f>
        <v>0</v>
      </c>
      <c r="M1100" s="15">
        <f>SUMIFS(IN_TRANSITO!E:E,IN_TRANSITO!B:B,PLANEJAMENTO!C1100,IN_TRANSITO!H:H,PLANEJAMENTO!$M$2,IN_TRANSITO!W:W,PLANEJAMENTO!A1100)</f>
        <v>0</v>
      </c>
      <c r="N1100" s="15">
        <v>0</v>
      </c>
      <c r="O1100" s="15">
        <v>2052</v>
      </c>
      <c r="P1100" s="15">
        <f>(PLANEJAMENTO[[#This Row],[AGUARDANDO SEPARAÇÃO]]+PLANEJAMENTO[[#This Row],[FINALIZADO]])-(PLANEJAMENTO[[#This Row],[TOTAL LISTA]]+PLANEJAMENTO[[#This Row],[KIT]])</f>
        <v>-2052</v>
      </c>
      <c r="Q1100" s="3">
        <f>IFERROR(VLOOKUP(PLANEJAMENTO[[#This Row],[SKU]],EST_MERCOCAMP!A:E,5,0),0)</f>
        <v>4482</v>
      </c>
      <c r="R1100" s="3">
        <f>IFERROR(VLOOKUP(PLANEJAMENTO[[#This Row],[SKU]],EST_LMX!A:C,3,0),0)</f>
        <v>450</v>
      </c>
      <c r="S1100" s="7">
        <f>IFERROR(IF(VLOOKUP(C1100,'EST_DEVINTEX X DEMANDA'!A:E,5,0)&lt;0,0,VLOOKUP(C1100,'EST_DEVINTEX X DEMANDA'!A:E,5,0)),0)</f>
        <v>6774</v>
      </c>
      <c r="T1100" s="3"/>
      <c r="U1100" s="3">
        <f t="shared" si="40"/>
        <v>0</v>
      </c>
      <c r="V1100" s="3">
        <f t="shared" ref="V1100:V1131" si="41">U1100/H1100</f>
        <v>0</v>
      </c>
      <c r="W1100" s="3" t="s">
        <v>145</v>
      </c>
      <c r="X1100" s="133" t="s">
        <v>145</v>
      </c>
      <c r="Y1100" s="73">
        <f>(PLANEJAMENTO[[#This Row],[AGUARDANDO SEPARAÇÃO]]+PLANEJAMENTO[[#This Row],[FINALIZADO]])/(PLANEJAMENTO[[#This Row],[KIT]]+PLANEJAMENTO[[#This Row],[TOTAL LISTA]])</f>
        <v>0</v>
      </c>
    </row>
    <row r="1101" spans="1:25" x14ac:dyDescent="0.25">
      <c r="A1101" s="72" t="s">
        <v>611</v>
      </c>
      <c r="B1101" s="71" t="s">
        <v>158</v>
      </c>
      <c r="C1101" s="3">
        <v>95701</v>
      </c>
      <c r="D1101" s="3" t="s">
        <v>514</v>
      </c>
      <c r="E1101" s="47" t="s">
        <v>135</v>
      </c>
      <c r="F1101" s="4" t="s">
        <v>583</v>
      </c>
      <c r="G1101" s="52">
        <v>480</v>
      </c>
      <c r="H1101" s="3">
        <v>6</v>
      </c>
      <c r="I1101" s="15">
        <f>SUMIFS(IN_TRANSITO!E:E,IN_TRANSITO!B:B,PLANEJAMENTO!C1101,IN_TRANSITO!H:H,PLANEJAMENTO!$I$2,IN_TRANSITO!W:W,PLANEJAMENTO!A1101)</f>
        <v>0</v>
      </c>
      <c r="J1101" s="15">
        <f>SUMIFS(IN_TRANSITO!E:E,IN_TRANSITO!B:B,PLANEJAMENTO!C1101,IN_TRANSITO!H:H,PLANEJAMENTO!$J$2,IN_TRANSITO!W:W,PLANEJAMENTO!A1101)</f>
        <v>0</v>
      </c>
      <c r="K1101" s="15">
        <f>SUMIFS(PRODUCAO_SHRINK!E:E,PRODUCAO_SHRINK!B:B,PLANEJAMENTO[[#This Row],[SKU]],PRODUCAO_SHRINK!H:H,PLANEJAMENTO[[#Headers],[SHERINK SOLICITADO]],PRODUCAO_SHRINK!V:V,PLANEJAMENTO[[#This Row],[LISTA]])</f>
        <v>0</v>
      </c>
      <c r="L1101" s="15">
        <f>SUMIFS(PRODUCAO_SHRINK!E:E,PRODUCAO_SHRINK!B:B,PLANEJAMENTO[[#This Row],[SKU]],PRODUCAO_SHRINK!H:H,PLANEJAMENTO[[#Headers],[SHERINK ENVIADO]],PRODUCAO_SHRINK!V:V,PLANEJAMENTO[[#This Row],[LISTA]])</f>
        <v>0</v>
      </c>
      <c r="M1101" s="15">
        <f>SUMIFS(IN_TRANSITO!E:E,IN_TRANSITO!B:B,PLANEJAMENTO!C1101,IN_TRANSITO!H:H,PLANEJAMENTO!$M$2,IN_TRANSITO!W:W,PLANEJAMENTO!A1101)</f>
        <v>0</v>
      </c>
      <c r="N1101" s="15">
        <v>0</v>
      </c>
      <c r="O1101" s="15">
        <v>2388</v>
      </c>
      <c r="P1101" s="15">
        <f>(PLANEJAMENTO[[#This Row],[AGUARDANDO SEPARAÇÃO]]+PLANEJAMENTO[[#This Row],[FINALIZADO]])-(PLANEJAMENTO[[#This Row],[TOTAL LISTA]]+PLANEJAMENTO[[#This Row],[KIT]])</f>
        <v>-2388</v>
      </c>
      <c r="Q1101" s="3">
        <f>IFERROR(VLOOKUP(PLANEJAMENTO[[#This Row],[SKU]],EST_MERCOCAMP!A:E,5,0),0)</f>
        <v>-3960</v>
      </c>
      <c r="R1101" s="3">
        <f>IFERROR(VLOOKUP(PLANEJAMENTO[[#This Row],[SKU]],EST_LMX!A:C,3,0),0)</f>
        <v>2148</v>
      </c>
      <c r="S1101" s="7">
        <f>IFERROR(IF(VLOOKUP(C1101,'EST_DEVINTEX X DEMANDA'!A:E,5,0)&lt;0,0,VLOOKUP(C1101,'EST_DEVINTEX X DEMANDA'!A:E,5,0)),0)</f>
        <v>7920</v>
      </c>
      <c r="T1101" s="3"/>
      <c r="U1101" s="3">
        <f t="shared" si="40"/>
        <v>0</v>
      </c>
      <c r="V1101" s="3">
        <f t="shared" si="41"/>
        <v>0</v>
      </c>
      <c r="W1101" s="61" t="s">
        <v>182</v>
      </c>
      <c r="X1101" s="133" t="s">
        <v>145</v>
      </c>
      <c r="Y1101" s="73">
        <f>(PLANEJAMENTO[[#This Row],[AGUARDANDO SEPARAÇÃO]]+PLANEJAMENTO[[#This Row],[FINALIZADO]])/(PLANEJAMENTO[[#This Row],[KIT]]+PLANEJAMENTO[[#This Row],[TOTAL LISTA]])</f>
        <v>0</v>
      </c>
    </row>
    <row r="1102" spans="1:25" x14ac:dyDescent="0.25">
      <c r="A1102" s="72" t="s">
        <v>611</v>
      </c>
      <c r="B1102" s="71" t="s">
        <v>158</v>
      </c>
      <c r="C1102" s="3">
        <v>32199</v>
      </c>
      <c r="D1102" s="3" t="s">
        <v>432</v>
      </c>
      <c r="E1102" s="47" t="s">
        <v>135</v>
      </c>
      <c r="F1102" s="4" t="s">
        <v>583</v>
      </c>
      <c r="G1102" s="52">
        <v>720</v>
      </c>
      <c r="H1102" s="3">
        <v>6</v>
      </c>
      <c r="I1102" s="15">
        <f>SUMIFS(IN_TRANSITO!E:E,IN_TRANSITO!B:B,PLANEJAMENTO!C1102,IN_TRANSITO!H:H,PLANEJAMENTO!$I$2,IN_TRANSITO!W:W,PLANEJAMENTO!A1102)</f>
        <v>2454</v>
      </c>
      <c r="J1102" s="15">
        <f>SUMIFS(IN_TRANSITO!E:E,IN_TRANSITO!B:B,PLANEJAMENTO!C1102,IN_TRANSITO!H:H,PLANEJAMENTO!$J$2,IN_TRANSITO!W:W,PLANEJAMENTO!A1102)</f>
        <v>0</v>
      </c>
      <c r="K1102" s="15">
        <f>SUMIFS(PRODUCAO_SHRINK!E:E,PRODUCAO_SHRINK!B:B,PLANEJAMENTO[[#This Row],[SKU]],PRODUCAO_SHRINK!H:H,PLANEJAMENTO[[#Headers],[SHERINK SOLICITADO]],PRODUCAO_SHRINK!V:V,PLANEJAMENTO[[#This Row],[LISTA]])</f>
        <v>0</v>
      </c>
      <c r="L1102" s="15">
        <f>SUMIFS(PRODUCAO_SHRINK!E:E,PRODUCAO_SHRINK!B:B,PLANEJAMENTO[[#This Row],[SKU]],PRODUCAO_SHRINK!H:H,PLANEJAMENTO[[#Headers],[SHERINK ENVIADO]],PRODUCAO_SHRINK!V:V,PLANEJAMENTO[[#This Row],[LISTA]])</f>
        <v>0</v>
      </c>
      <c r="M1102" s="15">
        <f>SUMIFS(IN_TRANSITO!E:E,IN_TRANSITO!B:B,PLANEJAMENTO!C1102,IN_TRANSITO!H:H,PLANEJAMENTO!$M$2,IN_TRANSITO!W:W,PLANEJAMENTO!A1102)</f>
        <v>0</v>
      </c>
      <c r="N1102" s="15">
        <v>0</v>
      </c>
      <c r="O1102" s="15">
        <v>2454</v>
      </c>
      <c r="P1102" s="15">
        <f>(PLANEJAMENTO[[#This Row],[AGUARDANDO SEPARAÇÃO]]+PLANEJAMENTO[[#This Row],[FINALIZADO]])-(PLANEJAMENTO[[#This Row],[TOTAL LISTA]]+PLANEJAMENTO[[#This Row],[KIT]])</f>
        <v>0</v>
      </c>
      <c r="Q1102" s="3">
        <f>IFERROR(VLOOKUP(PLANEJAMENTO[[#This Row],[SKU]],EST_MERCOCAMP!A:E,5,0),0)</f>
        <v>3330</v>
      </c>
      <c r="R1102" s="3">
        <f>IFERROR(VLOOKUP(PLANEJAMENTO[[#This Row],[SKU]],EST_LMX!A:C,3,0),0)</f>
        <v>2878</v>
      </c>
      <c r="S1102" s="7">
        <f>IFERROR(IF(VLOOKUP(C1102,'EST_DEVINTEX X DEMANDA'!A:E,5,0)&lt;0,0,VLOOKUP(C1102,'EST_DEVINTEX X DEMANDA'!A:E,5,0)),0)</f>
        <v>960</v>
      </c>
      <c r="T1102" s="3"/>
      <c r="U1102" s="3">
        <f t="shared" si="40"/>
        <v>0</v>
      </c>
      <c r="V1102" s="3">
        <f t="shared" si="41"/>
        <v>0</v>
      </c>
      <c r="W1102" s="3" t="s">
        <v>145</v>
      </c>
      <c r="X1102" s="133" t="s">
        <v>145</v>
      </c>
      <c r="Y1102" s="73">
        <f>(PLANEJAMENTO[[#This Row],[AGUARDANDO SEPARAÇÃO]]+PLANEJAMENTO[[#This Row],[FINALIZADO]])/(PLANEJAMENTO[[#This Row],[KIT]]+PLANEJAMENTO[[#This Row],[TOTAL LISTA]])</f>
        <v>1</v>
      </c>
    </row>
    <row r="1103" spans="1:25" x14ac:dyDescent="0.25">
      <c r="A1103" s="72" t="s">
        <v>611</v>
      </c>
      <c r="B1103" s="71" t="s">
        <v>158</v>
      </c>
      <c r="C1103" s="3">
        <v>95735</v>
      </c>
      <c r="D1103" s="3" t="s">
        <v>380</v>
      </c>
      <c r="E1103" s="47" t="s">
        <v>135</v>
      </c>
      <c r="F1103" s="4" t="s">
        <v>583</v>
      </c>
      <c r="G1103" s="52">
        <v>720</v>
      </c>
      <c r="H1103" s="3">
        <v>6</v>
      </c>
      <c r="I1103" s="15">
        <f>SUMIFS(IN_TRANSITO!E:E,IN_TRANSITO!B:B,PLANEJAMENTO!C1103,IN_TRANSITO!H:H,PLANEJAMENTO!$I$2,IN_TRANSITO!W:W,PLANEJAMENTO!A1103)</f>
        <v>2478</v>
      </c>
      <c r="J1103" s="15">
        <f>SUMIFS(IN_TRANSITO!E:E,IN_TRANSITO!B:B,PLANEJAMENTO!C1103,IN_TRANSITO!H:H,PLANEJAMENTO!$J$2,IN_TRANSITO!W:W,PLANEJAMENTO!A1103)</f>
        <v>0</v>
      </c>
      <c r="K1103" s="15">
        <f>SUMIFS(PRODUCAO_SHRINK!E:E,PRODUCAO_SHRINK!B:B,PLANEJAMENTO[[#This Row],[SKU]],PRODUCAO_SHRINK!H:H,PLANEJAMENTO[[#Headers],[SHERINK SOLICITADO]],PRODUCAO_SHRINK!V:V,PLANEJAMENTO[[#This Row],[LISTA]])</f>
        <v>0</v>
      </c>
      <c r="L1103" s="15">
        <f>SUMIFS(PRODUCAO_SHRINK!E:E,PRODUCAO_SHRINK!B:B,PLANEJAMENTO[[#This Row],[SKU]],PRODUCAO_SHRINK!H:H,PLANEJAMENTO[[#Headers],[SHERINK ENVIADO]],PRODUCAO_SHRINK!V:V,PLANEJAMENTO[[#This Row],[LISTA]])</f>
        <v>0</v>
      </c>
      <c r="M1103" s="15">
        <f>SUMIFS(IN_TRANSITO!E:E,IN_TRANSITO!B:B,PLANEJAMENTO!C1103,IN_TRANSITO!H:H,PLANEJAMENTO!$M$2,IN_TRANSITO!W:W,PLANEJAMENTO!A1103)</f>
        <v>0</v>
      </c>
      <c r="N1103" s="15">
        <v>0</v>
      </c>
      <c r="O1103" s="15">
        <v>2478</v>
      </c>
      <c r="P1103" s="15">
        <f>(PLANEJAMENTO[[#This Row],[AGUARDANDO SEPARAÇÃO]]+PLANEJAMENTO[[#This Row],[FINALIZADO]])-(PLANEJAMENTO[[#This Row],[TOTAL LISTA]]+PLANEJAMENTO[[#This Row],[KIT]])</f>
        <v>0</v>
      </c>
      <c r="Q1103" s="3">
        <f>IFERROR(VLOOKUP(PLANEJAMENTO[[#This Row],[SKU]],EST_MERCOCAMP!A:E,5,0),0)</f>
        <v>-1500</v>
      </c>
      <c r="R1103" s="3">
        <f>IFERROR(VLOOKUP(PLANEJAMENTO[[#This Row],[SKU]],EST_LMX!A:C,3,0),0)</f>
        <v>4590</v>
      </c>
      <c r="S1103" s="7">
        <f>IFERROR(IF(VLOOKUP(C1103,'EST_DEVINTEX X DEMANDA'!A:E,5,0)&lt;0,0,VLOOKUP(C1103,'EST_DEVINTEX X DEMANDA'!A:E,5,0)),0)</f>
        <v>13908</v>
      </c>
      <c r="T1103" s="3"/>
      <c r="U1103" s="3">
        <f t="shared" si="40"/>
        <v>0</v>
      </c>
      <c r="V1103" s="3">
        <f t="shared" si="41"/>
        <v>0</v>
      </c>
      <c r="W1103" s="3" t="s">
        <v>145</v>
      </c>
      <c r="X1103" s="133" t="s">
        <v>145</v>
      </c>
      <c r="Y1103" s="73">
        <f>(PLANEJAMENTO[[#This Row],[AGUARDANDO SEPARAÇÃO]]+PLANEJAMENTO[[#This Row],[FINALIZADO]])/(PLANEJAMENTO[[#This Row],[KIT]]+PLANEJAMENTO[[#This Row],[TOTAL LISTA]])</f>
        <v>1</v>
      </c>
    </row>
    <row r="1104" spans="1:25" x14ac:dyDescent="0.25">
      <c r="A1104" s="72" t="s">
        <v>611</v>
      </c>
      <c r="B1104" s="71" t="s">
        <v>158</v>
      </c>
      <c r="C1104" s="3">
        <v>43772</v>
      </c>
      <c r="D1104" s="3" t="s">
        <v>439</v>
      </c>
      <c r="E1104" s="47" t="s">
        <v>135</v>
      </c>
      <c r="F1104" s="4" t="s">
        <v>583</v>
      </c>
      <c r="G1104" s="52">
        <v>720</v>
      </c>
      <c r="H1104" s="3">
        <v>6</v>
      </c>
      <c r="I1104" s="15">
        <f>SUMIFS(IN_TRANSITO!E:E,IN_TRANSITO!B:B,PLANEJAMENTO!C1104,IN_TRANSITO!H:H,PLANEJAMENTO!$I$2,IN_TRANSITO!W:W,PLANEJAMENTO!A1104)</f>
        <v>0</v>
      </c>
      <c r="J1104" s="15">
        <f>SUMIFS(IN_TRANSITO!E:E,IN_TRANSITO!B:B,PLANEJAMENTO!C1104,IN_TRANSITO!H:H,PLANEJAMENTO!$J$2,IN_TRANSITO!W:W,PLANEJAMENTO!A1104)</f>
        <v>0</v>
      </c>
      <c r="K1104" s="15">
        <f>SUMIFS(PRODUCAO_SHRINK!E:E,PRODUCAO_SHRINK!B:B,PLANEJAMENTO[[#This Row],[SKU]],PRODUCAO_SHRINK!H:H,PLANEJAMENTO[[#Headers],[SHERINK SOLICITADO]],PRODUCAO_SHRINK!V:V,PLANEJAMENTO[[#This Row],[LISTA]])</f>
        <v>0</v>
      </c>
      <c r="L1104" s="15">
        <f>SUMIFS(PRODUCAO_SHRINK!E:E,PRODUCAO_SHRINK!B:B,PLANEJAMENTO[[#This Row],[SKU]],PRODUCAO_SHRINK!H:H,PLANEJAMENTO[[#Headers],[SHERINK ENVIADO]],PRODUCAO_SHRINK!V:V,PLANEJAMENTO[[#This Row],[LISTA]])</f>
        <v>0</v>
      </c>
      <c r="M1104" s="15">
        <f>SUMIFS(IN_TRANSITO!E:E,IN_TRANSITO!B:B,PLANEJAMENTO!C1104,IN_TRANSITO!H:H,PLANEJAMENTO!$M$2,IN_TRANSITO!W:W,PLANEJAMENTO!A1104)</f>
        <v>0</v>
      </c>
      <c r="N1104" s="15">
        <v>0</v>
      </c>
      <c r="O1104" s="15">
        <v>2616</v>
      </c>
      <c r="P1104" s="15">
        <f>(PLANEJAMENTO[[#This Row],[AGUARDANDO SEPARAÇÃO]]+PLANEJAMENTO[[#This Row],[FINALIZADO]])-(PLANEJAMENTO[[#This Row],[TOTAL LISTA]]+PLANEJAMENTO[[#This Row],[KIT]])</f>
        <v>-2616</v>
      </c>
      <c r="Q1104" s="3">
        <f>IFERROR(VLOOKUP(PLANEJAMENTO[[#This Row],[SKU]],EST_MERCOCAMP!A:E,5,0),0)</f>
        <v>-4824</v>
      </c>
      <c r="R1104" s="3">
        <f>IFERROR(VLOOKUP(PLANEJAMENTO[[#This Row],[SKU]],EST_LMX!A:C,3,0),0)</f>
        <v>396</v>
      </c>
      <c r="S1104" s="7">
        <f>IFERROR(IF(VLOOKUP(C1104,'EST_DEVINTEX X DEMANDA'!A:E,5,0)&lt;0,0,VLOOKUP(C1104,'EST_DEVINTEX X DEMANDA'!A:E,5,0)),0)</f>
        <v>11412</v>
      </c>
      <c r="T1104" s="3"/>
      <c r="U1104" s="3">
        <f t="shared" si="40"/>
        <v>0</v>
      </c>
      <c r="V1104" s="3">
        <f t="shared" si="41"/>
        <v>0</v>
      </c>
      <c r="W1104" s="3" t="s">
        <v>145</v>
      </c>
      <c r="X1104" s="133" t="s">
        <v>145</v>
      </c>
      <c r="Y1104" s="73">
        <f>(PLANEJAMENTO[[#This Row],[AGUARDANDO SEPARAÇÃO]]+PLANEJAMENTO[[#This Row],[FINALIZADO]])/(PLANEJAMENTO[[#This Row],[KIT]]+PLANEJAMENTO[[#This Row],[TOTAL LISTA]])</f>
        <v>0</v>
      </c>
    </row>
    <row r="1105" spans="1:25" x14ac:dyDescent="0.25">
      <c r="A1105" s="72" t="s">
        <v>611</v>
      </c>
      <c r="B1105" s="71" t="s">
        <v>158</v>
      </c>
      <c r="C1105" s="3">
        <v>34932</v>
      </c>
      <c r="D1105" s="3" t="s">
        <v>424</v>
      </c>
      <c r="E1105" s="47" t="s">
        <v>135</v>
      </c>
      <c r="F1105" s="4" t="s">
        <v>583</v>
      </c>
      <c r="G1105" s="52">
        <v>480</v>
      </c>
      <c r="H1105" s="3">
        <v>6</v>
      </c>
      <c r="I1105" s="15">
        <f>SUMIFS(IN_TRANSITO!E:E,IN_TRANSITO!B:B,PLANEJAMENTO!C1105,IN_TRANSITO!H:H,PLANEJAMENTO!$I$2,IN_TRANSITO!W:W,PLANEJAMENTO!A1105)</f>
        <v>0</v>
      </c>
      <c r="J1105" s="15">
        <f>SUMIFS(IN_TRANSITO!E:E,IN_TRANSITO!B:B,PLANEJAMENTO!C1105,IN_TRANSITO!H:H,PLANEJAMENTO!$J$2,IN_TRANSITO!W:W,PLANEJAMENTO!A1105)</f>
        <v>0</v>
      </c>
      <c r="K1105" s="15">
        <f>SUMIFS(PRODUCAO_SHRINK!E:E,PRODUCAO_SHRINK!B:B,PLANEJAMENTO[[#This Row],[SKU]],PRODUCAO_SHRINK!H:H,PLANEJAMENTO[[#Headers],[SHERINK SOLICITADO]],PRODUCAO_SHRINK!V:V,PLANEJAMENTO[[#This Row],[LISTA]])</f>
        <v>0</v>
      </c>
      <c r="L1105" s="15">
        <f>SUMIFS(PRODUCAO_SHRINK!E:E,PRODUCAO_SHRINK!B:B,PLANEJAMENTO[[#This Row],[SKU]],PRODUCAO_SHRINK!H:H,PLANEJAMENTO[[#Headers],[SHERINK ENVIADO]],PRODUCAO_SHRINK!V:V,PLANEJAMENTO[[#This Row],[LISTA]])</f>
        <v>0</v>
      </c>
      <c r="M1105" s="15">
        <f>SUMIFS(IN_TRANSITO!E:E,IN_TRANSITO!B:B,PLANEJAMENTO!C1105,IN_TRANSITO!H:H,PLANEJAMENTO!$M$2,IN_TRANSITO!W:W,PLANEJAMENTO!A1105)</f>
        <v>0</v>
      </c>
      <c r="N1105" s="15">
        <v>0</v>
      </c>
      <c r="O1105" s="15">
        <v>2640</v>
      </c>
      <c r="P1105" s="15">
        <f>(PLANEJAMENTO[[#This Row],[AGUARDANDO SEPARAÇÃO]]+PLANEJAMENTO[[#This Row],[FINALIZADO]])-(PLANEJAMENTO[[#This Row],[TOTAL LISTA]]+PLANEJAMENTO[[#This Row],[KIT]])</f>
        <v>-2640</v>
      </c>
      <c r="Q1105" s="3">
        <f>IFERROR(VLOOKUP(PLANEJAMENTO[[#This Row],[SKU]],EST_MERCOCAMP!A:E,5,0),0)</f>
        <v>-2448</v>
      </c>
      <c r="R1105" s="3">
        <f>IFERROR(VLOOKUP(PLANEJAMENTO[[#This Row],[SKU]],EST_LMX!A:C,3,0),0)</f>
        <v>528</v>
      </c>
      <c r="S1105" s="7">
        <f>IFERROR(IF(VLOOKUP(C1105,'EST_DEVINTEX X DEMANDA'!A:E,5,0)&lt;0,0,VLOOKUP(C1105,'EST_DEVINTEX X DEMANDA'!A:E,5,0)),0)</f>
        <v>1950</v>
      </c>
      <c r="T1105" s="3"/>
      <c r="U1105" s="3">
        <f t="shared" si="40"/>
        <v>0</v>
      </c>
      <c r="V1105" s="3">
        <f t="shared" si="41"/>
        <v>0</v>
      </c>
      <c r="W1105" s="61" t="s">
        <v>182</v>
      </c>
      <c r="X1105" s="133" t="s">
        <v>145</v>
      </c>
      <c r="Y1105" s="73">
        <f>(PLANEJAMENTO[[#This Row],[AGUARDANDO SEPARAÇÃO]]+PLANEJAMENTO[[#This Row],[FINALIZADO]])/(PLANEJAMENTO[[#This Row],[KIT]]+PLANEJAMENTO[[#This Row],[TOTAL LISTA]])</f>
        <v>0</v>
      </c>
    </row>
    <row r="1106" spans="1:25" x14ac:dyDescent="0.25">
      <c r="A1106" s="72" t="s">
        <v>611</v>
      </c>
      <c r="B1106" s="71" t="s">
        <v>158</v>
      </c>
      <c r="C1106" s="3">
        <v>33452</v>
      </c>
      <c r="D1106" s="3" t="s">
        <v>430</v>
      </c>
      <c r="E1106" s="47" t="s">
        <v>135</v>
      </c>
      <c r="F1106" s="4" t="s">
        <v>583</v>
      </c>
      <c r="G1106" s="52">
        <v>750</v>
      </c>
      <c r="H1106" s="3">
        <v>6</v>
      </c>
      <c r="I1106" s="15">
        <f>SUMIFS(IN_TRANSITO!E:E,IN_TRANSITO!B:B,PLANEJAMENTO!C1106,IN_TRANSITO!H:H,PLANEJAMENTO!$I$2,IN_TRANSITO!W:W,PLANEJAMENTO!A1106)</f>
        <v>0</v>
      </c>
      <c r="J1106" s="15">
        <f>SUMIFS(IN_TRANSITO!E:E,IN_TRANSITO!B:B,PLANEJAMENTO!C1106,IN_TRANSITO!H:H,PLANEJAMENTO!$J$2,IN_TRANSITO!W:W,PLANEJAMENTO!A1106)</f>
        <v>0</v>
      </c>
      <c r="K1106" s="15">
        <f>SUMIFS(PRODUCAO_SHRINK!E:E,PRODUCAO_SHRINK!B:B,PLANEJAMENTO[[#This Row],[SKU]],PRODUCAO_SHRINK!H:H,PLANEJAMENTO[[#Headers],[SHERINK SOLICITADO]],PRODUCAO_SHRINK!V:V,PLANEJAMENTO[[#This Row],[LISTA]])</f>
        <v>0</v>
      </c>
      <c r="L1106" s="15">
        <f>SUMIFS(PRODUCAO_SHRINK!E:E,PRODUCAO_SHRINK!B:B,PLANEJAMENTO[[#This Row],[SKU]],PRODUCAO_SHRINK!H:H,PLANEJAMENTO[[#Headers],[SHERINK ENVIADO]],PRODUCAO_SHRINK!V:V,PLANEJAMENTO[[#This Row],[LISTA]])</f>
        <v>0</v>
      </c>
      <c r="M1106" s="15">
        <f>SUMIFS(IN_TRANSITO!E:E,IN_TRANSITO!B:B,PLANEJAMENTO!C1106,IN_TRANSITO!H:H,PLANEJAMENTO!$M$2,IN_TRANSITO!W:W,PLANEJAMENTO!A1106)</f>
        <v>0</v>
      </c>
      <c r="N1106" s="15">
        <v>0</v>
      </c>
      <c r="O1106" s="15">
        <v>2958</v>
      </c>
      <c r="P1106" s="15">
        <f>(PLANEJAMENTO[[#This Row],[AGUARDANDO SEPARAÇÃO]]+PLANEJAMENTO[[#This Row],[FINALIZADO]])-(PLANEJAMENTO[[#This Row],[TOTAL LISTA]]+PLANEJAMENTO[[#This Row],[KIT]])</f>
        <v>-2958</v>
      </c>
      <c r="Q1106" s="3">
        <f>IFERROR(VLOOKUP(PLANEJAMENTO[[#This Row],[SKU]],EST_MERCOCAMP!A:E,5,0),0)</f>
        <v>162</v>
      </c>
      <c r="R1106" s="3">
        <f>IFERROR(VLOOKUP(PLANEJAMENTO[[#This Row],[SKU]],EST_LMX!A:C,3,0),0)</f>
        <v>118</v>
      </c>
      <c r="S1106" s="7">
        <f>IFERROR(IF(VLOOKUP(C1106,'EST_DEVINTEX X DEMANDA'!A:E,5,0)&lt;0,0,VLOOKUP(C1106,'EST_DEVINTEX X DEMANDA'!A:E,5,0)),0)</f>
        <v>6300</v>
      </c>
      <c r="T1106" s="3"/>
      <c r="U1106" s="3">
        <f t="shared" si="40"/>
        <v>0</v>
      </c>
      <c r="V1106" s="3">
        <f t="shared" si="41"/>
        <v>0</v>
      </c>
      <c r="W1106" s="3" t="s">
        <v>145</v>
      </c>
      <c r="X1106" s="133" t="s">
        <v>145</v>
      </c>
      <c r="Y1106" s="73">
        <f>(PLANEJAMENTO[[#This Row],[AGUARDANDO SEPARAÇÃO]]+PLANEJAMENTO[[#This Row],[FINALIZADO]])/(PLANEJAMENTO[[#This Row],[KIT]]+PLANEJAMENTO[[#This Row],[TOTAL LISTA]])</f>
        <v>0</v>
      </c>
    </row>
    <row r="1107" spans="1:25" x14ac:dyDescent="0.25">
      <c r="A1107" s="72" t="s">
        <v>611</v>
      </c>
      <c r="B1107" s="71" t="s">
        <v>158</v>
      </c>
      <c r="C1107" s="3">
        <v>33631</v>
      </c>
      <c r="D1107" s="3" t="s">
        <v>412</v>
      </c>
      <c r="E1107" s="47" t="s">
        <v>587</v>
      </c>
      <c r="F1107" s="4" t="s">
        <v>588</v>
      </c>
      <c r="G1107" s="52">
        <v>480</v>
      </c>
      <c r="H1107" s="3">
        <v>6</v>
      </c>
      <c r="I1107" s="15">
        <f>SUMIFS(IN_TRANSITO!E:E,IN_TRANSITO!B:B,PLANEJAMENTO!C1107,IN_TRANSITO!H:H,PLANEJAMENTO!$I$2,IN_TRANSITO!W:W,PLANEJAMENTO!A1107)</f>
        <v>0</v>
      </c>
      <c r="J1107" s="15">
        <f>SUMIFS(IN_TRANSITO!E:E,IN_TRANSITO!B:B,PLANEJAMENTO!C1107,IN_TRANSITO!H:H,PLANEJAMENTO!$J$2,IN_TRANSITO!W:W,PLANEJAMENTO!A1107)</f>
        <v>0</v>
      </c>
      <c r="K1107" s="15">
        <f>SUMIFS(PRODUCAO_SHRINK!E:E,PRODUCAO_SHRINK!B:B,PLANEJAMENTO[[#This Row],[SKU]],PRODUCAO_SHRINK!H:H,PLANEJAMENTO[[#Headers],[SHERINK SOLICITADO]],PRODUCAO_SHRINK!V:V,PLANEJAMENTO[[#This Row],[LISTA]])</f>
        <v>0</v>
      </c>
      <c r="L1107" s="15">
        <f>SUMIFS(PRODUCAO_SHRINK!E:E,PRODUCAO_SHRINK!B:B,PLANEJAMENTO[[#This Row],[SKU]],PRODUCAO_SHRINK!H:H,PLANEJAMENTO[[#Headers],[SHERINK ENVIADO]],PRODUCAO_SHRINK!V:V,PLANEJAMENTO[[#This Row],[LISTA]])</f>
        <v>0</v>
      </c>
      <c r="M1107" s="15">
        <f>SUMIFS(IN_TRANSITO!E:E,IN_TRANSITO!B:B,PLANEJAMENTO!C1107,IN_TRANSITO!H:H,PLANEJAMENTO!$M$2,IN_TRANSITO!W:W,PLANEJAMENTO!A1107)</f>
        <v>0</v>
      </c>
      <c r="N1107" s="15">
        <v>0</v>
      </c>
      <c r="O1107" s="15">
        <v>3150</v>
      </c>
      <c r="P1107" s="15">
        <f>(PLANEJAMENTO[[#This Row],[AGUARDANDO SEPARAÇÃO]]+PLANEJAMENTO[[#This Row],[FINALIZADO]])-(PLANEJAMENTO[[#This Row],[TOTAL LISTA]]+PLANEJAMENTO[[#This Row],[KIT]])</f>
        <v>-3150</v>
      </c>
      <c r="Q1107" s="3">
        <f>IFERROR(VLOOKUP(PLANEJAMENTO[[#This Row],[SKU]],EST_MERCOCAMP!A:E,5,0),0)</f>
        <v>11460</v>
      </c>
      <c r="R1107" s="3">
        <f>IFERROR(VLOOKUP(PLANEJAMENTO[[#This Row],[SKU]],EST_LMX!A:C,3,0),0)</f>
        <v>0</v>
      </c>
      <c r="S1107" s="7">
        <f>IFERROR(IF(VLOOKUP(C1107,'EST_DEVINTEX X DEMANDA'!A:E,5,0)&lt;0,0,VLOOKUP(C1107,'EST_DEVINTEX X DEMANDA'!A:E,5,0)),0)</f>
        <v>0</v>
      </c>
      <c r="T1107" s="3"/>
      <c r="U1107" s="3">
        <f t="shared" si="40"/>
        <v>0</v>
      </c>
      <c r="V1107" s="3">
        <f t="shared" si="41"/>
        <v>0</v>
      </c>
      <c r="W1107" s="61" t="s">
        <v>182</v>
      </c>
      <c r="X1107" s="133" t="s">
        <v>145</v>
      </c>
      <c r="Y1107" s="73">
        <f>(PLANEJAMENTO[[#This Row],[AGUARDANDO SEPARAÇÃO]]+PLANEJAMENTO[[#This Row],[FINALIZADO]])/(PLANEJAMENTO[[#This Row],[KIT]]+PLANEJAMENTO[[#This Row],[TOTAL LISTA]])</f>
        <v>0</v>
      </c>
    </row>
    <row r="1108" spans="1:25" x14ac:dyDescent="0.25">
      <c r="A1108" s="72" t="s">
        <v>611</v>
      </c>
      <c r="B1108" s="71" t="s">
        <v>158</v>
      </c>
      <c r="C1108" s="3">
        <v>34451</v>
      </c>
      <c r="D1108" s="3" t="s">
        <v>384</v>
      </c>
      <c r="E1108" s="47" t="s">
        <v>135</v>
      </c>
      <c r="F1108" s="4" t="s">
        <v>583</v>
      </c>
      <c r="G1108" s="52">
        <v>720</v>
      </c>
      <c r="H1108" s="3">
        <v>6</v>
      </c>
      <c r="I1108" s="15">
        <f>SUMIFS(IN_TRANSITO!E:E,IN_TRANSITO!B:B,PLANEJAMENTO!C1108,IN_TRANSITO!H:H,PLANEJAMENTO!$I$2,IN_TRANSITO!W:W,PLANEJAMENTO!A1108)</f>
        <v>0</v>
      </c>
      <c r="J1108" s="15">
        <f>SUMIFS(IN_TRANSITO!E:E,IN_TRANSITO!B:B,PLANEJAMENTO!C1108,IN_TRANSITO!H:H,PLANEJAMENTO!$J$2,IN_TRANSITO!W:W,PLANEJAMENTO!A1108)</f>
        <v>0</v>
      </c>
      <c r="K1108" s="15">
        <f>SUMIFS(PRODUCAO_SHRINK!E:E,PRODUCAO_SHRINK!B:B,PLANEJAMENTO[[#This Row],[SKU]],PRODUCAO_SHRINK!H:H,PLANEJAMENTO[[#Headers],[SHERINK SOLICITADO]],PRODUCAO_SHRINK!V:V,PLANEJAMENTO[[#This Row],[LISTA]])</f>
        <v>0</v>
      </c>
      <c r="L1108" s="15">
        <f>SUMIFS(PRODUCAO_SHRINK!E:E,PRODUCAO_SHRINK!B:B,PLANEJAMENTO[[#This Row],[SKU]],PRODUCAO_SHRINK!H:H,PLANEJAMENTO[[#Headers],[SHERINK ENVIADO]],PRODUCAO_SHRINK!V:V,PLANEJAMENTO[[#This Row],[LISTA]])</f>
        <v>0</v>
      </c>
      <c r="M1108" s="15">
        <f>SUMIFS(IN_TRANSITO!E:E,IN_TRANSITO!B:B,PLANEJAMENTO!C1108,IN_TRANSITO!H:H,PLANEJAMENTO!$M$2,IN_TRANSITO!W:W,PLANEJAMENTO!A1108)</f>
        <v>0</v>
      </c>
      <c r="N1108" s="15">
        <v>0</v>
      </c>
      <c r="O1108" s="15">
        <v>3186</v>
      </c>
      <c r="P1108" s="15">
        <f>(PLANEJAMENTO[[#This Row],[AGUARDANDO SEPARAÇÃO]]+PLANEJAMENTO[[#This Row],[FINALIZADO]])-(PLANEJAMENTO[[#This Row],[TOTAL LISTA]]+PLANEJAMENTO[[#This Row],[KIT]])</f>
        <v>-3186</v>
      </c>
      <c r="Q1108" s="3">
        <f>IFERROR(VLOOKUP(PLANEJAMENTO[[#This Row],[SKU]],EST_MERCOCAMP!A:E,5,0),0)</f>
        <v>-5526</v>
      </c>
      <c r="R1108" s="3">
        <f>IFERROR(VLOOKUP(PLANEJAMENTO[[#This Row],[SKU]],EST_LMX!A:C,3,0),0)</f>
        <v>3240</v>
      </c>
      <c r="S1108" s="7">
        <f>IFERROR(IF(VLOOKUP(C1108,'EST_DEVINTEX X DEMANDA'!A:E,5,0)&lt;0,0,VLOOKUP(C1108,'EST_DEVINTEX X DEMANDA'!A:E,5,0)),0)</f>
        <v>0</v>
      </c>
      <c r="T1108" s="3"/>
      <c r="U1108" s="3">
        <f t="shared" si="40"/>
        <v>0</v>
      </c>
      <c r="V1108" s="3">
        <f t="shared" si="41"/>
        <v>0</v>
      </c>
      <c r="W1108" s="3" t="s">
        <v>145</v>
      </c>
      <c r="X1108" s="133" t="s">
        <v>145</v>
      </c>
      <c r="Y1108" s="73">
        <f>(PLANEJAMENTO[[#This Row],[AGUARDANDO SEPARAÇÃO]]+PLANEJAMENTO[[#This Row],[FINALIZADO]])/(PLANEJAMENTO[[#This Row],[KIT]]+PLANEJAMENTO[[#This Row],[TOTAL LISTA]])</f>
        <v>0</v>
      </c>
    </row>
    <row r="1109" spans="1:25" x14ac:dyDescent="0.25">
      <c r="A1109" s="72" t="s">
        <v>611</v>
      </c>
      <c r="B1109" s="71" t="s">
        <v>158</v>
      </c>
      <c r="C1109" s="3">
        <v>95089</v>
      </c>
      <c r="D1109" s="3" t="s">
        <v>453</v>
      </c>
      <c r="E1109" s="47" t="s">
        <v>135</v>
      </c>
      <c r="F1109" s="4" t="s">
        <v>583</v>
      </c>
      <c r="G1109" s="52">
        <v>1008</v>
      </c>
      <c r="H1109" s="3">
        <v>6</v>
      </c>
      <c r="I1109" s="15">
        <f>SUMIFS(IN_TRANSITO!E:E,IN_TRANSITO!B:B,PLANEJAMENTO!C1109,IN_TRANSITO!H:H,PLANEJAMENTO!$I$2,IN_TRANSITO!W:W,PLANEJAMENTO!A1109)</f>
        <v>0</v>
      </c>
      <c r="J1109" s="15">
        <f>SUMIFS(IN_TRANSITO!E:E,IN_TRANSITO!B:B,PLANEJAMENTO!C1109,IN_TRANSITO!H:H,PLANEJAMENTO!$J$2,IN_TRANSITO!W:W,PLANEJAMENTO!A1109)</f>
        <v>0</v>
      </c>
      <c r="K1109" s="15">
        <f>SUMIFS(PRODUCAO_SHRINK!E:E,PRODUCAO_SHRINK!B:B,PLANEJAMENTO[[#This Row],[SKU]],PRODUCAO_SHRINK!H:H,PLANEJAMENTO[[#Headers],[SHERINK SOLICITADO]],PRODUCAO_SHRINK!V:V,PLANEJAMENTO[[#This Row],[LISTA]])</f>
        <v>0</v>
      </c>
      <c r="L1109" s="15">
        <f>SUMIFS(PRODUCAO_SHRINK!E:E,PRODUCAO_SHRINK!B:B,PLANEJAMENTO[[#This Row],[SKU]],PRODUCAO_SHRINK!H:H,PLANEJAMENTO[[#Headers],[SHERINK ENVIADO]],PRODUCAO_SHRINK!V:V,PLANEJAMENTO[[#This Row],[LISTA]])</f>
        <v>0</v>
      </c>
      <c r="M1109" s="15">
        <f>SUMIFS(IN_TRANSITO!E:E,IN_TRANSITO!B:B,PLANEJAMENTO!C1109,IN_TRANSITO!H:H,PLANEJAMENTO!$M$2,IN_TRANSITO!W:W,PLANEJAMENTO!A1109)</f>
        <v>0</v>
      </c>
      <c r="N1109" s="15">
        <v>0</v>
      </c>
      <c r="O1109" s="15">
        <v>3198</v>
      </c>
      <c r="P1109" s="15">
        <f>(PLANEJAMENTO[[#This Row],[AGUARDANDO SEPARAÇÃO]]+PLANEJAMENTO[[#This Row],[FINALIZADO]])-(PLANEJAMENTO[[#This Row],[TOTAL LISTA]]+PLANEJAMENTO[[#This Row],[KIT]])</f>
        <v>-3198</v>
      </c>
      <c r="Q1109" s="3">
        <f>IFERROR(VLOOKUP(PLANEJAMENTO[[#This Row],[SKU]],EST_MERCOCAMP!A:E,5,0),0)</f>
        <v>1602</v>
      </c>
      <c r="R1109" s="3">
        <f>IFERROR(VLOOKUP(PLANEJAMENTO[[#This Row],[SKU]],EST_LMX!A:C,3,0),0)</f>
        <v>1794</v>
      </c>
      <c r="S1109" s="7">
        <f>IFERROR(IF(VLOOKUP(C1109,'EST_DEVINTEX X DEMANDA'!A:E,5,0)&lt;0,0,VLOOKUP(C1109,'EST_DEVINTEX X DEMANDA'!A:E,5,0)),0)</f>
        <v>8112</v>
      </c>
      <c r="T1109" s="3"/>
      <c r="U1109" s="3">
        <f t="shared" si="40"/>
        <v>0</v>
      </c>
      <c r="V1109" s="3">
        <f t="shared" si="41"/>
        <v>0</v>
      </c>
      <c r="W1109" s="3" t="s">
        <v>145</v>
      </c>
      <c r="X1109" s="133" t="s">
        <v>145</v>
      </c>
      <c r="Y1109" s="73">
        <f>(PLANEJAMENTO[[#This Row],[AGUARDANDO SEPARAÇÃO]]+PLANEJAMENTO[[#This Row],[FINALIZADO]])/(PLANEJAMENTO[[#This Row],[KIT]]+PLANEJAMENTO[[#This Row],[TOTAL LISTA]])</f>
        <v>0</v>
      </c>
    </row>
    <row r="1110" spans="1:25" x14ac:dyDescent="0.25">
      <c r="A1110" s="72" t="s">
        <v>611</v>
      </c>
      <c r="B1110" s="71" t="s">
        <v>158</v>
      </c>
      <c r="C1110" s="3">
        <v>33375</v>
      </c>
      <c r="D1110" s="3" t="s">
        <v>199</v>
      </c>
      <c r="E1110" s="47" t="s">
        <v>135</v>
      </c>
      <c r="F1110" s="4" t="s">
        <v>583</v>
      </c>
      <c r="G1110" s="52">
        <v>4526</v>
      </c>
      <c r="H1110" s="3">
        <v>6</v>
      </c>
      <c r="I1110" s="15">
        <f>SUMIFS(IN_TRANSITO!E:E,IN_TRANSITO!B:B,PLANEJAMENTO!C1110,IN_TRANSITO!H:H,PLANEJAMENTO!$I$2,IN_TRANSITO!W:W,PLANEJAMENTO!A1110)</f>
        <v>0</v>
      </c>
      <c r="J1110" s="15">
        <f>SUMIFS(IN_TRANSITO!E:E,IN_TRANSITO!B:B,PLANEJAMENTO!C1110,IN_TRANSITO!H:H,PLANEJAMENTO!$J$2,IN_TRANSITO!W:W,PLANEJAMENTO!A1110)</f>
        <v>0</v>
      </c>
      <c r="K1110" s="15">
        <f>SUMIFS(PRODUCAO_SHRINK!E:E,PRODUCAO_SHRINK!B:B,PLANEJAMENTO[[#This Row],[SKU]],PRODUCAO_SHRINK!H:H,PLANEJAMENTO[[#Headers],[SHERINK SOLICITADO]],PRODUCAO_SHRINK!V:V,PLANEJAMENTO[[#This Row],[LISTA]])</f>
        <v>0</v>
      </c>
      <c r="L1110" s="15">
        <f>SUMIFS(PRODUCAO_SHRINK!E:E,PRODUCAO_SHRINK!B:B,PLANEJAMENTO[[#This Row],[SKU]],PRODUCAO_SHRINK!H:H,PLANEJAMENTO[[#Headers],[SHERINK ENVIADO]],PRODUCAO_SHRINK!V:V,PLANEJAMENTO[[#This Row],[LISTA]])</f>
        <v>0</v>
      </c>
      <c r="M1110" s="15">
        <f>SUMIFS(IN_TRANSITO!E:E,IN_TRANSITO!B:B,PLANEJAMENTO!C1110,IN_TRANSITO!H:H,PLANEJAMENTO!$M$2,IN_TRANSITO!W:W,PLANEJAMENTO!A1110)</f>
        <v>0</v>
      </c>
      <c r="N1110" s="15">
        <v>0</v>
      </c>
      <c r="O1110" s="15">
        <v>3252</v>
      </c>
      <c r="P1110" s="15">
        <f>(PLANEJAMENTO[[#This Row],[AGUARDANDO SEPARAÇÃO]]+PLANEJAMENTO[[#This Row],[FINALIZADO]])-(PLANEJAMENTO[[#This Row],[TOTAL LISTA]]+PLANEJAMENTO[[#This Row],[KIT]])</f>
        <v>-3252</v>
      </c>
      <c r="Q1110" s="3">
        <f>IFERROR(VLOOKUP(PLANEJAMENTO[[#This Row],[SKU]],EST_MERCOCAMP!A:E,5,0),0)</f>
        <v>0</v>
      </c>
      <c r="R1110" s="3">
        <f>IFERROR(VLOOKUP(PLANEJAMENTO[[#This Row],[SKU]],EST_LMX!A:C,3,0),0)</f>
        <v>0</v>
      </c>
      <c r="S1110" s="7">
        <f>IFERROR(IF(VLOOKUP(C1110,'EST_DEVINTEX X DEMANDA'!A:E,5,0)&lt;0,0,VLOOKUP(C1110,'EST_DEVINTEX X DEMANDA'!A:E,5,0)),0)</f>
        <v>0</v>
      </c>
      <c r="T1110" s="3"/>
      <c r="U1110" s="3">
        <f t="shared" si="40"/>
        <v>0</v>
      </c>
      <c r="V1110" s="3">
        <f t="shared" si="41"/>
        <v>0</v>
      </c>
      <c r="W1110" s="3" t="s">
        <v>145</v>
      </c>
      <c r="X1110" s="133" t="s">
        <v>145</v>
      </c>
      <c r="Y1110" s="73">
        <f>(PLANEJAMENTO[[#This Row],[AGUARDANDO SEPARAÇÃO]]+PLANEJAMENTO[[#This Row],[FINALIZADO]])/(PLANEJAMENTO[[#This Row],[KIT]]+PLANEJAMENTO[[#This Row],[TOTAL LISTA]])</f>
        <v>0</v>
      </c>
    </row>
    <row r="1111" spans="1:25" x14ac:dyDescent="0.25">
      <c r="A1111" s="72" t="s">
        <v>611</v>
      </c>
      <c r="B1111" s="71" t="s">
        <v>158</v>
      </c>
      <c r="C1111" s="3">
        <v>30851</v>
      </c>
      <c r="D1111" s="3" t="s">
        <v>383</v>
      </c>
      <c r="E1111" s="47" t="s">
        <v>135</v>
      </c>
      <c r="F1111" s="4" t="s">
        <v>583</v>
      </c>
      <c r="G1111" s="52">
        <v>960</v>
      </c>
      <c r="H1111" s="3">
        <v>6</v>
      </c>
      <c r="I1111" s="15">
        <f>SUMIFS(IN_TRANSITO!E:E,IN_TRANSITO!B:B,PLANEJAMENTO!C1111,IN_TRANSITO!H:H,PLANEJAMENTO!$I$2,IN_TRANSITO!W:W,PLANEJAMENTO!A1111)</f>
        <v>0</v>
      </c>
      <c r="J1111" s="15">
        <f>SUMIFS(IN_TRANSITO!E:E,IN_TRANSITO!B:B,PLANEJAMENTO!C1111,IN_TRANSITO!H:H,PLANEJAMENTO!$J$2,IN_TRANSITO!W:W,PLANEJAMENTO!A1111)</f>
        <v>0</v>
      </c>
      <c r="K1111" s="15">
        <f>SUMIFS(PRODUCAO_SHRINK!E:E,PRODUCAO_SHRINK!B:B,PLANEJAMENTO[[#This Row],[SKU]],PRODUCAO_SHRINK!H:H,PLANEJAMENTO[[#Headers],[SHERINK SOLICITADO]],PRODUCAO_SHRINK!V:V,PLANEJAMENTO[[#This Row],[LISTA]])</f>
        <v>0</v>
      </c>
      <c r="L1111" s="15">
        <f>SUMIFS(PRODUCAO_SHRINK!E:E,PRODUCAO_SHRINK!B:B,PLANEJAMENTO[[#This Row],[SKU]],PRODUCAO_SHRINK!H:H,PLANEJAMENTO[[#Headers],[SHERINK ENVIADO]],PRODUCAO_SHRINK!V:V,PLANEJAMENTO[[#This Row],[LISTA]])</f>
        <v>0</v>
      </c>
      <c r="M1111" s="15">
        <f>SUMIFS(IN_TRANSITO!E:E,IN_TRANSITO!B:B,PLANEJAMENTO!C1111,IN_TRANSITO!H:H,PLANEJAMENTO!$M$2,IN_TRANSITO!W:W,PLANEJAMENTO!A1111)</f>
        <v>0</v>
      </c>
      <c r="N1111" s="15">
        <v>0</v>
      </c>
      <c r="O1111" s="15">
        <v>3396</v>
      </c>
      <c r="P1111" s="15">
        <f>(PLANEJAMENTO[[#This Row],[AGUARDANDO SEPARAÇÃO]]+PLANEJAMENTO[[#This Row],[FINALIZADO]])-(PLANEJAMENTO[[#This Row],[TOTAL LISTA]]+PLANEJAMENTO[[#This Row],[KIT]])</f>
        <v>-3396</v>
      </c>
      <c r="Q1111" s="3">
        <f>IFERROR(VLOOKUP(PLANEJAMENTO[[#This Row],[SKU]],EST_MERCOCAMP!A:E,5,0),0)</f>
        <v>-432</v>
      </c>
      <c r="R1111" s="3">
        <f>IFERROR(VLOOKUP(PLANEJAMENTO[[#This Row],[SKU]],EST_LMX!A:C,3,0),0)</f>
        <v>1328</v>
      </c>
      <c r="S1111" s="7">
        <f>IFERROR(IF(VLOOKUP(C1111,'EST_DEVINTEX X DEMANDA'!A:E,5,0)&lt;0,0,VLOOKUP(C1111,'EST_DEVINTEX X DEMANDA'!A:E,5,0)),0)</f>
        <v>0</v>
      </c>
      <c r="T1111" s="3"/>
      <c r="U1111" s="3">
        <f t="shared" si="40"/>
        <v>0</v>
      </c>
      <c r="V1111" s="3">
        <f t="shared" si="41"/>
        <v>0</v>
      </c>
      <c r="W1111" s="3" t="s">
        <v>182</v>
      </c>
      <c r="X1111" s="133" t="s">
        <v>145</v>
      </c>
      <c r="Y1111" s="73">
        <f>(PLANEJAMENTO[[#This Row],[AGUARDANDO SEPARAÇÃO]]+PLANEJAMENTO[[#This Row],[FINALIZADO]])/(PLANEJAMENTO[[#This Row],[KIT]]+PLANEJAMENTO[[#This Row],[TOTAL LISTA]])</f>
        <v>0</v>
      </c>
    </row>
    <row r="1112" spans="1:25" x14ac:dyDescent="0.25">
      <c r="A1112" s="72" t="s">
        <v>611</v>
      </c>
      <c r="B1112" s="71" t="s">
        <v>158</v>
      </c>
      <c r="C1112" s="3">
        <v>33272</v>
      </c>
      <c r="D1112" s="3" t="s">
        <v>428</v>
      </c>
      <c r="E1112" s="47" t="s">
        <v>135</v>
      </c>
      <c r="F1112" s="4" t="s">
        <v>583</v>
      </c>
      <c r="G1112" s="52">
        <v>480</v>
      </c>
      <c r="H1112" s="3">
        <v>6</v>
      </c>
      <c r="I1112" s="15">
        <f>SUMIFS(IN_TRANSITO!E:E,IN_TRANSITO!B:B,PLANEJAMENTO!C1112,IN_TRANSITO!H:H,PLANEJAMENTO!$I$2,IN_TRANSITO!W:W,PLANEJAMENTO!A1112)</f>
        <v>0</v>
      </c>
      <c r="J1112" s="15">
        <f>SUMIFS(IN_TRANSITO!E:E,IN_TRANSITO!B:B,PLANEJAMENTO!C1112,IN_TRANSITO!H:H,PLANEJAMENTO!$J$2,IN_TRANSITO!W:W,PLANEJAMENTO!A1112)</f>
        <v>0</v>
      </c>
      <c r="K1112" s="15">
        <f>SUMIFS(PRODUCAO_SHRINK!E:E,PRODUCAO_SHRINK!B:B,PLANEJAMENTO[[#This Row],[SKU]],PRODUCAO_SHRINK!H:H,PLANEJAMENTO[[#Headers],[SHERINK SOLICITADO]],PRODUCAO_SHRINK!V:V,PLANEJAMENTO[[#This Row],[LISTA]])</f>
        <v>0</v>
      </c>
      <c r="L1112" s="15">
        <f>SUMIFS(PRODUCAO_SHRINK!E:E,PRODUCAO_SHRINK!B:B,PLANEJAMENTO[[#This Row],[SKU]],PRODUCAO_SHRINK!H:H,PLANEJAMENTO[[#Headers],[SHERINK ENVIADO]],PRODUCAO_SHRINK!V:V,PLANEJAMENTO[[#This Row],[LISTA]])</f>
        <v>0</v>
      </c>
      <c r="M1112" s="15">
        <f>SUMIFS(IN_TRANSITO!E:E,IN_TRANSITO!B:B,PLANEJAMENTO!C1112,IN_TRANSITO!H:H,PLANEJAMENTO!$M$2,IN_TRANSITO!W:W,PLANEJAMENTO!A1112)</f>
        <v>0</v>
      </c>
      <c r="N1112" s="15">
        <v>0</v>
      </c>
      <c r="O1112" s="15">
        <v>3426</v>
      </c>
      <c r="P1112" s="15">
        <f>(PLANEJAMENTO[[#This Row],[AGUARDANDO SEPARAÇÃO]]+PLANEJAMENTO[[#This Row],[FINALIZADO]])-(PLANEJAMENTO[[#This Row],[TOTAL LISTA]]+PLANEJAMENTO[[#This Row],[KIT]])</f>
        <v>-3426</v>
      </c>
      <c r="Q1112" s="3">
        <f>IFERROR(VLOOKUP(PLANEJAMENTO[[#This Row],[SKU]],EST_MERCOCAMP!A:E,5,0),0)</f>
        <v>17082</v>
      </c>
      <c r="R1112" s="3">
        <f>IFERROR(VLOOKUP(PLANEJAMENTO[[#This Row],[SKU]],EST_LMX!A:C,3,0),0)</f>
        <v>3924</v>
      </c>
      <c r="S1112" s="7">
        <f>IFERROR(IF(VLOOKUP(C1112,'EST_DEVINTEX X DEMANDA'!A:E,5,0)&lt;0,0,VLOOKUP(C1112,'EST_DEVINTEX X DEMANDA'!A:E,5,0)),0)</f>
        <v>6588</v>
      </c>
      <c r="T1112" s="3"/>
      <c r="U1112" s="3">
        <f t="shared" si="40"/>
        <v>0</v>
      </c>
      <c r="V1112" s="3">
        <f t="shared" si="41"/>
        <v>0</v>
      </c>
      <c r="W1112" s="61" t="s">
        <v>182</v>
      </c>
      <c r="X1112" s="133" t="s">
        <v>145</v>
      </c>
      <c r="Y1112" s="73">
        <f>(PLANEJAMENTO[[#This Row],[AGUARDANDO SEPARAÇÃO]]+PLANEJAMENTO[[#This Row],[FINALIZADO]])/(PLANEJAMENTO[[#This Row],[KIT]]+PLANEJAMENTO[[#This Row],[TOTAL LISTA]])</f>
        <v>0</v>
      </c>
    </row>
    <row r="1113" spans="1:25" x14ac:dyDescent="0.25">
      <c r="A1113" s="72" t="s">
        <v>611</v>
      </c>
      <c r="B1113" s="71" t="s">
        <v>158</v>
      </c>
      <c r="C1113" s="3">
        <v>32022</v>
      </c>
      <c r="D1113" s="3" t="s">
        <v>379</v>
      </c>
      <c r="E1113" s="47" t="s">
        <v>135</v>
      </c>
      <c r="F1113" s="4" t="s">
        <v>583</v>
      </c>
      <c r="G1113" s="52">
        <v>1584</v>
      </c>
      <c r="H1113" s="3">
        <v>6</v>
      </c>
      <c r="I1113" s="15">
        <f>SUMIFS(IN_TRANSITO!E:E,IN_TRANSITO!B:B,PLANEJAMENTO!C1113,IN_TRANSITO!H:H,PLANEJAMENTO!$I$2,IN_TRANSITO!W:W,PLANEJAMENTO!A1113)</f>
        <v>0</v>
      </c>
      <c r="J1113" s="15">
        <f>SUMIFS(IN_TRANSITO!E:E,IN_TRANSITO!B:B,PLANEJAMENTO!C1113,IN_TRANSITO!H:H,PLANEJAMENTO!$J$2,IN_TRANSITO!W:W,PLANEJAMENTO!A1113)</f>
        <v>0</v>
      </c>
      <c r="K1113" s="15">
        <f>SUMIFS(PRODUCAO_SHRINK!E:E,PRODUCAO_SHRINK!B:B,PLANEJAMENTO[[#This Row],[SKU]],PRODUCAO_SHRINK!H:H,PLANEJAMENTO[[#Headers],[SHERINK SOLICITADO]],PRODUCAO_SHRINK!V:V,PLANEJAMENTO[[#This Row],[LISTA]])</f>
        <v>0</v>
      </c>
      <c r="L1113" s="15">
        <f>SUMIFS(PRODUCAO_SHRINK!E:E,PRODUCAO_SHRINK!B:B,PLANEJAMENTO[[#This Row],[SKU]],PRODUCAO_SHRINK!H:H,PLANEJAMENTO[[#Headers],[SHERINK ENVIADO]],PRODUCAO_SHRINK!V:V,PLANEJAMENTO[[#This Row],[LISTA]])</f>
        <v>0</v>
      </c>
      <c r="M1113" s="15">
        <f>SUMIFS(IN_TRANSITO!E:E,IN_TRANSITO!B:B,PLANEJAMENTO!C1113,IN_TRANSITO!H:H,PLANEJAMENTO!$M$2,IN_TRANSITO!W:W,PLANEJAMENTO!A1113)</f>
        <v>0</v>
      </c>
      <c r="N1113" s="15">
        <v>0</v>
      </c>
      <c r="O1113" s="15">
        <v>3510</v>
      </c>
      <c r="P1113" s="15">
        <f>(PLANEJAMENTO[[#This Row],[AGUARDANDO SEPARAÇÃO]]+PLANEJAMENTO[[#This Row],[FINALIZADO]])-(PLANEJAMENTO[[#This Row],[TOTAL LISTA]]+PLANEJAMENTO[[#This Row],[KIT]])</f>
        <v>-3510</v>
      </c>
      <c r="Q1113" s="3">
        <f>IFERROR(VLOOKUP(PLANEJAMENTO[[#This Row],[SKU]],EST_MERCOCAMP!A:E,5,0),0)</f>
        <v>-384</v>
      </c>
      <c r="R1113" s="3">
        <f>IFERROR(VLOOKUP(PLANEJAMENTO[[#This Row],[SKU]],EST_LMX!A:C,3,0),0)</f>
        <v>1608</v>
      </c>
      <c r="S1113" s="7">
        <f>IFERROR(IF(VLOOKUP(C1113,'EST_DEVINTEX X DEMANDA'!A:E,5,0)&lt;0,0,VLOOKUP(C1113,'EST_DEVINTEX X DEMANDA'!A:E,5,0)),0)</f>
        <v>16182</v>
      </c>
      <c r="T1113" s="3"/>
      <c r="U1113" s="3">
        <f t="shared" si="40"/>
        <v>0</v>
      </c>
      <c r="V1113" s="3">
        <f t="shared" si="41"/>
        <v>0</v>
      </c>
      <c r="W1113" s="3" t="s">
        <v>145</v>
      </c>
      <c r="X1113" s="133" t="s">
        <v>145</v>
      </c>
      <c r="Y1113" s="73">
        <f>(PLANEJAMENTO[[#This Row],[AGUARDANDO SEPARAÇÃO]]+PLANEJAMENTO[[#This Row],[FINALIZADO]])/(PLANEJAMENTO[[#This Row],[KIT]]+PLANEJAMENTO[[#This Row],[TOTAL LISTA]])</f>
        <v>0</v>
      </c>
    </row>
    <row r="1114" spans="1:25" x14ac:dyDescent="0.25">
      <c r="A1114" s="72" t="s">
        <v>611</v>
      </c>
      <c r="B1114" s="71" t="s">
        <v>158</v>
      </c>
      <c r="C1114" s="3">
        <v>33644</v>
      </c>
      <c r="D1114" s="3" t="s">
        <v>399</v>
      </c>
      <c r="E1114" s="47" t="s">
        <v>587</v>
      </c>
      <c r="F1114" s="4" t="s">
        <v>588</v>
      </c>
      <c r="G1114" s="52">
        <v>8352</v>
      </c>
      <c r="H1114" s="3">
        <v>12</v>
      </c>
      <c r="I1114" s="15">
        <f>SUMIFS(IN_TRANSITO!E:E,IN_TRANSITO!B:B,PLANEJAMENTO!C1114,IN_TRANSITO!H:H,PLANEJAMENTO!$I$2,IN_TRANSITO!W:W,PLANEJAMENTO!A1114)</f>
        <v>0</v>
      </c>
      <c r="J1114" s="15">
        <f>SUMIFS(IN_TRANSITO!E:E,IN_TRANSITO!B:B,PLANEJAMENTO!C1114,IN_TRANSITO!H:H,PLANEJAMENTO!$J$2,IN_TRANSITO!W:W,PLANEJAMENTO!A1114)</f>
        <v>0</v>
      </c>
      <c r="K1114" s="15">
        <f>SUMIFS(PRODUCAO_SHRINK!E:E,PRODUCAO_SHRINK!B:B,PLANEJAMENTO[[#This Row],[SKU]],PRODUCAO_SHRINK!H:H,PLANEJAMENTO[[#Headers],[SHERINK SOLICITADO]],PRODUCAO_SHRINK!V:V,PLANEJAMENTO[[#This Row],[LISTA]])</f>
        <v>0</v>
      </c>
      <c r="L1114" s="15">
        <f>SUMIFS(PRODUCAO_SHRINK!E:E,PRODUCAO_SHRINK!B:B,PLANEJAMENTO[[#This Row],[SKU]],PRODUCAO_SHRINK!H:H,PLANEJAMENTO[[#Headers],[SHERINK ENVIADO]],PRODUCAO_SHRINK!V:V,PLANEJAMENTO[[#This Row],[LISTA]])</f>
        <v>0</v>
      </c>
      <c r="M1114" s="15">
        <f>SUMIFS(IN_TRANSITO!E:E,IN_TRANSITO!B:B,PLANEJAMENTO!C1114,IN_TRANSITO!H:H,PLANEJAMENTO!$M$2,IN_TRANSITO!W:W,PLANEJAMENTO!A1114)</f>
        <v>0</v>
      </c>
      <c r="N1114" s="15">
        <v>0</v>
      </c>
      <c r="O1114" s="15">
        <v>3552</v>
      </c>
      <c r="P1114" s="15">
        <f>(PLANEJAMENTO[[#This Row],[AGUARDANDO SEPARAÇÃO]]+PLANEJAMENTO[[#This Row],[FINALIZADO]])-(PLANEJAMENTO[[#This Row],[TOTAL LISTA]]+PLANEJAMENTO[[#This Row],[KIT]])</f>
        <v>-3552</v>
      </c>
      <c r="Q1114" s="3">
        <f>IFERROR(VLOOKUP(PLANEJAMENTO[[#This Row],[SKU]],EST_MERCOCAMP!A:E,5,0),0)</f>
        <v>4584</v>
      </c>
      <c r="R1114" s="3">
        <f>IFERROR(VLOOKUP(PLANEJAMENTO[[#This Row],[SKU]],EST_LMX!A:C,3,0),0)</f>
        <v>216</v>
      </c>
      <c r="S1114" s="7">
        <f>IFERROR(IF(VLOOKUP(C1114,'EST_DEVINTEX X DEMANDA'!A:E,5,0)&lt;0,0,VLOOKUP(C1114,'EST_DEVINTEX X DEMANDA'!A:E,5,0)),0)</f>
        <v>13680</v>
      </c>
      <c r="T1114" s="3"/>
      <c r="U1114" s="3">
        <f t="shared" si="40"/>
        <v>0</v>
      </c>
      <c r="V1114" s="3">
        <f t="shared" si="41"/>
        <v>0</v>
      </c>
      <c r="W1114" s="3" t="s">
        <v>182</v>
      </c>
      <c r="X1114" s="133" t="s">
        <v>145</v>
      </c>
      <c r="Y1114" s="73">
        <f>(PLANEJAMENTO[[#This Row],[AGUARDANDO SEPARAÇÃO]]+PLANEJAMENTO[[#This Row],[FINALIZADO]])/(PLANEJAMENTO[[#This Row],[KIT]]+PLANEJAMENTO[[#This Row],[TOTAL LISTA]])</f>
        <v>0</v>
      </c>
    </row>
    <row r="1115" spans="1:25" x14ac:dyDescent="0.25">
      <c r="A1115" s="72" t="s">
        <v>611</v>
      </c>
      <c r="B1115" s="71" t="s">
        <v>158</v>
      </c>
      <c r="C1115" s="3">
        <v>32201</v>
      </c>
      <c r="D1115" s="3" t="s">
        <v>403</v>
      </c>
      <c r="E1115" s="47" t="s">
        <v>135</v>
      </c>
      <c r="F1115" s="4" t="s">
        <v>583</v>
      </c>
      <c r="G1115" s="52">
        <v>960</v>
      </c>
      <c r="H1115" s="3">
        <v>6</v>
      </c>
      <c r="I1115" s="15">
        <f>SUMIFS(IN_TRANSITO!E:E,IN_TRANSITO!B:B,PLANEJAMENTO!C1115,IN_TRANSITO!H:H,PLANEJAMENTO!$I$2,IN_TRANSITO!W:W,PLANEJAMENTO!A1115)</f>
        <v>0</v>
      </c>
      <c r="J1115" s="15">
        <f>SUMIFS(IN_TRANSITO!E:E,IN_TRANSITO!B:B,PLANEJAMENTO!C1115,IN_TRANSITO!H:H,PLANEJAMENTO!$J$2,IN_TRANSITO!W:W,PLANEJAMENTO!A1115)</f>
        <v>0</v>
      </c>
      <c r="K1115" s="15">
        <f>SUMIFS(PRODUCAO_SHRINK!E:E,PRODUCAO_SHRINK!B:B,PLANEJAMENTO[[#This Row],[SKU]],PRODUCAO_SHRINK!H:H,PLANEJAMENTO[[#Headers],[SHERINK SOLICITADO]],PRODUCAO_SHRINK!V:V,PLANEJAMENTO[[#This Row],[LISTA]])</f>
        <v>0</v>
      </c>
      <c r="L1115" s="15">
        <f>SUMIFS(PRODUCAO_SHRINK!E:E,PRODUCAO_SHRINK!B:B,PLANEJAMENTO[[#This Row],[SKU]],PRODUCAO_SHRINK!H:H,PLANEJAMENTO[[#Headers],[SHERINK ENVIADO]],PRODUCAO_SHRINK!V:V,PLANEJAMENTO[[#This Row],[LISTA]])</f>
        <v>0</v>
      </c>
      <c r="M1115" s="15">
        <f>SUMIFS(IN_TRANSITO!E:E,IN_TRANSITO!B:B,PLANEJAMENTO!C1115,IN_TRANSITO!H:H,PLANEJAMENTO!$M$2,IN_TRANSITO!W:W,PLANEJAMENTO!A1115)</f>
        <v>0</v>
      </c>
      <c r="N1115" s="15">
        <v>0</v>
      </c>
      <c r="O1115" s="15">
        <v>3564</v>
      </c>
      <c r="P1115" s="15">
        <f>(PLANEJAMENTO[[#This Row],[AGUARDANDO SEPARAÇÃO]]+PLANEJAMENTO[[#This Row],[FINALIZADO]])-(PLANEJAMENTO[[#This Row],[TOTAL LISTA]]+PLANEJAMENTO[[#This Row],[KIT]])</f>
        <v>-3564</v>
      </c>
      <c r="Q1115" s="3">
        <f>IFERROR(VLOOKUP(PLANEJAMENTO[[#This Row],[SKU]],EST_MERCOCAMP!A:E,5,0),0)</f>
        <v>2304</v>
      </c>
      <c r="R1115" s="3">
        <f>IFERROR(VLOOKUP(PLANEJAMENTO[[#This Row],[SKU]],EST_LMX!A:C,3,0),0)</f>
        <v>2466</v>
      </c>
      <c r="S1115" s="7">
        <f>IFERROR(IF(VLOOKUP(C1115,'EST_DEVINTEX X DEMANDA'!A:E,5,0)&lt;0,0,VLOOKUP(C1115,'EST_DEVINTEX X DEMANDA'!A:E,5,0)),0)</f>
        <v>960</v>
      </c>
      <c r="T1115" s="3"/>
      <c r="U1115" s="3">
        <f t="shared" si="40"/>
        <v>0</v>
      </c>
      <c r="V1115" s="3">
        <f t="shared" si="41"/>
        <v>0</v>
      </c>
      <c r="W1115" s="3" t="s">
        <v>145</v>
      </c>
      <c r="X1115" s="133" t="s">
        <v>145</v>
      </c>
      <c r="Y1115" s="73">
        <f>(PLANEJAMENTO[[#This Row],[AGUARDANDO SEPARAÇÃO]]+PLANEJAMENTO[[#This Row],[FINALIZADO]])/(PLANEJAMENTO[[#This Row],[KIT]]+PLANEJAMENTO[[#This Row],[TOTAL LISTA]])</f>
        <v>0</v>
      </c>
    </row>
    <row r="1116" spans="1:25" x14ac:dyDescent="0.25">
      <c r="A1116" s="72" t="s">
        <v>611</v>
      </c>
      <c r="B1116" s="71" t="s">
        <v>158</v>
      </c>
      <c r="C1116" s="3">
        <v>33095</v>
      </c>
      <c r="D1116" s="3" t="s">
        <v>416</v>
      </c>
      <c r="E1116" s="47" t="s">
        <v>135</v>
      </c>
      <c r="F1116" s="4" t="s">
        <v>583</v>
      </c>
      <c r="G1116" s="52">
        <v>2484</v>
      </c>
      <c r="H1116" s="3">
        <v>6</v>
      </c>
      <c r="I1116" s="15">
        <f>SUMIFS(IN_TRANSITO!E:E,IN_TRANSITO!B:B,PLANEJAMENTO!C1116,IN_TRANSITO!H:H,PLANEJAMENTO!$I$2,IN_TRANSITO!W:W,PLANEJAMENTO!A1116)</f>
        <v>0</v>
      </c>
      <c r="J1116" s="15">
        <f>SUMIFS(IN_TRANSITO!E:E,IN_TRANSITO!B:B,PLANEJAMENTO!C1116,IN_TRANSITO!H:H,PLANEJAMENTO!$J$2,IN_TRANSITO!W:W,PLANEJAMENTO!A1116)</f>
        <v>0</v>
      </c>
      <c r="K1116" s="15">
        <f>SUMIFS(PRODUCAO_SHRINK!E:E,PRODUCAO_SHRINK!B:B,PLANEJAMENTO[[#This Row],[SKU]],PRODUCAO_SHRINK!H:H,PLANEJAMENTO[[#Headers],[SHERINK SOLICITADO]],PRODUCAO_SHRINK!V:V,PLANEJAMENTO[[#This Row],[LISTA]])</f>
        <v>0</v>
      </c>
      <c r="L1116" s="15">
        <f>SUMIFS(PRODUCAO_SHRINK!E:E,PRODUCAO_SHRINK!B:B,PLANEJAMENTO[[#This Row],[SKU]],PRODUCAO_SHRINK!H:H,PLANEJAMENTO[[#Headers],[SHERINK ENVIADO]],PRODUCAO_SHRINK!V:V,PLANEJAMENTO[[#This Row],[LISTA]])</f>
        <v>0</v>
      </c>
      <c r="M1116" s="15">
        <f>SUMIFS(IN_TRANSITO!E:E,IN_TRANSITO!B:B,PLANEJAMENTO!C1116,IN_TRANSITO!H:H,PLANEJAMENTO!$M$2,IN_TRANSITO!W:W,PLANEJAMENTO!A1116)</f>
        <v>0</v>
      </c>
      <c r="N1116" s="15">
        <v>0</v>
      </c>
      <c r="O1116" s="15">
        <v>3612</v>
      </c>
      <c r="P1116" s="15">
        <f>(PLANEJAMENTO[[#This Row],[AGUARDANDO SEPARAÇÃO]]+PLANEJAMENTO[[#This Row],[FINALIZADO]])-(PLANEJAMENTO[[#This Row],[TOTAL LISTA]]+PLANEJAMENTO[[#This Row],[KIT]])</f>
        <v>-3612</v>
      </c>
      <c r="Q1116" s="3">
        <f>IFERROR(VLOOKUP(PLANEJAMENTO[[#This Row],[SKU]],EST_MERCOCAMP!A:E,5,0),0)</f>
        <v>-4974</v>
      </c>
      <c r="R1116" s="3">
        <f>IFERROR(VLOOKUP(PLANEJAMENTO[[#This Row],[SKU]],EST_LMX!A:C,3,0),0)</f>
        <v>0</v>
      </c>
      <c r="S1116" s="7">
        <f>IFERROR(IF(VLOOKUP(C1116,'EST_DEVINTEX X DEMANDA'!A:E,5,0)&lt;0,0,VLOOKUP(C1116,'EST_DEVINTEX X DEMANDA'!A:E,5,0)),0)</f>
        <v>11298</v>
      </c>
      <c r="T1116" s="3"/>
      <c r="U1116" s="3">
        <f t="shared" si="40"/>
        <v>0</v>
      </c>
      <c r="V1116" s="3">
        <f t="shared" si="41"/>
        <v>0</v>
      </c>
      <c r="W1116" s="3" t="s">
        <v>182</v>
      </c>
      <c r="X1116" s="133" t="s">
        <v>145</v>
      </c>
      <c r="Y1116" s="73">
        <f>(PLANEJAMENTO[[#This Row],[AGUARDANDO SEPARAÇÃO]]+PLANEJAMENTO[[#This Row],[FINALIZADO]])/(PLANEJAMENTO[[#This Row],[KIT]]+PLANEJAMENTO[[#This Row],[TOTAL LISTA]])</f>
        <v>0</v>
      </c>
    </row>
    <row r="1117" spans="1:25" x14ac:dyDescent="0.25">
      <c r="A1117" s="72" t="s">
        <v>611</v>
      </c>
      <c r="B1117" s="71" t="s">
        <v>158</v>
      </c>
      <c r="C1117" s="3">
        <v>31706</v>
      </c>
      <c r="D1117" s="3" t="s">
        <v>376</v>
      </c>
      <c r="E1117" s="47" t="s">
        <v>135</v>
      </c>
      <c r="F1117" s="4" t="s">
        <v>583</v>
      </c>
      <c r="G1117" s="52">
        <v>1452</v>
      </c>
      <c r="H1117" s="3">
        <v>6</v>
      </c>
      <c r="I1117" s="15">
        <f>SUMIFS(IN_TRANSITO!E:E,IN_TRANSITO!B:B,PLANEJAMENTO!C1117,IN_TRANSITO!H:H,PLANEJAMENTO!$I$2,IN_TRANSITO!W:W,PLANEJAMENTO!A1117)</f>
        <v>0</v>
      </c>
      <c r="J1117" s="15">
        <f>SUMIFS(IN_TRANSITO!E:E,IN_TRANSITO!B:B,PLANEJAMENTO!C1117,IN_TRANSITO!H:H,PLANEJAMENTO!$J$2,IN_TRANSITO!W:W,PLANEJAMENTO!A1117)</f>
        <v>0</v>
      </c>
      <c r="K1117" s="15">
        <f>SUMIFS(PRODUCAO_SHRINK!E:E,PRODUCAO_SHRINK!B:B,PLANEJAMENTO[[#This Row],[SKU]],PRODUCAO_SHRINK!H:H,PLANEJAMENTO[[#Headers],[SHERINK SOLICITADO]],PRODUCAO_SHRINK!V:V,PLANEJAMENTO[[#This Row],[LISTA]])</f>
        <v>0</v>
      </c>
      <c r="L1117" s="15">
        <f>SUMIFS(PRODUCAO_SHRINK!E:E,PRODUCAO_SHRINK!B:B,PLANEJAMENTO[[#This Row],[SKU]],PRODUCAO_SHRINK!H:H,PLANEJAMENTO[[#Headers],[SHERINK ENVIADO]],PRODUCAO_SHRINK!V:V,PLANEJAMENTO[[#This Row],[LISTA]])</f>
        <v>0</v>
      </c>
      <c r="M1117" s="15">
        <f>SUMIFS(IN_TRANSITO!E:E,IN_TRANSITO!B:B,PLANEJAMENTO!C1117,IN_TRANSITO!H:H,PLANEJAMENTO!$M$2,IN_TRANSITO!W:W,PLANEJAMENTO!A1117)</f>
        <v>0</v>
      </c>
      <c r="N1117" s="15">
        <v>0</v>
      </c>
      <c r="O1117" s="15">
        <v>3630</v>
      </c>
      <c r="P1117" s="15">
        <f>(PLANEJAMENTO[[#This Row],[AGUARDANDO SEPARAÇÃO]]+PLANEJAMENTO[[#This Row],[FINALIZADO]])-(PLANEJAMENTO[[#This Row],[TOTAL LISTA]]+PLANEJAMENTO[[#This Row],[KIT]])</f>
        <v>-3630</v>
      </c>
      <c r="Q1117" s="3">
        <f>IFERROR(VLOOKUP(PLANEJAMENTO[[#This Row],[SKU]],EST_MERCOCAMP!A:E,5,0),0)</f>
        <v>1540</v>
      </c>
      <c r="R1117" s="3">
        <f>IFERROR(VLOOKUP(PLANEJAMENTO[[#This Row],[SKU]],EST_LMX!A:C,3,0),0)</f>
        <v>60</v>
      </c>
      <c r="S1117" s="7">
        <f>IFERROR(IF(VLOOKUP(C1117,'EST_DEVINTEX X DEMANDA'!A:E,5,0)&lt;0,0,VLOOKUP(C1117,'EST_DEVINTEX X DEMANDA'!A:E,5,0)),0)</f>
        <v>1404</v>
      </c>
      <c r="T1117" s="3"/>
      <c r="U1117" s="3">
        <f t="shared" si="40"/>
        <v>0</v>
      </c>
      <c r="V1117" s="3">
        <f t="shared" si="41"/>
        <v>0</v>
      </c>
      <c r="W1117" s="3" t="s">
        <v>145</v>
      </c>
      <c r="X1117" s="133" t="s">
        <v>145</v>
      </c>
      <c r="Y1117" s="73">
        <f>(PLANEJAMENTO[[#This Row],[AGUARDANDO SEPARAÇÃO]]+PLANEJAMENTO[[#This Row],[FINALIZADO]])/(PLANEJAMENTO[[#This Row],[KIT]]+PLANEJAMENTO[[#This Row],[TOTAL LISTA]])</f>
        <v>0</v>
      </c>
    </row>
    <row r="1118" spans="1:25" x14ac:dyDescent="0.25">
      <c r="A1118" s="72" t="s">
        <v>611</v>
      </c>
      <c r="B1118" s="71" t="s">
        <v>158</v>
      </c>
      <c r="C1118" s="3">
        <v>95126</v>
      </c>
      <c r="D1118" s="3" t="s">
        <v>704</v>
      </c>
      <c r="E1118" s="47" t="s">
        <v>135</v>
      </c>
      <c r="F1118" s="4" t="s">
        <v>583</v>
      </c>
      <c r="G1118" s="52">
        <v>3384</v>
      </c>
      <c r="H1118" s="3">
        <v>12</v>
      </c>
      <c r="I1118" s="15">
        <f>SUMIFS(IN_TRANSITO!E:E,IN_TRANSITO!B:B,PLANEJAMENTO!C1118,IN_TRANSITO!H:H,PLANEJAMENTO!$I$2,IN_TRANSITO!W:W,PLANEJAMENTO!A1118)</f>
        <v>0</v>
      </c>
      <c r="J1118" s="15">
        <f>SUMIFS(IN_TRANSITO!E:E,IN_TRANSITO!B:B,PLANEJAMENTO!C1118,IN_TRANSITO!H:H,PLANEJAMENTO!$J$2,IN_TRANSITO!W:W,PLANEJAMENTO!A1118)</f>
        <v>0</v>
      </c>
      <c r="K1118" s="15">
        <f>SUMIFS(PRODUCAO_SHRINK!E:E,PRODUCAO_SHRINK!B:B,PLANEJAMENTO[[#This Row],[SKU]],PRODUCAO_SHRINK!H:H,PLANEJAMENTO[[#Headers],[SHERINK SOLICITADO]],PRODUCAO_SHRINK!V:V,PLANEJAMENTO[[#This Row],[LISTA]])</f>
        <v>0</v>
      </c>
      <c r="L1118" s="15">
        <f>SUMIFS(PRODUCAO_SHRINK!E:E,PRODUCAO_SHRINK!B:B,PLANEJAMENTO[[#This Row],[SKU]],PRODUCAO_SHRINK!H:H,PLANEJAMENTO[[#Headers],[SHERINK ENVIADO]],PRODUCAO_SHRINK!V:V,PLANEJAMENTO[[#This Row],[LISTA]])</f>
        <v>0</v>
      </c>
      <c r="M1118" s="15">
        <f>SUMIFS(IN_TRANSITO!E:E,IN_TRANSITO!B:B,PLANEJAMENTO!C1118,IN_TRANSITO!H:H,PLANEJAMENTO!$M$2,IN_TRANSITO!W:W,PLANEJAMENTO!A1118)</f>
        <v>0</v>
      </c>
      <c r="N1118" s="15">
        <v>0</v>
      </c>
      <c r="O1118" s="15">
        <v>3720</v>
      </c>
      <c r="P1118" s="15">
        <f>(PLANEJAMENTO[[#This Row],[AGUARDANDO SEPARAÇÃO]]+PLANEJAMENTO[[#This Row],[FINALIZADO]])-(PLANEJAMENTO[[#This Row],[TOTAL LISTA]]+PLANEJAMENTO[[#This Row],[KIT]])</f>
        <v>-3720</v>
      </c>
      <c r="Q1118" s="3">
        <f>IFERROR(VLOOKUP(PLANEJAMENTO[[#This Row],[SKU]],EST_MERCOCAMP!A:E,5,0),0)</f>
        <v>576</v>
      </c>
      <c r="R1118" s="3">
        <f>IFERROR(VLOOKUP(PLANEJAMENTO[[#This Row],[SKU]],EST_LMX!A:C,3,0),0)</f>
        <v>1158</v>
      </c>
      <c r="S1118" s="7">
        <f>IFERROR(IF(VLOOKUP(C1118,'EST_DEVINTEX X DEMANDA'!A:E,5,0)&lt;0,0,VLOOKUP(C1118,'EST_DEVINTEX X DEMANDA'!A:E,5,0)),0)</f>
        <v>4032</v>
      </c>
      <c r="T1118" s="3"/>
      <c r="U1118" s="3">
        <f t="shared" si="40"/>
        <v>0</v>
      </c>
      <c r="V1118" s="3">
        <f t="shared" si="41"/>
        <v>0</v>
      </c>
      <c r="W1118" s="3" t="s">
        <v>145</v>
      </c>
      <c r="X1118" s="133" t="s">
        <v>145</v>
      </c>
      <c r="Y1118" s="73">
        <f>(PLANEJAMENTO[[#This Row],[AGUARDANDO SEPARAÇÃO]]+PLANEJAMENTO[[#This Row],[FINALIZADO]])/(PLANEJAMENTO[[#This Row],[KIT]]+PLANEJAMENTO[[#This Row],[TOTAL LISTA]])</f>
        <v>0</v>
      </c>
    </row>
    <row r="1119" spans="1:25" x14ac:dyDescent="0.25">
      <c r="A1119" s="72" t="s">
        <v>611</v>
      </c>
      <c r="B1119" s="71" t="s">
        <v>158</v>
      </c>
      <c r="C1119" s="3">
        <v>32632</v>
      </c>
      <c r="D1119" s="3" t="s">
        <v>23</v>
      </c>
      <c r="E1119" s="47" t="s">
        <v>135</v>
      </c>
      <c r="F1119" s="4" t="s">
        <v>583</v>
      </c>
      <c r="G1119" s="52">
        <v>8544</v>
      </c>
      <c r="H1119" s="3">
        <v>12</v>
      </c>
      <c r="I1119" s="15">
        <f>SUMIFS(IN_TRANSITO!E:E,IN_TRANSITO!B:B,PLANEJAMENTO!C1119,IN_TRANSITO!H:H,PLANEJAMENTO!$I$2,IN_TRANSITO!W:W,PLANEJAMENTO!A1119)</f>
        <v>0</v>
      </c>
      <c r="J1119" s="15">
        <f>SUMIFS(IN_TRANSITO!E:E,IN_TRANSITO!B:B,PLANEJAMENTO!C1119,IN_TRANSITO!H:H,PLANEJAMENTO!$J$2,IN_TRANSITO!W:W,PLANEJAMENTO!A1119)</f>
        <v>0</v>
      </c>
      <c r="K1119" s="15">
        <f>SUMIFS(PRODUCAO_SHRINK!E:E,PRODUCAO_SHRINK!B:B,PLANEJAMENTO[[#This Row],[SKU]],PRODUCAO_SHRINK!H:H,PLANEJAMENTO[[#Headers],[SHERINK SOLICITADO]],PRODUCAO_SHRINK!V:V,PLANEJAMENTO[[#This Row],[LISTA]])</f>
        <v>0</v>
      </c>
      <c r="L1119" s="15">
        <f>SUMIFS(PRODUCAO_SHRINK!E:E,PRODUCAO_SHRINK!B:B,PLANEJAMENTO[[#This Row],[SKU]],PRODUCAO_SHRINK!H:H,PLANEJAMENTO[[#Headers],[SHERINK ENVIADO]],PRODUCAO_SHRINK!V:V,PLANEJAMENTO[[#This Row],[LISTA]])</f>
        <v>0</v>
      </c>
      <c r="M1119" s="15">
        <f>SUMIFS(IN_TRANSITO!E:E,IN_TRANSITO!B:B,PLANEJAMENTO!C1119,IN_TRANSITO!H:H,PLANEJAMENTO!$M$2,IN_TRANSITO!W:W,PLANEJAMENTO!A1119)</f>
        <v>0</v>
      </c>
      <c r="N1119" s="15">
        <v>0</v>
      </c>
      <c r="O1119" s="15">
        <v>3936</v>
      </c>
      <c r="P1119" s="15">
        <f>(PLANEJAMENTO[[#This Row],[AGUARDANDO SEPARAÇÃO]]+PLANEJAMENTO[[#This Row],[FINALIZADO]])-(PLANEJAMENTO[[#This Row],[TOTAL LISTA]]+PLANEJAMENTO[[#This Row],[KIT]])</f>
        <v>-3936</v>
      </c>
      <c r="Q1119" s="3">
        <f>IFERROR(VLOOKUP(PLANEJAMENTO[[#This Row],[SKU]],EST_MERCOCAMP!A:E,5,0),0)</f>
        <v>9864</v>
      </c>
      <c r="R1119" s="3">
        <f>IFERROR(VLOOKUP(PLANEJAMENTO[[#This Row],[SKU]],EST_LMX!A:C,3,0),0)</f>
        <v>504</v>
      </c>
      <c r="S1119" s="7">
        <f>IFERROR(IF(VLOOKUP(C1119,'EST_DEVINTEX X DEMANDA'!A:E,5,0)&lt;0,0,VLOOKUP(C1119,'EST_DEVINTEX X DEMANDA'!A:E,5,0)),0)</f>
        <v>22716</v>
      </c>
      <c r="T1119" s="3"/>
      <c r="U1119" s="3">
        <f t="shared" si="40"/>
        <v>0</v>
      </c>
      <c r="V1119" s="3">
        <f t="shared" si="41"/>
        <v>0</v>
      </c>
      <c r="W1119" s="3" t="s">
        <v>182</v>
      </c>
      <c r="X1119" s="133" t="s">
        <v>145</v>
      </c>
      <c r="Y1119" s="73">
        <f>(PLANEJAMENTO[[#This Row],[AGUARDANDO SEPARAÇÃO]]+PLANEJAMENTO[[#This Row],[FINALIZADO]])/(PLANEJAMENTO[[#This Row],[KIT]]+PLANEJAMENTO[[#This Row],[TOTAL LISTA]])</f>
        <v>0</v>
      </c>
    </row>
    <row r="1120" spans="1:25" x14ac:dyDescent="0.25">
      <c r="A1120" s="72" t="s">
        <v>611</v>
      </c>
      <c r="B1120" s="71" t="s">
        <v>158</v>
      </c>
      <c r="C1120" s="3">
        <v>32633</v>
      </c>
      <c r="D1120" s="3" t="s">
        <v>397</v>
      </c>
      <c r="E1120" s="47" t="s">
        <v>135</v>
      </c>
      <c r="F1120" s="4" t="s">
        <v>583</v>
      </c>
      <c r="G1120" s="52">
        <v>1680</v>
      </c>
      <c r="H1120" s="3">
        <v>6</v>
      </c>
      <c r="I1120" s="15">
        <f>SUMIFS(IN_TRANSITO!E:E,IN_TRANSITO!B:B,PLANEJAMENTO!C1120,IN_TRANSITO!H:H,PLANEJAMENTO!$I$2,IN_TRANSITO!W:W,PLANEJAMENTO!A1120)</f>
        <v>0</v>
      </c>
      <c r="J1120" s="15">
        <f>SUMIFS(IN_TRANSITO!E:E,IN_TRANSITO!B:B,PLANEJAMENTO!C1120,IN_TRANSITO!H:H,PLANEJAMENTO!$J$2,IN_TRANSITO!W:W,PLANEJAMENTO!A1120)</f>
        <v>0</v>
      </c>
      <c r="K1120" s="15">
        <f>SUMIFS(PRODUCAO_SHRINK!E:E,PRODUCAO_SHRINK!B:B,PLANEJAMENTO[[#This Row],[SKU]],PRODUCAO_SHRINK!H:H,PLANEJAMENTO[[#Headers],[SHERINK SOLICITADO]],PRODUCAO_SHRINK!V:V,PLANEJAMENTO[[#This Row],[LISTA]])</f>
        <v>0</v>
      </c>
      <c r="L1120" s="15">
        <f>SUMIFS(PRODUCAO_SHRINK!E:E,PRODUCAO_SHRINK!B:B,PLANEJAMENTO[[#This Row],[SKU]],PRODUCAO_SHRINK!H:H,PLANEJAMENTO[[#Headers],[SHERINK ENVIADO]],PRODUCAO_SHRINK!V:V,PLANEJAMENTO[[#This Row],[LISTA]])</f>
        <v>0</v>
      </c>
      <c r="M1120" s="15">
        <f>SUMIFS(IN_TRANSITO!E:E,IN_TRANSITO!B:B,PLANEJAMENTO!C1120,IN_TRANSITO!H:H,PLANEJAMENTO!$M$2,IN_TRANSITO!W:W,PLANEJAMENTO!A1120)</f>
        <v>0</v>
      </c>
      <c r="N1120" s="15">
        <v>0</v>
      </c>
      <c r="O1120" s="15">
        <v>4224</v>
      </c>
      <c r="P1120" s="15">
        <f>(PLANEJAMENTO[[#This Row],[AGUARDANDO SEPARAÇÃO]]+PLANEJAMENTO[[#This Row],[FINALIZADO]])-(PLANEJAMENTO[[#This Row],[TOTAL LISTA]]+PLANEJAMENTO[[#This Row],[KIT]])</f>
        <v>-4224</v>
      </c>
      <c r="Q1120" s="3">
        <f>IFERROR(VLOOKUP(PLANEJAMENTO[[#This Row],[SKU]],EST_MERCOCAMP!A:E,5,0),0)</f>
        <v>2124</v>
      </c>
      <c r="R1120" s="3">
        <f>IFERROR(VLOOKUP(PLANEJAMENTO[[#This Row],[SKU]],EST_LMX!A:C,3,0),0)</f>
        <v>1536</v>
      </c>
      <c r="S1120" s="7">
        <f>IFERROR(IF(VLOOKUP(C1120,'EST_DEVINTEX X DEMANDA'!A:E,5,0)&lt;0,0,VLOOKUP(C1120,'EST_DEVINTEX X DEMANDA'!A:E,5,0)),0)</f>
        <v>0</v>
      </c>
      <c r="T1120" s="3"/>
      <c r="U1120" s="3">
        <f t="shared" si="40"/>
        <v>0</v>
      </c>
      <c r="V1120" s="3">
        <f t="shared" si="41"/>
        <v>0</v>
      </c>
      <c r="W1120" s="3" t="s">
        <v>145</v>
      </c>
      <c r="X1120" s="133" t="s">
        <v>145</v>
      </c>
      <c r="Y1120" s="73">
        <f>(PLANEJAMENTO[[#This Row],[AGUARDANDO SEPARAÇÃO]]+PLANEJAMENTO[[#This Row],[FINALIZADO]])/(PLANEJAMENTO[[#This Row],[KIT]]+PLANEJAMENTO[[#This Row],[TOTAL LISTA]])</f>
        <v>0</v>
      </c>
    </row>
    <row r="1121" spans="1:25" x14ac:dyDescent="0.25">
      <c r="A1121" s="72" t="s">
        <v>611</v>
      </c>
      <c r="B1121" s="71" t="s">
        <v>158</v>
      </c>
      <c r="C1121" s="3">
        <v>33584</v>
      </c>
      <c r="D1121" s="3" t="s">
        <v>395</v>
      </c>
      <c r="E1121" s="47" t="s">
        <v>587</v>
      </c>
      <c r="F1121" s="4" t="s">
        <v>588</v>
      </c>
      <c r="G1121" s="52">
        <v>480</v>
      </c>
      <c r="H1121" s="3">
        <v>6</v>
      </c>
      <c r="I1121" s="15">
        <f>SUMIFS(IN_TRANSITO!E:E,IN_TRANSITO!B:B,PLANEJAMENTO!C1121,IN_TRANSITO!H:H,PLANEJAMENTO!$I$2,IN_TRANSITO!W:W,PLANEJAMENTO!A1121)</f>
        <v>0</v>
      </c>
      <c r="J1121" s="15">
        <f>SUMIFS(IN_TRANSITO!E:E,IN_TRANSITO!B:B,PLANEJAMENTO!C1121,IN_TRANSITO!H:H,PLANEJAMENTO!$J$2,IN_TRANSITO!W:W,PLANEJAMENTO!A1121)</f>
        <v>0</v>
      </c>
      <c r="K1121" s="15">
        <f>SUMIFS(PRODUCAO_SHRINK!E:E,PRODUCAO_SHRINK!B:B,PLANEJAMENTO[[#This Row],[SKU]],PRODUCAO_SHRINK!H:H,PLANEJAMENTO[[#Headers],[SHERINK SOLICITADO]],PRODUCAO_SHRINK!V:V,PLANEJAMENTO[[#This Row],[LISTA]])</f>
        <v>0</v>
      </c>
      <c r="L1121" s="15">
        <f>SUMIFS(PRODUCAO_SHRINK!E:E,PRODUCAO_SHRINK!B:B,PLANEJAMENTO[[#This Row],[SKU]],PRODUCAO_SHRINK!H:H,PLANEJAMENTO[[#Headers],[SHERINK ENVIADO]],PRODUCAO_SHRINK!V:V,PLANEJAMENTO[[#This Row],[LISTA]])</f>
        <v>0</v>
      </c>
      <c r="M1121" s="15">
        <f>SUMIFS(IN_TRANSITO!E:E,IN_TRANSITO!B:B,PLANEJAMENTO!C1121,IN_TRANSITO!H:H,PLANEJAMENTO!$M$2,IN_TRANSITO!W:W,PLANEJAMENTO!A1121)</f>
        <v>0</v>
      </c>
      <c r="N1121" s="15">
        <v>0</v>
      </c>
      <c r="O1121" s="15">
        <v>4230</v>
      </c>
      <c r="P1121" s="15">
        <f>(PLANEJAMENTO[[#This Row],[AGUARDANDO SEPARAÇÃO]]+PLANEJAMENTO[[#This Row],[FINALIZADO]])-(PLANEJAMENTO[[#This Row],[TOTAL LISTA]]+PLANEJAMENTO[[#This Row],[KIT]])</f>
        <v>-4230</v>
      </c>
      <c r="Q1121" s="3">
        <f>IFERROR(VLOOKUP(PLANEJAMENTO[[#This Row],[SKU]],EST_MERCOCAMP!A:E,5,0),0)</f>
        <v>32940</v>
      </c>
      <c r="R1121" s="3">
        <f>IFERROR(VLOOKUP(PLANEJAMENTO[[#This Row],[SKU]],EST_LMX!A:C,3,0),0)</f>
        <v>42</v>
      </c>
      <c r="S1121" s="7">
        <f>IFERROR(IF(VLOOKUP(C1121,'EST_DEVINTEX X DEMANDA'!A:E,5,0)&lt;0,0,VLOOKUP(C1121,'EST_DEVINTEX X DEMANDA'!A:E,5,0)),0)</f>
        <v>552</v>
      </c>
      <c r="T1121" s="3"/>
      <c r="U1121" s="3">
        <f t="shared" si="40"/>
        <v>0</v>
      </c>
      <c r="V1121" s="3">
        <f t="shared" si="41"/>
        <v>0</v>
      </c>
      <c r="W1121" s="61" t="s">
        <v>182</v>
      </c>
      <c r="X1121" s="133" t="s">
        <v>145</v>
      </c>
      <c r="Y1121" s="73">
        <f>(PLANEJAMENTO[[#This Row],[AGUARDANDO SEPARAÇÃO]]+PLANEJAMENTO[[#This Row],[FINALIZADO]])/(PLANEJAMENTO[[#This Row],[KIT]]+PLANEJAMENTO[[#This Row],[TOTAL LISTA]])</f>
        <v>0</v>
      </c>
    </row>
    <row r="1122" spans="1:25" x14ac:dyDescent="0.25">
      <c r="A1122" s="72" t="s">
        <v>611</v>
      </c>
      <c r="B1122" s="71" t="s">
        <v>158</v>
      </c>
      <c r="C1122" s="3">
        <v>33583</v>
      </c>
      <c r="D1122" s="3" t="s">
        <v>402</v>
      </c>
      <c r="E1122" s="47" t="s">
        <v>587</v>
      </c>
      <c r="F1122" s="4" t="s">
        <v>588</v>
      </c>
      <c r="G1122" s="52">
        <v>480</v>
      </c>
      <c r="H1122" s="3">
        <v>6</v>
      </c>
      <c r="I1122" s="15">
        <f>SUMIFS(IN_TRANSITO!E:E,IN_TRANSITO!B:B,PLANEJAMENTO!C1122,IN_TRANSITO!H:H,PLANEJAMENTO!$I$2,IN_TRANSITO!W:W,PLANEJAMENTO!A1122)</f>
        <v>0</v>
      </c>
      <c r="J1122" s="15">
        <f>SUMIFS(IN_TRANSITO!E:E,IN_TRANSITO!B:B,PLANEJAMENTO!C1122,IN_TRANSITO!H:H,PLANEJAMENTO!$J$2,IN_TRANSITO!W:W,PLANEJAMENTO!A1122)</f>
        <v>0</v>
      </c>
      <c r="K1122" s="15">
        <f>SUMIFS(PRODUCAO_SHRINK!E:E,PRODUCAO_SHRINK!B:B,PLANEJAMENTO[[#This Row],[SKU]],PRODUCAO_SHRINK!H:H,PLANEJAMENTO[[#Headers],[SHERINK SOLICITADO]],PRODUCAO_SHRINK!V:V,PLANEJAMENTO[[#This Row],[LISTA]])</f>
        <v>0</v>
      </c>
      <c r="L1122" s="15">
        <f>SUMIFS(PRODUCAO_SHRINK!E:E,PRODUCAO_SHRINK!B:B,PLANEJAMENTO[[#This Row],[SKU]],PRODUCAO_SHRINK!H:H,PLANEJAMENTO[[#Headers],[SHERINK ENVIADO]],PRODUCAO_SHRINK!V:V,PLANEJAMENTO[[#This Row],[LISTA]])</f>
        <v>0</v>
      </c>
      <c r="M1122" s="15">
        <f>SUMIFS(IN_TRANSITO!E:E,IN_TRANSITO!B:B,PLANEJAMENTO!C1122,IN_TRANSITO!H:H,PLANEJAMENTO!$M$2,IN_TRANSITO!W:W,PLANEJAMENTO!A1122)</f>
        <v>0</v>
      </c>
      <c r="N1122" s="15">
        <v>0</v>
      </c>
      <c r="O1122" s="15">
        <v>4596</v>
      </c>
      <c r="P1122" s="15">
        <f>(PLANEJAMENTO[[#This Row],[AGUARDANDO SEPARAÇÃO]]+PLANEJAMENTO[[#This Row],[FINALIZADO]])-(PLANEJAMENTO[[#This Row],[TOTAL LISTA]]+PLANEJAMENTO[[#This Row],[KIT]])</f>
        <v>-4596</v>
      </c>
      <c r="Q1122" s="3">
        <f>IFERROR(VLOOKUP(PLANEJAMENTO[[#This Row],[SKU]],EST_MERCOCAMP!A:E,5,0),0)</f>
        <v>14568</v>
      </c>
      <c r="R1122" s="3">
        <f>IFERROR(VLOOKUP(PLANEJAMENTO[[#This Row],[SKU]],EST_LMX!A:C,3,0),0)</f>
        <v>354</v>
      </c>
      <c r="S1122" s="7">
        <f>IFERROR(IF(VLOOKUP(C1122,'EST_DEVINTEX X DEMANDA'!A:E,5,0)&lt;0,0,VLOOKUP(C1122,'EST_DEVINTEX X DEMANDA'!A:E,5,0)),0)</f>
        <v>16320</v>
      </c>
      <c r="T1122" s="3"/>
      <c r="U1122" s="3">
        <f t="shared" si="40"/>
        <v>0</v>
      </c>
      <c r="V1122" s="3">
        <f t="shared" si="41"/>
        <v>0</v>
      </c>
      <c r="W1122" s="61" t="s">
        <v>182</v>
      </c>
      <c r="X1122" s="133" t="s">
        <v>145</v>
      </c>
      <c r="Y1122" s="73">
        <f>(PLANEJAMENTO[[#This Row],[AGUARDANDO SEPARAÇÃO]]+PLANEJAMENTO[[#This Row],[FINALIZADO]])/(PLANEJAMENTO[[#This Row],[KIT]]+PLANEJAMENTO[[#This Row],[TOTAL LISTA]])</f>
        <v>0</v>
      </c>
    </row>
    <row r="1123" spans="1:25" x14ac:dyDescent="0.25">
      <c r="A1123" s="72" t="s">
        <v>611</v>
      </c>
      <c r="B1123" s="71" t="s">
        <v>158</v>
      </c>
      <c r="C1123" s="3">
        <v>33107</v>
      </c>
      <c r="D1123" s="3" t="s">
        <v>451</v>
      </c>
      <c r="E1123" s="47" t="s">
        <v>135</v>
      </c>
      <c r="F1123" s="4" t="s">
        <v>583</v>
      </c>
      <c r="G1123" s="52">
        <v>960</v>
      </c>
      <c r="H1123" s="3">
        <v>6</v>
      </c>
      <c r="I1123" s="15">
        <f>SUMIFS(IN_TRANSITO!E:E,IN_TRANSITO!B:B,PLANEJAMENTO!C1123,IN_TRANSITO!H:H,PLANEJAMENTO!$I$2,IN_TRANSITO!W:W,PLANEJAMENTO!A1123)</f>
        <v>0</v>
      </c>
      <c r="J1123" s="15">
        <f>SUMIFS(IN_TRANSITO!E:E,IN_TRANSITO!B:B,PLANEJAMENTO!C1123,IN_TRANSITO!H:H,PLANEJAMENTO!$J$2,IN_TRANSITO!W:W,PLANEJAMENTO!A1123)</f>
        <v>0</v>
      </c>
      <c r="K1123" s="15">
        <f>SUMIFS(PRODUCAO_SHRINK!E:E,PRODUCAO_SHRINK!B:B,PLANEJAMENTO[[#This Row],[SKU]],PRODUCAO_SHRINK!H:H,PLANEJAMENTO[[#Headers],[SHERINK SOLICITADO]],PRODUCAO_SHRINK!V:V,PLANEJAMENTO[[#This Row],[LISTA]])</f>
        <v>0</v>
      </c>
      <c r="L1123" s="15">
        <f>SUMIFS(PRODUCAO_SHRINK!E:E,PRODUCAO_SHRINK!B:B,PLANEJAMENTO[[#This Row],[SKU]],PRODUCAO_SHRINK!H:H,PLANEJAMENTO[[#Headers],[SHERINK ENVIADO]],PRODUCAO_SHRINK!V:V,PLANEJAMENTO[[#This Row],[LISTA]])</f>
        <v>0</v>
      </c>
      <c r="M1123" s="15">
        <f>SUMIFS(IN_TRANSITO!E:E,IN_TRANSITO!B:B,PLANEJAMENTO!C1123,IN_TRANSITO!H:H,PLANEJAMENTO!$M$2,IN_TRANSITO!W:W,PLANEJAMENTO!A1123)</f>
        <v>0</v>
      </c>
      <c r="N1123" s="15">
        <v>0</v>
      </c>
      <c r="O1123" s="15">
        <v>4632</v>
      </c>
      <c r="P1123" s="15">
        <f>(PLANEJAMENTO[[#This Row],[AGUARDANDO SEPARAÇÃO]]+PLANEJAMENTO[[#This Row],[FINALIZADO]])-(PLANEJAMENTO[[#This Row],[TOTAL LISTA]]+PLANEJAMENTO[[#This Row],[KIT]])</f>
        <v>-4632</v>
      </c>
      <c r="Q1123" s="3">
        <f>IFERROR(VLOOKUP(PLANEJAMENTO[[#This Row],[SKU]],EST_MERCOCAMP!A:E,5,0),0)</f>
        <v>20178</v>
      </c>
      <c r="R1123" s="3">
        <f>IFERROR(VLOOKUP(PLANEJAMENTO[[#This Row],[SKU]],EST_LMX!A:C,3,0),0)</f>
        <v>9174</v>
      </c>
      <c r="S1123" s="7">
        <f>IFERROR(IF(VLOOKUP(C1123,'EST_DEVINTEX X DEMANDA'!A:E,5,0)&lt;0,0,VLOOKUP(C1123,'EST_DEVINTEX X DEMANDA'!A:E,5,0)),0)</f>
        <v>19320</v>
      </c>
      <c r="T1123" s="3"/>
      <c r="U1123" s="3">
        <f t="shared" si="40"/>
        <v>0</v>
      </c>
      <c r="V1123" s="3">
        <f t="shared" si="41"/>
        <v>0</v>
      </c>
      <c r="W1123" s="3" t="s">
        <v>182</v>
      </c>
      <c r="X1123" s="133" t="s">
        <v>145</v>
      </c>
      <c r="Y1123" s="73">
        <f>(PLANEJAMENTO[[#This Row],[AGUARDANDO SEPARAÇÃO]]+PLANEJAMENTO[[#This Row],[FINALIZADO]])/(PLANEJAMENTO[[#This Row],[KIT]]+PLANEJAMENTO[[#This Row],[TOTAL LISTA]])</f>
        <v>0</v>
      </c>
    </row>
    <row r="1124" spans="1:25" x14ac:dyDescent="0.25">
      <c r="A1124" s="72" t="s">
        <v>611</v>
      </c>
      <c r="B1124" s="71" t="s">
        <v>158</v>
      </c>
      <c r="C1124" s="3">
        <v>33271</v>
      </c>
      <c r="D1124" s="3" t="s">
        <v>389</v>
      </c>
      <c r="E1124" s="47" t="s">
        <v>135</v>
      </c>
      <c r="F1124" s="4" t="s">
        <v>583</v>
      </c>
      <c r="G1124" s="52">
        <v>480</v>
      </c>
      <c r="H1124" s="3">
        <v>6</v>
      </c>
      <c r="I1124" s="15">
        <f>SUMIFS(IN_TRANSITO!E:E,IN_TRANSITO!B:B,PLANEJAMENTO!C1124,IN_TRANSITO!H:H,PLANEJAMENTO!$I$2,IN_TRANSITO!W:W,PLANEJAMENTO!A1124)</f>
        <v>0</v>
      </c>
      <c r="J1124" s="15">
        <f>SUMIFS(IN_TRANSITO!E:E,IN_TRANSITO!B:B,PLANEJAMENTO!C1124,IN_TRANSITO!H:H,PLANEJAMENTO!$J$2,IN_TRANSITO!W:W,PLANEJAMENTO!A1124)</f>
        <v>0</v>
      </c>
      <c r="K1124" s="15">
        <f>SUMIFS(PRODUCAO_SHRINK!E:E,PRODUCAO_SHRINK!B:B,PLANEJAMENTO[[#This Row],[SKU]],PRODUCAO_SHRINK!H:H,PLANEJAMENTO[[#Headers],[SHERINK SOLICITADO]],PRODUCAO_SHRINK!V:V,PLANEJAMENTO[[#This Row],[LISTA]])</f>
        <v>0</v>
      </c>
      <c r="L1124" s="15">
        <f>SUMIFS(PRODUCAO_SHRINK!E:E,PRODUCAO_SHRINK!B:B,PLANEJAMENTO[[#This Row],[SKU]],PRODUCAO_SHRINK!H:H,PLANEJAMENTO[[#Headers],[SHERINK ENVIADO]],PRODUCAO_SHRINK!V:V,PLANEJAMENTO[[#This Row],[LISTA]])</f>
        <v>0</v>
      </c>
      <c r="M1124" s="15">
        <f>SUMIFS(IN_TRANSITO!E:E,IN_TRANSITO!B:B,PLANEJAMENTO!C1124,IN_TRANSITO!H:H,PLANEJAMENTO!$M$2,IN_TRANSITO!W:W,PLANEJAMENTO!A1124)</f>
        <v>0</v>
      </c>
      <c r="N1124" s="15">
        <v>0</v>
      </c>
      <c r="O1124" s="15">
        <v>5850</v>
      </c>
      <c r="P1124" s="15">
        <f>(PLANEJAMENTO[[#This Row],[AGUARDANDO SEPARAÇÃO]]+PLANEJAMENTO[[#This Row],[FINALIZADO]])-(PLANEJAMENTO[[#This Row],[TOTAL LISTA]]+PLANEJAMENTO[[#This Row],[KIT]])</f>
        <v>-5850</v>
      </c>
      <c r="Q1124" s="3">
        <f>IFERROR(VLOOKUP(PLANEJAMENTO[[#This Row],[SKU]],EST_MERCOCAMP!A:E,5,0),0)</f>
        <v>16488</v>
      </c>
      <c r="R1124" s="3">
        <f>IFERROR(VLOOKUP(PLANEJAMENTO[[#This Row],[SKU]],EST_LMX!A:C,3,0),0)</f>
        <v>8148</v>
      </c>
      <c r="S1124" s="7">
        <f>IFERROR(IF(VLOOKUP(C1124,'EST_DEVINTEX X DEMANDA'!A:E,5,0)&lt;0,0,VLOOKUP(C1124,'EST_DEVINTEX X DEMANDA'!A:E,5,0)),0)</f>
        <v>8244</v>
      </c>
      <c r="T1124" s="3"/>
      <c r="U1124" s="3">
        <f t="shared" si="40"/>
        <v>0</v>
      </c>
      <c r="V1124" s="3">
        <f t="shared" si="41"/>
        <v>0</v>
      </c>
      <c r="W1124" s="61" t="s">
        <v>182</v>
      </c>
      <c r="X1124" s="133" t="s">
        <v>145</v>
      </c>
      <c r="Y1124" s="73">
        <f>(PLANEJAMENTO[[#This Row],[AGUARDANDO SEPARAÇÃO]]+PLANEJAMENTO[[#This Row],[FINALIZADO]])/(PLANEJAMENTO[[#This Row],[KIT]]+PLANEJAMENTO[[#This Row],[TOTAL LISTA]])</f>
        <v>0</v>
      </c>
    </row>
    <row r="1125" spans="1:25" x14ac:dyDescent="0.25">
      <c r="A1125" s="72" t="s">
        <v>611</v>
      </c>
      <c r="B1125" s="71" t="s">
        <v>158</v>
      </c>
      <c r="C1125" s="3">
        <v>33589</v>
      </c>
      <c r="D1125" s="3" t="s">
        <v>377</v>
      </c>
      <c r="E1125" s="47" t="s">
        <v>587</v>
      </c>
      <c r="F1125" s="4" t="s">
        <v>588</v>
      </c>
      <c r="G1125" s="52">
        <v>1488</v>
      </c>
      <c r="H1125" s="3">
        <v>6</v>
      </c>
      <c r="I1125" s="15">
        <f>SUMIFS(IN_TRANSITO!E:E,IN_TRANSITO!B:B,PLANEJAMENTO!C1125,IN_TRANSITO!H:H,PLANEJAMENTO!$I$2,IN_TRANSITO!W:W,PLANEJAMENTO!A1125)</f>
        <v>0</v>
      </c>
      <c r="J1125" s="15">
        <f>SUMIFS(IN_TRANSITO!E:E,IN_TRANSITO!B:B,PLANEJAMENTO!C1125,IN_TRANSITO!H:H,PLANEJAMENTO!$J$2,IN_TRANSITO!W:W,PLANEJAMENTO!A1125)</f>
        <v>0</v>
      </c>
      <c r="K1125" s="15">
        <f>SUMIFS(PRODUCAO_SHRINK!E:E,PRODUCAO_SHRINK!B:B,PLANEJAMENTO[[#This Row],[SKU]],PRODUCAO_SHRINK!H:H,PLANEJAMENTO[[#Headers],[SHERINK SOLICITADO]],PRODUCAO_SHRINK!V:V,PLANEJAMENTO[[#This Row],[LISTA]])</f>
        <v>0</v>
      </c>
      <c r="L1125" s="15">
        <f>SUMIFS(PRODUCAO_SHRINK!E:E,PRODUCAO_SHRINK!B:B,PLANEJAMENTO[[#This Row],[SKU]],PRODUCAO_SHRINK!H:H,PLANEJAMENTO[[#Headers],[SHERINK ENVIADO]],PRODUCAO_SHRINK!V:V,PLANEJAMENTO[[#This Row],[LISTA]])</f>
        <v>0</v>
      </c>
      <c r="M1125" s="15">
        <f>SUMIFS(IN_TRANSITO!E:E,IN_TRANSITO!B:B,PLANEJAMENTO!C1125,IN_TRANSITO!H:H,PLANEJAMENTO!$M$2,IN_TRANSITO!W:W,PLANEJAMENTO!A1125)</f>
        <v>0</v>
      </c>
      <c r="N1125" s="15">
        <v>0</v>
      </c>
      <c r="O1125" s="15">
        <v>6966</v>
      </c>
      <c r="P1125" s="15">
        <f>(PLANEJAMENTO[[#This Row],[AGUARDANDO SEPARAÇÃO]]+PLANEJAMENTO[[#This Row],[FINALIZADO]])-(PLANEJAMENTO[[#This Row],[TOTAL LISTA]]+PLANEJAMENTO[[#This Row],[KIT]])</f>
        <v>-6966</v>
      </c>
      <c r="Q1125" s="3">
        <f>IFERROR(VLOOKUP(PLANEJAMENTO[[#This Row],[SKU]],EST_MERCOCAMP!A:E,5,0),0)</f>
        <v>486</v>
      </c>
      <c r="R1125" s="3">
        <f>IFERROR(VLOOKUP(PLANEJAMENTO[[#This Row],[SKU]],EST_LMX!A:C,3,0),0)</f>
        <v>126</v>
      </c>
      <c r="S1125" s="7">
        <f>IFERROR(IF(VLOOKUP(C1125,'EST_DEVINTEX X DEMANDA'!A:E,5,0)&lt;0,0,VLOOKUP(C1125,'EST_DEVINTEX X DEMANDA'!A:E,5,0)),0)</f>
        <v>1488</v>
      </c>
      <c r="T1125" s="3"/>
      <c r="U1125" s="3">
        <f t="shared" si="40"/>
        <v>0</v>
      </c>
      <c r="V1125" s="3">
        <f t="shared" si="41"/>
        <v>0</v>
      </c>
      <c r="W1125" s="3" t="s">
        <v>145</v>
      </c>
      <c r="X1125" s="133" t="s">
        <v>145</v>
      </c>
      <c r="Y1125" s="73">
        <f>(PLANEJAMENTO[[#This Row],[AGUARDANDO SEPARAÇÃO]]+PLANEJAMENTO[[#This Row],[FINALIZADO]])/(PLANEJAMENTO[[#This Row],[KIT]]+PLANEJAMENTO[[#This Row],[TOTAL LISTA]])</f>
        <v>0</v>
      </c>
    </row>
    <row r="1126" spans="1:25" x14ac:dyDescent="0.25">
      <c r="A1126" s="72" t="s">
        <v>611</v>
      </c>
      <c r="B1126" s="71" t="s">
        <v>158</v>
      </c>
      <c r="C1126" s="3">
        <v>32035</v>
      </c>
      <c r="D1126" s="3" t="s">
        <v>371</v>
      </c>
      <c r="E1126" s="47" t="s">
        <v>135</v>
      </c>
      <c r="F1126" s="4" t="s">
        <v>583</v>
      </c>
      <c r="G1126" s="52">
        <v>1452</v>
      </c>
      <c r="H1126" s="3">
        <v>6</v>
      </c>
      <c r="I1126" s="15">
        <f>SUMIFS(IN_TRANSITO!E:E,IN_TRANSITO!B:B,PLANEJAMENTO!C1126,IN_TRANSITO!H:H,PLANEJAMENTO!$I$2,IN_TRANSITO!W:W,PLANEJAMENTO!A1126)</f>
        <v>0</v>
      </c>
      <c r="J1126" s="15">
        <f>SUMIFS(IN_TRANSITO!E:E,IN_TRANSITO!B:B,PLANEJAMENTO!C1126,IN_TRANSITO!H:H,PLANEJAMENTO!$J$2,IN_TRANSITO!W:W,PLANEJAMENTO!A1126)</f>
        <v>0</v>
      </c>
      <c r="K1126" s="15">
        <f>SUMIFS(PRODUCAO_SHRINK!E:E,PRODUCAO_SHRINK!B:B,PLANEJAMENTO[[#This Row],[SKU]],PRODUCAO_SHRINK!H:H,PLANEJAMENTO[[#Headers],[SHERINK SOLICITADO]],PRODUCAO_SHRINK!V:V,PLANEJAMENTO[[#This Row],[LISTA]])</f>
        <v>0</v>
      </c>
      <c r="L1126" s="15">
        <f>SUMIFS(PRODUCAO_SHRINK!E:E,PRODUCAO_SHRINK!B:B,PLANEJAMENTO[[#This Row],[SKU]],PRODUCAO_SHRINK!H:H,PLANEJAMENTO[[#Headers],[SHERINK ENVIADO]],PRODUCAO_SHRINK!V:V,PLANEJAMENTO[[#This Row],[LISTA]])</f>
        <v>0</v>
      </c>
      <c r="M1126" s="15">
        <f>SUMIFS(IN_TRANSITO!E:E,IN_TRANSITO!B:B,PLANEJAMENTO!C1126,IN_TRANSITO!H:H,PLANEJAMENTO!$M$2,IN_TRANSITO!W:W,PLANEJAMENTO!A1126)</f>
        <v>0</v>
      </c>
      <c r="N1126" s="15">
        <v>0</v>
      </c>
      <c r="O1126" s="15">
        <v>7470</v>
      </c>
      <c r="P1126" s="15">
        <f>(PLANEJAMENTO[[#This Row],[AGUARDANDO SEPARAÇÃO]]+PLANEJAMENTO[[#This Row],[FINALIZADO]])-(PLANEJAMENTO[[#This Row],[TOTAL LISTA]]+PLANEJAMENTO[[#This Row],[KIT]])</f>
        <v>-7470</v>
      </c>
      <c r="Q1126" s="3">
        <f>IFERROR(VLOOKUP(PLANEJAMENTO[[#This Row],[SKU]],EST_MERCOCAMP!A:E,5,0),0)</f>
        <v>-8586</v>
      </c>
      <c r="R1126" s="3">
        <f>IFERROR(VLOOKUP(PLANEJAMENTO[[#This Row],[SKU]],EST_LMX!A:C,3,0),0)</f>
        <v>438</v>
      </c>
      <c r="S1126" s="7">
        <f>IFERROR(IF(VLOOKUP(C1126,'EST_DEVINTEX X DEMANDA'!A:E,5,0)&lt;0,0,VLOOKUP(C1126,'EST_DEVINTEX X DEMANDA'!A:E,5,0)),0)</f>
        <v>13662</v>
      </c>
      <c r="T1126" s="3"/>
      <c r="U1126" s="3">
        <f t="shared" si="40"/>
        <v>0</v>
      </c>
      <c r="V1126" s="3">
        <f t="shared" si="41"/>
        <v>0</v>
      </c>
      <c r="W1126" s="3" t="s">
        <v>145</v>
      </c>
      <c r="X1126" s="133" t="s">
        <v>145</v>
      </c>
      <c r="Y1126" s="73">
        <f>(PLANEJAMENTO[[#This Row],[AGUARDANDO SEPARAÇÃO]]+PLANEJAMENTO[[#This Row],[FINALIZADO]])/(PLANEJAMENTO[[#This Row],[KIT]]+PLANEJAMENTO[[#This Row],[TOTAL LISTA]])</f>
        <v>0</v>
      </c>
    </row>
    <row r="1127" spans="1:25" x14ac:dyDescent="0.25">
      <c r="A1127" s="72" t="s">
        <v>611</v>
      </c>
      <c r="B1127" s="71" t="s">
        <v>158</v>
      </c>
      <c r="C1127" s="3">
        <v>43757</v>
      </c>
      <c r="D1127" s="3" t="s">
        <v>385</v>
      </c>
      <c r="E1127" s="47" t="s">
        <v>135</v>
      </c>
      <c r="F1127" s="4" t="s">
        <v>583</v>
      </c>
      <c r="G1127" s="52">
        <v>1890</v>
      </c>
      <c r="H1127" s="3">
        <v>6</v>
      </c>
      <c r="I1127" s="15">
        <f>SUMIFS(IN_TRANSITO!E:E,IN_TRANSITO!B:B,PLANEJAMENTO!C1127,IN_TRANSITO!H:H,PLANEJAMENTO!$I$2,IN_TRANSITO!W:W,PLANEJAMENTO!A1127)</f>
        <v>0</v>
      </c>
      <c r="J1127" s="15">
        <f>SUMIFS(IN_TRANSITO!E:E,IN_TRANSITO!B:B,PLANEJAMENTO!C1127,IN_TRANSITO!H:H,PLANEJAMENTO!$J$2,IN_TRANSITO!W:W,PLANEJAMENTO!A1127)</f>
        <v>0</v>
      </c>
      <c r="K1127" s="15">
        <f>SUMIFS(PRODUCAO_SHRINK!E:E,PRODUCAO_SHRINK!B:B,PLANEJAMENTO[[#This Row],[SKU]],PRODUCAO_SHRINK!H:H,PLANEJAMENTO[[#Headers],[SHERINK SOLICITADO]],PRODUCAO_SHRINK!V:V,PLANEJAMENTO[[#This Row],[LISTA]])</f>
        <v>0</v>
      </c>
      <c r="L1127" s="15">
        <f>SUMIFS(PRODUCAO_SHRINK!E:E,PRODUCAO_SHRINK!B:B,PLANEJAMENTO[[#This Row],[SKU]],PRODUCAO_SHRINK!H:H,PLANEJAMENTO[[#Headers],[SHERINK ENVIADO]],PRODUCAO_SHRINK!V:V,PLANEJAMENTO[[#This Row],[LISTA]])</f>
        <v>0</v>
      </c>
      <c r="M1127" s="15">
        <f>SUMIFS(IN_TRANSITO!E:E,IN_TRANSITO!B:B,PLANEJAMENTO!C1127,IN_TRANSITO!H:H,PLANEJAMENTO!$M$2,IN_TRANSITO!W:W,PLANEJAMENTO!A1127)</f>
        <v>0</v>
      </c>
      <c r="N1127" s="15">
        <v>0</v>
      </c>
      <c r="O1127" s="15">
        <v>7710</v>
      </c>
      <c r="P1127" s="15">
        <f>(PLANEJAMENTO[[#This Row],[AGUARDANDO SEPARAÇÃO]]+PLANEJAMENTO[[#This Row],[FINALIZADO]])-(PLANEJAMENTO[[#This Row],[TOTAL LISTA]]+PLANEJAMENTO[[#This Row],[KIT]])</f>
        <v>-7710</v>
      </c>
      <c r="Q1127" s="3">
        <f>IFERROR(VLOOKUP(PLANEJAMENTO[[#This Row],[SKU]],EST_MERCOCAMP!A:E,5,0),0)</f>
        <v>1092</v>
      </c>
      <c r="R1127" s="3">
        <f>IFERROR(VLOOKUP(PLANEJAMENTO[[#This Row],[SKU]],EST_LMX!A:C,3,0),0)</f>
        <v>402</v>
      </c>
      <c r="S1127" s="7">
        <f>IFERROR(IF(VLOOKUP(C1127,'EST_DEVINTEX X DEMANDA'!A:E,5,0)&lt;0,0,VLOOKUP(C1127,'EST_DEVINTEX X DEMANDA'!A:E,5,0)),0)</f>
        <v>0</v>
      </c>
      <c r="T1127" s="3"/>
      <c r="U1127" s="3">
        <f t="shared" si="40"/>
        <v>0</v>
      </c>
      <c r="V1127" s="3">
        <f t="shared" si="41"/>
        <v>0</v>
      </c>
      <c r="W1127" s="3" t="s">
        <v>145</v>
      </c>
      <c r="X1127" s="133" t="s">
        <v>145</v>
      </c>
      <c r="Y1127" s="73">
        <f>(PLANEJAMENTO[[#This Row],[AGUARDANDO SEPARAÇÃO]]+PLANEJAMENTO[[#This Row],[FINALIZADO]])/(PLANEJAMENTO[[#This Row],[KIT]]+PLANEJAMENTO[[#This Row],[TOTAL LISTA]])</f>
        <v>0</v>
      </c>
    </row>
    <row r="1128" spans="1:25" x14ac:dyDescent="0.25">
      <c r="A1128" s="72" t="s">
        <v>611</v>
      </c>
      <c r="B1128" s="71" t="s">
        <v>158</v>
      </c>
      <c r="C1128" s="3">
        <v>95127</v>
      </c>
      <c r="D1128" s="3" t="s">
        <v>382</v>
      </c>
      <c r="E1128" s="47" t="s">
        <v>135</v>
      </c>
      <c r="F1128" s="4" t="s">
        <v>583</v>
      </c>
      <c r="G1128" s="52">
        <v>3384</v>
      </c>
      <c r="H1128" s="3">
        <v>12</v>
      </c>
      <c r="I1128" s="15">
        <f>SUMIFS(IN_TRANSITO!E:E,IN_TRANSITO!B:B,PLANEJAMENTO!C1128,IN_TRANSITO!H:H,PLANEJAMENTO!$I$2,IN_TRANSITO!W:W,PLANEJAMENTO!A1128)</f>
        <v>0</v>
      </c>
      <c r="J1128" s="15">
        <f>SUMIFS(IN_TRANSITO!E:E,IN_TRANSITO!B:B,PLANEJAMENTO!C1128,IN_TRANSITO!H:H,PLANEJAMENTO!$J$2,IN_TRANSITO!W:W,PLANEJAMENTO!A1128)</f>
        <v>0</v>
      </c>
      <c r="K1128" s="15">
        <f>SUMIFS(PRODUCAO_SHRINK!E:E,PRODUCAO_SHRINK!B:B,PLANEJAMENTO[[#This Row],[SKU]],PRODUCAO_SHRINK!H:H,PLANEJAMENTO[[#Headers],[SHERINK SOLICITADO]],PRODUCAO_SHRINK!V:V,PLANEJAMENTO[[#This Row],[LISTA]])</f>
        <v>0</v>
      </c>
      <c r="L1128" s="15">
        <f>SUMIFS(PRODUCAO_SHRINK!E:E,PRODUCAO_SHRINK!B:B,PLANEJAMENTO[[#This Row],[SKU]],PRODUCAO_SHRINK!H:H,PLANEJAMENTO[[#Headers],[SHERINK ENVIADO]],PRODUCAO_SHRINK!V:V,PLANEJAMENTO[[#This Row],[LISTA]])</f>
        <v>0</v>
      </c>
      <c r="M1128" s="15">
        <f>SUMIFS(IN_TRANSITO!E:E,IN_TRANSITO!B:B,PLANEJAMENTO!C1128,IN_TRANSITO!H:H,PLANEJAMENTO!$M$2,IN_TRANSITO!W:W,PLANEJAMENTO!A1128)</f>
        <v>0</v>
      </c>
      <c r="N1128" s="15">
        <v>0</v>
      </c>
      <c r="O1128" s="15">
        <v>7860</v>
      </c>
      <c r="P1128" s="15">
        <f>(PLANEJAMENTO[[#This Row],[AGUARDANDO SEPARAÇÃO]]+PLANEJAMENTO[[#This Row],[FINALIZADO]])-(PLANEJAMENTO[[#This Row],[TOTAL LISTA]]+PLANEJAMENTO[[#This Row],[KIT]])</f>
        <v>-7860</v>
      </c>
      <c r="Q1128" s="3">
        <f>IFERROR(VLOOKUP(PLANEJAMENTO[[#This Row],[SKU]],EST_MERCOCAMP!A:E,5,0),0)</f>
        <v>4176</v>
      </c>
      <c r="R1128" s="3">
        <f>IFERROR(VLOOKUP(PLANEJAMENTO[[#This Row],[SKU]],EST_LMX!A:C,3,0),0)</f>
        <v>6024</v>
      </c>
      <c r="S1128" s="7">
        <f>IFERROR(IF(VLOOKUP(C1128,'EST_DEVINTEX X DEMANDA'!A:E,5,0)&lt;0,0,VLOOKUP(C1128,'EST_DEVINTEX X DEMANDA'!A:E,5,0)),0)</f>
        <v>12420</v>
      </c>
      <c r="T1128" s="3"/>
      <c r="U1128" s="3">
        <f t="shared" si="40"/>
        <v>0</v>
      </c>
      <c r="V1128" s="3">
        <f t="shared" si="41"/>
        <v>0</v>
      </c>
      <c r="W1128" s="3" t="s">
        <v>145</v>
      </c>
      <c r="X1128" s="133" t="s">
        <v>145</v>
      </c>
      <c r="Y1128" s="73">
        <f>(PLANEJAMENTO[[#This Row],[AGUARDANDO SEPARAÇÃO]]+PLANEJAMENTO[[#This Row],[FINALIZADO]])/(PLANEJAMENTO[[#This Row],[KIT]]+PLANEJAMENTO[[#This Row],[TOTAL LISTA]])</f>
        <v>0</v>
      </c>
    </row>
    <row r="1129" spans="1:25" x14ac:dyDescent="0.25">
      <c r="A1129" s="72" t="s">
        <v>611</v>
      </c>
      <c r="B1129" s="71" t="s">
        <v>158</v>
      </c>
      <c r="C1129" s="3">
        <v>33580</v>
      </c>
      <c r="D1129" s="3" t="s">
        <v>37</v>
      </c>
      <c r="E1129" s="47" t="s">
        <v>587</v>
      </c>
      <c r="F1129" s="4" t="s">
        <v>588</v>
      </c>
      <c r="G1129" s="52">
        <v>8544</v>
      </c>
      <c r="H1129" s="3">
        <v>12</v>
      </c>
      <c r="I1129" s="15">
        <f>SUMIFS(IN_TRANSITO!E:E,IN_TRANSITO!B:B,PLANEJAMENTO!C1129,IN_TRANSITO!H:H,PLANEJAMENTO!$I$2,IN_TRANSITO!W:W,PLANEJAMENTO!A1129)</f>
        <v>0</v>
      </c>
      <c r="J1129" s="15">
        <f>SUMIFS(IN_TRANSITO!E:E,IN_TRANSITO!B:B,PLANEJAMENTO!C1129,IN_TRANSITO!H:H,PLANEJAMENTO!$J$2,IN_TRANSITO!W:W,PLANEJAMENTO!A1129)</f>
        <v>0</v>
      </c>
      <c r="K1129" s="15">
        <f>SUMIFS(PRODUCAO_SHRINK!E:E,PRODUCAO_SHRINK!B:B,PLANEJAMENTO[[#This Row],[SKU]],PRODUCAO_SHRINK!H:H,PLANEJAMENTO[[#Headers],[SHERINK SOLICITADO]],PRODUCAO_SHRINK!V:V,PLANEJAMENTO[[#This Row],[LISTA]])</f>
        <v>0</v>
      </c>
      <c r="L1129" s="15">
        <f>SUMIFS(PRODUCAO_SHRINK!E:E,PRODUCAO_SHRINK!B:B,PLANEJAMENTO[[#This Row],[SKU]],PRODUCAO_SHRINK!H:H,PLANEJAMENTO[[#Headers],[SHERINK ENVIADO]],PRODUCAO_SHRINK!V:V,PLANEJAMENTO[[#This Row],[LISTA]])</f>
        <v>0</v>
      </c>
      <c r="M1129" s="15">
        <f>SUMIFS(IN_TRANSITO!E:E,IN_TRANSITO!B:B,PLANEJAMENTO!C1129,IN_TRANSITO!H:H,PLANEJAMENTO!$M$2,IN_TRANSITO!W:W,PLANEJAMENTO!A1129)</f>
        <v>0</v>
      </c>
      <c r="N1129" s="15">
        <v>0</v>
      </c>
      <c r="O1129" s="15">
        <v>8532</v>
      </c>
      <c r="P1129" s="15">
        <f>(PLANEJAMENTO[[#This Row],[AGUARDANDO SEPARAÇÃO]]+PLANEJAMENTO[[#This Row],[FINALIZADO]])-(PLANEJAMENTO[[#This Row],[TOTAL LISTA]]+PLANEJAMENTO[[#This Row],[KIT]])</f>
        <v>-8532</v>
      </c>
      <c r="Q1129" s="3">
        <f>IFERROR(VLOOKUP(PLANEJAMENTO[[#This Row],[SKU]],EST_MERCOCAMP!A:E,5,0),0)</f>
        <v>29640</v>
      </c>
      <c r="R1129" s="3">
        <f>IFERROR(VLOOKUP(PLANEJAMENTO[[#This Row],[SKU]],EST_LMX!A:C,3,0),0)</f>
        <v>252</v>
      </c>
      <c r="S1129" s="7">
        <f>IFERROR(IF(VLOOKUP(C1129,'EST_DEVINTEX X DEMANDA'!A:E,5,0)&lt;0,0,VLOOKUP(C1129,'EST_DEVINTEX X DEMANDA'!A:E,5,0)),0)</f>
        <v>10956</v>
      </c>
      <c r="T1129" s="3"/>
      <c r="U1129" s="3">
        <f t="shared" si="40"/>
        <v>0</v>
      </c>
      <c r="V1129" s="3">
        <f t="shared" si="41"/>
        <v>0</v>
      </c>
      <c r="W1129" s="3" t="s">
        <v>182</v>
      </c>
      <c r="X1129" s="133" t="s">
        <v>145</v>
      </c>
      <c r="Y1129" s="73">
        <f>(PLANEJAMENTO[[#This Row],[AGUARDANDO SEPARAÇÃO]]+PLANEJAMENTO[[#This Row],[FINALIZADO]])/(PLANEJAMENTO[[#This Row],[KIT]]+PLANEJAMENTO[[#This Row],[TOTAL LISTA]])</f>
        <v>0</v>
      </c>
    </row>
    <row r="1130" spans="1:25" x14ac:dyDescent="0.25">
      <c r="A1130" s="72" t="s">
        <v>611</v>
      </c>
      <c r="B1130" s="71" t="s">
        <v>158</v>
      </c>
      <c r="C1130" s="3">
        <v>32136</v>
      </c>
      <c r="D1130" s="3" t="s">
        <v>388</v>
      </c>
      <c r="E1130" s="47" t="s">
        <v>135</v>
      </c>
      <c r="F1130" s="4" t="s">
        <v>583</v>
      </c>
      <c r="G1130" s="52">
        <v>8544</v>
      </c>
      <c r="H1130" s="3">
        <v>12</v>
      </c>
      <c r="I1130" s="15">
        <f>SUMIFS(IN_TRANSITO!E:E,IN_TRANSITO!B:B,PLANEJAMENTO!C1130,IN_TRANSITO!H:H,PLANEJAMENTO!$I$2,IN_TRANSITO!W:W,PLANEJAMENTO!A1130)</f>
        <v>0</v>
      </c>
      <c r="J1130" s="15">
        <f>SUMIFS(IN_TRANSITO!E:E,IN_TRANSITO!B:B,PLANEJAMENTO!C1130,IN_TRANSITO!H:H,PLANEJAMENTO!$J$2,IN_TRANSITO!W:W,PLANEJAMENTO!A1130)</f>
        <v>0</v>
      </c>
      <c r="K1130" s="15">
        <f>SUMIFS(PRODUCAO_SHRINK!E:E,PRODUCAO_SHRINK!B:B,PLANEJAMENTO[[#This Row],[SKU]],PRODUCAO_SHRINK!H:H,PLANEJAMENTO[[#Headers],[SHERINK SOLICITADO]],PRODUCAO_SHRINK!V:V,PLANEJAMENTO[[#This Row],[LISTA]])</f>
        <v>0</v>
      </c>
      <c r="L1130" s="15">
        <f>SUMIFS(PRODUCAO_SHRINK!E:E,PRODUCAO_SHRINK!B:B,PLANEJAMENTO[[#This Row],[SKU]],PRODUCAO_SHRINK!H:H,PLANEJAMENTO[[#Headers],[SHERINK ENVIADO]],PRODUCAO_SHRINK!V:V,PLANEJAMENTO[[#This Row],[LISTA]])</f>
        <v>0</v>
      </c>
      <c r="M1130" s="15">
        <f>SUMIFS(IN_TRANSITO!E:E,IN_TRANSITO!B:B,PLANEJAMENTO!C1130,IN_TRANSITO!H:H,PLANEJAMENTO!$M$2,IN_TRANSITO!W:W,PLANEJAMENTO!A1130)</f>
        <v>0</v>
      </c>
      <c r="N1130" s="15">
        <v>0</v>
      </c>
      <c r="O1130" s="15">
        <v>8952</v>
      </c>
      <c r="P1130" s="15">
        <f>(PLANEJAMENTO[[#This Row],[AGUARDANDO SEPARAÇÃO]]+PLANEJAMENTO[[#This Row],[FINALIZADO]])-(PLANEJAMENTO[[#This Row],[TOTAL LISTA]]+PLANEJAMENTO[[#This Row],[KIT]])</f>
        <v>-8952</v>
      </c>
      <c r="Q1130" s="3">
        <f>IFERROR(VLOOKUP(PLANEJAMENTO[[#This Row],[SKU]],EST_MERCOCAMP!A:E,5,0),0)</f>
        <v>28332</v>
      </c>
      <c r="R1130" s="3">
        <f>IFERROR(VLOOKUP(PLANEJAMENTO[[#This Row],[SKU]],EST_LMX!A:C,3,0),0)</f>
        <v>11232</v>
      </c>
      <c r="S1130" s="7">
        <f>IFERROR(IF(VLOOKUP(C1130,'EST_DEVINTEX X DEMANDA'!A:E,5,0)&lt;0,0,VLOOKUP(C1130,'EST_DEVINTEX X DEMANDA'!A:E,5,0)),0)</f>
        <v>15060</v>
      </c>
      <c r="T1130" s="3"/>
      <c r="U1130" s="3">
        <f t="shared" si="40"/>
        <v>0</v>
      </c>
      <c r="V1130" s="3">
        <f t="shared" si="41"/>
        <v>0</v>
      </c>
      <c r="W1130" s="3" t="s">
        <v>182</v>
      </c>
      <c r="X1130" s="133" t="s">
        <v>145</v>
      </c>
      <c r="Y1130" s="73">
        <f>(PLANEJAMENTO[[#This Row],[AGUARDANDO SEPARAÇÃO]]+PLANEJAMENTO[[#This Row],[FINALIZADO]])/(PLANEJAMENTO[[#This Row],[KIT]]+PLANEJAMENTO[[#This Row],[TOTAL LISTA]])</f>
        <v>0</v>
      </c>
    </row>
    <row r="1131" spans="1:25" x14ac:dyDescent="0.25">
      <c r="A1131" s="72" t="s">
        <v>611</v>
      </c>
      <c r="B1131" s="71" t="s">
        <v>158</v>
      </c>
      <c r="C1131" s="3">
        <v>32259</v>
      </c>
      <c r="D1131" s="3" t="s">
        <v>11</v>
      </c>
      <c r="E1131" s="47" t="s">
        <v>135</v>
      </c>
      <c r="F1131" s="4" t="s">
        <v>583</v>
      </c>
      <c r="G1131" s="52">
        <v>8544</v>
      </c>
      <c r="H1131" s="3">
        <v>12</v>
      </c>
      <c r="I1131" s="15">
        <f>SUMIFS(IN_TRANSITO!E:E,IN_TRANSITO!B:B,PLANEJAMENTO!C1131,IN_TRANSITO!H:H,PLANEJAMENTO!$I$2,IN_TRANSITO!W:W,PLANEJAMENTO!A1131)</f>
        <v>0</v>
      </c>
      <c r="J1131" s="15">
        <f>SUMIFS(IN_TRANSITO!E:E,IN_TRANSITO!B:B,PLANEJAMENTO!C1131,IN_TRANSITO!H:H,PLANEJAMENTO!$J$2,IN_TRANSITO!W:W,PLANEJAMENTO!A1131)</f>
        <v>0</v>
      </c>
      <c r="K1131" s="15">
        <f>SUMIFS(PRODUCAO_SHRINK!E:E,PRODUCAO_SHRINK!B:B,PLANEJAMENTO[[#This Row],[SKU]],PRODUCAO_SHRINK!H:H,PLANEJAMENTO[[#Headers],[SHERINK SOLICITADO]],PRODUCAO_SHRINK!V:V,PLANEJAMENTO[[#This Row],[LISTA]])</f>
        <v>0</v>
      </c>
      <c r="L1131" s="15">
        <f>SUMIFS(PRODUCAO_SHRINK!E:E,PRODUCAO_SHRINK!B:B,PLANEJAMENTO[[#This Row],[SKU]],PRODUCAO_SHRINK!H:H,PLANEJAMENTO[[#Headers],[SHERINK ENVIADO]],PRODUCAO_SHRINK!V:V,PLANEJAMENTO[[#This Row],[LISTA]])</f>
        <v>0</v>
      </c>
      <c r="M1131" s="15">
        <f>SUMIFS(IN_TRANSITO!E:E,IN_TRANSITO!B:B,PLANEJAMENTO!C1131,IN_TRANSITO!H:H,PLANEJAMENTO!$M$2,IN_TRANSITO!W:W,PLANEJAMENTO!A1131)</f>
        <v>0</v>
      </c>
      <c r="N1131" s="15">
        <v>0</v>
      </c>
      <c r="O1131" s="15">
        <v>9456</v>
      </c>
      <c r="P1131" s="15">
        <f>(PLANEJAMENTO[[#This Row],[AGUARDANDO SEPARAÇÃO]]+PLANEJAMENTO[[#This Row],[FINALIZADO]])-(PLANEJAMENTO[[#This Row],[TOTAL LISTA]]+PLANEJAMENTO[[#This Row],[KIT]])</f>
        <v>-9456</v>
      </c>
      <c r="Q1131" s="3">
        <f>IFERROR(VLOOKUP(PLANEJAMENTO[[#This Row],[SKU]],EST_MERCOCAMP!A:E,5,0),0)</f>
        <v>21780</v>
      </c>
      <c r="R1131" s="3">
        <f>IFERROR(VLOOKUP(PLANEJAMENTO[[#This Row],[SKU]],EST_LMX!A:C,3,0),0)</f>
        <v>978</v>
      </c>
      <c r="S1131" s="7">
        <f>IFERROR(IF(VLOOKUP(C1131,'EST_DEVINTEX X DEMANDA'!A:E,5,0)&lt;0,0,VLOOKUP(C1131,'EST_DEVINTEX X DEMANDA'!A:E,5,0)),0)</f>
        <v>24348</v>
      </c>
      <c r="T1131" s="3"/>
      <c r="U1131" s="3">
        <f t="shared" si="40"/>
        <v>0</v>
      </c>
      <c r="V1131" s="3">
        <f t="shared" si="41"/>
        <v>0</v>
      </c>
      <c r="W1131" s="3" t="s">
        <v>182</v>
      </c>
      <c r="X1131" s="133" t="s">
        <v>145</v>
      </c>
      <c r="Y1131" s="73">
        <f>(PLANEJAMENTO[[#This Row],[AGUARDANDO SEPARAÇÃO]]+PLANEJAMENTO[[#This Row],[FINALIZADO]])/(PLANEJAMENTO[[#This Row],[KIT]]+PLANEJAMENTO[[#This Row],[TOTAL LISTA]])</f>
        <v>0</v>
      </c>
    </row>
  </sheetData>
  <phoneticPr fontId="13" type="noConversion"/>
  <conditionalFormatting sqref="F3:F1131">
    <cfRule type="containsText" dxfId="19" priority="1" operator="containsText" text="PRIORIDADE">
      <formula>NOT(ISERROR(SEARCH("PRIORIDADE",F3)))</formula>
    </cfRule>
  </conditionalFormatting>
  <conditionalFormatting sqref="W2:X1131">
    <cfRule type="containsText" dxfId="18" priority="2" operator="containsText" text="SIM">
      <formula>NOT(ISERROR(SEARCH("SIM",W2)))</formula>
    </cfRule>
  </conditionalFormatting>
  <conditionalFormatting sqref="W3:X1048576 W1:X1">
    <cfRule type="containsText" dxfId="17" priority="12" operator="containsText" text="SHERINK">
      <formula>NOT(ISERROR(SEARCH("SHERINK",W1)))</formula>
    </cfRule>
  </conditionalFormatting>
  <conditionalFormatting sqref="Y3:Y1131">
    <cfRule type="dataBar" priority="2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{191A8DCA-B11D-4971-8A63-F4AB68ACA7A6}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1A8DCA-B11D-4971-8A63-F4AB68ACA7A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Y3:Y1131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17CF-5B43-4A24-94DA-CAD1128C394F}">
  <dimension ref="A1:X1345"/>
  <sheetViews>
    <sheetView topLeftCell="C1279" zoomScale="85" zoomScaleNormal="85" workbookViewId="0">
      <selection activeCell="I932" sqref="I932"/>
    </sheetView>
  </sheetViews>
  <sheetFormatPr defaultRowHeight="15" x14ac:dyDescent="0.25"/>
  <cols>
    <col min="1" max="1" width="10.42578125" bestFit="1" customWidth="1"/>
    <col min="3" max="3" width="78.85546875" bestFit="1" customWidth="1"/>
    <col min="6" max="6" width="9.85546875" customWidth="1"/>
    <col min="8" max="8" width="24.7109375" bestFit="1" customWidth="1"/>
    <col min="9" max="9" width="10.140625" customWidth="1"/>
    <col min="11" max="11" width="15" bestFit="1" customWidth="1"/>
    <col min="12" max="12" width="10.42578125" customWidth="1"/>
    <col min="13" max="13" width="11.28515625" customWidth="1"/>
    <col min="14" max="16" width="9.140625" customWidth="1"/>
    <col min="17" max="17" width="12.85546875" customWidth="1"/>
    <col min="18" max="20" width="9.140625" customWidth="1"/>
    <col min="21" max="21" width="18.7109375" customWidth="1"/>
    <col min="22" max="22" width="11.7109375" customWidth="1"/>
    <col min="23" max="23" width="9.140625" customWidth="1"/>
    <col min="24" max="24" width="18.85546875" bestFit="1" customWidth="1"/>
  </cols>
  <sheetData>
    <row r="1" spans="1:24" x14ac:dyDescent="0.25">
      <c r="A1" s="17" t="s">
        <v>705</v>
      </c>
      <c r="B1" s="18" t="s">
        <v>706</v>
      </c>
      <c r="C1" s="18" t="s">
        <v>707</v>
      </c>
      <c r="D1" s="19" t="s">
        <v>708</v>
      </c>
      <c r="E1" s="20" t="s">
        <v>709</v>
      </c>
      <c r="F1" s="21" t="s">
        <v>710</v>
      </c>
      <c r="G1" s="22" t="s">
        <v>711</v>
      </c>
      <c r="H1" s="21" t="s">
        <v>712</v>
      </c>
      <c r="I1" s="21" t="s">
        <v>713</v>
      </c>
      <c r="J1" s="21" t="s">
        <v>714</v>
      </c>
      <c r="K1" s="21" t="s">
        <v>715</v>
      </c>
      <c r="L1" s="23" t="s">
        <v>716</v>
      </c>
      <c r="M1" s="24" t="s">
        <v>717</v>
      </c>
      <c r="N1" s="8" t="s">
        <v>718</v>
      </c>
      <c r="O1" s="9" t="s">
        <v>719</v>
      </c>
      <c r="P1" s="10" t="s">
        <v>720</v>
      </c>
      <c r="Q1" s="8" t="s">
        <v>721</v>
      </c>
      <c r="R1" s="11" t="s">
        <v>722</v>
      </c>
      <c r="S1" s="11" t="s">
        <v>723</v>
      </c>
      <c r="T1" s="11" t="s">
        <v>724</v>
      </c>
      <c r="U1" s="12" t="s">
        <v>725</v>
      </c>
      <c r="V1" s="11" t="s">
        <v>726</v>
      </c>
      <c r="W1" s="13" t="s">
        <v>727</v>
      </c>
      <c r="X1" s="11" t="s">
        <v>728</v>
      </c>
    </row>
    <row r="2" spans="1:24" x14ac:dyDescent="0.25">
      <c r="A2" s="25">
        <v>46148</v>
      </c>
      <c r="B2" s="3">
        <v>30513</v>
      </c>
      <c r="C2" s="47" t="s">
        <v>421</v>
      </c>
      <c r="D2" s="3">
        <v>2</v>
      </c>
      <c r="E2" s="4">
        <v>1404</v>
      </c>
      <c r="F2" s="26"/>
      <c r="G2" s="27">
        <v>2</v>
      </c>
      <c r="H2" s="1" t="s">
        <v>168</v>
      </c>
      <c r="I2" s="28"/>
      <c r="J2" s="26"/>
      <c r="K2" s="26"/>
      <c r="L2" s="25"/>
      <c r="M2" s="29"/>
      <c r="N2" s="31"/>
      <c r="O2" s="30">
        <f t="shared" ref="O2:O33" si="0">IFERROR(IF(L2="",0,L2-A2),"")</f>
        <v>0</v>
      </c>
      <c r="P2" s="30">
        <f>IFERROR(IF(M2="",0,M2-I.T[[#This Row],[Data Expedição]]),"")</f>
        <v>0</v>
      </c>
      <c r="Q2" s="32">
        <f t="shared" ref="Q2:Q33" si="1">IFERROR(DATE(YEAR(A2),MONTH(A2),1),"")</f>
        <v>46143</v>
      </c>
      <c r="R2" s="33" t="str">
        <f>IFERROR(IF(H2="Entregue",IF(COUNTIFS(I$2:$I1345,I2)&gt;1,"x",1),"x"),"")</f>
        <v>x</v>
      </c>
      <c r="S2" s="26">
        <v>1202</v>
      </c>
      <c r="T2" s="26">
        <v>7</v>
      </c>
      <c r="U2" s="26" t="s">
        <v>729</v>
      </c>
      <c r="V2" s="26" t="s">
        <v>730</v>
      </c>
      <c r="W2" s="26" t="s">
        <v>179</v>
      </c>
      <c r="X2" s="26"/>
    </row>
    <row r="3" spans="1:24" x14ac:dyDescent="0.25">
      <c r="A3" s="25">
        <v>46148</v>
      </c>
      <c r="B3" s="3">
        <v>33297</v>
      </c>
      <c r="C3" s="47" t="s">
        <v>483</v>
      </c>
      <c r="D3" s="3">
        <v>1</v>
      </c>
      <c r="E3" s="4">
        <v>990</v>
      </c>
      <c r="F3" s="26"/>
      <c r="G3" s="27"/>
      <c r="H3" s="1" t="s">
        <v>731</v>
      </c>
      <c r="I3" s="28"/>
      <c r="J3" s="26"/>
      <c r="K3" s="26"/>
      <c r="L3" s="25"/>
      <c r="M3" s="29"/>
      <c r="N3" s="31"/>
      <c r="O3" s="30">
        <f t="shared" si="0"/>
        <v>0</v>
      </c>
      <c r="P3" s="30">
        <f>IFERROR(IF(M3="",0,M3-I.T[[#This Row],[Data Expedição]]),"")</f>
        <v>0</v>
      </c>
      <c r="Q3" s="32">
        <f t="shared" si="1"/>
        <v>46143</v>
      </c>
      <c r="R3" s="33" t="str">
        <f>IFERROR(IF(H3="Entregue",IF(COUNTIFS(I$2:$I1345,I3)&gt;1,"x",1),"x"),"")</f>
        <v>x</v>
      </c>
      <c r="S3" s="26">
        <v>1202</v>
      </c>
      <c r="T3" s="26">
        <v>7</v>
      </c>
      <c r="U3" s="26" t="s">
        <v>729</v>
      </c>
      <c r="V3" s="26" t="s">
        <v>730</v>
      </c>
      <c r="W3" s="26" t="s">
        <v>179</v>
      </c>
      <c r="X3" s="26"/>
    </row>
    <row r="4" spans="1:24" x14ac:dyDescent="0.25">
      <c r="A4" s="25">
        <v>46148</v>
      </c>
      <c r="B4" s="3">
        <v>30562</v>
      </c>
      <c r="C4" s="47" t="s">
        <v>479</v>
      </c>
      <c r="D4" s="3">
        <v>1</v>
      </c>
      <c r="E4" s="4">
        <v>462</v>
      </c>
      <c r="F4" s="26"/>
      <c r="G4" s="27">
        <v>2</v>
      </c>
      <c r="H4" s="1" t="s">
        <v>168</v>
      </c>
      <c r="I4" s="28"/>
      <c r="J4" s="26"/>
      <c r="K4" s="26"/>
      <c r="L4" s="25"/>
      <c r="M4" s="29"/>
      <c r="N4" s="31"/>
      <c r="O4" s="30">
        <f t="shared" si="0"/>
        <v>0</v>
      </c>
      <c r="P4" s="30">
        <f>IFERROR(IF(M4="",0,M4-I.T[[#This Row],[Data Expedição]]),"")</f>
        <v>0</v>
      </c>
      <c r="Q4" s="32">
        <f t="shared" si="1"/>
        <v>46143</v>
      </c>
      <c r="R4" s="26" t="str">
        <f>IFERROR(IF(H4="Entregue",IF(COUNTIFS(I$2:$I4,I4)&gt;1,"x",1),"x"),"")</f>
        <v>x</v>
      </c>
      <c r="S4" s="26">
        <v>1202</v>
      </c>
      <c r="T4" s="26">
        <v>7</v>
      </c>
      <c r="U4" s="26" t="s">
        <v>729</v>
      </c>
      <c r="V4" s="26" t="s">
        <v>730</v>
      </c>
      <c r="W4" s="26" t="s">
        <v>179</v>
      </c>
      <c r="X4" s="26"/>
    </row>
    <row r="5" spans="1:24" x14ac:dyDescent="0.25">
      <c r="A5" s="25">
        <v>46148</v>
      </c>
      <c r="B5" s="3">
        <v>34509</v>
      </c>
      <c r="C5" s="47" t="s">
        <v>732</v>
      </c>
      <c r="D5" s="3">
        <v>1</v>
      </c>
      <c r="E5" s="4">
        <v>396</v>
      </c>
      <c r="F5" s="26"/>
      <c r="G5" s="27"/>
      <c r="H5" s="1" t="s">
        <v>731</v>
      </c>
      <c r="I5" s="28"/>
      <c r="J5" s="26"/>
      <c r="K5" s="26"/>
      <c r="L5" s="25"/>
      <c r="M5" s="29"/>
      <c r="N5" s="31"/>
      <c r="O5" s="30">
        <f t="shared" si="0"/>
        <v>0</v>
      </c>
      <c r="P5" s="30">
        <f>IFERROR(IF(M5="",0,M5-I.T[[#This Row],[Data Expedição]]),"")</f>
        <v>0</v>
      </c>
      <c r="Q5" s="32">
        <f t="shared" si="1"/>
        <v>46143</v>
      </c>
      <c r="R5" s="26" t="str">
        <f>IFERROR(IF(H5="Entregue",IF(COUNTIFS(I$2:$I5,I5)&gt;1,"x",1),"x"),"")</f>
        <v>x</v>
      </c>
      <c r="S5" s="26">
        <v>1202</v>
      </c>
      <c r="T5" s="26">
        <v>7</v>
      </c>
      <c r="U5" s="26" t="s">
        <v>729</v>
      </c>
      <c r="V5" s="26" t="s">
        <v>730</v>
      </c>
      <c r="W5" s="26" t="s">
        <v>179</v>
      </c>
      <c r="X5" s="26"/>
    </row>
    <row r="6" spans="1:24" x14ac:dyDescent="0.25">
      <c r="A6" s="25">
        <v>46148</v>
      </c>
      <c r="B6" s="3">
        <v>34491</v>
      </c>
      <c r="C6" s="47" t="s">
        <v>481</v>
      </c>
      <c r="D6" s="3">
        <v>3</v>
      </c>
      <c r="E6" s="4">
        <v>1002</v>
      </c>
      <c r="F6" s="26"/>
      <c r="G6" s="27">
        <v>2</v>
      </c>
      <c r="H6" s="1" t="s">
        <v>168</v>
      </c>
      <c r="I6" s="28"/>
      <c r="J6" s="26"/>
      <c r="K6" s="26"/>
      <c r="L6" s="25"/>
      <c r="M6" s="29"/>
      <c r="N6" s="31"/>
      <c r="O6" s="30">
        <f t="shared" si="0"/>
        <v>0</v>
      </c>
      <c r="P6" s="30">
        <f>IFERROR(IF(M6="",0,M6-I.T[[#This Row],[Data Expedição]]),"")</f>
        <v>0</v>
      </c>
      <c r="Q6" s="32">
        <f t="shared" si="1"/>
        <v>46143</v>
      </c>
      <c r="R6" s="26" t="str">
        <f>IFERROR(IF(H6="Entregue",IF(COUNTIFS(I$2:$I6,I6)&gt;1,"x",1),"x"),"")</f>
        <v>x</v>
      </c>
      <c r="S6" s="26">
        <v>1202</v>
      </c>
      <c r="T6" s="26">
        <v>7</v>
      </c>
      <c r="U6" s="26" t="s">
        <v>729</v>
      </c>
      <c r="V6" s="26" t="s">
        <v>730</v>
      </c>
      <c r="W6" s="26" t="s">
        <v>179</v>
      </c>
      <c r="X6" s="26"/>
    </row>
    <row r="7" spans="1:24" x14ac:dyDescent="0.25">
      <c r="A7" s="25">
        <v>46148</v>
      </c>
      <c r="B7" s="3">
        <v>95092</v>
      </c>
      <c r="C7" s="47" t="s">
        <v>478</v>
      </c>
      <c r="D7" s="3">
        <v>1</v>
      </c>
      <c r="E7" s="4">
        <v>456</v>
      </c>
      <c r="F7" s="26"/>
      <c r="G7" s="27">
        <v>2</v>
      </c>
      <c r="H7" s="1" t="s">
        <v>168</v>
      </c>
      <c r="I7" s="28"/>
      <c r="J7" s="26"/>
      <c r="K7" s="26"/>
      <c r="L7" s="25"/>
      <c r="M7" s="29"/>
      <c r="N7" s="31"/>
      <c r="O7" s="30">
        <f t="shared" si="0"/>
        <v>0</v>
      </c>
      <c r="P7" s="30">
        <f>IFERROR(IF(M7="",0,M7-I.T[[#This Row],[Data Expedição]]),"")</f>
        <v>0</v>
      </c>
      <c r="Q7" s="32">
        <f t="shared" si="1"/>
        <v>46143</v>
      </c>
      <c r="R7" s="26" t="str">
        <f>IFERROR(IF(H7="Entregue",IF(COUNTIFS(I$2:$I7,I7)&gt;1,"x",1),"x"),"")</f>
        <v>x</v>
      </c>
      <c r="S7" s="26">
        <v>1202</v>
      </c>
      <c r="T7" s="26">
        <v>7</v>
      </c>
      <c r="U7" s="26" t="s">
        <v>729</v>
      </c>
      <c r="V7" s="26" t="s">
        <v>730</v>
      </c>
      <c r="W7" s="26" t="s">
        <v>179</v>
      </c>
      <c r="X7" s="26"/>
    </row>
    <row r="8" spans="1:24" x14ac:dyDescent="0.25">
      <c r="A8" s="25">
        <v>46148</v>
      </c>
      <c r="B8" s="3">
        <v>32572</v>
      </c>
      <c r="C8" s="47" t="s">
        <v>733</v>
      </c>
      <c r="D8" s="3">
        <v>1</v>
      </c>
      <c r="E8" s="4">
        <v>462</v>
      </c>
      <c r="F8" s="26"/>
      <c r="G8" s="27">
        <v>2</v>
      </c>
      <c r="H8" s="1" t="s">
        <v>168</v>
      </c>
      <c r="I8" s="28"/>
      <c r="J8" s="26"/>
      <c r="K8" s="26"/>
      <c r="L8" s="25"/>
      <c r="M8" s="29"/>
      <c r="N8" s="31"/>
      <c r="O8" s="30">
        <f t="shared" si="0"/>
        <v>0</v>
      </c>
      <c r="P8" s="30">
        <f>IFERROR(IF(M8="",0,M8-I.T[[#This Row],[Data Expedição]]),"")</f>
        <v>0</v>
      </c>
      <c r="Q8" s="32">
        <f t="shared" si="1"/>
        <v>46143</v>
      </c>
      <c r="R8" s="26" t="str">
        <f>IFERROR(IF(H8="Entregue",IF(COUNTIFS(I$2:$I8,I8)&gt;1,"x",1),"x"),"")</f>
        <v>x</v>
      </c>
      <c r="S8" s="26">
        <v>1202</v>
      </c>
      <c r="T8" s="26">
        <v>7</v>
      </c>
      <c r="U8" s="26" t="s">
        <v>729</v>
      </c>
      <c r="V8" s="26" t="s">
        <v>730</v>
      </c>
      <c r="W8" s="26" t="s">
        <v>179</v>
      </c>
      <c r="X8" s="26"/>
    </row>
    <row r="9" spans="1:24" x14ac:dyDescent="0.25">
      <c r="A9" s="25">
        <v>46148</v>
      </c>
      <c r="B9" s="3">
        <v>32629</v>
      </c>
      <c r="C9" s="47" t="s">
        <v>489</v>
      </c>
      <c r="D9" s="3">
        <v>2</v>
      </c>
      <c r="E9" s="4">
        <v>1380</v>
      </c>
      <c r="F9" s="26"/>
      <c r="G9" s="27">
        <v>2</v>
      </c>
      <c r="H9" s="1" t="s">
        <v>168</v>
      </c>
      <c r="I9" s="28"/>
      <c r="J9" s="26"/>
      <c r="K9" s="26"/>
      <c r="L9" s="25"/>
      <c r="M9" s="29"/>
      <c r="N9" s="31"/>
      <c r="O9" s="30">
        <f t="shared" si="0"/>
        <v>0</v>
      </c>
      <c r="P9" s="30">
        <f>IFERROR(IF(M9="",0,M9-I.T[[#This Row],[Data Expedição]]),"")</f>
        <v>0</v>
      </c>
      <c r="Q9" s="32">
        <f t="shared" si="1"/>
        <v>46143</v>
      </c>
      <c r="R9" s="26" t="str">
        <f>IFERROR(IF(H9="Entregue",IF(COUNTIFS(I$2:$I9,I9)&gt;1,"x",1),"x"),"")</f>
        <v>x</v>
      </c>
      <c r="S9" s="26">
        <v>1202</v>
      </c>
      <c r="T9" s="26">
        <v>7</v>
      </c>
      <c r="U9" s="26" t="s">
        <v>729</v>
      </c>
      <c r="V9" s="26" t="s">
        <v>730</v>
      </c>
      <c r="W9" s="26" t="s">
        <v>179</v>
      </c>
      <c r="X9" s="26"/>
    </row>
    <row r="10" spans="1:24" x14ac:dyDescent="0.25">
      <c r="A10" s="25">
        <v>46148</v>
      </c>
      <c r="B10" s="3">
        <v>32194</v>
      </c>
      <c r="C10" s="47" t="s">
        <v>450</v>
      </c>
      <c r="D10" s="3">
        <v>1</v>
      </c>
      <c r="E10" s="4">
        <v>930</v>
      </c>
      <c r="F10" s="26"/>
      <c r="G10" s="27"/>
      <c r="H10" s="1" t="s">
        <v>731</v>
      </c>
      <c r="I10" s="28"/>
      <c r="J10" s="26"/>
      <c r="K10" s="26"/>
      <c r="L10" s="25"/>
      <c r="M10" s="29"/>
      <c r="N10" s="31"/>
      <c r="O10" s="30">
        <f t="shared" si="0"/>
        <v>0</v>
      </c>
      <c r="P10" s="30">
        <f>IFERROR(IF(M10="",0,M10-I.T[[#This Row],[Data Expedição]]),"")</f>
        <v>0</v>
      </c>
      <c r="Q10" s="32">
        <f t="shared" si="1"/>
        <v>46143</v>
      </c>
      <c r="R10" s="26" t="str">
        <f>IFERROR(IF(H10="Entregue",IF(COUNTIFS(I$2:$I10,I10)&gt;1,"x",1),"x"),"")</f>
        <v>x</v>
      </c>
      <c r="S10" s="26">
        <v>1202</v>
      </c>
      <c r="T10" s="26">
        <v>7</v>
      </c>
      <c r="U10" s="26" t="s">
        <v>729</v>
      </c>
      <c r="V10" s="26" t="s">
        <v>730</v>
      </c>
      <c r="W10" s="26" t="s">
        <v>179</v>
      </c>
      <c r="X10" s="26"/>
    </row>
    <row r="11" spans="1:24" x14ac:dyDescent="0.25">
      <c r="A11" s="25">
        <v>46148</v>
      </c>
      <c r="B11" s="3">
        <v>32631</v>
      </c>
      <c r="C11" s="47" t="s">
        <v>659</v>
      </c>
      <c r="D11" s="3">
        <v>1</v>
      </c>
      <c r="E11" s="4">
        <v>744</v>
      </c>
      <c r="F11" s="26"/>
      <c r="G11" s="27">
        <v>1</v>
      </c>
      <c r="H11" s="1" t="s">
        <v>168</v>
      </c>
      <c r="I11" s="28"/>
      <c r="J11" s="26"/>
      <c r="K11" s="26"/>
      <c r="L11" s="25"/>
      <c r="M11" s="29"/>
      <c r="N11" s="31"/>
      <c r="O11" s="30">
        <f t="shared" si="0"/>
        <v>0</v>
      </c>
      <c r="P11" s="30">
        <f>IFERROR(IF(M11="",0,M11-I.T[[#This Row],[Data Expedição]]),"")</f>
        <v>0</v>
      </c>
      <c r="Q11" s="32">
        <f t="shared" si="1"/>
        <v>46143</v>
      </c>
      <c r="R11" s="26" t="str">
        <f>IFERROR(IF(H11="Entregue",IF(COUNTIFS(I$2:$I11,I11)&gt;1,"x",1),"x"),"")</f>
        <v>x</v>
      </c>
      <c r="S11" s="26">
        <v>1202</v>
      </c>
      <c r="T11" s="26">
        <v>7</v>
      </c>
      <c r="U11" s="26" t="s">
        <v>729</v>
      </c>
      <c r="V11" s="26" t="s">
        <v>730</v>
      </c>
      <c r="W11" s="26" t="s">
        <v>179</v>
      </c>
      <c r="X11" s="26"/>
    </row>
    <row r="12" spans="1:24" x14ac:dyDescent="0.25">
      <c r="A12" s="25">
        <v>46148</v>
      </c>
      <c r="B12" s="3">
        <v>30359</v>
      </c>
      <c r="C12" s="47" t="s">
        <v>734</v>
      </c>
      <c r="D12" s="3">
        <v>1</v>
      </c>
      <c r="E12" s="4">
        <v>576</v>
      </c>
      <c r="F12" s="26"/>
      <c r="G12" s="27">
        <v>1</v>
      </c>
      <c r="H12" s="1" t="s">
        <v>168</v>
      </c>
      <c r="I12" s="28"/>
      <c r="J12" s="26"/>
      <c r="K12" s="26"/>
      <c r="L12" s="25"/>
      <c r="M12" s="29"/>
      <c r="N12" s="31"/>
      <c r="O12" s="30">
        <f t="shared" si="0"/>
        <v>0</v>
      </c>
      <c r="P12" s="30">
        <f>IFERROR(IF(M12="",0,M12-I.T[[#This Row],[Data Expedição]]),"")</f>
        <v>0</v>
      </c>
      <c r="Q12" s="32">
        <f t="shared" si="1"/>
        <v>46143</v>
      </c>
      <c r="R12" s="26" t="str">
        <f>IFERROR(IF(H12="Entregue",IF(COUNTIFS(I$2:$I12,I12)&gt;1,"x",1),"x"),"")</f>
        <v>x</v>
      </c>
      <c r="S12" s="26">
        <v>1202</v>
      </c>
      <c r="T12" s="26">
        <v>7</v>
      </c>
      <c r="U12" s="26" t="s">
        <v>729</v>
      </c>
      <c r="V12" s="26" t="s">
        <v>730</v>
      </c>
      <c r="W12" s="26" t="s">
        <v>179</v>
      </c>
      <c r="X12" s="26"/>
    </row>
    <row r="13" spans="1:24" x14ac:dyDescent="0.25">
      <c r="A13" s="25">
        <v>46148</v>
      </c>
      <c r="B13" s="3">
        <v>32429</v>
      </c>
      <c r="C13" s="47" t="s">
        <v>429</v>
      </c>
      <c r="D13" s="3">
        <v>1</v>
      </c>
      <c r="E13" s="4">
        <v>510</v>
      </c>
      <c r="F13" s="26"/>
      <c r="G13" s="27">
        <v>2</v>
      </c>
      <c r="H13" s="1" t="s">
        <v>168</v>
      </c>
      <c r="I13" s="28"/>
      <c r="J13" s="26"/>
      <c r="K13" s="26"/>
      <c r="L13" s="25"/>
      <c r="M13" s="29"/>
      <c r="N13" s="31"/>
      <c r="O13" s="30">
        <f t="shared" si="0"/>
        <v>0</v>
      </c>
      <c r="P13" s="30">
        <f>IFERROR(IF(M13="",0,M13-I.T[[#This Row],[Data Expedição]]),"")</f>
        <v>0</v>
      </c>
      <c r="Q13" s="32">
        <f t="shared" si="1"/>
        <v>46143</v>
      </c>
      <c r="R13" s="26" t="str">
        <f>IFERROR(IF(H13="Entregue",IF(COUNTIFS(I$2:$I13,I13)&gt;1,"x",1),"x"),"")</f>
        <v>x</v>
      </c>
      <c r="S13" s="26">
        <v>1202</v>
      </c>
      <c r="T13" s="26">
        <v>7</v>
      </c>
      <c r="U13" s="26" t="s">
        <v>729</v>
      </c>
      <c r="V13" s="26" t="s">
        <v>730</v>
      </c>
      <c r="W13" s="26" t="s">
        <v>179</v>
      </c>
      <c r="X13" s="26"/>
    </row>
    <row r="14" spans="1:24" x14ac:dyDescent="0.25">
      <c r="A14" s="25">
        <v>46148</v>
      </c>
      <c r="B14" s="3">
        <v>95491</v>
      </c>
      <c r="C14" s="47" t="s">
        <v>684</v>
      </c>
      <c r="D14" s="3">
        <v>1</v>
      </c>
      <c r="E14" s="4">
        <v>438</v>
      </c>
      <c r="F14" s="26"/>
      <c r="G14" s="27">
        <v>1</v>
      </c>
      <c r="H14" s="1" t="s">
        <v>168</v>
      </c>
      <c r="I14" s="28"/>
      <c r="J14" s="26"/>
      <c r="K14" s="26"/>
      <c r="L14" s="25"/>
      <c r="M14" s="29"/>
      <c r="N14" s="31"/>
      <c r="O14" s="30">
        <f t="shared" si="0"/>
        <v>0</v>
      </c>
      <c r="P14" s="30">
        <f>IFERROR(IF(M14="",0,M14-I.T[[#This Row],[Data Expedição]]),"")</f>
        <v>0</v>
      </c>
      <c r="Q14" s="32">
        <f t="shared" si="1"/>
        <v>46143</v>
      </c>
      <c r="R14" s="26" t="str">
        <f>IFERROR(IF(H14="Entregue",IF(COUNTIFS(I$2:$I14,I14)&gt;1,"x",1),"x"),"")</f>
        <v>x</v>
      </c>
      <c r="S14" s="26">
        <v>1202</v>
      </c>
      <c r="T14" s="26">
        <v>7</v>
      </c>
      <c r="U14" s="26" t="s">
        <v>729</v>
      </c>
      <c r="V14" s="26" t="s">
        <v>730</v>
      </c>
      <c r="W14" s="26" t="s">
        <v>179</v>
      </c>
      <c r="X14" s="26"/>
    </row>
    <row r="15" spans="1:24" x14ac:dyDescent="0.25">
      <c r="A15" s="25">
        <v>46148</v>
      </c>
      <c r="B15" s="3">
        <v>31733</v>
      </c>
      <c r="C15" s="47" t="s">
        <v>471</v>
      </c>
      <c r="D15" s="3">
        <v>1</v>
      </c>
      <c r="E15" s="4">
        <v>906</v>
      </c>
      <c r="F15" s="26"/>
      <c r="G15" s="27">
        <v>1</v>
      </c>
      <c r="H15" s="1" t="s">
        <v>168</v>
      </c>
      <c r="I15" s="28"/>
      <c r="J15" s="26"/>
      <c r="K15" s="26"/>
      <c r="L15" s="25"/>
      <c r="M15" s="29"/>
      <c r="N15" s="31"/>
      <c r="O15" s="30">
        <f t="shared" si="0"/>
        <v>0</v>
      </c>
      <c r="P15" s="30">
        <f>IFERROR(IF(M15="",0,M15-I.T[[#This Row],[Data Expedição]]),"")</f>
        <v>0</v>
      </c>
      <c r="Q15" s="32">
        <f t="shared" si="1"/>
        <v>46143</v>
      </c>
      <c r="R15" s="26" t="str">
        <f>IFERROR(IF(H15="Entregue",IF(COUNTIFS(I$2:$I15,I15)&gt;1,"x",1),"x"),"")</f>
        <v>x</v>
      </c>
      <c r="S15" s="26">
        <v>1202</v>
      </c>
      <c r="T15" s="26">
        <v>7</v>
      </c>
      <c r="U15" s="26" t="s">
        <v>729</v>
      </c>
      <c r="V15" s="26" t="s">
        <v>730</v>
      </c>
      <c r="W15" s="26" t="s">
        <v>179</v>
      </c>
      <c r="X15" s="26"/>
    </row>
    <row r="16" spans="1:24" x14ac:dyDescent="0.25">
      <c r="A16" s="25">
        <v>46148</v>
      </c>
      <c r="B16" s="3">
        <v>31765</v>
      </c>
      <c r="C16" s="47" t="s">
        <v>608</v>
      </c>
      <c r="D16" s="3">
        <v>1</v>
      </c>
      <c r="E16" s="4">
        <v>804</v>
      </c>
      <c r="F16" s="26"/>
      <c r="G16" s="27">
        <v>1</v>
      </c>
      <c r="H16" s="1" t="s">
        <v>168</v>
      </c>
      <c r="I16" s="28"/>
      <c r="J16" s="26"/>
      <c r="K16" s="26"/>
      <c r="L16" s="25"/>
      <c r="M16" s="29"/>
      <c r="N16" s="31"/>
      <c r="O16" s="30">
        <f t="shared" si="0"/>
        <v>0</v>
      </c>
      <c r="P16" s="30">
        <f>IFERROR(IF(M16="",0,M16-I.T[[#This Row],[Data Expedição]]),"")</f>
        <v>0</v>
      </c>
      <c r="Q16" s="32">
        <f t="shared" si="1"/>
        <v>46143</v>
      </c>
      <c r="R16" s="26" t="str">
        <f>IFERROR(IF(H16="Entregue",IF(COUNTIFS(I$2:$I16,I16)&gt;1,"x",1),"x"),"")</f>
        <v>x</v>
      </c>
      <c r="S16" s="26">
        <v>1202</v>
      </c>
      <c r="T16" s="26">
        <v>7</v>
      </c>
      <c r="U16" s="26" t="s">
        <v>729</v>
      </c>
      <c r="V16" s="26" t="s">
        <v>730</v>
      </c>
      <c r="W16" s="26" t="s">
        <v>179</v>
      </c>
      <c r="X16" s="26"/>
    </row>
    <row r="17" spans="1:24" x14ac:dyDescent="0.25">
      <c r="A17" s="25">
        <v>46148</v>
      </c>
      <c r="B17" s="3">
        <v>33371</v>
      </c>
      <c r="C17" s="47" t="s">
        <v>470</v>
      </c>
      <c r="D17" s="3">
        <v>1</v>
      </c>
      <c r="E17" s="4">
        <v>696</v>
      </c>
      <c r="F17" s="26"/>
      <c r="G17" s="27">
        <v>2</v>
      </c>
      <c r="H17" s="1" t="s">
        <v>168</v>
      </c>
      <c r="I17" s="28"/>
      <c r="J17" s="26"/>
      <c r="K17" s="26"/>
      <c r="L17" s="25"/>
      <c r="M17" s="29"/>
      <c r="N17" s="31"/>
      <c r="O17" s="30">
        <f t="shared" si="0"/>
        <v>0</v>
      </c>
      <c r="P17" s="30">
        <f>IFERROR(IF(M17="",0,M17-I.T[[#This Row],[Data Expedição]]),"")</f>
        <v>0</v>
      </c>
      <c r="Q17" s="32">
        <f t="shared" si="1"/>
        <v>46143</v>
      </c>
      <c r="R17" s="26" t="str">
        <f>IFERROR(IF(H17="Entregue",IF(COUNTIFS(I$2:$I17,I17)&gt;1,"x",1),"x"),"")</f>
        <v>x</v>
      </c>
      <c r="S17" s="26">
        <v>1202</v>
      </c>
      <c r="T17" s="26">
        <v>7</v>
      </c>
      <c r="U17" s="26" t="s">
        <v>729</v>
      </c>
      <c r="V17" s="26" t="s">
        <v>730</v>
      </c>
      <c r="W17" s="26" t="s">
        <v>179</v>
      </c>
      <c r="X17" s="26"/>
    </row>
    <row r="18" spans="1:24" x14ac:dyDescent="0.25">
      <c r="A18" s="25">
        <v>46148</v>
      </c>
      <c r="B18" s="3">
        <v>32442</v>
      </c>
      <c r="C18" s="47" t="s">
        <v>472</v>
      </c>
      <c r="D18" s="3">
        <v>2</v>
      </c>
      <c r="E18" s="4">
        <v>1338</v>
      </c>
      <c r="F18" s="26"/>
      <c r="G18" s="27">
        <v>2</v>
      </c>
      <c r="H18" s="1" t="s">
        <v>168</v>
      </c>
      <c r="I18" s="28"/>
      <c r="J18" s="26"/>
      <c r="K18" s="26"/>
      <c r="L18" s="25"/>
      <c r="M18" s="29"/>
      <c r="N18" s="31"/>
      <c r="O18" s="30">
        <f t="shared" si="0"/>
        <v>0</v>
      </c>
      <c r="P18" s="30">
        <f>IFERROR(IF(M18="",0,M18-I.T[[#This Row],[Data Expedição]]),"")</f>
        <v>0</v>
      </c>
      <c r="Q18" s="32">
        <f t="shared" si="1"/>
        <v>46143</v>
      </c>
      <c r="R18" s="26" t="str">
        <f>IFERROR(IF(H18="Entregue",IF(COUNTIFS(I$2:$I18,I18)&gt;1,"x",1),"x"),"")</f>
        <v>x</v>
      </c>
      <c r="S18" s="26">
        <v>1202</v>
      </c>
      <c r="T18" s="26">
        <v>7</v>
      </c>
      <c r="U18" s="26" t="s">
        <v>729</v>
      </c>
      <c r="V18" s="26" t="s">
        <v>730</v>
      </c>
      <c r="W18" s="26" t="s">
        <v>179</v>
      </c>
      <c r="X18" s="26"/>
    </row>
    <row r="19" spans="1:24" x14ac:dyDescent="0.25">
      <c r="A19" s="25">
        <v>46148</v>
      </c>
      <c r="B19" s="3">
        <v>95089</v>
      </c>
      <c r="C19" s="47" t="s">
        <v>453</v>
      </c>
      <c r="D19" s="3">
        <v>3</v>
      </c>
      <c r="E19" s="4">
        <v>3300</v>
      </c>
      <c r="F19" s="26"/>
      <c r="G19" s="27"/>
      <c r="H19" s="1" t="s">
        <v>731</v>
      </c>
      <c r="I19" s="28"/>
      <c r="J19" s="26"/>
      <c r="K19" s="26"/>
      <c r="L19" s="25"/>
      <c r="M19" s="29"/>
      <c r="N19" s="31"/>
      <c r="O19" s="30">
        <f t="shared" si="0"/>
        <v>0</v>
      </c>
      <c r="P19" s="30">
        <f>IFERROR(IF(M19="",0,M19-I.T[[#This Row],[Data Expedição]]),"")</f>
        <v>0</v>
      </c>
      <c r="Q19" s="32">
        <f t="shared" si="1"/>
        <v>46143</v>
      </c>
      <c r="R19" s="26" t="str">
        <f>IFERROR(IF(H19="Entregue",IF(COUNTIFS(I$2:$I19,I19)&gt;1,"x",1),"x"),"")</f>
        <v>x</v>
      </c>
      <c r="S19" s="26">
        <v>1202</v>
      </c>
      <c r="T19" s="26">
        <v>7</v>
      </c>
      <c r="U19" s="26" t="s">
        <v>729</v>
      </c>
      <c r="V19" s="26" t="s">
        <v>730</v>
      </c>
      <c r="W19" s="26" t="s">
        <v>179</v>
      </c>
      <c r="X19" s="26"/>
    </row>
    <row r="20" spans="1:24" x14ac:dyDescent="0.25">
      <c r="A20" s="25">
        <v>46148</v>
      </c>
      <c r="B20" s="3">
        <v>95355</v>
      </c>
      <c r="C20" s="47" t="s">
        <v>387</v>
      </c>
      <c r="D20" s="3">
        <v>2</v>
      </c>
      <c r="E20" s="4">
        <v>1644</v>
      </c>
      <c r="F20" s="26"/>
      <c r="G20" s="27"/>
      <c r="H20" s="1" t="s">
        <v>731</v>
      </c>
      <c r="I20" s="28"/>
      <c r="J20" s="26"/>
      <c r="K20" s="26"/>
      <c r="L20" s="25"/>
      <c r="M20" s="29"/>
      <c r="N20" s="31"/>
      <c r="O20" s="30">
        <f t="shared" si="0"/>
        <v>0</v>
      </c>
      <c r="P20" s="30">
        <f>IFERROR(IF(M20="",0,M20-I.T[[#This Row],[Data Expedição]]),"")</f>
        <v>0</v>
      </c>
      <c r="Q20" s="32">
        <f t="shared" si="1"/>
        <v>46143</v>
      </c>
      <c r="R20" s="26" t="str">
        <f>IFERROR(IF(H20="Entregue",IF(COUNTIFS(I$2:$I20,I20)&gt;1,"x",1),"x"),"")</f>
        <v>x</v>
      </c>
      <c r="S20" s="26">
        <v>1202</v>
      </c>
      <c r="T20" s="26">
        <v>7</v>
      </c>
      <c r="U20" s="26" t="s">
        <v>729</v>
      </c>
      <c r="V20" s="26" t="s">
        <v>730</v>
      </c>
      <c r="W20" s="26" t="s">
        <v>179</v>
      </c>
      <c r="X20" s="26"/>
    </row>
    <row r="21" spans="1:24" x14ac:dyDescent="0.25">
      <c r="A21" s="25">
        <v>46148</v>
      </c>
      <c r="B21" s="3">
        <v>32895</v>
      </c>
      <c r="C21" s="47" t="s">
        <v>517</v>
      </c>
      <c r="D21" s="3">
        <v>1</v>
      </c>
      <c r="E21" s="4">
        <v>576</v>
      </c>
      <c r="F21" s="26"/>
      <c r="G21" s="27">
        <v>2</v>
      </c>
      <c r="H21" s="1" t="s">
        <v>168</v>
      </c>
      <c r="I21" s="28"/>
      <c r="J21" s="26"/>
      <c r="K21" s="26"/>
      <c r="L21" s="25"/>
      <c r="M21" s="29"/>
      <c r="N21" s="31"/>
      <c r="O21" s="30">
        <f t="shared" si="0"/>
        <v>0</v>
      </c>
      <c r="P21" s="30">
        <f>IFERROR(IF(M21="",0,M21-I.T[[#This Row],[Data Expedição]]),"")</f>
        <v>0</v>
      </c>
      <c r="Q21" s="32">
        <f t="shared" si="1"/>
        <v>46143</v>
      </c>
      <c r="R21" s="26" t="str">
        <f>IFERROR(IF(H21="Entregue",IF(COUNTIFS(I$2:$I21,I21)&gt;1,"x",1),"x"),"")</f>
        <v>x</v>
      </c>
      <c r="S21" s="26">
        <v>1202</v>
      </c>
      <c r="T21" s="26">
        <v>7</v>
      </c>
      <c r="U21" s="26" t="s">
        <v>729</v>
      </c>
      <c r="V21" s="26" t="s">
        <v>730</v>
      </c>
      <c r="W21" s="26" t="s">
        <v>179</v>
      </c>
      <c r="X21" s="26"/>
    </row>
    <row r="22" spans="1:24" x14ac:dyDescent="0.25">
      <c r="A22" s="25">
        <v>46148</v>
      </c>
      <c r="B22" s="3">
        <v>32193</v>
      </c>
      <c r="C22" s="47" t="s">
        <v>419</v>
      </c>
      <c r="D22" s="3">
        <v>1</v>
      </c>
      <c r="E22" s="4">
        <v>2016</v>
      </c>
      <c r="F22" s="26"/>
      <c r="G22" s="27">
        <v>1</v>
      </c>
      <c r="H22" s="1" t="s">
        <v>168</v>
      </c>
      <c r="I22" s="28"/>
      <c r="J22" s="26"/>
      <c r="K22" s="26"/>
      <c r="L22" s="25"/>
      <c r="M22" s="29"/>
      <c r="N22" s="31"/>
      <c r="O22" s="30">
        <f t="shared" si="0"/>
        <v>0</v>
      </c>
      <c r="P22" s="30">
        <f>IFERROR(IF(M22="",0,M22-I.T[[#This Row],[Data Expedição]]),"")</f>
        <v>0</v>
      </c>
      <c r="Q22" s="32">
        <f t="shared" si="1"/>
        <v>46143</v>
      </c>
      <c r="R22" s="26" t="str">
        <f>IFERROR(IF(H22="Entregue",IF(COUNTIFS(I$2:$I22,I22)&gt;1,"x",1),"x"),"")</f>
        <v>x</v>
      </c>
      <c r="S22" s="26">
        <v>1202</v>
      </c>
      <c r="T22" s="26">
        <v>7</v>
      </c>
      <c r="U22" s="26" t="s">
        <v>729</v>
      </c>
      <c r="V22" s="26" t="s">
        <v>730</v>
      </c>
      <c r="W22" s="26" t="s">
        <v>179</v>
      </c>
      <c r="X22" s="26"/>
    </row>
    <row r="23" spans="1:24" x14ac:dyDescent="0.25">
      <c r="A23" s="25">
        <v>46148</v>
      </c>
      <c r="B23" s="3">
        <v>33266</v>
      </c>
      <c r="C23" s="47" t="s">
        <v>634</v>
      </c>
      <c r="D23" s="3">
        <v>2</v>
      </c>
      <c r="E23" s="4">
        <v>1020</v>
      </c>
      <c r="F23" s="26"/>
      <c r="G23" s="27">
        <v>2</v>
      </c>
      <c r="H23" s="1" t="s">
        <v>168</v>
      </c>
      <c r="I23" s="28"/>
      <c r="J23" s="26"/>
      <c r="K23" s="26"/>
      <c r="L23" s="25"/>
      <c r="M23" s="29"/>
      <c r="N23" s="31"/>
      <c r="O23" s="30">
        <f t="shared" si="0"/>
        <v>0</v>
      </c>
      <c r="P23" s="30">
        <f>IFERROR(IF(M23="",0,M23-I.T[[#This Row],[Data Expedição]]),"")</f>
        <v>0</v>
      </c>
      <c r="Q23" s="32">
        <f t="shared" si="1"/>
        <v>46143</v>
      </c>
      <c r="R23" s="26" t="str">
        <f>IFERROR(IF(H23="Entregue",IF(COUNTIFS(I$2:$I23,I23)&gt;1,"x",1),"x"),"")</f>
        <v>x</v>
      </c>
      <c r="S23" s="26">
        <v>1202</v>
      </c>
      <c r="T23" s="26">
        <v>7</v>
      </c>
      <c r="U23" s="26" t="s">
        <v>729</v>
      </c>
      <c r="V23" s="26" t="s">
        <v>730</v>
      </c>
      <c r="W23" s="26" t="s">
        <v>179</v>
      </c>
      <c r="X23" s="26"/>
    </row>
    <row r="24" spans="1:24" x14ac:dyDescent="0.25">
      <c r="A24" s="25">
        <v>46148</v>
      </c>
      <c r="B24" s="3">
        <v>31783</v>
      </c>
      <c r="C24" s="47" t="s">
        <v>420</v>
      </c>
      <c r="D24" s="3">
        <v>1</v>
      </c>
      <c r="E24" s="4">
        <v>750</v>
      </c>
      <c r="F24" s="26"/>
      <c r="G24" s="27">
        <v>2</v>
      </c>
      <c r="H24" s="1" t="s">
        <v>168</v>
      </c>
      <c r="I24" s="28"/>
      <c r="J24" s="26"/>
      <c r="K24" s="26"/>
      <c r="L24" s="25"/>
      <c r="M24" s="29"/>
      <c r="N24" s="31"/>
      <c r="O24" s="30">
        <f t="shared" si="0"/>
        <v>0</v>
      </c>
      <c r="P24" s="30">
        <f>IFERROR(IF(M24="",0,M24-I.T[[#This Row],[Data Expedição]]),"")</f>
        <v>0</v>
      </c>
      <c r="Q24" s="32">
        <f t="shared" si="1"/>
        <v>46143</v>
      </c>
      <c r="R24" s="26" t="str">
        <f>IFERROR(IF(H24="Entregue",IF(COUNTIFS(I$2:$I24,I24)&gt;1,"x",1),"x"),"")</f>
        <v>x</v>
      </c>
      <c r="S24" s="26">
        <v>1202</v>
      </c>
      <c r="T24" s="26">
        <v>7</v>
      </c>
      <c r="U24" s="26" t="s">
        <v>729</v>
      </c>
      <c r="V24" s="26" t="s">
        <v>730</v>
      </c>
      <c r="W24" s="26" t="s">
        <v>179</v>
      </c>
      <c r="X24" s="26"/>
    </row>
    <row r="25" spans="1:24" x14ac:dyDescent="0.25">
      <c r="A25" s="25">
        <v>46148</v>
      </c>
      <c r="B25" s="3">
        <v>32573</v>
      </c>
      <c r="C25" s="47" t="s">
        <v>620</v>
      </c>
      <c r="D25" s="3">
        <v>1</v>
      </c>
      <c r="E25" s="4">
        <v>558</v>
      </c>
      <c r="F25" s="26"/>
      <c r="G25" s="27">
        <v>1</v>
      </c>
      <c r="H25" s="1" t="s">
        <v>168</v>
      </c>
      <c r="I25" s="28"/>
      <c r="J25" s="26"/>
      <c r="K25" s="26"/>
      <c r="L25" s="25"/>
      <c r="M25" s="29"/>
      <c r="N25" s="31"/>
      <c r="O25" s="30">
        <f t="shared" si="0"/>
        <v>0</v>
      </c>
      <c r="P25" s="30">
        <f>IFERROR(IF(M25="",0,M25-I.T[[#This Row],[Data Expedição]]),"")</f>
        <v>0</v>
      </c>
      <c r="Q25" s="32">
        <f t="shared" si="1"/>
        <v>46143</v>
      </c>
      <c r="R25" s="26" t="str">
        <f>IFERROR(IF(H25="Entregue",IF(COUNTIFS(I$2:$I25,I25)&gt;1,"x",1),"x"),"")</f>
        <v>x</v>
      </c>
      <c r="S25" s="26">
        <v>1202</v>
      </c>
      <c r="T25" s="26">
        <v>7</v>
      </c>
      <c r="U25" s="26" t="s">
        <v>729</v>
      </c>
      <c r="V25" s="26" t="s">
        <v>730</v>
      </c>
      <c r="W25" s="26" t="s">
        <v>179</v>
      </c>
      <c r="X25" s="26"/>
    </row>
    <row r="26" spans="1:24" x14ac:dyDescent="0.25">
      <c r="A26" s="25">
        <v>46148</v>
      </c>
      <c r="B26" s="3">
        <v>34850</v>
      </c>
      <c r="C26" s="47" t="s">
        <v>602</v>
      </c>
      <c r="D26" s="3">
        <v>1</v>
      </c>
      <c r="E26" s="4">
        <v>624</v>
      </c>
      <c r="F26" s="26"/>
      <c r="G26" s="27">
        <v>2</v>
      </c>
      <c r="H26" s="1" t="s">
        <v>168</v>
      </c>
      <c r="I26" s="28"/>
      <c r="J26" s="26"/>
      <c r="K26" s="26"/>
      <c r="L26" s="25"/>
      <c r="M26" s="29"/>
      <c r="N26" s="31"/>
      <c r="O26" s="30">
        <f t="shared" si="0"/>
        <v>0</v>
      </c>
      <c r="P26" s="30">
        <f>IFERROR(IF(M26="",0,M26-I.T[[#This Row],[Data Expedição]]),"")</f>
        <v>0</v>
      </c>
      <c r="Q26" s="32">
        <f t="shared" si="1"/>
        <v>46143</v>
      </c>
      <c r="R26" s="26" t="str">
        <f>IFERROR(IF(H26="Entregue",IF(COUNTIFS(I$2:$I26,I26)&gt;1,"x",1),"x"),"")</f>
        <v>x</v>
      </c>
      <c r="S26" s="26">
        <v>1202</v>
      </c>
      <c r="T26" s="26">
        <v>7</v>
      </c>
      <c r="U26" s="26" t="s">
        <v>729</v>
      </c>
      <c r="V26" s="26" t="s">
        <v>730</v>
      </c>
      <c r="W26" s="26" t="s">
        <v>179</v>
      </c>
      <c r="X26" s="26"/>
    </row>
    <row r="27" spans="1:24" x14ac:dyDescent="0.25">
      <c r="A27" s="25">
        <v>46148</v>
      </c>
      <c r="B27" s="3">
        <v>32628</v>
      </c>
      <c r="C27" s="47" t="s">
        <v>679</v>
      </c>
      <c r="D27" s="3">
        <v>1</v>
      </c>
      <c r="E27" s="4">
        <v>528</v>
      </c>
      <c r="F27" s="26"/>
      <c r="G27" s="27">
        <v>2</v>
      </c>
      <c r="H27" s="1" t="s">
        <v>168</v>
      </c>
      <c r="I27" s="28"/>
      <c r="J27" s="26"/>
      <c r="K27" s="26"/>
      <c r="L27" s="25"/>
      <c r="M27" s="29"/>
      <c r="N27" s="31"/>
      <c r="O27" s="30">
        <f t="shared" si="0"/>
        <v>0</v>
      </c>
      <c r="P27" s="30">
        <f>IFERROR(IF(M27="",0,M27-I.T[[#This Row],[Data Expedição]]),"")</f>
        <v>0</v>
      </c>
      <c r="Q27" s="32">
        <f t="shared" si="1"/>
        <v>46143</v>
      </c>
      <c r="R27" s="26" t="str">
        <f>IFERROR(IF(H27="Entregue",IF(COUNTIFS(I$2:$I27,I27)&gt;1,"x",1),"x"),"")</f>
        <v>x</v>
      </c>
      <c r="S27" s="26">
        <v>1202</v>
      </c>
      <c r="T27" s="26">
        <v>7</v>
      </c>
      <c r="U27" s="26" t="s">
        <v>729</v>
      </c>
      <c r="V27" s="26" t="s">
        <v>730</v>
      </c>
      <c r="W27" s="26" t="s">
        <v>179</v>
      </c>
      <c r="X27" s="26"/>
    </row>
    <row r="28" spans="1:24" x14ac:dyDescent="0.25">
      <c r="A28" s="25">
        <v>46148</v>
      </c>
      <c r="B28" s="3">
        <v>33267</v>
      </c>
      <c r="C28" s="47" t="s">
        <v>619</v>
      </c>
      <c r="D28" s="3">
        <v>1</v>
      </c>
      <c r="E28" s="4">
        <v>492</v>
      </c>
      <c r="F28" s="26"/>
      <c r="G28" s="27">
        <v>2</v>
      </c>
      <c r="H28" s="1" t="s">
        <v>168</v>
      </c>
      <c r="I28" s="28"/>
      <c r="J28" s="26"/>
      <c r="K28" s="26"/>
      <c r="L28" s="25"/>
      <c r="M28" s="29"/>
      <c r="N28" s="31"/>
      <c r="O28" s="30">
        <f t="shared" si="0"/>
        <v>0</v>
      </c>
      <c r="P28" s="30">
        <f>IFERROR(IF(M28="",0,M28-I.T[[#This Row],[Data Expedição]]),"")</f>
        <v>0</v>
      </c>
      <c r="Q28" s="32">
        <f t="shared" si="1"/>
        <v>46143</v>
      </c>
      <c r="R28" s="26" t="str">
        <f>IFERROR(IF(H28="Entregue",IF(COUNTIFS(I$2:$I28,I28)&gt;1,"x",1),"x"),"")</f>
        <v>x</v>
      </c>
      <c r="S28" s="26">
        <v>1202</v>
      </c>
      <c r="T28" s="26">
        <v>7</v>
      </c>
      <c r="U28" s="26" t="s">
        <v>729</v>
      </c>
      <c r="V28" s="26" t="s">
        <v>730</v>
      </c>
      <c r="W28" s="26" t="s">
        <v>179</v>
      </c>
      <c r="X28" s="26"/>
    </row>
    <row r="29" spans="1:24" x14ac:dyDescent="0.25">
      <c r="A29" s="25">
        <v>46148</v>
      </c>
      <c r="B29" s="3">
        <v>30360</v>
      </c>
      <c r="C29" s="47" t="s">
        <v>604</v>
      </c>
      <c r="D29" s="3">
        <v>1</v>
      </c>
      <c r="E29" s="4">
        <v>618</v>
      </c>
      <c r="F29" s="26"/>
      <c r="G29" s="27">
        <v>1</v>
      </c>
      <c r="H29" s="1" t="s">
        <v>168</v>
      </c>
      <c r="I29" s="28"/>
      <c r="J29" s="26"/>
      <c r="K29" s="26"/>
      <c r="L29" s="25"/>
      <c r="M29" s="29"/>
      <c r="N29" s="31"/>
      <c r="O29" s="30">
        <f t="shared" si="0"/>
        <v>0</v>
      </c>
      <c r="P29" s="30">
        <f>IFERROR(IF(M29="",0,M29-I.T[[#This Row],[Data Expedição]]),"")</f>
        <v>0</v>
      </c>
      <c r="Q29" s="32">
        <f t="shared" si="1"/>
        <v>46143</v>
      </c>
      <c r="R29" s="26" t="str">
        <f>IFERROR(IF(H29="Entregue",IF(COUNTIFS(I$2:$I29,I29)&gt;1,"x",1),"x"),"")</f>
        <v>x</v>
      </c>
      <c r="S29" s="26">
        <v>1202</v>
      </c>
      <c r="T29" s="26">
        <v>7</v>
      </c>
      <c r="U29" s="26" t="s">
        <v>729</v>
      </c>
      <c r="V29" s="26" t="s">
        <v>730</v>
      </c>
      <c r="W29" s="26" t="s">
        <v>179</v>
      </c>
      <c r="X29" s="26"/>
    </row>
    <row r="30" spans="1:24" x14ac:dyDescent="0.25">
      <c r="A30" s="25">
        <v>46148</v>
      </c>
      <c r="B30" s="3">
        <v>95119</v>
      </c>
      <c r="C30" s="47" t="s">
        <v>423</v>
      </c>
      <c r="D30" s="3">
        <v>3</v>
      </c>
      <c r="E30" s="4">
        <v>2682</v>
      </c>
      <c r="F30" s="26"/>
      <c r="G30" s="27">
        <v>1</v>
      </c>
      <c r="H30" s="1" t="s">
        <v>168</v>
      </c>
      <c r="I30" s="28"/>
      <c r="J30" s="26"/>
      <c r="K30" s="26"/>
      <c r="L30" s="25"/>
      <c r="M30" s="29"/>
      <c r="N30" s="31"/>
      <c r="O30" s="30">
        <f t="shared" si="0"/>
        <v>0</v>
      </c>
      <c r="P30" s="30">
        <f>IFERROR(IF(M30="",0,M30-I.T[[#This Row],[Data Expedição]]),"")</f>
        <v>0</v>
      </c>
      <c r="Q30" s="32">
        <f t="shared" si="1"/>
        <v>46143</v>
      </c>
      <c r="R30" s="26" t="str">
        <f>IFERROR(IF(H30="Entregue",IF(COUNTIFS(I$2:$I30,I30)&gt;1,"x",1),"x"),"")</f>
        <v>x</v>
      </c>
      <c r="S30" s="26">
        <v>1202</v>
      </c>
      <c r="T30" s="26">
        <v>7</v>
      </c>
      <c r="U30" s="26" t="s">
        <v>729</v>
      </c>
      <c r="V30" s="26" t="s">
        <v>730</v>
      </c>
      <c r="W30" s="26" t="s">
        <v>179</v>
      </c>
      <c r="X30" s="26"/>
    </row>
    <row r="31" spans="1:24" x14ac:dyDescent="0.25">
      <c r="A31" s="25">
        <v>46148</v>
      </c>
      <c r="B31" s="3">
        <v>32551</v>
      </c>
      <c r="C31" s="47" t="s">
        <v>660</v>
      </c>
      <c r="D31" s="3">
        <v>2</v>
      </c>
      <c r="E31" s="4">
        <v>708</v>
      </c>
      <c r="F31" s="26"/>
      <c r="G31" s="27">
        <v>2</v>
      </c>
      <c r="H31" s="1" t="s">
        <v>168</v>
      </c>
      <c r="I31" s="28"/>
      <c r="J31" s="26"/>
      <c r="K31" s="26"/>
      <c r="L31" s="25"/>
      <c r="M31" s="29"/>
      <c r="N31" s="31"/>
      <c r="O31" s="30">
        <f t="shared" si="0"/>
        <v>0</v>
      </c>
      <c r="P31" s="30">
        <f>IFERROR(IF(M31="",0,M31-I.T[[#This Row],[Data Expedição]]),"")</f>
        <v>0</v>
      </c>
      <c r="Q31" s="32">
        <f t="shared" si="1"/>
        <v>46143</v>
      </c>
      <c r="R31" s="26" t="str">
        <f>IFERROR(IF(H31="Entregue",IF(COUNTIFS(I$2:$I31,I31)&gt;1,"x",1),"x"),"")</f>
        <v>x</v>
      </c>
      <c r="S31" s="26">
        <v>1202</v>
      </c>
      <c r="T31" s="26">
        <v>7</v>
      </c>
      <c r="U31" s="26" t="s">
        <v>729</v>
      </c>
      <c r="V31" s="26" t="s">
        <v>730</v>
      </c>
      <c r="W31" s="26" t="s">
        <v>179</v>
      </c>
      <c r="X31" s="26"/>
    </row>
    <row r="32" spans="1:24" x14ac:dyDescent="0.25">
      <c r="A32" s="25">
        <v>46148</v>
      </c>
      <c r="B32" s="3">
        <v>95085</v>
      </c>
      <c r="C32" s="47" t="s">
        <v>735</v>
      </c>
      <c r="D32" s="3">
        <v>1</v>
      </c>
      <c r="E32" s="4">
        <v>732</v>
      </c>
      <c r="F32" s="26"/>
      <c r="G32" s="27">
        <v>1</v>
      </c>
      <c r="H32" s="1" t="s">
        <v>168</v>
      </c>
      <c r="I32" s="28"/>
      <c r="J32" s="26"/>
      <c r="K32" s="26"/>
      <c r="L32" s="25"/>
      <c r="M32" s="29"/>
      <c r="N32" s="31"/>
      <c r="O32" s="30">
        <f t="shared" si="0"/>
        <v>0</v>
      </c>
      <c r="P32" s="30">
        <f>IFERROR(IF(M32="",0,M32-I.T[[#This Row],[Data Expedição]]),"")</f>
        <v>0</v>
      </c>
      <c r="Q32" s="32">
        <f t="shared" si="1"/>
        <v>46143</v>
      </c>
      <c r="R32" s="26" t="str">
        <f>IFERROR(IF(H32="Entregue",IF(COUNTIFS(I$2:$I32,I32)&gt;1,"x",1),"x"),"")</f>
        <v>x</v>
      </c>
      <c r="S32" s="26">
        <v>1202</v>
      </c>
      <c r="T32" s="26">
        <v>7</v>
      </c>
      <c r="U32" s="26" t="s">
        <v>729</v>
      </c>
      <c r="V32" s="26" t="s">
        <v>730</v>
      </c>
      <c r="W32" s="26" t="s">
        <v>179</v>
      </c>
      <c r="X32" s="26"/>
    </row>
    <row r="33" spans="1:24" x14ac:dyDescent="0.25">
      <c r="A33" s="25">
        <v>46148</v>
      </c>
      <c r="B33" s="3">
        <v>32834</v>
      </c>
      <c r="C33" s="47" t="s">
        <v>281</v>
      </c>
      <c r="D33" s="3">
        <v>1</v>
      </c>
      <c r="E33" s="4">
        <v>1056</v>
      </c>
      <c r="F33" s="26"/>
      <c r="G33" s="27"/>
      <c r="H33" s="1" t="s">
        <v>731</v>
      </c>
      <c r="I33" s="28"/>
      <c r="J33" s="26"/>
      <c r="K33" s="26"/>
      <c r="L33" s="25"/>
      <c r="M33" s="29"/>
      <c r="N33" s="31"/>
      <c r="O33" s="30">
        <f t="shared" si="0"/>
        <v>0</v>
      </c>
      <c r="P33" s="30">
        <f>IFERROR(IF(M33="",0,M33-I.T[[#This Row],[Data Expedição]]),"")</f>
        <v>0</v>
      </c>
      <c r="Q33" s="32">
        <f t="shared" si="1"/>
        <v>46143</v>
      </c>
      <c r="R33" s="26" t="str">
        <f>IFERROR(IF(H33="Entregue",IF(COUNTIFS(I$2:$I33,I33)&gt;1,"x",1),"x"),"")</f>
        <v>x</v>
      </c>
      <c r="S33" s="26">
        <v>1202</v>
      </c>
      <c r="T33" s="26">
        <v>7</v>
      </c>
      <c r="U33" s="26" t="s">
        <v>729</v>
      </c>
      <c r="V33" s="26" t="s">
        <v>730</v>
      </c>
      <c r="W33" s="26" t="s">
        <v>179</v>
      </c>
      <c r="X33" s="26"/>
    </row>
    <row r="34" spans="1:24" x14ac:dyDescent="0.25">
      <c r="A34" s="25">
        <v>46148</v>
      </c>
      <c r="B34" s="3">
        <v>32448</v>
      </c>
      <c r="C34" s="47" t="s">
        <v>506</v>
      </c>
      <c r="D34" s="3">
        <v>2</v>
      </c>
      <c r="E34" s="4">
        <v>1584</v>
      </c>
      <c r="F34" s="26"/>
      <c r="G34" s="27">
        <v>1</v>
      </c>
      <c r="H34" s="1" t="s">
        <v>168</v>
      </c>
      <c r="I34" s="28"/>
      <c r="J34" s="26"/>
      <c r="K34" s="26"/>
      <c r="L34" s="25"/>
      <c r="M34" s="29"/>
      <c r="N34" s="31"/>
      <c r="O34" s="30">
        <f t="shared" ref="O34:O55" si="2">IFERROR(IF(L34="",0,L34-A34),"")</f>
        <v>0</v>
      </c>
      <c r="P34" s="30">
        <f>IFERROR(IF(M34="",0,M34-I.T[[#This Row],[Data Expedição]]),"")</f>
        <v>0</v>
      </c>
      <c r="Q34" s="32">
        <f t="shared" ref="Q34:Q55" si="3">IFERROR(DATE(YEAR(A34),MONTH(A34),1),"")</f>
        <v>46143</v>
      </c>
      <c r="R34" s="26" t="str">
        <f>IFERROR(IF(H34="Entregue",IF(COUNTIFS(I$2:$I34,I34)&gt;1,"x",1),"x"),"")</f>
        <v>x</v>
      </c>
      <c r="S34" s="26">
        <v>1202</v>
      </c>
      <c r="T34" s="26">
        <v>7</v>
      </c>
      <c r="U34" s="26" t="s">
        <v>729</v>
      </c>
      <c r="V34" s="26" t="s">
        <v>730</v>
      </c>
      <c r="W34" s="26" t="s">
        <v>179</v>
      </c>
      <c r="X34" s="26"/>
    </row>
    <row r="35" spans="1:24" x14ac:dyDescent="0.25">
      <c r="A35" s="25">
        <v>46148</v>
      </c>
      <c r="B35" s="3">
        <v>33107</v>
      </c>
      <c r="C35" s="47" t="s">
        <v>451</v>
      </c>
      <c r="D35" s="3">
        <v>7</v>
      </c>
      <c r="E35" s="4">
        <v>6600</v>
      </c>
      <c r="F35" s="26"/>
      <c r="G35" s="27">
        <v>1</v>
      </c>
      <c r="H35" s="1" t="s">
        <v>168</v>
      </c>
      <c r="I35" s="28"/>
      <c r="J35" s="26"/>
      <c r="K35" s="26"/>
      <c r="L35" s="25"/>
      <c r="M35" s="29"/>
      <c r="N35" s="31"/>
      <c r="O35" s="30">
        <f t="shared" si="2"/>
        <v>0</v>
      </c>
      <c r="P35" s="30">
        <f>IFERROR(IF(M35="",0,M35-I.T[[#This Row],[Data Expedição]]),"")</f>
        <v>0</v>
      </c>
      <c r="Q35" s="32">
        <f t="shared" si="3"/>
        <v>46143</v>
      </c>
      <c r="R35" s="26" t="str">
        <f>IFERROR(IF(H35="Entregue",IF(COUNTIFS(I$2:$I35,I35)&gt;1,"x",1),"x"),"")</f>
        <v>x</v>
      </c>
      <c r="S35" s="26">
        <v>1202</v>
      </c>
      <c r="T35" s="26">
        <v>7</v>
      </c>
      <c r="U35" s="26" t="s">
        <v>729</v>
      </c>
      <c r="V35" s="26" t="s">
        <v>730</v>
      </c>
      <c r="W35" s="26" t="s">
        <v>179</v>
      </c>
      <c r="X35" s="26"/>
    </row>
    <row r="36" spans="1:24" x14ac:dyDescent="0.25">
      <c r="A36" s="25">
        <v>46148</v>
      </c>
      <c r="B36" s="3">
        <v>95192</v>
      </c>
      <c r="C36" s="47" t="s">
        <v>469</v>
      </c>
      <c r="D36" s="3">
        <v>1</v>
      </c>
      <c r="E36" s="4">
        <v>660</v>
      </c>
      <c r="F36" s="26"/>
      <c r="G36" s="27">
        <v>2</v>
      </c>
      <c r="H36" s="1" t="s">
        <v>168</v>
      </c>
      <c r="I36" s="28"/>
      <c r="J36" s="26"/>
      <c r="K36" s="26"/>
      <c r="L36" s="25"/>
      <c r="M36" s="29"/>
      <c r="N36" s="31"/>
      <c r="O36" s="30">
        <f t="shared" si="2"/>
        <v>0</v>
      </c>
      <c r="P36" s="30">
        <f>IFERROR(IF(M36="",0,M36-I.T[[#This Row],[Data Expedição]]),"")</f>
        <v>0</v>
      </c>
      <c r="Q36" s="32">
        <f t="shared" si="3"/>
        <v>46143</v>
      </c>
      <c r="R36" s="26" t="str">
        <f>IFERROR(IF(H36="Entregue",IF(COUNTIFS(I$2:$I36,I36)&gt;1,"x",1),"x"),"")</f>
        <v>x</v>
      </c>
      <c r="S36" s="26">
        <v>1202</v>
      </c>
      <c r="T36" s="26">
        <v>7</v>
      </c>
      <c r="U36" s="26" t="s">
        <v>729</v>
      </c>
      <c r="V36" s="26" t="s">
        <v>730</v>
      </c>
      <c r="W36" s="26" t="s">
        <v>179</v>
      </c>
      <c r="X36" s="26"/>
    </row>
    <row r="37" spans="1:24" x14ac:dyDescent="0.25">
      <c r="A37" s="25">
        <v>46148</v>
      </c>
      <c r="B37" s="3">
        <v>33401</v>
      </c>
      <c r="C37" s="47" t="s">
        <v>394</v>
      </c>
      <c r="D37" s="3">
        <v>2</v>
      </c>
      <c r="E37" s="4">
        <v>1710</v>
      </c>
      <c r="F37" s="26"/>
      <c r="G37" s="27">
        <v>1</v>
      </c>
      <c r="H37" s="1" t="s">
        <v>168</v>
      </c>
      <c r="I37" s="28"/>
      <c r="J37" s="26"/>
      <c r="K37" s="26"/>
      <c r="L37" s="25"/>
      <c r="M37" s="29"/>
      <c r="N37" s="31"/>
      <c r="O37" s="30">
        <f t="shared" si="2"/>
        <v>0</v>
      </c>
      <c r="P37" s="30">
        <f>IFERROR(IF(M37="",0,M37-I.T[[#This Row],[Data Expedição]]),"")</f>
        <v>0</v>
      </c>
      <c r="Q37" s="32">
        <f t="shared" si="3"/>
        <v>46143</v>
      </c>
      <c r="R37" s="26" t="str">
        <f>IFERROR(IF(H37="Entregue",IF(COUNTIFS(I$2:$I37,I37)&gt;1,"x",1),"x"),"")</f>
        <v>x</v>
      </c>
      <c r="S37" s="26">
        <v>1202</v>
      </c>
      <c r="T37" s="26">
        <v>7</v>
      </c>
      <c r="U37" s="26" t="s">
        <v>729</v>
      </c>
      <c r="V37" s="26" t="s">
        <v>730</v>
      </c>
      <c r="W37" s="26" t="s">
        <v>179</v>
      </c>
      <c r="X37" s="26"/>
    </row>
    <row r="38" spans="1:24" x14ac:dyDescent="0.25">
      <c r="A38" s="25">
        <v>46148</v>
      </c>
      <c r="B38" s="3">
        <v>95007</v>
      </c>
      <c r="C38" s="47" t="s">
        <v>610</v>
      </c>
      <c r="D38" s="3">
        <v>1</v>
      </c>
      <c r="E38" s="4">
        <v>1392</v>
      </c>
      <c r="F38" s="26"/>
      <c r="G38" s="27">
        <v>1</v>
      </c>
      <c r="H38" s="1" t="s">
        <v>168</v>
      </c>
      <c r="I38" s="28"/>
      <c r="J38" s="26"/>
      <c r="K38" s="26"/>
      <c r="L38" s="25"/>
      <c r="M38" s="29"/>
      <c r="N38" s="31"/>
      <c r="O38" s="30">
        <f t="shared" si="2"/>
        <v>0</v>
      </c>
      <c r="P38" s="30">
        <f>IFERROR(IF(M38="",0,M38-I.T[[#This Row],[Data Expedição]]),"")</f>
        <v>0</v>
      </c>
      <c r="Q38" s="32">
        <f t="shared" si="3"/>
        <v>46143</v>
      </c>
      <c r="R38" s="26" t="str">
        <f>IFERROR(IF(H38="Entregue",IF(COUNTIFS(I$2:$I38,I38)&gt;1,"x",1),"x"),"")</f>
        <v>x</v>
      </c>
      <c r="S38" s="26">
        <v>1202</v>
      </c>
      <c r="T38" s="26">
        <v>7</v>
      </c>
      <c r="U38" s="26" t="s">
        <v>729</v>
      </c>
      <c r="V38" s="26" t="s">
        <v>730</v>
      </c>
      <c r="W38" s="26" t="s">
        <v>179</v>
      </c>
      <c r="X38" s="26"/>
    </row>
    <row r="39" spans="1:24" x14ac:dyDescent="0.25">
      <c r="A39" s="25">
        <v>46148</v>
      </c>
      <c r="B39" s="3">
        <v>33260</v>
      </c>
      <c r="C39" s="47" t="s">
        <v>736</v>
      </c>
      <c r="D39" s="3">
        <v>3</v>
      </c>
      <c r="E39" s="4">
        <v>840</v>
      </c>
      <c r="F39" s="26"/>
      <c r="G39" s="27">
        <v>1</v>
      </c>
      <c r="H39" s="1" t="s">
        <v>168</v>
      </c>
      <c r="I39" s="28"/>
      <c r="J39" s="26"/>
      <c r="K39" s="26"/>
      <c r="L39" s="25"/>
      <c r="M39" s="29"/>
      <c r="N39" s="31"/>
      <c r="O39" s="30">
        <f t="shared" si="2"/>
        <v>0</v>
      </c>
      <c r="P39" s="30">
        <f>IFERROR(IF(M39="",0,M39-I.T[[#This Row],[Data Expedição]]),"")</f>
        <v>0</v>
      </c>
      <c r="Q39" s="32">
        <f t="shared" si="3"/>
        <v>46143</v>
      </c>
      <c r="R39" s="26" t="str">
        <f>IFERROR(IF(H39="Entregue",IF(COUNTIFS(I$2:$I39,I39)&gt;1,"x",1),"x"),"")</f>
        <v>x</v>
      </c>
      <c r="S39" s="26">
        <v>1202</v>
      </c>
      <c r="T39" s="26">
        <v>7</v>
      </c>
      <c r="U39" s="26" t="s">
        <v>729</v>
      </c>
      <c r="V39" s="26" t="s">
        <v>730</v>
      </c>
      <c r="W39" s="26" t="s">
        <v>179</v>
      </c>
      <c r="X39" s="26"/>
    </row>
    <row r="40" spans="1:24" x14ac:dyDescent="0.25">
      <c r="A40" s="25">
        <v>46148</v>
      </c>
      <c r="B40" s="3">
        <v>32447</v>
      </c>
      <c r="C40" s="47" t="s">
        <v>737</v>
      </c>
      <c r="D40" s="3">
        <v>3</v>
      </c>
      <c r="E40" s="4">
        <v>2376</v>
      </c>
      <c r="F40" s="26"/>
      <c r="G40" s="27">
        <v>2</v>
      </c>
      <c r="H40" s="1" t="s">
        <v>168</v>
      </c>
      <c r="I40" s="28"/>
      <c r="J40" s="26"/>
      <c r="K40" s="26"/>
      <c r="L40" s="25"/>
      <c r="M40" s="29"/>
      <c r="N40" s="31"/>
      <c r="O40" s="30">
        <f t="shared" si="2"/>
        <v>0</v>
      </c>
      <c r="P40" s="30">
        <f>IFERROR(IF(M40="",0,M40-I.T[[#This Row],[Data Expedição]]),"")</f>
        <v>0</v>
      </c>
      <c r="Q40" s="32">
        <f t="shared" si="3"/>
        <v>46143</v>
      </c>
      <c r="R40" s="26" t="str">
        <f>IFERROR(IF(H40="Entregue",IF(COUNTIFS(I$2:$I40,I40)&gt;1,"x",1),"x"),"")</f>
        <v>x</v>
      </c>
      <c r="S40" s="26">
        <v>1202</v>
      </c>
      <c r="T40" s="26">
        <v>7</v>
      </c>
      <c r="U40" s="26" t="s">
        <v>729</v>
      </c>
      <c r="V40" s="26" t="s">
        <v>730</v>
      </c>
      <c r="W40" s="26" t="s">
        <v>179</v>
      </c>
      <c r="X40" s="26"/>
    </row>
    <row r="41" spans="1:24" x14ac:dyDescent="0.25">
      <c r="A41" s="25">
        <v>46148</v>
      </c>
      <c r="B41" s="3">
        <v>33257</v>
      </c>
      <c r="C41" s="47" t="s">
        <v>405</v>
      </c>
      <c r="D41" s="3">
        <v>1</v>
      </c>
      <c r="E41" s="4">
        <v>2286</v>
      </c>
      <c r="F41" s="26"/>
      <c r="G41" s="27"/>
      <c r="H41" s="1" t="s">
        <v>731</v>
      </c>
      <c r="I41" s="28"/>
      <c r="J41" s="26"/>
      <c r="K41" s="26"/>
      <c r="L41" s="25"/>
      <c r="M41" s="29"/>
      <c r="N41" s="31"/>
      <c r="O41" s="30">
        <f t="shared" si="2"/>
        <v>0</v>
      </c>
      <c r="P41" s="30">
        <f>IFERROR(IF(M41="",0,M41-I.T[[#This Row],[Data Expedição]]),"")</f>
        <v>0</v>
      </c>
      <c r="Q41" s="32">
        <f t="shared" si="3"/>
        <v>46143</v>
      </c>
      <c r="R41" s="26" t="str">
        <f>IFERROR(IF(H41="Entregue",IF(COUNTIFS(I$2:$I41,I41)&gt;1,"x",1),"x"),"")</f>
        <v>x</v>
      </c>
      <c r="S41" s="26">
        <v>1202</v>
      </c>
      <c r="T41" s="26">
        <v>7</v>
      </c>
      <c r="U41" s="26" t="s">
        <v>729</v>
      </c>
      <c r="V41" s="26" t="s">
        <v>730</v>
      </c>
      <c r="W41" s="26" t="s">
        <v>179</v>
      </c>
      <c r="X41" s="26"/>
    </row>
    <row r="42" spans="1:24" x14ac:dyDescent="0.25">
      <c r="A42" s="25">
        <v>46148</v>
      </c>
      <c r="B42" s="3">
        <v>33245</v>
      </c>
      <c r="C42" s="47" t="s">
        <v>480</v>
      </c>
      <c r="D42" s="3">
        <v>1</v>
      </c>
      <c r="E42" s="4">
        <v>972</v>
      </c>
      <c r="F42" s="26"/>
      <c r="G42" s="27">
        <v>2</v>
      </c>
      <c r="H42" s="1" t="s">
        <v>168</v>
      </c>
      <c r="I42" s="28"/>
      <c r="J42" s="26"/>
      <c r="K42" s="26"/>
      <c r="L42" s="25"/>
      <c r="M42" s="29"/>
      <c r="N42" s="31"/>
      <c r="O42" s="30">
        <f t="shared" si="2"/>
        <v>0</v>
      </c>
      <c r="P42" s="30">
        <f>IFERROR(IF(M42="",0,M42-I.T[[#This Row],[Data Expedição]]),"")</f>
        <v>0</v>
      </c>
      <c r="Q42" s="32">
        <f t="shared" si="3"/>
        <v>46143</v>
      </c>
      <c r="R42" s="26" t="str">
        <f>IFERROR(IF(H42="Entregue",IF(COUNTIFS(I$2:$I42,I42)&gt;1,"x",1),"x"),"")</f>
        <v>x</v>
      </c>
      <c r="S42" s="26">
        <v>1202</v>
      </c>
      <c r="T42" s="26">
        <v>7</v>
      </c>
      <c r="U42" s="26" t="s">
        <v>729</v>
      </c>
      <c r="V42" s="26" t="s">
        <v>730</v>
      </c>
      <c r="W42" s="26" t="s">
        <v>179</v>
      </c>
      <c r="X42" s="26"/>
    </row>
    <row r="43" spans="1:24" x14ac:dyDescent="0.25">
      <c r="A43" s="25">
        <v>46148</v>
      </c>
      <c r="B43" s="3">
        <v>95238</v>
      </c>
      <c r="C43" s="47" t="s">
        <v>683</v>
      </c>
      <c r="D43" s="3">
        <v>2</v>
      </c>
      <c r="E43" s="4">
        <v>2502</v>
      </c>
      <c r="F43" s="26"/>
      <c r="G43" s="27">
        <v>2</v>
      </c>
      <c r="H43" s="1" t="s">
        <v>168</v>
      </c>
      <c r="I43" s="28"/>
      <c r="J43" s="26"/>
      <c r="K43" s="26"/>
      <c r="L43" s="25"/>
      <c r="M43" s="29"/>
      <c r="N43" s="31"/>
      <c r="O43" s="30">
        <f t="shared" si="2"/>
        <v>0</v>
      </c>
      <c r="P43" s="30">
        <f>IFERROR(IF(M43="",0,M43-I.T[[#This Row],[Data Expedição]]),"")</f>
        <v>0</v>
      </c>
      <c r="Q43" s="32">
        <f t="shared" si="3"/>
        <v>46143</v>
      </c>
      <c r="R43" s="26" t="str">
        <f>IFERROR(IF(H43="Entregue",IF(COUNTIFS(I$2:$I43,I43)&gt;1,"x",1),"x"),"")</f>
        <v>x</v>
      </c>
      <c r="S43" s="26">
        <v>1202</v>
      </c>
      <c r="T43" s="26">
        <v>7</v>
      </c>
      <c r="U43" s="26" t="s">
        <v>729</v>
      </c>
      <c r="V43" s="26" t="s">
        <v>730</v>
      </c>
      <c r="W43" s="26" t="s">
        <v>179</v>
      </c>
      <c r="X43" s="26"/>
    </row>
    <row r="44" spans="1:24" x14ac:dyDescent="0.25">
      <c r="A44" s="25">
        <v>46148</v>
      </c>
      <c r="B44" s="3">
        <v>43317</v>
      </c>
      <c r="C44" s="47" t="s">
        <v>497</v>
      </c>
      <c r="D44" s="3">
        <v>1</v>
      </c>
      <c r="E44" s="4">
        <v>528</v>
      </c>
      <c r="F44" s="26"/>
      <c r="G44" s="27">
        <v>2</v>
      </c>
      <c r="H44" s="1" t="s">
        <v>168</v>
      </c>
      <c r="I44" s="28"/>
      <c r="J44" s="26"/>
      <c r="K44" s="26"/>
      <c r="L44" s="25"/>
      <c r="M44" s="29"/>
      <c r="N44" s="31"/>
      <c r="O44" s="30">
        <f t="shared" si="2"/>
        <v>0</v>
      </c>
      <c r="P44" s="30">
        <f>IFERROR(IF(M44="",0,M44-I.T[[#This Row],[Data Expedição]]),"")</f>
        <v>0</v>
      </c>
      <c r="Q44" s="32">
        <f t="shared" si="3"/>
        <v>46143</v>
      </c>
      <c r="R44" s="26" t="str">
        <f>IFERROR(IF(H44="Entregue",IF(COUNTIFS(I$2:$I44,I44)&gt;1,"x",1),"x"),"")</f>
        <v>x</v>
      </c>
      <c r="S44" s="26">
        <v>1202</v>
      </c>
      <c r="T44" s="26">
        <v>7</v>
      </c>
      <c r="U44" s="26" t="s">
        <v>729</v>
      </c>
      <c r="V44" s="26" t="s">
        <v>730</v>
      </c>
      <c r="W44" s="26" t="s">
        <v>179</v>
      </c>
      <c r="X44" s="26"/>
    </row>
    <row r="45" spans="1:24" x14ac:dyDescent="0.25">
      <c r="A45" s="25">
        <v>46148</v>
      </c>
      <c r="B45" s="3">
        <v>33095</v>
      </c>
      <c r="C45" s="47" t="s">
        <v>416</v>
      </c>
      <c r="D45" s="3">
        <v>2</v>
      </c>
      <c r="E45" s="4">
        <v>3852</v>
      </c>
      <c r="F45" s="26"/>
      <c r="G45" s="27"/>
      <c r="H45" s="1" t="s">
        <v>731</v>
      </c>
      <c r="I45" s="28"/>
      <c r="J45" s="26"/>
      <c r="K45" s="26"/>
      <c r="L45" s="25"/>
      <c r="M45" s="29"/>
      <c r="N45" s="31"/>
      <c r="O45" s="30">
        <f t="shared" si="2"/>
        <v>0</v>
      </c>
      <c r="P45" s="30">
        <f>IFERROR(IF(M45="",0,M45-I.T[[#This Row],[Data Expedição]]),"")</f>
        <v>0</v>
      </c>
      <c r="Q45" s="32">
        <f t="shared" si="3"/>
        <v>46143</v>
      </c>
      <c r="R45" s="26" t="str">
        <f>IFERROR(IF(H45="Entregue",IF(COUNTIFS(I$2:$I45,I45)&gt;1,"x",1),"x"),"")</f>
        <v>x</v>
      </c>
      <c r="S45" s="26">
        <v>1202</v>
      </c>
      <c r="T45" s="26">
        <v>7</v>
      </c>
      <c r="U45" s="26" t="s">
        <v>729</v>
      </c>
      <c r="V45" s="26" t="s">
        <v>730</v>
      </c>
      <c r="W45" s="26" t="s">
        <v>179</v>
      </c>
      <c r="X45" s="26"/>
    </row>
    <row r="46" spans="1:24" x14ac:dyDescent="0.25">
      <c r="A46" s="25">
        <v>46148</v>
      </c>
      <c r="B46" s="3">
        <v>33313</v>
      </c>
      <c r="C46" s="47" t="s">
        <v>510</v>
      </c>
      <c r="D46" s="3">
        <v>4</v>
      </c>
      <c r="E46" s="4">
        <v>2826</v>
      </c>
      <c r="F46" s="26"/>
      <c r="G46" s="27">
        <v>1</v>
      </c>
      <c r="H46" s="1" t="s">
        <v>168</v>
      </c>
      <c r="I46" s="28"/>
      <c r="J46" s="26"/>
      <c r="K46" s="26"/>
      <c r="L46" s="25"/>
      <c r="M46" s="29"/>
      <c r="N46" s="31"/>
      <c r="O46" s="30">
        <f t="shared" si="2"/>
        <v>0</v>
      </c>
      <c r="P46" s="30">
        <f>IFERROR(IF(M46="",0,M46-I.T[[#This Row],[Data Expedição]]),"")</f>
        <v>0</v>
      </c>
      <c r="Q46" s="32">
        <f t="shared" si="3"/>
        <v>46143</v>
      </c>
      <c r="R46" s="26" t="str">
        <f>IFERROR(IF(H46="Entregue",IF(COUNTIFS(I$2:$I46,I46)&gt;1,"x",1),"x"),"")</f>
        <v>x</v>
      </c>
      <c r="S46" s="26">
        <v>1202</v>
      </c>
      <c r="T46" s="26">
        <v>7</v>
      </c>
      <c r="U46" s="26" t="s">
        <v>729</v>
      </c>
      <c r="V46" s="26" t="s">
        <v>730</v>
      </c>
      <c r="W46" s="26" t="s">
        <v>179</v>
      </c>
      <c r="X46" s="26"/>
    </row>
    <row r="47" spans="1:24" x14ac:dyDescent="0.25">
      <c r="A47" s="25">
        <v>46148</v>
      </c>
      <c r="B47" s="3">
        <v>33299</v>
      </c>
      <c r="C47" s="47" t="s">
        <v>738</v>
      </c>
      <c r="D47" s="3">
        <v>1</v>
      </c>
      <c r="E47" s="4">
        <v>492</v>
      </c>
      <c r="F47" s="26"/>
      <c r="G47" s="27">
        <v>1</v>
      </c>
      <c r="H47" s="1" t="s">
        <v>168</v>
      </c>
      <c r="I47" s="28"/>
      <c r="J47" s="26"/>
      <c r="K47" s="26"/>
      <c r="L47" s="25"/>
      <c r="M47" s="29"/>
      <c r="N47" s="31"/>
      <c r="O47" s="30">
        <f t="shared" si="2"/>
        <v>0</v>
      </c>
      <c r="P47" s="30">
        <f>IFERROR(IF(M47="",0,M47-I.T[[#This Row],[Data Expedição]]),"")</f>
        <v>0</v>
      </c>
      <c r="Q47" s="32">
        <f t="shared" si="3"/>
        <v>46143</v>
      </c>
      <c r="R47" s="26" t="str">
        <f>IFERROR(IF(H47="Entregue",IF(COUNTIFS(I$2:$I47,I47)&gt;1,"x",1),"x"),"")</f>
        <v>x</v>
      </c>
      <c r="S47" s="26">
        <v>1202</v>
      </c>
      <c r="T47" s="26">
        <v>7</v>
      </c>
      <c r="U47" s="26" t="s">
        <v>729</v>
      </c>
      <c r="V47" s="26" t="s">
        <v>730</v>
      </c>
      <c r="W47" s="26" t="s">
        <v>179</v>
      </c>
      <c r="X47" s="26"/>
    </row>
    <row r="48" spans="1:24" x14ac:dyDescent="0.25">
      <c r="A48" s="25">
        <v>46148</v>
      </c>
      <c r="B48" s="3">
        <v>33244</v>
      </c>
      <c r="C48" s="47" t="s">
        <v>440</v>
      </c>
      <c r="D48" s="3">
        <v>2</v>
      </c>
      <c r="E48" s="4">
        <v>2328</v>
      </c>
      <c r="F48" s="26"/>
      <c r="G48" s="27">
        <v>2</v>
      </c>
      <c r="H48" s="1" t="s">
        <v>168</v>
      </c>
      <c r="I48" s="28"/>
      <c r="J48" s="26"/>
      <c r="K48" s="26"/>
      <c r="L48" s="25"/>
      <c r="M48" s="29"/>
      <c r="N48" s="31"/>
      <c r="O48" s="30">
        <f t="shared" si="2"/>
        <v>0</v>
      </c>
      <c r="P48" s="30">
        <f>IFERROR(IF(M48="",0,M48-I.T[[#This Row],[Data Expedição]]),"")</f>
        <v>0</v>
      </c>
      <c r="Q48" s="32">
        <f t="shared" si="3"/>
        <v>46143</v>
      </c>
      <c r="R48" s="26" t="str">
        <f>IFERROR(IF(H48="Entregue",IF(COUNTIFS(I$2:$I48,I48)&gt;1,"x",1),"x"),"")</f>
        <v>x</v>
      </c>
      <c r="S48" s="26">
        <v>1202</v>
      </c>
      <c r="T48" s="26">
        <v>7</v>
      </c>
      <c r="U48" s="26" t="s">
        <v>729</v>
      </c>
      <c r="V48" s="26" t="s">
        <v>730</v>
      </c>
      <c r="W48" s="26" t="s">
        <v>179</v>
      </c>
      <c r="X48" s="26"/>
    </row>
    <row r="49" spans="1:24" x14ac:dyDescent="0.25">
      <c r="A49" s="25">
        <v>46148</v>
      </c>
      <c r="B49" s="3">
        <v>32202</v>
      </c>
      <c r="C49" s="47" t="s">
        <v>7</v>
      </c>
      <c r="D49" s="97">
        <v>1</v>
      </c>
      <c r="E49" s="4">
        <v>648</v>
      </c>
      <c r="F49" s="26"/>
      <c r="G49" s="27">
        <v>1</v>
      </c>
      <c r="H49" s="4" t="s">
        <v>168</v>
      </c>
      <c r="I49" s="28"/>
      <c r="J49" s="26"/>
      <c r="K49" s="26"/>
      <c r="L49" s="25"/>
      <c r="M49" s="29"/>
      <c r="N49" s="31"/>
      <c r="O49" s="30">
        <f t="shared" si="2"/>
        <v>0</v>
      </c>
      <c r="P49" s="30">
        <f>IFERROR(IF(M49="",0,M49-I.T[[#This Row],[Data Expedição]]),"")</f>
        <v>0</v>
      </c>
      <c r="Q49" s="32">
        <f t="shared" si="3"/>
        <v>46143</v>
      </c>
      <c r="R49" s="33" t="str">
        <f>IFERROR(IF(H49="Entregue",IF(COUNTIFS(I$2:$I1345,I49)&gt;1,"x",1),"x"),"")</f>
        <v>x</v>
      </c>
      <c r="S49" s="26">
        <v>1202</v>
      </c>
      <c r="T49" s="26">
        <v>7</v>
      </c>
      <c r="U49" s="26" t="s">
        <v>729</v>
      </c>
      <c r="V49" s="26" t="s">
        <v>730</v>
      </c>
      <c r="W49" s="26" t="s">
        <v>179</v>
      </c>
      <c r="X49" s="26" t="s">
        <v>739</v>
      </c>
    </row>
    <row r="50" spans="1:24" x14ac:dyDescent="0.25">
      <c r="A50" s="25">
        <v>46148</v>
      </c>
      <c r="B50" s="3">
        <v>32626</v>
      </c>
      <c r="C50" s="47" t="s">
        <v>21</v>
      </c>
      <c r="D50" s="3">
        <v>1</v>
      </c>
      <c r="E50" s="4">
        <v>564</v>
      </c>
      <c r="F50" s="26"/>
      <c r="G50" s="27">
        <v>2</v>
      </c>
      <c r="H50" s="4" t="s">
        <v>168</v>
      </c>
      <c r="I50" s="28"/>
      <c r="J50" s="26"/>
      <c r="K50" s="26"/>
      <c r="L50" s="25"/>
      <c r="M50" s="29"/>
      <c r="N50" s="31"/>
      <c r="O50" s="30">
        <f t="shared" si="2"/>
        <v>0</v>
      </c>
      <c r="P50" s="30">
        <f>IFERROR(IF(M50="",0,M50-I.T[[#This Row],[Data Expedição]]),"")</f>
        <v>0</v>
      </c>
      <c r="Q50" s="32">
        <f t="shared" si="3"/>
        <v>46143</v>
      </c>
      <c r="R50" s="33" t="str">
        <f>IFERROR(IF(H50="Entregue",IF(COUNTIFS(I$2:$I1345,I50)&gt;1,"x",1),"x"),"")</f>
        <v>x</v>
      </c>
      <c r="S50" s="26">
        <v>1202</v>
      </c>
      <c r="T50" s="26">
        <v>7</v>
      </c>
      <c r="U50" s="26" t="s">
        <v>729</v>
      </c>
      <c r="V50" s="26" t="s">
        <v>730</v>
      </c>
      <c r="W50" s="26" t="s">
        <v>179</v>
      </c>
      <c r="X50" s="26" t="s">
        <v>739</v>
      </c>
    </row>
    <row r="51" spans="1:24" x14ac:dyDescent="0.25">
      <c r="A51" s="25">
        <v>46148</v>
      </c>
      <c r="B51" s="3">
        <v>33265</v>
      </c>
      <c r="C51" s="47" t="s">
        <v>31</v>
      </c>
      <c r="D51" s="3">
        <v>1</v>
      </c>
      <c r="E51" s="4">
        <v>1032</v>
      </c>
      <c r="F51" s="26"/>
      <c r="G51" s="27">
        <v>2</v>
      </c>
      <c r="H51" s="4" t="s">
        <v>168</v>
      </c>
      <c r="I51" s="28"/>
      <c r="J51" s="26"/>
      <c r="K51" s="26"/>
      <c r="L51" s="25"/>
      <c r="M51" s="29"/>
      <c r="N51" s="31"/>
      <c r="O51" s="30">
        <f t="shared" si="2"/>
        <v>0</v>
      </c>
      <c r="P51" s="30">
        <f>IFERROR(IF(M51="",0,M51-I.T[[#This Row],[Data Expedição]]),"")</f>
        <v>0</v>
      </c>
      <c r="Q51" s="32">
        <f t="shared" si="3"/>
        <v>46143</v>
      </c>
      <c r="R51" s="33" t="str">
        <f>IFERROR(IF(H51="Entregue",IF(COUNTIFS(I$2:$I1345,I51)&gt;1,"x",1),"x"),"")</f>
        <v>x</v>
      </c>
      <c r="S51" s="26">
        <v>1202</v>
      </c>
      <c r="T51" s="26">
        <v>7</v>
      </c>
      <c r="U51" s="26" t="s">
        <v>729</v>
      </c>
      <c r="V51" s="26" t="s">
        <v>730</v>
      </c>
      <c r="W51" s="26" t="s">
        <v>179</v>
      </c>
      <c r="X51" s="26" t="s">
        <v>739</v>
      </c>
    </row>
    <row r="52" spans="1:24" x14ac:dyDescent="0.25">
      <c r="A52" s="25">
        <v>46148</v>
      </c>
      <c r="B52" s="3">
        <v>32625</v>
      </c>
      <c r="C52" s="47" t="s">
        <v>19</v>
      </c>
      <c r="D52" s="3">
        <v>1</v>
      </c>
      <c r="E52" s="4">
        <v>420</v>
      </c>
      <c r="F52" s="26"/>
      <c r="G52" s="27">
        <v>2</v>
      </c>
      <c r="H52" s="4" t="s">
        <v>168</v>
      </c>
      <c r="I52" s="28"/>
      <c r="J52" s="26"/>
      <c r="K52" s="26"/>
      <c r="L52" s="25"/>
      <c r="M52" s="29"/>
      <c r="N52" s="31"/>
      <c r="O52" s="30">
        <f t="shared" si="2"/>
        <v>0</v>
      </c>
      <c r="P52" s="30">
        <f>IFERROR(IF(M52="",0,M52-I.T[[#This Row],[Data Expedição]]),"")</f>
        <v>0</v>
      </c>
      <c r="Q52" s="32">
        <f t="shared" si="3"/>
        <v>46143</v>
      </c>
      <c r="R52" s="26" t="str">
        <f>IFERROR(IF(H52="Entregue",IF(COUNTIFS(I$2:$I336,I52)&gt;1,"x",1),"x"),"")</f>
        <v>x</v>
      </c>
      <c r="S52" s="26">
        <v>1202</v>
      </c>
      <c r="T52" s="26">
        <v>7</v>
      </c>
      <c r="U52" s="26" t="s">
        <v>729</v>
      </c>
      <c r="V52" s="26" t="s">
        <v>730</v>
      </c>
      <c r="W52" s="26" t="s">
        <v>179</v>
      </c>
      <c r="X52" s="26" t="s">
        <v>739</v>
      </c>
    </row>
    <row r="53" spans="1:24" x14ac:dyDescent="0.25">
      <c r="A53" s="25">
        <v>46148</v>
      </c>
      <c r="B53" s="3">
        <v>32632</v>
      </c>
      <c r="C53" s="47" t="s">
        <v>23</v>
      </c>
      <c r="D53" s="3">
        <v>1</v>
      </c>
      <c r="E53" s="4">
        <v>2892</v>
      </c>
      <c r="F53" s="26"/>
      <c r="G53" s="27">
        <v>2</v>
      </c>
      <c r="H53" s="4" t="s">
        <v>168</v>
      </c>
      <c r="I53" s="28"/>
      <c r="J53" s="26"/>
      <c r="K53" s="26"/>
      <c r="L53" s="25"/>
      <c r="M53" s="29"/>
      <c r="N53" s="31"/>
      <c r="O53" s="30">
        <f t="shared" si="2"/>
        <v>0</v>
      </c>
      <c r="P53" s="30">
        <f>IFERROR(IF(M53="",0,M53-I.T[[#This Row],[Data Expedição]]),"")</f>
        <v>0</v>
      </c>
      <c r="Q53" s="32">
        <f t="shared" si="3"/>
        <v>46143</v>
      </c>
      <c r="R53" s="33" t="str">
        <f>IFERROR(IF(H53="Entregue",IF(COUNTIFS(I$2:$I1345,I53)&gt;1,"x",1),"x"),"")</f>
        <v>x</v>
      </c>
      <c r="S53" s="26">
        <v>1202</v>
      </c>
      <c r="T53" s="26">
        <v>7</v>
      </c>
      <c r="U53" s="26" t="s">
        <v>729</v>
      </c>
      <c r="V53" s="26" t="s">
        <v>730</v>
      </c>
      <c r="W53" s="26" t="s">
        <v>179</v>
      </c>
      <c r="X53" s="26" t="s">
        <v>739</v>
      </c>
    </row>
    <row r="54" spans="1:24" x14ac:dyDescent="0.25">
      <c r="A54" s="25">
        <v>46148</v>
      </c>
      <c r="B54" s="3">
        <v>33258</v>
      </c>
      <c r="C54" s="47" t="s">
        <v>29</v>
      </c>
      <c r="D54" s="3">
        <v>1</v>
      </c>
      <c r="E54" s="4">
        <v>1800</v>
      </c>
      <c r="F54" s="26"/>
      <c r="G54" s="27">
        <v>2</v>
      </c>
      <c r="H54" s="4" t="s">
        <v>168</v>
      </c>
      <c r="I54" s="28"/>
      <c r="J54" s="26"/>
      <c r="K54" s="26"/>
      <c r="L54" s="25"/>
      <c r="M54" s="29"/>
      <c r="N54" s="31"/>
      <c r="O54" s="30">
        <f t="shared" si="2"/>
        <v>0</v>
      </c>
      <c r="P54" s="30">
        <f>IFERROR(IF(M54="",0,M54-I.T[[#This Row],[Data Expedição]]),"")</f>
        <v>0</v>
      </c>
      <c r="Q54" s="32">
        <f t="shared" si="3"/>
        <v>46143</v>
      </c>
      <c r="R54" s="33" t="str">
        <f>IFERROR(IF(H54="Entregue",IF(COUNTIFS(I$2:$I1345,I54)&gt;1,"x",1),"x"),"")</f>
        <v>x</v>
      </c>
      <c r="S54" s="26">
        <v>1202</v>
      </c>
      <c r="T54" s="26">
        <v>7</v>
      </c>
      <c r="U54" s="26" t="s">
        <v>729</v>
      </c>
      <c r="V54" s="26" t="s">
        <v>730</v>
      </c>
      <c r="W54" s="26" t="s">
        <v>179</v>
      </c>
      <c r="X54" s="26" t="s">
        <v>739</v>
      </c>
    </row>
    <row r="55" spans="1:24" x14ac:dyDescent="0.25">
      <c r="A55" s="25">
        <v>46148</v>
      </c>
      <c r="B55" s="3">
        <v>32443</v>
      </c>
      <c r="C55" s="47" t="s">
        <v>13</v>
      </c>
      <c r="D55" s="3">
        <v>1</v>
      </c>
      <c r="E55" s="4">
        <v>648</v>
      </c>
      <c r="F55" s="26"/>
      <c r="G55" s="27">
        <v>2</v>
      </c>
      <c r="H55" s="4" t="s">
        <v>168</v>
      </c>
      <c r="I55" s="28"/>
      <c r="J55" s="26"/>
      <c r="K55" s="26"/>
      <c r="L55" s="25"/>
      <c r="M55" s="29"/>
      <c r="N55" s="31"/>
      <c r="O55" s="30">
        <f t="shared" si="2"/>
        <v>0</v>
      </c>
      <c r="P55" s="30">
        <f>IFERROR(IF(M55="",0,M55-I.T[[#This Row],[Data Expedição]]),"")</f>
        <v>0</v>
      </c>
      <c r="Q55" s="32">
        <f t="shared" si="3"/>
        <v>46143</v>
      </c>
      <c r="R55" s="33" t="str">
        <f>IFERROR(IF(H55="Entregue",IF(COUNTIFS(I$2:$I1345,I55)&gt;1,"x",1),"x"),"")</f>
        <v>x</v>
      </c>
      <c r="S55" s="26">
        <v>1202</v>
      </c>
      <c r="T55" s="26">
        <v>7</v>
      </c>
      <c r="U55" s="26" t="s">
        <v>729</v>
      </c>
      <c r="V55" s="26" t="s">
        <v>730</v>
      </c>
      <c r="W55" s="26" t="s">
        <v>179</v>
      </c>
      <c r="X55" s="26" t="s">
        <v>739</v>
      </c>
    </row>
    <row r="56" spans="1:24" x14ac:dyDescent="0.25">
      <c r="A56" s="25"/>
      <c r="B56" s="34"/>
      <c r="C56" s="45"/>
      <c r="D56" s="26"/>
      <c r="E56" s="4"/>
      <c r="F56" s="26"/>
      <c r="G56" s="27"/>
      <c r="H56" s="35"/>
      <c r="I56" s="28"/>
      <c r="J56" s="26"/>
      <c r="K56" s="26"/>
      <c r="L56" s="25"/>
      <c r="M56" s="29"/>
      <c r="N56" s="28"/>
      <c r="O56" s="26"/>
      <c r="P56" s="26"/>
      <c r="Q56" s="25"/>
      <c r="R56" s="26"/>
      <c r="S56" s="26"/>
      <c r="T56" s="26"/>
      <c r="U56" s="26"/>
      <c r="V56" s="26"/>
      <c r="W56" s="26"/>
      <c r="X56" s="26"/>
    </row>
    <row r="57" spans="1:24" x14ac:dyDescent="0.25">
      <c r="A57" s="25">
        <v>46149</v>
      </c>
      <c r="B57" s="3">
        <v>34627</v>
      </c>
      <c r="C57" s="47" t="s">
        <v>624</v>
      </c>
      <c r="D57" s="3">
        <v>1</v>
      </c>
      <c r="E57" s="4">
        <v>60</v>
      </c>
      <c r="F57" s="26">
        <f>VLOOKUP(I.T[[#This Row],[CODPROD]],[1]Planilha6!$J:$K,2,0)</f>
        <v>60</v>
      </c>
      <c r="G57" s="27"/>
      <c r="H57" t="s">
        <v>168</v>
      </c>
      <c r="I57" s="28"/>
      <c r="J57" s="26"/>
      <c r="K57" s="26"/>
      <c r="L57" s="25"/>
      <c r="M57" s="29"/>
      <c r="N57" s="31"/>
      <c r="O57" s="30">
        <f t="shared" ref="O57:O88" si="4">IFERROR(IF(L57="",0,L57-A57),"")</f>
        <v>0</v>
      </c>
      <c r="P57" s="30">
        <f>IFERROR(IF(M57="",0,M57-I.T[[#This Row],[Data Expedição]]),"")</f>
        <v>0</v>
      </c>
      <c r="Q57" s="32">
        <f t="shared" ref="Q57:Q88" si="5">IFERROR(DATE(YEAR(A57),MONTH(A57),1),"")</f>
        <v>46143</v>
      </c>
      <c r="R57" s="26" t="str">
        <f>IFERROR(IF(H57="Entregue",IF(COUNTIFS(I$2:$I57,I57)&gt;1,"x",1),"x"),"")</f>
        <v>x</v>
      </c>
      <c r="S57" s="26">
        <v>1202</v>
      </c>
      <c r="T57" s="26">
        <v>7</v>
      </c>
      <c r="U57" s="26" t="s">
        <v>729</v>
      </c>
      <c r="V57" s="26" t="s">
        <v>730</v>
      </c>
      <c r="W57" s="26" t="s">
        <v>160</v>
      </c>
      <c r="X57" s="26"/>
    </row>
    <row r="58" spans="1:24" x14ac:dyDescent="0.25">
      <c r="A58" s="25">
        <v>46149</v>
      </c>
      <c r="B58" s="3">
        <v>33274</v>
      </c>
      <c r="C58" s="47" t="s">
        <v>622</v>
      </c>
      <c r="D58" s="3">
        <v>1</v>
      </c>
      <c r="E58" s="4">
        <v>24</v>
      </c>
      <c r="F58" s="26">
        <f>VLOOKUP(I.T[[#This Row],[CODPROD]],[1]Planilha6!$J:$K,2,0)</f>
        <v>0</v>
      </c>
      <c r="G58" s="27"/>
      <c r="H58" t="s">
        <v>731</v>
      </c>
      <c r="I58" s="28"/>
      <c r="J58" s="26"/>
      <c r="K58" s="26"/>
      <c r="L58" s="25"/>
      <c r="M58" s="29"/>
      <c r="N58" s="31"/>
      <c r="O58" s="30">
        <f t="shared" si="4"/>
        <v>0</v>
      </c>
      <c r="P58" s="30">
        <f>IFERROR(IF(M58="",0,M58-I.T[[#This Row],[Data Expedição]]),"")</f>
        <v>0</v>
      </c>
      <c r="Q58" s="32">
        <f t="shared" si="5"/>
        <v>46143</v>
      </c>
      <c r="R58" s="26" t="str">
        <f>IFERROR(IF(H58="Entregue",IF(COUNTIFS(I$2:$I58,I58)&gt;1,"x",1),"x"),"")</f>
        <v>x</v>
      </c>
      <c r="S58" s="26">
        <v>1202</v>
      </c>
      <c r="T58" s="26">
        <v>7</v>
      </c>
      <c r="U58" s="26" t="s">
        <v>729</v>
      </c>
      <c r="V58" s="26" t="s">
        <v>730</v>
      </c>
      <c r="W58" s="26" t="s">
        <v>160</v>
      </c>
      <c r="X58" s="26"/>
    </row>
    <row r="59" spans="1:24" x14ac:dyDescent="0.25">
      <c r="A59" s="25">
        <v>46149</v>
      </c>
      <c r="B59" s="3">
        <v>32488</v>
      </c>
      <c r="C59" s="47" t="s">
        <v>626</v>
      </c>
      <c r="D59" s="3">
        <v>1</v>
      </c>
      <c r="E59" s="4">
        <v>18</v>
      </c>
      <c r="F59" s="26">
        <f>VLOOKUP(I.T[[#This Row],[CODPROD]],[1]Planilha6!$J:$K,2,0)</f>
        <v>0</v>
      </c>
      <c r="G59" s="27"/>
      <c r="H59" t="s">
        <v>731</v>
      </c>
      <c r="I59" s="28"/>
      <c r="J59" s="26"/>
      <c r="K59" s="26"/>
      <c r="L59" s="25"/>
      <c r="M59" s="29"/>
      <c r="N59" s="31"/>
      <c r="O59" s="30">
        <f t="shared" si="4"/>
        <v>0</v>
      </c>
      <c r="P59" s="30">
        <f>IFERROR(IF(M59="",0,M59-I.T[[#This Row],[Data Expedição]]),"")</f>
        <v>0</v>
      </c>
      <c r="Q59" s="32">
        <f t="shared" si="5"/>
        <v>46143</v>
      </c>
      <c r="R59" s="26" t="str">
        <f>IFERROR(IF(H59="Entregue",IF(COUNTIFS(I$2:$I59,I59)&gt;1,"x",1),"x"),"")</f>
        <v>x</v>
      </c>
      <c r="S59" s="26">
        <v>1202</v>
      </c>
      <c r="T59" s="26">
        <v>7</v>
      </c>
      <c r="U59" s="26" t="s">
        <v>729</v>
      </c>
      <c r="V59" s="26" t="s">
        <v>730</v>
      </c>
      <c r="W59" s="26" t="s">
        <v>160</v>
      </c>
      <c r="X59" s="26"/>
    </row>
    <row r="60" spans="1:24" x14ac:dyDescent="0.25">
      <c r="A60" s="25">
        <v>46149</v>
      </c>
      <c r="B60" s="3">
        <v>32622</v>
      </c>
      <c r="C60" s="47" t="s">
        <v>673</v>
      </c>
      <c r="D60" s="3">
        <v>1</v>
      </c>
      <c r="E60" s="4">
        <v>96</v>
      </c>
      <c r="F60" s="26">
        <f>VLOOKUP(I.T[[#This Row],[CODPROD]],[1]Planilha6!$J:$K,2,0)</f>
        <v>0</v>
      </c>
      <c r="G60" s="27"/>
      <c r="H60" t="s">
        <v>731</v>
      </c>
      <c r="I60" s="28"/>
      <c r="J60" s="26"/>
      <c r="K60" s="26"/>
      <c r="L60" s="25"/>
      <c r="M60" s="29"/>
      <c r="N60" s="31"/>
      <c r="O60" s="30">
        <f t="shared" si="4"/>
        <v>0</v>
      </c>
      <c r="P60" s="30">
        <f>IFERROR(IF(M60="",0,M60-I.T[[#This Row],[Data Expedição]]),"")</f>
        <v>0</v>
      </c>
      <c r="Q60" s="32">
        <f t="shared" si="5"/>
        <v>46143</v>
      </c>
      <c r="R60" s="26" t="str">
        <f>IFERROR(IF(H60="Entregue",IF(COUNTIFS(I$2:$I60,I60)&gt;1,"x",1),"x"),"")</f>
        <v>x</v>
      </c>
      <c r="S60" s="26">
        <v>1202</v>
      </c>
      <c r="T60" s="26">
        <v>7</v>
      </c>
      <c r="U60" s="26" t="s">
        <v>729</v>
      </c>
      <c r="V60" s="26" t="s">
        <v>730</v>
      </c>
      <c r="W60" s="26" t="s">
        <v>160</v>
      </c>
      <c r="X60" s="26"/>
    </row>
    <row r="61" spans="1:24" x14ac:dyDescent="0.25">
      <c r="A61" s="25">
        <v>46149</v>
      </c>
      <c r="B61" s="3">
        <v>43984</v>
      </c>
      <c r="C61" s="47" t="s">
        <v>671</v>
      </c>
      <c r="D61" s="3">
        <v>1</v>
      </c>
      <c r="E61" s="4">
        <v>48</v>
      </c>
      <c r="F61" s="26">
        <f>VLOOKUP(I.T[[#This Row],[CODPROD]],[1]Planilha6!$J:$K,2,0)</f>
        <v>0</v>
      </c>
      <c r="G61" s="27"/>
      <c r="H61" t="s">
        <v>731</v>
      </c>
      <c r="I61" s="28"/>
      <c r="J61" s="26"/>
      <c r="K61" s="26"/>
      <c r="L61" s="25"/>
      <c r="M61" s="29"/>
      <c r="N61" s="31"/>
      <c r="O61" s="30">
        <f t="shared" si="4"/>
        <v>0</v>
      </c>
      <c r="P61" s="30">
        <f>IFERROR(IF(M61="",0,M61-I.T[[#This Row],[Data Expedição]]),"")</f>
        <v>0</v>
      </c>
      <c r="Q61" s="32">
        <f t="shared" si="5"/>
        <v>46143</v>
      </c>
      <c r="R61" s="26" t="str">
        <f>IFERROR(IF(H61="Entregue",IF(COUNTIFS(I$2:$I61,I61)&gt;1,"x",1),"x"),"")</f>
        <v>x</v>
      </c>
      <c r="S61" s="26">
        <v>1202</v>
      </c>
      <c r="T61" s="26">
        <v>7</v>
      </c>
      <c r="U61" s="26" t="s">
        <v>729</v>
      </c>
      <c r="V61" s="26" t="s">
        <v>730</v>
      </c>
      <c r="W61" s="26" t="s">
        <v>160</v>
      </c>
      <c r="X61" s="26"/>
    </row>
    <row r="62" spans="1:24" x14ac:dyDescent="0.25">
      <c r="A62" s="25">
        <v>46149</v>
      </c>
      <c r="B62" s="3">
        <v>33322</v>
      </c>
      <c r="C62" s="47" t="s">
        <v>614</v>
      </c>
      <c r="D62" s="3">
        <v>1</v>
      </c>
      <c r="E62" s="4">
        <v>258</v>
      </c>
      <c r="F62" s="26">
        <f>VLOOKUP(I.T[[#This Row],[CODPROD]],[1]Planilha6!$J:$K,2,0)</f>
        <v>258</v>
      </c>
      <c r="G62" s="27"/>
      <c r="H62" t="s">
        <v>168</v>
      </c>
      <c r="I62" s="28"/>
      <c r="J62" s="26"/>
      <c r="K62" s="26"/>
      <c r="L62" s="25"/>
      <c r="M62" s="29"/>
      <c r="N62" s="31"/>
      <c r="O62" s="30">
        <f t="shared" si="4"/>
        <v>0</v>
      </c>
      <c r="P62" s="30">
        <f>IFERROR(IF(M62="",0,M62-I.T[[#This Row],[Data Expedição]]),"")</f>
        <v>0</v>
      </c>
      <c r="Q62" s="32">
        <f t="shared" si="5"/>
        <v>46143</v>
      </c>
      <c r="R62" s="26" t="str">
        <f>IFERROR(IF(H62="Entregue",IF(COUNTIFS(I$2:$I62,I62)&gt;1,"x",1),"x"),"")</f>
        <v>x</v>
      </c>
      <c r="S62" s="26">
        <v>1202</v>
      </c>
      <c r="T62" s="26">
        <v>7</v>
      </c>
      <c r="U62" s="26" t="s">
        <v>729</v>
      </c>
      <c r="V62" s="26" t="s">
        <v>730</v>
      </c>
      <c r="W62" s="26" t="s">
        <v>160</v>
      </c>
      <c r="X62" s="26"/>
    </row>
    <row r="63" spans="1:24" x14ac:dyDescent="0.25">
      <c r="A63" s="25">
        <v>46149</v>
      </c>
      <c r="B63" s="3">
        <v>32907</v>
      </c>
      <c r="C63" s="47" t="s">
        <v>616</v>
      </c>
      <c r="D63" s="3">
        <v>1</v>
      </c>
      <c r="E63" s="4">
        <v>120</v>
      </c>
      <c r="F63" s="26">
        <f>VLOOKUP(I.T[[#This Row],[CODPROD]],[1]Planilha6!$J:$K,2,0)</f>
        <v>120</v>
      </c>
      <c r="G63" s="27"/>
      <c r="H63" t="s">
        <v>168</v>
      </c>
      <c r="I63" s="28"/>
      <c r="J63" s="26"/>
      <c r="K63" s="26"/>
      <c r="L63" s="25"/>
      <c r="M63" s="29"/>
      <c r="N63" s="31"/>
      <c r="O63" s="30">
        <f t="shared" si="4"/>
        <v>0</v>
      </c>
      <c r="P63" s="30">
        <f>IFERROR(IF(M63="",0,M63-I.T[[#This Row],[Data Expedição]]),"")</f>
        <v>0</v>
      </c>
      <c r="Q63" s="32">
        <f t="shared" si="5"/>
        <v>46143</v>
      </c>
      <c r="R63" s="26" t="str">
        <f>IFERROR(IF(H63="Entregue",IF(COUNTIFS(I$2:$I63,I63)&gt;1,"x",1),"x"),"")</f>
        <v>x</v>
      </c>
      <c r="S63" s="26">
        <v>1202</v>
      </c>
      <c r="T63" s="26">
        <v>7</v>
      </c>
      <c r="U63" s="26" t="s">
        <v>729</v>
      </c>
      <c r="V63" s="26" t="s">
        <v>730</v>
      </c>
      <c r="W63" s="26" t="s">
        <v>160</v>
      </c>
      <c r="X63" s="26"/>
    </row>
    <row r="64" spans="1:24" x14ac:dyDescent="0.25">
      <c r="A64" s="25">
        <v>46149</v>
      </c>
      <c r="B64" s="3">
        <v>33557</v>
      </c>
      <c r="C64" s="47" t="s">
        <v>740</v>
      </c>
      <c r="D64" s="3">
        <v>1</v>
      </c>
      <c r="E64" s="4">
        <v>192</v>
      </c>
      <c r="F64" s="26">
        <f>VLOOKUP(I.T[[#This Row],[CODPROD]],[1]Planilha6!$J:$K,2,0)</f>
        <v>0</v>
      </c>
      <c r="G64" s="27"/>
      <c r="H64" t="s">
        <v>731</v>
      </c>
      <c r="I64" s="28"/>
      <c r="J64" s="26"/>
      <c r="K64" s="26"/>
      <c r="L64" s="25"/>
      <c r="M64" s="29"/>
      <c r="N64" s="31"/>
      <c r="O64" s="30">
        <f t="shared" si="4"/>
        <v>0</v>
      </c>
      <c r="P64" s="30">
        <f>IFERROR(IF(M64="",0,M64-I.T[[#This Row],[Data Expedição]]),"")</f>
        <v>0</v>
      </c>
      <c r="Q64" s="32">
        <f t="shared" si="5"/>
        <v>46143</v>
      </c>
      <c r="R64" s="26" t="str">
        <f>IFERROR(IF(H64="Entregue",IF(COUNTIFS(I$2:$I64,I64)&gt;1,"x",1),"x"),"")</f>
        <v>x</v>
      </c>
      <c r="S64" s="26">
        <v>1202</v>
      </c>
      <c r="T64" s="26">
        <v>7</v>
      </c>
      <c r="U64" s="26" t="s">
        <v>729</v>
      </c>
      <c r="V64" s="26" t="s">
        <v>730</v>
      </c>
      <c r="W64" s="26" t="s">
        <v>160</v>
      </c>
      <c r="X64" s="26"/>
    </row>
    <row r="65" spans="1:24" x14ac:dyDescent="0.25">
      <c r="A65" s="25">
        <v>46149</v>
      </c>
      <c r="B65" s="3">
        <v>32615</v>
      </c>
      <c r="C65" s="47" t="s">
        <v>689</v>
      </c>
      <c r="D65" s="3">
        <v>1</v>
      </c>
      <c r="E65" s="4">
        <v>288</v>
      </c>
      <c r="F65" s="26">
        <f>VLOOKUP(I.T[[#This Row],[CODPROD]],[1]Planilha6!$J:$K,2,0)</f>
        <v>288</v>
      </c>
      <c r="G65" s="27"/>
      <c r="H65" t="s">
        <v>168</v>
      </c>
      <c r="I65" s="28"/>
      <c r="J65" s="26"/>
      <c r="K65" s="26"/>
      <c r="L65" s="25"/>
      <c r="M65" s="29"/>
      <c r="N65" s="31"/>
      <c r="O65" s="30">
        <f t="shared" si="4"/>
        <v>0</v>
      </c>
      <c r="P65" s="30">
        <f>IFERROR(IF(M65="",0,M65-I.T[[#This Row],[Data Expedição]]),"")</f>
        <v>0</v>
      </c>
      <c r="Q65" s="32">
        <f t="shared" si="5"/>
        <v>46143</v>
      </c>
      <c r="R65" s="26" t="str">
        <f>IFERROR(IF(H65="Entregue",IF(COUNTIFS(I$2:$I65,I65)&gt;1,"x",1),"x"),"")</f>
        <v>x</v>
      </c>
      <c r="S65" s="26">
        <v>1202</v>
      </c>
      <c r="T65" s="26">
        <v>7</v>
      </c>
      <c r="U65" s="26" t="s">
        <v>729</v>
      </c>
      <c r="V65" s="26" t="s">
        <v>730</v>
      </c>
      <c r="W65" s="26" t="s">
        <v>160</v>
      </c>
      <c r="X65" s="26"/>
    </row>
    <row r="66" spans="1:24" x14ac:dyDescent="0.25">
      <c r="A66" s="25">
        <v>46149</v>
      </c>
      <c r="B66" s="3">
        <v>32904</v>
      </c>
      <c r="C66" s="47" t="s">
        <v>646</v>
      </c>
      <c r="D66" s="3">
        <v>1</v>
      </c>
      <c r="E66" s="4">
        <v>96</v>
      </c>
      <c r="F66" s="26">
        <f>VLOOKUP(I.T[[#This Row],[CODPROD]],[1]Planilha6!$J:$K,2,0)</f>
        <v>0</v>
      </c>
      <c r="G66" s="27"/>
      <c r="H66" t="s">
        <v>731</v>
      </c>
      <c r="I66" s="28"/>
      <c r="J66" s="26"/>
      <c r="K66" s="26"/>
      <c r="L66" s="25"/>
      <c r="M66" s="29"/>
      <c r="N66" s="31"/>
      <c r="O66" s="30">
        <f t="shared" si="4"/>
        <v>0</v>
      </c>
      <c r="P66" s="30">
        <f>IFERROR(IF(M66="",0,M66-I.T[[#This Row],[Data Expedição]]),"")</f>
        <v>0</v>
      </c>
      <c r="Q66" s="32">
        <f t="shared" si="5"/>
        <v>46143</v>
      </c>
      <c r="R66" s="26" t="str">
        <f>IFERROR(IF(H66="Entregue",IF(COUNTIFS(I$2:$I66,I66)&gt;1,"x",1),"x"),"")</f>
        <v>x</v>
      </c>
      <c r="S66" s="26">
        <v>1202</v>
      </c>
      <c r="T66" s="26">
        <v>7</v>
      </c>
      <c r="U66" s="26" t="s">
        <v>729</v>
      </c>
      <c r="V66" s="26" t="s">
        <v>730</v>
      </c>
      <c r="W66" s="26" t="s">
        <v>160</v>
      </c>
      <c r="X66" s="26"/>
    </row>
    <row r="67" spans="1:24" x14ac:dyDescent="0.25">
      <c r="A67" s="25">
        <v>46149</v>
      </c>
      <c r="B67" s="3">
        <v>32874</v>
      </c>
      <c r="C67" s="47" t="s">
        <v>676</v>
      </c>
      <c r="D67" s="3">
        <v>1</v>
      </c>
      <c r="E67" s="4">
        <v>204</v>
      </c>
      <c r="F67" s="26">
        <f>VLOOKUP(I.T[[#This Row],[CODPROD]],[1]Planilha6!$J:$K,2,0)</f>
        <v>204</v>
      </c>
      <c r="G67" s="27"/>
      <c r="H67" t="s">
        <v>168</v>
      </c>
      <c r="I67" s="28"/>
      <c r="J67" s="26"/>
      <c r="K67" s="26"/>
      <c r="L67" s="25"/>
      <c r="M67" s="29"/>
      <c r="N67" s="31"/>
      <c r="O67" s="30">
        <f t="shared" si="4"/>
        <v>0</v>
      </c>
      <c r="P67" s="30">
        <f>IFERROR(IF(M67="",0,M67-I.T[[#This Row],[Data Expedição]]),"")</f>
        <v>0</v>
      </c>
      <c r="Q67" s="32">
        <f t="shared" si="5"/>
        <v>46143</v>
      </c>
      <c r="R67" s="26" t="str">
        <f>IFERROR(IF(H67="Entregue",IF(COUNTIFS(I$2:$I67,I67)&gt;1,"x",1),"x"),"")</f>
        <v>x</v>
      </c>
      <c r="S67" s="26">
        <v>1202</v>
      </c>
      <c r="T67" s="26">
        <v>7</v>
      </c>
      <c r="U67" s="26" t="s">
        <v>729</v>
      </c>
      <c r="V67" s="26" t="s">
        <v>730</v>
      </c>
      <c r="W67" s="26" t="s">
        <v>160</v>
      </c>
      <c r="X67" s="26"/>
    </row>
    <row r="68" spans="1:24" x14ac:dyDescent="0.25">
      <c r="A68" s="25">
        <v>46149</v>
      </c>
      <c r="B68" s="3">
        <v>32883</v>
      </c>
      <c r="C68" s="47" t="s">
        <v>629</v>
      </c>
      <c r="D68" s="3">
        <v>1</v>
      </c>
      <c r="E68" s="4">
        <v>186</v>
      </c>
      <c r="F68" s="26">
        <f>VLOOKUP(I.T[[#This Row],[CODPROD]],[1]Planilha6!$J:$K,2,0)</f>
        <v>186</v>
      </c>
      <c r="G68" s="27"/>
      <c r="H68" t="s">
        <v>168</v>
      </c>
      <c r="I68" s="28"/>
      <c r="J68" s="26"/>
      <c r="K68" s="26"/>
      <c r="L68" s="25"/>
      <c r="M68" s="29"/>
      <c r="N68" s="31"/>
      <c r="O68" s="30">
        <f t="shared" si="4"/>
        <v>0</v>
      </c>
      <c r="P68" s="30">
        <f>IFERROR(IF(M68="",0,M68-I.T[[#This Row],[Data Expedição]]),"")</f>
        <v>0</v>
      </c>
      <c r="Q68" s="32">
        <f t="shared" si="5"/>
        <v>46143</v>
      </c>
      <c r="R68" s="26" t="str">
        <f>IFERROR(IF(H68="Entregue",IF(COUNTIFS(I$2:$I68,I68)&gt;1,"x",1),"x"),"")</f>
        <v>x</v>
      </c>
      <c r="S68" s="26">
        <v>1202</v>
      </c>
      <c r="T68" s="26">
        <v>7</v>
      </c>
      <c r="U68" s="26" t="s">
        <v>729</v>
      </c>
      <c r="V68" s="26" t="s">
        <v>730</v>
      </c>
      <c r="W68" s="26" t="s">
        <v>160</v>
      </c>
      <c r="X68" s="26"/>
    </row>
    <row r="69" spans="1:24" x14ac:dyDescent="0.25">
      <c r="A69" s="25">
        <v>46149</v>
      </c>
      <c r="B69" s="3">
        <v>32650</v>
      </c>
      <c r="C69" s="47" t="s">
        <v>685</v>
      </c>
      <c r="D69" s="3">
        <v>1</v>
      </c>
      <c r="E69" s="4">
        <v>282</v>
      </c>
      <c r="F69" s="26">
        <f>VLOOKUP(I.T[[#This Row],[CODPROD]],[1]Planilha6!$J:$K,2,0)</f>
        <v>282</v>
      </c>
      <c r="G69" s="27"/>
      <c r="H69" t="s">
        <v>168</v>
      </c>
      <c r="I69" s="28"/>
      <c r="J69" s="26"/>
      <c r="K69" s="26"/>
      <c r="L69" s="25"/>
      <c r="M69" s="29"/>
      <c r="N69" s="31"/>
      <c r="O69" s="30">
        <f t="shared" si="4"/>
        <v>0</v>
      </c>
      <c r="P69" s="30">
        <f>IFERROR(IF(M69="",0,M69-I.T[[#This Row],[Data Expedição]]),"")</f>
        <v>0</v>
      </c>
      <c r="Q69" s="32">
        <f t="shared" si="5"/>
        <v>46143</v>
      </c>
      <c r="R69" s="26" t="str">
        <f>IFERROR(IF(H69="Entregue",IF(COUNTIFS(I$2:$I69,I69)&gt;1,"x",1),"x"),"")</f>
        <v>x</v>
      </c>
      <c r="S69" s="26">
        <v>1202</v>
      </c>
      <c r="T69" s="26">
        <v>7</v>
      </c>
      <c r="U69" s="26" t="s">
        <v>729</v>
      </c>
      <c r="V69" s="26" t="s">
        <v>730</v>
      </c>
      <c r="W69" s="26" t="s">
        <v>160</v>
      </c>
      <c r="X69" s="26"/>
    </row>
    <row r="70" spans="1:24" x14ac:dyDescent="0.25">
      <c r="A70" s="25">
        <v>46149</v>
      </c>
      <c r="B70" s="3">
        <v>32780</v>
      </c>
      <c r="C70" s="47" t="s">
        <v>693</v>
      </c>
      <c r="D70" s="3">
        <v>1</v>
      </c>
      <c r="E70" s="4">
        <v>378</v>
      </c>
      <c r="F70" s="26">
        <f>VLOOKUP(I.T[[#This Row],[CODPROD]],[1]Planilha6!$J:$K,2,0)</f>
        <v>378</v>
      </c>
      <c r="G70" s="27"/>
      <c r="H70" t="s">
        <v>168</v>
      </c>
      <c r="I70" s="28"/>
      <c r="J70" s="26"/>
      <c r="K70" s="26"/>
      <c r="L70" s="25"/>
      <c r="M70" s="29"/>
      <c r="N70" s="31"/>
      <c r="O70" s="30">
        <f t="shared" si="4"/>
        <v>0</v>
      </c>
      <c r="P70" s="30">
        <f>IFERROR(IF(M70="",0,M70-I.T[[#This Row],[Data Expedição]]),"")</f>
        <v>0</v>
      </c>
      <c r="Q70" s="32">
        <f t="shared" si="5"/>
        <v>46143</v>
      </c>
      <c r="R70" s="26" t="str">
        <f>IFERROR(IF(H70="Entregue",IF(COUNTIFS(I$2:$I70,I70)&gt;1,"x",1),"x"),"")</f>
        <v>x</v>
      </c>
      <c r="S70" s="26">
        <v>1202</v>
      </c>
      <c r="T70" s="26">
        <v>7</v>
      </c>
      <c r="U70" s="26" t="s">
        <v>729</v>
      </c>
      <c r="V70" s="26" t="s">
        <v>730</v>
      </c>
      <c r="W70" s="26" t="s">
        <v>160</v>
      </c>
      <c r="X70" s="26"/>
    </row>
    <row r="71" spans="1:24" x14ac:dyDescent="0.25">
      <c r="A71" s="25">
        <v>46149</v>
      </c>
      <c r="B71" s="3">
        <v>34436</v>
      </c>
      <c r="C71" s="47" t="s">
        <v>645</v>
      </c>
      <c r="D71" s="3">
        <v>1</v>
      </c>
      <c r="E71" s="4">
        <v>312</v>
      </c>
      <c r="F71" s="26">
        <f>VLOOKUP(I.T[[#This Row],[CODPROD]],[1]Planilha6!$J:$K,2,0)</f>
        <v>312</v>
      </c>
      <c r="G71" s="27"/>
      <c r="H71" t="s">
        <v>168</v>
      </c>
      <c r="I71" s="28"/>
      <c r="J71" s="26"/>
      <c r="K71" s="26"/>
      <c r="L71" s="25"/>
      <c r="M71" s="29"/>
      <c r="N71" s="31"/>
      <c r="O71" s="30">
        <f t="shared" si="4"/>
        <v>0</v>
      </c>
      <c r="P71" s="30">
        <f>IFERROR(IF(M71="",0,M71-I.T[[#This Row],[Data Expedição]]),"")</f>
        <v>0</v>
      </c>
      <c r="Q71" s="32">
        <f t="shared" si="5"/>
        <v>46143</v>
      </c>
      <c r="R71" s="26" t="str">
        <f>IFERROR(IF(H71="Entregue",IF(COUNTIFS(I$2:$I71,I71)&gt;1,"x",1),"x"),"")</f>
        <v>x</v>
      </c>
      <c r="S71" s="26">
        <v>1202</v>
      </c>
      <c r="T71" s="26">
        <v>7</v>
      </c>
      <c r="U71" s="26" t="s">
        <v>729</v>
      </c>
      <c r="V71" s="26" t="s">
        <v>730</v>
      </c>
      <c r="W71" s="26" t="s">
        <v>160</v>
      </c>
      <c r="X71" s="26"/>
    </row>
    <row r="72" spans="1:24" x14ac:dyDescent="0.25">
      <c r="A72" s="25">
        <v>46149</v>
      </c>
      <c r="B72" s="3">
        <v>32614</v>
      </c>
      <c r="C72" s="47" t="s">
        <v>697</v>
      </c>
      <c r="D72" s="3">
        <v>1</v>
      </c>
      <c r="E72" s="4">
        <v>294</v>
      </c>
      <c r="F72" s="26">
        <f>VLOOKUP(I.T[[#This Row],[CODPROD]],[1]Planilha6!$J:$K,2,0)</f>
        <v>294</v>
      </c>
      <c r="G72" s="27"/>
      <c r="H72" t="s">
        <v>168</v>
      </c>
      <c r="I72" s="28"/>
      <c r="J72" s="26"/>
      <c r="K72" s="26"/>
      <c r="L72" s="25"/>
      <c r="M72" s="29"/>
      <c r="N72" s="31"/>
      <c r="O72" s="30">
        <f t="shared" si="4"/>
        <v>0</v>
      </c>
      <c r="P72" s="30">
        <f>IFERROR(IF(M72="",0,M72-I.T[[#This Row],[Data Expedição]]),"")</f>
        <v>0</v>
      </c>
      <c r="Q72" s="32">
        <f t="shared" si="5"/>
        <v>46143</v>
      </c>
      <c r="R72" s="26" t="str">
        <f>IFERROR(IF(H72="Entregue",IF(COUNTIFS(I$2:$I72,I72)&gt;1,"x",1),"x"),"")</f>
        <v>x</v>
      </c>
      <c r="S72" s="26">
        <v>1202</v>
      </c>
      <c r="T72" s="26">
        <v>7</v>
      </c>
      <c r="U72" s="26" t="s">
        <v>729</v>
      </c>
      <c r="V72" s="26" t="s">
        <v>730</v>
      </c>
      <c r="W72" s="26" t="s">
        <v>160</v>
      </c>
      <c r="X72" s="26"/>
    </row>
    <row r="73" spans="1:24" x14ac:dyDescent="0.25">
      <c r="A73" s="25">
        <v>46149</v>
      </c>
      <c r="B73" s="3">
        <v>33645</v>
      </c>
      <c r="C73" s="47" t="s">
        <v>741</v>
      </c>
      <c r="D73" s="3">
        <v>1</v>
      </c>
      <c r="E73" s="4">
        <v>504</v>
      </c>
      <c r="F73" s="26">
        <f>VLOOKUP(I.T[[#This Row],[CODPROD]],[1]Planilha6!$J:$K,2,0)</f>
        <v>0</v>
      </c>
      <c r="G73" s="27"/>
      <c r="H73" t="s">
        <v>731</v>
      </c>
      <c r="I73" s="28"/>
      <c r="J73" s="26"/>
      <c r="K73" s="26"/>
      <c r="L73" s="25"/>
      <c r="M73" s="29"/>
      <c r="N73" s="31"/>
      <c r="O73" s="30">
        <f t="shared" si="4"/>
        <v>0</v>
      </c>
      <c r="P73" s="30">
        <f>IFERROR(IF(M73="",0,M73-I.T[[#This Row],[Data Expedição]]),"")</f>
        <v>0</v>
      </c>
      <c r="Q73" s="32">
        <f t="shared" si="5"/>
        <v>46143</v>
      </c>
      <c r="R73" s="26" t="str">
        <f>IFERROR(IF(H73="Entregue",IF(COUNTIFS(I$2:$I73,I73)&gt;1,"x",1),"x"),"")</f>
        <v>x</v>
      </c>
      <c r="S73" s="26">
        <v>1202</v>
      </c>
      <c r="T73" s="26">
        <v>7</v>
      </c>
      <c r="U73" s="26" t="s">
        <v>729</v>
      </c>
      <c r="V73" s="26" t="s">
        <v>730</v>
      </c>
      <c r="W73" s="26" t="s">
        <v>160</v>
      </c>
      <c r="X73" s="26"/>
    </row>
    <row r="74" spans="1:24" x14ac:dyDescent="0.25">
      <c r="A74" s="25">
        <v>46149</v>
      </c>
      <c r="B74" s="3">
        <v>32204</v>
      </c>
      <c r="C74" s="47" t="s">
        <v>585</v>
      </c>
      <c r="D74" s="3">
        <v>1</v>
      </c>
      <c r="E74" s="4">
        <v>216</v>
      </c>
      <c r="F74" s="26">
        <f>VLOOKUP(I.T[[#This Row],[CODPROD]],[1]Planilha6!$J:$K,2,0)</f>
        <v>216</v>
      </c>
      <c r="G74" s="27"/>
      <c r="H74" t="s">
        <v>168</v>
      </c>
      <c r="I74" s="28"/>
      <c r="J74" s="26"/>
      <c r="K74" s="26"/>
      <c r="L74" s="25"/>
      <c r="M74" s="29"/>
      <c r="N74" s="31"/>
      <c r="O74" s="30">
        <f t="shared" si="4"/>
        <v>0</v>
      </c>
      <c r="P74" s="30">
        <f>IFERROR(IF(M74="",0,M74-I.T[[#This Row],[Data Expedição]]),"")</f>
        <v>0</v>
      </c>
      <c r="Q74" s="32">
        <f t="shared" si="5"/>
        <v>46143</v>
      </c>
      <c r="R74" s="26" t="str">
        <f>IFERROR(IF(H74="Entregue",IF(COUNTIFS(I$2:$I74,I74)&gt;1,"x",1),"x"),"")</f>
        <v>x</v>
      </c>
      <c r="S74" s="26">
        <v>1202</v>
      </c>
      <c r="T74" s="26">
        <v>7</v>
      </c>
      <c r="U74" s="26" t="s">
        <v>729</v>
      </c>
      <c r="V74" s="26" t="s">
        <v>730</v>
      </c>
      <c r="W74" s="26" t="s">
        <v>160</v>
      </c>
      <c r="X74" s="26"/>
    </row>
    <row r="75" spans="1:24" x14ac:dyDescent="0.25">
      <c r="A75" s="25">
        <v>46149</v>
      </c>
      <c r="B75" s="3">
        <v>43121</v>
      </c>
      <c r="C75" s="47" t="s">
        <v>742</v>
      </c>
      <c r="D75" s="3">
        <v>1</v>
      </c>
      <c r="E75" s="4">
        <v>150</v>
      </c>
      <c r="F75" s="26">
        <f>VLOOKUP(I.T[[#This Row],[CODPROD]],[1]Planilha6!$J:$K,2,0)</f>
        <v>0</v>
      </c>
      <c r="G75" s="27"/>
      <c r="H75" t="s">
        <v>731</v>
      </c>
      <c r="I75" s="28"/>
      <c r="J75" s="26"/>
      <c r="K75" s="26"/>
      <c r="L75" s="25"/>
      <c r="M75" s="29"/>
      <c r="N75" s="31"/>
      <c r="O75" s="30">
        <f t="shared" si="4"/>
        <v>0</v>
      </c>
      <c r="P75" s="30">
        <f>IFERROR(IF(M75="",0,M75-I.T[[#This Row],[Data Expedição]]),"")</f>
        <v>0</v>
      </c>
      <c r="Q75" s="32">
        <f t="shared" si="5"/>
        <v>46143</v>
      </c>
      <c r="R75" s="26" t="str">
        <f>IFERROR(IF(H75="Entregue",IF(COUNTIFS(I$2:$I75,I75)&gt;1,"x",1),"x"),"")</f>
        <v>x</v>
      </c>
      <c r="S75" s="26">
        <v>1202</v>
      </c>
      <c r="T75" s="26">
        <v>7</v>
      </c>
      <c r="U75" s="26" t="s">
        <v>729</v>
      </c>
      <c r="V75" s="26" t="s">
        <v>730</v>
      </c>
      <c r="W75" s="26" t="s">
        <v>160</v>
      </c>
      <c r="X75" s="26"/>
    </row>
    <row r="76" spans="1:24" x14ac:dyDescent="0.25">
      <c r="A76" s="25">
        <v>46149</v>
      </c>
      <c r="B76" s="3">
        <v>33298</v>
      </c>
      <c r="C76" s="47" t="s">
        <v>699</v>
      </c>
      <c r="D76" s="3">
        <v>1</v>
      </c>
      <c r="E76" s="4">
        <v>408</v>
      </c>
      <c r="F76" s="26">
        <f>VLOOKUP(I.T[[#This Row],[CODPROD]],[1]Planilha6!$J:$K,2,0)</f>
        <v>408</v>
      </c>
      <c r="G76" s="27"/>
      <c r="H76" t="s">
        <v>168</v>
      </c>
      <c r="I76" s="28"/>
      <c r="J76" s="26"/>
      <c r="K76" s="26"/>
      <c r="L76" s="25"/>
      <c r="M76" s="29"/>
      <c r="N76" s="31"/>
      <c r="O76" s="30">
        <f t="shared" si="4"/>
        <v>0</v>
      </c>
      <c r="P76" s="30">
        <f>IFERROR(IF(M76="",0,M76-I.T[[#This Row],[Data Expedição]]),"")</f>
        <v>0</v>
      </c>
      <c r="Q76" s="32">
        <f t="shared" si="5"/>
        <v>46143</v>
      </c>
      <c r="R76" s="26" t="str">
        <f>IFERROR(IF(H76="Entregue",IF(COUNTIFS(I$2:$I76,I76)&gt;1,"x",1),"x"),"")</f>
        <v>x</v>
      </c>
      <c r="S76" s="26">
        <v>1202</v>
      </c>
      <c r="T76" s="26">
        <v>7</v>
      </c>
      <c r="U76" s="26" t="s">
        <v>729</v>
      </c>
      <c r="V76" s="26" t="s">
        <v>730</v>
      </c>
      <c r="W76" s="26" t="s">
        <v>160</v>
      </c>
      <c r="X76" s="26"/>
    </row>
    <row r="77" spans="1:24" x14ac:dyDescent="0.25">
      <c r="A77" s="25">
        <v>46149</v>
      </c>
      <c r="B77" s="3">
        <v>32926</v>
      </c>
      <c r="C77" s="47" t="s">
        <v>665</v>
      </c>
      <c r="D77" s="3">
        <v>1</v>
      </c>
      <c r="E77" s="4">
        <v>108</v>
      </c>
      <c r="F77" s="26">
        <f>VLOOKUP(I.T[[#This Row],[CODPROD]],[1]Planilha6!$J:$K,2,0)</f>
        <v>0</v>
      </c>
      <c r="G77" s="27"/>
      <c r="H77" t="s">
        <v>731</v>
      </c>
      <c r="I77" s="28"/>
      <c r="J77" s="26"/>
      <c r="K77" s="26"/>
      <c r="L77" s="25"/>
      <c r="M77" s="29"/>
      <c r="N77" s="31"/>
      <c r="O77" s="30">
        <f t="shared" si="4"/>
        <v>0</v>
      </c>
      <c r="P77" s="30">
        <f>IFERROR(IF(M77="",0,M77-I.T[[#This Row],[Data Expedição]]),"")</f>
        <v>0</v>
      </c>
      <c r="Q77" s="32">
        <f t="shared" si="5"/>
        <v>46143</v>
      </c>
      <c r="R77" s="26" t="str">
        <f>IFERROR(IF(H77="Entregue",IF(COUNTIFS(I$2:$I77,I77)&gt;1,"x",1),"x"),"")</f>
        <v>x</v>
      </c>
      <c r="S77" s="26">
        <v>1202</v>
      </c>
      <c r="T77" s="26">
        <v>7</v>
      </c>
      <c r="U77" s="26" t="s">
        <v>729</v>
      </c>
      <c r="V77" s="26" t="s">
        <v>730</v>
      </c>
      <c r="W77" s="26" t="s">
        <v>160</v>
      </c>
      <c r="X77" s="26"/>
    </row>
    <row r="78" spans="1:24" x14ac:dyDescent="0.25">
      <c r="A78" s="25">
        <v>46149</v>
      </c>
      <c r="B78" s="3">
        <v>32248</v>
      </c>
      <c r="C78" s="47" t="s">
        <v>663</v>
      </c>
      <c r="D78" s="3">
        <v>1</v>
      </c>
      <c r="E78" s="4">
        <v>78</v>
      </c>
      <c r="F78" s="26">
        <f>VLOOKUP(I.T[[#This Row],[CODPROD]],[1]Planilha6!$J:$K,2,0)</f>
        <v>0</v>
      </c>
      <c r="G78" s="27"/>
      <c r="H78" t="s">
        <v>731</v>
      </c>
      <c r="I78" s="28"/>
      <c r="J78" s="26"/>
      <c r="K78" s="26"/>
      <c r="L78" s="25"/>
      <c r="M78" s="29"/>
      <c r="N78" s="31"/>
      <c r="O78" s="30">
        <f t="shared" si="4"/>
        <v>0</v>
      </c>
      <c r="P78" s="30">
        <f>IFERROR(IF(M78="",0,M78-I.T[[#This Row],[Data Expedição]]),"")</f>
        <v>0</v>
      </c>
      <c r="Q78" s="32">
        <f t="shared" si="5"/>
        <v>46143</v>
      </c>
      <c r="R78" s="26" t="str">
        <f>IFERROR(IF(H78="Entregue",IF(COUNTIFS(I$2:$I78,I78)&gt;1,"x",1),"x"),"")</f>
        <v>x</v>
      </c>
      <c r="S78" s="26">
        <v>1202</v>
      </c>
      <c r="T78" s="26">
        <v>7</v>
      </c>
      <c r="U78" s="26" t="s">
        <v>729</v>
      </c>
      <c r="V78" s="26" t="s">
        <v>730</v>
      </c>
      <c r="W78" s="26" t="s">
        <v>160</v>
      </c>
      <c r="X78" s="26"/>
    </row>
    <row r="79" spans="1:24" x14ac:dyDescent="0.25">
      <c r="A79" s="25">
        <v>46149</v>
      </c>
      <c r="B79" s="3">
        <v>33296</v>
      </c>
      <c r="C79" s="47" t="s">
        <v>674</v>
      </c>
      <c r="D79" s="3">
        <v>1</v>
      </c>
      <c r="E79" s="4">
        <v>198</v>
      </c>
      <c r="F79" s="26">
        <f>VLOOKUP(I.T[[#This Row],[CODPROD]],[1]Planilha6!$J:$K,2,0)</f>
        <v>198</v>
      </c>
      <c r="G79" s="27"/>
      <c r="H79" t="s">
        <v>168</v>
      </c>
      <c r="I79" s="28"/>
      <c r="J79" s="26"/>
      <c r="K79" s="26"/>
      <c r="L79" s="25"/>
      <c r="M79" s="29"/>
      <c r="N79" s="31"/>
      <c r="O79" s="30">
        <f t="shared" si="4"/>
        <v>0</v>
      </c>
      <c r="P79" s="30">
        <f>IFERROR(IF(M79="",0,M79-I.T[[#This Row],[Data Expedição]]),"")</f>
        <v>0</v>
      </c>
      <c r="Q79" s="32">
        <f t="shared" si="5"/>
        <v>46143</v>
      </c>
      <c r="R79" s="26" t="str">
        <f>IFERROR(IF(H79="Entregue",IF(COUNTIFS(I$2:$I79,I79)&gt;1,"x",1),"x"),"")</f>
        <v>x</v>
      </c>
      <c r="S79" s="26">
        <v>1202</v>
      </c>
      <c r="T79" s="26">
        <v>7</v>
      </c>
      <c r="U79" s="26" t="s">
        <v>729</v>
      </c>
      <c r="V79" s="26" t="s">
        <v>730</v>
      </c>
      <c r="W79" s="26" t="s">
        <v>160</v>
      </c>
      <c r="X79" s="26"/>
    </row>
    <row r="80" spans="1:24" x14ac:dyDescent="0.25">
      <c r="A80" s="25">
        <v>46149</v>
      </c>
      <c r="B80" s="3">
        <v>33250</v>
      </c>
      <c r="C80" s="47" t="s">
        <v>600</v>
      </c>
      <c r="D80" s="3">
        <v>1</v>
      </c>
      <c r="E80" s="4">
        <v>348</v>
      </c>
      <c r="F80" s="26">
        <f>VLOOKUP(I.T[[#This Row],[CODPROD]],[1]Planilha6!$J:$K,2,0)</f>
        <v>348</v>
      </c>
      <c r="G80" s="27"/>
      <c r="H80" t="s">
        <v>168</v>
      </c>
      <c r="I80" s="28"/>
      <c r="J80" s="26"/>
      <c r="K80" s="26"/>
      <c r="L80" s="25"/>
      <c r="M80" s="29"/>
      <c r="N80" s="31"/>
      <c r="O80" s="30">
        <f t="shared" si="4"/>
        <v>0</v>
      </c>
      <c r="P80" s="30">
        <f>IFERROR(IF(M80="",0,M80-I.T[[#This Row],[Data Expedição]]),"")</f>
        <v>0</v>
      </c>
      <c r="Q80" s="32">
        <f t="shared" si="5"/>
        <v>46143</v>
      </c>
      <c r="R80" s="26" t="str">
        <f>IFERROR(IF(H80="Entregue",IF(COUNTIFS(I$2:$I80,I80)&gt;1,"x",1),"x"),"")</f>
        <v>x</v>
      </c>
      <c r="S80" s="26">
        <v>1202</v>
      </c>
      <c r="T80" s="26">
        <v>7</v>
      </c>
      <c r="U80" s="26" t="s">
        <v>729</v>
      </c>
      <c r="V80" s="26" t="s">
        <v>730</v>
      </c>
      <c r="W80" s="26" t="s">
        <v>160</v>
      </c>
      <c r="X80" s="26"/>
    </row>
    <row r="81" spans="1:24" x14ac:dyDescent="0.25">
      <c r="A81" s="25">
        <v>46149</v>
      </c>
      <c r="B81" s="3">
        <v>32618</v>
      </c>
      <c r="C81" s="47" t="s">
        <v>652</v>
      </c>
      <c r="D81" s="3">
        <v>1</v>
      </c>
      <c r="E81" s="4">
        <v>156</v>
      </c>
      <c r="F81" s="26">
        <f>VLOOKUP(I.T[[#This Row],[CODPROD]],[1]Planilha6!$J:$K,2,0)</f>
        <v>0</v>
      </c>
      <c r="G81" s="27"/>
      <c r="H81" t="s">
        <v>731</v>
      </c>
      <c r="I81" s="28"/>
      <c r="J81" s="26"/>
      <c r="K81" s="26"/>
      <c r="L81" s="25"/>
      <c r="M81" s="29"/>
      <c r="N81" s="31"/>
      <c r="O81" s="30">
        <f t="shared" si="4"/>
        <v>0</v>
      </c>
      <c r="P81" s="30">
        <f>IFERROR(IF(M81="",0,M81-I.T[[#This Row],[Data Expedição]]),"")</f>
        <v>0</v>
      </c>
      <c r="Q81" s="32">
        <f t="shared" si="5"/>
        <v>46143</v>
      </c>
      <c r="R81" s="26" t="str">
        <f>IFERROR(IF(H81="Entregue",IF(COUNTIFS(I$2:$I81,I81)&gt;1,"x",1),"x"),"")</f>
        <v>x</v>
      </c>
      <c r="S81" s="26">
        <v>1202</v>
      </c>
      <c r="T81" s="26">
        <v>7</v>
      </c>
      <c r="U81" s="26" t="s">
        <v>729</v>
      </c>
      <c r="V81" s="26" t="s">
        <v>730</v>
      </c>
      <c r="W81" s="26" t="s">
        <v>160</v>
      </c>
      <c r="X81" s="26"/>
    </row>
    <row r="82" spans="1:24" x14ac:dyDescent="0.25">
      <c r="A82" s="25">
        <v>46149</v>
      </c>
      <c r="B82" s="3">
        <v>43735</v>
      </c>
      <c r="C82" s="47" t="s">
        <v>487</v>
      </c>
      <c r="D82" s="3">
        <v>1</v>
      </c>
      <c r="E82" s="4">
        <v>492</v>
      </c>
      <c r="F82" s="26">
        <f>VLOOKUP(I.T[[#This Row],[CODPROD]],[1]Planilha6!$J:$K,2,0)</f>
        <v>0</v>
      </c>
      <c r="G82" s="27"/>
      <c r="H82" t="s">
        <v>731</v>
      </c>
      <c r="I82" s="28"/>
      <c r="J82" s="26"/>
      <c r="K82" s="26"/>
      <c r="L82" s="25"/>
      <c r="M82" s="29"/>
      <c r="N82" s="31"/>
      <c r="O82" s="30">
        <f t="shared" si="4"/>
        <v>0</v>
      </c>
      <c r="P82" s="30">
        <f>IFERROR(IF(M82="",0,M82-I.T[[#This Row],[Data Expedição]]),"")</f>
        <v>0</v>
      </c>
      <c r="Q82" s="32">
        <f t="shared" si="5"/>
        <v>46143</v>
      </c>
      <c r="R82" s="26" t="str">
        <f>IFERROR(IF(H82="Entregue",IF(COUNTIFS(I$2:$I82,I82)&gt;1,"x",1),"x"),"")</f>
        <v>x</v>
      </c>
      <c r="S82" s="26">
        <v>1202</v>
      </c>
      <c r="T82" s="26">
        <v>7</v>
      </c>
      <c r="U82" s="26" t="s">
        <v>729</v>
      </c>
      <c r="V82" s="26" t="s">
        <v>730</v>
      </c>
      <c r="W82" s="26" t="s">
        <v>160</v>
      </c>
      <c r="X82" s="26"/>
    </row>
    <row r="83" spans="1:24" x14ac:dyDescent="0.25">
      <c r="A83" s="25">
        <v>46149</v>
      </c>
      <c r="B83" s="3">
        <v>31713</v>
      </c>
      <c r="C83" s="47" t="s">
        <v>696</v>
      </c>
      <c r="D83" s="3">
        <v>1</v>
      </c>
      <c r="E83" s="4">
        <v>252</v>
      </c>
      <c r="F83" s="26">
        <f>VLOOKUP(I.T[[#This Row],[CODPROD]],[1]Planilha6!$J:$K,2,0)</f>
        <v>252</v>
      </c>
      <c r="G83" s="27"/>
      <c r="H83" t="s">
        <v>168</v>
      </c>
      <c r="I83" s="28"/>
      <c r="J83" s="26"/>
      <c r="K83" s="26"/>
      <c r="L83" s="25"/>
      <c r="M83" s="29"/>
      <c r="N83" s="31"/>
      <c r="O83" s="30">
        <f t="shared" si="4"/>
        <v>0</v>
      </c>
      <c r="P83" s="30">
        <f>IFERROR(IF(M83="",0,M83-I.T[[#This Row],[Data Expedição]]),"")</f>
        <v>0</v>
      </c>
      <c r="Q83" s="32">
        <f t="shared" si="5"/>
        <v>46143</v>
      </c>
      <c r="R83" s="26" t="str">
        <f>IFERROR(IF(H83="Entregue",IF(COUNTIFS(I$2:$I83,I83)&gt;1,"x",1),"x"),"")</f>
        <v>x</v>
      </c>
      <c r="S83" s="26">
        <v>1202</v>
      </c>
      <c r="T83" s="26">
        <v>7</v>
      </c>
      <c r="U83" s="26" t="s">
        <v>729</v>
      </c>
      <c r="V83" s="26" t="s">
        <v>730</v>
      </c>
      <c r="W83" s="26" t="s">
        <v>160</v>
      </c>
      <c r="X83" s="26"/>
    </row>
    <row r="84" spans="1:24" x14ac:dyDescent="0.25">
      <c r="A84" s="25">
        <v>46149</v>
      </c>
      <c r="B84" s="3">
        <v>32670</v>
      </c>
      <c r="C84" s="47" t="s">
        <v>621</v>
      </c>
      <c r="D84" s="3">
        <v>1</v>
      </c>
      <c r="E84" s="4">
        <v>42</v>
      </c>
      <c r="F84" s="26">
        <f>VLOOKUP(I.T[[#This Row],[CODPROD]],[1]Planilha6!$J:$K,2,0)</f>
        <v>42</v>
      </c>
      <c r="G84" s="27"/>
      <c r="H84" t="s">
        <v>168</v>
      </c>
      <c r="I84" s="28"/>
      <c r="J84" s="26"/>
      <c r="K84" s="26"/>
      <c r="L84" s="25"/>
      <c r="M84" s="29"/>
      <c r="N84" s="31"/>
      <c r="O84" s="30">
        <f t="shared" si="4"/>
        <v>0</v>
      </c>
      <c r="P84" s="30">
        <f>IFERROR(IF(M84="",0,M84-I.T[[#This Row],[Data Expedição]]),"")</f>
        <v>0</v>
      </c>
      <c r="Q84" s="32">
        <f t="shared" si="5"/>
        <v>46143</v>
      </c>
      <c r="R84" s="26" t="str">
        <f>IFERROR(IF(H84="Entregue",IF(COUNTIFS(I$2:$I84,I84)&gt;1,"x",1),"x"),"")</f>
        <v>x</v>
      </c>
      <c r="S84" s="26">
        <v>1202</v>
      </c>
      <c r="T84" s="26">
        <v>7</v>
      </c>
      <c r="U84" s="26" t="s">
        <v>729</v>
      </c>
      <c r="V84" s="26" t="s">
        <v>730</v>
      </c>
      <c r="W84" s="26" t="s">
        <v>160</v>
      </c>
      <c r="X84" s="26"/>
    </row>
    <row r="85" spans="1:24" x14ac:dyDescent="0.25">
      <c r="A85" s="25">
        <v>46149</v>
      </c>
      <c r="B85" s="3">
        <v>43762</v>
      </c>
      <c r="C85" s="47" t="s">
        <v>467</v>
      </c>
      <c r="D85" s="3">
        <v>1</v>
      </c>
      <c r="E85" s="4">
        <v>84</v>
      </c>
      <c r="F85" s="26">
        <f>VLOOKUP(I.T[[#This Row],[CODPROD]],[1]Planilha6!$J:$K,2,0)</f>
        <v>84</v>
      </c>
      <c r="G85" s="27"/>
      <c r="H85" t="s">
        <v>168</v>
      </c>
      <c r="I85" s="28"/>
      <c r="J85" s="26"/>
      <c r="K85" s="26"/>
      <c r="L85" s="25"/>
      <c r="M85" s="29"/>
      <c r="N85" s="31"/>
      <c r="O85" s="30">
        <f t="shared" si="4"/>
        <v>0</v>
      </c>
      <c r="P85" s="30">
        <f>IFERROR(IF(M85="",0,M85-I.T[[#This Row],[Data Expedição]]),"")</f>
        <v>0</v>
      </c>
      <c r="Q85" s="32">
        <f t="shared" si="5"/>
        <v>46143</v>
      </c>
      <c r="R85" s="26" t="str">
        <f>IFERROR(IF(H85="Entregue",IF(COUNTIFS(I$2:$I85,I85)&gt;1,"x",1),"x"),"")</f>
        <v>x</v>
      </c>
      <c r="S85" s="26">
        <v>1202</v>
      </c>
      <c r="T85" s="26">
        <v>7</v>
      </c>
      <c r="U85" s="26" t="s">
        <v>729</v>
      </c>
      <c r="V85" s="26" t="s">
        <v>730</v>
      </c>
      <c r="W85" s="26" t="s">
        <v>160</v>
      </c>
      <c r="X85" s="26"/>
    </row>
    <row r="86" spans="1:24" x14ac:dyDescent="0.25">
      <c r="A86" s="25">
        <v>46149</v>
      </c>
      <c r="B86" s="3">
        <v>33320</v>
      </c>
      <c r="C86" s="47" t="s">
        <v>666</v>
      </c>
      <c r="D86" s="3">
        <v>1</v>
      </c>
      <c r="E86" s="4">
        <v>294</v>
      </c>
      <c r="F86" s="26">
        <f>VLOOKUP(I.T[[#This Row],[CODPROD]],[1]Planilha6!$J:$K,2,0)</f>
        <v>0</v>
      </c>
      <c r="G86" s="27"/>
      <c r="H86" t="s">
        <v>731</v>
      </c>
      <c r="I86" s="28"/>
      <c r="J86" s="26"/>
      <c r="K86" s="26"/>
      <c r="L86" s="25"/>
      <c r="M86" s="29"/>
      <c r="N86" s="31"/>
      <c r="O86" s="30">
        <f t="shared" si="4"/>
        <v>0</v>
      </c>
      <c r="P86" s="30">
        <f>IFERROR(IF(M86="",0,M86-I.T[[#This Row],[Data Expedição]]),"")</f>
        <v>0</v>
      </c>
      <c r="Q86" s="32">
        <f t="shared" si="5"/>
        <v>46143</v>
      </c>
      <c r="R86" s="26" t="str">
        <f>IFERROR(IF(H86="Entregue",IF(COUNTIFS(I$2:$I86,I86)&gt;1,"x",1),"x"),"")</f>
        <v>x</v>
      </c>
      <c r="S86" s="26">
        <v>1202</v>
      </c>
      <c r="T86" s="26">
        <v>7</v>
      </c>
      <c r="U86" s="26" t="s">
        <v>729</v>
      </c>
      <c r="V86" s="26" t="s">
        <v>730</v>
      </c>
      <c r="W86" s="26" t="s">
        <v>160</v>
      </c>
      <c r="X86" s="26"/>
    </row>
    <row r="87" spans="1:24" x14ac:dyDescent="0.25">
      <c r="A87" s="25">
        <v>46149</v>
      </c>
      <c r="B87" s="3">
        <v>34915</v>
      </c>
      <c r="C87" s="47" t="s">
        <v>743</v>
      </c>
      <c r="D87" s="3">
        <v>1</v>
      </c>
      <c r="E87" s="4">
        <v>36</v>
      </c>
      <c r="F87" s="26">
        <f>VLOOKUP(I.T[[#This Row],[CODPROD]],[1]Planilha6!$J:$K,2,0)</f>
        <v>36</v>
      </c>
      <c r="G87" s="27"/>
      <c r="H87" t="s">
        <v>168</v>
      </c>
      <c r="I87" s="28"/>
      <c r="J87" s="26"/>
      <c r="K87" s="26"/>
      <c r="L87" s="25"/>
      <c r="M87" s="29"/>
      <c r="N87" s="31"/>
      <c r="O87" s="30">
        <f t="shared" si="4"/>
        <v>0</v>
      </c>
      <c r="P87" s="30">
        <f>IFERROR(IF(M87="",0,M87-I.T[[#This Row],[Data Expedição]]),"")</f>
        <v>0</v>
      </c>
      <c r="Q87" s="32">
        <f t="shared" si="5"/>
        <v>46143</v>
      </c>
      <c r="R87" s="26" t="str">
        <f>IFERROR(IF(H87="Entregue",IF(COUNTIFS(I$2:$I87,I87)&gt;1,"x",1),"x"),"")</f>
        <v>x</v>
      </c>
      <c r="S87" s="26">
        <v>1202</v>
      </c>
      <c r="T87" s="26">
        <v>7</v>
      </c>
      <c r="U87" s="26" t="s">
        <v>729</v>
      </c>
      <c r="V87" s="26" t="s">
        <v>730</v>
      </c>
      <c r="W87" s="26" t="s">
        <v>160</v>
      </c>
      <c r="X87" s="26"/>
    </row>
    <row r="88" spans="1:24" x14ac:dyDescent="0.25">
      <c r="A88" s="25">
        <v>46149</v>
      </c>
      <c r="B88" s="3">
        <v>32245</v>
      </c>
      <c r="C88" s="47" t="s">
        <v>603</v>
      </c>
      <c r="D88" s="3">
        <v>1</v>
      </c>
      <c r="E88" s="4">
        <v>372</v>
      </c>
      <c r="F88" s="26">
        <f>VLOOKUP(I.T[[#This Row],[CODPROD]],[1]Planilha6!$J:$K,2,0)</f>
        <v>372</v>
      </c>
      <c r="G88" s="27"/>
      <c r="H88" t="s">
        <v>168</v>
      </c>
      <c r="I88" s="28"/>
      <c r="J88" s="26"/>
      <c r="K88" s="26"/>
      <c r="L88" s="25"/>
      <c r="M88" s="29"/>
      <c r="N88" s="31"/>
      <c r="O88" s="30">
        <f t="shared" si="4"/>
        <v>0</v>
      </c>
      <c r="P88" s="30">
        <f>IFERROR(IF(M88="",0,M88-I.T[[#This Row],[Data Expedição]]),"")</f>
        <v>0</v>
      </c>
      <c r="Q88" s="32">
        <f t="shared" si="5"/>
        <v>46143</v>
      </c>
      <c r="R88" s="26" t="str">
        <f>IFERROR(IF(H88="Entregue",IF(COUNTIFS(I$2:$I88,I88)&gt;1,"x",1),"x"),"")</f>
        <v>x</v>
      </c>
      <c r="S88" s="26">
        <v>1202</v>
      </c>
      <c r="T88" s="26">
        <v>7</v>
      </c>
      <c r="U88" s="26" t="s">
        <v>729</v>
      </c>
      <c r="V88" s="26" t="s">
        <v>730</v>
      </c>
      <c r="W88" s="26" t="s">
        <v>160</v>
      </c>
      <c r="X88" s="26"/>
    </row>
    <row r="89" spans="1:24" x14ac:dyDescent="0.25">
      <c r="A89" s="25">
        <v>46149</v>
      </c>
      <c r="B89" s="3">
        <v>32882</v>
      </c>
      <c r="C89" s="47" t="s">
        <v>647</v>
      </c>
      <c r="D89" s="3">
        <v>1</v>
      </c>
      <c r="E89" s="4">
        <v>348</v>
      </c>
      <c r="F89" s="26">
        <f>VLOOKUP(I.T[[#This Row],[CODPROD]],[1]Planilha6!$J:$K,2,0)</f>
        <v>0</v>
      </c>
      <c r="G89" s="27"/>
      <c r="H89" t="s">
        <v>731</v>
      </c>
      <c r="I89" s="28"/>
      <c r="J89" s="26"/>
      <c r="K89" s="26"/>
      <c r="L89" s="25"/>
      <c r="M89" s="29"/>
      <c r="N89" s="31"/>
      <c r="O89" s="30">
        <f t="shared" ref="O89:O120" si="6">IFERROR(IF(L89="",0,L89-A89),"")</f>
        <v>0</v>
      </c>
      <c r="P89" s="30">
        <f>IFERROR(IF(M89="",0,M89-I.T[[#This Row],[Data Expedição]]),"")</f>
        <v>0</v>
      </c>
      <c r="Q89" s="32">
        <f t="shared" ref="Q89:Q120" si="7">IFERROR(DATE(YEAR(A89),MONTH(A89),1),"")</f>
        <v>46143</v>
      </c>
      <c r="R89" s="26" t="str">
        <f>IFERROR(IF(H89="Entregue",IF(COUNTIFS(I$2:$I89,I89)&gt;1,"x",1),"x"),"")</f>
        <v>x</v>
      </c>
      <c r="S89" s="26">
        <v>1202</v>
      </c>
      <c r="T89" s="26">
        <v>7</v>
      </c>
      <c r="U89" s="26" t="s">
        <v>729</v>
      </c>
      <c r="V89" s="26" t="s">
        <v>730</v>
      </c>
      <c r="W89" s="26" t="s">
        <v>160</v>
      </c>
      <c r="X89" s="26"/>
    </row>
    <row r="90" spans="1:24" x14ac:dyDescent="0.25">
      <c r="A90" s="25">
        <v>46149</v>
      </c>
      <c r="B90" s="3">
        <v>95197</v>
      </c>
      <c r="C90" s="47" t="s">
        <v>418</v>
      </c>
      <c r="D90" s="3">
        <v>1</v>
      </c>
      <c r="E90" s="4">
        <v>246</v>
      </c>
      <c r="F90" s="26">
        <f>VLOOKUP(I.T[[#This Row],[CODPROD]],[1]Planilha6!$J:$K,2,0)</f>
        <v>246</v>
      </c>
      <c r="G90" s="27"/>
      <c r="H90" t="s">
        <v>168</v>
      </c>
      <c r="I90" s="28"/>
      <c r="J90" s="26"/>
      <c r="K90" s="26"/>
      <c r="L90" s="25"/>
      <c r="M90" s="29"/>
      <c r="N90" s="31"/>
      <c r="O90" s="30">
        <f t="shared" si="6"/>
        <v>0</v>
      </c>
      <c r="P90" s="30">
        <f>IFERROR(IF(M90="",0,M90-I.T[[#This Row],[Data Expedição]]),"")</f>
        <v>0</v>
      </c>
      <c r="Q90" s="32">
        <f t="shared" si="7"/>
        <v>46143</v>
      </c>
      <c r="R90" s="26" t="str">
        <f>IFERROR(IF(H90="Entregue",IF(COUNTIFS(I$2:$I90,I90)&gt;1,"x",1),"x"),"")</f>
        <v>x</v>
      </c>
      <c r="S90" s="26">
        <v>1202</v>
      </c>
      <c r="T90" s="26">
        <v>7</v>
      </c>
      <c r="U90" s="26" t="s">
        <v>729</v>
      </c>
      <c r="V90" s="26" t="s">
        <v>730</v>
      </c>
      <c r="W90" s="26" t="s">
        <v>160</v>
      </c>
      <c r="X90" s="26"/>
    </row>
    <row r="91" spans="1:24" x14ac:dyDescent="0.25">
      <c r="A91" s="25">
        <v>46149</v>
      </c>
      <c r="B91" s="3">
        <v>34921</v>
      </c>
      <c r="C91" s="47" t="s">
        <v>744</v>
      </c>
      <c r="D91" s="3">
        <v>1</v>
      </c>
      <c r="E91" s="4">
        <v>402</v>
      </c>
      <c r="F91" s="26">
        <f>VLOOKUP(I.T[[#This Row],[CODPROD]],[1]Planilha6!$J:$K,2,0)</f>
        <v>0</v>
      </c>
      <c r="G91" s="27"/>
      <c r="H91" t="s">
        <v>731</v>
      </c>
      <c r="I91" s="28"/>
      <c r="J91" s="26"/>
      <c r="K91" s="26"/>
      <c r="L91" s="25"/>
      <c r="M91" s="29"/>
      <c r="N91" s="31"/>
      <c r="O91" s="30">
        <f t="shared" si="6"/>
        <v>0</v>
      </c>
      <c r="P91" s="30">
        <f>IFERROR(IF(M91="",0,M91-I.T[[#This Row],[Data Expedição]]),"")</f>
        <v>0</v>
      </c>
      <c r="Q91" s="32">
        <f t="shared" si="7"/>
        <v>46143</v>
      </c>
      <c r="R91" s="26" t="str">
        <f>IFERROR(IF(H91="Entregue",IF(COUNTIFS(I$2:$I91,I91)&gt;1,"x",1),"x"),"")</f>
        <v>x</v>
      </c>
      <c r="S91" s="26">
        <v>1202</v>
      </c>
      <c r="T91" s="26">
        <v>7</v>
      </c>
      <c r="U91" s="26" t="s">
        <v>729</v>
      </c>
      <c r="V91" s="26" t="s">
        <v>730</v>
      </c>
      <c r="W91" s="26" t="s">
        <v>160</v>
      </c>
      <c r="X91" s="26"/>
    </row>
    <row r="92" spans="1:24" x14ac:dyDescent="0.25">
      <c r="A92" s="25">
        <v>46149</v>
      </c>
      <c r="B92" s="3">
        <v>33321</v>
      </c>
      <c r="C92" s="47" t="s">
        <v>613</v>
      </c>
      <c r="D92" s="3">
        <v>1</v>
      </c>
      <c r="E92" s="4">
        <v>36</v>
      </c>
      <c r="F92" s="26">
        <f>VLOOKUP(I.T[[#This Row],[CODPROD]],[1]Planilha6!$J:$K,2,0)</f>
        <v>36</v>
      </c>
      <c r="G92" s="27"/>
      <c r="H92" t="s">
        <v>168</v>
      </c>
      <c r="I92" s="28"/>
      <c r="J92" s="26"/>
      <c r="K92" s="26"/>
      <c r="L92" s="25"/>
      <c r="M92" s="29"/>
      <c r="N92" s="31"/>
      <c r="O92" s="30">
        <f t="shared" si="6"/>
        <v>0</v>
      </c>
      <c r="P92" s="30">
        <f>IFERROR(IF(M92="",0,M92-I.T[[#This Row],[Data Expedição]]),"")</f>
        <v>0</v>
      </c>
      <c r="Q92" s="32">
        <f t="shared" si="7"/>
        <v>46143</v>
      </c>
      <c r="R92" s="26" t="str">
        <f>IFERROR(IF(H92="Entregue",IF(COUNTIFS(I$2:$I92,I92)&gt;1,"x",1),"x"),"")</f>
        <v>x</v>
      </c>
      <c r="S92" s="26">
        <v>1202</v>
      </c>
      <c r="T92" s="26">
        <v>7</v>
      </c>
      <c r="U92" s="26" t="s">
        <v>729</v>
      </c>
      <c r="V92" s="26" t="s">
        <v>730</v>
      </c>
      <c r="W92" s="26" t="s">
        <v>160</v>
      </c>
      <c r="X92" s="26"/>
    </row>
    <row r="93" spans="1:24" x14ac:dyDescent="0.25">
      <c r="A93" s="25">
        <v>46149</v>
      </c>
      <c r="B93" s="3">
        <v>33457</v>
      </c>
      <c r="C93" s="47" t="s">
        <v>595</v>
      </c>
      <c r="D93" s="3">
        <v>1</v>
      </c>
      <c r="E93" s="4">
        <v>348</v>
      </c>
      <c r="F93" s="26">
        <f>VLOOKUP(I.T[[#This Row],[CODPROD]],[1]Planilha6!$J:$K,2,0)</f>
        <v>348</v>
      </c>
      <c r="G93" s="27"/>
      <c r="H93" t="s">
        <v>168</v>
      </c>
      <c r="I93" s="28"/>
      <c r="J93" s="26"/>
      <c r="K93" s="26"/>
      <c r="L93" s="25"/>
      <c r="M93" s="29"/>
      <c r="N93" s="31"/>
      <c r="O93" s="30">
        <f t="shared" si="6"/>
        <v>0</v>
      </c>
      <c r="P93" s="30">
        <f>IFERROR(IF(M93="",0,M93-I.T[[#This Row],[Data Expedição]]),"")</f>
        <v>0</v>
      </c>
      <c r="Q93" s="32">
        <f t="shared" si="7"/>
        <v>46143</v>
      </c>
      <c r="R93" s="26" t="str">
        <f>IFERROR(IF(H93="Entregue",IF(COUNTIFS(I$2:$I93,I93)&gt;1,"x",1),"x"),"")</f>
        <v>x</v>
      </c>
      <c r="S93" s="26">
        <v>1202</v>
      </c>
      <c r="T93" s="26">
        <v>7</v>
      </c>
      <c r="U93" s="26" t="s">
        <v>729</v>
      </c>
      <c r="V93" s="26" t="s">
        <v>730</v>
      </c>
      <c r="W93" s="26" t="s">
        <v>160</v>
      </c>
      <c r="X93" s="26"/>
    </row>
    <row r="94" spans="1:24" x14ac:dyDescent="0.25">
      <c r="A94" s="25">
        <v>46149</v>
      </c>
      <c r="B94" s="3">
        <v>33269</v>
      </c>
      <c r="C94" s="47" t="s">
        <v>668</v>
      </c>
      <c r="D94" s="3">
        <v>1</v>
      </c>
      <c r="E94" s="4">
        <v>264</v>
      </c>
      <c r="F94" s="26">
        <f>VLOOKUP(I.T[[#This Row],[CODPROD]],[1]Planilha6!$J:$K,2,0)</f>
        <v>264</v>
      </c>
      <c r="G94" s="27"/>
      <c r="H94" t="s">
        <v>168</v>
      </c>
      <c r="I94" s="28"/>
      <c r="J94" s="26"/>
      <c r="K94" s="26"/>
      <c r="L94" s="25"/>
      <c r="M94" s="29"/>
      <c r="N94" s="31"/>
      <c r="O94" s="30">
        <f t="shared" si="6"/>
        <v>0</v>
      </c>
      <c r="P94" s="30">
        <f>IFERROR(IF(M94="",0,M94-I.T[[#This Row],[Data Expedição]]),"")</f>
        <v>0</v>
      </c>
      <c r="Q94" s="32">
        <f t="shared" si="7"/>
        <v>46143</v>
      </c>
      <c r="R94" s="26" t="str">
        <f>IFERROR(IF(H94="Entregue",IF(COUNTIFS(I$2:$I94,I94)&gt;1,"x",1),"x"),"")</f>
        <v>x</v>
      </c>
      <c r="S94" s="26">
        <v>1202</v>
      </c>
      <c r="T94" s="26">
        <v>7</v>
      </c>
      <c r="U94" s="26" t="s">
        <v>729</v>
      </c>
      <c r="V94" s="26" t="s">
        <v>730</v>
      </c>
      <c r="W94" s="26" t="s">
        <v>160</v>
      </c>
      <c r="X94" s="26"/>
    </row>
    <row r="95" spans="1:24" x14ac:dyDescent="0.25">
      <c r="A95" s="25">
        <v>46149</v>
      </c>
      <c r="B95" s="3">
        <v>30452</v>
      </c>
      <c r="C95" s="47" t="s">
        <v>651</v>
      </c>
      <c r="D95" s="3">
        <v>1</v>
      </c>
      <c r="E95" s="4">
        <v>174</v>
      </c>
      <c r="F95" s="26">
        <f>VLOOKUP(I.T[[#This Row],[CODPROD]],[1]Planilha6!$J:$K,2,0)</f>
        <v>174</v>
      </c>
      <c r="G95" s="27"/>
      <c r="H95" t="s">
        <v>168</v>
      </c>
      <c r="I95" s="28"/>
      <c r="J95" s="26"/>
      <c r="K95" s="26"/>
      <c r="L95" s="25"/>
      <c r="M95" s="29"/>
      <c r="N95" s="31"/>
      <c r="O95" s="30">
        <f t="shared" si="6"/>
        <v>0</v>
      </c>
      <c r="P95" s="30">
        <f>IFERROR(IF(M95="",0,M95-I.T[[#This Row],[Data Expedição]]),"")</f>
        <v>0</v>
      </c>
      <c r="Q95" s="32">
        <f t="shared" si="7"/>
        <v>46143</v>
      </c>
      <c r="R95" s="26" t="str">
        <f>IFERROR(IF(H95="Entregue",IF(COUNTIFS(I$2:$I95,I95)&gt;1,"x",1),"x"),"")</f>
        <v>x</v>
      </c>
      <c r="S95" s="26">
        <v>1202</v>
      </c>
      <c r="T95" s="26">
        <v>7</v>
      </c>
      <c r="U95" s="26" t="s">
        <v>729</v>
      </c>
      <c r="V95" s="26" t="s">
        <v>730</v>
      </c>
      <c r="W95" s="26" t="s">
        <v>160</v>
      </c>
      <c r="X95" s="26"/>
    </row>
    <row r="96" spans="1:24" x14ac:dyDescent="0.25">
      <c r="A96" s="25">
        <v>46149</v>
      </c>
      <c r="B96" s="3">
        <v>32654</v>
      </c>
      <c r="C96" s="47" t="s">
        <v>636</v>
      </c>
      <c r="D96" s="3">
        <v>1</v>
      </c>
      <c r="E96" s="4">
        <v>162</v>
      </c>
      <c r="F96" s="26">
        <f>VLOOKUP(I.T[[#This Row],[CODPROD]],[1]Planilha6!$J:$K,2,0)</f>
        <v>162</v>
      </c>
      <c r="G96" s="27"/>
      <c r="H96" t="s">
        <v>168</v>
      </c>
      <c r="I96" s="28"/>
      <c r="J96" s="26"/>
      <c r="K96" s="26"/>
      <c r="L96" s="25"/>
      <c r="M96" s="29"/>
      <c r="N96" s="31"/>
      <c r="O96" s="30">
        <f t="shared" si="6"/>
        <v>0</v>
      </c>
      <c r="P96" s="30">
        <f>IFERROR(IF(M96="",0,M96-I.T[[#This Row],[Data Expedição]]),"")</f>
        <v>0</v>
      </c>
      <c r="Q96" s="32">
        <f t="shared" si="7"/>
        <v>46143</v>
      </c>
      <c r="R96" s="26" t="str">
        <f>IFERROR(IF(H96="Entregue",IF(COUNTIFS(I$2:$I96,I96)&gt;1,"x",1),"x"),"")</f>
        <v>x</v>
      </c>
      <c r="S96" s="26">
        <v>1202</v>
      </c>
      <c r="T96" s="26">
        <v>7</v>
      </c>
      <c r="U96" s="26" t="s">
        <v>729</v>
      </c>
      <c r="V96" s="26" t="s">
        <v>730</v>
      </c>
      <c r="W96" s="26" t="s">
        <v>160</v>
      </c>
      <c r="X96" s="26"/>
    </row>
    <row r="97" spans="1:24" x14ac:dyDescent="0.25">
      <c r="A97" s="25">
        <v>46149</v>
      </c>
      <c r="B97" s="3">
        <v>30454</v>
      </c>
      <c r="C97" s="47" t="s">
        <v>662</v>
      </c>
      <c r="D97" s="3">
        <v>1</v>
      </c>
      <c r="E97" s="4">
        <v>228</v>
      </c>
      <c r="F97" s="26">
        <f>VLOOKUP(I.T[[#This Row],[CODPROD]],[1]Planilha6!$J:$K,2,0)</f>
        <v>228</v>
      </c>
      <c r="G97" s="27"/>
      <c r="H97" t="s">
        <v>168</v>
      </c>
      <c r="I97" s="28"/>
      <c r="J97" s="26"/>
      <c r="K97" s="26"/>
      <c r="L97" s="25"/>
      <c r="M97" s="29"/>
      <c r="N97" s="31"/>
      <c r="O97" s="30">
        <f t="shared" si="6"/>
        <v>0</v>
      </c>
      <c r="P97" s="30">
        <f>IFERROR(IF(M97="",0,M97-I.T[[#This Row],[Data Expedição]]),"")</f>
        <v>0</v>
      </c>
      <c r="Q97" s="32">
        <f t="shared" si="7"/>
        <v>46143</v>
      </c>
      <c r="R97" s="26" t="str">
        <f>IFERROR(IF(H97="Entregue",IF(COUNTIFS(I$2:$I97,I97)&gt;1,"x",1),"x"),"")</f>
        <v>x</v>
      </c>
      <c r="S97" s="26">
        <v>1202</v>
      </c>
      <c r="T97" s="26">
        <v>7</v>
      </c>
      <c r="U97" s="26" t="s">
        <v>729</v>
      </c>
      <c r="V97" s="26" t="s">
        <v>730</v>
      </c>
      <c r="W97" s="26" t="s">
        <v>160</v>
      </c>
      <c r="X97" s="26"/>
    </row>
    <row r="98" spans="1:24" x14ac:dyDescent="0.25">
      <c r="A98" s="25">
        <v>46149</v>
      </c>
      <c r="B98" s="3">
        <v>32246</v>
      </c>
      <c r="C98" s="47" t="s">
        <v>606</v>
      </c>
      <c r="D98" s="3">
        <v>1</v>
      </c>
      <c r="E98" s="4">
        <v>324</v>
      </c>
      <c r="F98" s="26">
        <f>VLOOKUP(I.T[[#This Row],[CODPROD]],[1]Planilha6!$J:$K,2,0)</f>
        <v>324</v>
      </c>
      <c r="G98" s="27"/>
      <c r="H98" t="s">
        <v>168</v>
      </c>
      <c r="I98" s="28"/>
      <c r="J98" s="26"/>
      <c r="K98" s="26"/>
      <c r="L98" s="25"/>
      <c r="M98" s="29"/>
      <c r="N98" s="31"/>
      <c r="O98" s="30">
        <f t="shared" si="6"/>
        <v>0</v>
      </c>
      <c r="P98" s="30">
        <f>IFERROR(IF(M98="",0,M98-I.T[[#This Row],[Data Expedição]]),"")</f>
        <v>0</v>
      </c>
      <c r="Q98" s="32">
        <f t="shared" si="7"/>
        <v>46143</v>
      </c>
      <c r="R98" s="26" t="str">
        <f>IFERROR(IF(H98="Entregue",IF(COUNTIFS(I$2:$I98,I98)&gt;1,"x",1),"x"),"")</f>
        <v>x</v>
      </c>
      <c r="S98" s="26">
        <v>1202</v>
      </c>
      <c r="T98" s="26">
        <v>7</v>
      </c>
      <c r="U98" s="26" t="s">
        <v>729</v>
      </c>
      <c r="V98" s="26" t="s">
        <v>730</v>
      </c>
      <c r="W98" s="26" t="s">
        <v>160</v>
      </c>
      <c r="X98" s="26"/>
    </row>
    <row r="99" spans="1:24" x14ac:dyDescent="0.25">
      <c r="A99" s="25">
        <v>46149</v>
      </c>
      <c r="B99" s="3">
        <v>32448</v>
      </c>
      <c r="C99" s="47" t="s">
        <v>506</v>
      </c>
      <c r="D99" s="3">
        <v>2</v>
      </c>
      <c r="E99" s="4">
        <v>1578</v>
      </c>
      <c r="F99" s="26">
        <f>VLOOKUP(I.T[[#This Row],[CODPROD]],[1]Planilha6!$J:$K,2,0)</f>
        <v>1578</v>
      </c>
      <c r="G99" s="27"/>
      <c r="H99" t="s">
        <v>168</v>
      </c>
      <c r="I99" s="28"/>
      <c r="J99" s="26"/>
      <c r="K99" s="26"/>
      <c r="L99" s="25"/>
      <c r="M99" s="29"/>
      <c r="N99" s="31"/>
      <c r="O99" s="30">
        <f t="shared" si="6"/>
        <v>0</v>
      </c>
      <c r="P99" s="30">
        <f>IFERROR(IF(M99="",0,M99-I.T[[#This Row],[Data Expedição]]),"")</f>
        <v>0</v>
      </c>
      <c r="Q99" s="32">
        <f t="shared" si="7"/>
        <v>46143</v>
      </c>
      <c r="R99" s="26" t="str">
        <f>IFERROR(IF(H99="Entregue",IF(COUNTIFS(I$2:$I99,I99)&gt;1,"x",1),"x"),"")</f>
        <v>x</v>
      </c>
      <c r="S99" s="26">
        <v>1202</v>
      </c>
      <c r="T99" s="26">
        <v>7</v>
      </c>
      <c r="U99" s="26" t="s">
        <v>729</v>
      </c>
      <c r="V99" s="26" t="s">
        <v>730</v>
      </c>
      <c r="W99" s="26" t="s">
        <v>160</v>
      </c>
      <c r="X99" s="26"/>
    </row>
    <row r="100" spans="1:24" x14ac:dyDescent="0.25">
      <c r="A100" s="25">
        <v>46149</v>
      </c>
      <c r="B100" s="3">
        <v>95193</v>
      </c>
      <c r="C100" s="47" t="s">
        <v>690</v>
      </c>
      <c r="D100" s="3">
        <v>1</v>
      </c>
      <c r="E100" s="4">
        <v>24</v>
      </c>
      <c r="F100" s="26">
        <f>VLOOKUP(I.T[[#This Row],[CODPROD]],[1]Planilha6!$J:$K,2,0)</f>
        <v>24</v>
      </c>
      <c r="G100" s="27"/>
      <c r="H100" t="s">
        <v>168</v>
      </c>
      <c r="I100" s="28"/>
      <c r="J100" s="26"/>
      <c r="K100" s="26"/>
      <c r="L100" s="25"/>
      <c r="M100" s="29"/>
      <c r="N100" s="31"/>
      <c r="O100" s="30">
        <f t="shared" si="6"/>
        <v>0</v>
      </c>
      <c r="P100" s="30">
        <f>IFERROR(IF(M100="",0,M100-I.T[[#This Row],[Data Expedição]]),"")</f>
        <v>0</v>
      </c>
      <c r="Q100" s="32">
        <f t="shared" si="7"/>
        <v>46143</v>
      </c>
      <c r="R100" s="26" t="str">
        <f>IFERROR(IF(H100="Entregue",IF(COUNTIFS(I$2:$I100,I100)&gt;1,"x",1),"x"),"")</f>
        <v>x</v>
      </c>
      <c r="S100" s="26">
        <v>1202</v>
      </c>
      <c r="T100" s="26">
        <v>7</v>
      </c>
      <c r="U100" s="26" t="s">
        <v>729</v>
      </c>
      <c r="V100" s="26" t="s">
        <v>730</v>
      </c>
      <c r="W100" s="26" t="s">
        <v>160</v>
      </c>
      <c r="X100" s="26"/>
    </row>
    <row r="101" spans="1:24" x14ac:dyDescent="0.25">
      <c r="A101" s="25">
        <v>46149</v>
      </c>
      <c r="B101" s="3">
        <v>33401</v>
      </c>
      <c r="C101" s="47" t="s">
        <v>394</v>
      </c>
      <c r="D101" s="3">
        <v>2</v>
      </c>
      <c r="E101" s="4">
        <v>1704</v>
      </c>
      <c r="F101" s="26">
        <f>VLOOKUP(I.T[[#This Row],[CODPROD]],[1]Planilha6!$J:$K,2,0)</f>
        <v>1704</v>
      </c>
      <c r="G101" s="27"/>
      <c r="H101" t="s">
        <v>168</v>
      </c>
      <c r="I101" s="28"/>
      <c r="J101" s="26"/>
      <c r="K101" s="26"/>
      <c r="L101" s="25"/>
      <c r="M101" s="29"/>
      <c r="N101" s="31"/>
      <c r="O101" s="30">
        <f t="shared" si="6"/>
        <v>0</v>
      </c>
      <c r="P101" s="30">
        <f>IFERROR(IF(M101="",0,M101-I.T[[#This Row],[Data Expedição]]),"")</f>
        <v>0</v>
      </c>
      <c r="Q101" s="32">
        <f t="shared" si="7"/>
        <v>46143</v>
      </c>
      <c r="R101" s="26" t="str">
        <f>IFERROR(IF(H101="Entregue",IF(COUNTIFS(I$2:$I101,I101)&gt;1,"x",1),"x"),"")</f>
        <v>x</v>
      </c>
      <c r="S101" s="26">
        <v>1202</v>
      </c>
      <c r="T101" s="26">
        <v>7</v>
      </c>
      <c r="U101" s="26" t="s">
        <v>729</v>
      </c>
      <c r="V101" s="26" t="s">
        <v>730</v>
      </c>
      <c r="W101" s="26" t="s">
        <v>160</v>
      </c>
      <c r="X101" s="26"/>
    </row>
    <row r="102" spans="1:24" x14ac:dyDescent="0.25">
      <c r="A102" s="25">
        <v>46149</v>
      </c>
      <c r="B102" s="3">
        <v>32236</v>
      </c>
      <c r="C102" s="47" t="s">
        <v>654</v>
      </c>
      <c r="D102" s="3">
        <v>1</v>
      </c>
      <c r="E102" s="4">
        <v>78</v>
      </c>
      <c r="F102" s="26">
        <f>VLOOKUP(I.T[[#This Row],[CODPROD]],[1]Planilha6!$J:$K,2,0)</f>
        <v>78</v>
      </c>
      <c r="G102" s="27"/>
      <c r="H102" t="s">
        <v>168</v>
      </c>
      <c r="I102" s="28"/>
      <c r="J102" s="26"/>
      <c r="K102" s="26"/>
      <c r="L102" s="25"/>
      <c r="M102" s="29"/>
      <c r="N102" s="31"/>
      <c r="O102" s="30">
        <f t="shared" si="6"/>
        <v>0</v>
      </c>
      <c r="P102" s="30">
        <f>IFERROR(IF(M102="",0,M102-I.T[[#This Row],[Data Expedição]]),"")</f>
        <v>0</v>
      </c>
      <c r="Q102" s="32">
        <f t="shared" si="7"/>
        <v>46143</v>
      </c>
      <c r="R102" s="26" t="str">
        <f>IFERROR(IF(H102="Entregue",IF(COUNTIFS(I$2:$I102,I102)&gt;1,"x",1),"x"),"")</f>
        <v>x</v>
      </c>
      <c r="S102" s="26">
        <v>1202</v>
      </c>
      <c r="T102" s="26">
        <v>7</v>
      </c>
      <c r="U102" s="26" t="s">
        <v>729</v>
      </c>
      <c r="V102" s="26" t="s">
        <v>730</v>
      </c>
      <c r="W102" s="26" t="s">
        <v>160</v>
      </c>
      <c r="X102" s="26"/>
    </row>
    <row r="103" spans="1:24" x14ac:dyDescent="0.25">
      <c r="A103" s="25">
        <v>46149</v>
      </c>
      <c r="B103" s="3">
        <v>33316</v>
      </c>
      <c r="C103" s="47" t="s">
        <v>516</v>
      </c>
      <c r="D103" s="3">
        <v>1</v>
      </c>
      <c r="E103" s="4">
        <v>498</v>
      </c>
      <c r="F103" s="26">
        <f>VLOOKUP(I.T[[#This Row],[CODPROD]],[1]Planilha6!$J:$K,2,0)</f>
        <v>498</v>
      </c>
      <c r="G103" s="27"/>
      <c r="H103" t="s">
        <v>168</v>
      </c>
      <c r="I103" s="28"/>
      <c r="J103" s="26"/>
      <c r="K103" s="26"/>
      <c r="L103" s="25"/>
      <c r="M103" s="29"/>
      <c r="N103" s="31"/>
      <c r="O103" s="30">
        <f t="shared" si="6"/>
        <v>0</v>
      </c>
      <c r="P103" s="30">
        <f>IFERROR(IF(M103="",0,M103-I.T[[#This Row],[Data Expedição]]),"")</f>
        <v>0</v>
      </c>
      <c r="Q103" s="32">
        <f t="shared" si="7"/>
        <v>46143</v>
      </c>
      <c r="R103" s="26" t="str">
        <f>IFERROR(IF(H103="Entregue",IF(COUNTIFS(I$2:$I103,I103)&gt;1,"x",1),"x"),"")</f>
        <v>x</v>
      </c>
      <c r="S103" s="26">
        <v>1202</v>
      </c>
      <c r="T103" s="26">
        <v>7</v>
      </c>
      <c r="U103" s="26" t="s">
        <v>729</v>
      </c>
      <c r="V103" s="26" t="s">
        <v>730</v>
      </c>
      <c r="W103" s="26" t="s">
        <v>160</v>
      </c>
      <c r="X103" s="26"/>
    </row>
    <row r="104" spans="1:24" x14ac:dyDescent="0.25">
      <c r="A104" s="25">
        <v>46149</v>
      </c>
      <c r="B104" s="3">
        <v>33257</v>
      </c>
      <c r="C104" s="47" t="s">
        <v>405</v>
      </c>
      <c r="D104" s="3">
        <v>2</v>
      </c>
      <c r="E104" s="4">
        <v>2280</v>
      </c>
      <c r="F104" s="26">
        <f>VLOOKUP(I.T[[#This Row],[CODPROD]],[1]Planilha6!$J:$K,2,0)</f>
        <v>2280</v>
      </c>
      <c r="G104" s="27"/>
      <c r="H104" t="s">
        <v>168</v>
      </c>
      <c r="I104" s="28"/>
      <c r="J104" s="26"/>
      <c r="K104" s="26"/>
      <c r="L104" s="25"/>
      <c r="M104" s="29"/>
      <c r="N104" s="31"/>
      <c r="O104" s="30">
        <f t="shared" si="6"/>
        <v>0</v>
      </c>
      <c r="P104" s="30">
        <f>IFERROR(IF(M104="",0,M104-I.T[[#This Row],[Data Expedição]]),"")</f>
        <v>0</v>
      </c>
      <c r="Q104" s="32">
        <f t="shared" si="7"/>
        <v>46143</v>
      </c>
      <c r="R104" s="26" t="str">
        <f>IFERROR(IF(H104="Entregue",IF(COUNTIFS(I$2:$I104,I104)&gt;1,"x",1),"x"),"")</f>
        <v>x</v>
      </c>
      <c r="S104" s="26">
        <v>1202</v>
      </c>
      <c r="T104" s="26">
        <v>7</v>
      </c>
      <c r="U104" s="26" t="s">
        <v>729</v>
      </c>
      <c r="V104" s="26" t="s">
        <v>730</v>
      </c>
      <c r="W104" s="26" t="s">
        <v>160</v>
      </c>
      <c r="X104" s="26"/>
    </row>
    <row r="105" spans="1:24" x14ac:dyDescent="0.25">
      <c r="A105" s="25">
        <v>46149</v>
      </c>
      <c r="B105" s="3">
        <v>33263</v>
      </c>
      <c r="C105" s="47" t="s">
        <v>653</v>
      </c>
      <c r="D105" s="3">
        <v>1</v>
      </c>
      <c r="E105" s="4">
        <v>264</v>
      </c>
      <c r="F105" s="26">
        <f>VLOOKUP(I.T[[#This Row],[CODPROD]],[1]Planilha6!$J:$K,2,0)</f>
        <v>264</v>
      </c>
      <c r="G105" s="27"/>
      <c r="H105" t="s">
        <v>168</v>
      </c>
      <c r="I105" s="28"/>
      <c r="J105" s="26"/>
      <c r="K105" s="26"/>
      <c r="L105" s="25"/>
      <c r="M105" s="29"/>
      <c r="N105" s="31"/>
      <c r="O105" s="30">
        <f t="shared" si="6"/>
        <v>0</v>
      </c>
      <c r="P105" s="30">
        <f>IFERROR(IF(M105="",0,M105-I.T[[#This Row],[Data Expedição]]),"")</f>
        <v>0</v>
      </c>
      <c r="Q105" s="32">
        <f t="shared" si="7"/>
        <v>46143</v>
      </c>
      <c r="R105" s="26" t="str">
        <f>IFERROR(IF(H105="Entregue",IF(COUNTIFS(I$2:$I105,I105)&gt;1,"x",1),"x"),"")</f>
        <v>x</v>
      </c>
      <c r="S105" s="26">
        <v>1202</v>
      </c>
      <c r="T105" s="26">
        <v>7</v>
      </c>
      <c r="U105" s="26" t="s">
        <v>729</v>
      </c>
      <c r="V105" s="26" t="s">
        <v>730</v>
      </c>
      <c r="W105" s="26" t="s">
        <v>160</v>
      </c>
      <c r="X105" s="26"/>
    </row>
    <row r="106" spans="1:24" x14ac:dyDescent="0.25">
      <c r="A106" s="25">
        <v>46149</v>
      </c>
      <c r="B106" s="3">
        <v>95004</v>
      </c>
      <c r="C106" s="47" t="s">
        <v>745</v>
      </c>
      <c r="D106" s="3">
        <v>1</v>
      </c>
      <c r="E106" s="4">
        <v>480</v>
      </c>
      <c r="F106" s="26">
        <f>VLOOKUP(I.T[[#This Row],[CODPROD]],[1]Planilha6!$J:$K,2,0)</f>
        <v>0</v>
      </c>
      <c r="G106" s="27"/>
      <c r="H106" t="s">
        <v>731</v>
      </c>
      <c r="I106" s="28"/>
      <c r="J106" s="26"/>
      <c r="K106" s="26"/>
      <c r="L106" s="25"/>
      <c r="M106" s="29"/>
      <c r="N106" s="31"/>
      <c r="O106" s="30">
        <f t="shared" si="6"/>
        <v>0</v>
      </c>
      <c r="P106" s="30">
        <f>IFERROR(IF(M106="",0,M106-I.T[[#This Row],[Data Expedição]]),"")</f>
        <v>0</v>
      </c>
      <c r="Q106" s="32">
        <f t="shared" si="7"/>
        <v>46143</v>
      </c>
      <c r="R106" s="26" t="str">
        <f>IFERROR(IF(H106="Entregue",IF(COUNTIFS(I$2:$I106,I106)&gt;1,"x",1),"x"),"")</f>
        <v>x</v>
      </c>
      <c r="S106" s="26">
        <v>1202</v>
      </c>
      <c r="T106" s="26">
        <v>7</v>
      </c>
      <c r="U106" s="26" t="s">
        <v>729</v>
      </c>
      <c r="V106" s="26" t="s">
        <v>730</v>
      </c>
      <c r="W106" s="26" t="s">
        <v>160</v>
      </c>
      <c r="X106" s="26"/>
    </row>
    <row r="107" spans="1:24" x14ac:dyDescent="0.25">
      <c r="A107" s="25">
        <v>46149</v>
      </c>
      <c r="B107" s="3">
        <v>95191</v>
      </c>
      <c r="C107" s="47" t="s">
        <v>746</v>
      </c>
      <c r="D107" s="3">
        <v>1</v>
      </c>
      <c r="E107" s="4">
        <v>204</v>
      </c>
      <c r="F107" s="26">
        <f>VLOOKUP(I.T[[#This Row],[CODPROD]],[1]Planilha6!$J:$K,2,0)</f>
        <v>204</v>
      </c>
      <c r="G107" s="27"/>
      <c r="H107" t="s">
        <v>168</v>
      </c>
      <c r="I107" s="28"/>
      <c r="J107" s="26"/>
      <c r="K107" s="26"/>
      <c r="L107" s="25"/>
      <c r="M107" s="29"/>
      <c r="N107" s="31"/>
      <c r="O107" s="30">
        <f t="shared" si="6"/>
        <v>0</v>
      </c>
      <c r="P107" s="30">
        <f>IFERROR(IF(M107="",0,M107-I.T[[#This Row],[Data Expedição]]),"")</f>
        <v>0</v>
      </c>
      <c r="Q107" s="32">
        <f t="shared" si="7"/>
        <v>46143</v>
      </c>
      <c r="R107" s="26" t="str">
        <f>IFERROR(IF(H107="Entregue",IF(COUNTIFS(I$2:$I107,I107)&gt;1,"x",1),"x"),"")</f>
        <v>x</v>
      </c>
      <c r="S107" s="26">
        <v>1202</v>
      </c>
      <c r="T107" s="26">
        <v>7</v>
      </c>
      <c r="U107" s="26" t="s">
        <v>729</v>
      </c>
      <c r="V107" s="26" t="s">
        <v>730</v>
      </c>
      <c r="W107" s="26" t="s">
        <v>160</v>
      </c>
      <c r="X107" s="26"/>
    </row>
    <row r="108" spans="1:24" x14ac:dyDescent="0.25">
      <c r="A108" s="25">
        <v>46149</v>
      </c>
      <c r="B108" s="3">
        <v>32627</v>
      </c>
      <c r="C108" s="47" t="s">
        <v>691</v>
      </c>
      <c r="D108" s="3">
        <v>1</v>
      </c>
      <c r="E108" s="4">
        <v>486</v>
      </c>
      <c r="F108" s="26">
        <f>VLOOKUP(I.T[[#This Row],[CODPROD]],[1]Planilha6!$J:$K,2,0)</f>
        <v>486</v>
      </c>
      <c r="G108" s="27"/>
      <c r="H108" t="s">
        <v>168</v>
      </c>
      <c r="I108" s="28"/>
      <c r="J108" s="26"/>
      <c r="K108" s="26"/>
      <c r="L108" s="25"/>
      <c r="M108" s="29"/>
      <c r="N108" s="31"/>
      <c r="O108" s="30">
        <f t="shared" si="6"/>
        <v>0</v>
      </c>
      <c r="P108" s="30">
        <f>IFERROR(IF(M108="",0,M108-I.T[[#This Row],[Data Expedição]]),"")</f>
        <v>0</v>
      </c>
      <c r="Q108" s="32">
        <f t="shared" si="7"/>
        <v>46143</v>
      </c>
      <c r="R108" s="26" t="str">
        <f>IFERROR(IF(H108="Entregue",IF(COUNTIFS(I$2:$I108,I108)&gt;1,"x",1),"x"),"")</f>
        <v>x</v>
      </c>
      <c r="S108" s="26">
        <v>1202</v>
      </c>
      <c r="T108" s="26">
        <v>7</v>
      </c>
      <c r="U108" s="26" t="s">
        <v>729</v>
      </c>
      <c r="V108" s="26" t="s">
        <v>730</v>
      </c>
      <c r="W108" s="26" t="s">
        <v>160</v>
      </c>
      <c r="X108" s="26"/>
    </row>
    <row r="109" spans="1:24" x14ac:dyDescent="0.25">
      <c r="A109" s="25">
        <v>46149</v>
      </c>
      <c r="B109" s="3">
        <v>95353</v>
      </c>
      <c r="C109" s="47" t="s">
        <v>672</v>
      </c>
      <c r="D109" s="3">
        <v>1</v>
      </c>
      <c r="E109" s="4">
        <v>150</v>
      </c>
      <c r="F109" s="26">
        <f>VLOOKUP(I.T[[#This Row],[CODPROD]],[1]Planilha6!$J:$K,2,0)</f>
        <v>150</v>
      </c>
      <c r="G109" s="27"/>
      <c r="H109" t="s">
        <v>168</v>
      </c>
      <c r="I109" s="28"/>
      <c r="J109" s="26"/>
      <c r="K109" s="26"/>
      <c r="L109" s="25"/>
      <c r="M109" s="29"/>
      <c r="N109" s="31"/>
      <c r="O109" s="30">
        <f t="shared" si="6"/>
        <v>0</v>
      </c>
      <c r="P109" s="30">
        <f>IFERROR(IF(M109="",0,M109-I.T[[#This Row],[Data Expedição]]),"")</f>
        <v>0</v>
      </c>
      <c r="Q109" s="32">
        <f t="shared" si="7"/>
        <v>46143</v>
      </c>
      <c r="R109" s="26" t="str">
        <f>IFERROR(IF(H109="Entregue",IF(COUNTIFS(I$2:$I109,I109)&gt;1,"x",1),"x"),"")</f>
        <v>x</v>
      </c>
      <c r="S109" s="26">
        <v>1202</v>
      </c>
      <c r="T109" s="26">
        <v>7</v>
      </c>
      <c r="U109" s="26" t="s">
        <v>729</v>
      </c>
      <c r="V109" s="26" t="s">
        <v>730</v>
      </c>
      <c r="W109" s="26" t="s">
        <v>160</v>
      </c>
      <c r="X109" s="26"/>
    </row>
    <row r="110" spans="1:24" x14ac:dyDescent="0.25">
      <c r="A110" s="25">
        <v>46149</v>
      </c>
      <c r="B110" s="3">
        <v>95050</v>
      </c>
      <c r="C110" s="47" t="s">
        <v>669</v>
      </c>
      <c r="D110" s="3">
        <v>1</v>
      </c>
      <c r="E110" s="4">
        <v>144</v>
      </c>
      <c r="F110" s="26">
        <f>VLOOKUP(I.T[[#This Row],[CODPROD]],[1]Planilha6!$J:$K,2,0)</f>
        <v>144</v>
      </c>
      <c r="G110" s="27"/>
      <c r="H110" t="s">
        <v>168</v>
      </c>
      <c r="I110" s="28"/>
      <c r="J110" s="26"/>
      <c r="K110" s="26"/>
      <c r="L110" s="25"/>
      <c r="M110" s="29"/>
      <c r="N110" s="31"/>
      <c r="O110" s="30">
        <f t="shared" si="6"/>
        <v>0</v>
      </c>
      <c r="P110" s="30">
        <f>IFERROR(IF(M110="",0,M110-I.T[[#This Row],[Data Expedição]]),"")</f>
        <v>0</v>
      </c>
      <c r="Q110" s="32">
        <f t="shared" si="7"/>
        <v>46143</v>
      </c>
      <c r="R110" s="26" t="str">
        <f>IFERROR(IF(H110="Entregue",IF(COUNTIFS(I$2:$I110,I110)&gt;1,"x",1),"x"),"")</f>
        <v>x</v>
      </c>
      <c r="S110" s="26">
        <v>1202</v>
      </c>
      <c r="T110" s="26">
        <v>7</v>
      </c>
      <c r="U110" s="26" t="s">
        <v>729</v>
      </c>
      <c r="V110" s="26" t="s">
        <v>730</v>
      </c>
      <c r="W110" s="26" t="s">
        <v>160</v>
      </c>
      <c r="X110" s="26"/>
    </row>
    <row r="111" spans="1:24" x14ac:dyDescent="0.25">
      <c r="A111" s="25">
        <v>46149</v>
      </c>
      <c r="B111" s="3">
        <v>34700</v>
      </c>
      <c r="C111" s="47" t="s">
        <v>747</v>
      </c>
      <c r="D111" s="3">
        <v>1</v>
      </c>
      <c r="E111" s="4">
        <v>12</v>
      </c>
      <c r="F111" s="26">
        <f>VLOOKUP(I.T[[#This Row],[CODPROD]],[1]Planilha6!$J:$K,2,0)</f>
        <v>12</v>
      </c>
      <c r="G111" s="27"/>
      <c r="H111" t="s">
        <v>168</v>
      </c>
      <c r="I111" s="28"/>
      <c r="J111" s="26"/>
      <c r="K111" s="26"/>
      <c r="L111" s="25"/>
      <c r="M111" s="29"/>
      <c r="N111" s="31"/>
      <c r="O111" s="30">
        <f t="shared" si="6"/>
        <v>0</v>
      </c>
      <c r="P111" s="30">
        <f>IFERROR(IF(M111="",0,M111-I.T[[#This Row],[Data Expedição]]),"")</f>
        <v>0</v>
      </c>
      <c r="Q111" s="32">
        <f t="shared" si="7"/>
        <v>46143</v>
      </c>
      <c r="R111" s="26" t="str">
        <f>IFERROR(IF(H111="Entregue",IF(COUNTIFS(I$2:$I111,I111)&gt;1,"x",1),"x"),"")</f>
        <v>x</v>
      </c>
      <c r="S111" s="26">
        <v>1202</v>
      </c>
      <c r="T111" s="26">
        <v>7</v>
      </c>
      <c r="U111" s="26" t="s">
        <v>729</v>
      </c>
      <c r="V111" s="26" t="s">
        <v>730</v>
      </c>
      <c r="W111" s="26" t="s">
        <v>160</v>
      </c>
      <c r="X111" s="26"/>
    </row>
    <row r="112" spans="1:24" x14ac:dyDescent="0.25">
      <c r="A112" s="25">
        <v>46149</v>
      </c>
      <c r="B112" s="3">
        <v>34192</v>
      </c>
      <c r="C112" s="47" t="s">
        <v>515</v>
      </c>
      <c r="D112" s="3">
        <v>1</v>
      </c>
      <c r="E112" s="4">
        <v>84</v>
      </c>
      <c r="F112" s="26">
        <f>VLOOKUP(I.T[[#This Row],[CODPROD]],[1]Planilha6!$J:$K,2,0)</f>
        <v>0</v>
      </c>
      <c r="G112" s="27"/>
      <c r="H112" t="s">
        <v>731</v>
      </c>
      <c r="I112" s="28"/>
      <c r="J112" s="26"/>
      <c r="K112" s="26"/>
      <c r="L112" s="25"/>
      <c r="M112" s="29"/>
      <c r="N112" s="31"/>
      <c r="O112" s="30">
        <f t="shared" si="6"/>
        <v>0</v>
      </c>
      <c r="P112" s="30">
        <f>IFERROR(IF(M112="",0,M112-I.T[[#This Row],[Data Expedição]]),"")</f>
        <v>0</v>
      </c>
      <c r="Q112" s="32">
        <f t="shared" si="7"/>
        <v>46143</v>
      </c>
      <c r="R112" s="26" t="str">
        <f>IFERROR(IF(H112="Entregue",IF(COUNTIFS(I$2:$I112,I112)&gt;1,"x",1),"x"),"")</f>
        <v>x</v>
      </c>
      <c r="S112" s="26">
        <v>1202</v>
      </c>
      <c r="T112" s="26">
        <v>7</v>
      </c>
      <c r="U112" s="26" t="s">
        <v>729</v>
      </c>
      <c r="V112" s="26" t="s">
        <v>730</v>
      </c>
      <c r="W112" s="26" t="s">
        <v>160</v>
      </c>
      <c r="X112" s="26"/>
    </row>
    <row r="113" spans="1:24" x14ac:dyDescent="0.25">
      <c r="A113" s="25">
        <v>46149</v>
      </c>
      <c r="B113" s="3">
        <v>33342</v>
      </c>
      <c r="C113" s="47" t="s">
        <v>698</v>
      </c>
      <c r="D113" s="3">
        <v>1</v>
      </c>
      <c r="E113" s="4">
        <v>426</v>
      </c>
      <c r="F113" s="26">
        <f>VLOOKUP(I.T[[#This Row],[CODPROD]],[1]Planilha6!$J:$K,2,0)</f>
        <v>0</v>
      </c>
      <c r="G113" s="27"/>
      <c r="H113" t="s">
        <v>731</v>
      </c>
      <c r="I113" s="28"/>
      <c r="J113" s="26"/>
      <c r="K113" s="26"/>
      <c r="L113" s="25"/>
      <c r="M113" s="29"/>
      <c r="N113" s="31"/>
      <c r="O113" s="30">
        <f t="shared" si="6"/>
        <v>0</v>
      </c>
      <c r="P113" s="30">
        <f>IFERROR(IF(M113="",0,M113-I.T[[#This Row],[Data Expedição]]),"")</f>
        <v>0</v>
      </c>
      <c r="Q113" s="32">
        <f t="shared" si="7"/>
        <v>46143</v>
      </c>
      <c r="R113" s="26" t="str">
        <f>IFERROR(IF(H113="Entregue",IF(COUNTIFS(I$2:$I113,I113)&gt;1,"x",1),"x"),"")</f>
        <v>x</v>
      </c>
      <c r="S113" s="26">
        <v>1202</v>
      </c>
      <c r="T113" s="26">
        <v>7</v>
      </c>
      <c r="U113" s="26" t="s">
        <v>729</v>
      </c>
      <c r="V113" s="26" t="s">
        <v>730</v>
      </c>
      <c r="W113" s="26" t="s">
        <v>160</v>
      </c>
      <c r="X113" s="26"/>
    </row>
    <row r="114" spans="1:24" x14ac:dyDescent="0.25">
      <c r="A114" s="25">
        <v>46149</v>
      </c>
      <c r="B114" s="3">
        <v>34851</v>
      </c>
      <c r="C114" s="47" t="s">
        <v>607</v>
      </c>
      <c r="D114" s="3">
        <v>1</v>
      </c>
      <c r="E114" s="4">
        <v>120</v>
      </c>
      <c r="F114" s="26">
        <f>VLOOKUP(I.T[[#This Row],[CODPROD]],[1]Planilha6!$J:$K,2,0)</f>
        <v>120</v>
      </c>
      <c r="G114" s="27"/>
      <c r="H114" t="s">
        <v>168</v>
      </c>
      <c r="I114" s="28"/>
      <c r="J114" s="26"/>
      <c r="K114" s="26"/>
      <c r="L114" s="25"/>
      <c r="M114" s="29"/>
      <c r="N114" s="31"/>
      <c r="O114" s="30">
        <f t="shared" si="6"/>
        <v>0</v>
      </c>
      <c r="P114" s="30">
        <f>IFERROR(IF(M114="",0,M114-I.T[[#This Row],[Data Expedição]]),"")</f>
        <v>0</v>
      </c>
      <c r="Q114" s="32">
        <f t="shared" si="7"/>
        <v>46143</v>
      </c>
      <c r="R114" s="26" t="str">
        <f>IFERROR(IF(H114="Entregue",IF(COUNTIFS(I$2:$I114,I114)&gt;1,"x",1),"x"),"")</f>
        <v>x</v>
      </c>
      <c r="S114" s="26">
        <v>1202</v>
      </c>
      <c r="T114" s="26">
        <v>7</v>
      </c>
      <c r="U114" s="26" t="s">
        <v>729</v>
      </c>
      <c r="V114" s="26" t="s">
        <v>730</v>
      </c>
      <c r="W114" s="26" t="s">
        <v>160</v>
      </c>
      <c r="X114" s="26"/>
    </row>
    <row r="115" spans="1:24" x14ac:dyDescent="0.25">
      <c r="A115" s="25">
        <v>46149</v>
      </c>
      <c r="B115" s="3">
        <v>33270</v>
      </c>
      <c r="C115" s="47" t="s">
        <v>648</v>
      </c>
      <c r="D115" s="3">
        <v>1</v>
      </c>
      <c r="E115" s="4">
        <v>156</v>
      </c>
      <c r="F115" s="26">
        <f>VLOOKUP(I.T[[#This Row],[CODPROD]],[1]Planilha6!$J:$K,2,0)</f>
        <v>156</v>
      </c>
      <c r="G115" s="27"/>
      <c r="H115" t="s">
        <v>168</v>
      </c>
      <c r="I115" s="28"/>
      <c r="J115" s="26"/>
      <c r="K115" s="26"/>
      <c r="L115" s="25"/>
      <c r="M115" s="29"/>
      <c r="N115" s="31"/>
      <c r="O115" s="30">
        <f t="shared" si="6"/>
        <v>0</v>
      </c>
      <c r="P115" s="30">
        <f>IFERROR(IF(M115="",0,M115-I.T[[#This Row],[Data Expedição]]),"")</f>
        <v>0</v>
      </c>
      <c r="Q115" s="32">
        <f t="shared" si="7"/>
        <v>46143</v>
      </c>
      <c r="R115" s="26" t="str">
        <f>IFERROR(IF(H115="Entregue",IF(COUNTIFS(I$2:$I115,I115)&gt;1,"x",1),"x"),"")</f>
        <v>x</v>
      </c>
      <c r="S115" s="26">
        <v>1202</v>
      </c>
      <c r="T115" s="26">
        <v>7</v>
      </c>
      <c r="U115" s="26" t="s">
        <v>729</v>
      </c>
      <c r="V115" s="26" t="s">
        <v>730</v>
      </c>
      <c r="W115" s="26" t="s">
        <v>160</v>
      </c>
      <c r="X115" s="26"/>
    </row>
    <row r="116" spans="1:24" x14ac:dyDescent="0.25">
      <c r="A116" s="25">
        <v>46149</v>
      </c>
      <c r="B116" s="3">
        <v>30453</v>
      </c>
      <c r="C116" s="47" t="s">
        <v>633</v>
      </c>
      <c r="D116" s="3">
        <v>1</v>
      </c>
      <c r="E116" s="4">
        <v>168</v>
      </c>
      <c r="F116" s="26">
        <f>VLOOKUP(I.T[[#This Row],[CODPROD]],[1]Planilha6!$J:$K,2,0)</f>
        <v>168</v>
      </c>
      <c r="G116" s="27"/>
      <c r="H116" t="s">
        <v>168</v>
      </c>
      <c r="I116" s="28"/>
      <c r="J116" s="26"/>
      <c r="K116" s="26"/>
      <c r="L116" s="25"/>
      <c r="M116" s="29"/>
      <c r="N116" s="31"/>
      <c r="O116" s="30">
        <f t="shared" si="6"/>
        <v>0</v>
      </c>
      <c r="P116" s="30">
        <f>IFERROR(IF(M116="",0,M116-I.T[[#This Row],[Data Expedição]]),"")</f>
        <v>0</v>
      </c>
      <c r="Q116" s="32">
        <f t="shared" si="7"/>
        <v>46143</v>
      </c>
      <c r="R116" s="26" t="str">
        <f>IFERROR(IF(H116="Entregue",IF(COUNTIFS(I$2:$I116,I116)&gt;1,"x",1),"x"),"")</f>
        <v>x</v>
      </c>
      <c r="S116" s="26">
        <v>1202</v>
      </c>
      <c r="T116" s="26">
        <v>7</v>
      </c>
      <c r="U116" s="26" t="s">
        <v>729</v>
      </c>
      <c r="V116" s="26" t="s">
        <v>730</v>
      </c>
      <c r="W116" s="26" t="s">
        <v>160</v>
      </c>
      <c r="X116" s="26"/>
    </row>
    <row r="117" spans="1:24" x14ac:dyDescent="0.25">
      <c r="A117" s="25">
        <v>46149</v>
      </c>
      <c r="B117" s="3">
        <v>32438</v>
      </c>
      <c r="C117" s="47" t="s">
        <v>642</v>
      </c>
      <c r="D117" s="3">
        <v>1</v>
      </c>
      <c r="E117" s="4">
        <v>36</v>
      </c>
      <c r="F117" s="26">
        <f>VLOOKUP(I.T[[#This Row],[CODPROD]],[1]Planilha6!$J:$K,2,0)</f>
        <v>36</v>
      </c>
      <c r="G117" s="27"/>
      <c r="H117" t="s">
        <v>168</v>
      </c>
      <c r="I117" s="28"/>
      <c r="J117" s="26"/>
      <c r="K117" s="26"/>
      <c r="L117" s="25"/>
      <c r="M117" s="29"/>
      <c r="N117" s="31"/>
      <c r="O117" s="30">
        <f t="shared" si="6"/>
        <v>0</v>
      </c>
      <c r="P117" s="30">
        <f>IFERROR(IF(M117="",0,M117-I.T[[#This Row],[Data Expedição]]),"")</f>
        <v>0</v>
      </c>
      <c r="Q117" s="32">
        <f t="shared" si="7"/>
        <v>46143</v>
      </c>
      <c r="R117" s="26" t="str">
        <f>IFERROR(IF(H117="Entregue",IF(COUNTIFS(I$2:$I117,I117)&gt;1,"x",1),"x"),"")</f>
        <v>x</v>
      </c>
      <c r="S117" s="26">
        <v>1202</v>
      </c>
      <c r="T117" s="26">
        <v>7</v>
      </c>
      <c r="U117" s="26" t="s">
        <v>729</v>
      </c>
      <c r="V117" s="26" t="s">
        <v>730</v>
      </c>
      <c r="W117" s="26" t="s">
        <v>160</v>
      </c>
      <c r="X117" s="26"/>
    </row>
    <row r="118" spans="1:24" x14ac:dyDescent="0.25">
      <c r="A118" s="25">
        <v>46149</v>
      </c>
      <c r="B118" s="3">
        <v>33273</v>
      </c>
      <c r="C118" s="47" t="s">
        <v>692</v>
      </c>
      <c r="D118" s="3">
        <v>1</v>
      </c>
      <c r="E118" s="4">
        <v>306</v>
      </c>
      <c r="F118" s="26">
        <f>VLOOKUP(I.T[[#This Row],[CODPROD]],[1]Planilha6!$J:$K,2,0)</f>
        <v>0</v>
      </c>
      <c r="G118" s="27"/>
      <c r="H118" t="s">
        <v>731</v>
      </c>
      <c r="I118" s="28"/>
      <c r="J118" s="26"/>
      <c r="K118" s="26"/>
      <c r="L118" s="25"/>
      <c r="M118" s="29"/>
      <c r="N118" s="31"/>
      <c r="O118" s="30">
        <f t="shared" si="6"/>
        <v>0</v>
      </c>
      <c r="P118" s="30">
        <f>IFERROR(IF(M118="",0,M118-I.T[[#This Row],[Data Expedição]]),"")</f>
        <v>0</v>
      </c>
      <c r="Q118" s="32">
        <f t="shared" si="7"/>
        <v>46143</v>
      </c>
      <c r="R118" s="26" t="str">
        <f>IFERROR(IF(H118="Entregue",IF(COUNTIFS(I$2:$I118,I118)&gt;1,"x",1),"x"),"")</f>
        <v>x</v>
      </c>
      <c r="S118" s="26">
        <v>1202</v>
      </c>
      <c r="T118" s="26">
        <v>7</v>
      </c>
      <c r="U118" s="26" t="s">
        <v>729</v>
      </c>
      <c r="V118" s="26" t="s">
        <v>730</v>
      </c>
      <c r="W118" s="26" t="s">
        <v>160</v>
      </c>
      <c r="X118" s="26"/>
    </row>
    <row r="119" spans="1:24" x14ac:dyDescent="0.25">
      <c r="A119" s="25">
        <v>46149</v>
      </c>
      <c r="B119" s="3">
        <v>33308</v>
      </c>
      <c r="C119" s="47" t="s">
        <v>628</v>
      </c>
      <c r="D119" s="3">
        <v>1</v>
      </c>
      <c r="E119" s="4">
        <v>192</v>
      </c>
      <c r="F119" s="26">
        <f>VLOOKUP(I.T[[#This Row],[CODPROD]],[1]Planilha6!$J:$K,2,0)</f>
        <v>192</v>
      </c>
      <c r="G119" s="27"/>
      <c r="H119" t="s">
        <v>168</v>
      </c>
      <c r="I119" s="28"/>
      <c r="J119" s="26"/>
      <c r="K119" s="26"/>
      <c r="L119" s="25"/>
      <c r="M119" s="29"/>
      <c r="N119" s="31"/>
      <c r="O119" s="30">
        <f t="shared" si="6"/>
        <v>0</v>
      </c>
      <c r="P119" s="30">
        <f>IFERROR(IF(M119="",0,M119-I.T[[#This Row],[Data Expedição]]),"")</f>
        <v>0</v>
      </c>
      <c r="Q119" s="32">
        <f t="shared" si="7"/>
        <v>46143</v>
      </c>
      <c r="R119" s="26" t="str">
        <f>IFERROR(IF(H119="Entregue",IF(COUNTIFS(I$2:$I119,I119)&gt;1,"x",1),"x"),"")</f>
        <v>x</v>
      </c>
      <c r="S119" s="26">
        <v>1202</v>
      </c>
      <c r="T119" s="26">
        <v>7</v>
      </c>
      <c r="U119" s="26" t="s">
        <v>729</v>
      </c>
      <c r="V119" s="26" t="s">
        <v>730</v>
      </c>
      <c r="W119" s="26" t="s">
        <v>160</v>
      </c>
      <c r="X119" s="26"/>
    </row>
    <row r="120" spans="1:24" x14ac:dyDescent="0.25">
      <c r="A120" s="25">
        <v>46149</v>
      </c>
      <c r="B120" s="3">
        <v>32259</v>
      </c>
      <c r="C120" s="47" t="s">
        <v>11</v>
      </c>
      <c r="D120" s="3">
        <v>1</v>
      </c>
      <c r="E120" s="4">
        <v>4488</v>
      </c>
      <c r="F120" s="26">
        <f>VLOOKUP(I.T[[#This Row],[CODPROD]],[1]Planilha6!$J:$K,2,0)</f>
        <v>4488</v>
      </c>
      <c r="G120" s="27"/>
      <c r="H120" t="s">
        <v>168</v>
      </c>
      <c r="I120" s="28"/>
      <c r="J120" s="26"/>
      <c r="K120" s="26"/>
      <c r="L120" s="25"/>
      <c r="M120" s="29"/>
      <c r="N120" s="31"/>
      <c r="O120" s="30">
        <f t="shared" si="6"/>
        <v>0</v>
      </c>
      <c r="P120" s="30">
        <f>IFERROR(IF(M120="",0,M120-I.T[[#This Row],[Data Expedição]]),"")</f>
        <v>0</v>
      </c>
      <c r="Q120" s="32">
        <f t="shared" si="7"/>
        <v>46143</v>
      </c>
      <c r="R120" s="26" t="str">
        <f>IFERROR(IF(H120="Entregue",IF(COUNTIFS(I$2:$I120,I120)&gt;1,"x",1),"x"),"")</f>
        <v>x</v>
      </c>
      <c r="S120" s="26">
        <v>1202</v>
      </c>
      <c r="T120" s="26">
        <v>7</v>
      </c>
      <c r="U120" s="26" t="s">
        <v>729</v>
      </c>
      <c r="V120" s="26" t="s">
        <v>730</v>
      </c>
      <c r="W120" s="26" t="s">
        <v>160</v>
      </c>
      <c r="X120" s="26"/>
    </row>
    <row r="121" spans="1:24" x14ac:dyDescent="0.25">
      <c r="A121" s="25"/>
      <c r="B121" s="34"/>
      <c r="C121" s="45"/>
      <c r="D121" s="26"/>
      <c r="E121" s="36"/>
      <c r="F121" s="26"/>
      <c r="G121" s="27"/>
      <c r="H121" s="35"/>
      <c r="I121" s="28"/>
      <c r="J121" s="26"/>
      <c r="K121" s="26"/>
      <c r="L121" s="25"/>
      <c r="M121" s="29"/>
      <c r="N121" s="28"/>
      <c r="O121" s="26"/>
      <c r="P121" s="26"/>
      <c r="Q121" s="25"/>
      <c r="R121" s="26"/>
      <c r="S121" s="26"/>
      <c r="T121" s="26"/>
      <c r="U121" s="26"/>
      <c r="V121" s="26"/>
      <c r="W121" s="26"/>
      <c r="X121" s="26"/>
    </row>
    <row r="122" spans="1:24" x14ac:dyDescent="0.25">
      <c r="A122" s="25">
        <v>46149</v>
      </c>
      <c r="B122" s="3">
        <v>33580</v>
      </c>
      <c r="C122" s="47" t="s">
        <v>37</v>
      </c>
      <c r="D122" s="3">
        <v>1</v>
      </c>
      <c r="E122" s="4">
        <v>3960</v>
      </c>
      <c r="F122" s="26"/>
      <c r="G122" s="27"/>
      <c r="H122" s="1" t="s">
        <v>167</v>
      </c>
      <c r="I122" s="28"/>
      <c r="J122" s="26">
        <v>46177</v>
      </c>
      <c r="K122" s="26"/>
      <c r="L122" s="25"/>
      <c r="M122" s="29"/>
      <c r="N122" s="31"/>
      <c r="O122" s="30">
        <f t="shared" ref="O122:O128" si="8">IFERROR(IF(L122="",0,L122-A122),"")</f>
        <v>0</v>
      </c>
      <c r="P122" s="30">
        <f>IFERROR(IF(M122="",0,M122-I.T[[#This Row],[Data Expedição]]),"")</f>
        <v>0</v>
      </c>
      <c r="Q122" s="32">
        <f t="shared" ref="Q122:Q128" si="9">IFERROR(DATE(YEAR(A122),MONTH(A122),1),"")</f>
        <v>46143</v>
      </c>
      <c r="R122" s="26" t="str">
        <f>IFERROR(IF(H122="Entregue",IF(COUNTIFS(I$2:$I122,I122)&gt;1,"x",1),"x"),"")</f>
        <v>x</v>
      </c>
      <c r="S122" s="26">
        <v>2196</v>
      </c>
      <c r="T122" s="26">
        <v>1</v>
      </c>
      <c r="U122" s="26" t="s">
        <v>748</v>
      </c>
      <c r="V122" s="26" t="s">
        <v>730</v>
      </c>
      <c r="W122" s="26" t="s">
        <v>179</v>
      </c>
      <c r="X122" s="26" t="s">
        <v>739</v>
      </c>
    </row>
    <row r="123" spans="1:24" x14ac:dyDescent="0.25">
      <c r="A123" s="25">
        <v>46149</v>
      </c>
      <c r="B123" s="3">
        <v>33644</v>
      </c>
      <c r="C123" s="47" t="s">
        <v>41</v>
      </c>
      <c r="D123" s="3">
        <v>1</v>
      </c>
      <c r="E123" s="4">
        <v>2640</v>
      </c>
      <c r="F123" s="26"/>
      <c r="G123" s="27"/>
      <c r="H123" s="1" t="s">
        <v>167</v>
      </c>
      <c r="I123" s="28"/>
      <c r="J123" s="26">
        <v>46177</v>
      </c>
      <c r="K123" s="26"/>
      <c r="L123" s="25"/>
      <c r="M123" s="29"/>
      <c r="N123" s="31"/>
      <c r="O123" s="30">
        <f t="shared" si="8"/>
        <v>0</v>
      </c>
      <c r="P123" s="30">
        <f>IFERROR(IF(M123="",0,M123-I.T[[#This Row],[Data Expedição]]),"")</f>
        <v>0</v>
      </c>
      <c r="Q123" s="32">
        <f t="shared" si="9"/>
        <v>46143</v>
      </c>
      <c r="R123" s="26" t="str">
        <f>IFERROR(IF(H123="Entregue",IF(COUNTIFS(I$2:$I123,I123)&gt;1,"x",1),"x"),"")</f>
        <v>x</v>
      </c>
      <c r="S123" s="26">
        <v>2196</v>
      </c>
      <c r="T123" s="26">
        <v>1</v>
      </c>
      <c r="U123" s="26" t="s">
        <v>748</v>
      </c>
      <c r="V123" s="26" t="s">
        <v>730</v>
      </c>
      <c r="W123" s="26" t="s">
        <v>179</v>
      </c>
      <c r="X123" s="26" t="s">
        <v>739</v>
      </c>
    </row>
    <row r="124" spans="1:24" x14ac:dyDescent="0.25">
      <c r="A124" s="25">
        <v>46149</v>
      </c>
      <c r="B124" s="3">
        <v>32624</v>
      </c>
      <c r="C124" s="47" t="s">
        <v>17</v>
      </c>
      <c r="D124" s="3">
        <v>1</v>
      </c>
      <c r="E124" s="4">
        <v>2016</v>
      </c>
      <c r="F124" s="26"/>
      <c r="G124" s="27"/>
      <c r="H124" s="1" t="s">
        <v>167</v>
      </c>
      <c r="I124" s="28"/>
      <c r="J124" s="26">
        <v>46177</v>
      </c>
      <c r="K124" s="26"/>
      <c r="L124" s="25"/>
      <c r="M124" s="29"/>
      <c r="N124" s="31"/>
      <c r="O124" s="30">
        <f t="shared" si="8"/>
        <v>0</v>
      </c>
      <c r="P124" s="30">
        <f>IFERROR(IF(M124="",0,M124-I.T[[#This Row],[Data Expedição]]),"")</f>
        <v>0</v>
      </c>
      <c r="Q124" s="32">
        <f t="shared" si="9"/>
        <v>46143</v>
      </c>
      <c r="R124" s="26" t="str">
        <f>IFERROR(IF(H124="Entregue",IF(COUNTIFS(I$2:$I124,I124)&gt;1,"x",1),"x"),"")</f>
        <v>x</v>
      </c>
      <c r="S124" s="26">
        <v>2196</v>
      </c>
      <c r="T124" s="26">
        <v>1</v>
      </c>
      <c r="U124" s="26" t="s">
        <v>748</v>
      </c>
      <c r="V124" s="26" t="s">
        <v>730</v>
      </c>
      <c r="W124" s="26" t="s">
        <v>179</v>
      </c>
      <c r="X124" s="26" t="s">
        <v>739</v>
      </c>
    </row>
    <row r="125" spans="1:24" x14ac:dyDescent="0.25">
      <c r="A125" s="25">
        <v>46149</v>
      </c>
      <c r="B125" s="3">
        <v>33251</v>
      </c>
      <c r="C125" s="47" t="s">
        <v>27</v>
      </c>
      <c r="D125" s="3">
        <v>1</v>
      </c>
      <c r="E125" s="4">
        <v>1956</v>
      </c>
      <c r="F125" s="26"/>
      <c r="G125" s="27"/>
      <c r="H125" s="1" t="s">
        <v>167</v>
      </c>
      <c r="I125" s="28"/>
      <c r="J125" s="26">
        <v>46177</v>
      </c>
      <c r="K125" s="26"/>
      <c r="L125" s="25"/>
      <c r="M125" s="29"/>
      <c r="N125" s="31"/>
      <c r="O125" s="30">
        <f t="shared" si="8"/>
        <v>0</v>
      </c>
      <c r="P125" s="30">
        <f>IFERROR(IF(M125="",0,M125-I.T[[#This Row],[Data Expedição]]),"")</f>
        <v>0</v>
      </c>
      <c r="Q125" s="32">
        <f t="shared" si="9"/>
        <v>46143</v>
      </c>
      <c r="R125" s="26" t="str">
        <f>IFERROR(IF(H125="Entregue",IF(COUNTIFS(I$2:$I125,I125)&gt;1,"x",1),"x"),"")</f>
        <v>x</v>
      </c>
      <c r="S125" s="26">
        <v>2196</v>
      </c>
      <c r="T125" s="26">
        <v>1</v>
      </c>
      <c r="U125" s="26" t="s">
        <v>748</v>
      </c>
      <c r="V125" s="26" t="s">
        <v>730</v>
      </c>
      <c r="W125" s="26" t="s">
        <v>179</v>
      </c>
      <c r="X125" s="26" t="s">
        <v>739</v>
      </c>
    </row>
    <row r="126" spans="1:24" x14ac:dyDescent="0.25">
      <c r="A126" s="25">
        <v>46149</v>
      </c>
      <c r="B126" s="3">
        <v>33343</v>
      </c>
      <c r="C126" s="47" t="s">
        <v>35</v>
      </c>
      <c r="D126" s="3">
        <v>1</v>
      </c>
      <c r="E126" s="4">
        <v>1932</v>
      </c>
      <c r="F126" s="26"/>
      <c r="G126" s="27"/>
      <c r="H126" s="1" t="s">
        <v>167</v>
      </c>
      <c r="I126" s="28"/>
      <c r="J126" s="26">
        <v>46177</v>
      </c>
      <c r="K126" s="26"/>
      <c r="L126" s="25"/>
      <c r="M126" s="29"/>
      <c r="N126" s="31"/>
      <c r="O126" s="30">
        <f t="shared" si="8"/>
        <v>0</v>
      </c>
      <c r="P126" s="30">
        <f>IFERROR(IF(M126="",0,M126-I.T[[#This Row],[Data Expedição]]),"")</f>
        <v>0</v>
      </c>
      <c r="Q126" s="32">
        <f t="shared" si="9"/>
        <v>46143</v>
      </c>
      <c r="R126" s="26" t="str">
        <f>IFERROR(IF(H126="Entregue",IF(COUNTIFS(I$2:$I126,I126)&gt;1,"x",1),"x"),"")</f>
        <v>x</v>
      </c>
      <c r="S126" s="26">
        <v>2196</v>
      </c>
      <c r="T126" s="26">
        <v>1</v>
      </c>
      <c r="U126" s="26" t="s">
        <v>748</v>
      </c>
      <c r="V126" s="26" t="s">
        <v>730</v>
      </c>
      <c r="W126" s="26" t="s">
        <v>179</v>
      </c>
      <c r="X126" s="26" t="s">
        <v>739</v>
      </c>
    </row>
    <row r="127" spans="1:24" x14ac:dyDescent="0.25">
      <c r="A127" s="25">
        <v>46149</v>
      </c>
      <c r="B127" s="3">
        <v>33596</v>
      </c>
      <c r="C127" s="47" t="s">
        <v>39</v>
      </c>
      <c r="D127" s="3">
        <v>1</v>
      </c>
      <c r="E127" s="4">
        <v>624</v>
      </c>
      <c r="F127" s="26"/>
      <c r="G127" s="27"/>
      <c r="H127" s="1" t="s">
        <v>167</v>
      </c>
      <c r="I127" s="28"/>
      <c r="J127" s="26">
        <v>46177</v>
      </c>
      <c r="K127" s="26"/>
      <c r="L127" s="25"/>
      <c r="M127" s="29"/>
      <c r="N127" s="31"/>
      <c r="O127" s="30">
        <f t="shared" si="8"/>
        <v>0</v>
      </c>
      <c r="P127" s="30">
        <f>IFERROR(IF(M127="",0,M127-I.T[[#This Row],[Data Expedição]]),"")</f>
        <v>0</v>
      </c>
      <c r="Q127" s="32">
        <f t="shared" si="9"/>
        <v>46143</v>
      </c>
      <c r="R127" s="26" t="str">
        <f>IFERROR(IF(H127="Entregue",IF(COUNTIFS(I$2:$I127,I127)&gt;1,"x",1),"x"),"")</f>
        <v>x</v>
      </c>
      <c r="S127" s="26">
        <v>2196</v>
      </c>
      <c r="T127" s="26">
        <v>1</v>
      </c>
      <c r="U127" s="26" t="s">
        <v>748</v>
      </c>
      <c r="V127" s="26" t="s">
        <v>730</v>
      </c>
      <c r="W127" s="26" t="s">
        <v>179</v>
      </c>
      <c r="X127" s="26" t="s">
        <v>739</v>
      </c>
    </row>
    <row r="128" spans="1:24" x14ac:dyDescent="0.25">
      <c r="A128" s="25">
        <v>46149</v>
      </c>
      <c r="B128" s="3">
        <v>32892</v>
      </c>
      <c r="C128" s="47" t="s">
        <v>25</v>
      </c>
      <c r="D128" s="3">
        <v>1</v>
      </c>
      <c r="E128" s="4">
        <v>1200</v>
      </c>
      <c r="F128" s="26"/>
      <c r="G128" s="27"/>
      <c r="H128" s="1" t="s">
        <v>167</v>
      </c>
      <c r="I128" s="28"/>
      <c r="J128" s="26">
        <v>46177</v>
      </c>
      <c r="K128" s="26"/>
      <c r="L128" s="25"/>
      <c r="M128" s="29"/>
      <c r="N128" s="31"/>
      <c r="O128" s="30">
        <f t="shared" si="8"/>
        <v>0</v>
      </c>
      <c r="P128" s="30">
        <f>IFERROR(IF(M128="",0,M128-I.T[[#This Row],[Data Expedição]]),"")</f>
        <v>0</v>
      </c>
      <c r="Q128" s="32">
        <f t="shared" si="9"/>
        <v>46143</v>
      </c>
      <c r="R128" s="26" t="str">
        <f>IFERROR(IF(H128="Entregue",IF(COUNTIFS(I$2:$I128,I128)&gt;1,"x",1),"x"),"")</f>
        <v>x</v>
      </c>
      <c r="S128" s="26">
        <v>2196</v>
      </c>
      <c r="T128" s="26">
        <v>1</v>
      </c>
      <c r="U128" s="26" t="s">
        <v>748</v>
      </c>
      <c r="V128" s="26" t="s">
        <v>730</v>
      </c>
      <c r="W128" s="26" t="s">
        <v>179</v>
      </c>
      <c r="X128" s="26" t="s">
        <v>739</v>
      </c>
    </row>
    <row r="129" spans="1:24" x14ac:dyDescent="0.25">
      <c r="A129" s="25"/>
      <c r="B129" s="34"/>
      <c r="C129" s="45"/>
      <c r="D129" s="26"/>
      <c r="E129" s="36"/>
      <c r="F129" s="26"/>
      <c r="G129" s="27"/>
      <c r="H129" s="35"/>
      <c r="I129" s="28"/>
      <c r="J129" s="26"/>
      <c r="K129" s="26"/>
      <c r="L129" s="25"/>
      <c r="M129" s="29"/>
      <c r="N129" s="28"/>
      <c r="O129" s="26"/>
      <c r="P129" s="26"/>
      <c r="Q129" s="25"/>
      <c r="R129" s="26"/>
      <c r="S129" s="26"/>
      <c r="T129" s="26"/>
      <c r="U129" s="26"/>
      <c r="V129" s="26"/>
      <c r="W129" s="26"/>
      <c r="X129" s="26"/>
    </row>
    <row r="130" spans="1:24" x14ac:dyDescent="0.25">
      <c r="A130" s="25">
        <v>46149</v>
      </c>
      <c r="B130" s="3">
        <v>95109</v>
      </c>
      <c r="C130" s="47" t="s">
        <v>427</v>
      </c>
      <c r="D130" s="3">
        <v>5</v>
      </c>
      <c r="E130" s="4">
        <v>4194</v>
      </c>
      <c r="F130" s="26"/>
      <c r="G130" s="27"/>
      <c r="H130" s="1" t="s">
        <v>167</v>
      </c>
      <c r="I130" s="28"/>
      <c r="J130" s="26">
        <v>46129</v>
      </c>
      <c r="K130" s="26"/>
      <c r="L130" s="25"/>
      <c r="M130" s="29"/>
      <c r="N130" s="31"/>
      <c r="O130" s="30">
        <f t="shared" ref="O130:O140" si="10">IFERROR(IF(L130="",0,L130-A130),"")</f>
        <v>0</v>
      </c>
      <c r="P130" s="30">
        <f>IFERROR(IF(M130="",0,M130-I.T[[#This Row],[Data Expedição]]),"")</f>
        <v>0</v>
      </c>
      <c r="Q130" s="32">
        <f t="shared" ref="Q130:Q140" si="11">IFERROR(DATE(YEAR(A130),MONTH(A130),1),"")</f>
        <v>46143</v>
      </c>
      <c r="R130" s="26" t="str">
        <f>IFERROR(IF(H130="Entregue",IF(COUNTIFS(I$2:$I130,I130)&gt;1,"x",1),"x"),"")</f>
        <v>x</v>
      </c>
      <c r="S130" s="26">
        <v>2196</v>
      </c>
      <c r="T130" s="26">
        <v>1</v>
      </c>
      <c r="U130" s="26" t="s">
        <v>748</v>
      </c>
      <c r="V130" s="26" t="s">
        <v>730</v>
      </c>
      <c r="W130" s="26" t="s">
        <v>160</v>
      </c>
      <c r="X130" s="26" t="s">
        <v>739</v>
      </c>
    </row>
    <row r="131" spans="1:24" x14ac:dyDescent="0.25">
      <c r="A131" s="25">
        <v>46149</v>
      </c>
      <c r="B131" s="3">
        <v>95076</v>
      </c>
      <c r="C131" s="47" t="s">
        <v>448</v>
      </c>
      <c r="D131" s="3">
        <v>7</v>
      </c>
      <c r="E131" s="4">
        <v>3390</v>
      </c>
      <c r="F131" s="26"/>
      <c r="G131" s="27"/>
      <c r="H131" s="1" t="s">
        <v>167</v>
      </c>
      <c r="I131" s="28"/>
      <c r="J131" s="26">
        <v>46129</v>
      </c>
      <c r="K131" s="26"/>
      <c r="L131" s="25"/>
      <c r="M131" s="29"/>
      <c r="N131" s="31"/>
      <c r="O131" s="30">
        <f t="shared" si="10"/>
        <v>0</v>
      </c>
      <c r="P131" s="30">
        <f>IFERROR(IF(M131="",0,M131-I.T[[#This Row],[Data Expedição]]),"")</f>
        <v>0</v>
      </c>
      <c r="Q131" s="32">
        <f t="shared" si="11"/>
        <v>46143</v>
      </c>
      <c r="R131" s="26" t="str">
        <f>IFERROR(IF(H131="Entregue",IF(COUNTIFS(I$2:$I131,I131)&gt;1,"x",1),"x"),"")</f>
        <v>x</v>
      </c>
      <c r="S131" s="26">
        <v>2196</v>
      </c>
      <c r="T131" s="26">
        <v>1</v>
      </c>
      <c r="U131" s="26" t="s">
        <v>748</v>
      </c>
      <c r="V131" s="26" t="s">
        <v>730</v>
      </c>
      <c r="W131" s="26" t="s">
        <v>160</v>
      </c>
      <c r="X131" s="26" t="s">
        <v>739</v>
      </c>
    </row>
    <row r="132" spans="1:24" x14ac:dyDescent="0.25">
      <c r="A132" s="25">
        <v>46149</v>
      </c>
      <c r="B132" s="3">
        <v>33271</v>
      </c>
      <c r="C132" s="47" t="s">
        <v>389</v>
      </c>
      <c r="D132" s="3">
        <v>11</v>
      </c>
      <c r="E132" s="4">
        <v>5190</v>
      </c>
      <c r="F132" s="26"/>
      <c r="G132" s="27"/>
      <c r="H132" s="1" t="s">
        <v>167</v>
      </c>
      <c r="I132" s="28"/>
      <c r="J132" s="26">
        <v>46129</v>
      </c>
      <c r="K132" s="26"/>
      <c r="L132" s="25"/>
      <c r="M132" s="29"/>
      <c r="N132" s="31"/>
      <c r="O132" s="30">
        <f t="shared" si="10"/>
        <v>0</v>
      </c>
      <c r="P132" s="30">
        <f>IFERROR(IF(M132="",0,M132-I.T[[#This Row],[Data Expedição]]),"")</f>
        <v>0</v>
      </c>
      <c r="Q132" s="32">
        <f t="shared" si="11"/>
        <v>46143</v>
      </c>
      <c r="R132" s="26" t="str">
        <f>IFERROR(IF(H132="Entregue",IF(COUNTIFS(I$2:$I132,I132)&gt;1,"x",1),"x"),"")</f>
        <v>x</v>
      </c>
      <c r="S132" s="26">
        <v>2196</v>
      </c>
      <c r="T132" s="26">
        <v>1</v>
      </c>
      <c r="U132" s="26" t="s">
        <v>748</v>
      </c>
      <c r="V132" s="26" t="s">
        <v>730</v>
      </c>
      <c r="W132" s="26" t="s">
        <v>160</v>
      </c>
      <c r="X132" s="26" t="s">
        <v>739</v>
      </c>
    </row>
    <row r="133" spans="1:24" x14ac:dyDescent="0.25">
      <c r="A133" s="25">
        <v>46149</v>
      </c>
      <c r="B133" s="3">
        <v>95108</v>
      </c>
      <c r="C133" s="47" t="s">
        <v>433</v>
      </c>
      <c r="D133" s="3">
        <v>3</v>
      </c>
      <c r="E133" s="4">
        <v>1620</v>
      </c>
      <c r="F133" s="26"/>
      <c r="G133" s="27"/>
      <c r="H133" s="1" t="s">
        <v>167</v>
      </c>
      <c r="I133" s="28"/>
      <c r="J133" s="26">
        <v>46129</v>
      </c>
      <c r="K133" s="26"/>
      <c r="L133" s="25"/>
      <c r="M133" s="29"/>
      <c r="N133" s="31"/>
      <c r="O133" s="30">
        <f t="shared" si="10"/>
        <v>0</v>
      </c>
      <c r="P133" s="30">
        <f>IFERROR(IF(M133="",0,M133-I.T[[#This Row],[Data Expedição]]),"")</f>
        <v>0</v>
      </c>
      <c r="Q133" s="32">
        <f t="shared" si="11"/>
        <v>46143</v>
      </c>
      <c r="R133" s="26" t="str">
        <f>IFERROR(IF(H133="Entregue",IF(COUNTIFS(I$2:$I133,I133)&gt;1,"x",1),"x"),"")</f>
        <v>x</v>
      </c>
      <c r="S133" s="26">
        <v>2196</v>
      </c>
      <c r="T133" s="26">
        <v>1</v>
      </c>
      <c r="U133" s="26" t="s">
        <v>748</v>
      </c>
      <c r="V133" s="26" t="s">
        <v>730</v>
      </c>
      <c r="W133" s="26" t="s">
        <v>160</v>
      </c>
      <c r="X133" s="26" t="s">
        <v>739</v>
      </c>
    </row>
    <row r="134" spans="1:24" x14ac:dyDescent="0.25">
      <c r="A134" s="25">
        <v>46149</v>
      </c>
      <c r="B134" s="3">
        <v>95678</v>
      </c>
      <c r="C134" s="47" t="s">
        <v>474</v>
      </c>
      <c r="D134" s="3">
        <v>4</v>
      </c>
      <c r="E134" s="4">
        <v>1938</v>
      </c>
      <c r="F134" s="26"/>
      <c r="G134" s="27"/>
      <c r="H134" s="1" t="s">
        <v>167</v>
      </c>
      <c r="I134" s="28"/>
      <c r="J134" s="26">
        <v>46129</v>
      </c>
      <c r="K134" s="26"/>
      <c r="L134" s="25"/>
      <c r="M134" s="29"/>
      <c r="N134" s="31"/>
      <c r="O134" s="30">
        <f t="shared" si="10"/>
        <v>0</v>
      </c>
      <c r="P134" s="30">
        <f>IFERROR(IF(M134="",0,M134-I.T[[#This Row],[Data Expedição]]),"")</f>
        <v>0</v>
      </c>
      <c r="Q134" s="32">
        <f t="shared" si="11"/>
        <v>46143</v>
      </c>
      <c r="R134" s="26" t="str">
        <f>IFERROR(IF(H134="Entregue",IF(COUNTIFS(I$2:$I134,I134)&gt;1,"x",1),"x"),"")</f>
        <v>x</v>
      </c>
      <c r="S134" s="26">
        <v>2196</v>
      </c>
      <c r="T134" s="26">
        <v>1</v>
      </c>
      <c r="U134" s="26" t="s">
        <v>748</v>
      </c>
      <c r="V134" s="26" t="s">
        <v>730</v>
      </c>
      <c r="W134" s="26" t="s">
        <v>160</v>
      </c>
      <c r="X134" s="26" t="s">
        <v>739</v>
      </c>
    </row>
    <row r="135" spans="1:24" x14ac:dyDescent="0.25">
      <c r="A135" s="25">
        <v>46149</v>
      </c>
      <c r="B135" s="3">
        <v>95275</v>
      </c>
      <c r="C135" s="47" t="s">
        <v>511</v>
      </c>
      <c r="D135" s="3">
        <v>5</v>
      </c>
      <c r="E135" s="4">
        <v>1806</v>
      </c>
      <c r="F135" s="26"/>
      <c r="G135" s="27"/>
      <c r="H135" s="1" t="s">
        <v>167</v>
      </c>
      <c r="I135" s="28"/>
      <c r="J135" s="26">
        <v>46130</v>
      </c>
      <c r="K135" s="26"/>
      <c r="L135" s="25"/>
      <c r="M135" s="29"/>
      <c r="N135" s="31"/>
      <c r="O135" s="30">
        <f t="shared" si="10"/>
        <v>0</v>
      </c>
      <c r="P135" s="30">
        <f>IFERROR(IF(M135="",0,M135-I.T[[#This Row],[Data Expedição]]),"")</f>
        <v>0</v>
      </c>
      <c r="Q135" s="32">
        <f t="shared" si="11"/>
        <v>46143</v>
      </c>
      <c r="R135" s="26" t="str">
        <f>IFERROR(IF(H135="Entregue",IF(COUNTIFS(I$2:$I135,I135)&gt;1,"x",1),"x"),"")</f>
        <v>x</v>
      </c>
      <c r="S135" s="26">
        <v>2196</v>
      </c>
      <c r="T135" s="26">
        <v>1</v>
      </c>
      <c r="U135" s="26" t="s">
        <v>748</v>
      </c>
      <c r="V135" s="26" t="s">
        <v>730</v>
      </c>
      <c r="W135" s="26" t="s">
        <v>160</v>
      </c>
      <c r="X135" s="26" t="s">
        <v>739</v>
      </c>
    </row>
    <row r="136" spans="1:24" x14ac:dyDescent="0.25">
      <c r="A136" s="25">
        <v>46149</v>
      </c>
      <c r="B136" s="3">
        <v>31716</v>
      </c>
      <c r="C136" s="47" t="s">
        <v>482</v>
      </c>
      <c r="D136" s="3">
        <v>5</v>
      </c>
      <c r="E136" s="4">
        <v>2490</v>
      </c>
      <c r="F136" s="26"/>
      <c r="G136" s="27"/>
      <c r="H136" s="1" t="s">
        <v>167</v>
      </c>
      <c r="I136" s="28"/>
      <c r="J136" s="26">
        <v>46130</v>
      </c>
      <c r="K136" s="26"/>
      <c r="L136" s="25"/>
      <c r="M136" s="29"/>
      <c r="N136" s="31"/>
      <c r="O136" s="30">
        <f t="shared" si="10"/>
        <v>0</v>
      </c>
      <c r="P136" s="30">
        <f>IFERROR(IF(M136="",0,M136-I.T[[#This Row],[Data Expedição]]),"")</f>
        <v>0</v>
      </c>
      <c r="Q136" s="32">
        <f t="shared" si="11"/>
        <v>46143</v>
      </c>
      <c r="R136" s="26" t="str">
        <f>IFERROR(IF(H136="Entregue",IF(COUNTIFS(I$2:$I136,I136)&gt;1,"x",1),"x"),"")</f>
        <v>x</v>
      </c>
      <c r="S136" s="26">
        <v>2196</v>
      </c>
      <c r="T136" s="26">
        <v>1</v>
      </c>
      <c r="U136" s="26" t="s">
        <v>748</v>
      </c>
      <c r="V136" s="26" t="s">
        <v>730</v>
      </c>
      <c r="W136" s="26" t="s">
        <v>160</v>
      </c>
      <c r="X136" s="26" t="s">
        <v>739</v>
      </c>
    </row>
    <row r="137" spans="1:24" x14ac:dyDescent="0.25">
      <c r="A137" s="25">
        <v>46149</v>
      </c>
      <c r="B137" s="3">
        <v>34768</v>
      </c>
      <c r="C137" s="47" t="s">
        <v>435</v>
      </c>
      <c r="D137" s="3">
        <v>4</v>
      </c>
      <c r="E137" s="4">
        <v>1986</v>
      </c>
      <c r="F137" s="26"/>
      <c r="G137" s="27"/>
      <c r="H137" s="1" t="s">
        <v>167</v>
      </c>
      <c r="I137" s="28"/>
      <c r="J137" s="26">
        <v>46130</v>
      </c>
      <c r="K137" s="26"/>
      <c r="L137" s="25"/>
      <c r="M137" s="29"/>
      <c r="N137" s="31"/>
      <c r="O137" s="30">
        <f t="shared" si="10"/>
        <v>0</v>
      </c>
      <c r="P137" s="30">
        <f>IFERROR(IF(M137="",0,M137-I.T[[#This Row],[Data Expedição]]),"")</f>
        <v>0</v>
      </c>
      <c r="Q137" s="32">
        <f t="shared" si="11"/>
        <v>46143</v>
      </c>
      <c r="R137" s="26" t="str">
        <f>IFERROR(IF(H137="Entregue",IF(COUNTIFS(I$2:$I137,I137)&gt;1,"x",1),"x"),"")</f>
        <v>x</v>
      </c>
      <c r="S137" s="26">
        <v>2196</v>
      </c>
      <c r="T137" s="26">
        <v>1</v>
      </c>
      <c r="U137" s="26" t="s">
        <v>748</v>
      </c>
      <c r="V137" s="26" t="s">
        <v>730</v>
      </c>
      <c r="W137" s="26" t="s">
        <v>160</v>
      </c>
      <c r="X137" s="26" t="s">
        <v>739</v>
      </c>
    </row>
    <row r="138" spans="1:24" x14ac:dyDescent="0.25">
      <c r="A138" s="25">
        <v>46149</v>
      </c>
      <c r="B138" s="3">
        <v>32884</v>
      </c>
      <c r="C138" s="47" t="s">
        <v>749</v>
      </c>
      <c r="D138" s="3">
        <v>1</v>
      </c>
      <c r="E138" s="4">
        <v>216</v>
      </c>
      <c r="F138" s="26"/>
      <c r="G138" s="27"/>
      <c r="H138" s="1" t="s">
        <v>167</v>
      </c>
      <c r="I138" s="28"/>
      <c r="J138" s="26">
        <v>46130</v>
      </c>
      <c r="K138" s="26"/>
      <c r="L138" s="25"/>
      <c r="M138" s="29"/>
      <c r="N138" s="31"/>
      <c r="O138" s="30">
        <f t="shared" si="10"/>
        <v>0</v>
      </c>
      <c r="P138" s="30">
        <f>IFERROR(IF(M138="",0,M138-I.T[[#This Row],[Data Expedição]]),"")</f>
        <v>0</v>
      </c>
      <c r="Q138" s="32">
        <f t="shared" si="11"/>
        <v>46143</v>
      </c>
      <c r="R138" s="26" t="str">
        <f>IFERROR(IF(H138="Entregue",IF(COUNTIFS(I$2:$I138,I138)&gt;1,"x",1),"x"),"")</f>
        <v>x</v>
      </c>
      <c r="S138" s="26">
        <v>2196</v>
      </c>
      <c r="T138" s="26">
        <v>1</v>
      </c>
      <c r="U138" s="26" t="s">
        <v>748</v>
      </c>
      <c r="V138" s="26" t="s">
        <v>730</v>
      </c>
      <c r="W138" s="26" t="s">
        <v>160</v>
      </c>
      <c r="X138" s="26" t="s">
        <v>739</v>
      </c>
    </row>
    <row r="139" spans="1:24" x14ac:dyDescent="0.25">
      <c r="A139" s="25">
        <v>46149</v>
      </c>
      <c r="B139" s="3">
        <v>34530</v>
      </c>
      <c r="C139" s="47" t="s">
        <v>593</v>
      </c>
      <c r="D139" s="3">
        <v>1</v>
      </c>
      <c r="E139" s="4">
        <v>456</v>
      </c>
      <c r="F139" s="26"/>
      <c r="G139" s="27"/>
      <c r="H139" s="1" t="s">
        <v>167</v>
      </c>
      <c r="I139" s="28"/>
      <c r="J139" s="26">
        <v>46130</v>
      </c>
      <c r="K139" s="26"/>
      <c r="L139" s="25"/>
      <c r="M139" s="29"/>
      <c r="N139" s="31"/>
      <c r="O139" s="30">
        <f t="shared" si="10"/>
        <v>0</v>
      </c>
      <c r="P139" s="30">
        <f>IFERROR(IF(M139="",0,M139-I.T[[#This Row],[Data Expedição]]),"")</f>
        <v>0</v>
      </c>
      <c r="Q139" s="32">
        <f t="shared" si="11"/>
        <v>46143</v>
      </c>
      <c r="R139" s="26" t="str">
        <f>IFERROR(IF(H139="Entregue",IF(COUNTIFS(I$2:$I139,I139)&gt;1,"x",1),"x"),"")</f>
        <v>x</v>
      </c>
      <c r="S139" s="26">
        <v>2196</v>
      </c>
      <c r="T139" s="26">
        <v>1</v>
      </c>
      <c r="U139" s="26" t="s">
        <v>748</v>
      </c>
      <c r="V139" s="26" t="s">
        <v>730</v>
      </c>
      <c r="W139" s="26" t="s">
        <v>160</v>
      </c>
      <c r="X139" s="26" t="s">
        <v>739</v>
      </c>
    </row>
    <row r="140" spans="1:24" x14ac:dyDescent="0.25">
      <c r="A140" s="25">
        <v>46149</v>
      </c>
      <c r="B140" s="3">
        <v>33107</v>
      </c>
      <c r="C140" s="47" t="s">
        <v>451</v>
      </c>
      <c r="D140" s="3">
        <v>7</v>
      </c>
      <c r="E140" s="4">
        <v>6600</v>
      </c>
      <c r="F140" s="26"/>
      <c r="G140" s="27"/>
      <c r="H140" s="1" t="s">
        <v>167</v>
      </c>
      <c r="I140" s="28"/>
      <c r="J140" s="26">
        <v>46130</v>
      </c>
      <c r="K140" s="26"/>
      <c r="L140" s="25"/>
      <c r="M140" s="29"/>
      <c r="N140" s="31"/>
      <c r="O140" s="30">
        <f t="shared" si="10"/>
        <v>0</v>
      </c>
      <c r="P140" s="30">
        <f>IFERROR(IF(M140="",0,M140-I.T[[#This Row],[Data Expedição]]),"")</f>
        <v>0</v>
      </c>
      <c r="Q140" s="32">
        <f t="shared" si="11"/>
        <v>46143</v>
      </c>
      <c r="R140" s="26" t="str">
        <f>IFERROR(IF(H140="Entregue",IF(COUNTIFS(I$2:$I140,I140)&gt;1,"x",1),"x"),"")</f>
        <v>x</v>
      </c>
      <c r="S140" s="26">
        <v>2196</v>
      </c>
      <c r="T140" s="26">
        <v>1</v>
      </c>
      <c r="U140" s="26" t="s">
        <v>748</v>
      </c>
      <c r="V140" s="26" t="s">
        <v>730</v>
      </c>
      <c r="W140" s="26" t="s">
        <v>160</v>
      </c>
      <c r="X140" s="26" t="s">
        <v>739</v>
      </c>
    </row>
    <row r="141" spans="1:24" x14ac:dyDescent="0.25">
      <c r="A141" s="25"/>
      <c r="B141" s="34"/>
      <c r="C141" s="45"/>
      <c r="D141" s="26"/>
      <c r="E141" s="36"/>
      <c r="F141" s="26"/>
      <c r="G141" s="27"/>
      <c r="H141" s="35"/>
      <c r="I141" s="28"/>
      <c r="J141" s="26"/>
      <c r="K141" s="26"/>
      <c r="L141" s="25"/>
      <c r="M141" s="29"/>
      <c r="N141" s="28"/>
      <c r="O141" s="26"/>
      <c r="P141" s="26"/>
      <c r="Q141" s="25"/>
      <c r="R141" s="26"/>
      <c r="S141" s="26"/>
      <c r="T141" s="26"/>
      <c r="U141" s="26"/>
      <c r="V141" s="26"/>
      <c r="W141" s="26"/>
      <c r="X141" s="26"/>
    </row>
    <row r="142" spans="1:24" x14ac:dyDescent="0.25">
      <c r="A142" s="25">
        <v>46149</v>
      </c>
      <c r="B142" s="34">
        <v>33589</v>
      </c>
      <c r="C142" s="45" t="s">
        <v>750</v>
      </c>
      <c r="D142" s="26">
        <v>3</v>
      </c>
      <c r="E142" s="36">
        <v>4140</v>
      </c>
      <c r="F142" s="3" t="s">
        <v>751</v>
      </c>
      <c r="G142" s="98">
        <v>9452</v>
      </c>
      <c r="H142" s="1" t="s">
        <v>168</v>
      </c>
      <c r="I142" s="33" t="s">
        <v>752</v>
      </c>
      <c r="J142" s="26">
        <v>46232</v>
      </c>
      <c r="K142" s="26">
        <v>18343</v>
      </c>
      <c r="L142" s="25">
        <v>46153</v>
      </c>
      <c r="M142" s="25">
        <v>46153</v>
      </c>
      <c r="N142" s="31"/>
      <c r="O142" s="30">
        <f t="shared" ref="O142:O173" si="12">IFERROR(IF(L142="",0,L142-A142),"")</f>
        <v>4</v>
      </c>
      <c r="P142" s="30">
        <f>IFERROR(IF(M142="",0,M142-I.T[[#This Row],[Data Expedição]]),"")</f>
        <v>0</v>
      </c>
      <c r="Q142" s="32">
        <f t="shared" ref="Q142:Q173" si="13">IFERROR(DATE(YEAR(A142),MONTH(A142),1),"")</f>
        <v>46143</v>
      </c>
      <c r="R142" s="26" t="str">
        <f>IFERROR(IF(H142="Entregue",IF(COUNTIFS(I$2:$I142,I142)&gt;1,"x",1),"x"),"")</f>
        <v>x</v>
      </c>
      <c r="S142" s="26">
        <v>2196</v>
      </c>
      <c r="T142" s="26">
        <v>1</v>
      </c>
      <c r="U142" s="26" t="s">
        <v>748</v>
      </c>
      <c r="V142" s="26" t="s">
        <v>730</v>
      </c>
      <c r="W142" s="26" t="s">
        <v>179</v>
      </c>
      <c r="X142" s="26"/>
    </row>
    <row r="143" spans="1:24" x14ac:dyDescent="0.25">
      <c r="A143" s="25">
        <v>46149</v>
      </c>
      <c r="B143" s="34">
        <v>95117</v>
      </c>
      <c r="C143" s="45" t="s">
        <v>753</v>
      </c>
      <c r="D143" s="26">
        <v>3</v>
      </c>
      <c r="E143" s="36">
        <v>3924</v>
      </c>
      <c r="F143" s="3" t="s">
        <v>751</v>
      </c>
      <c r="G143" s="98">
        <v>9452</v>
      </c>
      <c r="H143" s="1" t="s">
        <v>168</v>
      </c>
      <c r="I143" s="33" t="s">
        <v>752</v>
      </c>
      <c r="J143" s="26">
        <v>46232</v>
      </c>
      <c r="K143" s="26">
        <v>18343</v>
      </c>
      <c r="L143" s="25">
        <v>46153</v>
      </c>
      <c r="M143" s="25">
        <v>46153</v>
      </c>
      <c r="N143" s="31"/>
      <c r="O143" s="30">
        <f t="shared" si="12"/>
        <v>4</v>
      </c>
      <c r="P143" s="30">
        <f>IFERROR(IF(M143="",0,M143-I.T[[#This Row],[Data Expedição]]),"")</f>
        <v>0</v>
      </c>
      <c r="Q143" s="32">
        <f t="shared" si="13"/>
        <v>46143</v>
      </c>
      <c r="R143" s="26" t="str">
        <f>IFERROR(IF(H143="Entregue",IF(COUNTIFS(I$2:$I143,I143)&gt;1,"x",1),"x"),"")</f>
        <v>x</v>
      </c>
      <c r="S143" s="26">
        <v>2196</v>
      </c>
      <c r="T143" s="26">
        <v>1</v>
      </c>
      <c r="U143" s="26" t="s">
        <v>748</v>
      </c>
      <c r="V143" s="26" t="s">
        <v>730</v>
      </c>
      <c r="W143" s="26" t="s">
        <v>179</v>
      </c>
      <c r="X143" s="26"/>
    </row>
    <row r="144" spans="1:24" x14ac:dyDescent="0.25">
      <c r="A144" s="25">
        <v>46149</v>
      </c>
      <c r="B144" s="34">
        <v>31690</v>
      </c>
      <c r="C144" s="45" t="s">
        <v>372</v>
      </c>
      <c r="D144" s="26">
        <v>2</v>
      </c>
      <c r="E144" s="36">
        <v>4716</v>
      </c>
      <c r="F144" s="3" t="s">
        <v>751</v>
      </c>
      <c r="G144" s="98">
        <v>9452</v>
      </c>
      <c r="H144" s="1" t="s">
        <v>168</v>
      </c>
      <c r="I144" s="33" t="s">
        <v>752</v>
      </c>
      <c r="J144" s="26">
        <v>46232</v>
      </c>
      <c r="K144" s="26">
        <v>18343</v>
      </c>
      <c r="L144" s="25">
        <v>46153</v>
      </c>
      <c r="M144" s="25">
        <v>46153</v>
      </c>
      <c r="N144" s="31"/>
      <c r="O144" s="30">
        <f t="shared" si="12"/>
        <v>4</v>
      </c>
      <c r="P144" s="30">
        <f>IFERROR(IF(M144="",0,M144-I.T[[#This Row],[Data Expedição]]),"")</f>
        <v>0</v>
      </c>
      <c r="Q144" s="32">
        <f t="shared" si="13"/>
        <v>46143</v>
      </c>
      <c r="R144" s="26" t="str">
        <f>IFERROR(IF(H144="Entregue",IF(COUNTIFS(I$2:$I144,I144)&gt;1,"x",1),"x"),"")</f>
        <v>x</v>
      </c>
      <c r="S144" s="26">
        <v>2196</v>
      </c>
      <c r="T144" s="26">
        <v>1</v>
      </c>
      <c r="U144" s="26" t="s">
        <v>748</v>
      </c>
      <c r="V144" s="26" t="s">
        <v>730</v>
      </c>
      <c r="W144" s="26" t="s">
        <v>179</v>
      </c>
      <c r="X144" s="26"/>
    </row>
    <row r="145" spans="1:24" x14ac:dyDescent="0.25">
      <c r="A145" s="25">
        <v>46149</v>
      </c>
      <c r="B145" s="34">
        <v>33583</v>
      </c>
      <c r="C145" s="45" t="s">
        <v>754</v>
      </c>
      <c r="D145" s="26">
        <v>8</v>
      </c>
      <c r="E145" s="36">
        <v>3492</v>
      </c>
      <c r="F145" s="3" t="s">
        <v>751</v>
      </c>
      <c r="G145" s="98">
        <v>9452</v>
      </c>
      <c r="H145" s="1" t="s">
        <v>168</v>
      </c>
      <c r="I145" s="33" t="s">
        <v>752</v>
      </c>
      <c r="J145" s="26">
        <v>46232</v>
      </c>
      <c r="K145" s="26">
        <v>18343</v>
      </c>
      <c r="L145" s="25">
        <v>46153</v>
      </c>
      <c r="M145" s="25">
        <v>46153</v>
      </c>
      <c r="N145" s="31"/>
      <c r="O145" s="30">
        <f t="shared" si="12"/>
        <v>4</v>
      </c>
      <c r="P145" s="30">
        <f>IFERROR(IF(M145="",0,M145-I.T[[#This Row],[Data Expedição]]),"")</f>
        <v>0</v>
      </c>
      <c r="Q145" s="32">
        <f t="shared" si="13"/>
        <v>46143</v>
      </c>
      <c r="R145" s="26" t="str">
        <f>IFERROR(IF(H145="Entregue",IF(COUNTIFS(I$2:$I145,I145)&gt;1,"x",1),"x"),"")</f>
        <v>x</v>
      </c>
      <c r="S145" s="26">
        <v>2196</v>
      </c>
      <c r="T145" s="26">
        <v>1</v>
      </c>
      <c r="U145" s="26" t="s">
        <v>748</v>
      </c>
      <c r="V145" s="26" t="s">
        <v>730</v>
      </c>
      <c r="W145" s="26" t="s">
        <v>179</v>
      </c>
      <c r="X145" s="26"/>
    </row>
    <row r="146" spans="1:24" x14ac:dyDescent="0.25">
      <c r="A146" s="25">
        <v>46149</v>
      </c>
      <c r="B146" s="34">
        <v>34451</v>
      </c>
      <c r="C146" s="45" t="s">
        <v>384</v>
      </c>
      <c r="D146" s="26">
        <v>5</v>
      </c>
      <c r="E146" s="36">
        <v>3246</v>
      </c>
      <c r="F146" s="3" t="s">
        <v>751</v>
      </c>
      <c r="G146" s="98">
        <v>9452</v>
      </c>
      <c r="H146" s="1" t="s">
        <v>168</v>
      </c>
      <c r="I146" s="33" t="s">
        <v>752</v>
      </c>
      <c r="J146" s="26">
        <v>46232</v>
      </c>
      <c r="K146" s="26">
        <v>18343</v>
      </c>
      <c r="L146" s="25">
        <v>46153</v>
      </c>
      <c r="M146" s="25">
        <v>46153</v>
      </c>
      <c r="N146" s="31"/>
      <c r="O146" s="30">
        <f t="shared" si="12"/>
        <v>4</v>
      </c>
      <c r="P146" s="30">
        <f>IFERROR(IF(M146="",0,M146-I.T[[#This Row],[Data Expedição]]),"")</f>
        <v>0</v>
      </c>
      <c r="Q146" s="32">
        <f t="shared" si="13"/>
        <v>46143</v>
      </c>
      <c r="R146" s="26" t="str">
        <f>IFERROR(IF(H146="Entregue",IF(COUNTIFS(I$2:$I146,I146)&gt;1,"x",1),"x"),"")</f>
        <v>x</v>
      </c>
      <c r="S146" s="26">
        <v>2196</v>
      </c>
      <c r="T146" s="26">
        <v>1</v>
      </c>
      <c r="U146" s="26" t="s">
        <v>748</v>
      </c>
      <c r="V146" s="26" t="s">
        <v>730</v>
      </c>
      <c r="W146" s="26" t="s">
        <v>179</v>
      </c>
      <c r="X146" s="26"/>
    </row>
    <row r="147" spans="1:24" x14ac:dyDescent="0.25">
      <c r="A147" s="25">
        <v>46149</v>
      </c>
      <c r="B147" s="34">
        <v>33264</v>
      </c>
      <c r="C147" s="45" t="s">
        <v>485</v>
      </c>
      <c r="D147" s="26">
        <v>2</v>
      </c>
      <c r="E147" s="36">
        <v>2844</v>
      </c>
      <c r="F147" s="3" t="s">
        <v>751</v>
      </c>
      <c r="G147" s="98">
        <v>9452</v>
      </c>
      <c r="H147" s="1" t="s">
        <v>168</v>
      </c>
      <c r="I147" s="33" t="s">
        <v>752</v>
      </c>
      <c r="J147" s="26">
        <v>46232</v>
      </c>
      <c r="K147" s="26">
        <v>18343</v>
      </c>
      <c r="L147" s="25">
        <v>46153</v>
      </c>
      <c r="M147" s="25">
        <v>46153</v>
      </c>
      <c r="N147" s="31"/>
      <c r="O147" s="30">
        <f t="shared" si="12"/>
        <v>4</v>
      </c>
      <c r="P147" s="30">
        <f>IFERROR(IF(M147="",0,M147-I.T[[#This Row],[Data Expedição]]),"")</f>
        <v>0</v>
      </c>
      <c r="Q147" s="32">
        <f t="shared" si="13"/>
        <v>46143</v>
      </c>
      <c r="R147" s="26" t="str">
        <f>IFERROR(IF(H147="Entregue",IF(COUNTIFS(I$2:$I147,I147)&gt;1,"x",1),"x"),"")</f>
        <v>x</v>
      </c>
      <c r="S147" s="26">
        <v>2196</v>
      </c>
      <c r="T147" s="26">
        <v>1</v>
      </c>
      <c r="U147" s="26" t="s">
        <v>748</v>
      </c>
      <c r="V147" s="26" t="s">
        <v>730</v>
      </c>
      <c r="W147" s="26" t="s">
        <v>179</v>
      </c>
      <c r="X147" s="26"/>
    </row>
    <row r="148" spans="1:24" x14ac:dyDescent="0.25">
      <c r="A148" s="25">
        <v>46149</v>
      </c>
      <c r="B148" s="34">
        <v>34871</v>
      </c>
      <c r="C148" s="45" t="s">
        <v>703</v>
      </c>
      <c r="D148" s="26">
        <v>4</v>
      </c>
      <c r="E148" s="36">
        <v>3252</v>
      </c>
      <c r="F148" s="3" t="s">
        <v>751</v>
      </c>
      <c r="G148" s="98">
        <v>9452</v>
      </c>
      <c r="H148" s="1" t="s">
        <v>168</v>
      </c>
      <c r="I148" s="33" t="s">
        <v>752</v>
      </c>
      <c r="J148" s="26">
        <v>46232</v>
      </c>
      <c r="K148" s="26">
        <v>18343</v>
      </c>
      <c r="L148" s="25">
        <v>46153</v>
      </c>
      <c r="M148" s="25">
        <v>46153</v>
      </c>
      <c r="N148" s="31"/>
      <c r="O148" s="30">
        <f t="shared" si="12"/>
        <v>4</v>
      </c>
      <c r="P148" s="30">
        <f>IFERROR(IF(M148="",0,M148-I.T[[#This Row],[Data Expedição]]),"")</f>
        <v>0</v>
      </c>
      <c r="Q148" s="32">
        <f t="shared" si="13"/>
        <v>46143</v>
      </c>
      <c r="R148" s="26" t="str">
        <f>IFERROR(IF(H148="Entregue",IF(COUNTIFS(I$2:$I148,I148)&gt;1,"x",1),"x"),"")</f>
        <v>x</v>
      </c>
      <c r="S148" s="26">
        <v>2196</v>
      </c>
      <c r="T148" s="26">
        <v>1</v>
      </c>
      <c r="U148" s="26" t="s">
        <v>748</v>
      </c>
      <c r="V148" s="26" t="s">
        <v>730</v>
      </c>
      <c r="W148" s="26" t="s">
        <v>179</v>
      </c>
      <c r="X148" s="26"/>
    </row>
    <row r="149" spans="1:24" x14ac:dyDescent="0.25">
      <c r="A149" s="25">
        <v>46149</v>
      </c>
      <c r="B149" s="34">
        <v>33584</v>
      </c>
      <c r="C149" s="45" t="s">
        <v>755</v>
      </c>
      <c r="D149" s="26">
        <v>6</v>
      </c>
      <c r="E149" s="36">
        <v>2748</v>
      </c>
      <c r="F149" s="3" t="s">
        <v>756</v>
      </c>
      <c r="G149" s="98">
        <v>9453</v>
      </c>
      <c r="H149" s="1" t="s">
        <v>168</v>
      </c>
      <c r="I149" s="33" t="s">
        <v>757</v>
      </c>
      <c r="J149" s="26">
        <v>46194</v>
      </c>
      <c r="K149" s="26">
        <v>18303</v>
      </c>
      <c r="L149" s="25">
        <v>46150</v>
      </c>
      <c r="M149" s="25">
        <v>46150</v>
      </c>
      <c r="N149" s="31"/>
      <c r="O149" s="30">
        <f t="shared" si="12"/>
        <v>1</v>
      </c>
      <c r="P149" s="30">
        <f>IFERROR(IF(M149="",0,M149-I.T[[#This Row],[Data Expedição]]),"")</f>
        <v>0</v>
      </c>
      <c r="Q149" s="32">
        <f t="shared" si="13"/>
        <v>46143</v>
      </c>
      <c r="R149" s="26" t="str">
        <f>IFERROR(IF(H149="Entregue",IF(COUNTIFS(I$2:$I149,I149)&gt;1,"x",1),"x"),"")</f>
        <v>x</v>
      </c>
      <c r="S149" s="26">
        <v>2196</v>
      </c>
      <c r="T149" s="26">
        <v>1</v>
      </c>
      <c r="U149" s="26" t="s">
        <v>748</v>
      </c>
      <c r="V149" s="26" t="s">
        <v>730</v>
      </c>
      <c r="W149" s="26" t="s">
        <v>179</v>
      </c>
      <c r="X149" s="26"/>
    </row>
    <row r="150" spans="1:24" x14ac:dyDescent="0.25">
      <c r="A150" s="25">
        <v>46149</v>
      </c>
      <c r="B150" s="34">
        <v>43757</v>
      </c>
      <c r="C150" s="45" t="s">
        <v>385</v>
      </c>
      <c r="D150" s="26">
        <v>2</v>
      </c>
      <c r="E150" s="36">
        <v>2910</v>
      </c>
      <c r="F150" s="3" t="s">
        <v>756</v>
      </c>
      <c r="G150" s="98">
        <v>9453</v>
      </c>
      <c r="H150" s="1" t="s">
        <v>168</v>
      </c>
      <c r="I150" s="33" t="s">
        <v>757</v>
      </c>
      <c r="J150" s="26">
        <v>46194</v>
      </c>
      <c r="K150" s="26">
        <v>18303</v>
      </c>
      <c r="L150" s="25">
        <v>46150</v>
      </c>
      <c r="M150" s="25">
        <v>46150</v>
      </c>
      <c r="N150" s="31"/>
      <c r="O150" s="30">
        <f t="shared" si="12"/>
        <v>1</v>
      </c>
      <c r="P150" s="30">
        <f>IFERROR(IF(M150="",0,M150-I.T[[#This Row],[Data Expedição]]),"")</f>
        <v>0</v>
      </c>
      <c r="Q150" s="32">
        <f t="shared" si="13"/>
        <v>46143</v>
      </c>
      <c r="R150" s="26" t="str">
        <f>IFERROR(IF(H150="Entregue",IF(COUNTIFS(I$2:$I150,I150)&gt;1,"x",1),"x"),"")</f>
        <v>x</v>
      </c>
      <c r="S150" s="26">
        <v>2196</v>
      </c>
      <c r="T150" s="26">
        <v>1</v>
      </c>
      <c r="U150" s="26" t="s">
        <v>748</v>
      </c>
      <c r="V150" s="26" t="s">
        <v>730</v>
      </c>
      <c r="W150" s="26" t="s">
        <v>179</v>
      </c>
      <c r="X150" s="26"/>
    </row>
    <row r="151" spans="1:24" x14ac:dyDescent="0.25">
      <c r="A151" s="25">
        <v>46149</v>
      </c>
      <c r="B151" s="34">
        <v>95239</v>
      </c>
      <c r="C151" s="45" t="s">
        <v>675</v>
      </c>
      <c r="D151" s="26">
        <v>2</v>
      </c>
      <c r="E151" s="36">
        <v>2316</v>
      </c>
      <c r="F151" s="3" t="s">
        <v>756</v>
      </c>
      <c r="G151" s="98">
        <v>9453</v>
      </c>
      <c r="H151" s="1" t="s">
        <v>168</v>
      </c>
      <c r="I151" s="33" t="s">
        <v>757</v>
      </c>
      <c r="J151" s="26">
        <v>46194</v>
      </c>
      <c r="K151" s="26">
        <v>18303</v>
      </c>
      <c r="L151" s="25">
        <v>46150</v>
      </c>
      <c r="M151" s="25">
        <v>46150</v>
      </c>
      <c r="N151" s="31"/>
      <c r="O151" s="30">
        <f t="shared" si="12"/>
        <v>1</v>
      </c>
      <c r="P151" s="30">
        <f>IFERROR(IF(M151="",0,M151-I.T[[#This Row],[Data Expedição]]),"")</f>
        <v>0</v>
      </c>
      <c r="Q151" s="32">
        <f t="shared" si="13"/>
        <v>46143</v>
      </c>
      <c r="R151" s="26" t="str">
        <f>IFERROR(IF(H151="Entregue",IF(COUNTIFS(I$2:$I151,I151)&gt;1,"x",1),"x"),"")</f>
        <v>x</v>
      </c>
      <c r="S151" s="26">
        <v>2196</v>
      </c>
      <c r="T151" s="26">
        <v>1</v>
      </c>
      <c r="U151" s="26" t="s">
        <v>748</v>
      </c>
      <c r="V151" s="26" t="s">
        <v>730</v>
      </c>
      <c r="W151" s="26" t="s">
        <v>179</v>
      </c>
      <c r="X151" s="26"/>
    </row>
    <row r="152" spans="1:24" x14ac:dyDescent="0.25">
      <c r="A152" s="25">
        <v>46149</v>
      </c>
      <c r="B152" s="34">
        <v>95407</v>
      </c>
      <c r="C152" s="45" t="s">
        <v>459</v>
      </c>
      <c r="D152" s="26">
        <v>3</v>
      </c>
      <c r="E152" s="36">
        <v>2136</v>
      </c>
      <c r="F152" s="3" t="s">
        <v>756</v>
      </c>
      <c r="G152" s="98">
        <v>9453</v>
      </c>
      <c r="H152" s="1" t="s">
        <v>168</v>
      </c>
      <c r="I152" s="33" t="s">
        <v>757</v>
      </c>
      <c r="J152" s="26">
        <v>46194</v>
      </c>
      <c r="K152" s="26">
        <v>18303</v>
      </c>
      <c r="L152" s="25">
        <v>46150</v>
      </c>
      <c r="M152" s="25">
        <v>46150</v>
      </c>
      <c r="N152" s="31"/>
      <c r="O152" s="30">
        <f t="shared" si="12"/>
        <v>1</v>
      </c>
      <c r="P152" s="30">
        <f>IFERROR(IF(M152="",0,M152-I.T[[#This Row],[Data Expedição]]),"")</f>
        <v>0</v>
      </c>
      <c r="Q152" s="32">
        <f t="shared" si="13"/>
        <v>46143</v>
      </c>
      <c r="R152" s="26" t="str">
        <f>IFERROR(IF(H152="Entregue",IF(COUNTIFS(I$2:$I152,I152)&gt;1,"x",1),"x"),"")</f>
        <v>x</v>
      </c>
      <c r="S152" s="26">
        <v>2196</v>
      </c>
      <c r="T152" s="26">
        <v>1</v>
      </c>
      <c r="U152" s="26" t="s">
        <v>748</v>
      </c>
      <c r="V152" s="26" t="s">
        <v>730</v>
      </c>
      <c r="W152" s="26" t="s">
        <v>179</v>
      </c>
      <c r="X152" s="26"/>
    </row>
    <row r="153" spans="1:24" x14ac:dyDescent="0.25">
      <c r="A153" s="25">
        <v>46149</v>
      </c>
      <c r="B153" s="34">
        <v>95076</v>
      </c>
      <c r="C153" s="45" t="s">
        <v>448</v>
      </c>
      <c r="D153" s="26">
        <v>7</v>
      </c>
      <c r="E153" s="36">
        <v>3396</v>
      </c>
      <c r="F153" s="3" t="s">
        <v>756</v>
      </c>
      <c r="G153" s="98">
        <v>9453</v>
      </c>
      <c r="H153" s="1" t="s">
        <v>168</v>
      </c>
      <c r="I153" s="33" t="s">
        <v>757</v>
      </c>
      <c r="J153" s="26">
        <v>46194</v>
      </c>
      <c r="K153" s="26">
        <v>18303</v>
      </c>
      <c r="L153" s="25">
        <v>46150</v>
      </c>
      <c r="M153" s="25">
        <v>46150</v>
      </c>
      <c r="N153" s="31"/>
      <c r="O153" s="30">
        <f t="shared" si="12"/>
        <v>1</v>
      </c>
      <c r="P153" s="30">
        <f>IFERROR(IF(M153="",0,M153-I.T[[#This Row],[Data Expedição]]),"")</f>
        <v>0</v>
      </c>
      <c r="Q153" s="32">
        <f t="shared" si="13"/>
        <v>46143</v>
      </c>
      <c r="R153" s="26" t="str">
        <f>IFERROR(IF(H153="Entregue",IF(COUNTIFS(I$2:$I153,I153)&gt;1,"x",1),"x"),"")</f>
        <v>x</v>
      </c>
      <c r="S153" s="26">
        <v>2196</v>
      </c>
      <c r="T153" s="26">
        <v>1</v>
      </c>
      <c r="U153" s="26" t="s">
        <v>748</v>
      </c>
      <c r="V153" s="26" t="s">
        <v>730</v>
      </c>
      <c r="W153" s="26" t="s">
        <v>179</v>
      </c>
      <c r="X153" s="26"/>
    </row>
    <row r="154" spans="1:24" x14ac:dyDescent="0.25">
      <c r="A154" s="25">
        <v>46149</v>
      </c>
      <c r="B154" s="34">
        <v>95677</v>
      </c>
      <c r="C154" s="45" t="s">
        <v>758</v>
      </c>
      <c r="D154" s="26">
        <v>2</v>
      </c>
      <c r="E154" s="36">
        <v>2094</v>
      </c>
      <c r="F154" s="3" t="s">
        <v>756</v>
      </c>
      <c r="G154" s="98">
        <v>9453</v>
      </c>
      <c r="H154" s="1" t="s">
        <v>168</v>
      </c>
      <c r="I154" s="33" t="s">
        <v>757</v>
      </c>
      <c r="J154" s="26">
        <v>46194</v>
      </c>
      <c r="K154" s="26">
        <v>18303</v>
      </c>
      <c r="L154" s="25">
        <v>46150</v>
      </c>
      <c r="M154" s="25">
        <v>46150</v>
      </c>
      <c r="N154" s="31"/>
      <c r="O154" s="30">
        <f t="shared" si="12"/>
        <v>1</v>
      </c>
      <c r="P154" s="30">
        <f>IFERROR(IF(M154="",0,M154-I.T[[#This Row],[Data Expedição]]),"")</f>
        <v>0</v>
      </c>
      <c r="Q154" s="32">
        <f t="shared" si="13"/>
        <v>46143</v>
      </c>
      <c r="R154" s="26" t="str">
        <f>IFERROR(IF(H154="Entregue",IF(COUNTIFS(I$2:$I154,I154)&gt;1,"x",1),"x"),"")</f>
        <v>x</v>
      </c>
      <c r="S154" s="26">
        <v>2196</v>
      </c>
      <c r="T154" s="26">
        <v>1</v>
      </c>
      <c r="U154" s="26" t="s">
        <v>748</v>
      </c>
      <c r="V154" s="26" t="s">
        <v>730</v>
      </c>
      <c r="W154" s="26" t="s">
        <v>179</v>
      </c>
      <c r="X154" s="26"/>
    </row>
    <row r="155" spans="1:24" x14ac:dyDescent="0.25">
      <c r="A155" s="25">
        <v>46149</v>
      </c>
      <c r="B155" s="34">
        <v>33249</v>
      </c>
      <c r="C155" s="45" t="s">
        <v>378</v>
      </c>
      <c r="D155" s="26">
        <v>2</v>
      </c>
      <c r="E155" s="36">
        <v>3546</v>
      </c>
      <c r="F155" s="3" t="s">
        <v>756</v>
      </c>
      <c r="G155" s="98">
        <v>9453</v>
      </c>
      <c r="H155" s="1" t="s">
        <v>168</v>
      </c>
      <c r="I155" s="33" t="s">
        <v>757</v>
      </c>
      <c r="J155" s="26">
        <v>46194</v>
      </c>
      <c r="K155" s="26">
        <v>18303</v>
      </c>
      <c r="L155" s="25">
        <v>46150</v>
      </c>
      <c r="M155" s="25">
        <v>46150</v>
      </c>
      <c r="N155" s="31"/>
      <c r="O155" s="30">
        <f t="shared" si="12"/>
        <v>1</v>
      </c>
      <c r="P155" s="30">
        <f>IFERROR(IF(M155="",0,M155-I.T[[#This Row],[Data Expedição]]),"")</f>
        <v>0</v>
      </c>
      <c r="Q155" s="32">
        <f t="shared" si="13"/>
        <v>46143</v>
      </c>
      <c r="R155" s="26" t="str">
        <f>IFERROR(IF(H155="Entregue",IF(COUNTIFS(I$2:$I155,I155)&gt;1,"x",1),"x"),"")</f>
        <v>x</v>
      </c>
      <c r="S155" s="26">
        <v>2196</v>
      </c>
      <c r="T155" s="26">
        <v>1</v>
      </c>
      <c r="U155" s="26" t="s">
        <v>748</v>
      </c>
      <c r="V155" s="26" t="s">
        <v>730</v>
      </c>
      <c r="W155" s="26" t="s">
        <v>179</v>
      </c>
      <c r="X155" s="26"/>
    </row>
    <row r="156" spans="1:24" x14ac:dyDescent="0.25">
      <c r="A156" s="25">
        <v>46149</v>
      </c>
      <c r="B156" s="34">
        <v>30362</v>
      </c>
      <c r="C156" s="45" t="s">
        <v>452</v>
      </c>
      <c r="D156" s="26">
        <v>2</v>
      </c>
      <c r="E156" s="36">
        <v>2448</v>
      </c>
      <c r="F156" s="3" t="s">
        <v>756</v>
      </c>
      <c r="G156" s="98">
        <v>9453</v>
      </c>
      <c r="H156" s="1" t="s">
        <v>168</v>
      </c>
      <c r="I156" s="33" t="s">
        <v>757</v>
      </c>
      <c r="J156" s="26">
        <v>46194</v>
      </c>
      <c r="K156" s="26">
        <v>18303</v>
      </c>
      <c r="L156" s="25">
        <v>46150</v>
      </c>
      <c r="M156" s="25">
        <v>46150</v>
      </c>
      <c r="N156" s="31"/>
      <c r="O156" s="30">
        <f t="shared" si="12"/>
        <v>1</v>
      </c>
      <c r="P156" s="30">
        <f>IFERROR(IF(M156="",0,M156-I.T[[#This Row],[Data Expedição]]),"")</f>
        <v>0</v>
      </c>
      <c r="Q156" s="32">
        <f t="shared" si="13"/>
        <v>46143</v>
      </c>
      <c r="R156" s="26" t="str">
        <f>IFERROR(IF(H156="Entregue",IF(COUNTIFS(I$2:$I156,I156)&gt;1,"x",1),"x"),"")</f>
        <v>x</v>
      </c>
      <c r="S156" s="26">
        <v>2196</v>
      </c>
      <c r="T156" s="26">
        <v>1</v>
      </c>
      <c r="U156" s="26" t="s">
        <v>748</v>
      </c>
      <c r="V156" s="26" t="s">
        <v>730</v>
      </c>
      <c r="W156" s="26" t="s">
        <v>179</v>
      </c>
      <c r="X156" s="26"/>
    </row>
    <row r="157" spans="1:24" x14ac:dyDescent="0.25">
      <c r="A157" s="25">
        <v>46149</v>
      </c>
      <c r="B157" s="34">
        <v>32193</v>
      </c>
      <c r="C157" s="45" t="s">
        <v>419</v>
      </c>
      <c r="D157" s="26">
        <v>1</v>
      </c>
      <c r="E157" s="36">
        <v>2016</v>
      </c>
      <c r="F157" s="3" t="s">
        <v>756</v>
      </c>
      <c r="G157" s="98">
        <v>9453</v>
      </c>
      <c r="H157" s="1" t="s">
        <v>168</v>
      </c>
      <c r="I157" s="33" t="s">
        <v>757</v>
      </c>
      <c r="J157" s="26">
        <v>46194</v>
      </c>
      <c r="K157" s="26">
        <v>18303</v>
      </c>
      <c r="L157" s="25">
        <v>46150</v>
      </c>
      <c r="M157" s="25">
        <v>46150</v>
      </c>
      <c r="N157" s="31"/>
      <c r="O157" s="30">
        <f t="shared" si="12"/>
        <v>1</v>
      </c>
      <c r="P157" s="30">
        <f>IFERROR(IF(M157="",0,M157-I.T[[#This Row],[Data Expedição]]),"")</f>
        <v>0</v>
      </c>
      <c r="Q157" s="32">
        <f t="shared" si="13"/>
        <v>46143</v>
      </c>
      <c r="R157" s="26" t="str">
        <f>IFERROR(IF(H157="Entregue",IF(COUNTIFS(I$2:$I157,I157)&gt;1,"x",1),"x"),"")</f>
        <v>x</v>
      </c>
      <c r="S157" s="26">
        <v>2196</v>
      </c>
      <c r="T157" s="26">
        <v>1</v>
      </c>
      <c r="U157" s="26" t="s">
        <v>748</v>
      </c>
      <c r="V157" s="26" t="s">
        <v>730</v>
      </c>
      <c r="W157" s="26" t="s">
        <v>160</v>
      </c>
      <c r="X157" s="26"/>
    </row>
    <row r="158" spans="1:24" x14ac:dyDescent="0.25">
      <c r="A158" s="25">
        <v>46149</v>
      </c>
      <c r="B158" s="34">
        <v>33452</v>
      </c>
      <c r="C158" s="45" t="s">
        <v>430</v>
      </c>
      <c r="D158" s="26">
        <v>3</v>
      </c>
      <c r="E158" s="36">
        <v>2064</v>
      </c>
      <c r="F158" s="3" t="s">
        <v>759</v>
      </c>
      <c r="G158" s="98">
        <v>9454</v>
      </c>
      <c r="H158" s="1" t="s">
        <v>168</v>
      </c>
      <c r="I158" s="33" t="s">
        <v>760</v>
      </c>
      <c r="J158" s="26">
        <v>46230</v>
      </c>
      <c r="K158" s="26">
        <v>18342</v>
      </c>
      <c r="L158" s="25">
        <v>46153</v>
      </c>
      <c r="M158" s="25">
        <v>46153</v>
      </c>
      <c r="N158" s="31"/>
      <c r="O158" s="30">
        <f t="shared" si="12"/>
        <v>4</v>
      </c>
      <c r="P158" s="30">
        <f>IFERROR(IF(M158="",0,M158-I.T[[#This Row],[Data Expedição]]),"")</f>
        <v>0</v>
      </c>
      <c r="Q158" s="32">
        <f t="shared" si="13"/>
        <v>46143</v>
      </c>
      <c r="R158" s="26" t="str">
        <f>IFERROR(IF(H158="Entregue",IF(COUNTIFS(I$2:$I158,I158)&gt;1,"x",1),"x"),"")</f>
        <v>x</v>
      </c>
      <c r="S158" s="26">
        <v>2196</v>
      </c>
      <c r="T158" s="26">
        <v>1</v>
      </c>
      <c r="U158" s="26" t="s">
        <v>748</v>
      </c>
      <c r="V158" s="26" t="s">
        <v>730</v>
      </c>
      <c r="W158" s="26" t="s">
        <v>179</v>
      </c>
      <c r="X158" s="26"/>
    </row>
    <row r="159" spans="1:24" x14ac:dyDescent="0.25">
      <c r="A159" s="25">
        <v>46149</v>
      </c>
      <c r="B159" s="34">
        <v>34847</v>
      </c>
      <c r="C159" s="45" t="s">
        <v>761</v>
      </c>
      <c r="D159" s="26">
        <v>6</v>
      </c>
      <c r="E159" s="36">
        <v>2232</v>
      </c>
      <c r="F159" s="3" t="s">
        <v>759</v>
      </c>
      <c r="G159" s="98">
        <v>9454</v>
      </c>
      <c r="H159" s="1" t="s">
        <v>168</v>
      </c>
      <c r="I159" s="33" t="s">
        <v>760</v>
      </c>
      <c r="J159" s="26">
        <v>46230</v>
      </c>
      <c r="K159" s="26">
        <v>18342</v>
      </c>
      <c r="L159" s="25">
        <v>46153</v>
      </c>
      <c r="M159" s="25">
        <v>46153</v>
      </c>
      <c r="N159" s="31"/>
      <c r="O159" s="30">
        <f t="shared" si="12"/>
        <v>4</v>
      </c>
      <c r="P159" s="30">
        <f>IFERROR(IF(M159="",0,M159-I.T[[#This Row],[Data Expedição]]),"")</f>
        <v>0</v>
      </c>
      <c r="Q159" s="32">
        <f t="shared" si="13"/>
        <v>46143</v>
      </c>
      <c r="R159" s="26" t="str">
        <f>IFERROR(IF(H159="Entregue",IF(COUNTIFS(I$2:$I159,I159)&gt;1,"x",1),"x"),"")</f>
        <v>x</v>
      </c>
      <c r="S159" s="26">
        <v>2196</v>
      </c>
      <c r="T159" s="26">
        <v>1</v>
      </c>
      <c r="U159" s="26" t="s">
        <v>748</v>
      </c>
      <c r="V159" s="26" t="s">
        <v>730</v>
      </c>
      <c r="W159" s="26" t="s">
        <v>179</v>
      </c>
      <c r="X159" s="26"/>
    </row>
    <row r="160" spans="1:24" x14ac:dyDescent="0.25">
      <c r="A160" s="25">
        <v>46149</v>
      </c>
      <c r="B160" s="34">
        <v>33631</v>
      </c>
      <c r="C160" s="45" t="s">
        <v>762</v>
      </c>
      <c r="D160" s="26">
        <v>4</v>
      </c>
      <c r="E160" s="36">
        <v>1794</v>
      </c>
      <c r="F160" s="3" t="s">
        <v>759</v>
      </c>
      <c r="G160" s="98">
        <v>9454</v>
      </c>
      <c r="H160" s="1" t="s">
        <v>168</v>
      </c>
      <c r="I160" s="33" t="s">
        <v>760</v>
      </c>
      <c r="J160" s="26">
        <v>46230</v>
      </c>
      <c r="K160" s="26">
        <v>18342</v>
      </c>
      <c r="L160" s="25">
        <v>46153</v>
      </c>
      <c r="M160" s="25">
        <v>46153</v>
      </c>
      <c r="N160" s="31"/>
      <c r="O160" s="30">
        <f t="shared" si="12"/>
        <v>4</v>
      </c>
      <c r="P160" s="30">
        <f>IFERROR(IF(M160="",0,M160-I.T[[#This Row],[Data Expedição]]),"")</f>
        <v>0</v>
      </c>
      <c r="Q160" s="32">
        <f t="shared" si="13"/>
        <v>46143</v>
      </c>
      <c r="R160" s="26" t="str">
        <f>IFERROR(IF(H160="Entregue",IF(COUNTIFS(I$2:$I160,I160)&gt;1,"x",1),"x"),"")</f>
        <v>x</v>
      </c>
      <c r="S160" s="26">
        <v>2196</v>
      </c>
      <c r="T160" s="26">
        <v>1</v>
      </c>
      <c r="U160" s="26" t="s">
        <v>748</v>
      </c>
      <c r="V160" s="26" t="s">
        <v>730</v>
      </c>
      <c r="W160" s="26" t="s">
        <v>179</v>
      </c>
      <c r="X160" s="26"/>
    </row>
    <row r="161" spans="1:24" x14ac:dyDescent="0.25">
      <c r="A161" s="25">
        <v>46149</v>
      </c>
      <c r="B161" s="34">
        <v>95619</v>
      </c>
      <c r="C161" s="45" t="s">
        <v>763</v>
      </c>
      <c r="D161" s="26">
        <v>2</v>
      </c>
      <c r="E161" s="36">
        <v>2220</v>
      </c>
      <c r="F161" s="3" t="s">
        <v>759</v>
      </c>
      <c r="G161" s="98">
        <v>9454</v>
      </c>
      <c r="H161" s="1" t="s">
        <v>168</v>
      </c>
      <c r="I161" s="33" t="s">
        <v>760</v>
      </c>
      <c r="J161" s="26">
        <v>46230</v>
      </c>
      <c r="K161" s="26">
        <v>18342</v>
      </c>
      <c r="L161" s="25">
        <v>46153</v>
      </c>
      <c r="M161" s="25">
        <v>46153</v>
      </c>
      <c r="N161" s="31"/>
      <c r="O161" s="30">
        <f t="shared" si="12"/>
        <v>4</v>
      </c>
      <c r="P161" s="30">
        <f>IFERROR(IF(M161="",0,M161-I.T[[#This Row],[Data Expedição]]),"")</f>
        <v>0</v>
      </c>
      <c r="Q161" s="32">
        <f t="shared" si="13"/>
        <v>46143</v>
      </c>
      <c r="R161" s="33" t="str">
        <f>IFERROR(IF(H161="Entregue",IF(COUNTIFS(I$2:$I1345,I161)&gt;1,"x",1),"x"),"")</f>
        <v>x</v>
      </c>
      <c r="S161" s="26">
        <v>2196</v>
      </c>
      <c r="T161" s="26">
        <v>1</v>
      </c>
      <c r="U161" s="26" t="s">
        <v>748</v>
      </c>
      <c r="V161" s="26" t="s">
        <v>730</v>
      </c>
      <c r="W161" s="26" t="s">
        <v>179</v>
      </c>
      <c r="X161" s="26"/>
    </row>
    <row r="162" spans="1:24" x14ac:dyDescent="0.25">
      <c r="A162" s="25">
        <v>46149</v>
      </c>
      <c r="B162" s="37">
        <v>32441</v>
      </c>
      <c r="C162" s="46" t="s">
        <v>391</v>
      </c>
      <c r="D162" s="37">
        <v>2</v>
      </c>
      <c r="E162" s="38">
        <v>1854</v>
      </c>
      <c r="F162" s="3" t="s">
        <v>759</v>
      </c>
      <c r="G162" s="98">
        <v>9454</v>
      </c>
      <c r="H162" s="1" t="s">
        <v>168</v>
      </c>
      <c r="I162" s="33" t="s">
        <v>760</v>
      </c>
      <c r="J162" s="26">
        <v>46230</v>
      </c>
      <c r="K162" s="26">
        <v>18342</v>
      </c>
      <c r="L162" s="25">
        <v>46153</v>
      </c>
      <c r="M162" s="25">
        <v>46153</v>
      </c>
      <c r="N162" s="31"/>
      <c r="O162" s="30">
        <f t="shared" si="12"/>
        <v>4</v>
      </c>
      <c r="P162" s="30">
        <f>IFERROR(IF(M162="",0,M162-I.T[[#This Row],[Data Expedição]]),"")</f>
        <v>0</v>
      </c>
      <c r="Q162" s="32">
        <f t="shared" si="13"/>
        <v>46143</v>
      </c>
      <c r="R162" s="33" t="str">
        <f>IFERROR(IF(H162="Entregue",IF(COUNTIFS(I$2:$I1345,I162)&gt;1,"x",1),"x"),"")</f>
        <v>x</v>
      </c>
      <c r="S162" s="26">
        <v>2196</v>
      </c>
      <c r="T162" s="26">
        <v>1</v>
      </c>
      <c r="U162" s="26" t="s">
        <v>748</v>
      </c>
      <c r="V162" s="26" t="s">
        <v>730</v>
      </c>
      <c r="W162" s="26" t="s">
        <v>179</v>
      </c>
      <c r="X162" s="26"/>
    </row>
    <row r="163" spans="1:24" x14ac:dyDescent="0.25">
      <c r="A163" s="25">
        <v>46149</v>
      </c>
      <c r="B163" s="37">
        <v>32647</v>
      </c>
      <c r="C163" s="46" t="s">
        <v>490</v>
      </c>
      <c r="D163" s="37">
        <v>2</v>
      </c>
      <c r="E163" s="38">
        <v>1602</v>
      </c>
      <c r="F163" s="3" t="s">
        <v>759</v>
      </c>
      <c r="G163" s="98">
        <v>9454</v>
      </c>
      <c r="H163" s="1" t="s">
        <v>168</v>
      </c>
      <c r="I163" s="33" t="s">
        <v>760</v>
      </c>
      <c r="J163" s="26">
        <v>46230</v>
      </c>
      <c r="K163" s="26">
        <v>18342</v>
      </c>
      <c r="L163" s="25">
        <v>46153</v>
      </c>
      <c r="M163" s="25">
        <v>46153</v>
      </c>
      <c r="N163" s="31"/>
      <c r="O163" s="30">
        <f t="shared" si="12"/>
        <v>4</v>
      </c>
      <c r="P163" s="30">
        <f>IFERROR(IF(M163="",0,M163-I.T[[#This Row],[Data Expedição]]),"")</f>
        <v>0</v>
      </c>
      <c r="Q163" s="32">
        <f t="shared" si="13"/>
        <v>46143</v>
      </c>
      <c r="R163" s="26" t="str">
        <f>IFERROR(IF(H163="Entregue",IF(COUNTIFS(I$2:$I447,I163)&gt;1,"x",1),"x"),"")</f>
        <v>x</v>
      </c>
      <c r="S163" s="26">
        <v>2196</v>
      </c>
      <c r="T163" s="26">
        <v>1</v>
      </c>
      <c r="U163" s="26" t="s">
        <v>748</v>
      </c>
      <c r="V163" s="26" t="s">
        <v>730</v>
      </c>
      <c r="W163" s="26" t="s">
        <v>179</v>
      </c>
      <c r="X163" s="26"/>
    </row>
    <row r="164" spans="1:24" x14ac:dyDescent="0.25">
      <c r="A164" s="25">
        <v>46149</v>
      </c>
      <c r="B164" s="37">
        <v>95108</v>
      </c>
      <c r="C164" s="46" t="s">
        <v>433</v>
      </c>
      <c r="D164" s="37">
        <v>3</v>
      </c>
      <c r="E164" s="38">
        <v>1620</v>
      </c>
      <c r="F164" s="3" t="s">
        <v>759</v>
      </c>
      <c r="G164" s="98">
        <v>9454</v>
      </c>
      <c r="H164" s="1" t="s">
        <v>168</v>
      </c>
      <c r="I164" s="33" t="s">
        <v>760</v>
      </c>
      <c r="J164" s="26">
        <v>46230</v>
      </c>
      <c r="K164" s="26">
        <v>18342</v>
      </c>
      <c r="L164" s="25">
        <v>46153</v>
      </c>
      <c r="M164" s="25">
        <v>46153</v>
      </c>
      <c r="N164" s="31"/>
      <c r="O164" s="30">
        <f t="shared" si="12"/>
        <v>4</v>
      </c>
      <c r="P164" s="30">
        <f>IFERROR(IF(M164="",0,M164-I.T[[#This Row],[Data Expedição]]),"")</f>
        <v>0</v>
      </c>
      <c r="Q164" s="32">
        <f t="shared" si="13"/>
        <v>46143</v>
      </c>
      <c r="R164" s="33" t="str">
        <f>IFERROR(IF(H164="Entregue",IF(COUNTIFS(I$2:$I1345,I164)&gt;1,"x",1),"x"),"")</f>
        <v>x</v>
      </c>
      <c r="S164" s="26">
        <v>2196</v>
      </c>
      <c r="T164" s="26">
        <v>1</v>
      </c>
      <c r="U164" s="26" t="s">
        <v>748</v>
      </c>
      <c r="V164" s="26" t="s">
        <v>730</v>
      </c>
      <c r="W164" s="26" t="s">
        <v>179</v>
      </c>
      <c r="X164" s="26"/>
    </row>
    <row r="165" spans="1:24" x14ac:dyDescent="0.25">
      <c r="A165" s="25">
        <v>46149</v>
      </c>
      <c r="B165" s="37">
        <v>95678</v>
      </c>
      <c r="C165" s="46" t="s">
        <v>474</v>
      </c>
      <c r="D165" s="37">
        <v>4</v>
      </c>
      <c r="E165" s="38">
        <v>1938</v>
      </c>
      <c r="F165" s="3" t="s">
        <v>759</v>
      </c>
      <c r="G165" s="98">
        <v>9454</v>
      </c>
      <c r="H165" s="1" t="s">
        <v>168</v>
      </c>
      <c r="I165" s="33" t="s">
        <v>760</v>
      </c>
      <c r="J165" s="26">
        <v>46230</v>
      </c>
      <c r="K165" s="26">
        <v>18342</v>
      </c>
      <c r="L165" s="25">
        <v>46153</v>
      </c>
      <c r="M165" s="25">
        <v>46153</v>
      </c>
      <c r="N165" s="31"/>
      <c r="O165" s="30">
        <f t="shared" si="12"/>
        <v>4</v>
      </c>
      <c r="P165" s="30">
        <f>IFERROR(IF(M165="",0,M165-I.T[[#This Row],[Data Expedição]]),"")</f>
        <v>0</v>
      </c>
      <c r="Q165" s="32">
        <f t="shared" si="13"/>
        <v>46143</v>
      </c>
      <c r="R165" s="26" t="str">
        <f>IFERROR(IF(H165="Entregue",IF(COUNTIFS(I$2:$I451,I165)&gt;1,"x",1),"x"),"")</f>
        <v>x</v>
      </c>
      <c r="S165" s="26">
        <v>2196</v>
      </c>
      <c r="T165" s="26">
        <v>1</v>
      </c>
      <c r="U165" s="26" t="s">
        <v>748</v>
      </c>
      <c r="V165" s="26" t="s">
        <v>730</v>
      </c>
      <c r="W165" s="26" t="s">
        <v>179</v>
      </c>
      <c r="X165" s="26"/>
    </row>
    <row r="166" spans="1:24" x14ac:dyDescent="0.25">
      <c r="A166" s="25">
        <v>46149</v>
      </c>
      <c r="B166" s="37">
        <v>95620</v>
      </c>
      <c r="C166" s="46" t="s">
        <v>700</v>
      </c>
      <c r="D166" s="37">
        <v>2</v>
      </c>
      <c r="E166" s="38">
        <v>2532</v>
      </c>
      <c r="F166" s="3" t="s">
        <v>759</v>
      </c>
      <c r="G166" s="98">
        <v>9454</v>
      </c>
      <c r="H166" s="1" t="s">
        <v>168</v>
      </c>
      <c r="I166" s="33" t="s">
        <v>760</v>
      </c>
      <c r="J166" s="26">
        <v>46230</v>
      </c>
      <c r="K166" s="26">
        <v>18342</v>
      </c>
      <c r="L166" s="25">
        <v>46153</v>
      </c>
      <c r="M166" s="25">
        <v>46153</v>
      </c>
      <c r="N166" s="31"/>
      <c r="O166" s="30">
        <f t="shared" si="12"/>
        <v>4</v>
      </c>
      <c r="P166" s="30">
        <f>IFERROR(IF(M166="",0,M166-I.T[[#This Row],[Data Expedição]]),"")</f>
        <v>0</v>
      </c>
      <c r="Q166" s="32">
        <f t="shared" si="13"/>
        <v>46143</v>
      </c>
      <c r="R166" s="33" t="str">
        <f>IFERROR(IF(H166="Entregue",IF(COUNTIFS(I$2:$I1345,I166)&gt;1,"x",1),"x"),"")</f>
        <v>x</v>
      </c>
      <c r="S166" s="26">
        <v>2196</v>
      </c>
      <c r="T166" s="26">
        <v>1</v>
      </c>
      <c r="U166" s="26" t="s">
        <v>748</v>
      </c>
      <c r="V166" s="26" t="s">
        <v>730</v>
      </c>
      <c r="W166" s="26" t="s">
        <v>179</v>
      </c>
      <c r="X166" s="26"/>
    </row>
    <row r="167" spans="1:24" x14ac:dyDescent="0.25">
      <c r="A167" s="25">
        <v>46149</v>
      </c>
      <c r="B167" s="37">
        <v>32633</v>
      </c>
      <c r="C167" s="46" t="s">
        <v>397</v>
      </c>
      <c r="D167" s="37">
        <v>2</v>
      </c>
      <c r="E167" s="38">
        <v>2934</v>
      </c>
      <c r="F167" s="3" t="s">
        <v>764</v>
      </c>
      <c r="G167" s="98">
        <v>9455</v>
      </c>
      <c r="H167" s="1" t="s">
        <v>168</v>
      </c>
      <c r="I167" s="33" t="s">
        <v>765</v>
      </c>
      <c r="J167" s="37">
        <v>46192</v>
      </c>
      <c r="K167" s="37">
        <v>18301</v>
      </c>
      <c r="L167" s="39">
        <v>46150</v>
      </c>
      <c r="M167" s="25">
        <v>46150</v>
      </c>
      <c r="N167" s="31"/>
      <c r="O167" s="30">
        <f t="shared" si="12"/>
        <v>1</v>
      </c>
      <c r="P167" s="30">
        <f>IFERROR(IF(M167="",0,M167-I.T[[#This Row],[Data Expedição]]),"")</f>
        <v>0</v>
      </c>
      <c r="Q167" s="32">
        <f t="shared" si="13"/>
        <v>46143</v>
      </c>
      <c r="R167" s="33" t="str">
        <f>IFERROR(IF(H167="Entregue",IF(COUNTIFS(I$2:$I1345,I167)&gt;1,"x",1),"x"),"")</f>
        <v>x</v>
      </c>
      <c r="S167" s="26">
        <v>2196</v>
      </c>
      <c r="T167" s="26">
        <v>1</v>
      </c>
      <c r="U167" s="26" t="s">
        <v>748</v>
      </c>
      <c r="V167" s="26" t="s">
        <v>730</v>
      </c>
      <c r="W167" s="26" t="s">
        <v>179</v>
      </c>
      <c r="X167" s="26"/>
    </row>
    <row r="168" spans="1:24" x14ac:dyDescent="0.25">
      <c r="A168" s="25">
        <v>46149</v>
      </c>
      <c r="B168" s="37">
        <v>32203</v>
      </c>
      <c r="C168" s="46" t="s">
        <v>513</v>
      </c>
      <c r="D168" s="37">
        <v>5</v>
      </c>
      <c r="E168" s="38">
        <v>1872</v>
      </c>
      <c r="F168" s="3" t="s">
        <v>764</v>
      </c>
      <c r="G168" s="98">
        <v>9455</v>
      </c>
      <c r="H168" s="1" t="s">
        <v>168</v>
      </c>
      <c r="I168" s="33" t="s">
        <v>765</v>
      </c>
      <c r="J168" s="37">
        <v>46192</v>
      </c>
      <c r="K168" s="37">
        <v>18301</v>
      </c>
      <c r="L168" s="39">
        <v>46150</v>
      </c>
      <c r="M168" s="25">
        <v>46150</v>
      </c>
      <c r="N168" s="31"/>
      <c r="O168" s="30">
        <f t="shared" si="12"/>
        <v>1</v>
      </c>
      <c r="P168" s="30">
        <f>IFERROR(IF(M168="",0,M168-I.T[[#This Row],[Data Expedição]]),"")</f>
        <v>0</v>
      </c>
      <c r="Q168" s="32">
        <f t="shared" si="13"/>
        <v>46143</v>
      </c>
      <c r="R168" s="33" t="str">
        <f>IFERROR(IF(H168="Entregue",IF(COUNTIFS(I$2:$I1345,I168)&gt;1,"x",1),"x"),"")</f>
        <v>x</v>
      </c>
      <c r="S168" s="26">
        <v>2196</v>
      </c>
      <c r="T168" s="26">
        <v>1</v>
      </c>
      <c r="U168" s="26" t="s">
        <v>748</v>
      </c>
      <c r="V168" s="26" t="s">
        <v>730</v>
      </c>
      <c r="W168" s="26" t="s">
        <v>179</v>
      </c>
      <c r="X168" s="26"/>
    </row>
    <row r="169" spans="1:24" x14ac:dyDescent="0.25">
      <c r="A169" s="25">
        <v>46149</v>
      </c>
      <c r="B169" s="37">
        <v>33275</v>
      </c>
      <c r="C169" s="46" t="s">
        <v>491</v>
      </c>
      <c r="D169" s="37">
        <v>2</v>
      </c>
      <c r="E169" s="38">
        <v>1302</v>
      </c>
      <c r="F169" s="3" t="s">
        <v>764</v>
      </c>
      <c r="G169" s="98">
        <v>9455</v>
      </c>
      <c r="H169" s="1" t="s">
        <v>168</v>
      </c>
      <c r="I169" s="33" t="s">
        <v>765</v>
      </c>
      <c r="J169" s="37">
        <v>46192</v>
      </c>
      <c r="K169" s="37">
        <v>18301</v>
      </c>
      <c r="L169" s="39">
        <v>46150</v>
      </c>
      <c r="M169" s="25">
        <v>46150</v>
      </c>
      <c r="N169" s="31"/>
      <c r="O169" s="30">
        <f t="shared" si="12"/>
        <v>1</v>
      </c>
      <c r="P169" s="30">
        <f>IFERROR(IF(M169="",0,M169-I.T[[#This Row],[Data Expedição]]),"")</f>
        <v>0</v>
      </c>
      <c r="Q169" s="32">
        <f t="shared" si="13"/>
        <v>46143</v>
      </c>
      <c r="R169" s="33" t="str">
        <f>IFERROR(IF(H169="Entregue",IF(COUNTIFS(I$2:$I1345,I169)&gt;1,"x",1),"x"),"")</f>
        <v>x</v>
      </c>
      <c r="S169" s="26">
        <v>2196</v>
      </c>
      <c r="T169" s="26">
        <v>1</v>
      </c>
      <c r="U169" s="26" t="s">
        <v>748</v>
      </c>
      <c r="V169" s="26" t="s">
        <v>730</v>
      </c>
      <c r="W169" s="26" t="s">
        <v>179</v>
      </c>
      <c r="X169" s="26"/>
    </row>
    <row r="170" spans="1:24" x14ac:dyDescent="0.25">
      <c r="A170" s="25">
        <v>46149</v>
      </c>
      <c r="B170" s="37">
        <v>32023</v>
      </c>
      <c r="C170" s="46" t="s">
        <v>398</v>
      </c>
      <c r="D170" s="37">
        <v>3</v>
      </c>
      <c r="E170" s="38">
        <v>4038</v>
      </c>
      <c r="F170" s="3" t="s">
        <v>764</v>
      </c>
      <c r="G170" s="98">
        <v>9455</v>
      </c>
      <c r="H170" s="1" t="s">
        <v>168</v>
      </c>
      <c r="I170" s="33" t="s">
        <v>765</v>
      </c>
      <c r="J170" s="37">
        <v>46192</v>
      </c>
      <c r="K170" s="37">
        <v>18301</v>
      </c>
      <c r="L170" s="39">
        <v>46150</v>
      </c>
      <c r="M170" s="25">
        <v>46150</v>
      </c>
      <c r="N170" s="31"/>
      <c r="O170" s="30">
        <f t="shared" si="12"/>
        <v>1</v>
      </c>
      <c r="P170" s="30">
        <f>IFERROR(IF(M170="",0,M170-I.T[[#This Row],[Data Expedição]]),"")</f>
        <v>0</v>
      </c>
      <c r="Q170" s="32">
        <f t="shared" si="13"/>
        <v>46143</v>
      </c>
      <c r="R170" s="33" t="str">
        <f>IFERROR(IF(H170="Entregue",IF(COUNTIFS(I$2:$I1345,I170)&gt;1,"x",1),"x"),"")</f>
        <v>x</v>
      </c>
      <c r="S170" s="26">
        <v>2196</v>
      </c>
      <c r="T170" s="26">
        <v>1</v>
      </c>
      <c r="U170" s="26" t="s">
        <v>748</v>
      </c>
      <c r="V170" s="26" t="s">
        <v>730</v>
      </c>
      <c r="W170" s="26" t="s">
        <v>179</v>
      </c>
      <c r="X170" s="26"/>
    </row>
    <row r="171" spans="1:24" x14ac:dyDescent="0.25">
      <c r="A171" s="25">
        <v>46149</v>
      </c>
      <c r="B171" s="37">
        <v>34665</v>
      </c>
      <c r="C171" s="46" t="s">
        <v>591</v>
      </c>
      <c r="D171" s="37">
        <v>1</v>
      </c>
      <c r="E171" s="38">
        <v>1086</v>
      </c>
      <c r="F171" s="3" t="s">
        <v>764</v>
      </c>
      <c r="G171" s="98">
        <v>9455</v>
      </c>
      <c r="H171" s="1" t="s">
        <v>168</v>
      </c>
      <c r="I171" s="33" t="s">
        <v>765</v>
      </c>
      <c r="J171" s="37">
        <v>46192</v>
      </c>
      <c r="K171" s="37">
        <v>18301</v>
      </c>
      <c r="L171" s="39">
        <v>46150</v>
      </c>
      <c r="M171" s="25">
        <v>46150</v>
      </c>
      <c r="N171" s="31"/>
      <c r="O171" s="30">
        <f t="shared" si="12"/>
        <v>1</v>
      </c>
      <c r="P171" s="30">
        <f>IFERROR(IF(M171="",0,M171-I.T[[#This Row],[Data Expedição]]),"")</f>
        <v>0</v>
      </c>
      <c r="Q171" s="32">
        <f t="shared" si="13"/>
        <v>46143</v>
      </c>
      <c r="R171" s="33" t="str">
        <f>IFERROR(IF(H171="Entregue",IF(COUNTIFS(I$2:$I1345,I171)&gt;1,"x",1),"x"),"")</f>
        <v>x</v>
      </c>
      <c r="S171" s="26">
        <v>2196</v>
      </c>
      <c r="T171" s="26">
        <v>1</v>
      </c>
      <c r="U171" s="26" t="s">
        <v>748</v>
      </c>
      <c r="V171" s="26" t="s">
        <v>730</v>
      </c>
      <c r="W171" s="26" t="s">
        <v>179</v>
      </c>
      <c r="X171" s="26"/>
    </row>
    <row r="172" spans="1:24" x14ac:dyDescent="0.25">
      <c r="A172" s="25">
        <v>46149</v>
      </c>
      <c r="B172" s="37">
        <v>31716</v>
      </c>
      <c r="C172" s="46" t="s">
        <v>482</v>
      </c>
      <c r="D172" s="37">
        <v>5</v>
      </c>
      <c r="E172" s="38">
        <v>2490</v>
      </c>
      <c r="F172" s="3" t="s">
        <v>764</v>
      </c>
      <c r="G172" s="98">
        <v>9455</v>
      </c>
      <c r="H172" s="1" t="s">
        <v>168</v>
      </c>
      <c r="I172" s="33" t="s">
        <v>765</v>
      </c>
      <c r="J172" s="37">
        <v>46192</v>
      </c>
      <c r="K172" s="37">
        <v>18301</v>
      </c>
      <c r="L172" s="39">
        <v>46150</v>
      </c>
      <c r="M172" s="25">
        <v>46150</v>
      </c>
      <c r="N172" s="31"/>
      <c r="O172" s="30">
        <f t="shared" si="12"/>
        <v>1</v>
      </c>
      <c r="P172" s="30">
        <f>IFERROR(IF(M172="",0,M172-I.T[[#This Row],[Data Expedição]]),"")</f>
        <v>0</v>
      </c>
      <c r="Q172" s="32">
        <f t="shared" si="13"/>
        <v>46143</v>
      </c>
      <c r="R172" s="33" t="str">
        <f>IFERROR(IF(H172="Entregue",IF(COUNTIFS(I$2:$I1345,I172)&gt;1,"x",1),"x"),"")</f>
        <v>x</v>
      </c>
      <c r="S172" s="26">
        <v>2196</v>
      </c>
      <c r="T172" s="26">
        <v>1</v>
      </c>
      <c r="U172" s="26" t="s">
        <v>748</v>
      </c>
      <c r="V172" s="26" t="s">
        <v>730</v>
      </c>
      <c r="W172" s="26" t="s">
        <v>179</v>
      </c>
      <c r="X172" s="26"/>
    </row>
    <row r="173" spans="1:24" x14ac:dyDescent="0.25">
      <c r="A173" s="25">
        <v>46149</v>
      </c>
      <c r="B173" s="37">
        <v>34852</v>
      </c>
      <c r="C173" s="46" t="s">
        <v>503</v>
      </c>
      <c r="D173" s="37">
        <v>2</v>
      </c>
      <c r="E173" s="38">
        <v>1278</v>
      </c>
      <c r="F173" s="3" t="s">
        <v>764</v>
      </c>
      <c r="G173" s="98">
        <v>9455</v>
      </c>
      <c r="H173" s="1" t="s">
        <v>168</v>
      </c>
      <c r="I173" s="33" t="s">
        <v>765</v>
      </c>
      <c r="J173" s="37">
        <v>46192</v>
      </c>
      <c r="K173" s="37">
        <v>18301</v>
      </c>
      <c r="L173" s="39">
        <v>46150</v>
      </c>
      <c r="M173" s="25">
        <v>46150</v>
      </c>
      <c r="N173" s="31"/>
      <c r="O173" s="30">
        <f t="shared" si="12"/>
        <v>1</v>
      </c>
      <c r="P173" s="30">
        <f>IFERROR(IF(M173="",0,M173-I.T[[#This Row],[Data Expedição]]),"")</f>
        <v>0</v>
      </c>
      <c r="Q173" s="32">
        <f t="shared" si="13"/>
        <v>46143</v>
      </c>
      <c r="R173" s="33" t="str">
        <f>IFERROR(IF(H173="Entregue",IF(COUNTIFS(I$2:$I1345,I173)&gt;1,"x",1),"x"),"")</f>
        <v>x</v>
      </c>
      <c r="S173" s="26">
        <v>2196</v>
      </c>
      <c r="T173" s="26">
        <v>1</v>
      </c>
      <c r="U173" s="26" t="s">
        <v>748</v>
      </c>
      <c r="V173" s="26" t="s">
        <v>730</v>
      </c>
      <c r="W173" s="26" t="s">
        <v>179</v>
      </c>
      <c r="X173" s="26"/>
    </row>
    <row r="174" spans="1:24" x14ac:dyDescent="0.25">
      <c r="A174" s="25">
        <v>46149</v>
      </c>
      <c r="B174" s="37">
        <v>34794</v>
      </c>
      <c r="C174" s="46" t="s">
        <v>625</v>
      </c>
      <c r="D174" s="37">
        <v>2</v>
      </c>
      <c r="E174" s="38">
        <v>2148</v>
      </c>
      <c r="F174" s="3" t="s">
        <v>764</v>
      </c>
      <c r="G174" s="98">
        <v>9455</v>
      </c>
      <c r="H174" s="1" t="s">
        <v>168</v>
      </c>
      <c r="I174" s="33" t="s">
        <v>765</v>
      </c>
      <c r="J174" s="37">
        <v>46192</v>
      </c>
      <c r="K174" s="37">
        <v>18301</v>
      </c>
      <c r="L174" s="39">
        <v>46150</v>
      </c>
      <c r="M174" s="25">
        <v>46150</v>
      </c>
      <c r="N174" s="31"/>
      <c r="O174" s="30">
        <f t="shared" ref="O174:O195" si="14">IFERROR(IF(L174="",0,L174-A174),"")</f>
        <v>1</v>
      </c>
      <c r="P174" s="30">
        <f>IFERROR(IF(M174="",0,M174-I.T[[#This Row],[Data Expedição]]),"")</f>
        <v>0</v>
      </c>
      <c r="Q174" s="32">
        <f t="shared" ref="Q174:Q195" si="15">IFERROR(DATE(YEAR(A174),MONTH(A174),1),"")</f>
        <v>46143</v>
      </c>
      <c r="R174" s="33" t="str">
        <f>IFERROR(IF(H174="Entregue",IF(COUNTIFS(I$2:$I1345,I174)&gt;1,"x",1),"x"),"")</f>
        <v>x</v>
      </c>
      <c r="S174" s="26">
        <v>2196</v>
      </c>
      <c r="T174" s="26">
        <v>1</v>
      </c>
      <c r="U174" s="26" t="s">
        <v>748</v>
      </c>
      <c r="V174" s="26" t="s">
        <v>730</v>
      </c>
      <c r="W174" s="26" t="s">
        <v>179</v>
      </c>
      <c r="X174" s="26"/>
    </row>
    <row r="175" spans="1:24" x14ac:dyDescent="0.25">
      <c r="A175" s="25">
        <v>46149</v>
      </c>
      <c r="B175" s="37">
        <v>33259</v>
      </c>
      <c r="C175" s="46" t="s">
        <v>766</v>
      </c>
      <c r="D175" s="37">
        <v>2</v>
      </c>
      <c r="E175" s="38">
        <v>1224</v>
      </c>
      <c r="F175" s="3" t="s">
        <v>764</v>
      </c>
      <c r="G175" s="98">
        <v>9455</v>
      </c>
      <c r="H175" s="1" t="s">
        <v>168</v>
      </c>
      <c r="I175" s="33" t="s">
        <v>765</v>
      </c>
      <c r="J175" s="37">
        <v>46192</v>
      </c>
      <c r="K175" s="37">
        <v>18301</v>
      </c>
      <c r="L175" s="39">
        <v>46150</v>
      </c>
      <c r="M175" s="25">
        <v>46150</v>
      </c>
      <c r="N175" s="31"/>
      <c r="O175" s="30">
        <f t="shared" si="14"/>
        <v>1</v>
      </c>
      <c r="P175" s="30">
        <f>IFERROR(IF(M175="",0,M175-I.T[[#This Row],[Data Expedição]]),"")</f>
        <v>0</v>
      </c>
      <c r="Q175" s="32">
        <f t="shared" si="15"/>
        <v>46143</v>
      </c>
      <c r="R175" s="26" t="str">
        <f>IFERROR(IF(H175="Entregue",IF(COUNTIFS(I$2:$I405,I175)&gt;1,"x",1),"x"),"")</f>
        <v>x</v>
      </c>
      <c r="S175" s="26">
        <v>2196</v>
      </c>
      <c r="T175" s="26">
        <v>1</v>
      </c>
      <c r="U175" s="26" t="s">
        <v>748</v>
      </c>
      <c r="V175" s="26" t="s">
        <v>730</v>
      </c>
      <c r="W175" s="26" t="s">
        <v>179</v>
      </c>
      <c r="X175" s="26"/>
    </row>
    <row r="176" spans="1:24" x14ac:dyDescent="0.25">
      <c r="A176" s="25">
        <v>46149</v>
      </c>
      <c r="B176" s="37">
        <v>33558</v>
      </c>
      <c r="C176" s="46" t="s">
        <v>767</v>
      </c>
      <c r="D176" s="37">
        <v>1</v>
      </c>
      <c r="E176" s="38">
        <v>744</v>
      </c>
      <c r="F176" s="3" t="s">
        <v>764</v>
      </c>
      <c r="G176" s="98">
        <v>9455</v>
      </c>
      <c r="H176" s="1" t="s">
        <v>168</v>
      </c>
      <c r="I176" s="33" t="s">
        <v>765</v>
      </c>
      <c r="J176" s="37">
        <v>46192</v>
      </c>
      <c r="K176" s="37">
        <v>18301</v>
      </c>
      <c r="L176" s="39">
        <v>46150</v>
      </c>
      <c r="M176" s="25">
        <v>46150</v>
      </c>
      <c r="N176" s="31"/>
      <c r="O176" s="30">
        <f t="shared" si="14"/>
        <v>1</v>
      </c>
      <c r="P176" s="30">
        <f>IFERROR(IF(M176="",0,M176-I.T[[#This Row],[Data Expedição]]),"")</f>
        <v>0</v>
      </c>
      <c r="Q176" s="32">
        <f t="shared" si="15"/>
        <v>46143</v>
      </c>
      <c r="R176" s="33" t="str">
        <f>IFERROR(IF(H176="Entregue",IF(COUNTIFS(I$2:$I1345,I176)&gt;1,"x",1),"x"),"")</f>
        <v>x</v>
      </c>
      <c r="S176" s="26">
        <v>2196</v>
      </c>
      <c r="T176" s="26">
        <v>1</v>
      </c>
      <c r="U176" s="26" t="s">
        <v>748</v>
      </c>
      <c r="V176" s="26" t="s">
        <v>730</v>
      </c>
      <c r="W176" s="26" t="s">
        <v>179</v>
      </c>
      <c r="X176" s="26"/>
    </row>
    <row r="177" spans="1:24" x14ac:dyDescent="0.25">
      <c r="A177" s="25">
        <v>46149</v>
      </c>
      <c r="B177" s="37">
        <v>95003</v>
      </c>
      <c r="C177" s="46" t="s">
        <v>493</v>
      </c>
      <c r="D177" s="37">
        <v>1</v>
      </c>
      <c r="E177" s="38">
        <v>1344</v>
      </c>
      <c r="F177" s="3" t="s">
        <v>764</v>
      </c>
      <c r="G177" s="98">
        <v>9455</v>
      </c>
      <c r="H177" s="1" t="s">
        <v>168</v>
      </c>
      <c r="I177" s="33" t="s">
        <v>765</v>
      </c>
      <c r="J177" s="37">
        <v>46192</v>
      </c>
      <c r="K177" s="37">
        <v>18301</v>
      </c>
      <c r="L177" s="39">
        <v>46150</v>
      </c>
      <c r="M177" s="25">
        <v>46150</v>
      </c>
      <c r="N177" s="31"/>
      <c r="O177" s="30">
        <f t="shared" si="14"/>
        <v>1</v>
      </c>
      <c r="P177" s="30">
        <f>IFERROR(IF(M177="",0,M177-I.T[[#This Row],[Data Expedição]]),"")</f>
        <v>0</v>
      </c>
      <c r="Q177" s="32">
        <f t="shared" si="15"/>
        <v>46143</v>
      </c>
      <c r="R177" s="26" t="str">
        <f>IFERROR(IF(H177="Entregue",IF(COUNTIFS(I$2:$I407,I177)&gt;1,"x",1),"x"),"")</f>
        <v>x</v>
      </c>
      <c r="S177" s="26">
        <v>2196</v>
      </c>
      <c r="T177" s="26">
        <v>1</v>
      </c>
      <c r="U177" s="26" t="s">
        <v>748</v>
      </c>
      <c r="V177" s="26" t="s">
        <v>730</v>
      </c>
      <c r="W177" s="26" t="s">
        <v>179</v>
      </c>
      <c r="X177" s="26"/>
    </row>
    <row r="178" spans="1:24" x14ac:dyDescent="0.25">
      <c r="A178" s="25">
        <v>46149</v>
      </c>
      <c r="B178" s="37">
        <v>34874</v>
      </c>
      <c r="C178" s="46" t="s">
        <v>449</v>
      </c>
      <c r="D178" s="37">
        <v>2</v>
      </c>
      <c r="E178" s="38">
        <v>2472</v>
      </c>
      <c r="F178" s="3" t="s">
        <v>764</v>
      </c>
      <c r="G178" s="98">
        <v>9455</v>
      </c>
      <c r="H178" s="1" t="s">
        <v>168</v>
      </c>
      <c r="I178" s="33" t="s">
        <v>765</v>
      </c>
      <c r="J178" s="37">
        <v>46192</v>
      </c>
      <c r="K178" s="37">
        <v>18301</v>
      </c>
      <c r="L178" s="39">
        <v>46150</v>
      </c>
      <c r="M178" s="25">
        <v>46150</v>
      </c>
      <c r="N178" s="31"/>
      <c r="O178" s="30">
        <f t="shared" si="14"/>
        <v>1</v>
      </c>
      <c r="P178" s="30">
        <f>IFERROR(IF(M178="",0,M178-I.T[[#This Row],[Data Expedição]]),"")</f>
        <v>0</v>
      </c>
      <c r="Q178" s="32">
        <f t="shared" si="15"/>
        <v>46143</v>
      </c>
      <c r="R178" s="33" t="str">
        <f>IFERROR(IF(H178="Entregue",IF(COUNTIFS(I$2:$I1345,I178)&gt;1,"x",1),"x"),"")</f>
        <v>x</v>
      </c>
      <c r="S178" s="26">
        <v>2196</v>
      </c>
      <c r="T178" s="26">
        <v>1</v>
      </c>
      <c r="U178" s="26" t="s">
        <v>748</v>
      </c>
      <c r="V178" s="26" t="s">
        <v>730</v>
      </c>
      <c r="W178" s="26" t="s">
        <v>179</v>
      </c>
      <c r="X178" s="26"/>
    </row>
    <row r="179" spans="1:24" x14ac:dyDescent="0.25">
      <c r="A179" s="25">
        <v>46149</v>
      </c>
      <c r="B179" s="37">
        <v>32198</v>
      </c>
      <c r="C179" s="46" t="s">
        <v>508</v>
      </c>
      <c r="D179" s="37">
        <v>2</v>
      </c>
      <c r="E179" s="38">
        <v>1290</v>
      </c>
      <c r="F179" s="3" t="s">
        <v>768</v>
      </c>
      <c r="G179" s="98">
        <v>9456</v>
      </c>
      <c r="H179" s="1" t="s">
        <v>168</v>
      </c>
      <c r="I179" s="33" t="s">
        <v>769</v>
      </c>
      <c r="J179" s="37">
        <v>46178</v>
      </c>
      <c r="K179" s="37">
        <v>18288</v>
      </c>
      <c r="L179" s="39">
        <v>46150</v>
      </c>
      <c r="M179" s="39">
        <v>46150</v>
      </c>
      <c r="N179" s="31"/>
      <c r="O179" s="30">
        <f t="shared" si="14"/>
        <v>1</v>
      </c>
      <c r="P179" s="30">
        <f>IFERROR(IF(M179="",0,M179-I.T[[#This Row],[Data Expedição]]),"")</f>
        <v>0</v>
      </c>
      <c r="Q179" s="32">
        <f t="shared" si="15"/>
        <v>46143</v>
      </c>
      <c r="R179" s="26" t="str">
        <f>IFERROR(IF(H179="Entregue",IF(COUNTIFS(I$2:$I409,I179)&gt;1,"x",1),"x"),"")</f>
        <v>x</v>
      </c>
      <c r="S179" s="26">
        <v>2196</v>
      </c>
      <c r="T179" s="26">
        <v>1</v>
      </c>
      <c r="U179" s="26" t="s">
        <v>748</v>
      </c>
      <c r="V179" s="26" t="s">
        <v>730</v>
      </c>
      <c r="W179" s="26" t="s">
        <v>179</v>
      </c>
      <c r="X179" s="26"/>
    </row>
    <row r="180" spans="1:24" x14ac:dyDescent="0.25">
      <c r="A180" s="25">
        <v>46149</v>
      </c>
      <c r="B180" s="37">
        <v>95326</v>
      </c>
      <c r="C180" s="46" t="s">
        <v>374</v>
      </c>
      <c r="D180" s="37">
        <v>3</v>
      </c>
      <c r="E180" s="38">
        <v>3078</v>
      </c>
      <c r="F180" s="3" t="s">
        <v>768</v>
      </c>
      <c r="G180" s="98">
        <v>9456</v>
      </c>
      <c r="H180" s="1" t="s">
        <v>168</v>
      </c>
      <c r="I180" s="33" t="s">
        <v>769</v>
      </c>
      <c r="J180" s="37">
        <v>46178</v>
      </c>
      <c r="K180" s="37">
        <v>18288</v>
      </c>
      <c r="L180" s="39">
        <v>46150</v>
      </c>
      <c r="M180" s="39">
        <v>46150</v>
      </c>
      <c r="N180" s="31"/>
      <c r="O180" s="30">
        <f t="shared" si="14"/>
        <v>1</v>
      </c>
      <c r="P180" s="30">
        <f>IFERROR(IF(M180="",0,M180-I.T[[#This Row],[Data Expedição]]),"")</f>
        <v>0</v>
      </c>
      <c r="Q180" s="32">
        <f t="shared" si="15"/>
        <v>46143</v>
      </c>
      <c r="R180" s="33" t="str">
        <f>IFERROR(IF(H180="Entregue",IF(COUNTIFS(I$2:$I1345,I180)&gt;1,"x",1),"x"),"")</f>
        <v>x</v>
      </c>
      <c r="S180" s="26">
        <v>2196</v>
      </c>
      <c r="T180" s="26">
        <v>1</v>
      </c>
      <c r="U180" s="26" t="s">
        <v>748</v>
      </c>
      <c r="V180" s="26" t="s">
        <v>730</v>
      </c>
      <c r="W180" s="26" t="s">
        <v>179</v>
      </c>
      <c r="X180" s="26"/>
    </row>
    <row r="181" spans="1:24" x14ac:dyDescent="0.25">
      <c r="A181" s="25">
        <v>46149</v>
      </c>
      <c r="B181" s="37">
        <v>95195</v>
      </c>
      <c r="C181" s="46" t="s">
        <v>414</v>
      </c>
      <c r="D181" s="37">
        <v>2</v>
      </c>
      <c r="E181" s="38">
        <v>1944</v>
      </c>
      <c r="F181" s="3" t="s">
        <v>768</v>
      </c>
      <c r="G181" s="98">
        <v>9456</v>
      </c>
      <c r="H181" s="1" t="s">
        <v>168</v>
      </c>
      <c r="I181" s="33" t="s">
        <v>769</v>
      </c>
      <c r="J181" s="37">
        <v>46178</v>
      </c>
      <c r="K181" s="37">
        <v>18288</v>
      </c>
      <c r="L181" s="39">
        <v>46150</v>
      </c>
      <c r="M181" s="39">
        <v>46150</v>
      </c>
      <c r="N181" s="31"/>
      <c r="O181" s="30">
        <f t="shared" si="14"/>
        <v>1</v>
      </c>
      <c r="P181" s="30">
        <f>IFERROR(IF(M181="",0,M181-I.T[[#This Row],[Data Expedição]]),"")</f>
        <v>0</v>
      </c>
      <c r="Q181" s="32">
        <f t="shared" si="15"/>
        <v>46143</v>
      </c>
      <c r="R181" s="33" t="str">
        <f>IFERROR(IF(H181="Entregue",IF(COUNTIFS(I$2:$I1345,I181)&gt;1,"x",1),"x"),"")</f>
        <v>x</v>
      </c>
      <c r="S181" s="26">
        <v>2196</v>
      </c>
      <c r="T181" s="26">
        <v>1</v>
      </c>
      <c r="U181" s="26" t="s">
        <v>748</v>
      </c>
      <c r="V181" s="26" t="s">
        <v>730</v>
      </c>
      <c r="W181" s="26" t="s">
        <v>179</v>
      </c>
      <c r="X181" s="26"/>
    </row>
    <row r="182" spans="1:24" x14ac:dyDescent="0.25">
      <c r="A182" s="25">
        <v>46149</v>
      </c>
      <c r="B182" s="37">
        <v>33587</v>
      </c>
      <c r="C182" s="46" t="s">
        <v>770</v>
      </c>
      <c r="D182" s="37">
        <v>1</v>
      </c>
      <c r="E182" s="38">
        <v>648</v>
      </c>
      <c r="F182" s="3" t="s">
        <v>768</v>
      </c>
      <c r="G182" s="98">
        <v>9456</v>
      </c>
      <c r="H182" s="1" t="s">
        <v>168</v>
      </c>
      <c r="I182" s="33" t="s">
        <v>769</v>
      </c>
      <c r="J182" s="37">
        <v>46178</v>
      </c>
      <c r="K182" s="37">
        <v>18288</v>
      </c>
      <c r="L182" s="39">
        <v>46150</v>
      </c>
      <c r="M182" s="39">
        <v>46150</v>
      </c>
      <c r="N182" s="31"/>
      <c r="O182" s="30">
        <f t="shared" si="14"/>
        <v>1</v>
      </c>
      <c r="P182" s="30">
        <f>IFERROR(IF(M182="",0,M182-I.T[[#This Row],[Data Expedição]]),"")</f>
        <v>0</v>
      </c>
      <c r="Q182" s="32">
        <f t="shared" si="15"/>
        <v>46143</v>
      </c>
      <c r="R182" s="33" t="str">
        <f>IFERROR(IF(H182="Entregue",IF(COUNTIFS(I$2:$I1345,I182)&gt;1,"x",1),"x"),"")</f>
        <v>x</v>
      </c>
      <c r="S182" s="26">
        <v>2196</v>
      </c>
      <c r="T182" s="26">
        <v>1</v>
      </c>
      <c r="U182" s="26" t="s">
        <v>748</v>
      </c>
      <c r="V182" s="26" t="s">
        <v>730</v>
      </c>
      <c r="W182" s="26" t="s">
        <v>179</v>
      </c>
      <c r="X182" s="26"/>
    </row>
    <row r="183" spans="1:24" x14ac:dyDescent="0.25">
      <c r="A183" s="25">
        <v>46149</v>
      </c>
      <c r="B183" s="37">
        <v>34490</v>
      </c>
      <c r="C183" s="46" t="s">
        <v>641</v>
      </c>
      <c r="D183" s="37">
        <v>2</v>
      </c>
      <c r="E183" s="38">
        <v>708</v>
      </c>
      <c r="F183" s="3" t="s">
        <v>768</v>
      </c>
      <c r="G183" s="98">
        <v>9456</v>
      </c>
      <c r="H183" s="1" t="s">
        <v>168</v>
      </c>
      <c r="I183" s="33" t="s">
        <v>769</v>
      </c>
      <c r="J183" s="37">
        <v>46178</v>
      </c>
      <c r="K183" s="37">
        <v>18288</v>
      </c>
      <c r="L183" s="39">
        <v>46150</v>
      </c>
      <c r="M183" s="39">
        <v>46150</v>
      </c>
      <c r="N183" s="31"/>
      <c r="O183" s="30">
        <f t="shared" si="14"/>
        <v>1</v>
      </c>
      <c r="P183" s="30">
        <f>IFERROR(IF(M183="",0,M183-I.T[[#This Row],[Data Expedição]]),"")</f>
        <v>0</v>
      </c>
      <c r="Q183" s="32">
        <f t="shared" si="15"/>
        <v>46143</v>
      </c>
      <c r="R183" s="33" t="str">
        <f>IFERROR(IF(H183="Entregue",IF(COUNTIFS(I$2:$I1345,I183)&gt;1,"x",1),"x"),"")</f>
        <v>x</v>
      </c>
      <c r="S183" s="26">
        <v>2196</v>
      </c>
      <c r="T183" s="26">
        <v>1</v>
      </c>
      <c r="U183" s="26" t="s">
        <v>748</v>
      </c>
      <c r="V183" s="26" t="s">
        <v>730</v>
      </c>
      <c r="W183" s="26" t="s">
        <v>179</v>
      </c>
      <c r="X183" s="26"/>
    </row>
    <row r="184" spans="1:24" x14ac:dyDescent="0.25">
      <c r="A184" s="25">
        <v>46149</v>
      </c>
      <c r="B184" s="37">
        <v>30358</v>
      </c>
      <c r="C184" s="46" t="s">
        <v>599</v>
      </c>
      <c r="D184" s="37">
        <v>1</v>
      </c>
      <c r="E184" s="38">
        <v>528</v>
      </c>
      <c r="F184" s="3" t="s">
        <v>768</v>
      </c>
      <c r="G184" s="98">
        <v>9456</v>
      </c>
      <c r="H184" s="1" t="s">
        <v>168</v>
      </c>
      <c r="I184" s="33" t="s">
        <v>769</v>
      </c>
      <c r="J184" s="37">
        <v>46178</v>
      </c>
      <c r="K184" s="37">
        <v>18288</v>
      </c>
      <c r="L184" s="39">
        <v>46150</v>
      </c>
      <c r="M184" s="39">
        <v>46150</v>
      </c>
      <c r="N184" s="31"/>
      <c r="O184" s="30">
        <f t="shared" si="14"/>
        <v>1</v>
      </c>
      <c r="P184" s="30">
        <f>IFERROR(IF(M184="",0,M184-I.T[[#This Row],[Data Expedição]]),"")</f>
        <v>0</v>
      </c>
      <c r="Q184" s="32">
        <f t="shared" si="15"/>
        <v>46143</v>
      </c>
      <c r="R184" s="33" t="str">
        <f>IFERROR(IF(H184="Entregue",IF(COUNTIFS(I$2:$I1345,I184)&gt;1,"x",1),"x"),"")</f>
        <v>x</v>
      </c>
      <c r="S184" s="26">
        <v>2196</v>
      </c>
      <c r="T184" s="26">
        <v>1</v>
      </c>
      <c r="U184" s="26" t="s">
        <v>748</v>
      </c>
      <c r="V184" s="26" t="s">
        <v>730</v>
      </c>
      <c r="W184" s="26" t="s">
        <v>179</v>
      </c>
      <c r="X184" s="26"/>
    </row>
    <row r="185" spans="1:24" x14ac:dyDescent="0.25">
      <c r="A185" s="25">
        <v>46149</v>
      </c>
      <c r="B185" s="37">
        <v>34945</v>
      </c>
      <c r="C185" s="46" t="s">
        <v>771</v>
      </c>
      <c r="D185" s="37">
        <v>1</v>
      </c>
      <c r="E185" s="38">
        <v>1050</v>
      </c>
      <c r="F185" s="3" t="s">
        <v>768</v>
      </c>
      <c r="G185" s="98">
        <v>9456</v>
      </c>
      <c r="H185" s="1" t="s">
        <v>168</v>
      </c>
      <c r="I185" s="33" t="s">
        <v>769</v>
      </c>
      <c r="J185" s="37">
        <v>46178</v>
      </c>
      <c r="K185" s="37">
        <v>18288</v>
      </c>
      <c r="L185" s="39">
        <v>46150</v>
      </c>
      <c r="M185" s="39">
        <v>46150</v>
      </c>
      <c r="N185" s="31"/>
      <c r="O185" s="30">
        <f t="shared" si="14"/>
        <v>1</v>
      </c>
      <c r="P185" s="30">
        <f>IFERROR(IF(M185="",0,M185-I.T[[#This Row],[Data Expedição]]),"")</f>
        <v>0</v>
      </c>
      <c r="Q185" s="32">
        <f t="shared" si="15"/>
        <v>46143</v>
      </c>
      <c r="R185" s="33" t="str">
        <f>IFERROR(IF(H185="Entregue",IF(COUNTIFS(I$2:$I1345,I185)&gt;1,"x",1),"x"),"")</f>
        <v>x</v>
      </c>
      <c r="S185" s="26">
        <v>2196</v>
      </c>
      <c r="T185" s="26">
        <v>1</v>
      </c>
      <c r="U185" s="26" t="s">
        <v>748</v>
      </c>
      <c r="V185" s="26" t="s">
        <v>730</v>
      </c>
      <c r="W185" s="26" t="s">
        <v>179</v>
      </c>
      <c r="X185" s="26"/>
    </row>
    <row r="186" spans="1:24" x14ac:dyDescent="0.25">
      <c r="A186" s="25">
        <v>46149</v>
      </c>
      <c r="B186" s="37">
        <v>32210</v>
      </c>
      <c r="C186" s="46" t="s">
        <v>417</v>
      </c>
      <c r="D186" s="37">
        <v>1</v>
      </c>
      <c r="E186" s="38">
        <v>582</v>
      </c>
      <c r="F186" s="3" t="s">
        <v>768</v>
      </c>
      <c r="G186" s="98">
        <v>9456</v>
      </c>
      <c r="H186" s="1" t="s">
        <v>168</v>
      </c>
      <c r="I186" s="33" t="s">
        <v>769</v>
      </c>
      <c r="J186" s="37">
        <v>46178</v>
      </c>
      <c r="K186" s="37">
        <v>18288</v>
      </c>
      <c r="L186" s="39">
        <v>46150</v>
      </c>
      <c r="M186" s="39">
        <v>46150</v>
      </c>
      <c r="N186" s="31"/>
      <c r="O186" s="30">
        <f t="shared" si="14"/>
        <v>1</v>
      </c>
      <c r="P186" s="30">
        <f>IFERROR(IF(M186="",0,M186-I.T[[#This Row],[Data Expedição]]),"")</f>
        <v>0</v>
      </c>
      <c r="Q186" s="32">
        <f t="shared" si="15"/>
        <v>46143</v>
      </c>
      <c r="R186" s="26" t="str">
        <f>IFERROR(IF(H186="Entregue",IF(COUNTIFS(I$2:$I417,I186)&gt;1,"x",1),"x"),"")</f>
        <v>x</v>
      </c>
      <c r="S186" s="26">
        <v>2196</v>
      </c>
      <c r="T186" s="26">
        <v>1</v>
      </c>
      <c r="U186" s="26" t="s">
        <v>748</v>
      </c>
      <c r="V186" s="26" t="s">
        <v>730</v>
      </c>
      <c r="W186" s="26" t="s">
        <v>179</v>
      </c>
      <c r="X186" s="26"/>
    </row>
    <row r="187" spans="1:24" x14ac:dyDescent="0.25">
      <c r="A187" s="25">
        <v>46149</v>
      </c>
      <c r="B187" s="37">
        <v>34943</v>
      </c>
      <c r="C187" s="46" t="s">
        <v>638</v>
      </c>
      <c r="D187" s="37">
        <v>1</v>
      </c>
      <c r="E187" s="38">
        <v>1410</v>
      </c>
      <c r="F187" s="3" t="s">
        <v>768</v>
      </c>
      <c r="G187" s="98">
        <v>9456</v>
      </c>
      <c r="H187" s="1" t="s">
        <v>168</v>
      </c>
      <c r="I187" s="33" t="s">
        <v>769</v>
      </c>
      <c r="J187" s="37">
        <v>46178</v>
      </c>
      <c r="K187" s="37">
        <v>18288</v>
      </c>
      <c r="L187" s="39">
        <v>46150</v>
      </c>
      <c r="M187" s="39">
        <v>46150</v>
      </c>
      <c r="N187" s="31"/>
      <c r="O187" s="30">
        <f t="shared" si="14"/>
        <v>1</v>
      </c>
      <c r="P187" s="30">
        <f>IFERROR(IF(M187="",0,M187-I.T[[#This Row],[Data Expedição]]),"")</f>
        <v>0</v>
      </c>
      <c r="Q187" s="32">
        <f t="shared" si="15"/>
        <v>46143</v>
      </c>
      <c r="R187" s="33" t="str">
        <f>IFERROR(IF(H187="Entregue",IF(COUNTIFS(I$2:$I1345,I187)&gt;1,"x",1),"x"),"")</f>
        <v>x</v>
      </c>
      <c r="S187" s="26">
        <v>2196</v>
      </c>
      <c r="T187" s="26">
        <v>1</v>
      </c>
      <c r="U187" s="26" t="s">
        <v>748</v>
      </c>
      <c r="V187" s="26" t="s">
        <v>730</v>
      </c>
      <c r="W187" s="26" t="s">
        <v>179</v>
      </c>
      <c r="X187" s="26"/>
    </row>
    <row r="188" spans="1:24" x14ac:dyDescent="0.25">
      <c r="A188" s="25">
        <v>46149</v>
      </c>
      <c r="B188" s="37">
        <v>32550</v>
      </c>
      <c r="C188" s="46" t="s">
        <v>623</v>
      </c>
      <c r="D188" s="37">
        <v>1</v>
      </c>
      <c r="E188" s="38">
        <v>522</v>
      </c>
      <c r="F188" s="3" t="s">
        <v>768</v>
      </c>
      <c r="G188" s="98">
        <v>9456</v>
      </c>
      <c r="H188" s="1" t="s">
        <v>168</v>
      </c>
      <c r="I188" s="33" t="s">
        <v>769</v>
      </c>
      <c r="J188" s="37">
        <v>46178</v>
      </c>
      <c r="K188" s="37">
        <v>18288</v>
      </c>
      <c r="L188" s="39">
        <v>46150</v>
      </c>
      <c r="M188" s="39">
        <v>46150</v>
      </c>
      <c r="N188" s="31"/>
      <c r="O188" s="30">
        <f t="shared" si="14"/>
        <v>1</v>
      </c>
      <c r="P188" s="30">
        <f>IFERROR(IF(M188="",0,M188-I.T[[#This Row],[Data Expedição]]),"")</f>
        <v>0</v>
      </c>
      <c r="Q188" s="32">
        <f t="shared" si="15"/>
        <v>46143</v>
      </c>
      <c r="R188" s="26" t="str">
        <f>IFERROR(IF(H188="Entregue",IF(COUNTIFS(I$2:$I447,I188)&gt;1,"x",1),"x"),"")</f>
        <v>x</v>
      </c>
      <c r="S188" s="26">
        <v>2196</v>
      </c>
      <c r="T188" s="26">
        <v>1</v>
      </c>
      <c r="U188" s="26" t="s">
        <v>748</v>
      </c>
      <c r="V188" s="26" t="s">
        <v>730</v>
      </c>
      <c r="W188" s="26" t="s">
        <v>179</v>
      </c>
      <c r="X188" s="26"/>
    </row>
    <row r="189" spans="1:24" x14ac:dyDescent="0.25">
      <c r="A189" s="25">
        <v>46149</v>
      </c>
      <c r="B189" s="37">
        <v>32547</v>
      </c>
      <c r="C189" s="46" t="s">
        <v>502</v>
      </c>
      <c r="D189" s="37">
        <v>2</v>
      </c>
      <c r="E189" s="38">
        <v>936</v>
      </c>
      <c r="F189" s="3" t="s">
        <v>768</v>
      </c>
      <c r="G189" s="98">
        <v>9456</v>
      </c>
      <c r="H189" s="1" t="s">
        <v>168</v>
      </c>
      <c r="I189" s="33" t="s">
        <v>769</v>
      </c>
      <c r="J189" s="37">
        <v>46178</v>
      </c>
      <c r="K189" s="37">
        <v>18288</v>
      </c>
      <c r="L189" s="39">
        <v>46150</v>
      </c>
      <c r="M189" s="39">
        <v>46150</v>
      </c>
      <c r="N189" s="31"/>
      <c r="O189" s="30">
        <f t="shared" si="14"/>
        <v>1</v>
      </c>
      <c r="P189" s="30">
        <f>IFERROR(IF(M189="",0,M189-I.T[[#This Row],[Data Expedição]]),"")</f>
        <v>0</v>
      </c>
      <c r="Q189" s="32">
        <f t="shared" si="15"/>
        <v>46143</v>
      </c>
      <c r="R189" s="33" t="str">
        <f>IFERROR(IF(H189="Entregue",IF(COUNTIFS(I$2:$I1345,I189)&gt;1,"x",1),"x"),"")</f>
        <v>x</v>
      </c>
      <c r="S189" s="26">
        <v>2196</v>
      </c>
      <c r="T189" s="26">
        <v>1</v>
      </c>
      <c r="U189" s="26" t="s">
        <v>748</v>
      </c>
      <c r="V189" s="26" t="s">
        <v>730</v>
      </c>
      <c r="W189" s="26" t="s">
        <v>179</v>
      </c>
      <c r="X189" s="26"/>
    </row>
    <row r="190" spans="1:24" x14ac:dyDescent="0.25">
      <c r="A190" s="25">
        <v>46149</v>
      </c>
      <c r="B190" s="37">
        <v>31185</v>
      </c>
      <c r="C190" s="46" t="s">
        <v>594</v>
      </c>
      <c r="D190" s="37">
        <v>2</v>
      </c>
      <c r="E190" s="38">
        <v>618</v>
      </c>
      <c r="F190" s="3" t="s">
        <v>768</v>
      </c>
      <c r="G190" s="98">
        <v>9456</v>
      </c>
      <c r="H190" s="1" t="s">
        <v>168</v>
      </c>
      <c r="I190" s="33" t="s">
        <v>769</v>
      </c>
      <c r="J190" s="37">
        <v>46178</v>
      </c>
      <c r="K190" s="37">
        <v>18288</v>
      </c>
      <c r="L190" s="39">
        <v>46150</v>
      </c>
      <c r="M190" s="39">
        <v>46150</v>
      </c>
      <c r="N190" s="31"/>
      <c r="O190" s="30">
        <f t="shared" si="14"/>
        <v>1</v>
      </c>
      <c r="P190" s="30">
        <f>IFERROR(IF(M190="",0,M190-I.T[[#This Row],[Data Expedição]]),"")</f>
        <v>0</v>
      </c>
      <c r="Q190" s="32">
        <f t="shared" si="15"/>
        <v>46143</v>
      </c>
      <c r="R190" s="26" t="str">
        <f>IFERROR(IF(H190="Entregue",IF(COUNTIFS(I$2:$I451,I190)&gt;1,"x",1),"x"),"")</f>
        <v>x</v>
      </c>
      <c r="S190" s="26">
        <v>2196</v>
      </c>
      <c r="T190" s="26">
        <v>1</v>
      </c>
      <c r="U190" s="26" t="s">
        <v>748</v>
      </c>
      <c r="V190" s="26" t="s">
        <v>730</v>
      </c>
      <c r="W190" s="26" t="s">
        <v>179</v>
      </c>
      <c r="X190" s="26"/>
    </row>
    <row r="191" spans="1:24" x14ac:dyDescent="0.25">
      <c r="A191" s="25">
        <v>46149</v>
      </c>
      <c r="B191" s="37">
        <v>32034</v>
      </c>
      <c r="C191" s="46" t="s">
        <v>772</v>
      </c>
      <c r="D191" s="37">
        <v>1</v>
      </c>
      <c r="E191" s="38">
        <v>1326</v>
      </c>
      <c r="F191" s="3" t="s">
        <v>768</v>
      </c>
      <c r="G191" s="98">
        <v>9456</v>
      </c>
      <c r="H191" s="1" t="s">
        <v>168</v>
      </c>
      <c r="I191" s="33" t="s">
        <v>769</v>
      </c>
      <c r="J191" s="37">
        <v>46178</v>
      </c>
      <c r="K191" s="37">
        <v>18288</v>
      </c>
      <c r="L191" s="39">
        <v>46150</v>
      </c>
      <c r="M191" s="39">
        <v>46150</v>
      </c>
      <c r="N191" s="31"/>
      <c r="O191" s="30">
        <f t="shared" si="14"/>
        <v>1</v>
      </c>
      <c r="P191" s="30">
        <f>IFERROR(IF(M191="",0,M191-I.T[[#This Row],[Data Expedição]]),"")</f>
        <v>0</v>
      </c>
      <c r="Q191" s="32">
        <f t="shared" si="15"/>
        <v>46143</v>
      </c>
      <c r="R191" s="33" t="str">
        <f>IFERROR(IF(H191="Entregue",IF(COUNTIFS(I$2:$I1345,I191)&gt;1,"x",1),"x"),"")</f>
        <v>x</v>
      </c>
      <c r="S191" s="26">
        <v>2196</v>
      </c>
      <c r="T191" s="26">
        <v>1</v>
      </c>
      <c r="U191" s="26" t="s">
        <v>748</v>
      </c>
      <c r="V191" s="26" t="s">
        <v>730</v>
      </c>
      <c r="W191" s="26" t="s">
        <v>179</v>
      </c>
      <c r="X191" s="26"/>
    </row>
    <row r="192" spans="1:24" x14ac:dyDescent="0.25">
      <c r="A192" s="25">
        <v>46149</v>
      </c>
      <c r="B192" s="37">
        <v>95269</v>
      </c>
      <c r="C192" s="46" t="s">
        <v>773</v>
      </c>
      <c r="D192" s="37">
        <v>2</v>
      </c>
      <c r="E192" s="38">
        <v>2340</v>
      </c>
      <c r="F192" s="3" t="s">
        <v>768</v>
      </c>
      <c r="G192" s="98">
        <v>9456</v>
      </c>
      <c r="H192" s="1" t="s">
        <v>168</v>
      </c>
      <c r="I192" s="33" t="s">
        <v>769</v>
      </c>
      <c r="J192" s="37">
        <v>46178</v>
      </c>
      <c r="K192" s="37">
        <v>18288</v>
      </c>
      <c r="L192" s="39">
        <v>46150</v>
      </c>
      <c r="M192" s="39">
        <v>46150</v>
      </c>
      <c r="N192" s="31"/>
      <c r="O192" s="30">
        <f t="shared" si="14"/>
        <v>1</v>
      </c>
      <c r="P192" s="30">
        <f>IFERROR(IF(M192="",0,M192-I.T[[#This Row],[Data Expedição]]),"")</f>
        <v>0</v>
      </c>
      <c r="Q192" s="32">
        <f t="shared" si="15"/>
        <v>46143</v>
      </c>
      <c r="R192" s="33" t="str">
        <f>IFERROR(IF(H192="Entregue",IF(COUNTIFS(I$2:$I1345,I192)&gt;1,"x",1),"x"),"")</f>
        <v>x</v>
      </c>
      <c r="S192" s="26">
        <v>2196</v>
      </c>
      <c r="T192" s="26">
        <v>1</v>
      </c>
      <c r="U192" s="26" t="s">
        <v>748</v>
      </c>
      <c r="V192" s="26" t="s">
        <v>730</v>
      </c>
      <c r="W192" s="26" t="s">
        <v>179</v>
      </c>
      <c r="X192" s="26"/>
    </row>
    <row r="193" spans="1:24" x14ac:dyDescent="0.25">
      <c r="A193" s="25">
        <v>46149</v>
      </c>
      <c r="B193" s="37">
        <v>34944</v>
      </c>
      <c r="C193" s="46" t="s">
        <v>615</v>
      </c>
      <c r="D193" s="37">
        <v>1</v>
      </c>
      <c r="E193" s="38">
        <v>1356</v>
      </c>
      <c r="F193" s="3" t="s">
        <v>768</v>
      </c>
      <c r="G193" s="98">
        <v>9456</v>
      </c>
      <c r="H193" s="1" t="s">
        <v>168</v>
      </c>
      <c r="I193" s="33" t="s">
        <v>769</v>
      </c>
      <c r="J193" s="37">
        <v>46178</v>
      </c>
      <c r="K193" s="37">
        <v>18288</v>
      </c>
      <c r="L193" s="39">
        <v>46150</v>
      </c>
      <c r="M193" s="39">
        <v>46150</v>
      </c>
      <c r="N193" s="31"/>
      <c r="O193" s="30">
        <f t="shared" si="14"/>
        <v>1</v>
      </c>
      <c r="P193" s="30">
        <f>IFERROR(IF(M193="",0,M193-I.T[[#This Row],[Data Expedição]]),"")</f>
        <v>0</v>
      </c>
      <c r="Q193" s="32">
        <f t="shared" si="15"/>
        <v>46143</v>
      </c>
      <c r="R193" s="33" t="str">
        <f>IFERROR(IF(H193="Entregue",IF(COUNTIFS(I$2:$I1345,I193)&gt;1,"x",1),"x"),"")</f>
        <v>x</v>
      </c>
      <c r="S193" s="26">
        <v>2196</v>
      </c>
      <c r="T193" s="26">
        <v>1</v>
      </c>
      <c r="U193" s="26" t="s">
        <v>748</v>
      </c>
      <c r="V193" s="26" t="s">
        <v>730</v>
      </c>
      <c r="W193" s="26" t="s">
        <v>179</v>
      </c>
      <c r="X193" s="26"/>
    </row>
    <row r="194" spans="1:24" x14ac:dyDescent="0.25">
      <c r="A194" s="25">
        <v>46149</v>
      </c>
      <c r="B194" s="37">
        <v>34768</v>
      </c>
      <c r="C194" s="46" t="s">
        <v>435</v>
      </c>
      <c r="D194" s="37">
        <v>4</v>
      </c>
      <c r="E194" s="38">
        <v>1992</v>
      </c>
      <c r="F194" s="3" t="s">
        <v>768</v>
      </c>
      <c r="G194" s="98">
        <v>9456</v>
      </c>
      <c r="H194" s="1" t="s">
        <v>168</v>
      </c>
      <c r="I194" s="33" t="s">
        <v>769</v>
      </c>
      <c r="J194" s="37">
        <v>46178</v>
      </c>
      <c r="K194" s="37">
        <v>18288</v>
      </c>
      <c r="L194" s="39">
        <v>46150</v>
      </c>
      <c r="M194" s="39">
        <v>46150</v>
      </c>
      <c r="N194" s="31"/>
      <c r="O194" s="30">
        <f t="shared" si="14"/>
        <v>1</v>
      </c>
      <c r="P194" s="30">
        <f>IFERROR(IF(M194="",0,M194-I.T[[#This Row],[Data Expedição]]),"")</f>
        <v>0</v>
      </c>
      <c r="Q194" s="32">
        <f t="shared" si="15"/>
        <v>46143</v>
      </c>
      <c r="R194" s="33" t="str">
        <f>IFERROR(IF(H194="Entregue",IF(COUNTIFS(I$2:$I1345,I194)&gt;1,"x",1),"x"),"")</f>
        <v>x</v>
      </c>
      <c r="S194" s="26">
        <v>2196</v>
      </c>
      <c r="T194" s="26">
        <v>1</v>
      </c>
      <c r="U194" s="26" t="s">
        <v>748</v>
      </c>
      <c r="V194" s="26" t="s">
        <v>730</v>
      </c>
      <c r="W194" s="26" t="s">
        <v>179</v>
      </c>
      <c r="X194" s="26"/>
    </row>
    <row r="195" spans="1:24" x14ac:dyDescent="0.25">
      <c r="A195" s="25">
        <v>46149</v>
      </c>
      <c r="B195" s="37">
        <v>31801</v>
      </c>
      <c r="C195" s="46" t="s">
        <v>774</v>
      </c>
      <c r="D195" s="37">
        <v>1</v>
      </c>
      <c r="E195" s="38">
        <v>1584</v>
      </c>
      <c r="F195" s="3" t="s">
        <v>768</v>
      </c>
      <c r="G195" s="98">
        <v>9456</v>
      </c>
      <c r="H195" s="1" t="s">
        <v>168</v>
      </c>
      <c r="I195" s="33" t="s">
        <v>769</v>
      </c>
      <c r="J195" s="37">
        <v>46178</v>
      </c>
      <c r="K195" s="37">
        <v>18288</v>
      </c>
      <c r="L195" s="39">
        <v>46150</v>
      </c>
      <c r="M195" s="39">
        <v>46150</v>
      </c>
      <c r="N195" s="31"/>
      <c r="O195" s="30">
        <f t="shared" si="14"/>
        <v>1</v>
      </c>
      <c r="P195" s="30">
        <f>IFERROR(IF(M195="",0,M195-I.T[[#This Row],[Data Expedição]]),"")</f>
        <v>0</v>
      </c>
      <c r="Q195" s="32">
        <f t="shared" si="15"/>
        <v>46143</v>
      </c>
      <c r="R195" s="26" t="str">
        <f>IFERROR(IF(H195="Entregue",IF(COUNTIFS(I$2:$I485,I195)&gt;1,"x",1),"x"),"")</f>
        <v>x</v>
      </c>
      <c r="S195" s="26">
        <v>2196</v>
      </c>
      <c r="T195" s="26">
        <v>1</v>
      </c>
      <c r="U195" s="26" t="s">
        <v>748</v>
      </c>
      <c r="V195" s="26" t="s">
        <v>730</v>
      </c>
      <c r="W195" s="26" t="s">
        <v>179</v>
      </c>
      <c r="X195" s="26"/>
    </row>
    <row r="196" spans="1:24" x14ac:dyDescent="0.25">
      <c r="A196" s="39"/>
      <c r="B196" s="37"/>
      <c r="C196" s="46"/>
      <c r="D196" s="37"/>
      <c r="E196" s="38"/>
      <c r="F196" s="37"/>
      <c r="G196" s="98"/>
      <c r="H196" s="35"/>
      <c r="I196" s="28"/>
      <c r="J196" s="37"/>
      <c r="K196" s="37"/>
      <c r="L196" s="39"/>
      <c r="M196" s="39"/>
      <c r="N196" s="28"/>
      <c r="O196" s="26"/>
      <c r="P196" s="26"/>
      <c r="Q196" s="25"/>
      <c r="R196" s="26"/>
      <c r="S196" s="26"/>
      <c r="T196" s="26"/>
      <c r="U196" s="26"/>
      <c r="V196" s="26"/>
      <c r="W196" s="26"/>
      <c r="X196" s="26"/>
    </row>
    <row r="197" spans="1:24" x14ac:dyDescent="0.25">
      <c r="A197" s="25">
        <v>46149</v>
      </c>
      <c r="B197" s="37">
        <v>34451</v>
      </c>
      <c r="C197" s="47" t="s">
        <v>384</v>
      </c>
      <c r="D197" s="37">
        <v>5</v>
      </c>
      <c r="E197" s="38">
        <v>3240</v>
      </c>
      <c r="F197" s="4" t="s">
        <v>751</v>
      </c>
      <c r="G197" s="98">
        <v>9457</v>
      </c>
      <c r="H197" s="1" t="s">
        <v>168</v>
      </c>
      <c r="I197" s="40" t="s">
        <v>775</v>
      </c>
      <c r="J197" s="37">
        <v>46360</v>
      </c>
      <c r="K197" s="37">
        <v>18450</v>
      </c>
      <c r="L197" s="39">
        <v>46157</v>
      </c>
      <c r="M197" s="41">
        <v>46158</v>
      </c>
      <c r="N197" s="31"/>
      <c r="O197" s="30">
        <f t="shared" ref="O197:O213" si="16">IFERROR(IF(L197="",0,L197-A197),"")</f>
        <v>8</v>
      </c>
      <c r="P197" s="30">
        <f>IFERROR(IF(M197="",0,M197-I.T[[#This Row],[Data Expedição]]),"")</f>
        <v>1</v>
      </c>
      <c r="Q197" s="32">
        <f t="shared" ref="Q197:Q213" si="17">IFERROR(DATE(YEAR(A197),MONTH(A197),1),"")</f>
        <v>46143</v>
      </c>
      <c r="R197" s="33" t="str">
        <f>IFERROR(IF(H197="Entregue",IF(COUNTIFS(I$2:$I1345,I197)&gt;1,"x",1),"x"),"")</f>
        <v>x</v>
      </c>
      <c r="S197" s="26">
        <v>2196</v>
      </c>
      <c r="T197" s="26">
        <v>1</v>
      </c>
      <c r="U197" s="26" t="s">
        <v>748</v>
      </c>
      <c r="V197" s="26" t="s">
        <v>730</v>
      </c>
      <c r="W197" s="26" t="s">
        <v>160</v>
      </c>
      <c r="X197" s="26"/>
    </row>
    <row r="198" spans="1:24" x14ac:dyDescent="0.25">
      <c r="A198" s="25">
        <v>46149</v>
      </c>
      <c r="B198" s="37">
        <v>33249</v>
      </c>
      <c r="C198" s="47" t="s">
        <v>378</v>
      </c>
      <c r="D198" s="37">
        <v>2</v>
      </c>
      <c r="E198" s="38">
        <v>3540</v>
      </c>
      <c r="F198" s="4" t="s">
        <v>751</v>
      </c>
      <c r="G198" s="98">
        <v>9457</v>
      </c>
      <c r="H198" s="1" t="s">
        <v>168</v>
      </c>
      <c r="I198" s="40" t="s">
        <v>775</v>
      </c>
      <c r="J198" s="37">
        <v>46360</v>
      </c>
      <c r="K198" s="37">
        <v>18450</v>
      </c>
      <c r="L198" s="39">
        <v>46157</v>
      </c>
      <c r="M198" s="41">
        <v>46158</v>
      </c>
      <c r="N198" s="31"/>
      <c r="O198" s="30">
        <f t="shared" si="16"/>
        <v>8</v>
      </c>
      <c r="P198" s="30">
        <f>IFERROR(IF(M198="",0,M198-I.T[[#This Row],[Data Expedição]]),"")</f>
        <v>1</v>
      </c>
      <c r="Q198" s="32">
        <f t="shared" si="17"/>
        <v>46143</v>
      </c>
      <c r="R198" s="26" t="str">
        <f>IFERROR(IF(H198="Entregue",IF(COUNTIFS(I$2:$I458,I198)&gt;1,"x",1),"x"),"")</f>
        <v>x</v>
      </c>
      <c r="S198" s="26">
        <v>2196</v>
      </c>
      <c r="T198" s="26">
        <v>1</v>
      </c>
      <c r="U198" s="26" t="s">
        <v>748</v>
      </c>
      <c r="V198" s="26" t="s">
        <v>730</v>
      </c>
      <c r="W198" s="26" t="s">
        <v>160</v>
      </c>
      <c r="X198" s="26"/>
    </row>
    <row r="199" spans="1:24" x14ac:dyDescent="0.25">
      <c r="A199" s="25">
        <v>46149</v>
      </c>
      <c r="B199" s="37">
        <v>34794</v>
      </c>
      <c r="C199" s="47" t="s">
        <v>625</v>
      </c>
      <c r="D199" s="37">
        <v>2</v>
      </c>
      <c r="E199" s="38">
        <v>2148</v>
      </c>
      <c r="F199" s="4" t="s">
        <v>751</v>
      </c>
      <c r="G199" s="98">
        <v>9457</v>
      </c>
      <c r="H199" s="1" t="s">
        <v>168</v>
      </c>
      <c r="I199" s="40" t="s">
        <v>775</v>
      </c>
      <c r="J199" s="37">
        <v>46360</v>
      </c>
      <c r="K199" s="37">
        <v>18450</v>
      </c>
      <c r="L199" s="39">
        <v>46157</v>
      </c>
      <c r="M199" s="41">
        <v>46158</v>
      </c>
      <c r="N199" s="31"/>
      <c r="O199" s="30">
        <f t="shared" si="16"/>
        <v>8</v>
      </c>
      <c r="P199" s="30">
        <f>IFERROR(IF(M199="",0,M199-I.T[[#This Row],[Data Expedição]]),"")</f>
        <v>1</v>
      </c>
      <c r="Q199" s="32">
        <f t="shared" si="17"/>
        <v>46143</v>
      </c>
      <c r="R199" s="26" t="str">
        <f>IFERROR(IF(H199="Entregue",IF(COUNTIFS(I$2:$I459,I199)&gt;1,"x",1),"x"),"")</f>
        <v>x</v>
      </c>
      <c r="S199" s="26">
        <v>2196</v>
      </c>
      <c r="T199" s="26">
        <v>1</v>
      </c>
      <c r="U199" s="26" t="s">
        <v>748</v>
      </c>
      <c r="V199" s="26" t="s">
        <v>730</v>
      </c>
      <c r="W199" s="26" t="s">
        <v>160</v>
      </c>
      <c r="X199" s="26"/>
    </row>
    <row r="200" spans="1:24" x14ac:dyDescent="0.25">
      <c r="A200" s="25">
        <v>46149</v>
      </c>
      <c r="B200" s="37">
        <v>34874</v>
      </c>
      <c r="C200" s="47" t="s">
        <v>449</v>
      </c>
      <c r="D200" s="37">
        <v>2</v>
      </c>
      <c r="E200" s="38">
        <v>2472</v>
      </c>
      <c r="F200" s="4" t="s">
        <v>751</v>
      </c>
      <c r="G200" s="98">
        <v>9457</v>
      </c>
      <c r="H200" s="1" t="s">
        <v>168</v>
      </c>
      <c r="I200" s="40" t="s">
        <v>775</v>
      </c>
      <c r="J200" s="37">
        <v>46360</v>
      </c>
      <c r="K200" s="37">
        <v>18450</v>
      </c>
      <c r="L200" s="39">
        <v>46157</v>
      </c>
      <c r="M200" s="41">
        <v>46158</v>
      </c>
      <c r="N200" s="31"/>
      <c r="O200" s="30">
        <f t="shared" si="16"/>
        <v>8</v>
      </c>
      <c r="P200" s="30">
        <f>IFERROR(IF(M200="",0,M200-I.T[[#This Row],[Data Expedição]]),"")</f>
        <v>1</v>
      </c>
      <c r="Q200" s="32">
        <f t="shared" si="17"/>
        <v>46143</v>
      </c>
      <c r="R200" s="26" t="str">
        <f>IFERROR(IF(H200="Entregue",IF(COUNTIFS(I$2:$I460,I200)&gt;1,"x",1),"x"),"")</f>
        <v>x</v>
      </c>
      <c r="S200" s="26">
        <v>2196</v>
      </c>
      <c r="T200" s="26">
        <v>1</v>
      </c>
      <c r="U200" s="26" t="s">
        <v>748</v>
      </c>
      <c r="V200" s="26" t="s">
        <v>730</v>
      </c>
      <c r="W200" s="26" t="s">
        <v>160</v>
      </c>
      <c r="X200" s="26"/>
    </row>
    <row r="201" spans="1:24" x14ac:dyDescent="0.25">
      <c r="A201" s="25">
        <v>46149</v>
      </c>
      <c r="B201" s="37">
        <v>32910</v>
      </c>
      <c r="C201" s="47" t="s">
        <v>617</v>
      </c>
      <c r="D201" s="37">
        <v>1</v>
      </c>
      <c r="E201" s="38">
        <v>30</v>
      </c>
      <c r="F201" s="4" t="s">
        <v>751</v>
      </c>
      <c r="G201" s="98">
        <v>9457</v>
      </c>
      <c r="H201" s="1" t="s">
        <v>168</v>
      </c>
      <c r="I201" s="40" t="s">
        <v>775</v>
      </c>
      <c r="J201" s="37">
        <v>46360</v>
      </c>
      <c r="K201" s="37">
        <v>18450</v>
      </c>
      <c r="L201" s="39">
        <v>46157</v>
      </c>
      <c r="M201" s="41">
        <v>46158</v>
      </c>
      <c r="N201" s="31"/>
      <c r="O201" s="30">
        <f t="shared" si="16"/>
        <v>8</v>
      </c>
      <c r="P201" s="30">
        <f>IFERROR(IF(M201="",0,M201-I.T[[#This Row],[Data Expedição]]),"")</f>
        <v>1</v>
      </c>
      <c r="Q201" s="32">
        <f t="shared" si="17"/>
        <v>46143</v>
      </c>
      <c r="R201" s="33" t="str">
        <f>IFERROR(IF(H201="Entregue",IF(COUNTIFS(I$2:$I1345,I201)&gt;1,"x",1),"x"),"")</f>
        <v>x</v>
      </c>
      <c r="S201" s="26">
        <v>2196</v>
      </c>
      <c r="T201" s="26">
        <v>1</v>
      </c>
      <c r="U201" s="26" t="s">
        <v>748</v>
      </c>
      <c r="V201" s="26" t="s">
        <v>730</v>
      </c>
      <c r="W201" s="26" t="s">
        <v>160</v>
      </c>
      <c r="X201" s="26"/>
    </row>
    <row r="202" spans="1:24" x14ac:dyDescent="0.25">
      <c r="A202" s="25">
        <v>46149</v>
      </c>
      <c r="B202" s="37">
        <v>33601</v>
      </c>
      <c r="C202" s="47" t="s">
        <v>776</v>
      </c>
      <c r="D202" s="37">
        <v>1</v>
      </c>
      <c r="E202" s="38">
        <v>504</v>
      </c>
      <c r="F202" s="4" t="s">
        <v>751</v>
      </c>
      <c r="G202" s="98">
        <v>9457</v>
      </c>
      <c r="H202" s="1" t="s">
        <v>168</v>
      </c>
      <c r="I202" s="40" t="s">
        <v>775</v>
      </c>
      <c r="J202" s="37">
        <v>46360</v>
      </c>
      <c r="K202" s="37">
        <v>18450</v>
      </c>
      <c r="L202" s="39">
        <v>46157</v>
      </c>
      <c r="M202" s="41">
        <v>46158</v>
      </c>
      <c r="N202" s="31"/>
      <c r="O202" s="30">
        <f t="shared" si="16"/>
        <v>8</v>
      </c>
      <c r="P202" s="30">
        <f>IFERROR(IF(M202="",0,M202-I.T[[#This Row],[Data Expedição]]),"")</f>
        <v>1</v>
      </c>
      <c r="Q202" s="32">
        <f t="shared" si="17"/>
        <v>46143</v>
      </c>
      <c r="R202" s="26" t="str">
        <f>IFERROR(IF(H202="Entregue",IF(COUNTIFS(I$2:$I462,I202)&gt;1,"x",1),"x"),"")</f>
        <v>x</v>
      </c>
      <c r="S202" s="26">
        <v>2196</v>
      </c>
      <c r="T202" s="26">
        <v>1</v>
      </c>
      <c r="U202" s="26" t="s">
        <v>748</v>
      </c>
      <c r="V202" s="26" t="s">
        <v>730</v>
      </c>
      <c r="W202" s="26" t="s">
        <v>160</v>
      </c>
      <c r="X202" s="26"/>
    </row>
    <row r="203" spans="1:24" x14ac:dyDescent="0.25">
      <c r="A203" s="25">
        <v>46149</v>
      </c>
      <c r="B203" s="37">
        <v>33626</v>
      </c>
      <c r="C203" s="47" t="s">
        <v>777</v>
      </c>
      <c r="D203" s="37">
        <v>1</v>
      </c>
      <c r="E203" s="38">
        <v>504</v>
      </c>
      <c r="F203" s="4" t="s">
        <v>751</v>
      </c>
      <c r="G203" s="98">
        <v>9457</v>
      </c>
      <c r="H203" s="1" t="s">
        <v>168</v>
      </c>
      <c r="I203" s="40" t="s">
        <v>775</v>
      </c>
      <c r="J203" s="37">
        <v>46360</v>
      </c>
      <c r="K203" s="37">
        <v>18450</v>
      </c>
      <c r="L203" s="39">
        <v>46157</v>
      </c>
      <c r="M203" s="41">
        <v>46158</v>
      </c>
      <c r="N203" s="31"/>
      <c r="O203" s="30">
        <f t="shared" si="16"/>
        <v>8</v>
      </c>
      <c r="P203" s="30">
        <f>IFERROR(IF(M203="",0,M203-I.T[[#This Row],[Data Expedição]]),"")</f>
        <v>1</v>
      </c>
      <c r="Q203" s="32">
        <f t="shared" si="17"/>
        <v>46143</v>
      </c>
      <c r="R203" s="33" t="str">
        <f>IFERROR(IF(H203="Entregue",IF(COUNTIFS(I$2:$I1345,I203)&gt;1,"x",1),"x"),"")</f>
        <v>x</v>
      </c>
      <c r="S203" s="26">
        <v>2196</v>
      </c>
      <c r="T203" s="26">
        <v>1</v>
      </c>
      <c r="U203" s="26" t="s">
        <v>748</v>
      </c>
      <c r="V203" s="26" t="s">
        <v>730</v>
      </c>
      <c r="W203" s="26" t="s">
        <v>160</v>
      </c>
      <c r="X203" s="26"/>
    </row>
    <row r="204" spans="1:24" x14ac:dyDescent="0.25">
      <c r="A204" s="25">
        <v>46149</v>
      </c>
      <c r="B204" s="37">
        <v>33635</v>
      </c>
      <c r="C204" s="47" t="s">
        <v>778</v>
      </c>
      <c r="D204" s="37">
        <v>1</v>
      </c>
      <c r="E204" s="38">
        <v>504</v>
      </c>
      <c r="F204" s="4" t="s">
        <v>751</v>
      </c>
      <c r="G204" s="98">
        <v>9457</v>
      </c>
      <c r="H204" s="1" t="s">
        <v>168</v>
      </c>
      <c r="I204" s="40" t="s">
        <v>775</v>
      </c>
      <c r="J204" s="37">
        <v>46360</v>
      </c>
      <c r="K204" s="37">
        <v>18450</v>
      </c>
      <c r="L204" s="39">
        <v>46157</v>
      </c>
      <c r="M204" s="41">
        <v>46158</v>
      </c>
      <c r="N204" s="31"/>
      <c r="O204" s="30">
        <f t="shared" si="16"/>
        <v>8</v>
      </c>
      <c r="P204" s="30">
        <f>IFERROR(IF(M204="",0,M204-I.T[[#This Row],[Data Expedição]]),"")</f>
        <v>1</v>
      </c>
      <c r="Q204" s="32">
        <f t="shared" si="17"/>
        <v>46143</v>
      </c>
      <c r="R204" s="33" t="str">
        <f>IFERROR(IF(H204="Entregue",IF(COUNTIFS(I$2:$I1345,I204)&gt;1,"x",1),"x"),"")</f>
        <v>x</v>
      </c>
      <c r="S204" s="26">
        <v>2196</v>
      </c>
      <c r="T204" s="26">
        <v>1</v>
      </c>
      <c r="U204" s="26" t="s">
        <v>748</v>
      </c>
      <c r="V204" s="26" t="s">
        <v>730</v>
      </c>
      <c r="W204" s="26" t="s">
        <v>160</v>
      </c>
      <c r="X204" s="26"/>
    </row>
    <row r="205" spans="1:24" x14ac:dyDescent="0.25">
      <c r="A205" s="25">
        <v>46149</v>
      </c>
      <c r="B205" s="37">
        <v>33593</v>
      </c>
      <c r="C205" s="47" t="s">
        <v>779</v>
      </c>
      <c r="D205" s="37">
        <v>1</v>
      </c>
      <c r="E205" s="38">
        <v>522</v>
      </c>
      <c r="F205" s="4" t="s">
        <v>751</v>
      </c>
      <c r="G205" s="98">
        <v>9457</v>
      </c>
      <c r="H205" s="1" t="s">
        <v>168</v>
      </c>
      <c r="I205" s="40" t="s">
        <v>775</v>
      </c>
      <c r="J205" s="37">
        <v>46360</v>
      </c>
      <c r="K205" s="37">
        <v>18450</v>
      </c>
      <c r="L205" s="39">
        <v>46157</v>
      </c>
      <c r="M205" s="41">
        <v>46158</v>
      </c>
      <c r="N205" s="31"/>
      <c r="O205" s="30">
        <f t="shared" si="16"/>
        <v>8</v>
      </c>
      <c r="P205" s="30">
        <f>IFERROR(IF(M205="",0,M205-I.T[[#This Row],[Data Expedição]]),"")</f>
        <v>1</v>
      </c>
      <c r="Q205" s="32">
        <f t="shared" si="17"/>
        <v>46143</v>
      </c>
      <c r="R205" s="26" t="str">
        <f>IFERROR(IF(H205="Entregue",IF(COUNTIFS(I$2:$I465,I205)&gt;1,"x",1),"x"),"")</f>
        <v>x</v>
      </c>
      <c r="S205" s="26">
        <v>2196</v>
      </c>
      <c r="T205" s="26">
        <v>1</v>
      </c>
      <c r="U205" s="26" t="s">
        <v>748</v>
      </c>
      <c r="V205" s="26" t="s">
        <v>730</v>
      </c>
      <c r="W205" s="26" t="s">
        <v>160</v>
      </c>
      <c r="X205" s="26"/>
    </row>
    <row r="206" spans="1:24" x14ac:dyDescent="0.25">
      <c r="A206" s="25">
        <v>46149</v>
      </c>
      <c r="B206" s="37">
        <v>33592</v>
      </c>
      <c r="C206" s="47" t="s">
        <v>780</v>
      </c>
      <c r="D206" s="37">
        <v>1</v>
      </c>
      <c r="E206" s="38">
        <v>546</v>
      </c>
      <c r="F206" s="4" t="s">
        <v>751</v>
      </c>
      <c r="G206" s="98">
        <v>9457</v>
      </c>
      <c r="H206" s="1" t="s">
        <v>168</v>
      </c>
      <c r="I206" s="40" t="s">
        <v>775</v>
      </c>
      <c r="J206" s="37">
        <v>46360</v>
      </c>
      <c r="K206" s="37">
        <v>18450</v>
      </c>
      <c r="L206" s="39">
        <v>46157</v>
      </c>
      <c r="M206" s="41">
        <v>46158</v>
      </c>
      <c r="N206" s="31"/>
      <c r="O206" s="30">
        <f t="shared" si="16"/>
        <v>8</v>
      </c>
      <c r="P206" s="30">
        <f>IFERROR(IF(M206="",0,M206-I.T[[#This Row],[Data Expedição]]),"")</f>
        <v>1</v>
      </c>
      <c r="Q206" s="32">
        <f t="shared" si="17"/>
        <v>46143</v>
      </c>
      <c r="R206" s="33" t="str">
        <f>IFERROR(IF(H206="Entregue",IF(COUNTIFS(I$2:$I1345,I206)&gt;1,"x",1),"x"),"")</f>
        <v>x</v>
      </c>
      <c r="S206" s="26">
        <v>2196</v>
      </c>
      <c r="T206" s="26">
        <v>1</v>
      </c>
      <c r="U206" s="26" t="s">
        <v>748</v>
      </c>
      <c r="V206" s="26" t="s">
        <v>730</v>
      </c>
      <c r="W206" s="26" t="s">
        <v>160</v>
      </c>
      <c r="X206" s="26"/>
    </row>
    <row r="207" spans="1:24" x14ac:dyDescent="0.25">
      <c r="A207" s="25">
        <v>46149</v>
      </c>
      <c r="B207" s="37">
        <v>33579</v>
      </c>
      <c r="C207" s="47" t="s">
        <v>781</v>
      </c>
      <c r="D207" s="37">
        <v>1</v>
      </c>
      <c r="E207" s="38">
        <v>582</v>
      </c>
      <c r="F207" s="4" t="s">
        <v>751</v>
      </c>
      <c r="G207" s="98">
        <v>9457</v>
      </c>
      <c r="H207" s="1" t="s">
        <v>168</v>
      </c>
      <c r="I207" s="40" t="s">
        <v>775</v>
      </c>
      <c r="J207" s="37">
        <v>46360</v>
      </c>
      <c r="K207" s="37">
        <v>18450</v>
      </c>
      <c r="L207" s="39">
        <v>46157</v>
      </c>
      <c r="M207" s="41">
        <v>46158</v>
      </c>
      <c r="N207" s="31"/>
      <c r="O207" s="30">
        <f t="shared" si="16"/>
        <v>8</v>
      </c>
      <c r="P207" s="30">
        <f>IFERROR(IF(M207="",0,M207-I.T[[#This Row],[Data Expedição]]),"")</f>
        <v>1</v>
      </c>
      <c r="Q207" s="32">
        <f t="shared" si="17"/>
        <v>46143</v>
      </c>
      <c r="R207" s="33" t="str">
        <f>IFERROR(IF(H207="Entregue",IF(COUNTIFS(I$2:$I1345,I207)&gt;1,"x",1),"x"),"")</f>
        <v>x</v>
      </c>
      <c r="S207" s="26">
        <v>2196</v>
      </c>
      <c r="T207" s="26">
        <v>1</v>
      </c>
      <c r="U207" s="26" t="s">
        <v>748</v>
      </c>
      <c r="V207" s="26" t="s">
        <v>730</v>
      </c>
      <c r="W207" s="26" t="s">
        <v>160</v>
      </c>
      <c r="X207" s="26"/>
    </row>
    <row r="208" spans="1:24" x14ac:dyDescent="0.25">
      <c r="A208" s="25">
        <v>46149</v>
      </c>
      <c r="B208" s="37">
        <v>32739</v>
      </c>
      <c r="C208" s="47" t="s">
        <v>631</v>
      </c>
      <c r="D208" s="37">
        <v>1</v>
      </c>
      <c r="E208" s="38">
        <v>84</v>
      </c>
      <c r="F208" s="4" t="s">
        <v>751</v>
      </c>
      <c r="G208" s="98">
        <v>9457</v>
      </c>
      <c r="H208" s="1" t="s">
        <v>168</v>
      </c>
      <c r="I208" s="40" t="s">
        <v>775</v>
      </c>
      <c r="J208" s="37">
        <v>46360</v>
      </c>
      <c r="K208" s="37">
        <v>18450</v>
      </c>
      <c r="L208" s="39">
        <v>46157</v>
      </c>
      <c r="M208" s="41">
        <v>46158</v>
      </c>
      <c r="N208" s="31"/>
      <c r="O208" s="30">
        <f t="shared" si="16"/>
        <v>8</v>
      </c>
      <c r="P208" s="30">
        <f>IFERROR(IF(M208="",0,M208-I.T[[#This Row],[Data Expedição]]),"")</f>
        <v>1</v>
      </c>
      <c r="Q208" s="32">
        <f t="shared" si="17"/>
        <v>46143</v>
      </c>
      <c r="R208" s="33" t="str">
        <f>IFERROR(IF(H208="Entregue",IF(COUNTIFS(I$2:$I1345,I208)&gt;1,"x",1),"x"),"")</f>
        <v>x</v>
      </c>
      <c r="S208" s="26">
        <v>2196</v>
      </c>
      <c r="T208" s="26">
        <v>1</v>
      </c>
      <c r="U208" s="26" t="s">
        <v>748</v>
      </c>
      <c r="V208" s="26" t="s">
        <v>730</v>
      </c>
      <c r="W208" s="26" t="s">
        <v>160</v>
      </c>
      <c r="X208" s="26"/>
    </row>
    <row r="209" spans="1:24" x14ac:dyDescent="0.25">
      <c r="A209" s="25">
        <v>46149</v>
      </c>
      <c r="B209" s="37">
        <v>33643</v>
      </c>
      <c r="C209" s="47" t="s">
        <v>782</v>
      </c>
      <c r="D209" s="37">
        <v>1</v>
      </c>
      <c r="E209" s="38">
        <v>168</v>
      </c>
      <c r="F209" s="4" t="s">
        <v>751</v>
      </c>
      <c r="G209" s="98">
        <v>9457</v>
      </c>
      <c r="H209" s="1" t="s">
        <v>168</v>
      </c>
      <c r="I209" s="40" t="s">
        <v>775</v>
      </c>
      <c r="J209" s="37">
        <v>46360</v>
      </c>
      <c r="K209" s="37">
        <v>18450</v>
      </c>
      <c r="L209" s="39">
        <v>46157</v>
      </c>
      <c r="M209" s="41">
        <v>46158</v>
      </c>
      <c r="N209" s="31"/>
      <c r="O209" s="30">
        <f t="shared" si="16"/>
        <v>8</v>
      </c>
      <c r="P209" s="30">
        <f>IFERROR(IF(M209="",0,M209-I.T[[#This Row],[Data Expedição]]),"")</f>
        <v>1</v>
      </c>
      <c r="Q209" s="32">
        <f t="shared" si="17"/>
        <v>46143</v>
      </c>
      <c r="R209" s="33" t="str">
        <f>IFERROR(IF(H209="Entregue",IF(COUNTIFS(I$2:$I1345,I209)&gt;1,"x",1),"x"),"")</f>
        <v>x</v>
      </c>
      <c r="S209" s="26">
        <v>2196</v>
      </c>
      <c r="T209" s="26">
        <v>1</v>
      </c>
      <c r="U209" s="26" t="s">
        <v>748</v>
      </c>
      <c r="V209" s="26" t="s">
        <v>730</v>
      </c>
      <c r="W209" s="26" t="s">
        <v>160</v>
      </c>
      <c r="X209" s="26"/>
    </row>
    <row r="210" spans="1:24" x14ac:dyDescent="0.25">
      <c r="A210" s="25">
        <v>46149</v>
      </c>
      <c r="B210" s="37">
        <v>95687</v>
      </c>
      <c r="C210" s="47" t="s">
        <v>496</v>
      </c>
      <c r="D210" s="37">
        <v>1</v>
      </c>
      <c r="E210" s="38">
        <v>456</v>
      </c>
      <c r="F210" s="4" t="s">
        <v>751</v>
      </c>
      <c r="G210" s="98">
        <v>9457</v>
      </c>
      <c r="H210" s="1" t="s">
        <v>168</v>
      </c>
      <c r="I210" s="40" t="s">
        <v>775</v>
      </c>
      <c r="J210" s="37">
        <v>46360</v>
      </c>
      <c r="K210" s="37">
        <v>18450</v>
      </c>
      <c r="L210" s="39">
        <v>46157</v>
      </c>
      <c r="M210" s="41">
        <v>46158</v>
      </c>
      <c r="N210" s="31"/>
      <c r="O210" s="30">
        <f t="shared" si="16"/>
        <v>8</v>
      </c>
      <c r="P210" s="30">
        <f>IFERROR(IF(M210="",0,M210-I.T[[#This Row],[Data Expedição]]),"")</f>
        <v>1</v>
      </c>
      <c r="Q210" s="32">
        <f t="shared" si="17"/>
        <v>46143</v>
      </c>
      <c r="R210" s="33" t="str">
        <f>IFERROR(IF(H210="Entregue",IF(COUNTIFS(I$2:$I1345,I210)&gt;1,"x",1),"x"),"")</f>
        <v>x</v>
      </c>
      <c r="S210" s="26">
        <v>2196</v>
      </c>
      <c r="T210" s="26">
        <v>1</v>
      </c>
      <c r="U210" s="26" t="s">
        <v>748</v>
      </c>
      <c r="V210" s="26" t="s">
        <v>730</v>
      </c>
      <c r="W210" s="26" t="s">
        <v>160</v>
      </c>
      <c r="X210" s="26"/>
    </row>
    <row r="211" spans="1:24" x14ac:dyDescent="0.25">
      <c r="A211" s="25">
        <v>46149</v>
      </c>
      <c r="B211" s="37">
        <v>34758</v>
      </c>
      <c r="C211" s="47" t="s">
        <v>598</v>
      </c>
      <c r="D211" s="37">
        <v>1</v>
      </c>
      <c r="E211" s="38">
        <v>360</v>
      </c>
      <c r="F211" s="4" t="s">
        <v>751</v>
      </c>
      <c r="G211" s="98">
        <v>9457</v>
      </c>
      <c r="H211" s="1" t="s">
        <v>168</v>
      </c>
      <c r="I211" s="40" t="s">
        <v>775</v>
      </c>
      <c r="J211" s="37">
        <v>46360</v>
      </c>
      <c r="K211" s="37">
        <v>18450</v>
      </c>
      <c r="L211" s="39">
        <v>46157</v>
      </c>
      <c r="M211" s="41">
        <v>46158</v>
      </c>
      <c r="N211" s="31"/>
      <c r="O211" s="30">
        <f t="shared" si="16"/>
        <v>8</v>
      </c>
      <c r="P211" s="30">
        <f>IFERROR(IF(M211="",0,M211-I.T[[#This Row],[Data Expedição]]),"")</f>
        <v>1</v>
      </c>
      <c r="Q211" s="32">
        <f t="shared" si="17"/>
        <v>46143</v>
      </c>
      <c r="R211" s="26" t="str">
        <f>IFERROR(IF(H211="Entregue",IF(COUNTIFS(I$2:$I471,I211)&gt;1,"x",1),"x"),"")</f>
        <v>x</v>
      </c>
      <c r="S211" s="26">
        <v>2196</v>
      </c>
      <c r="T211" s="26">
        <v>1</v>
      </c>
      <c r="U211" s="26" t="s">
        <v>748</v>
      </c>
      <c r="V211" s="26" t="s">
        <v>730</v>
      </c>
      <c r="W211" s="26" t="s">
        <v>160</v>
      </c>
      <c r="X211" s="26"/>
    </row>
    <row r="212" spans="1:24" x14ac:dyDescent="0.25">
      <c r="A212" s="25">
        <v>46149</v>
      </c>
      <c r="B212" s="37">
        <v>32623</v>
      </c>
      <c r="C212" s="47" t="s">
        <v>637</v>
      </c>
      <c r="D212" s="37">
        <v>1</v>
      </c>
      <c r="E212" s="38">
        <v>468</v>
      </c>
      <c r="F212" s="4" t="s">
        <v>751</v>
      </c>
      <c r="G212" s="98">
        <v>9457</v>
      </c>
      <c r="H212" s="1" t="s">
        <v>168</v>
      </c>
      <c r="I212" s="40" t="s">
        <v>775</v>
      </c>
      <c r="J212" s="37">
        <v>46360</v>
      </c>
      <c r="K212" s="37">
        <v>18450</v>
      </c>
      <c r="L212" s="39">
        <v>46157</v>
      </c>
      <c r="M212" s="41">
        <v>46158</v>
      </c>
      <c r="N212" s="31"/>
      <c r="O212" s="30">
        <f t="shared" si="16"/>
        <v>8</v>
      </c>
      <c r="P212" s="30">
        <f>IFERROR(IF(M212="",0,M212-I.T[[#This Row],[Data Expedição]]),"")</f>
        <v>1</v>
      </c>
      <c r="Q212" s="32">
        <f t="shared" si="17"/>
        <v>46143</v>
      </c>
      <c r="R212" s="26" t="str">
        <f>IFERROR(IF(H212="Entregue",IF(COUNTIFS(I$2:$I472,I212)&gt;1,"x",1),"x"),"")</f>
        <v>x</v>
      </c>
      <c r="S212" s="26">
        <v>2196</v>
      </c>
      <c r="T212" s="26">
        <v>1</v>
      </c>
      <c r="U212" s="26" t="s">
        <v>748</v>
      </c>
      <c r="V212" s="26" t="s">
        <v>730</v>
      </c>
      <c r="W212" s="26" t="s">
        <v>160</v>
      </c>
      <c r="X212" s="26"/>
    </row>
    <row r="213" spans="1:24" x14ac:dyDescent="0.25">
      <c r="A213" s="25">
        <v>46149</v>
      </c>
      <c r="B213" s="37">
        <v>32769</v>
      </c>
      <c r="C213" s="47" t="s">
        <v>596</v>
      </c>
      <c r="D213" s="37">
        <v>1</v>
      </c>
      <c r="E213" s="38">
        <v>492</v>
      </c>
      <c r="F213" s="4" t="s">
        <v>751</v>
      </c>
      <c r="G213" s="98">
        <v>9457</v>
      </c>
      <c r="H213" s="1" t="s">
        <v>168</v>
      </c>
      <c r="I213" s="40" t="s">
        <v>775</v>
      </c>
      <c r="J213" s="37">
        <v>46360</v>
      </c>
      <c r="K213" s="37">
        <v>18450</v>
      </c>
      <c r="L213" s="39">
        <v>46157</v>
      </c>
      <c r="M213" s="41">
        <v>46158</v>
      </c>
      <c r="N213" s="31"/>
      <c r="O213" s="30">
        <f t="shared" si="16"/>
        <v>8</v>
      </c>
      <c r="P213" s="30">
        <f>IFERROR(IF(M213="",0,M213-I.T[[#This Row],[Data Expedição]]),"")</f>
        <v>1</v>
      </c>
      <c r="Q213" s="32">
        <f t="shared" si="17"/>
        <v>46143</v>
      </c>
      <c r="R213" s="33" t="str">
        <f>IFERROR(IF(H213="Entregue",IF(COUNTIFS(I$2:$I1345,I213)&gt;1,"x",1),"x"),"")</f>
        <v>x</v>
      </c>
      <c r="S213" s="26">
        <v>2196</v>
      </c>
      <c r="T213" s="26">
        <v>1</v>
      </c>
      <c r="U213" s="26" t="s">
        <v>748</v>
      </c>
      <c r="V213" s="26" t="s">
        <v>730</v>
      </c>
      <c r="W213" s="26" t="s">
        <v>160</v>
      </c>
      <c r="X213" s="26"/>
    </row>
    <row r="214" spans="1:24" x14ac:dyDescent="0.25">
      <c r="A214" s="39"/>
      <c r="B214" s="37"/>
      <c r="C214" s="46"/>
      <c r="D214" s="37"/>
      <c r="E214" s="38"/>
      <c r="F214" s="37"/>
      <c r="G214" s="98"/>
      <c r="H214" s="35"/>
      <c r="I214" s="28"/>
      <c r="J214" s="37"/>
      <c r="K214" s="37"/>
      <c r="L214" s="39"/>
      <c r="M214" s="39"/>
      <c r="N214" s="28"/>
      <c r="O214" s="26"/>
      <c r="P214" s="26"/>
      <c r="Q214" s="25"/>
      <c r="R214" s="26"/>
      <c r="S214" s="26"/>
      <c r="T214" s="26"/>
      <c r="U214" s="26"/>
      <c r="V214" s="26"/>
      <c r="W214" s="26"/>
      <c r="X214" s="26"/>
    </row>
    <row r="215" spans="1:24" x14ac:dyDescent="0.25">
      <c r="A215" s="39">
        <v>46150</v>
      </c>
      <c r="B215" s="37">
        <v>95127</v>
      </c>
      <c r="C215" s="46" t="s">
        <v>382</v>
      </c>
      <c r="D215" s="37">
        <v>1</v>
      </c>
      <c r="E215" s="38">
        <v>4392</v>
      </c>
      <c r="F215" s="4" t="s">
        <v>751</v>
      </c>
      <c r="G215" s="98">
        <v>9460</v>
      </c>
      <c r="H215" s="1" t="s">
        <v>168</v>
      </c>
      <c r="I215" s="33" t="s">
        <v>783</v>
      </c>
      <c r="J215" s="37">
        <v>46243</v>
      </c>
      <c r="K215" s="37">
        <v>18353</v>
      </c>
      <c r="L215" s="39">
        <v>46153</v>
      </c>
      <c r="M215" s="39">
        <v>46153</v>
      </c>
      <c r="N215" s="31"/>
      <c r="O215" s="30">
        <f t="shared" ref="O215:O226" si="18">IFERROR(IF(L215="",0,L215-A215),"")</f>
        <v>3</v>
      </c>
      <c r="P215" s="30">
        <f>IFERROR(IF(M215="",0,M215-I.T[[#This Row],[Data Expedição]]),"")</f>
        <v>0</v>
      </c>
      <c r="Q215" s="32">
        <f t="shared" ref="Q215:Q226" si="19">IFERROR(DATE(YEAR(A215),MONTH(A215),1),"")</f>
        <v>46143</v>
      </c>
      <c r="R215" s="33" t="str">
        <f>IFERROR(IF(H215="Entregue",IF(COUNTIFS(I$2:$I1345,I215)&gt;1,"x",1),"x"),"")</f>
        <v>x</v>
      </c>
      <c r="S215" s="26">
        <v>2196</v>
      </c>
      <c r="T215" s="26">
        <v>1</v>
      </c>
      <c r="U215" s="26" t="s">
        <v>748</v>
      </c>
      <c r="V215" s="26" t="s">
        <v>730</v>
      </c>
      <c r="W215" s="26" t="s">
        <v>179</v>
      </c>
      <c r="X215" s="26"/>
    </row>
    <row r="216" spans="1:24" x14ac:dyDescent="0.25">
      <c r="A216" s="39">
        <v>46150</v>
      </c>
      <c r="B216" s="37">
        <v>30681</v>
      </c>
      <c r="C216" s="46" t="s">
        <v>401</v>
      </c>
      <c r="D216" s="37">
        <v>2</v>
      </c>
      <c r="E216" s="38">
        <v>2214</v>
      </c>
      <c r="F216" s="4" t="s">
        <v>751</v>
      </c>
      <c r="G216" s="98">
        <v>9460</v>
      </c>
      <c r="H216" s="1" t="s">
        <v>168</v>
      </c>
      <c r="I216" s="33" t="s">
        <v>783</v>
      </c>
      <c r="J216" s="37">
        <v>46243</v>
      </c>
      <c r="K216" s="37">
        <v>18353</v>
      </c>
      <c r="L216" s="39">
        <v>46153</v>
      </c>
      <c r="M216" s="39">
        <v>46153</v>
      </c>
      <c r="N216" s="31"/>
      <c r="O216" s="30">
        <f t="shared" si="18"/>
        <v>3</v>
      </c>
      <c r="P216" s="30">
        <f>IFERROR(IF(M216="",0,M216-I.T[[#This Row],[Data Expedição]]),"")</f>
        <v>0</v>
      </c>
      <c r="Q216" s="32">
        <f t="shared" si="19"/>
        <v>46143</v>
      </c>
      <c r="R216" s="33" t="str">
        <f>IFERROR(IF(H216="Entregue",IF(COUNTIFS(I$2:$I1345,I216)&gt;1,"x",1),"x"),"")</f>
        <v>x</v>
      </c>
      <c r="S216" s="26">
        <v>2196</v>
      </c>
      <c r="T216" s="26">
        <v>1</v>
      </c>
      <c r="U216" s="26" t="s">
        <v>748</v>
      </c>
      <c r="V216" s="26" t="s">
        <v>730</v>
      </c>
      <c r="W216" s="26" t="s">
        <v>179</v>
      </c>
      <c r="X216" s="26"/>
    </row>
    <row r="217" spans="1:24" x14ac:dyDescent="0.25">
      <c r="A217" s="39">
        <v>46150</v>
      </c>
      <c r="B217" s="37">
        <v>32201</v>
      </c>
      <c r="C217" s="46" t="s">
        <v>403</v>
      </c>
      <c r="D217" s="37">
        <v>2</v>
      </c>
      <c r="E217" s="38">
        <v>2442</v>
      </c>
      <c r="F217" s="4" t="s">
        <v>751</v>
      </c>
      <c r="G217" s="98">
        <v>9460</v>
      </c>
      <c r="H217" s="1" t="s">
        <v>168</v>
      </c>
      <c r="I217" s="33" t="s">
        <v>783</v>
      </c>
      <c r="J217" s="37">
        <v>46243</v>
      </c>
      <c r="K217" s="37">
        <v>18353</v>
      </c>
      <c r="L217" s="39">
        <v>46153</v>
      </c>
      <c r="M217" s="39">
        <v>46153</v>
      </c>
      <c r="N217" s="31"/>
      <c r="O217" s="30">
        <f t="shared" si="18"/>
        <v>3</v>
      </c>
      <c r="P217" s="30">
        <f>IFERROR(IF(M217="",0,M217-I.T[[#This Row],[Data Expedição]]),"")</f>
        <v>0</v>
      </c>
      <c r="Q217" s="32">
        <f t="shared" si="19"/>
        <v>46143</v>
      </c>
      <c r="R217" s="33" t="str">
        <f>IFERROR(IF(H217="Entregue",IF(COUNTIFS(I$2:$I1345,I217)&gt;1,"x",1),"x"),"")</f>
        <v>x</v>
      </c>
      <c r="S217" s="26">
        <v>2196</v>
      </c>
      <c r="T217" s="26">
        <v>1</v>
      </c>
      <c r="U217" s="26" t="s">
        <v>748</v>
      </c>
      <c r="V217" s="26" t="s">
        <v>730</v>
      </c>
      <c r="W217" s="26" t="s">
        <v>179</v>
      </c>
      <c r="X217" s="26"/>
    </row>
    <row r="218" spans="1:24" x14ac:dyDescent="0.25">
      <c r="A218" s="39">
        <v>46150</v>
      </c>
      <c r="B218" s="37">
        <v>95603</v>
      </c>
      <c r="C218" s="46" t="s">
        <v>465</v>
      </c>
      <c r="D218" s="37">
        <v>4</v>
      </c>
      <c r="E218" s="38">
        <v>1614</v>
      </c>
      <c r="F218" s="4" t="s">
        <v>751</v>
      </c>
      <c r="G218" s="98">
        <v>9460</v>
      </c>
      <c r="H218" s="1" t="s">
        <v>168</v>
      </c>
      <c r="I218" s="33" t="s">
        <v>783</v>
      </c>
      <c r="J218" s="37">
        <v>46243</v>
      </c>
      <c r="K218" s="37">
        <v>18353</v>
      </c>
      <c r="L218" s="39">
        <v>46153</v>
      </c>
      <c r="M218" s="39">
        <v>46153</v>
      </c>
      <c r="N218" s="31"/>
      <c r="O218" s="30">
        <f t="shared" si="18"/>
        <v>3</v>
      </c>
      <c r="P218" s="30">
        <f>IFERROR(IF(M218="",0,M218-I.T[[#This Row],[Data Expedição]]),"")</f>
        <v>0</v>
      </c>
      <c r="Q218" s="32">
        <f t="shared" si="19"/>
        <v>46143</v>
      </c>
      <c r="R218" s="33" t="str">
        <f>IFERROR(IF(H218="Entregue",IF(COUNTIFS(I$2:$I1345,I218)&gt;1,"x",1),"x"),"")</f>
        <v>x</v>
      </c>
      <c r="S218" s="26">
        <v>2196</v>
      </c>
      <c r="T218" s="26">
        <v>1</v>
      </c>
      <c r="U218" s="26" t="s">
        <v>748</v>
      </c>
      <c r="V218" s="26" t="s">
        <v>730</v>
      </c>
      <c r="W218" s="26" t="s">
        <v>179</v>
      </c>
      <c r="X218" s="26"/>
    </row>
    <row r="219" spans="1:24" x14ac:dyDescent="0.25">
      <c r="A219" s="39">
        <v>46150</v>
      </c>
      <c r="B219" s="37">
        <v>33600</v>
      </c>
      <c r="C219" s="46" t="s">
        <v>784</v>
      </c>
      <c r="D219" s="37">
        <v>1</v>
      </c>
      <c r="E219" s="38">
        <v>1356</v>
      </c>
      <c r="F219" s="4" t="s">
        <v>751</v>
      </c>
      <c r="G219" s="98">
        <v>9460</v>
      </c>
      <c r="H219" s="1" t="s">
        <v>168</v>
      </c>
      <c r="I219" s="33" t="s">
        <v>783</v>
      </c>
      <c r="J219" s="37">
        <v>46243</v>
      </c>
      <c r="K219" s="37">
        <v>18353</v>
      </c>
      <c r="L219" s="39">
        <v>46153</v>
      </c>
      <c r="M219" s="39">
        <v>46153</v>
      </c>
      <c r="N219" s="31"/>
      <c r="O219" s="30">
        <f t="shared" si="18"/>
        <v>3</v>
      </c>
      <c r="P219" s="30">
        <f>IFERROR(IF(M219="",0,M219-I.T[[#This Row],[Data Expedição]]),"")</f>
        <v>0</v>
      </c>
      <c r="Q219" s="32">
        <f t="shared" si="19"/>
        <v>46143</v>
      </c>
      <c r="R219" s="33" t="str">
        <f>IFERROR(IF(H219="Entregue",IF(COUNTIFS(I$2:$I1345,I219)&gt;1,"x",1),"x"),"")</f>
        <v>x</v>
      </c>
      <c r="S219" s="26">
        <v>2196</v>
      </c>
      <c r="T219" s="26">
        <v>1</v>
      </c>
      <c r="U219" s="26" t="s">
        <v>748</v>
      </c>
      <c r="V219" s="26" t="s">
        <v>730</v>
      </c>
      <c r="W219" s="26" t="s">
        <v>179</v>
      </c>
      <c r="X219" s="26"/>
    </row>
    <row r="220" spans="1:24" x14ac:dyDescent="0.25">
      <c r="A220" s="39">
        <v>46150</v>
      </c>
      <c r="B220" s="37">
        <v>95552</v>
      </c>
      <c r="C220" s="46" t="s">
        <v>687</v>
      </c>
      <c r="D220" s="37">
        <v>3</v>
      </c>
      <c r="E220" s="38">
        <v>1308</v>
      </c>
      <c r="F220" s="4" t="s">
        <v>751</v>
      </c>
      <c r="G220" s="98">
        <v>9460</v>
      </c>
      <c r="H220" s="1" t="s">
        <v>168</v>
      </c>
      <c r="I220" s="33" t="s">
        <v>783</v>
      </c>
      <c r="J220" s="37">
        <v>46243</v>
      </c>
      <c r="K220" s="37">
        <v>18353</v>
      </c>
      <c r="L220" s="39">
        <v>46153</v>
      </c>
      <c r="M220" s="39">
        <v>46153</v>
      </c>
      <c r="N220" s="31"/>
      <c r="O220" s="30">
        <f t="shared" si="18"/>
        <v>3</v>
      </c>
      <c r="P220" s="30">
        <f>IFERROR(IF(M220="",0,M220-I.T[[#This Row],[Data Expedição]]),"")</f>
        <v>0</v>
      </c>
      <c r="Q220" s="32">
        <f t="shared" si="19"/>
        <v>46143</v>
      </c>
      <c r="R220" s="33" t="str">
        <f>IFERROR(IF(H220="Entregue",IF(COUNTIFS(I$2:$I1345,I220)&gt;1,"x",1),"x"),"")</f>
        <v>x</v>
      </c>
      <c r="S220" s="26">
        <v>2196</v>
      </c>
      <c r="T220" s="26">
        <v>1</v>
      </c>
      <c r="U220" s="26" t="s">
        <v>748</v>
      </c>
      <c r="V220" s="26" t="s">
        <v>730</v>
      </c>
      <c r="W220" s="26" t="s">
        <v>179</v>
      </c>
      <c r="X220" s="26"/>
    </row>
    <row r="221" spans="1:24" x14ac:dyDescent="0.25">
      <c r="A221" s="39">
        <v>46150</v>
      </c>
      <c r="B221" s="37">
        <v>43772</v>
      </c>
      <c r="C221" s="46" t="s">
        <v>439</v>
      </c>
      <c r="D221" s="37">
        <v>2</v>
      </c>
      <c r="E221" s="38">
        <v>1776</v>
      </c>
      <c r="F221" s="4" t="s">
        <v>751</v>
      </c>
      <c r="G221" s="98">
        <v>9460</v>
      </c>
      <c r="H221" s="1" t="s">
        <v>168</v>
      </c>
      <c r="I221" s="33" t="s">
        <v>783</v>
      </c>
      <c r="J221" s="37">
        <v>46243</v>
      </c>
      <c r="K221" s="37">
        <v>18353</v>
      </c>
      <c r="L221" s="39">
        <v>46153</v>
      </c>
      <c r="M221" s="39">
        <v>46153</v>
      </c>
      <c r="N221" s="31"/>
      <c r="O221" s="30">
        <f t="shared" si="18"/>
        <v>3</v>
      </c>
      <c r="P221" s="30">
        <f>IFERROR(IF(M221="",0,M221-I.T[[#This Row],[Data Expedição]]),"")</f>
        <v>0</v>
      </c>
      <c r="Q221" s="32">
        <f t="shared" si="19"/>
        <v>46143</v>
      </c>
      <c r="R221" s="33" t="str">
        <f>IFERROR(IF(H221="Entregue",IF(COUNTIFS(I$2:$I1345,I221)&gt;1,"x",1),"x"),"")</f>
        <v>x</v>
      </c>
      <c r="S221" s="26">
        <v>2196</v>
      </c>
      <c r="T221" s="26">
        <v>1</v>
      </c>
      <c r="U221" s="26" t="s">
        <v>748</v>
      </c>
      <c r="V221" s="26" t="s">
        <v>730</v>
      </c>
      <c r="W221" s="26" t="s">
        <v>179</v>
      </c>
      <c r="X221" s="26"/>
    </row>
    <row r="222" spans="1:24" x14ac:dyDescent="0.25">
      <c r="A222" s="39">
        <v>46150</v>
      </c>
      <c r="B222" s="37">
        <v>34682</v>
      </c>
      <c r="C222" s="46" t="s">
        <v>523</v>
      </c>
      <c r="D222" s="37">
        <v>7</v>
      </c>
      <c r="E222" s="38">
        <v>2604</v>
      </c>
      <c r="F222" s="4" t="s">
        <v>751</v>
      </c>
      <c r="G222" s="98">
        <v>9460</v>
      </c>
      <c r="H222" s="1" t="s">
        <v>168</v>
      </c>
      <c r="I222" s="33" t="s">
        <v>783</v>
      </c>
      <c r="J222" s="37">
        <v>46243</v>
      </c>
      <c r="K222" s="37">
        <v>18353</v>
      </c>
      <c r="L222" s="39">
        <v>46153</v>
      </c>
      <c r="M222" s="39">
        <v>46153</v>
      </c>
      <c r="N222" s="31"/>
      <c r="O222" s="30">
        <f t="shared" si="18"/>
        <v>3</v>
      </c>
      <c r="P222" s="30">
        <f>IFERROR(IF(M222="",0,M222-I.T[[#This Row],[Data Expedição]]),"")</f>
        <v>0</v>
      </c>
      <c r="Q222" s="32">
        <f t="shared" si="19"/>
        <v>46143</v>
      </c>
      <c r="R222" s="26" t="str">
        <f>IFERROR(IF(H222="Entregue",IF(COUNTIFS(I$2:$I482,I222)&gt;1,"x",1),"x"),"")</f>
        <v>x</v>
      </c>
      <c r="S222" s="26">
        <v>2196</v>
      </c>
      <c r="T222" s="26">
        <v>1</v>
      </c>
      <c r="U222" s="26" t="s">
        <v>748</v>
      </c>
      <c r="V222" s="26" t="s">
        <v>730</v>
      </c>
      <c r="W222" s="26" t="s">
        <v>179</v>
      </c>
      <c r="X222" s="26"/>
    </row>
    <row r="223" spans="1:24" x14ac:dyDescent="0.25">
      <c r="A223" s="39">
        <v>46150</v>
      </c>
      <c r="B223" s="37">
        <v>95706</v>
      </c>
      <c r="C223" s="46" t="s">
        <v>512</v>
      </c>
      <c r="D223" s="37">
        <v>2</v>
      </c>
      <c r="E223" s="38">
        <v>2136</v>
      </c>
      <c r="F223" s="4" t="s">
        <v>751</v>
      </c>
      <c r="G223" s="98">
        <v>9460</v>
      </c>
      <c r="H223" s="1" t="s">
        <v>168</v>
      </c>
      <c r="I223" s="33" t="s">
        <v>783</v>
      </c>
      <c r="J223" s="37">
        <v>46243</v>
      </c>
      <c r="K223" s="37">
        <v>18353</v>
      </c>
      <c r="L223" s="39">
        <v>46153</v>
      </c>
      <c r="M223" s="39">
        <v>46153</v>
      </c>
      <c r="N223" s="31"/>
      <c r="O223" s="30">
        <f t="shared" si="18"/>
        <v>3</v>
      </c>
      <c r="P223" s="30">
        <f>IFERROR(IF(M223="",0,M223-I.T[[#This Row],[Data Expedição]]),"")</f>
        <v>0</v>
      </c>
      <c r="Q223" s="32">
        <f t="shared" si="19"/>
        <v>46143</v>
      </c>
      <c r="R223" s="33" t="str">
        <f>IFERROR(IF(H223="Entregue",IF(COUNTIFS(I$2:$I1345,I223)&gt;1,"x",1),"x"),"")</f>
        <v>x</v>
      </c>
      <c r="S223" s="26">
        <v>2196</v>
      </c>
      <c r="T223" s="26">
        <v>1</v>
      </c>
      <c r="U223" s="26" t="s">
        <v>748</v>
      </c>
      <c r="V223" s="26" t="s">
        <v>730</v>
      </c>
      <c r="W223" s="26" t="s">
        <v>179</v>
      </c>
      <c r="X223" s="26"/>
    </row>
    <row r="224" spans="1:24" x14ac:dyDescent="0.25">
      <c r="A224" s="39">
        <v>46150</v>
      </c>
      <c r="B224" s="37">
        <v>95671</v>
      </c>
      <c r="C224" s="46" t="s">
        <v>393</v>
      </c>
      <c r="D224" s="37">
        <v>2</v>
      </c>
      <c r="E224" s="38">
        <v>1650</v>
      </c>
      <c r="F224" s="4" t="s">
        <v>751</v>
      </c>
      <c r="G224" s="98">
        <v>9460</v>
      </c>
      <c r="H224" s="1" t="s">
        <v>168</v>
      </c>
      <c r="I224" s="33" t="s">
        <v>783</v>
      </c>
      <c r="J224" s="37">
        <v>46243</v>
      </c>
      <c r="K224" s="37">
        <v>18353</v>
      </c>
      <c r="L224" s="39">
        <v>46153</v>
      </c>
      <c r="M224" s="39">
        <v>46153</v>
      </c>
      <c r="N224" s="31"/>
      <c r="O224" s="30">
        <f t="shared" si="18"/>
        <v>3</v>
      </c>
      <c r="P224" s="30">
        <f>IFERROR(IF(M224="",0,M224-I.T[[#This Row],[Data Expedição]]),"")</f>
        <v>0</v>
      </c>
      <c r="Q224" s="32">
        <f t="shared" si="19"/>
        <v>46143</v>
      </c>
      <c r="R224" s="33" t="str">
        <f>IFERROR(IF(H224="Entregue",IF(COUNTIFS(I$2:$I1345,I224)&gt;1,"x",1),"x"),"")</f>
        <v>x</v>
      </c>
      <c r="S224" s="26">
        <v>2196</v>
      </c>
      <c r="T224" s="26">
        <v>1</v>
      </c>
      <c r="U224" s="26" t="s">
        <v>748</v>
      </c>
      <c r="V224" s="26" t="s">
        <v>730</v>
      </c>
      <c r="W224" s="26" t="s">
        <v>179</v>
      </c>
      <c r="X224" s="26"/>
    </row>
    <row r="225" spans="1:24" x14ac:dyDescent="0.25">
      <c r="A225" s="39">
        <v>46150</v>
      </c>
      <c r="B225" s="37">
        <v>32616</v>
      </c>
      <c r="C225" s="46" t="s">
        <v>461</v>
      </c>
      <c r="D225" s="37">
        <v>1</v>
      </c>
      <c r="E225" s="38">
        <v>504</v>
      </c>
      <c r="F225" s="4" t="s">
        <v>751</v>
      </c>
      <c r="G225" s="98">
        <v>9460</v>
      </c>
      <c r="H225" s="1" t="s">
        <v>168</v>
      </c>
      <c r="I225" s="33" t="s">
        <v>783</v>
      </c>
      <c r="J225" s="37">
        <v>46243</v>
      </c>
      <c r="K225" s="37">
        <v>18353</v>
      </c>
      <c r="L225" s="39">
        <v>46153</v>
      </c>
      <c r="M225" s="39">
        <v>46153</v>
      </c>
      <c r="N225" s="31"/>
      <c r="O225" s="30">
        <f t="shared" si="18"/>
        <v>3</v>
      </c>
      <c r="P225" s="30">
        <f>IFERROR(IF(M225="",0,M225-I.T[[#This Row],[Data Expedição]]),"")</f>
        <v>0</v>
      </c>
      <c r="Q225" s="32">
        <f t="shared" si="19"/>
        <v>46143</v>
      </c>
      <c r="R225" s="26" t="str">
        <f>IFERROR(IF(H225="Entregue",IF(COUNTIFS(I$2:$I485,I225)&gt;1,"x",1),"x"),"")</f>
        <v>x</v>
      </c>
      <c r="S225" s="26">
        <v>2196</v>
      </c>
      <c r="T225" s="26">
        <v>1</v>
      </c>
      <c r="U225" s="26" t="s">
        <v>748</v>
      </c>
      <c r="V225" s="26" t="s">
        <v>730</v>
      </c>
      <c r="W225" s="26" t="s">
        <v>179</v>
      </c>
      <c r="X225" s="26"/>
    </row>
    <row r="226" spans="1:24" x14ac:dyDescent="0.25">
      <c r="A226" s="39">
        <v>46150</v>
      </c>
      <c r="B226" s="37">
        <v>31186</v>
      </c>
      <c r="C226" s="46" t="s">
        <v>592</v>
      </c>
      <c r="D226" s="37">
        <v>1</v>
      </c>
      <c r="E226" s="38">
        <v>642</v>
      </c>
      <c r="F226" s="4" t="s">
        <v>751</v>
      </c>
      <c r="G226" s="98">
        <v>9460</v>
      </c>
      <c r="H226" s="1" t="s">
        <v>168</v>
      </c>
      <c r="I226" s="33" t="s">
        <v>783</v>
      </c>
      <c r="J226" s="37">
        <v>46243</v>
      </c>
      <c r="K226" s="37">
        <v>18353</v>
      </c>
      <c r="L226" s="39">
        <v>46153</v>
      </c>
      <c r="M226" s="39">
        <v>46153</v>
      </c>
      <c r="N226" s="31"/>
      <c r="O226" s="30">
        <f t="shared" si="18"/>
        <v>3</v>
      </c>
      <c r="P226" s="30">
        <f>IFERROR(IF(M226="",0,M226-I.T[[#This Row],[Data Expedição]]),"")</f>
        <v>0</v>
      </c>
      <c r="Q226" s="32">
        <f t="shared" si="19"/>
        <v>46143</v>
      </c>
      <c r="R226" s="33" t="str">
        <f>IFERROR(IF(H226="Entregue",IF(COUNTIFS(I$2:$I1345,I226)&gt;1,"x",1),"x"),"")</f>
        <v>x</v>
      </c>
      <c r="S226" s="26">
        <v>2196</v>
      </c>
      <c r="T226" s="26">
        <v>1</v>
      </c>
      <c r="U226" s="26" t="s">
        <v>748</v>
      </c>
      <c r="V226" s="26" t="s">
        <v>730</v>
      </c>
      <c r="W226" s="26" t="s">
        <v>179</v>
      </c>
      <c r="X226" s="26"/>
    </row>
    <row r="227" spans="1:24" x14ac:dyDescent="0.25">
      <c r="A227" s="39"/>
      <c r="B227" s="37"/>
      <c r="C227" s="46"/>
      <c r="D227" s="37"/>
      <c r="E227" s="38"/>
      <c r="F227" s="37"/>
      <c r="G227" s="98"/>
      <c r="H227" s="37"/>
      <c r="I227" s="28"/>
      <c r="J227" s="37"/>
      <c r="K227" s="37"/>
      <c r="L227" s="39"/>
      <c r="M227" s="39"/>
      <c r="N227" s="28"/>
      <c r="O227" s="26"/>
      <c r="P227" s="26"/>
      <c r="Q227" s="25"/>
      <c r="R227" s="26"/>
      <c r="S227" s="26"/>
      <c r="T227" s="26"/>
      <c r="U227" s="26"/>
      <c r="V227" s="26"/>
      <c r="W227" s="26"/>
      <c r="X227" s="26"/>
    </row>
    <row r="228" spans="1:24" x14ac:dyDescent="0.25">
      <c r="A228" s="41">
        <v>46153</v>
      </c>
      <c r="B228" s="36">
        <v>32259</v>
      </c>
      <c r="C228" s="46" t="s">
        <v>11</v>
      </c>
      <c r="D228" s="37">
        <v>1</v>
      </c>
      <c r="E228" s="36">
        <v>4488</v>
      </c>
      <c r="F228" s="37"/>
      <c r="G228" s="98"/>
      <c r="H228" s="1" t="s">
        <v>167</v>
      </c>
      <c r="I228" s="28"/>
      <c r="J228" s="37"/>
      <c r="K228" s="37"/>
      <c r="L228" s="39"/>
      <c r="M228" s="39"/>
      <c r="N228" s="31"/>
      <c r="O228" s="30">
        <f>IFERROR(IF(L228="",0,L228-A228),"")</f>
        <v>0</v>
      </c>
      <c r="P228" s="30">
        <f>IFERROR(IF(M228="",0,M228-I.T[[#This Row],[Data Expedição]]),"")</f>
        <v>0</v>
      </c>
      <c r="Q228" s="32">
        <f>IFERROR(DATE(YEAR(A228),MONTH(A228),1),"")</f>
        <v>46143</v>
      </c>
      <c r="R228" s="26" t="str">
        <f>IFERROR(IF(H228="Entregue",IF(COUNTIFS(I$2:$I557,I228)&gt;1,"x",1),"x"),"")</f>
        <v>x</v>
      </c>
      <c r="S228" s="26">
        <v>2196</v>
      </c>
      <c r="T228" s="26">
        <v>1</v>
      </c>
      <c r="U228" s="26" t="s">
        <v>748</v>
      </c>
      <c r="V228" s="26" t="s">
        <v>730</v>
      </c>
      <c r="W228" s="26" t="s">
        <v>179</v>
      </c>
      <c r="X228" s="26" t="s">
        <v>739</v>
      </c>
    </row>
    <row r="229" spans="1:24" x14ac:dyDescent="0.25">
      <c r="A229" s="39"/>
      <c r="B229" s="36"/>
      <c r="C229" s="46"/>
      <c r="D229" s="37"/>
      <c r="E229" s="36"/>
      <c r="F229" s="37"/>
      <c r="G229" s="98"/>
      <c r="H229" s="4"/>
      <c r="I229" s="28"/>
      <c r="J229" s="37"/>
      <c r="K229" s="37"/>
      <c r="L229" s="39"/>
      <c r="M229" s="39"/>
      <c r="N229" s="28"/>
      <c r="O229" s="26"/>
      <c r="P229" s="26"/>
      <c r="Q229" s="25"/>
      <c r="R229" s="26"/>
      <c r="S229" s="26"/>
      <c r="T229" s="26"/>
      <c r="U229" s="26"/>
      <c r="V229" s="26"/>
      <c r="W229" s="26"/>
      <c r="X229" s="26"/>
    </row>
    <row r="230" spans="1:24" x14ac:dyDescent="0.25">
      <c r="A230" s="39">
        <v>46153</v>
      </c>
      <c r="B230" s="36">
        <v>32920</v>
      </c>
      <c r="C230" s="46" t="s">
        <v>519</v>
      </c>
      <c r="D230" s="37">
        <v>5</v>
      </c>
      <c r="E230" s="36">
        <v>2634</v>
      </c>
      <c r="F230" s="4" t="s">
        <v>751</v>
      </c>
      <c r="G230" s="98">
        <v>9462</v>
      </c>
      <c r="H230" s="1" t="s">
        <v>168</v>
      </c>
      <c r="I230" s="33" t="s">
        <v>785</v>
      </c>
      <c r="J230" s="37">
        <v>46266</v>
      </c>
      <c r="K230" s="37">
        <v>18376</v>
      </c>
      <c r="L230" s="39">
        <v>46154</v>
      </c>
      <c r="M230" s="39">
        <v>46154</v>
      </c>
      <c r="N230" s="31"/>
      <c r="O230" s="30">
        <f t="shared" ref="O230:O242" si="20">IFERROR(IF(L230="",0,L230-A230),"")</f>
        <v>1</v>
      </c>
      <c r="P230" s="30">
        <f>IFERROR(IF(M230="",0,M230-I.T[[#This Row],[Data Expedição]]),"")</f>
        <v>0</v>
      </c>
      <c r="Q230" s="32">
        <f t="shared" ref="Q230:Q242" si="21">IFERROR(DATE(YEAR(A230),MONTH(A230),1),"")</f>
        <v>46143</v>
      </c>
      <c r="R230" s="33" t="str">
        <f>IFERROR(IF(H230="Entregue",IF(COUNTIFS(I$2:$I1345,I230)&gt;1,"x",1),"x"),"")</f>
        <v>x</v>
      </c>
      <c r="S230" s="26">
        <v>2196</v>
      </c>
      <c r="T230" s="26">
        <v>1</v>
      </c>
      <c r="U230" s="26" t="s">
        <v>748</v>
      </c>
      <c r="V230" s="26" t="s">
        <v>730</v>
      </c>
      <c r="W230" s="26" t="s">
        <v>179</v>
      </c>
      <c r="X230" s="26"/>
    </row>
    <row r="231" spans="1:24" x14ac:dyDescent="0.25">
      <c r="A231" s="39">
        <v>46153</v>
      </c>
      <c r="B231" s="36">
        <v>32432</v>
      </c>
      <c r="C231" s="46" t="s">
        <v>381</v>
      </c>
      <c r="D231" s="37">
        <v>2</v>
      </c>
      <c r="E231" s="36">
        <v>1902</v>
      </c>
      <c r="F231" s="4" t="s">
        <v>751</v>
      </c>
      <c r="G231" s="98">
        <v>9462</v>
      </c>
      <c r="H231" s="1" t="s">
        <v>168</v>
      </c>
      <c r="I231" s="33" t="s">
        <v>785</v>
      </c>
      <c r="J231" s="37">
        <v>46266</v>
      </c>
      <c r="K231" s="37">
        <v>18376</v>
      </c>
      <c r="L231" s="39">
        <v>46154</v>
      </c>
      <c r="M231" s="39">
        <v>46154</v>
      </c>
      <c r="N231" s="31"/>
      <c r="O231" s="30">
        <f t="shared" si="20"/>
        <v>1</v>
      </c>
      <c r="P231" s="30">
        <f>IFERROR(IF(M231="",0,M231-I.T[[#This Row],[Data Expedição]]),"")</f>
        <v>0</v>
      </c>
      <c r="Q231" s="32">
        <f t="shared" si="21"/>
        <v>46143</v>
      </c>
      <c r="R231" s="26" t="str">
        <f>IFERROR(IF(H231="Entregue",IF(COUNTIFS(I$2:$I561,I231)&gt;1,"x",1),"x"),"")</f>
        <v>x</v>
      </c>
      <c r="S231" s="26">
        <v>2196</v>
      </c>
      <c r="T231" s="26">
        <v>1</v>
      </c>
      <c r="U231" s="26" t="s">
        <v>748</v>
      </c>
      <c r="V231" s="26" t="s">
        <v>730</v>
      </c>
      <c r="W231" s="26" t="s">
        <v>179</v>
      </c>
      <c r="X231" s="26"/>
    </row>
    <row r="232" spans="1:24" x14ac:dyDescent="0.25">
      <c r="A232" s="39">
        <v>46153</v>
      </c>
      <c r="B232" s="36">
        <v>34624</v>
      </c>
      <c r="C232" s="46" t="s">
        <v>786</v>
      </c>
      <c r="D232" s="37">
        <v>2</v>
      </c>
      <c r="E232" s="36">
        <v>2676</v>
      </c>
      <c r="F232" s="4" t="s">
        <v>751</v>
      </c>
      <c r="G232" s="98">
        <v>9462</v>
      </c>
      <c r="H232" s="1" t="s">
        <v>168</v>
      </c>
      <c r="I232" s="33" t="s">
        <v>785</v>
      </c>
      <c r="J232" s="37">
        <v>46266</v>
      </c>
      <c r="K232" s="37">
        <v>18376</v>
      </c>
      <c r="L232" s="39">
        <v>46154</v>
      </c>
      <c r="M232" s="39">
        <v>46154</v>
      </c>
      <c r="N232" s="31"/>
      <c r="O232" s="30">
        <f t="shared" si="20"/>
        <v>1</v>
      </c>
      <c r="P232" s="30">
        <f>IFERROR(IF(M232="",0,M232-I.T[[#This Row],[Data Expedição]]),"")</f>
        <v>0</v>
      </c>
      <c r="Q232" s="32">
        <f t="shared" si="21"/>
        <v>46143</v>
      </c>
      <c r="R232" s="33" t="str">
        <f>IFERROR(IF(H232="Entregue",IF(COUNTIFS(I$2:$I1345,I232)&gt;1,"x",1),"x"),"")</f>
        <v>x</v>
      </c>
      <c r="S232" s="26">
        <v>2196</v>
      </c>
      <c r="T232" s="26">
        <v>1</v>
      </c>
      <c r="U232" s="26" t="s">
        <v>748</v>
      </c>
      <c r="V232" s="26" t="s">
        <v>730</v>
      </c>
      <c r="W232" s="26" t="s">
        <v>179</v>
      </c>
      <c r="X232" s="26"/>
    </row>
    <row r="233" spans="1:24" x14ac:dyDescent="0.25">
      <c r="A233" s="39">
        <v>46153</v>
      </c>
      <c r="B233" s="36">
        <v>33252</v>
      </c>
      <c r="C233" s="46" t="s">
        <v>473</v>
      </c>
      <c r="D233" s="37">
        <v>3</v>
      </c>
      <c r="E233" s="36">
        <v>2346</v>
      </c>
      <c r="F233" s="4" t="s">
        <v>751</v>
      </c>
      <c r="G233" s="98">
        <v>9462</v>
      </c>
      <c r="H233" s="1" t="s">
        <v>168</v>
      </c>
      <c r="I233" s="33" t="s">
        <v>785</v>
      </c>
      <c r="J233" s="37">
        <v>46266</v>
      </c>
      <c r="K233" s="37">
        <v>18376</v>
      </c>
      <c r="L233" s="39">
        <v>46154</v>
      </c>
      <c r="M233" s="39">
        <v>46154</v>
      </c>
      <c r="N233" s="31"/>
      <c r="O233" s="30">
        <f t="shared" si="20"/>
        <v>1</v>
      </c>
      <c r="P233" s="30">
        <f>IFERROR(IF(M233="",0,M233-I.T[[#This Row],[Data Expedição]]),"")</f>
        <v>0</v>
      </c>
      <c r="Q233" s="32">
        <f t="shared" si="21"/>
        <v>46143</v>
      </c>
      <c r="R233" s="33" t="str">
        <f>IFERROR(IF(H233="Entregue",IF(COUNTIFS(I$2:$I1345,I233)&gt;1,"x",1),"x"),"")</f>
        <v>x</v>
      </c>
      <c r="S233" s="26">
        <v>2196</v>
      </c>
      <c r="T233" s="26">
        <v>1</v>
      </c>
      <c r="U233" s="26" t="s">
        <v>748</v>
      </c>
      <c r="V233" s="26" t="s">
        <v>730</v>
      </c>
      <c r="W233" s="26" t="s">
        <v>179</v>
      </c>
      <c r="X233" s="26"/>
    </row>
    <row r="234" spans="1:24" x14ac:dyDescent="0.25">
      <c r="A234" s="39">
        <v>46153</v>
      </c>
      <c r="B234" s="36">
        <v>95294</v>
      </c>
      <c r="C234" s="46" t="s">
        <v>464</v>
      </c>
      <c r="D234" s="37">
        <v>3</v>
      </c>
      <c r="E234" s="36">
        <v>1908</v>
      </c>
      <c r="F234" s="4" t="s">
        <v>751</v>
      </c>
      <c r="G234" s="98">
        <v>9462</v>
      </c>
      <c r="H234" s="1" t="s">
        <v>168</v>
      </c>
      <c r="I234" s="33" t="s">
        <v>785</v>
      </c>
      <c r="J234" s="37">
        <v>46266</v>
      </c>
      <c r="K234" s="37">
        <v>18376</v>
      </c>
      <c r="L234" s="39">
        <v>46154</v>
      </c>
      <c r="M234" s="39">
        <v>46154</v>
      </c>
      <c r="N234" s="31"/>
      <c r="O234" s="30">
        <f t="shared" si="20"/>
        <v>1</v>
      </c>
      <c r="P234" s="30">
        <f>IFERROR(IF(M234="",0,M234-I.T[[#This Row],[Data Expedição]]),"")</f>
        <v>0</v>
      </c>
      <c r="Q234" s="32">
        <f t="shared" si="21"/>
        <v>46143</v>
      </c>
      <c r="R234" s="33" t="str">
        <f>IFERROR(IF(H234="Entregue",IF(COUNTIFS(I$2:$I1345,I234)&gt;1,"x",1),"x"),"")</f>
        <v>x</v>
      </c>
      <c r="S234" s="26">
        <v>2196</v>
      </c>
      <c r="T234" s="26">
        <v>1</v>
      </c>
      <c r="U234" s="26" t="s">
        <v>748</v>
      </c>
      <c r="V234" s="26" t="s">
        <v>730</v>
      </c>
      <c r="W234" s="26" t="s">
        <v>179</v>
      </c>
      <c r="X234" s="26"/>
    </row>
    <row r="235" spans="1:24" x14ac:dyDescent="0.25">
      <c r="A235" s="39">
        <v>46153</v>
      </c>
      <c r="B235" s="36">
        <v>95701</v>
      </c>
      <c r="C235" s="46" t="s">
        <v>514</v>
      </c>
      <c r="D235" s="37">
        <v>4</v>
      </c>
      <c r="E235" s="36">
        <v>2118</v>
      </c>
      <c r="F235" s="4" t="s">
        <v>751</v>
      </c>
      <c r="G235" s="98">
        <v>9462</v>
      </c>
      <c r="H235" s="1" t="s">
        <v>168</v>
      </c>
      <c r="I235" s="33" t="s">
        <v>785</v>
      </c>
      <c r="J235" s="37">
        <v>46266</v>
      </c>
      <c r="K235" s="37">
        <v>18376</v>
      </c>
      <c r="L235" s="39">
        <v>46154</v>
      </c>
      <c r="M235" s="39">
        <v>46154</v>
      </c>
      <c r="N235" s="31"/>
      <c r="O235" s="30">
        <f t="shared" si="20"/>
        <v>1</v>
      </c>
      <c r="P235" s="30">
        <f>IFERROR(IF(M235="",0,M235-I.T[[#This Row],[Data Expedição]]),"")</f>
        <v>0</v>
      </c>
      <c r="Q235" s="32">
        <f t="shared" si="21"/>
        <v>46143</v>
      </c>
      <c r="R235" s="33" t="str">
        <f>IFERROR(IF(H235="Entregue",IF(COUNTIFS(I$2:$I1345,I235)&gt;1,"x",1),"x"),"")</f>
        <v>x</v>
      </c>
      <c r="S235" s="26">
        <v>2196</v>
      </c>
      <c r="T235" s="26">
        <v>1</v>
      </c>
      <c r="U235" s="26" t="s">
        <v>748</v>
      </c>
      <c r="V235" s="26" t="s">
        <v>730</v>
      </c>
      <c r="W235" s="26" t="s">
        <v>179</v>
      </c>
      <c r="X235" s="26"/>
    </row>
    <row r="236" spans="1:24" x14ac:dyDescent="0.25">
      <c r="A236" s="39">
        <v>46153</v>
      </c>
      <c r="B236" s="36">
        <v>33599</v>
      </c>
      <c r="C236" s="46" t="s">
        <v>787</v>
      </c>
      <c r="D236" s="37">
        <v>1</v>
      </c>
      <c r="E236" s="36">
        <v>612</v>
      </c>
      <c r="F236" s="4" t="s">
        <v>751</v>
      </c>
      <c r="G236" s="98">
        <v>9462</v>
      </c>
      <c r="H236" s="1" t="s">
        <v>168</v>
      </c>
      <c r="I236" s="33" t="s">
        <v>785</v>
      </c>
      <c r="J236" s="37">
        <v>46266</v>
      </c>
      <c r="K236" s="37">
        <v>18376</v>
      </c>
      <c r="L236" s="39">
        <v>46154</v>
      </c>
      <c r="M236" s="39">
        <v>46154</v>
      </c>
      <c r="N236" s="31"/>
      <c r="O236" s="30">
        <f t="shared" si="20"/>
        <v>1</v>
      </c>
      <c r="P236" s="30">
        <f>IFERROR(IF(M236="",0,M236-I.T[[#This Row],[Data Expedição]]),"")</f>
        <v>0</v>
      </c>
      <c r="Q236" s="32">
        <f t="shared" si="21"/>
        <v>46143</v>
      </c>
      <c r="R236" s="33" t="str">
        <f>IFERROR(IF(H236="Entregue",IF(COUNTIFS(I$2:$I1345,I236)&gt;1,"x",1),"x"),"")</f>
        <v>x</v>
      </c>
      <c r="S236" s="26">
        <v>2196</v>
      </c>
      <c r="T236" s="26">
        <v>1</v>
      </c>
      <c r="U236" s="26" t="s">
        <v>748</v>
      </c>
      <c r="V236" s="26" t="s">
        <v>730</v>
      </c>
      <c r="W236" s="26" t="s">
        <v>179</v>
      </c>
      <c r="X236" s="26"/>
    </row>
    <row r="237" spans="1:24" x14ac:dyDescent="0.25">
      <c r="A237" s="39">
        <v>46153</v>
      </c>
      <c r="B237" s="36">
        <v>32247</v>
      </c>
      <c r="C237" s="46" t="s">
        <v>415</v>
      </c>
      <c r="D237" s="37">
        <v>5</v>
      </c>
      <c r="E237" s="36">
        <v>2778</v>
      </c>
      <c r="F237" s="4" t="s">
        <v>751</v>
      </c>
      <c r="G237" s="98">
        <v>9462</v>
      </c>
      <c r="H237" s="1" t="s">
        <v>168</v>
      </c>
      <c r="I237" s="33" t="s">
        <v>785</v>
      </c>
      <c r="J237" s="37">
        <v>46266</v>
      </c>
      <c r="K237" s="37">
        <v>18376</v>
      </c>
      <c r="L237" s="39">
        <v>46154</v>
      </c>
      <c r="M237" s="39">
        <v>46154</v>
      </c>
      <c r="N237" s="31"/>
      <c r="O237" s="30">
        <f t="shared" si="20"/>
        <v>1</v>
      </c>
      <c r="P237" s="30">
        <f>IFERROR(IF(M237="",0,M237-I.T[[#This Row],[Data Expedição]]),"")</f>
        <v>0</v>
      </c>
      <c r="Q237" s="32">
        <f t="shared" si="21"/>
        <v>46143</v>
      </c>
      <c r="R237" s="33" t="str">
        <f>IFERROR(IF(H237="Entregue",IF(COUNTIFS(I$2:$I1345,I237)&gt;1,"x",1),"x"),"")</f>
        <v>x</v>
      </c>
      <c r="S237" s="26">
        <v>2196</v>
      </c>
      <c r="T237" s="26">
        <v>1</v>
      </c>
      <c r="U237" s="26" t="s">
        <v>748</v>
      </c>
      <c r="V237" s="26" t="s">
        <v>730</v>
      </c>
      <c r="W237" s="26" t="s">
        <v>179</v>
      </c>
      <c r="X237" s="26"/>
    </row>
    <row r="238" spans="1:24" x14ac:dyDescent="0.25">
      <c r="A238" s="39">
        <v>46153</v>
      </c>
      <c r="B238" s="36">
        <v>30514</v>
      </c>
      <c r="C238" s="46" t="s">
        <v>392</v>
      </c>
      <c r="D238" s="37">
        <v>3</v>
      </c>
      <c r="E238" s="36">
        <v>2652</v>
      </c>
      <c r="F238" s="4" t="s">
        <v>751</v>
      </c>
      <c r="G238" s="98">
        <v>9462</v>
      </c>
      <c r="H238" s="1" t="s">
        <v>168</v>
      </c>
      <c r="I238" s="33" t="s">
        <v>785</v>
      </c>
      <c r="J238" s="37">
        <v>46266</v>
      </c>
      <c r="K238" s="37">
        <v>18376</v>
      </c>
      <c r="L238" s="39">
        <v>46154</v>
      </c>
      <c r="M238" s="39">
        <v>46154</v>
      </c>
      <c r="N238" s="31"/>
      <c r="O238" s="30">
        <f t="shared" si="20"/>
        <v>1</v>
      </c>
      <c r="P238" s="30">
        <f>IFERROR(IF(M238="",0,M238-I.T[[#This Row],[Data Expedição]]),"")</f>
        <v>0</v>
      </c>
      <c r="Q238" s="32">
        <f t="shared" si="21"/>
        <v>46143</v>
      </c>
      <c r="R238" s="26" t="str">
        <f>IFERROR(IF(H238="Entregue",IF(COUNTIFS(I$2:$I568,I238)&gt;1,"x",1),"x"),"")</f>
        <v>x</v>
      </c>
      <c r="S238" s="26">
        <v>2196</v>
      </c>
      <c r="T238" s="26">
        <v>1</v>
      </c>
      <c r="U238" s="26" t="s">
        <v>748</v>
      </c>
      <c r="V238" s="26" t="s">
        <v>730</v>
      </c>
      <c r="W238" s="26" t="s">
        <v>179</v>
      </c>
      <c r="X238" s="26"/>
    </row>
    <row r="239" spans="1:24" x14ac:dyDescent="0.25">
      <c r="A239" s="39">
        <v>46153</v>
      </c>
      <c r="B239" s="36">
        <v>32891</v>
      </c>
      <c r="C239" s="46" t="s">
        <v>488</v>
      </c>
      <c r="D239" s="37">
        <v>2</v>
      </c>
      <c r="E239" s="36">
        <v>1266</v>
      </c>
      <c r="F239" s="3" t="s">
        <v>756</v>
      </c>
      <c r="G239" s="98">
        <v>9463</v>
      </c>
      <c r="H239" s="1" t="s">
        <v>168</v>
      </c>
      <c r="I239" s="33" t="s">
        <v>788</v>
      </c>
      <c r="J239" s="37">
        <v>46278</v>
      </c>
      <c r="K239" s="37">
        <v>18377</v>
      </c>
      <c r="L239" s="39">
        <v>46154</v>
      </c>
      <c r="M239" s="39">
        <v>46155</v>
      </c>
      <c r="N239" s="31"/>
      <c r="O239" s="30">
        <f t="shared" si="20"/>
        <v>1</v>
      </c>
      <c r="P239" s="30">
        <f>IFERROR(IF(M239="",0,M239-I.T[[#This Row],[Data Expedição]]),"")</f>
        <v>1</v>
      </c>
      <c r="Q239" s="32">
        <f t="shared" si="21"/>
        <v>46143</v>
      </c>
      <c r="R239" s="33" t="str">
        <f>IFERROR(IF(H239="Entregue",IF(COUNTIFS(I$2:$I1345,I239)&gt;1,"x",1),"x"),"")</f>
        <v>x</v>
      </c>
      <c r="S239" s="26">
        <v>2196</v>
      </c>
      <c r="T239" s="26">
        <v>1</v>
      </c>
      <c r="U239" s="26" t="s">
        <v>748</v>
      </c>
      <c r="V239" s="26" t="s">
        <v>730</v>
      </c>
      <c r="W239" s="26" t="s">
        <v>179</v>
      </c>
      <c r="X239" s="26"/>
    </row>
    <row r="240" spans="1:24" x14ac:dyDescent="0.25">
      <c r="A240" s="39">
        <v>46153</v>
      </c>
      <c r="B240" s="36">
        <v>33253</v>
      </c>
      <c r="C240" s="46" t="s">
        <v>466</v>
      </c>
      <c r="D240" s="37">
        <v>1</v>
      </c>
      <c r="E240" s="36">
        <v>846</v>
      </c>
      <c r="F240" s="3" t="s">
        <v>756</v>
      </c>
      <c r="G240" s="98">
        <v>9463</v>
      </c>
      <c r="H240" s="1" t="s">
        <v>168</v>
      </c>
      <c r="I240" s="33" t="s">
        <v>788</v>
      </c>
      <c r="J240" s="37">
        <v>46278</v>
      </c>
      <c r="K240" s="37">
        <v>18377</v>
      </c>
      <c r="L240" s="39">
        <v>46154</v>
      </c>
      <c r="M240" s="39">
        <v>46155</v>
      </c>
      <c r="N240" s="31"/>
      <c r="O240" s="30">
        <f t="shared" si="20"/>
        <v>1</v>
      </c>
      <c r="P240" s="30">
        <f>IFERROR(IF(M240="",0,M240-I.T[[#This Row],[Data Expedição]]),"")</f>
        <v>1</v>
      </c>
      <c r="Q240" s="32">
        <f t="shared" si="21"/>
        <v>46143</v>
      </c>
      <c r="R240" s="26" t="str">
        <f>IFERROR(IF(H240="Entregue",IF(COUNTIFS(I$2:$I568,I240)&gt;1,"x",1),"x"),"")</f>
        <v>x</v>
      </c>
      <c r="S240" s="26">
        <v>2196</v>
      </c>
      <c r="T240" s="26">
        <v>1</v>
      </c>
      <c r="U240" s="26" t="s">
        <v>748</v>
      </c>
      <c r="V240" s="26" t="s">
        <v>730</v>
      </c>
      <c r="W240" s="26" t="s">
        <v>179</v>
      </c>
      <c r="X240" s="26"/>
    </row>
    <row r="241" spans="1:24" x14ac:dyDescent="0.25">
      <c r="A241" s="39">
        <v>46153</v>
      </c>
      <c r="B241" s="36">
        <v>32200</v>
      </c>
      <c r="C241" s="46" t="s">
        <v>400</v>
      </c>
      <c r="D241" s="37">
        <v>4</v>
      </c>
      <c r="E241" s="36">
        <v>1674</v>
      </c>
      <c r="F241" s="3" t="s">
        <v>756</v>
      </c>
      <c r="G241" s="98">
        <v>9463</v>
      </c>
      <c r="H241" s="1" t="s">
        <v>168</v>
      </c>
      <c r="I241" s="33" t="s">
        <v>788</v>
      </c>
      <c r="J241" s="37">
        <v>46278</v>
      </c>
      <c r="K241" s="37">
        <v>18377</v>
      </c>
      <c r="L241" s="39">
        <v>46154</v>
      </c>
      <c r="M241" s="39">
        <v>46155</v>
      </c>
      <c r="N241" s="31"/>
      <c r="O241" s="30">
        <f t="shared" si="20"/>
        <v>1</v>
      </c>
      <c r="P241" s="30">
        <f>IFERROR(IF(M241="",0,M241-I.T[[#This Row],[Data Expedição]]),"")</f>
        <v>1</v>
      </c>
      <c r="Q241" s="32">
        <f t="shared" si="21"/>
        <v>46143</v>
      </c>
      <c r="R241" s="26" t="str">
        <f>IFERROR(IF(H241="Entregue",IF(COUNTIFS(I$2:$I568,I241)&gt;1,"x",1),"x"),"")</f>
        <v>x</v>
      </c>
      <c r="S241" s="26">
        <v>2196</v>
      </c>
      <c r="T241" s="26">
        <v>1</v>
      </c>
      <c r="U241" s="26" t="s">
        <v>748</v>
      </c>
      <c r="V241" s="26" t="s">
        <v>730</v>
      </c>
      <c r="W241" s="26" t="s">
        <v>179</v>
      </c>
      <c r="X241" s="26"/>
    </row>
    <row r="242" spans="1:24" x14ac:dyDescent="0.25">
      <c r="A242" s="39">
        <v>46153</v>
      </c>
      <c r="B242" s="36">
        <v>32060</v>
      </c>
      <c r="C242" s="46" t="s">
        <v>368</v>
      </c>
      <c r="D242" s="37">
        <v>21</v>
      </c>
      <c r="E242" s="36">
        <v>10080</v>
      </c>
      <c r="F242" s="3" t="s">
        <v>756</v>
      </c>
      <c r="G242" s="98">
        <v>9463</v>
      </c>
      <c r="H242" s="1" t="s">
        <v>168</v>
      </c>
      <c r="I242" s="33" t="s">
        <v>788</v>
      </c>
      <c r="J242" s="37">
        <v>46278</v>
      </c>
      <c r="K242" s="37">
        <v>18377</v>
      </c>
      <c r="L242" s="39">
        <v>46154</v>
      </c>
      <c r="M242" s="39">
        <v>46155</v>
      </c>
      <c r="N242" s="31"/>
      <c r="O242" s="30">
        <f t="shared" si="20"/>
        <v>1</v>
      </c>
      <c r="P242" s="30">
        <f>IFERROR(IF(M242="",0,M242-I.T[[#This Row],[Data Expedição]]),"")</f>
        <v>1</v>
      </c>
      <c r="Q242" s="32">
        <f t="shared" si="21"/>
        <v>46143</v>
      </c>
      <c r="R242" s="26" t="str">
        <f>IFERROR(IF(H242="Entregue",IF(COUNTIFS(I$2:$I568,I242)&gt;1,"x",1),"x"),"")</f>
        <v>x</v>
      </c>
      <c r="S242" s="26">
        <v>2196</v>
      </c>
      <c r="T242" s="26">
        <v>1</v>
      </c>
      <c r="U242" s="26" t="s">
        <v>748</v>
      </c>
      <c r="V242" s="26" t="s">
        <v>730</v>
      </c>
      <c r="W242" s="26" t="s">
        <v>179</v>
      </c>
      <c r="X242" s="26"/>
    </row>
    <row r="243" spans="1:24" x14ac:dyDescent="0.25">
      <c r="A243" s="39"/>
      <c r="B243" s="36"/>
      <c r="C243" s="46"/>
      <c r="D243" s="37"/>
      <c r="E243" s="36"/>
      <c r="F243" s="37"/>
      <c r="G243" s="98"/>
      <c r="H243" s="4"/>
      <c r="I243" s="28"/>
      <c r="J243" s="37"/>
      <c r="K243" s="37"/>
      <c r="L243" s="39"/>
      <c r="M243" s="39"/>
      <c r="N243" s="28"/>
      <c r="O243" s="26"/>
      <c r="P243" s="26"/>
      <c r="Q243" s="25"/>
      <c r="R243" s="26"/>
      <c r="S243" s="26"/>
      <c r="T243" s="26"/>
      <c r="U243" s="26"/>
      <c r="V243" s="26"/>
      <c r="W243" s="26"/>
      <c r="X243" s="26"/>
    </row>
    <row r="244" spans="1:24" x14ac:dyDescent="0.25">
      <c r="A244" s="39">
        <v>46153</v>
      </c>
      <c r="B244" s="36">
        <v>95505</v>
      </c>
      <c r="C244" s="46" t="s">
        <v>369</v>
      </c>
      <c r="D244" s="37">
        <v>6</v>
      </c>
      <c r="E244" s="36">
        <v>7578</v>
      </c>
      <c r="F244" s="4" t="s">
        <v>751</v>
      </c>
      <c r="G244" s="98">
        <v>9464</v>
      </c>
      <c r="H244" s="1" t="s">
        <v>168</v>
      </c>
      <c r="I244" s="33" t="s">
        <v>789</v>
      </c>
      <c r="J244" s="37">
        <v>46280</v>
      </c>
      <c r="K244" s="37">
        <v>18396</v>
      </c>
      <c r="L244" s="39">
        <v>46155</v>
      </c>
      <c r="M244" s="41">
        <v>46155</v>
      </c>
      <c r="N244" s="31"/>
      <c r="O244" s="30">
        <f>IFERROR(IF(L244="",0,L244-A244),"")</f>
        <v>2</v>
      </c>
      <c r="P244" s="30">
        <f>IFERROR(IF(M244="",0,M244-I.T[[#This Row],[Data Expedição]]),"")</f>
        <v>0</v>
      </c>
      <c r="Q244" s="32">
        <f>IFERROR(DATE(YEAR(A244),MONTH(A244),1),"")</f>
        <v>46143</v>
      </c>
      <c r="R244" s="26" t="str">
        <f>IFERROR(IF(H244="Entregue",IF(COUNTIFS(I$2:$I569,I244)&gt;1,"x",1),"x"),"")</f>
        <v>x</v>
      </c>
      <c r="S244" s="26">
        <v>2196</v>
      </c>
      <c r="T244" s="26">
        <v>1</v>
      </c>
      <c r="U244" s="26" t="s">
        <v>748</v>
      </c>
      <c r="V244" s="26" t="s">
        <v>730</v>
      </c>
      <c r="W244" s="26" t="s">
        <v>179</v>
      </c>
      <c r="X244" s="26"/>
    </row>
    <row r="245" spans="1:24" x14ac:dyDescent="0.25">
      <c r="A245" s="39">
        <v>46153</v>
      </c>
      <c r="B245" s="36">
        <v>32209</v>
      </c>
      <c r="C245" s="46" t="s">
        <v>390</v>
      </c>
      <c r="D245" s="37">
        <v>4</v>
      </c>
      <c r="E245" s="36">
        <v>3018</v>
      </c>
      <c r="F245" s="4" t="s">
        <v>751</v>
      </c>
      <c r="G245" s="98">
        <v>9464</v>
      </c>
      <c r="H245" s="1" t="s">
        <v>168</v>
      </c>
      <c r="I245" s="33" t="s">
        <v>789</v>
      </c>
      <c r="J245" s="37">
        <v>46280</v>
      </c>
      <c r="K245" s="37">
        <v>18396</v>
      </c>
      <c r="L245" s="39">
        <v>46155</v>
      </c>
      <c r="M245" s="41">
        <v>46155</v>
      </c>
      <c r="N245" s="31"/>
      <c r="O245" s="30">
        <f>IFERROR(IF(L245="",0,L245-A245),"")</f>
        <v>2</v>
      </c>
      <c r="P245" s="30">
        <f>IFERROR(IF(M245="",0,M245-I.T[[#This Row],[Data Expedição]]),"")</f>
        <v>0</v>
      </c>
      <c r="Q245" s="32">
        <f>IFERROR(DATE(YEAR(A245),MONTH(A245),1),"")</f>
        <v>46143</v>
      </c>
      <c r="R245" s="33" t="str">
        <f>IFERROR(IF(H245="Entregue",IF(COUNTIFS(I$2:$I1345,I245)&gt;1,"x",1),"x"),"")</f>
        <v>x</v>
      </c>
      <c r="S245" s="26">
        <v>2196</v>
      </c>
      <c r="T245" s="26">
        <v>1</v>
      </c>
      <c r="U245" s="26" t="s">
        <v>748</v>
      </c>
      <c r="V245" s="26" t="s">
        <v>730</v>
      </c>
      <c r="W245" s="26" t="s">
        <v>179</v>
      </c>
      <c r="X245" s="26"/>
    </row>
    <row r="246" spans="1:24" x14ac:dyDescent="0.25">
      <c r="A246" s="39">
        <v>46153</v>
      </c>
      <c r="B246" s="99">
        <v>95735</v>
      </c>
      <c r="C246" s="46" t="s">
        <v>380</v>
      </c>
      <c r="D246" s="37">
        <v>6</v>
      </c>
      <c r="E246" s="36">
        <v>4176</v>
      </c>
      <c r="F246" s="4" t="s">
        <v>751</v>
      </c>
      <c r="G246" s="98">
        <v>9464</v>
      </c>
      <c r="H246" s="1" t="s">
        <v>168</v>
      </c>
      <c r="I246" s="33" t="s">
        <v>789</v>
      </c>
      <c r="J246" s="37">
        <v>46280</v>
      </c>
      <c r="K246" s="37">
        <v>18396</v>
      </c>
      <c r="L246" s="39">
        <v>46155</v>
      </c>
      <c r="M246" s="41">
        <v>46155</v>
      </c>
      <c r="N246" s="31"/>
      <c r="O246" s="30">
        <f>IFERROR(IF(L246="",0,L246-A246),"")</f>
        <v>2</v>
      </c>
      <c r="P246" s="30">
        <f>IFERROR(IF(M246="",0,M246-I.T[[#This Row],[Data Expedição]]),"")</f>
        <v>0</v>
      </c>
      <c r="Q246" s="32">
        <f>IFERROR(DATE(YEAR(A246),MONTH(A246),1),"")</f>
        <v>46143</v>
      </c>
      <c r="R246" s="26" t="str">
        <f>IFERROR(IF(H246="Entregue",IF(COUNTIFS(I$2:$I531,I246)&gt;1,"x",1),"x"),"")</f>
        <v>x</v>
      </c>
      <c r="S246" s="26">
        <v>2196</v>
      </c>
      <c r="T246" s="26">
        <v>1</v>
      </c>
      <c r="U246" s="26" t="s">
        <v>748</v>
      </c>
      <c r="V246" s="26" t="s">
        <v>730</v>
      </c>
      <c r="W246" s="26" t="s">
        <v>179</v>
      </c>
      <c r="X246" s="26"/>
    </row>
    <row r="247" spans="1:24" x14ac:dyDescent="0.25">
      <c r="A247" s="39">
        <v>46153</v>
      </c>
      <c r="B247" s="99">
        <v>33271</v>
      </c>
      <c r="C247" s="46" t="s">
        <v>389</v>
      </c>
      <c r="D247" s="37">
        <v>11</v>
      </c>
      <c r="E247" s="36">
        <v>5196</v>
      </c>
      <c r="F247" s="4" t="s">
        <v>751</v>
      </c>
      <c r="G247" s="98">
        <v>9464</v>
      </c>
      <c r="H247" s="1" t="s">
        <v>168</v>
      </c>
      <c r="I247" s="33" t="s">
        <v>789</v>
      </c>
      <c r="J247" s="37">
        <v>46280</v>
      </c>
      <c r="K247" s="37">
        <v>18396</v>
      </c>
      <c r="L247" s="39">
        <v>46155</v>
      </c>
      <c r="M247" s="41">
        <v>46155</v>
      </c>
      <c r="N247" s="31"/>
      <c r="O247" s="30">
        <f>IFERROR(IF(L247="",0,L247-A247),"")</f>
        <v>2</v>
      </c>
      <c r="P247" s="30">
        <f>IFERROR(IF(M247="",0,M247-I.T[[#This Row],[Data Expedição]]),"")</f>
        <v>0</v>
      </c>
      <c r="Q247" s="32">
        <f>IFERROR(DATE(YEAR(A247),MONTH(A247),1),"")</f>
        <v>46143</v>
      </c>
      <c r="R247" s="26" t="str">
        <f>IFERROR(IF(H247="Entregue",IF(COUNTIFS(I$2:$I532,I247)&gt;1,"x",1),"x"),"")</f>
        <v>x</v>
      </c>
      <c r="S247" s="26">
        <v>2196</v>
      </c>
      <c r="T247" s="26">
        <v>1</v>
      </c>
      <c r="U247" s="26" t="s">
        <v>748</v>
      </c>
      <c r="V247" s="26" t="s">
        <v>730</v>
      </c>
      <c r="W247" s="26" t="s">
        <v>179</v>
      </c>
      <c r="X247" s="26"/>
    </row>
    <row r="248" spans="1:24" x14ac:dyDescent="0.25">
      <c r="A248" s="39">
        <v>46153</v>
      </c>
      <c r="B248" s="99">
        <v>32194</v>
      </c>
      <c r="C248" s="46" t="s">
        <v>450</v>
      </c>
      <c r="D248" s="37">
        <v>1</v>
      </c>
      <c r="E248" s="36">
        <v>930</v>
      </c>
      <c r="F248" s="4" t="s">
        <v>751</v>
      </c>
      <c r="G248" s="98">
        <v>9464</v>
      </c>
      <c r="H248" s="1" t="s">
        <v>168</v>
      </c>
      <c r="I248" s="33" t="s">
        <v>789</v>
      </c>
      <c r="J248" s="37">
        <v>46280</v>
      </c>
      <c r="K248" s="37">
        <v>18396</v>
      </c>
      <c r="L248" s="39">
        <v>46155</v>
      </c>
      <c r="M248" s="41">
        <v>46155</v>
      </c>
      <c r="N248" s="31"/>
      <c r="O248" s="30">
        <f>IFERROR(IF(L248="",0,L248-A248),"")</f>
        <v>2</v>
      </c>
      <c r="P248" s="30">
        <f>IFERROR(IF(M248="",0,M248-I.T[[#This Row],[Data Expedição]]),"")</f>
        <v>0</v>
      </c>
      <c r="Q248" s="32">
        <f>IFERROR(DATE(YEAR(A248),MONTH(A248),1),"")</f>
        <v>46143</v>
      </c>
      <c r="R248" s="33" t="str">
        <f>IFERROR(IF(H248="Entregue",IF(COUNTIFS(I$2:$I1345,I248)&gt;1,"x",1),"x"),"")</f>
        <v>x</v>
      </c>
      <c r="S248" s="26">
        <v>2196</v>
      </c>
      <c r="T248" s="26">
        <v>1</v>
      </c>
      <c r="U248" s="26" t="s">
        <v>748</v>
      </c>
      <c r="V248" s="26" t="s">
        <v>730</v>
      </c>
      <c r="W248" s="26" t="s">
        <v>179</v>
      </c>
      <c r="X248" s="26"/>
    </row>
    <row r="249" spans="1:24" x14ac:dyDescent="0.25">
      <c r="A249" s="39"/>
      <c r="B249" s="99"/>
      <c r="C249" s="46"/>
      <c r="D249" s="37"/>
      <c r="E249" s="36"/>
      <c r="F249" s="37"/>
      <c r="G249" s="98"/>
      <c r="H249" s="4"/>
      <c r="I249" s="28"/>
      <c r="J249" s="37"/>
      <c r="K249" s="37"/>
      <c r="L249" s="39"/>
      <c r="M249" s="39"/>
      <c r="N249" s="28"/>
      <c r="O249" s="26"/>
      <c r="P249" s="26"/>
      <c r="Q249" s="25"/>
      <c r="R249" s="26"/>
      <c r="S249" s="26"/>
      <c r="T249" s="26"/>
      <c r="U249" s="26"/>
      <c r="V249" s="26"/>
      <c r="W249" s="26"/>
      <c r="X249" s="26"/>
    </row>
    <row r="250" spans="1:24" x14ac:dyDescent="0.25">
      <c r="A250" s="39">
        <v>46154</v>
      </c>
      <c r="B250" s="99">
        <v>95127</v>
      </c>
      <c r="C250" s="46" t="s">
        <v>382</v>
      </c>
      <c r="D250" s="37">
        <v>1</v>
      </c>
      <c r="E250" s="36">
        <v>4380</v>
      </c>
      <c r="F250" s="4" t="s">
        <v>751</v>
      </c>
      <c r="G250" s="98">
        <v>9465</v>
      </c>
      <c r="H250" s="1" t="s">
        <v>168</v>
      </c>
      <c r="I250" s="33" t="s">
        <v>790</v>
      </c>
      <c r="J250" s="37">
        <v>46313</v>
      </c>
      <c r="K250" s="37">
        <v>18403</v>
      </c>
      <c r="L250" s="39">
        <v>46155</v>
      </c>
      <c r="M250" s="41">
        <v>46155</v>
      </c>
      <c r="N250" s="31"/>
      <c r="O250" s="30">
        <f t="shared" ref="O250:O260" si="22">IFERROR(IF(L250="",0,L250-A250),"")</f>
        <v>1</v>
      </c>
      <c r="P250" s="30">
        <f>IFERROR(IF(M250="",0,M250-I.T[[#This Row],[Data Expedição]]),"")</f>
        <v>0</v>
      </c>
      <c r="Q250" s="32">
        <f t="shared" ref="Q250:Q260" si="23">IFERROR(DATE(YEAR(A250),MONTH(A250),1),"")</f>
        <v>46143</v>
      </c>
      <c r="R250" s="26" t="str">
        <f>IFERROR(IF(H250="Entregue",IF(COUNTIFS(I$2:$I535,I250)&gt;1,"x",1),"x"),"")</f>
        <v>x</v>
      </c>
      <c r="S250" s="26">
        <v>2196</v>
      </c>
      <c r="T250" s="26">
        <v>1</v>
      </c>
      <c r="U250" s="26" t="s">
        <v>748</v>
      </c>
      <c r="V250" s="26" t="s">
        <v>730</v>
      </c>
      <c r="W250" s="26" t="s">
        <v>160</v>
      </c>
      <c r="X250" s="3" t="s">
        <v>791</v>
      </c>
    </row>
    <row r="251" spans="1:24" x14ac:dyDescent="0.25">
      <c r="A251" s="39">
        <v>46154</v>
      </c>
      <c r="B251" s="99">
        <v>34871</v>
      </c>
      <c r="C251" s="46" t="s">
        <v>703</v>
      </c>
      <c r="D251" s="37">
        <v>3</v>
      </c>
      <c r="E251" s="36">
        <v>3252</v>
      </c>
      <c r="F251" s="4" t="s">
        <v>751</v>
      </c>
      <c r="G251" s="98">
        <v>9465</v>
      </c>
      <c r="H251" s="1" t="s">
        <v>168</v>
      </c>
      <c r="I251" s="28" t="s">
        <v>790</v>
      </c>
      <c r="J251" s="37">
        <v>46313</v>
      </c>
      <c r="K251" s="37">
        <v>18403</v>
      </c>
      <c r="L251" s="39">
        <v>46155</v>
      </c>
      <c r="M251" s="41">
        <v>46155</v>
      </c>
      <c r="N251" s="31"/>
      <c r="O251" s="30">
        <f t="shared" si="22"/>
        <v>1</v>
      </c>
      <c r="P251" s="30">
        <f>IFERROR(IF(M251="",0,M251-I.T[[#This Row],[Data Expedição]]),"")</f>
        <v>0</v>
      </c>
      <c r="Q251" s="32">
        <f t="shared" si="23"/>
        <v>46143</v>
      </c>
      <c r="R251" s="33" t="str">
        <f>IFERROR(IF(H251="Entregue",IF(COUNTIFS(I$2:$I1345,I251)&gt;1,"x",1),"x"),"")</f>
        <v>x</v>
      </c>
      <c r="S251" s="26">
        <v>2196</v>
      </c>
      <c r="T251" s="26">
        <v>1</v>
      </c>
      <c r="U251" s="26" t="s">
        <v>748</v>
      </c>
      <c r="V251" s="26" t="s">
        <v>730</v>
      </c>
      <c r="W251" s="26" t="s">
        <v>160</v>
      </c>
      <c r="X251" s="3" t="s">
        <v>791</v>
      </c>
    </row>
    <row r="252" spans="1:24" x14ac:dyDescent="0.25">
      <c r="A252" s="39">
        <v>46154</v>
      </c>
      <c r="B252" s="99">
        <v>95109</v>
      </c>
      <c r="C252" s="46" t="s">
        <v>427</v>
      </c>
      <c r="D252" s="37">
        <v>2</v>
      </c>
      <c r="E252" s="36">
        <v>960</v>
      </c>
      <c r="F252" s="4" t="s">
        <v>751</v>
      </c>
      <c r="G252" s="98">
        <v>9465</v>
      </c>
      <c r="H252" s="1" t="s">
        <v>168</v>
      </c>
      <c r="I252" s="28" t="s">
        <v>790</v>
      </c>
      <c r="J252" s="37">
        <v>46313</v>
      </c>
      <c r="K252" s="37">
        <v>18403</v>
      </c>
      <c r="L252" s="39">
        <v>46155</v>
      </c>
      <c r="M252" s="41">
        <v>46155</v>
      </c>
      <c r="N252" s="31"/>
      <c r="O252" s="30">
        <f t="shared" si="22"/>
        <v>1</v>
      </c>
      <c r="P252" s="30">
        <f>IFERROR(IF(M252="",0,M252-I.T[[#This Row],[Data Expedição]]),"")</f>
        <v>0</v>
      </c>
      <c r="Q252" s="32">
        <f t="shared" si="23"/>
        <v>46143</v>
      </c>
      <c r="R252" s="33" t="str">
        <f>IFERROR(IF(H252="Entregue",IF(COUNTIFS(I$2:$I1345,I252)&gt;1,"x",1),"x"),"")</f>
        <v>x</v>
      </c>
      <c r="S252" s="26">
        <v>2196</v>
      </c>
      <c r="T252" s="26">
        <v>1</v>
      </c>
      <c r="U252" s="26" t="s">
        <v>748</v>
      </c>
      <c r="V252" s="26" t="s">
        <v>730</v>
      </c>
      <c r="W252" s="26" t="s">
        <v>160</v>
      </c>
      <c r="X252" s="3" t="s">
        <v>792</v>
      </c>
    </row>
    <row r="253" spans="1:24" x14ac:dyDescent="0.25">
      <c r="A253" s="39">
        <v>46154</v>
      </c>
      <c r="B253" s="99">
        <v>95735</v>
      </c>
      <c r="C253" s="46" t="s">
        <v>380</v>
      </c>
      <c r="D253" s="37">
        <v>6</v>
      </c>
      <c r="E253" s="36">
        <v>4176</v>
      </c>
      <c r="F253" s="4" t="s">
        <v>751</v>
      </c>
      <c r="G253" s="98">
        <v>9465</v>
      </c>
      <c r="H253" s="1" t="s">
        <v>168</v>
      </c>
      <c r="I253" s="28" t="s">
        <v>790</v>
      </c>
      <c r="J253" s="37">
        <v>46313</v>
      </c>
      <c r="K253" s="37">
        <v>18403</v>
      </c>
      <c r="L253" s="39">
        <v>46155</v>
      </c>
      <c r="M253" s="41">
        <v>46155</v>
      </c>
      <c r="N253" s="31"/>
      <c r="O253" s="30">
        <f t="shared" si="22"/>
        <v>1</v>
      </c>
      <c r="P253" s="30">
        <f>IFERROR(IF(M253="",0,M253-I.T[[#This Row],[Data Expedição]]),"")</f>
        <v>0</v>
      </c>
      <c r="Q253" s="32">
        <f t="shared" si="23"/>
        <v>46143</v>
      </c>
      <c r="R253" s="33" t="str">
        <f>IFERROR(IF(H253="Entregue",IF(COUNTIFS(I$2:$I1345,I253)&gt;1,"x",1),"x"),"")</f>
        <v>x</v>
      </c>
      <c r="S253" s="26">
        <v>2196</v>
      </c>
      <c r="T253" s="26">
        <v>1</v>
      </c>
      <c r="U253" s="26" t="s">
        <v>748</v>
      </c>
      <c r="V253" s="26" t="s">
        <v>730</v>
      </c>
      <c r="W253" s="26" t="s">
        <v>160</v>
      </c>
      <c r="X253" s="3" t="s">
        <v>791</v>
      </c>
    </row>
    <row r="254" spans="1:24" x14ac:dyDescent="0.25">
      <c r="A254" s="39">
        <v>46154</v>
      </c>
      <c r="B254" s="99">
        <v>95076</v>
      </c>
      <c r="C254" s="46" t="s">
        <v>448</v>
      </c>
      <c r="D254" s="37">
        <v>3</v>
      </c>
      <c r="E254" s="36">
        <v>1440</v>
      </c>
      <c r="F254" s="4" t="s">
        <v>751</v>
      </c>
      <c r="G254" s="98">
        <v>9465</v>
      </c>
      <c r="H254" s="1" t="s">
        <v>168</v>
      </c>
      <c r="I254" s="28" t="s">
        <v>790</v>
      </c>
      <c r="J254" s="37">
        <v>46313</v>
      </c>
      <c r="K254" s="37">
        <v>18403</v>
      </c>
      <c r="L254" s="39">
        <v>46155</v>
      </c>
      <c r="M254" s="41">
        <v>46155</v>
      </c>
      <c r="N254" s="31"/>
      <c r="O254" s="30">
        <f t="shared" si="22"/>
        <v>1</v>
      </c>
      <c r="P254" s="30">
        <f>IFERROR(IF(M254="",0,M254-I.T[[#This Row],[Data Expedição]]),"")</f>
        <v>0</v>
      </c>
      <c r="Q254" s="32">
        <f t="shared" si="23"/>
        <v>46143</v>
      </c>
      <c r="R254" s="33" t="str">
        <f>IFERROR(IF(H254="Entregue",IF(COUNTIFS(I$2:$I1345,I254)&gt;1,"x",1),"x"),"")</f>
        <v>x</v>
      </c>
      <c r="S254" s="26">
        <v>2196</v>
      </c>
      <c r="T254" s="26">
        <v>1</v>
      </c>
      <c r="U254" s="26" t="s">
        <v>748</v>
      </c>
      <c r="V254" s="26" t="s">
        <v>730</v>
      </c>
      <c r="W254" s="26" t="s">
        <v>160</v>
      </c>
      <c r="X254" s="3" t="s">
        <v>792</v>
      </c>
    </row>
    <row r="255" spans="1:24" x14ac:dyDescent="0.25">
      <c r="A255" s="39">
        <v>46154</v>
      </c>
      <c r="B255" s="99">
        <v>32432</v>
      </c>
      <c r="C255" s="46" t="s">
        <v>381</v>
      </c>
      <c r="D255" s="37">
        <v>3</v>
      </c>
      <c r="E255" s="36">
        <v>1902</v>
      </c>
      <c r="F255" s="4" t="s">
        <v>751</v>
      </c>
      <c r="G255" s="98">
        <v>9465</v>
      </c>
      <c r="H255" s="1" t="s">
        <v>168</v>
      </c>
      <c r="I255" s="33" t="s">
        <v>790</v>
      </c>
      <c r="J255" s="37">
        <v>46313</v>
      </c>
      <c r="K255" s="37">
        <v>18403</v>
      </c>
      <c r="L255" s="39">
        <v>46155</v>
      </c>
      <c r="M255" s="41">
        <v>46155</v>
      </c>
      <c r="N255" s="31"/>
      <c r="O255" s="30">
        <f t="shared" si="22"/>
        <v>1</v>
      </c>
      <c r="P255" s="30">
        <f>IFERROR(IF(M255="",0,M255-I.T[[#This Row],[Data Expedição]]),"")</f>
        <v>0</v>
      </c>
      <c r="Q255" s="32">
        <f t="shared" si="23"/>
        <v>46143</v>
      </c>
      <c r="R255" s="33" t="str">
        <f>IFERROR(IF(H255="Entregue",IF(COUNTIFS(I$2:$I1345,I255)&gt;1,"x",1),"x"),"")</f>
        <v>x</v>
      </c>
      <c r="S255" s="26">
        <v>2196</v>
      </c>
      <c r="T255" s="26">
        <v>1</v>
      </c>
      <c r="U255" s="26" t="s">
        <v>748</v>
      </c>
      <c r="V255" s="26" t="s">
        <v>730</v>
      </c>
      <c r="W255" s="26" t="s">
        <v>160</v>
      </c>
      <c r="X255" s="3" t="s">
        <v>791</v>
      </c>
    </row>
    <row r="256" spans="1:24" x14ac:dyDescent="0.25">
      <c r="A256" s="39">
        <v>46154</v>
      </c>
      <c r="B256" s="99">
        <v>33271</v>
      </c>
      <c r="C256" s="46" t="s">
        <v>389</v>
      </c>
      <c r="D256" s="37">
        <v>1</v>
      </c>
      <c r="E256" s="36">
        <v>480</v>
      </c>
      <c r="F256" s="4" t="s">
        <v>751</v>
      </c>
      <c r="G256" s="98">
        <v>9465</v>
      </c>
      <c r="H256" s="1" t="s">
        <v>168</v>
      </c>
      <c r="I256" s="28" t="s">
        <v>790</v>
      </c>
      <c r="J256" s="37">
        <v>46313</v>
      </c>
      <c r="K256" s="37">
        <v>18403</v>
      </c>
      <c r="L256" s="39">
        <v>46155</v>
      </c>
      <c r="M256" s="41">
        <v>46155</v>
      </c>
      <c r="N256" s="31"/>
      <c r="O256" s="30">
        <f t="shared" si="22"/>
        <v>1</v>
      </c>
      <c r="P256" s="30">
        <f>IFERROR(IF(M256="",0,M256-I.T[[#This Row],[Data Expedição]]),"")</f>
        <v>0</v>
      </c>
      <c r="Q256" s="32">
        <f t="shared" si="23"/>
        <v>46143</v>
      </c>
      <c r="R256" s="26" t="str">
        <f>IFERROR(IF(H256="Entregue",IF(COUNTIFS(I$2:$I541,I256)&gt;1,"x",1),"x"),"")</f>
        <v>x</v>
      </c>
      <c r="S256" s="26">
        <v>2196</v>
      </c>
      <c r="T256" s="26">
        <v>1</v>
      </c>
      <c r="U256" s="26" t="s">
        <v>748</v>
      </c>
      <c r="V256" s="26" t="s">
        <v>730</v>
      </c>
      <c r="W256" s="26" t="s">
        <v>160</v>
      </c>
      <c r="X256" s="3" t="s">
        <v>792</v>
      </c>
    </row>
    <row r="257" spans="1:24" x14ac:dyDescent="0.25">
      <c r="A257" s="39">
        <v>46154</v>
      </c>
      <c r="B257" s="99">
        <v>95678</v>
      </c>
      <c r="C257" s="46" t="s">
        <v>474</v>
      </c>
      <c r="D257" s="37">
        <v>1</v>
      </c>
      <c r="E257" s="36">
        <v>480</v>
      </c>
      <c r="F257" s="4" t="s">
        <v>751</v>
      </c>
      <c r="G257" s="98">
        <v>9465</v>
      </c>
      <c r="H257" s="1" t="s">
        <v>168</v>
      </c>
      <c r="I257" s="28" t="s">
        <v>790</v>
      </c>
      <c r="J257" s="37">
        <v>46313</v>
      </c>
      <c r="K257" s="37">
        <v>18403</v>
      </c>
      <c r="L257" s="39">
        <v>46155</v>
      </c>
      <c r="M257" s="41">
        <v>46155</v>
      </c>
      <c r="N257" s="31"/>
      <c r="O257" s="30">
        <f t="shared" si="22"/>
        <v>1</v>
      </c>
      <c r="P257" s="30">
        <f>IFERROR(IF(M257="",0,M257-I.T[[#This Row],[Data Expedição]]),"")</f>
        <v>0</v>
      </c>
      <c r="Q257" s="32">
        <f t="shared" si="23"/>
        <v>46143</v>
      </c>
      <c r="R257" s="33" t="str">
        <f>IFERROR(IF(H257="Entregue",IF(COUNTIFS(I$2:$I1345,I257)&gt;1,"x",1),"x"),"")</f>
        <v>x</v>
      </c>
      <c r="S257" s="26">
        <v>2196</v>
      </c>
      <c r="T257" s="26">
        <v>1</v>
      </c>
      <c r="U257" s="26" t="s">
        <v>748</v>
      </c>
      <c r="V257" s="26" t="s">
        <v>730</v>
      </c>
      <c r="W257" s="26" t="s">
        <v>160</v>
      </c>
      <c r="X257" s="3" t="s">
        <v>792</v>
      </c>
    </row>
    <row r="258" spans="1:24" x14ac:dyDescent="0.25">
      <c r="A258" s="39">
        <v>46154</v>
      </c>
      <c r="B258" s="99">
        <v>34624</v>
      </c>
      <c r="C258" s="46" t="s">
        <v>786</v>
      </c>
      <c r="D258" s="37">
        <v>2</v>
      </c>
      <c r="E258" s="36">
        <v>2676</v>
      </c>
      <c r="F258" s="4" t="s">
        <v>751</v>
      </c>
      <c r="G258" s="98">
        <v>9465</v>
      </c>
      <c r="H258" s="1" t="s">
        <v>168</v>
      </c>
      <c r="I258" s="28" t="s">
        <v>790</v>
      </c>
      <c r="J258" s="37">
        <v>46313</v>
      </c>
      <c r="K258" s="37">
        <v>18403</v>
      </c>
      <c r="L258" s="39">
        <v>46155</v>
      </c>
      <c r="M258" s="41">
        <v>46155</v>
      </c>
      <c r="N258" s="31"/>
      <c r="O258" s="30">
        <f t="shared" si="22"/>
        <v>1</v>
      </c>
      <c r="P258" s="30">
        <f>IFERROR(IF(M258="",0,M258-I.T[[#This Row],[Data Expedição]]),"")</f>
        <v>0</v>
      </c>
      <c r="Q258" s="32">
        <f t="shared" si="23"/>
        <v>46143</v>
      </c>
      <c r="R258" s="33" t="str">
        <f>IFERROR(IF(H258="Entregue",IF(COUNTIFS(I$2:$I1345,I258)&gt;1,"x",1),"x"),"")</f>
        <v>x</v>
      </c>
      <c r="S258" s="26">
        <v>2196</v>
      </c>
      <c r="T258" s="26">
        <v>1</v>
      </c>
      <c r="U258" s="26" t="s">
        <v>748</v>
      </c>
      <c r="V258" s="26" t="s">
        <v>730</v>
      </c>
      <c r="W258" s="26" t="s">
        <v>160</v>
      </c>
      <c r="X258" s="3" t="s">
        <v>791</v>
      </c>
    </row>
    <row r="259" spans="1:24" x14ac:dyDescent="0.25">
      <c r="A259" s="39">
        <v>46154</v>
      </c>
      <c r="B259" s="99">
        <v>34768</v>
      </c>
      <c r="C259" s="46" t="s">
        <v>435</v>
      </c>
      <c r="D259" s="37">
        <v>2</v>
      </c>
      <c r="E259" s="36">
        <v>960</v>
      </c>
      <c r="F259" s="4" t="s">
        <v>751</v>
      </c>
      <c r="G259" s="98">
        <v>9465</v>
      </c>
      <c r="H259" s="1" t="s">
        <v>168</v>
      </c>
      <c r="I259" s="28" t="s">
        <v>790</v>
      </c>
      <c r="J259" s="37">
        <v>46313</v>
      </c>
      <c r="K259" s="37">
        <v>18403</v>
      </c>
      <c r="L259" s="39">
        <v>46155</v>
      </c>
      <c r="M259" s="41">
        <v>46155</v>
      </c>
      <c r="N259" s="31"/>
      <c r="O259" s="30">
        <f t="shared" si="22"/>
        <v>1</v>
      </c>
      <c r="P259" s="30">
        <f>IFERROR(IF(M259="",0,M259-I.T[[#This Row],[Data Expedição]]),"")</f>
        <v>0</v>
      </c>
      <c r="Q259" s="32">
        <f t="shared" si="23"/>
        <v>46143</v>
      </c>
      <c r="R259" s="26" t="str">
        <f>IFERROR(IF(H259="Entregue",IF(COUNTIFS(I$2:$I544,I259)&gt;1,"x",1),"x"),"")</f>
        <v>x</v>
      </c>
      <c r="S259" s="26">
        <v>2196</v>
      </c>
      <c r="T259" s="26">
        <v>1</v>
      </c>
      <c r="U259" s="26" t="s">
        <v>748</v>
      </c>
      <c r="V259" s="26" t="s">
        <v>730</v>
      </c>
      <c r="W259" s="26" t="s">
        <v>160</v>
      </c>
      <c r="X259" s="3" t="s">
        <v>792</v>
      </c>
    </row>
    <row r="260" spans="1:24" x14ac:dyDescent="0.25">
      <c r="A260" s="39">
        <v>46154</v>
      </c>
      <c r="B260" s="99">
        <v>33107</v>
      </c>
      <c r="C260" s="46" t="s">
        <v>451</v>
      </c>
      <c r="D260" s="37">
        <v>5</v>
      </c>
      <c r="E260" s="36">
        <v>4812</v>
      </c>
      <c r="F260" s="4" t="s">
        <v>751</v>
      </c>
      <c r="G260" s="98">
        <v>9465</v>
      </c>
      <c r="H260" s="1" t="s">
        <v>168</v>
      </c>
      <c r="I260" s="28" t="s">
        <v>790</v>
      </c>
      <c r="J260" s="37">
        <v>46313</v>
      </c>
      <c r="K260" s="37">
        <v>18403</v>
      </c>
      <c r="L260" s="39">
        <v>46155</v>
      </c>
      <c r="M260" s="41">
        <v>46155</v>
      </c>
      <c r="N260" s="31"/>
      <c r="O260" s="30">
        <f t="shared" si="22"/>
        <v>1</v>
      </c>
      <c r="P260" s="30">
        <f>IFERROR(IF(M260="",0,M260-I.T[[#This Row],[Data Expedição]]),"")</f>
        <v>0</v>
      </c>
      <c r="Q260" s="32">
        <f t="shared" si="23"/>
        <v>46143</v>
      </c>
      <c r="R260" s="33" t="str">
        <f>IFERROR(IF(H260="Entregue",IF(COUNTIFS(I$2:$I1345,I260)&gt;1,"x",1),"x"),"")</f>
        <v>x</v>
      </c>
      <c r="S260" s="26">
        <v>2196</v>
      </c>
      <c r="T260" s="26">
        <v>1</v>
      </c>
      <c r="U260" s="26" t="s">
        <v>748</v>
      </c>
      <c r="V260" s="26" t="s">
        <v>730</v>
      </c>
      <c r="W260" s="26" t="s">
        <v>160</v>
      </c>
      <c r="X260" s="3" t="s">
        <v>792</v>
      </c>
    </row>
    <row r="261" spans="1:24" x14ac:dyDescent="0.25">
      <c r="A261" s="39"/>
      <c r="B261" s="99"/>
      <c r="C261" s="46"/>
      <c r="D261" s="37"/>
      <c r="E261" s="36"/>
      <c r="F261" s="37"/>
      <c r="G261" s="98"/>
      <c r="H261" s="4"/>
      <c r="I261" s="28"/>
      <c r="J261" s="37"/>
      <c r="K261" s="37"/>
      <c r="L261" s="39"/>
      <c r="M261" s="39"/>
      <c r="N261" s="28"/>
      <c r="O261" s="26"/>
      <c r="P261" s="26"/>
      <c r="Q261" s="25"/>
      <c r="R261" s="26"/>
      <c r="S261" s="26"/>
      <c r="T261" s="26"/>
      <c r="U261" s="26"/>
      <c r="V261" s="26"/>
      <c r="W261" s="26"/>
      <c r="X261" s="26"/>
    </row>
    <row r="262" spans="1:24" x14ac:dyDescent="0.25">
      <c r="A262" s="39">
        <v>46153</v>
      </c>
      <c r="B262" s="99">
        <v>95701</v>
      </c>
      <c r="C262" s="46" t="s">
        <v>514</v>
      </c>
      <c r="D262" s="37">
        <v>4</v>
      </c>
      <c r="E262" s="36">
        <v>2118</v>
      </c>
      <c r="F262" s="37"/>
      <c r="G262" s="98"/>
      <c r="H262" s="1" t="s">
        <v>167</v>
      </c>
      <c r="I262" s="28"/>
      <c r="J262" s="37"/>
      <c r="K262" s="37"/>
      <c r="L262" s="39"/>
      <c r="M262" s="39"/>
      <c r="N262" s="31"/>
      <c r="O262" s="30">
        <f>IFERROR(IF(L262="",0,L262-A262),"")</f>
        <v>0</v>
      </c>
      <c r="P262" s="30">
        <f>IFERROR(IF(M262="",0,M262-I.T[[#This Row],[Data Expedição]]),"")</f>
        <v>0</v>
      </c>
      <c r="Q262" s="32">
        <f>IFERROR(DATE(YEAR(A262),MONTH(A262),1),"")</f>
        <v>46143</v>
      </c>
      <c r="R262" s="26" t="str">
        <f>IFERROR(IF(H262="Entregue",IF(COUNTIFS(I$2:$I559,I262)&gt;1,"x",1),"x"),"")</f>
        <v>x</v>
      </c>
      <c r="S262" s="26">
        <v>2196</v>
      </c>
      <c r="T262" s="26">
        <v>1</v>
      </c>
      <c r="U262" s="26" t="s">
        <v>748</v>
      </c>
      <c r="V262" s="26" t="s">
        <v>730</v>
      </c>
      <c r="W262" s="26" t="s">
        <v>160</v>
      </c>
      <c r="X262" s="26" t="s">
        <v>739</v>
      </c>
    </row>
    <row r="263" spans="1:24" x14ac:dyDescent="0.25">
      <c r="A263" s="39">
        <v>46153</v>
      </c>
      <c r="B263" s="99">
        <v>32247</v>
      </c>
      <c r="C263" s="46" t="s">
        <v>415</v>
      </c>
      <c r="D263" s="37">
        <v>5</v>
      </c>
      <c r="E263" s="36">
        <v>2778</v>
      </c>
      <c r="F263" s="37"/>
      <c r="G263" s="98"/>
      <c r="H263" s="1" t="s">
        <v>167</v>
      </c>
      <c r="I263" s="28"/>
      <c r="J263" s="37"/>
      <c r="K263" s="37"/>
      <c r="L263" s="39"/>
      <c r="M263" s="39"/>
      <c r="N263" s="31"/>
      <c r="O263" s="30">
        <f>IFERROR(IF(L263="",0,L263-A263),"")</f>
        <v>0</v>
      </c>
      <c r="P263" s="30">
        <f>IFERROR(IF(M263="",0,M263-I.T[[#This Row],[Data Expedição]]),"")</f>
        <v>0</v>
      </c>
      <c r="Q263" s="32">
        <f>IFERROR(DATE(YEAR(A263),MONTH(A263),1),"")</f>
        <v>46143</v>
      </c>
      <c r="R263" s="33" t="str">
        <f>IFERROR(IF(H263="Entregue",IF(COUNTIFS(I$2:$I1345,I263)&gt;1,"x",1),"x"),"")</f>
        <v>x</v>
      </c>
      <c r="S263" s="26">
        <v>2196</v>
      </c>
      <c r="T263" s="26">
        <v>1</v>
      </c>
      <c r="U263" s="26" t="s">
        <v>748</v>
      </c>
      <c r="V263" s="26" t="s">
        <v>730</v>
      </c>
      <c r="W263" s="26" t="s">
        <v>160</v>
      </c>
      <c r="X263" s="26" t="s">
        <v>739</v>
      </c>
    </row>
    <row r="264" spans="1:24" x14ac:dyDescent="0.25">
      <c r="A264" s="39">
        <v>46153</v>
      </c>
      <c r="B264" s="99">
        <v>32060</v>
      </c>
      <c r="C264" s="46" t="s">
        <v>368</v>
      </c>
      <c r="D264" s="37">
        <v>15</v>
      </c>
      <c r="E264" s="36">
        <v>7200</v>
      </c>
      <c r="F264" s="37"/>
      <c r="G264" s="98"/>
      <c r="H264" s="1" t="s">
        <v>167</v>
      </c>
      <c r="I264" s="28"/>
      <c r="J264" s="37"/>
      <c r="K264" s="37"/>
      <c r="L264" s="39"/>
      <c r="M264" s="39"/>
      <c r="N264" s="31"/>
      <c r="O264" s="30">
        <f>IFERROR(IF(L264="",0,L264-A264),"")</f>
        <v>0</v>
      </c>
      <c r="P264" s="30">
        <f>IFERROR(IF(M264="",0,M264-I.T[[#This Row],[Data Expedição]]),"")</f>
        <v>0</v>
      </c>
      <c r="Q264" s="32">
        <f>IFERROR(DATE(YEAR(A264),MONTH(A264),1),"")</f>
        <v>46143</v>
      </c>
      <c r="R264" s="26" t="str">
        <f>IFERROR(IF(H264="Entregue",IF(COUNTIFS(I$2:$I561,I264)&gt;1,"x",1),"x"),"")</f>
        <v>x</v>
      </c>
      <c r="S264" s="26">
        <v>2196</v>
      </c>
      <c r="T264" s="26">
        <v>1</v>
      </c>
      <c r="U264" s="26" t="s">
        <v>748</v>
      </c>
      <c r="V264" s="26" t="s">
        <v>730</v>
      </c>
      <c r="W264" s="26" t="s">
        <v>160</v>
      </c>
      <c r="X264" s="26" t="s">
        <v>739</v>
      </c>
    </row>
    <row r="265" spans="1:24" x14ac:dyDescent="0.25">
      <c r="A265" s="39"/>
      <c r="B265" s="99"/>
      <c r="C265" s="46"/>
      <c r="D265" s="37"/>
      <c r="E265" s="36"/>
      <c r="F265" s="37"/>
      <c r="G265" s="98"/>
      <c r="H265" s="4"/>
      <c r="I265" s="28"/>
      <c r="J265" s="37"/>
      <c r="K265" s="37"/>
      <c r="L265" s="39"/>
      <c r="M265" s="39"/>
      <c r="N265" s="28"/>
      <c r="O265" s="26"/>
      <c r="P265" s="26"/>
      <c r="Q265" s="25"/>
      <c r="R265" s="26"/>
      <c r="S265" s="26"/>
      <c r="T265" s="26"/>
      <c r="U265" s="26"/>
      <c r="V265" s="26"/>
      <c r="W265" s="26"/>
      <c r="X265" s="26"/>
    </row>
    <row r="266" spans="1:24" x14ac:dyDescent="0.25">
      <c r="A266" s="39">
        <v>46154</v>
      </c>
      <c r="B266" s="99">
        <v>32060</v>
      </c>
      <c r="C266" s="46" t="s">
        <v>368</v>
      </c>
      <c r="D266" s="37">
        <v>21</v>
      </c>
      <c r="E266" s="36">
        <v>9822</v>
      </c>
      <c r="F266" s="37"/>
      <c r="G266" s="98"/>
      <c r="H266" s="1" t="s">
        <v>167</v>
      </c>
      <c r="I266" s="28"/>
      <c r="J266" s="37"/>
      <c r="K266" s="37"/>
      <c r="L266" s="39"/>
      <c r="M266" s="39"/>
      <c r="N266" s="31"/>
      <c r="O266" s="30">
        <f>IFERROR(IF(L266="",0,L266-A266),"")</f>
        <v>0</v>
      </c>
      <c r="P266" s="30">
        <f>IFERROR(IF(M266="",0,M266-I.T[[#This Row],[Data Expedição]]),"")</f>
        <v>0</v>
      </c>
      <c r="Q266" s="32">
        <f>IFERROR(DATE(YEAR(A266),MONTH(A266),1),"")</f>
        <v>46143</v>
      </c>
      <c r="R266" s="33" t="str">
        <f>IFERROR(IF(H266="Entregue",IF(COUNTIFS(I$2:$I1345,I266)&gt;1,"x",1),"x"),"")</f>
        <v>x</v>
      </c>
      <c r="S266" s="26">
        <v>2196</v>
      </c>
      <c r="T266" s="26">
        <v>1</v>
      </c>
      <c r="U266" s="26" t="s">
        <v>748</v>
      </c>
      <c r="V266" s="26" t="s">
        <v>730</v>
      </c>
      <c r="W266" s="26" t="s">
        <v>160</v>
      </c>
      <c r="X266" s="26" t="s">
        <v>739</v>
      </c>
    </row>
    <row r="267" spans="1:24" x14ac:dyDescent="0.25">
      <c r="A267" s="39"/>
      <c r="B267" s="99"/>
      <c r="C267" s="46"/>
      <c r="D267" s="37"/>
      <c r="E267" s="36"/>
      <c r="F267" s="37"/>
      <c r="G267" s="98"/>
      <c r="H267" s="4"/>
      <c r="I267" s="28"/>
      <c r="J267" s="37"/>
      <c r="K267" s="37"/>
      <c r="L267" s="39"/>
      <c r="M267" s="39"/>
      <c r="N267" s="28"/>
      <c r="O267" s="26"/>
      <c r="P267" s="26"/>
      <c r="Q267" s="25"/>
      <c r="R267" s="26"/>
      <c r="S267" s="26"/>
      <c r="T267" s="26"/>
      <c r="U267" s="26"/>
      <c r="V267" s="26"/>
      <c r="W267" s="26"/>
      <c r="X267" s="26"/>
    </row>
    <row r="268" spans="1:24" x14ac:dyDescent="0.25">
      <c r="A268" s="39">
        <v>46154</v>
      </c>
      <c r="B268" s="99">
        <v>32060</v>
      </c>
      <c r="C268" s="46" t="s">
        <v>4</v>
      </c>
      <c r="D268" s="37">
        <v>6</v>
      </c>
      <c r="E268" s="36">
        <v>6942</v>
      </c>
      <c r="F268" s="4" t="s">
        <v>751</v>
      </c>
      <c r="G268" s="98">
        <v>9466</v>
      </c>
      <c r="H268" s="1" t="s">
        <v>168</v>
      </c>
      <c r="I268" s="33" t="s">
        <v>793</v>
      </c>
      <c r="J268" s="37">
        <v>46338</v>
      </c>
      <c r="K268" s="37">
        <v>18426</v>
      </c>
      <c r="L268" s="39">
        <v>46156</v>
      </c>
      <c r="M268" s="39">
        <v>46156</v>
      </c>
      <c r="N268" s="31"/>
      <c r="O268" s="30">
        <f t="shared" ref="O268:O273" si="24">IFERROR(IF(L268="",0,L268-A268),"")</f>
        <v>2</v>
      </c>
      <c r="P268" s="30">
        <f>IFERROR(IF(M268="",0,M268-I.T[[#This Row],[Data Expedição]]),"")</f>
        <v>0</v>
      </c>
      <c r="Q268" s="32">
        <f t="shared" ref="Q268:Q273" si="25">IFERROR(DATE(YEAR(A268),MONTH(A268),1),"")</f>
        <v>46143</v>
      </c>
      <c r="R268" s="33" t="str">
        <f>IFERROR(IF(H268="Entregue",IF(COUNTIFS(I$2:$I1345,I268)&gt;1,"x",1),"x"),"")</f>
        <v>x</v>
      </c>
      <c r="S268" s="26">
        <v>2196</v>
      </c>
      <c r="T268" s="26">
        <v>1</v>
      </c>
      <c r="U268" s="26" t="s">
        <v>748</v>
      </c>
      <c r="V268" s="26" t="s">
        <v>730</v>
      </c>
      <c r="W268" s="26" t="s">
        <v>179</v>
      </c>
      <c r="X268" s="26"/>
    </row>
    <row r="269" spans="1:24" x14ac:dyDescent="0.25">
      <c r="A269" s="39">
        <v>46154</v>
      </c>
      <c r="B269" s="99">
        <v>95089</v>
      </c>
      <c r="C269" s="46" t="s">
        <v>195</v>
      </c>
      <c r="D269" s="37">
        <v>7</v>
      </c>
      <c r="E269" s="36">
        <v>3300</v>
      </c>
      <c r="F269" s="4" t="s">
        <v>751</v>
      </c>
      <c r="G269" s="98">
        <v>9466</v>
      </c>
      <c r="H269" s="1" t="s">
        <v>168</v>
      </c>
      <c r="I269" s="33" t="s">
        <v>793</v>
      </c>
      <c r="J269" s="37">
        <v>46338</v>
      </c>
      <c r="K269" s="37">
        <v>18426</v>
      </c>
      <c r="L269" s="39">
        <v>46156</v>
      </c>
      <c r="M269" s="39">
        <v>46156</v>
      </c>
      <c r="N269" s="31"/>
      <c r="O269" s="30">
        <f t="shared" si="24"/>
        <v>2</v>
      </c>
      <c r="P269" s="30">
        <f>IFERROR(IF(M269="",0,M269-I.T[[#This Row],[Data Expedição]]),"")</f>
        <v>0</v>
      </c>
      <c r="Q269" s="32">
        <f t="shared" si="25"/>
        <v>46143</v>
      </c>
      <c r="R269" s="26" t="str">
        <f>IFERROR(IF(H269="Entregue",IF(COUNTIFS(I$2:$I568,I269)&gt;1,"x",1),"x"),"")</f>
        <v>x</v>
      </c>
      <c r="S269" s="26">
        <v>2196</v>
      </c>
      <c r="T269" s="26">
        <v>1</v>
      </c>
      <c r="U269" s="26" t="s">
        <v>748</v>
      </c>
      <c r="V269" s="26" t="s">
        <v>730</v>
      </c>
      <c r="W269" s="26" t="s">
        <v>179</v>
      </c>
      <c r="X269" s="26"/>
    </row>
    <row r="270" spans="1:24" x14ac:dyDescent="0.25">
      <c r="A270" s="39">
        <v>46154</v>
      </c>
      <c r="B270" s="99">
        <v>30851</v>
      </c>
      <c r="C270" s="46" t="s">
        <v>47</v>
      </c>
      <c r="D270" s="37">
        <v>3</v>
      </c>
      <c r="E270" s="36">
        <v>1848</v>
      </c>
      <c r="F270" s="4" t="s">
        <v>751</v>
      </c>
      <c r="G270" s="98">
        <v>9466</v>
      </c>
      <c r="H270" s="1" t="s">
        <v>168</v>
      </c>
      <c r="I270" s="33" t="s">
        <v>793</v>
      </c>
      <c r="J270" s="37">
        <v>46338</v>
      </c>
      <c r="K270" s="37">
        <v>18426</v>
      </c>
      <c r="L270" s="39">
        <v>46156</v>
      </c>
      <c r="M270" s="39">
        <v>46156</v>
      </c>
      <c r="N270" s="31"/>
      <c r="O270" s="30">
        <f t="shared" si="24"/>
        <v>2</v>
      </c>
      <c r="P270" s="30">
        <f>IFERROR(IF(M270="",0,M270-I.T[[#This Row],[Data Expedição]]),"")</f>
        <v>0</v>
      </c>
      <c r="Q270" s="32">
        <f t="shared" si="25"/>
        <v>46143</v>
      </c>
      <c r="R270" s="26" t="str">
        <f>IFERROR(IF(H270="Entregue",IF(COUNTIFS(I$2:$I568,I270)&gt;1,"x",1),"x"),"")</f>
        <v>x</v>
      </c>
      <c r="S270" s="26">
        <v>2196</v>
      </c>
      <c r="T270" s="26">
        <v>1</v>
      </c>
      <c r="U270" s="26" t="s">
        <v>748</v>
      </c>
      <c r="V270" s="26" t="s">
        <v>730</v>
      </c>
      <c r="W270" s="26" t="s">
        <v>179</v>
      </c>
      <c r="X270" s="26"/>
    </row>
    <row r="271" spans="1:24" x14ac:dyDescent="0.25">
      <c r="A271" s="39">
        <v>46154</v>
      </c>
      <c r="B271" s="99">
        <v>33318</v>
      </c>
      <c r="C271" s="46" t="s">
        <v>230</v>
      </c>
      <c r="D271" s="37">
        <v>8</v>
      </c>
      <c r="E271" s="36">
        <v>2958</v>
      </c>
      <c r="F271" s="4" t="s">
        <v>751</v>
      </c>
      <c r="G271" s="98">
        <v>9466</v>
      </c>
      <c r="H271" s="1" t="s">
        <v>168</v>
      </c>
      <c r="I271" s="33" t="s">
        <v>793</v>
      </c>
      <c r="J271" s="37">
        <v>46338</v>
      </c>
      <c r="K271" s="37">
        <v>18426</v>
      </c>
      <c r="L271" s="39">
        <v>46156</v>
      </c>
      <c r="M271" s="39">
        <v>46156</v>
      </c>
      <c r="N271" s="31"/>
      <c r="O271" s="30">
        <f t="shared" si="24"/>
        <v>2</v>
      </c>
      <c r="P271" s="30">
        <f>IFERROR(IF(M271="",0,M271-I.T[[#This Row],[Data Expedição]]),"")</f>
        <v>0</v>
      </c>
      <c r="Q271" s="32">
        <f t="shared" si="25"/>
        <v>46143</v>
      </c>
      <c r="R271" s="26" t="str">
        <f>IFERROR(IF(H271="Entregue",IF(COUNTIFS(I$2:$I568,I271)&gt;1,"x",1),"x"),"")</f>
        <v>x</v>
      </c>
      <c r="S271" s="26">
        <v>2196</v>
      </c>
      <c r="T271" s="26">
        <v>1</v>
      </c>
      <c r="U271" s="26" t="s">
        <v>748</v>
      </c>
      <c r="V271" s="26" t="s">
        <v>730</v>
      </c>
      <c r="W271" s="26" t="s">
        <v>179</v>
      </c>
      <c r="X271" s="26"/>
    </row>
    <row r="272" spans="1:24" x14ac:dyDescent="0.25">
      <c r="A272" s="39">
        <v>46154</v>
      </c>
      <c r="B272" s="99">
        <v>33642</v>
      </c>
      <c r="C272" s="46" t="s">
        <v>267</v>
      </c>
      <c r="D272" s="37">
        <v>1</v>
      </c>
      <c r="E272" s="36">
        <v>1092</v>
      </c>
      <c r="F272" s="4" t="s">
        <v>751</v>
      </c>
      <c r="G272" s="98">
        <v>9466</v>
      </c>
      <c r="H272" s="1" t="s">
        <v>168</v>
      </c>
      <c r="I272" s="33" t="s">
        <v>793</v>
      </c>
      <c r="J272" s="37">
        <v>46338</v>
      </c>
      <c r="K272" s="37">
        <v>18426</v>
      </c>
      <c r="L272" s="39">
        <v>46156</v>
      </c>
      <c r="M272" s="39">
        <v>46156</v>
      </c>
      <c r="N272" s="31"/>
      <c r="O272" s="30">
        <f t="shared" si="24"/>
        <v>2</v>
      </c>
      <c r="P272" s="30">
        <f>IFERROR(IF(M272="",0,M272-I.T[[#This Row],[Data Expedição]]),"")</f>
        <v>0</v>
      </c>
      <c r="Q272" s="32">
        <f t="shared" si="25"/>
        <v>46143</v>
      </c>
      <c r="R272" s="33" t="str">
        <f>IFERROR(IF(H272="Entregue",IF(COUNTIFS(I$2:$I1345,I272)&gt;1,"x",1),"x"),"")</f>
        <v>x</v>
      </c>
      <c r="S272" s="26">
        <v>2196</v>
      </c>
      <c r="T272" s="26">
        <v>1</v>
      </c>
      <c r="U272" s="26" t="s">
        <v>748</v>
      </c>
      <c r="V272" s="26" t="s">
        <v>730</v>
      </c>
      <c r="W272" s="26" t="s">
        <v>179</v>
      </c>
      <c r="X272" s="26"/>
    </row>
    <row r="273" spans="1:24" x14ac:dyDescent="0.25">
      <c r="A273" s="39">
        <v>46154</v>
      </c>
      <c r="B273" s="99">
        <v>34693</v>
      </c>
      <c r="C273" s="46" t="s">
        <v>284</v>
      </c>
      <c r="D273" s="37">
        <v>1</v>
      </c>
      <c r="E273" s="36">
        <v>1170</v>
      </c>
      <c r="F273" s="4" t="s">
        <v>751</v>
      </c>
      <c r="G273" s="98">
        <v>9466</v>
      </c>
      <c r="H273" s="1" t="s">
        <v>168</v>
      </c>
      <c r="I273" s="33" t="s">
        <v>793</v>
      </c>
      <c r="J273" s="37">
        <v>46338</v>
      </c>
      <c r="K273" s="37">
        <v>18426</v>
      </c>
      <c r="L273" s="39">
        <v>46156</v>
      </c>
      <c r="M273" s="39">
        <v>46156</v>
      </c>
      <c r="N273" s="31"/>
      <c r="O273" s="30">
        <f t="shared" si="24"/>
        <v>2</v>
      </c>
      <c r="P273" s="30">
        <f>IFERROR(IF(M273="",0,M273-I.T[[#This Row],[Data Expedição]]),"")</f>
        <v>0</v>
      </c>
      <c r="Q273" s="32">
        <f t="shared" si="25"/>
        <v>46143</v>
      </c>
      <c r="R273" s="26" t="str">
        <f>IFERROR(IF(H273="Entregue",IF(COUNTIFS(I$2:$I569,I273)&gt;1,"x",1),"x"),"")</f>
        <v>x</v>
      </c>
      <c r="S273" s="26">
        <v>2196</v>
      </c>
      <c r="T273" s="26">
        <v>1</v>
      </c>
      <c r="U273" s="26" t="s">
        <v>748</v>
      </c>
      <c r="V273" s="26" t="s">
        <v>730</v>
      </c>
      <c r="W273" s="26" t="s">
        <v>179</v>
      </c>
      <c r="X273" s="26"/>
    </row>
    <row r="274" spans="1:24" x14ac:dyDescent="0.25">
      <c r="A274" s="39"/>
      <c r="B274" s="99"/>
      <c r="C274" s="46"/>
      <c r="D274" s="37"/>
      <c r="E274" s="36"/>
      <c r="F274" s="4"/>
      <c r="G274" s="98"/>
      <c r="H274" s="4"/>
      <c r="I274" s="28"/>
      <c r="J274" s="37"/>
      <c r="K274" s="37"/>
      <c r="L274" s="39"/>
      <c r="M274" s="39"/>
      <c r="N274" s="28"/>
      <c r="O274" s="26"/>
      <c r="P274" s="26"/>
      <c r="Q274" s="25"/>
      <c r="R274" s="26"/>
      <c r="S274" s="26"/>
      <c r="T274" s="26"/>
      <c r="U274" s="26"/>
      <c r="V274" s="26"/>
      <c r="W274" s="26"/>
      <c r="X274" s="26"/>
    </row>
    <row r="275" spans="1:24" x14ac:dyDescent="0.25">
      <c r="A275" s="41">
        <v>46155</v>
      </c>
      <c r="B275" s="4">
        <v>31716</v>
      </c>
      <c r="C275" s="46" t="s">
        <v>28</v>
      </c>
      <c r="D275" s="4">
        <v>1</v>
      </c>
      <c r="E275" s="42">
        <v>960</v>
      </c>
      <c r="F275" s="4" t="s">
        <v>751</v>
      </c>
      <c r="G275" s="4">
        <v>9467</v>
      </c>
      <c r="H275" s="1" t="s">
        <v>168</v>
      </c>
      <c r="I275" s="43" t="s">
        <v>794</v>
      </c>
      <c r="J275" s="4">
        <v>46450</v>
      </c>
      <c r="K275" s="4">
        <v>18531</v>
      </c>
      <c r="L275" s="39">
        <v>46160</v>
      </c>
      <c r="M275" s="39">
        <v>46161</v>
      </c>
      <c r="N275" s="44"/>
      <c r="O275" s="30">
        <f t="shared" ref="O275:O281" si="26">IFERROR(IF(L275="",0,L275-A275),"")</f>
        <v>5</v>
      </c>
      <c r="P275" s="30">
        <f>IFERROR(IF(M275="",0,M275-I.T[[#This Row],[Data Expedição]]),"")</f>
        <v>1</v>
      </c>
      <c r="Q275" s="32">
        <f t="shared" ref="Q275:Q281" si="27">IFERROR(DATE(YEAR(A275),MONTH(A275),1),"")</f>
        <v>46143</v>
      </c>
      <c r="R275" s="26" t="str">
        <f>IFERROR(IF(H275="Entregue",IF(COUNTIFS(I$2:$I570,#REF!)&gt;1,"x",1),"x"),"")</f>
        <v>x</v>
      </c>
      <c r="S275" s="26">
        <v>2196</v>
      </c>
      <c r="T275" s="26">
        <v>1</v>
      </c>
      <c r="U275" s="26" t="s">
        <v>748</v>
      </c>
      <c r="V275" s="26" t="s">
        <v>730</v>
      </c>
      <c r="W275" s="26" t="s">
        <v>160</v>
      </c>
      <c r="X275" s="3" t="s">
        <v>792</v>
      </c>
    </row>
    <row r="276" spans="1:24" x14ac:dyDescent="0.25">
      <c r="A276" s="41">
        <v>46155</v>
      </c>
      <c r="B276" s="4">
        <v>33107</v>
      </c>
      <c r="C276" s="46" t="s">
        <v>12</v>
      </c>
      <c r="D276" s="4">
        <v>2</v>
      </c>
      <c r="E276" s="42">
        <v>1788</v>
      </c>
      <c r="F276" s="4" t="s">
        <v>751</v>
      </c>
      <c r="G276" s="4">
        <v>9467</v>
      </c>
      <c r="H276" s="1" t="s">
        <v>168</v>
      </c>
      <c r="I276" s="43" t="s">
        <v>794</v>
      </c>
      <c r="J276" s="4">
        <v>46450</v>
      </c>
      <c r="K276" s="4">
        <v>18531</v>
      </c>
      <c r="L276" s="39">
        <v>46160</v>
      </c>
      <c r="M276" s="39">
        <v>46161</v>
      </c>
      <c r="N276" s="44"/>
      <c r="O276" s="30">
        <f t="shared" si="26"/>
        <v>5</v>
      </c>
      <c r="P276" s="30">
        <f>IFERROR(IF(M276="",0,M276-I.T[[#This Row],[Data Expedição]]),"")</f>
        <v>1</v>
      </c>
      <c r="Q276" s="32">
        <f t="shared" si="27"/>
        <v>46143</v>
      </c>
      <c r="R276" s="33" t="str">
        <f>IFERROR(IF(H276="Entregue",IF(COUNTIFS(I$2:$I1345,#REF!)&gt;1,"x",1),"x"),"")</f>
        <v>x</v>
      </c>
      <c r="S276" s="26">
        <v>2196</v>
      </c>
      <c r="T276" s="26">
        <v>1</v>
      </c>
      <c r="U276" s="26" t="s">
        <v>748</v>
      </c>
      <c r="V276" s="26" t="s">
        <v>730</v>
      </c>
      <c r="W276" s="26" t="s">
        <v>160</v>
      </c>
      <c r="X276" s="3" t="s">
        <v>792</v>
      </c>
    </row>
    <row r="277" spans="1:24" x14ac:dyDescent="0.25">
      <c r="A277" s="41">
        <v>46155</v>
      </c>
      <c r="B277" s="4">
        <v>33271</v>
      </c>
      <c r="C277" s="46" t="s">
        <v>6</v>
      </c>
      <c r="D277" s="4">
        <v>3</v>
      </c>
      <c r="E277" s="42">
        <v>1440</v>
      </c>
      <c r="F277" s="4" t="s">
        <v>751</v>
      </c>
      <c r="G277" s="4">
        <v>9467</v>
      </c>
      <c r="H277" s="1" t="s">
        <v>168</v>
      </c>
      <c r="I277" s="43" t="s">
        <v>794</v>
      </c>
      <c r="J277" s="4">
        <v>46450</v>
      </c>
      <c r="K277" s="4">
        <v>18531</v>
      </c>
      <c r="L277" s="39">
        <v>46160</v>
      </c>
      <c r="M277" s="39">
        <v>46161</v>
      </c>
      <c r="N277" s="44"/>
      <c r="O277" s="30">
        <f t="shared" si="26"/>
        <v>5</v>
      </c>
      <c r="P277" s="30">
        <f>IFERROR(IF(M277="",0,M277-I.T[[#This Row],[Data Expedição]]),"")</f>
        <v>1</v>
      </c>
      <c r="Q277" s="32">
        <f t="shared" si="27"/>
        <v>46143</v>
      </c>
      <c r="R277" s="33" t="str">
        <f>IFERROR(IF(H277="Entregue",IF(COUNTIFS(I$2:$I1345,#REF!)&gt;1,"x",1),"x"),"")</f>
        <v>x</v>
      </c>
      <c r="S277" s="26">
        <v>2196</v>
      </c>
      <c r="T277" s="26">
        <v>1</v>
      </c>
      <c r="U277" s="26" t="s">
        <v>748</v>
      </c>
      <c r="V277" s="26" t="s">
        <v>730</v>
      </c>
      <c r="W277" s="26" t="s">
        <v>160</v>
      </c>
      <c r="X277" s="3" t="s">
        <v>792</v>
      </c>
    </row>
    <row r="278" spans="1:24" x14ac:dyDescent="0.25">
      <c r="A278" s="41">
        <v>46155</v>
      </c>
      <c r="B278" s="4">
        <v>34768</v>
      </c>
      <c r="C278" s="46" t="s">
        <v>36</v>
      </c>
      <c r="D278" s="4">
        <v>2</v>
      </c>
      <c r="E278" s="42">
        <v>1026</v>
      </c>
      <c r="F278" s="4" t="s">
        <v>751</v>
      </c>
      <c r="G278" s="4">
        <v>9467</v>
      </c>
      <c r="H278" s="1" t="s">
        <v>168</v>
      </c>
      <c r="I278" s="43" t="s">
        <v>794</v>
      </c>
      <c r="J278" s="4">
        <v>46450</v>
      </c>
      <c r="K278" s="4">
        <v>18531</v>
      </c>
      <c r="L278" s="39">
        <v>46160</v>
      </c>
      <c r="M278" s="39">
        <v>46161</v>
      </c>
      <c r="N278" s="44"/>
      <c r="O278" s="30">
        <f t="shared" si="26"/>
        <v>5</v>
      </c>
      <c r="P278" s="30">
        <f>IFERROR(IF(M278="",0,M278-I.T[[#This Row],[Data Expedição]]),"")</f>
        <v>1</v>
      </c>
      <c r="Q278" s="32">
        <f t="shared" si="27"/>
        <v>46143</v>
      </c>
      <c r="R278" s="33" t="str">
        <f>IFERROR(IF(H278="Entregue",IF(COUNTIFS(I$2:$I1345,#REF!)&gt;1,"x",1),"x"),"")</f>
        <v>x</v>
      </c>
      <c r="S278" s="26">
        <v>2196</v>
      </c>
      <c r="T278" s="26">
        <v>1</v>
      </c>
      <c r="U278" s="26" t="s">
        <v>748</v>
      </c>
      <c r="V278" s="26" t="s">
        <v>730</v>
      </c>
      <c r="W278" s="26" t="s">
        <v>160</v>
      </c>
      <c r="X278" s="3" t="s">
        <v>792</v>
      </c>
    </row>
    <row r="279" spans="1:24" x14ac:dyDescent="0.25">
      <c r="A279" s="41">
        <v>46155</v>
      </c>
      <c r="B279" s="4">
        <v>95076</v>
      </c>
      <c r="C279" s="46" t="s">
        <v>26</v>
      </c>
      <c r="D279" s="4">
        <v>4</v>
      </c>
      <c r="E279" s="42">
        <v>1950</v>
      </c>
      <c r="F279" s="4" t="s">
        <v>751</v>
      </c>
      <c r="G279" s="4">
        <v>9467</v>
      </c>
      <c r="H279" s="1" t="s">
        <v>168</v>
      </c>
      <c r="I279" s="43" t="s">
        <v>794</v>
      </c>
      <c r="J279" s="4">
        <v>46450</v>
      </c>
      <c r="K279" s="4">
        <v>18531</v>
      </c>
      <c r="L279" s="39">
        <v>46160</v>
      </c>
      <c r="M279" s="39">
        <v>46161</v>
      </c>
      <c r="N279" s="44"/>
      <c r="O279" s="30">
        <f t="shared" si="26"/>
        <v>5</v>
      </c>
      <c r="P279" s="30">
        <f>IFERROR(IF(M279="",0,M279-I.T[[#This Row],[Data Expedição]]),"")</f>
        <v>1</v>
      </c>
      <c r="Q279" s="32">
        <f t="shared" si="27"/>
        <v>46143</v>
      </c>
      <c r="R279" s="26" t="str">
        <f>IFERROR(IF(H279="Entregue",IF(COUNTIFS(I$2:$I574,#REF!)&gt;1,"x",1),"x"),"")</f>
        <v>x</v>
      </c>
      <c r="S279" s="26">
        <v>2196</v>
      </c>
      <c r="T279" s="26">
        <v>1</v>
      </c>
      <c r="U279" s="26" t="s">
        <v>748</v>
      </c>
      <c r="V279" s="26" t="s">
        <v>730</v>
      </c>
      <c r="W279" s="26" t="s">
        <v>160</v>
      </c>
      <c r="X279" s="3" t="s">
        <v>792</v>
      </c>
    </row>
    <row r="280" spans="1:24" x14ac:dyDescent="0.25">
      <c r="A280" s="41">
        <v>46155</v>
      </c>
      <c r="B280" s="4">
        <v>95109</v>
      </c>
      <c r="C280" s="46" t="s">
        <v>22</v>
      </c>
      <c r="D280" s="4">
        <v>4</v>
      </c>
      <c r="E280" s="42">
        <v>3234</v>
      </c>
      <c r="F280" s="4" t="s">
        <v>751</v>
      </c>
      <c r="G280" s="4">
        <v>9467</v>
      </c>
      <c r="H280" s="1" t="s">
        <v>168</v>
      </c>
      <c r="I280" s="43" t="s">
        <v>794</v>
      </c>
      <c r="J280" s="4">
        <v>46450</v>
      </c>
      <c r="K280" s="4">
        <v>18531</v>
      </c>
      <c r="L280" s="39">
        <v>46160</v>
      </c>
      <c r="M280" s="39">
        <v>46161</v>
      </c>
      <c r="N280" s="44"/>
      <c r="O280" s="30">
        <f t="shared" si="26"/>
        <v>5</v>
      </c>
      <c r="P280" s="30">
        <f>IFERROR(IF(M280="",0,M280-I.T[[#This Row],[Data Expedição]]),"")</f>
        <v>1</v>
      </c>
      <c r="Q280" s="32">
        <f t="shared" si="27"/>
        <v>46143</v>
      </c>
      <c r="R280" s="33" t="str">
        <f>IFERROR(IF(H280="Entregue",IF(COUNTIFS(I$2:$I1345,#REF!)&gt;1,"x",1),"x"),"")</f>
        <v>x</v>
      </c>
      <c r="S280" s="26">
        <v>2196</v>
      </c>
      <c r="T280" s="26">
        <v>1</v>
      </c>
      <c r="U280" s="26" t="s">
        <v>748</v>
      </c>
      <c r="V280" s="26" t="s">
        <v>730</v>
      </c>
      <c r="W280" s="26" t="s">
        <v>160</v>
      </c>
      <c r="X280" s="3" t="s">
        <v>792</v>
      </c>
    </row>
    <row r="281" spans="1:24" x14ac:dyDescent="0.25">
      <c r="A281" s="41">
        <v>46155</v>
      </c>
      <c r="B281" s="4">
        <v>95678</v>
      </c>
      <c r="C281" s="46" t="s">
        <v>34</v>
      </c>
      <c r="D281" s="4">
        <v>3</v>
      </c>
      <c r="E281" s="42">
        <v>1458</v>
      </c>
      <c r="F281" s="4" t="s">
        <v>751</v>
      </c>
      <c r="G281" s="4">
        <v>9467</v>
      </c>
      <c r="H281" s="1" t="s">
        <v>168</v>
      </c>
      <c r="I281" s="43" t="s">
        <v>794</v>
      </c>
      <c r="J281" s="4">
        <v>46450</v>
      </c>
      <c r="K281" s="4">
        <v>18531</v>
      </c>
      <c r="L281" s="39">
        <v>46160</v>
      </c>
      <c r="M281" s="39">
        <v>46161</v>
      </c>
      <c r="N281" s="44"/>
      <c r="O281" s="30">
        <f t="shared" si="26"/>
        <v>5</v>
      </c>
      <c r="P281" s="30">
        <f>IFERROR(IF(M281="",0,M281-I.T[[#This Row],[Data Expedição]]),"")</f>
        <v>1</v>
      </c>
      <c r="Q281" s="32">
        <f t="shared" si="27"/>
        <v>46143</v>
      </c>
      <c r="R281" s="26" t="str">
        <f>IFERROR(IF(H281="Entregue",IF(COUNTIFS(I$2:$I576,#REF!)&gt;1,"x",1),"x"),"")</f>
        <v>x</v>
      </c>
      <c r="S281" s="26">
        <v>2196</v>
      </c>
      <c r="T281" s="26">
        <v>1</v>
      </c>
      <c r="U281" s="26" t="s">
        <v>748</v>
      </c>
      <c r="V281" s="26" t="s">
        <v>730</v>
      </c>
      <c r="W281" s="26" t="s">
        <v>160</v>
      </c>
      <c r="X281" s="3" t="s">
        <v>792</v>
      </c>
    </row>
    <row r="282" spans="1:24" x14ac:dyDescent="0.25">
      <c r="A282" s="41"/>
      <c r="B282" s="4"/>
      <c r="C282" s="46"/>
      <c r="D282" s="4"/>
      <c r="E282" s="42"/>
      <c r="F282" s="4"/>
      <c r="G282" s="40"/>
      <c r="H282" s="1"/>
      <c r="I282" s="33"/>
      <c r="J282" s="4"/>
      <c r="K282" s="4"/>
      <c r="L282" s="41"/>
      <c r="M282" s="41"/>
      <c r="N282" s="33"/>
      <c r="O282" s="26"/>
      <c r="P282" s="26"/>
      <c r="Q282" s="25"/>
      <c r="R282" s="26"/>
      <c r="S282" s="26"/>
      <c r="T282" s="26"/>
      <c r="U282" s="26"/>
      <c r="V282" s="26"/>
      <c r="W282" s="26"/>
      <c r="X282" s="26"/>
    </row>
    <row r="283" spans="1:24" x14ac:dyDescent="0.25">
      <c r="A283" s="41">
        <v>46155</v>
      </c>
      <c r="B283" s="4">
        <v>95679</v>
      </c>
      <c r="C283" s="46" t="s">
        <v>8</v>
      </c>
      <c r="D283" s="4">
        <v>5</v>
      </c>
      <c r="E283" s="42">
        <v>2082</v>
      </c>
      <c r="F283" s="4"/>
      <c r="G283" s="40"/>
      <c r="H283" s="1" t="s">
        <v>167</v>
      </c>
      <c r="I283" s="33"/>
      <c r="J283" s="4"/>
      <c r="K283" s="4"/>
      <c r="L283" s="41"/>
      <c r="M283" s="41"/>
      <c r="N283" s="44"/>
      <c r="O283" s="30">
        <f t="shared" ref="O283:O288" si="28">IFERROR(IF(L283="",0,L283-A283),"")</f>
        <v>0</v>
      </c>
      <c r="P283" s="30">
        <f>IFERROR(IF(M283="",0,M283-I.T[[#This Row],[Data Expedição]]),"")</f>
        <v>0</v>
      </c>
      <c r="Q283" s="32">
        <f t="shared" ref="Q283:Q288" si="29">IFERROR(DATE(YEAR(A283),MONTH(A283),1),"")</f>
        <v>46143</v>
      </c>
      <c r="R283" s="33" t="str">
        <f>IFERROR(IF(H283="Entregue",IF(COUNTIFS(I$2:$I1345,I283)&gt;1,"x",1),"x"),"")</f>
        <v>x</v>
      </c>
      <c r="S283" s="26">
        <v>2196</v>
      </c>
      <c r="T283" s="26">
        <v>1</v>
      </c>
      <c r="U283" s="26" t="s">
        <v>748</v>
      </c>
      <c r="V283" s="26" t="s">
        <v>730</v>
      </c>
      <c r="W283" s="26" t="s">
        <v>160</v>
      </c>
      <c r="X283" s="26" t="s">
        <v>739</v>
      </c>
    </row>
    <row r="284" spans="1:24" x14ac:dyDescent="0.25">
      <c r="A284" s="41">
        <v>46155</v>
      </c>
      <c r="B284" s="4">
        <v>95679</v>
      </c>
      <c r="C284" s="46" t="s">
        <v>8</v>
      </c>
      <c r="D284" s="4">
        <v>5</v>
      </c>
      <c r="E284" s="42">
        <v>2400</v>
      </c>
      <c r="F284" s="4"/>
      <c r="G284" s="40"/>
      <c r="H284" s="1" t="s">
        <v>167</v>
      </c>
      <c r="I284" s="28"/>
      <c r="J284" s="37"/>
      <c r="K284" s="37"/>
      <c r="L284" s="39"/>
      <c r="M284" s="39"/>
      <c r="N284" s="31"/>
      <c r="O284" s="30">
        <f t="shared" si="28"/>
        <v>0</v>
      </c>
      <c r="P284" s="30">
        <f>IFERROR(IF(M284="",0,M284-I.T[[#This Row],[Data Expedição]]),"")</f>
        <v>0</v>
      </c>
      <c r="Q284" s="32">
        <f t="shared" si="29"/>
        <v>46143</v>
      </c>
      <c r="R284" s="26" t="str">
        <f>IFERROR(IF(H284="Entregue",IF(COUNTIFS(I$2:$I713,I284)&gt;1,"x",1),"x"),"")</f>
        <v>x</v>
      </c>
      <c r="S284" s="26">
        <v>2196</v>
      </c>
      <c r="T284" s="26">
        <v>1</v>
      </c>
      <c r="U284" s="26" t="s">
        <v>748</v>
      </c>
      <c r="V284" s="26" t="s">
        <v>730</v>
      </c>
      <c r="W284" s="26" t="s">
        <v>160</v>
      </c>
      <c r="X284" s="26" t="s">
        <v>739</v>
      </c>
    </row>
    <row r="285" spans="1:24" x14ac:dyDescent="0.25">
      <c r="A285" s="41">
        <v>46155</v>
      </c>
      <c r="B285" s="4">
        <v>34936</v>
      </c>
      <c r="C285" s="46" t="s">
        <v>16</v>
      </c>
      <c r="D285" s="4">
        <v>6</v>
      </c>
      <c r="E285" s="42">
        <v>4350</v>
      </c>
      <c r="F285" s="4"/>
      <c r="G285" s="40"/>
      <c r="H285" s="1" t="s">
        <v>167</v>
      </c>
      <c r="I285" s="33"/>
      <c r="J285" s="4"/>
      <c r="K285" s="4"/>
      <c r="L285" s="41"/>
      <c r="M285" s="41"/>
      <c r="N285" s="44"/>
      <c r="O285" s="30">
        <f t="shared" si="28"/>
        <v>0</v>
      </c>
      <c r="P285" s="30">
        <f>IFERROR(IF(M285="",0,M285-I.T[[#This Row],[Data Expedição]]),"")</f>
        <v>0</v>
      </c>
      <c r="Q285" s="32">
        <f t="shared" si="29"/>
        <v>46143</v>
      </c>
      <c r="R285" s="33" t="str">
        <f>IFERROR(IF(H285="Entregue",IF(COUNTIFS(I$2:$I1345,I285)&gt;1,"x",1),"x"),"")</f>
        <v>x</v>
      </c>
      <c r="S285" s="26">
        <v>2196</v>
      </c>
      <c r="T285" s="26">
        <v>1</v>
      </c>
      <c r="U285" s="26" t="s">
        <v>748</v>
      </c>
      <c r="V285" s="26" t="s">
        <v>730</v>
      </c>
      <c r="W285" s="26" t="s">
        <v>160</v>
      </c>
      <c r="X285" s="26" t="s">
        <v>739</v>
      </c>
    </row>
    <row r="286" spans="1:24" x14ac:dyDescent="0.25">
      <c r="A286" s="41">
        <v>46155</v>
      </c>
      <c r="B286" s="4">
        <v>34932</v>
      </c>
      <c r="C286" s="46" t="s">
        <v>20</v>
      </c>
      <c r="D286" s="4">
        <v>5</v>
      </c>
      <c r="E286" s="42">
        <v>1950</v>
      </c>
      <c r="F286" s="4"/>
      <c r="G286" s="40"/>
      <c r="H286" s="1" t="s">
        <v>167</v>
      </c>
      <c r="I286" s="33"/>
      <c r="J286" s="4"/>
      <c r="K286" s="4"/>
      <c r="L286" s="41"/>
      <c r="M286" s="41"/>
      <c r="N286" s="44"/>
      <c r="O286" s="30">
        <f t="shared" si="28"/>
        <v>0</v>
      </c>
      <c r="P286" s="30">
        <f>IFERROR(IF(M286="",0,M286-I.T[[#This Row],[Data Expedição]]),"")</f>
        <v>0</v>
      </c>
      <c r="Q286" s="32">
        <f t="shared" si="29"/>
        <v>46143</v>
      </c>
      <c r="R286" s="33" t="str">
        <f>IFERROR(IF(H286="Entregue",IF(COUNTIFS(I$2:$I1345,I286)&gt;1,"x",1),"x"),"")</f>
        <v>x</v>
      </c>
      <c r="S286" s="26">
        <v>2196</v>
      </c>
      <c r="T286" s="26">
        <v>1</v>
      </c>
      <c r="U286" s="26" t="s">
        <v>748</v>
      </c>
      <c r="V286" s="26" t="s">
        <v>730</v>
      </c>
      <c r="W286" s="26" t="s">
        <v>160</v>
      </c>
      <c r="X286" s="26" t="s">
        <v>739</v>
      </c>
    </row>
    <row r="287" spans="1:24" x14ac:dyDescent="0.25">
      <c r="A287" s="41">
        <v>46155</v>
      </c>
      <c r="B287" s="4">
        <v>32446</v>
      </c>
      <c r="C287" s="46" t="s">
        <v>32</v>
      </c>
      <c r="D287" s="4">
        <v>2</v>
      </c>
      <c r="E287" s="42">
        <v>1968</v>
      </c>
      <c r="F287" s="4"/>
      <c r="G287" s="40"/>
      <c r="H287" s="1" t="s">
        <v>167</v>
      </c>
      <c r="I287" s="33"/>
      <c r="J287" s="4"/>
      <c r="K287" s="4"/>
      <c r="L287" s="41"/>
      <c r="M287" s="41"/>
      <c r="N287" s="44"/>
      <c r="O287" s="30">
        <f t="shared" si="28"/>
        <v>0</v>
      </c>
      <c r="P287" s="30">
        <f>IFERROR(IF(M287="",0,M287-I.T[[#This Row],[Data Expedição]]),"")</f>
        <v>0</v>
      </c>
      <c r="Q287" s="32">
        <f t="shared" si="29"/>
        <v>46143</v>
      </c>
      <c r="R287" s="33" t="str">
        <f>IFERROR(IF(H287="Entregue",IF(COUNTIFS(I$2:$I1345,I287)&gt;1,"x",1),"x"),"")</f>
        <v>x</v>
      </c>
      <c r="S287" s="26">
        <v>2196</v>
      </c>
      <c r="T287" s="26">
        <v>1</v>
      </c>
      <c r="U287" s="26" t="s">
        <v>748</v>
      </c>
      <c r="V287" s="26" t="s">
        <v>730</v>
      </c>
      <c r="W287" s="26" t="s">
        <v>160</v>
      </c>
      <c r="X287" s="26" t="s">
        <v>739</v>
      </c>
    </row>
    <row r="288" spans="1:24" x14ac:dyDescent="0.25">
      <c r="A288" s="41">
        <v>46155</v>
      </c>
      <c r="B288" s="4">
        <v>95556</v>
      </c>
      <c r="C288" s="46" t="s">
        <v>44</v>
      </c>
      <c r="D288" s="4">
        <v>1</v>
      </c>
      <c r="E288" s="42">
        <v>240</v>
      </c>
      <c r="F288" s="4"/>
      <c r="G288" s="40"/>
      <c r="H288" s="1" t="s">
        <v>167</v>
      </c>
      <c r="I288" s="33"/>
      <c r="J288" s="4"/>
      <c r="K288" s="4"/>
      <c r="L288" s="41"/>
      <c r="M288" s="41"/>
      <c r="N288" s="44"/>
      <c r="O288" s="30">
        <f t="shared" si="28"/>
        <v>0</v>
      </c>
      <c r="P288" s="30">
        <f>IFERROR(IF(M288="",0,M288-I.T[[#This Row],[Data Expedição]]),"")</f>
        <v>0</v>
      </c>
      <c r="Q288" s="32">
        <f t="shared" si="29"/>
        <v>46143</v>
      </c>
      <c r="R288" s="26" t="str">
        <f>IFERROR(IF(H288="Entregue",IF(COUNTIFS(I$2:$I582,I288)&gt;1,"x",1),"x"),"")</f>
        <v>x</v>
      </c>
      <c r="S288" s="26">
        <v>2196</v>
      </c>
      <c r="T288" s="26">
        <v>1</v>
      </c>
      <c r="U288" s="26" t="s">
        <v>748</v>
      </c>
      <c r="V288" s="26" t="s">
        <v>730</v>
      </c>
      <c r="W288" s="26" t="s">
        <v>160</v>
      </c>
      <c r="X288" s="26" t="s">
        <v>739</v>
      </c>
    </row>
    <row r="289" spans="1:24" x14ac:dyDescent="0.25">
      <c r="A289" s="41"/>
      <c r="B289" s="4"/>
      <c r="C289" s="46"/>
      <c r="D289" s="4"/>
      <c r="E289" s="42"/>
      <c r="F289" s="4"/>
      <c r="G289" s="40"/>
      <c r="H289" s="4"/>
      <c r="I289" s="33"/>
      <c r="J289" s="4"/>
      <c r="K289" s="4"/>
      <c r="L289" s="41"/>
      <c r="M289" s="41"/>
      <c r="N289" s="33"/>
      <c r="O289" s="26"/>
      <c r="P289" s="26"/>
      <c r="Q289" s="25"/>
      <c r="R289" s="26"/>
      <c r="S289" s="26"/>
      <c r="T289" s="26"/>
      <c r="U289" s="26"/>
      <c r="V289" s="26"/>
      <c r="W289" s="26"/>
      <c r="X289" s="26"/>
    </row>
    <row r="290" spans="1:24" x14ac:dyDescent="0.25">
      <c r="A290" s="41">
        <v>46155</v>
      </c>
      <c r="B290" s="4">
        <v>31706</v>
      </c>
      <c r="C290" s="46" t="s">
        <v>215</v>
      </c>
      <c r="D290" s="4">
        <v>2</v>
      </c>
      <c r="E290" s="42">
        <v>3030</v>
      </c>
      <c r="F290" s="4" t="s">
        <v>751</v>
      </c>
      <c r="G290" s="4">
        <v>9468</v>
      </c>
      <c r="H290" s="1" t="s">
        <v>168</v>
      </c>
      <c r="I290" s="33" t="s">
        <v>795</v>
      </c>
      <c r="J290" s="4">
        <v>46484</v>
      </c>
      <c r="K290" s="4">
        <v>18579</v>
      </c>
      <c r="L290" s="41">
        <v>46162</v>
      </c>
      <c r="M290" s="39">
        <v>46162</v>
      </c>
      <c r="N290" s="44"/>
      <c r="O290" s="30">
        <f t="shared" ref="O290:O299" si="30">IFERROR(IF(L290="",0,L290-A290),"")</f>
        <v>7</v>
      </c>
      <c r="P290" s="30">
        <f>IFERROR(IF(M290="",0,M290-I.T[[#This Row],[Data Expedição]]),"")</f>
        <v>0</v>
      </c>
      <c r="Q290" s="32">
        <f t="shared" ref="Q290:Q299" si="31">IFERROR(DATE(YEAR(A290),MONTH(A290),1),"")</f>
        <v>46143</v>
      </c>
      <c r="R290" s="26" t="str">
        <f>IFERROR(IF(H290="Entregue",IF(COUNTIFS(I$2:$I585,I290)&gt;1,"x",1),"x"),"")</f>
        <v>x</v>
      </c>
      <c r="S290" s="26">
        <v>2196</v>
      </c>
      <c r="T290" s="26">
        <v>1</v>
      </c>
      <c r="U290" s="26" t="s">
        <v>748</v>
      </c>
      <c r="V290" s="26" t="s">
        <v>730</v>
      </c>
      <c r="W290" s="26" t="s">
        <v>179</v>
      </c>
      <c r="X290" s="26"/>
    </row>
    <row r="291" spans="1:24" x14ac:dyDescent="0.25">
      <c r="A291" s="41">
        <v>46155</v>
      </c>
      <c r="B291" s="4">
        <v>95675</v>
      </c>
      <c r="C291" s="46" t="s">
        <v>189</v>
      </c>
      <c r="D291" s="4">
        <v>5</v>
      </c>
      <c r="E291" s="42">
        <v>4326</v>
      </c>
      <c r="F291" s="4" t="s">
        <v>751</v>
      </c>
      <c r="G291" s="4">
        <v>9468</v>
      </c>
      <c r="H291" s="1" t="s">
        <v>168</v>
      </c>
      <c r="I291" s="33" t="s">
        <v>795</v>
      </c>
      <c r="J291" s="4">
        <v>46484</v>
      </c>
      <c r="K291" s="4">
        <v>18579</v>
      </c>
      <c r="L291" s="41">
        <v>46162</v>
      </c>
      <c r="M291" s="39">
        <v>46162</v>
      </c>
      <c r="N291" s="44"/>
      <c r="O291" s="30">
        <f t="shared" si="30"/>
        <v>7</v>
      </c>
      <c r="P291" s="30">
        <f>IFERROR(IF(M291="",0,M291-I.T[[#This Row],[Data Expedição]]),"")</f>
        <v>0</v>
      </c>
      <c r="Q291" s="32">
        <f t="shared" si="31"/>
        <v>46143</v>
      </c>
      <c r="R291" s="33" t="str">
        <f>IFERROR(IF(H291="Entregue",IF(COUNTIFS(I$2:$I1345,I291)&gt;1,"x",1),"x"),"")</f>
        <v>x</v>
      </c>
      <c r="S291" s="26">
        <v>2196</v>
      </c>
      <c r="T291" s="26">
        <v>1</v>
      </c>
      <c r="U291" s="26" t="s">
        <v>748</v>
      </c>
      <c r="V291" s="26" t="s">
        <v>730</v>
      </c>
      <c r="W291" s="26" t="s">
        <v>179</v>
      </c>
      <c r="X291" s="26"/>
    </row>
    <row r="292" spans="1:24" x14ac:dyDescent="0.25">
      <c r="A292" s="41">
        <v>46155</v>
      </c>
      <c r="B292" s="4">
        <v>32022</v>
      </c>
      <c r="C292" s="46" t="s">
        <v>185</v>
      </c>
      <c r="D292" s="4">
        <v>4</v>
      </c>
      <c r="E292" s="42">
        <v>5874</v>
      </c>
      <c r="F292" s="4" t="s">
        <v>751</v>
      </c>
      <c r="G292" s="4">
        <v>9468</v>
      </c>
      <c r="H292" s="1" t="s">
        <v>168</v>
      </c>
      <c r="I292" s="33" t="s">
        <v>795</v>
      </c>
      <c r="J292" s="4">
        <v>46484</v>
      </c>
      <c r="K292" s="4">
        <v>18579</v>
      </c>
      <c r="L292" s="41">
        <v>46162</v>
      </c>
      <c r="M292" s="39">
        <v>46162</v>
      </c>
      <c r="N292" s="44"/>
      <c r="O292" s="30">
        <f t="shared" si="30"/>
        <v>7</v>
      </c>
      <c r="P292" s="30">
        <f>IFERROR(IF(M292="",0,M292-I.T[[#This Row],[Data Expedição]]),"")</f>
        <v>0</v>
      </c>
      <c r="Q292" s="32">
        <f t="shared" si="31"/>
        <v>46143</v>
      </c>
      <c r="R292" s="26" t="str">
        <f>IFERROR(IF(H292="Entregue",IF(COUNTIFS(I$2:$I588,I292)&gt;1,"x",1),"x"),"")</f>
        <v>x</v>
      </c>
      <c r="S292" s="26">
        <v>2196</v>
      </c>
      <c r="T292" s="26">
        <v>1</v>
      </c>
      <c r="U292" s="26" t="s">
        <v>748</v>
      </c>
      <c r="V292" s="26" t="s">
        <v>730</v>
      </c>
      <c r="W292" s="26" t="s">
        <v>179</v>
      </c>
      <c r="X292" s="26"/>
    </row>
    <row r="293" spans="1:24" x14ac:dyDescent="0.25">
      <c r="A293" s="41">
        <v>46155</v>
      </c>
      <c r="B293" s="4">
        <v>33257</v>
      </c>
      <c r="C293" s="46" t="s">
        <v>208</v>
      </c>
      <c r="D293" s="4">
        <v>1</v>
      </c>
      <c r="E293" s="42">
        <v>2286</v>
      </c>
      <c r="F293" s="4" t="s">
        <v>751</v>
      </c>
      <c r="G293" s="4">
        <v>9468</v>
      </c>
      <c r="H293" s="1" t="s">
        <v>168</v>
      </c>
      <c r="I293" s="33" t="s">
        <v>795</v>
      </c>
      <c r="J293" s="4">
        <v>46484</v>
      </c>
      <c r="K293" s="4">
        <v>18579</v>
      </c>
      <c r="L293" s="41">
        <v>46162</v>
      </c>
      <c r="M293" s="39">
        <v>46162</v>
      </c>
      <c r="N293" s="44"/>
      <c r="O293" s="30">
        <f t="shared" si="30"/>
        <v>7</v>
      </c>
      <c r="P293" s="30">
        <f>IFERROR(IF(M293="",0,M293-I.T[[#This Row],[Data Expedição]]),"")</f>
        <v>0</v>
      </c>
      <c r="Q293" s="32">
        <f t="shared" si="31"/>
        <v>46143</v>
      </c>
      <c r="R293" s="33" t="str">
        <f>IFERROR(IF(H293="Entregue",IF(COUNTIFS(I$2:$I1345,I293)&gt;1,"x",1),"x"),"")</f>
        <v>x</v>
      </c>
      <c r="S293" s="26">
        <v>2196</v>
      </c>
      <c r="T293" s="26">
        <v>1</v>
      </c>
      <c r="U293" s="26" t="s">
        <v>748</v>
      </c>
      <c r="V293" s="26" t="s">
        <v>730</v>
      </c>
      <c r="W293" s="26" t="s">
        <v>179</v>
      </c>
      <c r="X293" s="26"/>
    </row>
    <row r="294" spans="1:24" x14ac:dyDescent="0.25">
      <c r="A294" s="41">
        <v>46155</v>
      </c>
      <c r="B294" s="4">
        <v>95126</v>
      </c>
      <c r="C294" s="46" t="s">
        <v>217</v>
      </c>
      <c r="D294" s="4">
        <v>1</v>
      </c>
      <c r="E294" s="42">
        <v>2280</v>
      </c>
      <c r="F294" s="4" t="s">
        <v>751</v>
      </c>
      <c r="G294" s="4">
        <v>9468</v>
      </c>
      <c r="H294" s="1" t="s">
        <v>168</v>
      </c>
      <c r="I294" s="33" t="s">
        <v>795</v>
      </c>
      <c r="J294" s="4">
        <v>46484</v>
      </c>
      <c r="K294" s="4">
        <v>18579</v>
      </c>
      <c r="L294" s="41">
        <v>46162</v>
      </c>
      <c r="M294" s="39">
        <v>46162</v>
      </c>
      <c r="N294" s="44"/>
      <c r="O294" s="30">
        <f t="shared" si="30"/>
        <v>7</v>
      </c>
      <c r="P294" s="30">
        <f>IFERROR(IF(M294="",0,M294-I.T[[#This Row],[Data Expedição]]),"")</f>
        <v>0</v>
      </c>
      <c r="Q294" s="32">
        <f t="shared" si="31"/>
        <v>46143</v>
      </c>
      <c r="R294" s="33" t="str">
        <f>IFERROR(IF(H294="Entregue",IF(COUNTIFS(I$2:$I1345,I294)&gt;1,"x",1),"x"),"")</f>
        <v>x</v>
      </c>
      <c r="S294" s="26">
        <v>2196</v>
      </c>
      <c r="T294" s="26">
        <v>1</v>
      </c>
      <c r="U294" s="26" t="s">
        <v>748</v>
      </c>
      <c r="V294" s="26" t="s">
        <v>730</v>
      </c>
      <c r="W294" s="26" t="s">
        <v>179</v>
      </c>
      <c r="X294" s="26"/>
    </row>
    <row r="295" spans="1:24" x14ac:dyDescent="0.25">
      <c r="A295" s="41">
        <v>46155</v>
      </c>
      <c r="B295" s="4">
        <v>95166</v>
      </c>
      <c r="C295" s="46" t="s">
        <v>241</v>
      </c>
      <c r="D295" s="4">
        <v>3</v>
      </c>
      <c r="E295" s="42">
        <v>2628</v>
      </c>
      <c r="F295" s="4" t="s">
        <v>751</v>
      </c>
      <c r="G295" s="4">
        <v>9468</v>
      </c>
      <c r="H295" s="1" t="s">
        <v>168</v>
      </c>
      <c r="I295" s="33" t="s">
        <v>795</v>
      </c>
      <c r="J295" s="4">
        <v>46484</v>
      </c>
      <c r="K295" s="4">
        <v>18579</v>
      </c>
      <c r="L295" s="41">
        <v>46162</v>
      </c>
      <c r="M295" s="39">
        <v>46162</v>
      </c>
      <c r="N295" s="44"/>
      <c r="O295" s="30">
        <f t="shared" si="30"/>
        <v>7</v>
      </c>
      <c r="P295" s="30">
        <f>IFERROR(IF(M295="",0,M295-I.T[[#This Row],[Data Expedição]]),"")</f>
        <v>0</v>
      </c>
      <c r="Q295" s="32">
        <f t="shared" si="31"/>
        <v>46143</v>
      </c>
      <c r="R295" s="33" t="str">
        <f>IFERROR(IF(H295="Entregue",IF(COUNTIFS(I$2:$I1345,I295)&gt;1,"x",1),"x"),"")</f>
        <v>x</v>
      </c>
      <c r="S295" s="26">
        <v>2196</v>
      </c>
      <c r="T295" s="26">
        <v>1</v>
      </c>
      <c r="U295" s="26" t="s">
        <v>748</v>
      </c>
      <c r="V295" s="26" t="s">
        <v>730</v>
      </c>
      <c r="W295" s="26" t="s">
        <v>179</v>
      </c>
      <c r="X295" s="26"/>
    </row>
    <row r="296" spans="1:24" x14ac:dyDescent="0.25">
      <c r="A296" s="41">
        <v>46155</v>
      </c>
      <c r="B296" s="4">
        <v>33597</v>
      </c>
      <c r="C296" s="46" t="s">
        <v>250</v>
      </c>
      <c r="D296" s="4">
        <v>1</v>
      </c>
      <c r="E296" s="42">
        <v>1854</v>
      </c>
      <c r="F296" s="4" t="s">
        <v>751</v>
      </c>
      <c r="G296" s="4">
        <v>9468</v>
      </c>
      <c r="H296" s="1" t="s">
        <v>168</v>
      </c>
      <c r="I296" s="33" t="s">
        <v>795</v>
      </c>
      <c r="J296" s="4">
        <v>46484</v>
      </c>
      <c r="K296" s="4">
        <v>18579</v>
      </c>
      <c r="L296" s="41">
        <v>46162</v>
      </c>
      <c r="M296" s="39">
        <v>46162</v>
      </c>
      <c r="N296" s="44"/>
      <c r="O296" s="30">
        <f t="shared" si="30"/>
        <v>7</v>
      </c>
      <c r="P296" s="30">
        <f>IFERROR(IF(M296="",0,M296-I.T[[#This Row],[Data Expedição]]),"")</f>
        <v>0</v>
      </c>
      <c r="Q296" s="32">
        <f t="shared" si="31"/>
        <v>46143</v>
      </c>
      <c r="R296" s="33" t="str">
        <f>IFERROR(IF(H296="Entregue",IF(COUNTIFS(I$2:$I1345,I296)&gt;1,"x",1),"x"),"")</f>
        <v>x</v>
      </c>
      <c r="S296" s="26">
        <v>2196</v>
      </c>
      <c r="T296" s="26">
        <v>1</v>
      </c>
      <c r="U296" s="26" t="s">
        <v>748</v>
      </c>
      <c r="V296" s="26" t="s">
        <v>730</v>
      </c>
      <c r="W296" s="26" t="s">
        <v>179</v>
      </c>
      <c r="X296" s="26"/>
    </row>
    <row r="297" spans="1:24" x14ac:dyDescent="0.25">
      <c r="A297" s="41">
        <v>46155</v>
      </c>
      <c r="B297" s="4">
        <v>95430</v>
      </c>
      <c r="C297" s="46" t="s">
        <v>253</v>
      </c>
      <c r="D297" s="4">
        <v>3</v>
      </c>
      <c r="E297" s="42">
        <v>2502</v>
      </c>
      <c r="F297" s="4" t="s">
        <v>751</v>
      </c>
      <c r="G297" s="4">
        <v>9468</v>
      </c>
      <c r="H297" s="1" t="s">
        <v>168</v>
      </c>
      <c r="I297" s="33" t="s">
        <v>795</v>
      </c>
      <c r="J297" s="4">
        <v>46484</v>
      </c>
      <c r="K297" s="4">
        <v>18579</v>
      </c>
      <c r="L297" s="41">
        <v>46162</v>
      </c>
      <c r="M297" s="39">
        <v>46162</v>
      </c>
      <c r="N297" s="44"/>
      <c r="O297" s="30">
        <f t="shared" si="30"/>
        <v>7</v>
      </c>
      <c r="P297" s="30">
        <f>IFERROR(IF(M297="",0,M297-I.T[[#This Row],[Data Expedição]]),"")</f>
        <v>0</v>
      </c>
      <c r="Q297" s="32">
        <f t="shared" si="31"/>
        <v>46143</v>
      </c>
      <c r="R297" s="33" t="str">
        <f>IFERROR(IF(H297="Entregue",IF(COUNTIFS(I$2:$I1345,I297)&gt;1,"x",1),"x"),"")</f>
        <v>x</v>
      </c>
      <c r="S297" s="26">
        <v>2196</v>
      </c>
      <c r="T297" s="26">
        <v>1</v>
      </c>
      <c r="U297" s="26" t="s">
        <v>748</v>
      </c>
      <c r="V297" s="26" t="s">
        <v>730</v>
      </c>
      <c r="W297" s="26" t="s">
        <v>179</v>
      </c>
      <c r="X297" s="26"/>
    </row>
    <row r="298" spans="1:24" x14ac:dyDescent="0.25">
      <c r="A298" s="41">
        <v>46155</v>
      </c>
      <c r="B298" s="4">
        <v>32237</v>
      </c>
      <c r="C298" s="46" t="s">
        <v>295</v>
      </c>
      <c r="D298" s="4">
        <v>1</v>
      </c>
      <c r="E298" s="42">
        <v>900</v>
      </c>
      <c r="F298" s="4" t="s">
        <v>751</v>
      </c>
      <c r="G298" s="4">
        <v>9468</v>
      </c>
      <c r="H298" s="1" t="s">
        <v>168</v>
      </c>
      <c r="I298" s="33" t="s">
        <v>795</v>
      </c>
      <c r="J298" s="4">
        <v>46484</v>
      </c>
      <c r="K298" s="4">
        <v>18579</v>
      </c>
      <c r="L298" s="41">
        <v>46162</v>
      </c>
      <c r="M298" s="39">
        <v>46162</v>
      </c>
      <c r="N298" s="44"/>
      <c r="O298" s="30">
        <f t="shared" si="30"/>
        <v>7</v>
      </c>
      <c r="P298" s="30">
        <f>IFERROR(IF(M298="",0,M298-I.T[[#This Row],[Data Expedição]]),"")</f>
        <v>0</v>
      </c>
      <c r="Q298" s="32">
        <f t="shared" si="31"/>
        <v>46143</v>
      </c>
      <c r="R298" s="33" t="str">
        <f>IFERROR(IF(H298="Entregue",IF(COUNTIFS(I$2:$I1345,I298)&gt;1,"x",1),"x"),"")</f>
        <v>x</v>
      </c>
      <c r="S298" s="26">
        <v>2196</v>
      </c>
      <c r="T298" s="26">
        <v>1</v>
      </c>
      <c r="U298" s="26" t="s">
        <v>748</v>
      </c>
      <c r="V298" s="26" t="s">
        <v>730</v>
      </c>
      <c r="W298" s="26" t="s">
        <v>179</v>
      </c>
      <c r="X298" s="26"/>
    </row>
    <row r="299" spans="1:24" x14ac:dyDescent="0.25">
      <c r="A299" s="41">
        <v>46155</v>
      </c>
      <c r="B299" s="4">
        <v>34509</v>
      </c>
      <c r="C299" s="46" t="s">
        <v>309</v>
      </c>
      <c r="D299" s="4">
        <v>1</v>
      </c>
      <c r="E299" s="42">
        <v>396</v>
      </c>
      <c r="F299" s="4" t="s">
        <v>751</v>
      </c>
      <c r="G299" s="4">
        <v>9468</v>
      </c>
      <c r="H299" s="1" t="s">
        <v>168</v>
      </c>
      <c r="I299" s="33" t="s">
        <v>795</v>
      </c>
      <c r="J299" s="4">
        <v>46484</v>
      </c>
      <c r="K299" s="4">
        <v>18579</v>
      </c>
      <c r="L299" s="41">
        <v>46162</v>
      </c>
      <c r="M299" s="39">
        <v>46162</v>
      </c>
      <c r="N299" s="44"/>
      <c r="O299" s="30">
        <f t="shared" si="30"/>
        <v>7</v>
      </c>
      <c r="P299" s="30">
        <f>IFERROR(IF(M299="",0,M299-I.T[[#This Row],[Data Expedição]]),"")</f>
        <v>0</v>
      </c>
      <c r="Q299" s="32">
        <f t="shared" si="31"/>
        <v>46143</v>
      </c>
      <c r="R299" s="33" t="str">
        <f>IFERROR(IF(H299="Entregue",IF(COUNTIFS(I$2:$I1345,I299)&gt;1,"x",1),"x"),"")</f>
        <v>x</v>
      </c>
      <c r="S299" s="26">
        <v>2196</v>
      </c>
      <c r="T299" s="26">
        <v>1</v>
      </c>
      <c r="U299" s="26" t="s">
        <v>748</v>
      </c>
      <c r="V299" s="26" t="s">
        <v>730</v>
      </c>
      <c r="W299" s="26" t="s">
        <v>179</v>
      </c>
      <c r="X299" s="26"/>
    </row>
    <row r="300" spans="1:24" x14ac:dyDescent="0.25">
      <c r="A300" s="41"/>
      <c r="B300" s="4"/>
      <c r="C300" s="46"/>
      <c r="D300" s="4"/>
      <c r="E300" s="42"/>
      <c r="F300" s="4"/>
      <c r="G300" s="40"/>
      <c r="H300" s="4"/>
      <c r="I300" s="33"/>
      <c r="J300" s="4"/>
      <c r="K300" s="4"/>
      <c r="L300" s="41"/>
      <c r="M300" s="41"/>
      <c r="N300" s="33"/>
      <c r="O300" s="26"/>
      <c r="P300" s="26"/>
      <c r="Q300" s="25"/>
      <c r="R300" s="33"/>
      <c r="S300" s="26"/>
      <c r="T300" s="26"/>
      <c r="U300" s="26"/>
      <c r="V300" s="26"/>
      <c r="W300" s="26"/>
      <c r="X300" s="26"/>
    </row>
    <row r="301" spans="1:24" x14ac:dyDescent="0.25">
      <c r="A301" s="41">
        <v>46155</v>
      </c>
      <c r="B301" s="4">
        <v>33271</v>
      </c>
      <c r="C301" s="46" t="s">
        <v>6</v>
      </c>
      <c r="D301" s="4">
        <v>7</v>
      </c>
      <c r="E301" s="42">
        <v>3270</v>
      </c>
      <c r="F301" s="4" t="s">
        <v>751</v>
      </c>
      <c r="G301" s="40">
        <v>9472</v>
      </c>
      <c r="H301" s="1" t="s">
        <v>168</v>
      </c>
      <c r="I301" s="33" t="s">
        <v>796</v>
      </c>
      <c r="J301" s="4">
        <v>46362</v>
      </c>
      <c r="K301" s="4">
        <v>18450</v>
      </c>
      <c r="L301" s="41">
        <v>46157</v>
      </c>
      <c r="M301" s="41">
        <v>46157</v>
      </c>
      <c r="N301" s="44"/>
      <c r="O301" s="30">
        <f t="shared" ref="O301:O312" si="32">IFERROR(IF(L301="",0,L301-A301),"")</f>
        <v>2</v>
      </c>
      <c r="P301" s="30">
        <f>IFERROR(IF(M301="",0,M301-I.T[[#This Row],[Data Expedição]]),"")</f>
        <v>0</v>
      </c>
      <c r="Q301" s="32">
        <f t="shared" ref="Q301:Q312" si="33">IFERROR(DATE(YEAR(A301),MONTH(A301),1),"")</f>
        <v>46143</v>
      </c>
      <c r="R301" s="33" t="str">
        <f>IFERROR(IF(H301="Entregue",IF(COUNTIFS(I$2:$I1345,I301)&gt;1,"x",1),"x"),"")</f>
        <v>x</v>
      </c>
      <c r="S301" s="26">
        <v>2196</v>
      </c>
      <c r="T301" s="26">
        <v>1</v>
      </c>
      <c r="U301" s="26" t="s">
        <v>748</v>
      </c>
      <c r="V301" s="26" t="s">
        <v>730</v>
      </c>
      <c r="W301" s="26" t="s">
        <v>160</v>
      </c>
      <c r="X301" s="3" t="s">
        <v>792</v>
      </c>
    </row>
    <row r="302" spans="1:24" x14ac:dyDescent="0.25">
      <c r="A302" s="41">
        <v>46155</v>
      </c>
      <c r="B302" s="4">
        <v>31716</v>
      </c>
      <c r="C302" s="46" t="s">
        <v>28</v>
      </c>
      <c r="D302" s="4">
        <v>4</v>
      </c>
      <c r="E302" s="42">
        <v>1530</v>
      </c>
      <c r="F302" s="4" t="s">
        <v>751</v>
      </c>
      <c r="G302" s="40">
        <v>9472</v>
      </c>
      <c r="H302" s="1" t="s">
        <v>168</v>
      </c>
      <c r="I302" s="33" t="s">
        <v>796</v>
      </c>
      <c r="J302" s="4">
        <v>46362</v>
      </c>
      <c r="K302" s="4">
        <v>18450</v>
      </c>
      <c r="L302" s="41">
        <v>46157</v>
      </c>
      <c r="M302" s="41">
        <v>46157</v>
      </c>
      <c r="N302" s="44"/>
      <c r="O302" s="30">
        <f t="shared" si="32"/>
        <v>2</v>
      </c>
      <c r="P302" s="30">
        <f>IFERROR(IF(M302="",0,M302-I.T[[#This Row],[Data Expedição]]),"")</f>
        <v>0</v>
      </c>
      <c r="Q302" s="32">
        <f t="shared" si="33"/>
        <v>46143</v>
      </c>
      <c r="R302" s="26" t="str">
        <f>IFERROR(IF(H302="Entregue",IF(COUNTIFS(I$2:$I658,I302)&gt;1,"x",1),"x"),"")</f>
        <v>x</v>
      </c>
      <c r="S302" s="26">
        <v>2196</v>
      </c>
      <c r="T302" s="26">
        <v>1</v>
      </c>
      <c r="U302" s="26" t="s">
        <v>748</v>
      </c>
      <c r="V302" s="26" t="s">
        <v>730</v>
      </c>
      <c r="W302" s="26" t="s">
        <v>160</v>
      </c>
      <c r="X302" s="3" t="s">
        <v>792</v>
      </c>
    </row>
    <row r="303" spans="1:24" x14ac:dyDescent="0.25">
      <c r="A303" s="41">
        <v>46155</v>
      </c>
      <c r="B303" s="4">
        <v>34530</v>
      </c>
      <c r="C303" s="46" t="s">
        <v>42</v>
      </c>
      <c r="D303" s="4">
        <v>1</v>
      </c>
      <c r="E303" s="42">
        <v>456</v>
      </c>
      <c r="F303" s="4" t="s">
        <v>751</v>
      </c>
      <c r="G303" s="40">
        <v>9472</v>
      </c>
      <c r="H303" s="1" t="s">
        <v>168</v>
      </c>
      <c r="I303" s="33" t="s">
        <v>796</v>
      </c>
      <c r="J303" s="4">
        <v>46362</v>
      </c>
      <c r="K303" s="4">
        <v>18450</v>
      </c>
      <c r="L303" s="41">
        <v>46157</v>
      </c>
      <c r="M303" s="41">
        <v>46157</v>
      </c>
      <c r="N303" s="44"/>
      <c r="O303" s="30">
        <f t="shared" si="32"/>
        <v>2</v>
      </c>
      <c r="P303" s="30">
        <f>IFERROR(IF(M303="",0,M303-I.T[[#This Row],[Data Expedição]]),"")</f>
        <v>0</v>
      </c>
      <c r="Q303" s="32">
        <f t="shared" si="33"/>
        <v>46143</v>
      </c>
      <c r="R303" s="33" t="str">
        <f>IFERROR(IF(H303="Entregue",IF(COUNTIFS(I$2:$I1345,I303)&gt;1,"x",1),"x"),"")</f>
        <v>x</v>
      </c>
      <c r="S303" s="26">
        <v>2196</v>
      </c>
      <c r="T303" s="26">
        <v>1</v>
      </c>
      <c r="U303" s="26" t="s">
        <v>748</v>
      </c>
      <c r="V303" s="26" t="s">
        <v>730</v>
      </c>
      <c r="W303" s="26" t="s">
        <v>160</v>
      </c>
      <c r="X303" s="3" t="s">
        <v>792</v>
      </c>
    </row>
    <row r="304" spans="1:24" x14ac:dyDescent="0.25">
      <c r="A304" s="41">
        <v>46155</v>
      </c>
      <c r="B304" s="4">
        <v>95275</v>
      </c>
      <c r="C304" s="46" t="s">
        <v>38</v>
      </c>
      <c r="D304" s="4">
        <v>6</v>
      </c>
      <c r="E304" s="42">
        <v>1806</v>
      </c>
      <c r="F304" s="4" t="s">
        <v>751</v>
      </c>
      <c r="G304" s="40">
        <v>9472</v>
      </c>
      <c r="H304" s="1" t="s">
        <v>168</v>
      </c>
      <c r="I304" s="33" t="s">
        <v>796</v>
      </c>
      <c r="J304" s="4">
        <v>46362</v>
      </c>
      <c r="K304" s="4">
        <v>18450</v>
      </c>
      <c r="L304" s="41">
        <v>46157</v>
      </c>
      <c r="M304" s="41">
        <v>46157</v>
      </c>
      <c r="N304" s="44"/>
      <c r="O304" s="30">
        <f t="shared" si="32"/>
        <v>2</v>
      </c>
      <c r="P304" s="30">
        <f>IFERROR(IF(M304="",0,M304-I.T[[#This Row],[Data Expedição]]),"")</f>
        <v>0</v>
      </c>
      <c r="Q304" s="32">
        <f t="shared" si="33"/>
        <v>46143</v>
      </c>
      <c r="R304" s="33" t="str">
        <f>IFERROR(IF(H304="Entregue",IF(COUNTIFS(I$2:$I1345,I304)&gt;1,"x",1),"x"),"")</f>
        <v>x</v>
      </c>
      <c r="S304" s="26">
        <v>2196</v>
      </c>
      <c r="T304" s="26">
        <v>1</v>
      </c>
      <c r="U304" s="26" t="s">
        <v>748</v>
      </c>
      <c r="V304" s="26" t="s">
        <v>730</v>
      </c>
      <c r="W304" s="26" t="s">
        <v>160</v>
      </c>
      <c r="X304" s="3" t="s">
        <v>792</v>
      </c>
    </row>
    <row r="305" spans="1:24" x14ac:dyDescent="0.25">
      <c r="A305" s="41">
        <v>46155</v>
      </c>
      <c r="B305" s="37">
        <v>32884</v>
      </c>
      <c r="C305" s="46" t="s">
        <v>46</v>
      </c>
      <c r="D305" s="37">
        <v>1</v>
      </c>
      <c r="E305" s="38">
        <v>216</v>
      </c>
      <c r="F305" s="4" t="s">
        <v>751</v>
      </c>
      <c r="G305" s="40">
        <v>9472</v>
      </c>
      <c r="H305" s="1" t="s">
        <v>168</v>
      </c>
      <c r="I305" s="33" t="s">
        <v>796</v>
      </c>
      <c r="J305" s="4">
        <v>46362</v>
      </c>
      <c r="K305" s="4">
        <v>18450</v>
      </c>
      <c r="L305" s="41">
        <v>46157</v>
      </c>
      <c r="M305" s="41">
        <v>46157</v>
      </c>
      <c r="N305" s="31"/>
      <c r="O305" s="30">
        <f t="shared" si="32"/>
        <v>2</v>
      </c>
      <c r="P305" s="30">
        <f>IFERROR(IF(M305="",0,M305-I.T[[#This Row],[Data Expedição]]),"")</f>
        <v>0</v>
      </c>
      <c r="Q305" s="32">
        <f t="shared" si="33"/>
        <v>46143</v>
      </c>
      <c r="R305" s="26" t="str">
        <f>IFERROR(IF(H305="Entregue",IF(COUNTIFS(I$2:$I666,I305)&gt;1,"x",1),"x"),"")</f>
        <v>x</v>
      </c>
      <c r="S305" s="26">
        <v>2196</v>
      </c>
      <c r="T305" s="26">
        <v>1</v>
      </c>
      <c r="U305" s="26" t="s">
        <v>748</v>
      </c>
      <c r="V305" s="26" t="s">
        <v>730</v>
      </c>
      <c r="W305" s="26" t="s">
        <v>160</v>
      </c>
      <c r="X305" s="3" t="s">
        <v>792</v>
      </c>
    </row>
    <row r="306" spans="1:24" x14ac:dyDescent="0.25">
      <c r="A306" s="39"/>
      <c r="B306" s="37"/>
      <c r="C306" s="46"/>
      <c r="D306" s="37"/>
      <c r="E306" s="38"/>
      <c r="F306" s="37"/>
      <c r="G306" s="98"/>
      <c r="H306" s="37"/>
      <c r="I306" s="28"/>
      <c r="J306" s="37"/>
      <c r="K306" s="37"/>
      <c r="L306" s="39"/>
      <c r="M306" s="39"/>
      <c r="N306" s="28"/>
      <c r="O306" s="26"/>
      <c r="P306" s="26"/>
      <c r="Q306" s="25"/>
      <c r="R306" s="26"/>
      <c r="S306" s="26"/>
      <c r="T306" s="26"/>
      <c r="U306" s="26"/>
      <c r="V306" s="26"/>
      <c r="W306" s="26"/>
      <c r="X306" s="26"/>
    </row>
    <row r="307" spans="1:24" x14ac:dyDescent="0.25">
      <c r="A307" s="39">
        <v>46156</v>
      </c>
      <c r="B307" s="37">
        <v>32137</v>
      </c>
      <c r="C307" s="46" t="s">
        <v>183</v>
      </c>
      <c r="D307" s="37">
        <v>1</v>
      </c>
      <c r="E307" s="38">
        <v>8712</v>
      </c>
      <c r="F307" s="4" t="s">
        <v>751</v>
      </c>
      <c r="G307" s="98">
        <v>9476</v>
      </c>
      <c r="H307" s="1" t="s">
        <v>168</v>
      </c>
      <c r="I307" s="33" t="s">
        <v>797</v>
      </c>
      <c r="J307" s="37">
        <v>46452</v>
      </c>
      <c r="K307" s="4">
        <v>18531</v>
      </c>
      <c r="L307" s="39">
        <v>46160</v>
      </c>
      <c r="M307" s="39">
        <v>46161</v>
      </c>
      <c r="N307" s="31"/>
      <c r="O307" s="30">
        <f t="shared" si="32"/>
        <v>4</v>
      </c>
      <c r="P307" s="30">
        <f>IFERROR(IF(M307="",0,M307-I.T[[#This Row],[Data Expedição]]),"")</f>
        <v>1</v>
      </c>
      <c r="Q307" s="32">
        <f t="shared" si="33"/>
        <v>46143</v>
      </c>
      <c r="R307" s="26" t="str">
        <f>IFERROR(IF(H307="Entregue",IF(COUNTIFS(I$2:$I668,I307)&gt;1,"x",1),"x"),"")</f>
        <v>x</v>
      </c>
      <c r="S307" s="26">
        <v>2196</v>
      </c>
      <c r="T307" s="26">
        <v>1</v>
      </c>
      <c r="U307" s="26" t="s">
        <v>748</v>
      </c>
      <c r="V307" s="26" t="s">
        <v>730</v>
      </c>
      <c r="W307" s="26" t="s">
        <v>160</v>
      </c>
      <c r="X307" s="26"/>
    </row>
    <row r="308" spans="1:24" x14ac:dyDescent="0.25">
      <c r="A308" s="39">
        <v>46156</v>
      </c>
      <c r="B308" s="37">
        <v>31690</v>
      </c>
      <c r="C308" s="46" t="s">
        <v>190</v>
      </c>
      <c r="D308" s="37">
        <v>2</v>
      </c>
      <c r="E308" s="38">
        <v>4710</v>
      </c>
      <c r="F308" s="4" t="s">
        <v>751</v>
      </c>
      <c r="G308" s="98">
        <v>9476</v>
      </c>
      <c r="H308" s="1" t="s">
        <v>168</v>
      </c>
      <c r="I308" s="28" t="s">
        <v>797</v>
      </c>
      <c r="J308" s="37">
        <v>46452</v>
      </c>
      <c r="K308" s="4">
        <v>18531</v>
      </c>
      <c r="L308" s="39">
        <v>46160</v>
      </c>
      <c r="M308" s="39">
        <v>46161</v>
      </c>
      <c r="N308" s="31"/>
      <c r="O308" s="30">
        <f t="shared" si="32"/>
        <v>4</v>
      </c>
      <c r="P308" s="30">
        <f>IFERROR(IF(M308="",0,M308-I.T[[#This Row],[Data Expedição]]),"")</f>
        <v>1</v>
      </c>
      <c r="Q308" s="32">
        <f t="shared" si="33"/>
        <v>46143</v>
      </c>
      <c r="R308" s="33" t="str">
        <f>IFERROR(IF(H308="Entregue",IF(COUNTIFS(I$2:$I1345,I308)&gt;1,"x",1),"x"),"")</f>
        <v>x</v>
      </c>
      <c r="S308" s="26">
        <v>2196</v>
      </c>
      <c r="T308" s="26">
        <v>1</v>
      </c>
      <c r="U308" s="26" t="s">
        <v>748</v>
      </c>
      <c r="V308" s="26" t="s">
        <v>730</v>
      </c>
      <c r="W308" s="26" t="s">
        <v>160</v>
      </c>
      <c r="X308" s="26"/>
    </row>
    <row r="309" spans="1:24" x14ac:dyDescent="0.25">
      <c r="A309" s="39">
        <v>46156</v>
      </c>
      <c r="B309" s="37">
        <v>33314</v>
      </c>
      <c r="C309" s="46" t="s">
        <v>218</v>
      </c>
      <c r="D309" s="37">
        <v>1</v>
      </c>
      <c r="E309" s="38">
        <v>2364</v>
      </c>
      <c r="F309" s="4" t="s">
        <v>751</v>
      </c>
      <c r="G309" s="98">
        <v>9476</v>
      </c>
      <c r="H309" s="1" t="s">
        <v>168</v>
      </c>
      <c r="I309" s="28" t="s">
        <v>797</v>
      </c>
      <c r="J309" s="37">
        <v>46452</v>
      </c>
      <c r="K309" s="4">
        <v>18531</v>
      </c>
      <c r="L309" s="39">
        <v>46160</v>
      </c>
      <c r="M309" s="39">
        <v>46161</v>
      </c>
      <c r="N309" s="31"/>
      <c r="O309" s="30">
        <f t="shared" si="32"/>
        <v>4</v>
      </c>
      <c r="P309" s="30">
        <f>IFERROR(IF(M309="",0,M309-I.T[[#This Row],[Data Expedição]]),"")</f>
        <v>1</v>
      </c>
      <c r="Q309" s="32">
        <f t="shared" si="33"/>
        <v>46143</v>
      </c>
      <c r="R309" s="26" t="str">
        <f>IFERROR(IF(H309="Entregue",IF(COUNTIFS(I$2:$I670,I309)&gt;1,"x",1),"x"),"")</f>
        <v>x</v>
      </c>
      <c r="S309" s="26">
        <v>2196</v>
      </c>
      <c r="T309" s="26">
        <v>1</v>
      </c>
      <c r="U309" s="26" t="s">
        <v>748</v>
      </c>
      <c r="V309" s="26" t="s">
        <v>730</v>
      </c>
      <c r="W309" s="26" t="s">
        <v>160</v>
      </c>
      <c r="X309" s="26"/>
    </row>
    <row r="310" spans="1:24" x14ac:dyDescent="0.25">
      <c r="A310" s="39">
        <v>46156</v>
      </c>
      <c r="B310" s="37">
        <v>95294</v>
      </c>
      <c r="C310" s="46" t="s">
        <v>225</v>
      </c>
      <c r="D310" s="37">
        <v>3</v>
      </c>
      <c r="E310" s="38">
        <v>1902</v>
      </c>
      <c r="F310" s="4" t="s">
        <v>751</v>
      </c>
      <c r="G310" s="98">
        <v>9476</v>
      </c>
      <c r="H310" s="1" t="s">
        <v>168</v>
      </c>
      <c r="I310" s="28" t="s">
        <v>797</v>
      </c>
      <c r="J310" s="37">
        <v>46452</v>
      </c>
      <c r="K310" s="4">
        <v>18531</v>
      </c>
      <c r="L310" s="39">
        <v>46160</v>
      </c>
      <c r="M310" s="39">
        <v>46161</v>
      </c>
      <c r="N310" s="31"/>
      <c r="O310" s="30">
        <f t="shared" si="32"/>
        <v>4</v>
      </c>
      <c r="P310" s="30">
        <f>IFERROR(IF(M310="",0,M310-I.T[[#This Row],[Data Expedição]]),"")</f>
        <v>1</v>
      </c>
      <c r="Q310" s="32">
        <f t="shared" si="33"/>
        <v>46143</v>
      </c>
      <c r="R310" s="26" t="str">
        <f>IFERROR(IF(H310="Entregue",IF(COUNTIFS(I$2:$I668,I310)&gt;1,"x",1),"x"),"")</f>
        <v>x</v>
      </c>
      <c r="S310" s="26">
        <v>2196</v>
      </c>
      <c r="T310" s="26">
        <v>1</v>
      </c>
      <c r="U310" s="26" t="s">
        <v>748</v>
      </c>
      <c r="V310" s="26" t="s">
        <v>730</v>
      </c>
      <c r="W310" s="26" t="s">
        <v>160</v>
      </c>
      <c r="X310" s="26"/>
    </row>
    <row r="311" spans="1:24" x14ac:dyDescent="0.25">
      <c r="A311" s="39">
        <v>46156</v>
      </c>
      <c r="B311" s="37">
        <v>34863</v>
      </c>
      <c r="C311" s="46" t="s">
        <v>348</v>
      </c>
      <c r="D311" s="37">
        <v>1</v>
      </c>
      <c r="E311" s="38">
        <v>144</v>
      </c>
      <c r="F311" s="4" t="s">
        <v>751</v>
      </c>
      <c r="G311" s="98">
        <v>9476</v>
      </c>
      <c r="H311" s="1" t="s">
        <v>168</v>
      </c>
      <c r="I311" s="28" t="s">
        <v>797</v>
      </c>
      <c r="J311" s="37">
        <v>46452</v>
      </c>
      <c r="K311" s="4">
        <v>18531</v>
      </c>
      <c r="L311" s="39">
        <v>46160</v>
      </c>
      <c r="M311" s="39">
        <v>46161</v>
      </c>
      <c r="N311" s="31"/>
      <c r="O311" s="30">
        <f t="shared" si="32"/>
        <v>4</v>
      </c>
      <c r="P311" s="30">
        <f>IFERROR(IF(M311="",0,M311-I.T[[#This Row],[Data Expedição]]),"")</f>
        <v>1</v>
      </c>
      <c r="Q311" s="32">
        <f t="shared" si="33"/>
        <v>46143</v>
      </c>
      <c r="R311" s="33" t="str">
        <f>IFERROR(IF(H311="Entregue",IF(COUNTIFS(I$2:$I1345,I311)&gt;1,"x",1),"x"),"")</f>
        <v>x</v>
      </c>
      <c r="S311" s="26">
        <v>2196</v>
      </c>
      <c r="T311" s="26">
        <v>1</v>
      </c>
      <c r="U311" s="26" t="s">
        <v>748</v>
      </c>
      <c r="V311" s="26" t="s">
        <v>730</v>
      </c>
      <c r="W311" s="26" t="s">
        <v>160</v>
      </c>
      <c r="X311" s="26"/>
    </row>
    <row r="312" spans="1:24" x14ac:dyDescent="0.25">
      <c r="A312" s="39">
        <v>46156</v>
      </c>
      <c r="B312" s="37">
        <v>33256</v>
      </c>
      <c r="C312" s="46" t="s">
        <v>353</v>
      </c>
      <c r="D312" s="37">
        <v>1</v>
      </c>
      <c r="E312" s="38">
        <v>198</v>
      </c>
      <c r="F312" s="4" t="s">
        <v>751</v>
      </c>
      <c r="G312" s="98">
        <v>9476</v>
      </c>
      <c r="H312" s="1" t="s">
        <v>168</v>
      </c>
      <c r="I312" s="28" t="s">
        <v>797</v>
      </c>
      <c r="J312" s="37">
        <v>46452</v>
      </c>
      <c r="K312" s="4">
        <v>18531</v>
      </c>
      <c r="L312" s="39">
        <v>46160</v>
      </c>
      <c r="M312" s="39">
        <v>46161</v>
      </c>
      <c r="N312" s="31"/>
      <c r="O312" s="30">
        <f t="shared" si="32"/>
        <v>4</v>
      </c>
      <c r="P312" s="30">
        <f>IFERROR(IF(M312="",0,M312-I.T[[#This Row],[Data Expedição]]),"")</f>
        <v>1</v>
      </c>
      <c r="Q312" s="32">
        <f t="shared" si="33"/>
        <v>46143</v>
      </c>
      <c r="R312" s="26" t="str">
        <f>IFERROR(IF(H312="Entregue",IF(COUNTIFS(I$2:$I670,I312)&gt;1,"x",1),"x"),"")</f>
        <v>x</v>
      </c>
      <c r="S312" s="26">
        <v>2196</v>
      </c>
      <c r="T312" s="26">
        <v>1</v>
      </c>
      <c r="U312" s="26" t="s">
        <v>748</v>
      </c>
      <c r="V312" s="26" t="s">
        <v>730</v>
      </c>
      <c r="W312" s="26" t="s">
        <v>160</v>
      </c>
      <c r="X312" s="26"/>
    </row>
    <row r="313" spans="1:24" x14ac:dyDescent="0.25">
      <c r="A313" s="39"/>
      <c r="B313" s="37"/>
      <c r="C313" s="46"/>
      <c r="D313" s="37"/>
      <c r="E313" s="38"/>
      <c r="F313" s="37"/>
      <c r="G313" s="98"/>
      <c r="H313" s="37"/>
      <c r="I313" s="28"/>
      <c r="J313" s="37"/>
      <c r="K313" s="37"/>
      <c r="L313" s="39"/>
      <c r="M313" s="39"/>
      <c r="N313" s="28"/>
      <c r="O313" s="26"/>
      <c r="P313" s="26"/>
      <c r="Q313" s="25"/>
      <c r="R313" s="26"/>
      <c r="S313" s="26"/>
      <c r="T313" s="26"/>
      <c r="U313" s="26"/>
      <c r="V313" s="26"/>
      <c r="W313" s="26"/>
      <c r="X313" s="26"/>
    </row>
    <row r="314" spans="1:24" x14ac:dyDescent="0.25">
      <c r="A314" s="39">
        <v>46156</v>
      </c>
      <c r="B314" s="37">
        <v>32137</v>
      </c>
      <c r="C314" s="46" t="s">
        <v>183</v>
      </c>
      <c r="D314" s="37">
        <v>1</v>
      </c>
      <c r="E314" s="38">
        <v>8712</v>
      </c>
      <c r="F314" s="37"/>
      <c r="G314" s="98"/>
      <c r="H314" s="1" t="s">
        <v>167</v>
      </c>
      <c r="I314" s="28"/>
      <c r="J314" s="37"/>
      <c r="K314" s="37"/>
      <c r="L314" s="39"/>
      <c r="M314" s="39"/>
      <c r="N314" s="31"/>
      <c r="O314" s="30">
        <f>IFERROR(IF(L314="",0,L314-A314),"")</f>
        <v>0</v>
      </c>
      <c r="P314" s="30">
        <f>IFERROR(IF(M314="",0,M314-I.T[[#This Row],[Data Expedição]]),"")</f>
        <v>0</v>
      </c>
      <c r="Q314" s="32">
        <f>IFERROR(DATE(YEAR(A314),MONTH(A314),1),"")</f>
        <v>46143</v>
      </c>
      <c r="R314" s="33" t="str">
        <f>IFERROR(IF(H314="Entregue",IF(COUNTIFS(I$2:$I1345,I314)&gt;1,"x",1),"x"),"")</f>
        <v>x</v>
      </c>
      <c r="S314" s="26">
        <v>2196</v>
      </c>
      <c r="T314" s="26">
        <v>1</v>
      </c>
      <c r="U314" s="26" t="s">
        <v>748</v>
      </c>
      <c r="V314" s="26" t="s">
        <v>730</v>
      </c>
      <c r="W314" s="26" t="s">
        <v>179</v>
      </c>
      <c r="X314" s="26" t="s">
        <v>739</v>
      </c>
    </row>
    <row r="315" spans="1:24" x14ac:dyDescent="0.25">
      <c r="A315" s="39">
        <v>46156</v>
      </c>
      <c r="B315" s="37">
        <v>33314</v>
      </c>
      <c r="C315" s="46" t="s">
        <v>218</v>
      </c>
      <c r="D315" s="37">
        <v>1</v>
      </c>
      <c r="E315" s="38">
        <v>2376</v>
      </c>
      <c r="F315" s="37"/>
      <c r="G315" s="98"/>
      <c r="H315" s="1" t="s">
        <v>167</v>
      </c>
      <c r="I315" s="28"/>
      <c r="J315" s="37"/>
      <c r="K315" s="37"/>
      <c r="L315" s="39"/>
      <c r="M315" s="39"/>
      <c r="N315" s="31"/>
      <c r="O315" s="30">
        <f>IFERROR(IF(L315="",0,L315-A315),"")</f>
        <v>0</v>
      </c>
      <c r="P315" s="30">
        <f>IFERROR(IF(M315="",0,M315-I.T[[#This Row],[Data Expedição]]),"")</f>
        <v>0</v>
      </c>
      <c r="Q315" s="32">
        <f>IFERROR(DATE(YEAR(A315),MONTH(A315),1),"")</f>
        <v>46143</v>
      </c>
      <c r="R315" s="26" t="str">
        <f>IFERROR(IF(H315="Entregue",IF(COUNTIFS(I$2:$I684,I315)&gt;1,"x",1),"x"),"")</f>
        <v>x</v>
      </c>
      <c r="S315" s="26">
        <v>2196</v>
      </c>
      <c r="T315" s="26">
        <v>1</v>
      </c>
      <c r="U315" s="26" t="s">
        <v>748</v>
      </c>
      <c r="V315" s="26" t="s">
        <v>730</v>
      </c>
      <c r="W315" s="26" t="s">
        <v>179</v>
      </c>
      <c r="X315" s="26" t="s">
        <v>739</v>
      </c>
    </row>
    <row r="316" spans="1:24" x14ac:dyDescent="0.25">
      <c r="A316" s="39">
        <v>46156</v>
      </c>
      <c r="B316" s="37">
        <v>32444</v>
      </c>
      <c r="C316" s="46" t="s">
        <v>269</v>
      </c>
      <c r="D316" s="37">
        <v>1</v>
      </c>
      <c r="E316" s="38">
        <v>912</v>
      </c>
      <c r="F316" s="37"/>
      <c r="G316" s="98"/>
      <c r="H316" s="1" t="s">
        <v>167</v>
      </c>
      <c r="I316" s="28"/>
      <c r="J316" s="37"/>
      <c r="K316" s="37"/>
      <c r="L316" s="39"/>
      <c r="M316" s="39"/>
      <c r="N316" s="31"/>
      <c r="O316" s="30">
        <f>IFERROR(IF(L316="",0,L316-A316),"")</f>
        <v>0</v>
      </c>
      <c r="P316" s="30">
        <f>IFERROR(IF(M316="",0,M316-I.T[[#This Row],[Data Expedição]]),"")</f>
        <v>0</v>
      </c>
      <c r="Q316" s="32">
        <f>IFERROR(DATE(YEAR(A316),MONTH(A316),1),"")</f>
        <v>46143</v>
      </c>
      <c r="R316" s="33" t="str">
        <f>IFERROR(IF(H316="Entregue",IF(COUNTIFS(I$2:$I1345,I316)&gt;1,"x",1),"x"),"")</f>
        <v>x</v>
      </c>
      <c r="S316" s="26">
        <v>2196</v>
      </c>
      <c r="T316" s="26">
        <v>1</v>
      </c>
      <c r="U316" s="26" t="s">
        <v>748</v>
      </c>
      <c r="V316" s="26" t="s">
        <v>730</v>
      </c>
      <c r="W316" s="26" t="s">
        <v>179</v>
      </c>
      <c r="X316" s="26" t="s">
        <v>739</v>
      </c>
    </row>
    <row r="317" spans="1:24" x14ac:dyDescent="0.25">
      <c r="A317" s="39"/>
      <c r="B317" s="37"/>
      <c r="C317" s="46"/>
      <c r="D317" s="37"/>
      <c r="E317" s="38"/>
      <c r="F317" s="37"/>
      <c r="G317" s="98"/>
      <c r="H317" s="37"/>
      <c r="I317" s="28"/>
      <c r="J317" s="37"/>
      <c r="K317" s="37"/>
      <c r="L317" s="39"/>
      <c r="M317" s="39"/>
      <c r="N317" s="28"/>
      <c r="O317" s="26"/>
      <c r="P317" s="26"/>
      <c r="Q317" s="25"/>
      <c r="R317" s="26"/>
      <c r="S317" s="26"/>
      <c r="T317" s="26"/>
      <c r="U317" s="26"/>
      <c r="V317" s="26"/>
      <c r="W317" s="26"/>
      <c r="X317" s="26"/>
    </row>
    <row r="318" spans="1:24" x14ac:dyDescent="0.25">
      <c r="A318" s="39">
        <v>46157</v>
      </c>
      <c r="B318" s="37">
        <v>95679</v>
      </c>
      <c r="C318" s="46" t="s">
        <v>8</v>
      </c>
      <c r="D318" s="37">
        <v>10</v>
      </c>
      <c r="E318" s="38">
        <v>4902</v>
      </c>
      <c r="F318" s="4" t="s">
        <v>751</v>
      </c>
      <c r="G318" s="98">
        <v>9477</v>
      </c>
      <c r="H318" s="1" t="s">
        <v>168</v>
      </c>
      <c r="I318" s="33" t="s">
        <v>798</v>
      </c>
      <c r="J318" s="37">
        <v>46470</v>
      </c>
      <c r="K318" s="37">
        <v>18547</v>
      </c>
      <c r="L318" s="39">
        <v>46161</v>
      </c>
      <c r="M318" s="39">
        <v>46161</v>
      </c>
      <c r="N318" s="31"/>
      <c r="O318" s="30">
        <f t="shared" ref="O318:O323" si="34">IFERROR(IF(L318="",0,L318-A318),"")</f>
        <v>4</v>
      </c>
      <c r="P318" s="30">
        <f>IFERROR(IF(M318="",0,M318-I.T[[#This Row],[Data Expedição]]),"")</f>
        <v>0</v>
      </c>
      <c r="Q318" s="32">
        <f t="shared" ref="Q318:Q323" si="35">IFERROR(DATE(YEAR(A318),MONTH(A318),1),"")</f>
        <v>46143</v>
      </c>
      <c r="R318" s="26" t="str">
        <f>IFERROR(IF(H318="Entregue",IF(COUNTIFS(I$2:$I687,I318)&gt;1,"x",1),"x"),"")</f>
        <v>x</v>
      </c>
      <c r="S318" s="26">
        <v>2196</v>
      </c>
      <c r="T318" s="26">
        <v>1</v>
      </c>
      <c r="U318" s="26" t="s">
        <v>748</v>
      </c>
      <c r="V318" s="26" t="s">
        <v>730</v>
      </c>
      <c r="W318" s="26" t="s">
        <v>179</v>
      </c>
      <c r="X318" s="26"/>
    </row>
    <row r="319" spans="1:24" x14ac:dyDescent="0.25">
      <c r="A319" s="39">
        <v>46157</v>
      </c>
      <c r="B319" s="37">
        <v>34988</v>
      </c>
      <c r="C319" s="46" t="s">
        <v>10</v>
      </c>
      <c r="D319" s="37">
        <v>5</v>
      </c>
      <c r="E319" s="38">
        <v>2400</v>
      </c>
      <c r="F319" s="4" t="s">
        <v>751</v>
      </c>
      <c r="G319" s="98">
        <v>9477</v>
      </c>
      <c r="H319" s="1" t="s">
        <v>168</v>
      </c>
      <c r="I319" s="33" t="s">
        <v>798</v>
      </c>
      <c r="J319" s="37">
        <v>46470</v>
      </c>
      <c r="K319" s="37">
        <v>18547</v>
      </c>
      <c r="L319" s="39">
        <v>46161</v>
      </c>
      <c r="M319" s="39">
        <v>46161</v>
      </c>
      <c r="N319" s="31"/>
      <c r="O319" s="30">
        <f t="shared" si="34"/>
        <v>4</v>
      </c>
      <c r="P319" s="30">
        <f>IFERROR(IF(M319="",0,M319-I.T[[#This Row],[Data Expedição]]),"")</f>
        <v>0</v>
      </c>
      <c r="Q319" s="32">
        <f t="shared" si="35"/>
        <v>46143</v>
      </c>
      <c r="R319" s="33" t="str">
        <f>IFERROR(IF(H319="Entregue",IF(COUNTIFS(I$2:$I1345,I319)&gt;1,"x",1),"x"),"")</f>
        <v>x</v>
      </c>
      <c r="S319" s="26">
        <v>2196</v>
      </c>
      <c r="T319" s="26">
        <v>1</v>
      </c>
      <c r="U319" s="26" t="s">
        <v>748</v>
      </c>
      <c r="V319" s="26" t="s">
        <v>730</v>
      </c>
      <c r="W319" s="26" t="s">
        <v>179</v>
      </c>
      <c r="X319" s="26"/>
    </row>
    <row r="320" spans="1:24" x14ac:dyDescent="0.25">
      <c r="A320" s="39">
        <v>46157</v>
      </c>
      <c r="B320" s="37">
        <v>34936</v>
      </c>
      <c r="C320" s="46" t="s">
        <v>16</v>
      </c>
      <c r="D320" s="37">
        <v>4</v>
      </c>
      <c r="E320" s="38">
        <v>1920</v>
      </c>
      <c r="F320" s="4" t="s">
        <v>751</v>
      </c>
      <c r="G320" s="98">
        <v>9477</v>
      </c>
      <c r="H320" s="1" t="s">
        <v>168</v>
      </c>
      <c r="I320" s="33" t="s">
        <v>798</v>
      </c>
      <c r="J320" s="37">
        <v>46470</v>
      </c>
      <c r="K320" s="37">
        <v>18547</v>
      </c>
      <c r="L320" s="39">
        <v>46161</v>
      </c>
      <c r="M320" s="39">
        <v>46161</v>
      </c>
      <c r="N320" s="31"/>
      <c r="O320" s="30">
        <f t="shared" si="34"/>
        <v>4</v>
      </c>
      <c r="P320" s="30">
        <f>IFERROR(IF(M320="",0,M320-I.T[[#This Row],[Data Expedição]]),"")</f>
        <v>0</v>
      </c>
      <c r="Q320" s="32">
        <f t="shared" si="35"/>
        <v>46143</v>
      </c>
      <c r="R320" s="33" t="str">
        <f>IFERROR(IF(H320="Entregue",IF(COUNTIFS(I$2:$I1345,I320)&gt;1,"x",1),"x"),"")</f>
        <v>x</v>
      </c>
      <c r="S320" s="26">
        <v>2196</v>
      </c>
      <c r="T320" s="26">
        <v>1</v>
      </c>
      <c r="U320" s="26" t="s">
        <v>748</v>
      </c>
      <c r="V320" s="26" t="s">
        <v>730</v>
      </c>
      <c r="W320" s="26" t="s">
        <v>179</v>
      </c>
      <c r="X320" s="26"/>
    </row>
    <row r="321" spans="1:24" x14ac:dyDescent="0.25">
      <c r="A321" s="39">
        <v>46157</v>
      </c>
      <c r="B321" s="37">
        <v>32035</v>
      </c>
      <c r="C321" s="46" t="s">
        <v>211</v>
      </c>
      <c r="D321" s="37">
        <v>2</v>
      </c>
      <c r="E321" s="38">
        <v>3228</v>
      </c>
      <c r="F321" s="4" t="s">
        <v>751</v>
      </c>
      <c r="G321" s="98">
        <v>9477</v>
      </c>
      <c r="H321" s="1" t="s">
        <v>168</v>
      </c>
      <c r="I321" s="33" t="s">
        <v>798</v>
      </c>
      <c r="J321" s="37">
        <v>46470</v>
      </c>
      <c r="K321" s="37">
        <v>18547</v>
      </c>
      <c r="L321" s="39">
        <v>46161</v>
      </c>
      <c r="M321" s="39">
        <v>46161</v>
      </c>
      <c r="N321" s="31"/>
      <c r="O321" s="30">
        <f t="shared" si="34"/>
        <v>4</v>
      </c>
      <c r="P321" s="30">
        <f>IFERROR(IF(M321="",0,M321-I.T[[#This Row],[Data Expedição]]),"")</f>
        <v>0</v>
      </c>
      <c r="Q321" s="32">
        <f t="shared" si="35"/>
        <v>46143</v>
      </c>
      <c r="R321" s="33" t="str">
        <f>IFERROR(IF(H321="Entregue",IF(COUNTIFS(I$2:$I1345,I321)&gt;1,"x",1),"x"),"")</f>
        <v>x</v>
      </c>
      <c r="S321" s="26">
        <v>2196</v>
      </c>
      <c r="T321" s="26">
        <v>1</v>
      </c>
      <c r="U321" s="26" t="s">
        <v>748</v>
      </c>
      <c r="V321" s="26" t="s">
        <v>730</v>
      </c>
      <c r="W321" s="26" t="s">
        <v>179</v>
      </c>
      <c r="X321" s="26"/>
    </row>
    <row r="322" spans="1:24" x14ac:dyDescent="0.25">
      <c r="A322" s="39">
        <v>46157</v>
      </c>
      <c r="B322" s="37">
        <v>95355</v>
      </c>
      <c r="C322" s="46" t="s">
        <v>48</v>
      </c>
      <c r="D322" s="37">
        <v>2</v>
      </c>
      <c r="E322" s="38">
        <v>1644</v>
      </c>
      <c r="F322" s="4" t="s">
        <v>751</v>
      </c>
      <c r="G322" s="98">
        <v>9477</v>
      </c>
      <c r="H322" s="1" t="s">
        <v>168</v>
      </c>
      <c r="I322" s="33" t="s">
        <v>798</v>
      </c>
      <c r="J322" s="37">
        <v>46470</v>
      </c>
      <c r="K322" s="37">
        <v>18547</v>
      </c>
      <c r="L322" s="39">
        <v>46161</v>
      </c>
      <c r="M322" s="39">
        <v>46161</v>
      </c>
      <c r="N322" s="31"/>
      <c r="O322" s="30">
        <f t="shared" si="34"/>
        <v>4</v>
      </c>
      <c r="P322" s="30">
        <f>IFERROR(IF(M322="",0,M322-I.T[[#This Row],[Data Expedição]]),"")</f>
        <v>0</v>
      </c>
      <c r="Q322" s="32">
        <f t="shared" si="35"/>
        <v>46143</v>
      </c>
      <c r="R322" s="26" t="str">
        <f>IFERROR(IF(H322="Entregue",IF(COUNTIFS(I$2:$I686,I322)&gt;1,"x",1),"x"),"")</f>
        <v>x</v>
      </c>
      <c r="S322" s="26">
        <v>2196</v>
      </c>
      <c r="T322" s="26">
        <v>1</v>
      </c>
      <c r="U322" s="26" t="s">
        <v>748</v>
      </c>
      <c r="V322" s="26" t="s">
        <v>730</v>
      </c>
      <c r="W322" s="26" t="s">
        <v>179</v>
      </c>
      <c r="X322" s="26"/>
    </row>
    <row r="323" spans="1:24" x14ac:dyDescent="0.25">
      <c r="A323" s="39">
        <v>46157</v>
      </c>
      <c r="B323" s="37">
        <v>32446</v>
      </c>
      <c r="C323" s="46" t="s">
        <v>32</v>
      </c>
      <c r="D323" s="37">
        <v>4</v>
      </c>
      <c r="E323" s="38">
        <v>2082</v>
      </c>
      <c r="F323" s="4" t="s">
        <v>751</v>
      </c>
      <c r="G323" s="98">
        <v>9477</v>
      </c>
      <c r="H323" s="1" t="s">
        <v>168</v>
      </c>
      <c r="I323" s="33" t="s">
        <v>798</v>
      </c>
      <c r="J323" s="37">
        <v>46470</v>
      </c>
      <c r="K323" s="37">
        <v>18547</v>
      </c>
      <c r="L323" s="39">
        <v>46161</v>
      </c>
      <c r="M323" s="39">
        <v>46161</v>
      </c>
      <c r="N323" s="31"/>
      <c r="O323" s="30">
        <f t="shared" si="34"/>
        <v>4</v>
      </c>
      <c r="P323" s="30">
        <f>IFERROR(IF(M323="",0,M323-I.T[[#This Row],[Data Expedição]]),"")</f>
        <v>0</v>
      </c>
      <c r="Q323" s="32">
        <f t="shared" si="35"/>
        <v>46143</v>
      </c>
      <c r="R323" s="26" t="str">
        <f>IFERROR(IF(H323="Entregue",IF(COUNTIFS(I$2:$I687,I323)&gt;1,"x",1),"x"),"")</f>
        <v>x</v>
      </c>
      <c r="S323" s="26">
        <v>2196</v>
      </c>
      <c r="T323" s="26">
        <v>1</v>
      </c>
      <c r="U323" s="26" t="s">
        <v>748</v>
      </c>
      <c r="V323" s="26" t="s">
        <v>730</v>
      </c>
      <c r="W323" s="26" t="s">
        <v>179</v>
      </c>
      <c r="X323" s="26"/>
    </row>
    <row r="324" spans="1:24" x14ac:dyDescent="0.25">
      <c r="A324" s="39"/>
      <c r="B324" s="37"/>
      <c r="C324" s="46"/>
      <c r="D324" s="37"/>
      <c r="E324" s="38"/>
      <c r="F324" s="37"/>
      <c r="G324" s="98"/>
      <c r="H324" s="37"/>
      <c r="I324" s="28"/>
      <c r="J324" s="37"/>
      <c r="K324" s="37"/>
      <c r="L324" s="39"/>
      <c r="M324" s="39"/>
      <c r="N324" s="28"/>
      <c r="O324" s="26"/>
      <c r="P324" s="26"/>
      <c r="Q324" s="25"/>
      <c r="R324" s="26"/>
      <c r="S324" s="26"/>
      <c r="T324" s="26"/>
      <c r="U324" s="26"/>
      <c r="V324" s="26"/>
      <c r="W324" s="26"/>
      <c r="X324" s="26"/>
    </row>
    <row r="325" spans="1:24" x14ac:dyDescent="0.25">
      <c r="A325" s="39">
        <v>46160</v>
      </c>
      <c r="B325" s="37">
        <v>32259</v>
      </c>
      <c r="C325" s="46" t="s">
        <v>181</v>
      </c>
      <c r="D325" s="37">
        <v>1</v>
      </c>
      <c r="E325" s="38">
        <v>4488</v>
      </c>
      <c r="F325" s="4" t="s">
        <v>751</v>
      </c>
      <c r="G325" s="98">
        <v>9480</v>
      </c>
      <c r="H325" s="1" t="s">
        <v>168</v>
      </c>
      <c r="I325" s="33" t="s">
        <v>799</v>
      </c>
      <c r="J325" s="37">
        <v>46550</v>
      </c>
      <c r="K325" s="37">
        <v>18596</v>
      </c>
      <c r="L325" s="39">
        <v>46162</v>
      </c>
      <c r="M325" s="39">
        <v>46162</v>
      </c>
      <c r="N325" s="31"/>
      <c r="O325" s="30">
        <f t="shared" ref="O325:O335" si="36">IFERROR(IF(L325="",0,L325-A325),"")</f>
        <v>2</v>
      </c>
      <c r="P325" s="30">
        <f>IFERROR(IF(M325="",0,M325-I.T[[#This Row],[Data Expedição]]),"")</f>
        <v>0</v>
      </c>
      <c r="Q325" s="32">
        <f t="shared" ref="Q325:Q335" si="37">IFERROR(DATE(YEAR(A325),MONTH(A325),1),"")</f>
        <v>46143</v>
      </c>
      <c r="R325" s="26" t="str">
        <f>IFERROR(IF(H325="Entregue",IF(COUNTIFS(I$2:$I698,I325)&gt;1,"x",1),"x"),"")</f>
        <v>x</v>
      </c>
      <c r="S325" s="26">
        <v>2196</v>
      </c>
      <c r="T325" s="26">
        <v>1</v>
      </c>
      <c r="U325" s="26" t="s">
        <v>748</v>
      </c>
      <c r="V325" s="26" t="s">
        <v>730</v>
      </c>
      <c r="W325" s="26" t="s">
        <v>179</v>
      </c>
      <c r="X325" s="3" t="s">
        <v>792</v>
      </c>
    </row>
    <row r="326" spans="1:24" x14ac:dyDescent="0.25">
      <c r="A326" s="39">
        <v>46160</v>
      </c>
      <c r="B326" s="37">
        <v>32137</v>
      </c>
      <c r="C326" s="46" t="s">
        <v>183</v>
      </c>
      <c r="D326" s="37">
        <v>1</v>
      </c>
      <c r="E326" s="38">
        <v>8712</v>
      </c>
      <c r="F326" s="4" t="s">
        <v>751</v>
      </c>
      <c r="G326" s="98">
        <v>9480</v>
      </c>
      <c r="H326" s="1" t="s">
        <v>168</v>
      </c>
      <c r="I326" s="33" t="s">
        <v>799</v>
      </c>
      <c r="J326" s="37">
        <v>46550</v>
      </c>
      <c r="K326" s="37">
        <v>18596</v>
      </c>
      <c r="L326" s="39">
        <v>46162</v>
      </c>
      <c r="M326" s="39">
        <v>46162</v>
      </c>
      <c r="N326" s="31"/>
      <c r="O326" s="30">
        <f t="shared" si="36"/>
        <v>2</v>
      </c>
      <c r="P326" s="30">
        <f>IFERROR(IF(M326="",0,M326-I.T[[#This Row],[Data Expedição]]),"")</f>
        <v>0</v>
      </c>
      <c r="Q326" s="32">
        <f t="shared" si="37"/>
        <v>46143</v>
      </c>
      <c r="R326" s="26" t="str">
        <f>IFERROR(IF(H326="Entregue",IF(COUNTIFS(I$2:$I699,I326)&gt;1,"x",1),"x"),"")</f>
        <v>x</v>
      </c>
      <c r="S326" s="26">
        <v>2196</v>
      </c>
      <c r="T326" s="26">
        <v>1</v>
      </c>
      <c r="U326" s="26" t="s">
        <v>748</v>
      </c>
      <c r="V326" s="26" t="s">
        <v>730</v>
      </c>
      <c r="W326" s="26" t="s">
        <v>179</v>
      </c>
      <c r="X326" s="3" t="s">
        <v>792</v>
      </c>
    </row>
    <row r="327" spans="1:24" x14ac:dyDescent="0.25">
      <c r="A327" s="39">
        <v>46160</v>
      </c>
      <c r="B327" s="37">
        <v>33580</v>
      </c>
      <c r="C327" s="46" t="s">
        <v>212</v>
      </c>
      <c r="D327" s="37">
        <v>1</v>
      </c>
      <c r="E327" s="38">
        <v>3960</v>
      </c>
      <c r="F327" s="4" t="s">
        <v>751</v>
      </c>
      <c r="G327" s="98">
        <v>9480</v>
      </c>
      <c r="H327" s="1" t="s">
        <v>168</v>
      </c>
      <c r="I327" s="33" t="s">
        <v>799</v>
      </c>
      <c r="J327" s="37">
        <v>46550</v>
      </c>
      <c r="K327" s="37">
        <v>18596</v>
      </c>
      <c r="L327" s="39">
        <v>46162</v>
      </c>
      <c r="M327" s="39">
        <v>46162</v>
      </c>
      <c r="N327" s="31"/>
      <c r="O327" s="30">
        <f t="shared" si="36"/>
        <v>2</v>
      </c>
      <c r="P327" s="30">
        <f>IFERROR(IF(M327="",0,M327-I.T[[#This Row],[Data Expedição]]),"")</f>
        <v>0</v>
      </c>
      <c r="Q327" s="32">
        <f t="shared" si="37"/>
        <v>46143</v>
      </c>
      <c r="R327" s="33" t="str">
        <f>IFERROR(IF(H327="Entregue",IF(COUNTIFS(I$2:$I1345,I327)&gt;1,"x",1),"x"),"")</f>
        <v>x</v>
      </c>
      <c r="S327" s="26">
        <v>2196</v>
      </c>
      <c r="T327" s="26">
        <v>1</v>
      </c>
      <c r="U327" s="26" t="s">
        <v>748</v>
      </c>
      <c r="V327" s="26" t="s">
        <v>730</v>
      </c>
      <c r="W327" s="26" t="s">
        <v>179</v>
      </c>
      <c r="X327" s="3" t="s">
        <v>792</v>
      </c>
    </row>
    <row r="328" spans="1:24" x14ac:dyDescent="0.25">
      <c r="A328" s="39">
        <v>46160</v>
      </c>
      <c r="B328" s="37">
        <v>33314</v>
      </c>
      <c r="C328" s="46" t="s">
        <v>218</v>
      </c>
      <c r="D328" s="37">
        <v>1</v>
      </c>
      <c r="E328" s="38">
        <v>2376</v>
      </c>
      <c r="F328" s="4" t="s">
        <v>751</v>
      </c>
      <c r="G328" s="98">
        <v>9480</v>
      </c>
      <c r="H328" s="1" t="s">
        <v>168</v>
      </c>
      <c r="I328" s="33" t="s">
        <v>799</v>
      </c>
      <c r="J328" s="37">
        <v>46550</v>
      </c>
      <c r="K328" s="37">
        <v>18596</v>
      </c>
      <c r="L328" s="39">
        <v>46162</v>
      </c>
      <c r="M328" s="39">
        <v>46162</v>
      </c>
      <c r="N328" s="31"/>
      <c r="O328" s="30">
        <f t="shared" si="36"/>
        <v>2</v>
      </c>
      <c r="P328" s="30">
        <f>IFERROR(IF(M328="",0,M328-I.T[[#This Row],[Data Expedição]]),"")</f>
        <v>0</v>
      </c>
      <c r="Q328" s="32">
        <f t="shared" si="37"/>
        <v>46143</v>
      </c>
      <c r="R328" s="33" t="str">
        <f>IFERROR(IF(H328="Entregue",IF(COUNTIFS(I$2:$I1345,I328)&gt;1,"x",1),"x"),"")</f>
        <v>x</v>
      </c>
      <c r="S328" s="26">
        <v>2196</v>
      </c>
      <c r="T328" s="26">
        <v>1</v>
      </c>
      <c r="U328" s="26" t="s">
        <v>748</v>
      </c>
      <c r="V328" s="26" t="s">
        <v>730</v>
      </c>
      <c r="W328" s="26" t="s">
        <v>179</v>
      </c>
      <c r="X328" s="3" t="s">
        <v>792</v>
      </c>
    </row>
    <row r="329" spans="1:24" x14ac:dyDescent="0.25">
      <c r="A329" s="39">
        <v>46160</v>
      </c>
      <c r="B329" s="100">
        <v>33644</v>
      </c>
      <c r="C329" s="101" t="s">
        <v>232</v>
      </c>
      <c r="D329" s="100">
        <v>1</v>
      </c>
      <c r="E329" s="102">
        <v>2640</v>
      </c>
      <c r="F329" s="4" t="s">
        <v>751</v>
      </c>
      <c r="G329" s="98">
        <v>9480</v>
      </c>
      <c r="H329" s="1" t="s">
        <v>168</v>
      </c>
      <c r="I329" s="33" t="s">
        <v>799</v>
      </c>
      <c r="J329" s="37">
        <v>46550</v>
      </c>
      <c r="K329" s="37">
        <v>18596</v>
      </c>
      <c r="L329" s="39">
        <v>46162</v>
      </c>
      <c r="M329" s="39">
        <v>46162</v>
      </c>
      <c r="N329" s="103"/>
      <c r="O329" s="57">
        <f t="shared" si="36"/>
        <v>2</v>
      </c>
      <c r="P329" s="30">
        <f>IFERROR(IF(M329="",0,M329-I.T[[#This Row],[Data Expedição]]),"")</f>
        <v>0</v>
      </c>
      <c r="Q329" s="59">
        <f t="shared" si="37"/>
        <v>46143</v>
      </c>
      <c r="R329" s="60" t="str">
        <f>IFERROR(IF(H329="Entregue",IF(COUNTIFS(I$2:$I702,I329)&gt;1,"x",1),"x"),"")</f>
        <v>x</v>
      </c>
      <c r="S329" s="26">
        <v>2196</v>
      </c>
      <c r="T329" s="26">
        <v>1</v>
      </c>
      <c r="U329" s="26" t="s">
        <v>748</v>
      </c>
      <c r="V329" s="26" t="s">
        <v>730</v>
      </c>
      <c r="W329" s="26" t="s">
        <v>179</v>
      </c>
      <c r="X329" s="3" t="s">
        <v>792</v>
      </c>
    </row>
    <row r="330" spans="1:24" x14ac:dyDescent="0.25">
      <c r="A330" s="39">
        <v>46160</v>
      </c>
      <c r="B330" s="100">
        <v>32624</v>
      </c>
      <c r="C330" s="101" t="s">
        <v>239</v>
      </c>
      <c r="D330" s="100">
        <v>1</v>
      </c>
      <c r="E330" s="102">
        <v>2016</v>
      </c>
      <c r="F330" s="4" t="s">
        <v>751</v>
      </c>
      <c r="G330" s="98">
        <v>9480</v>
      </c>
      <c r="H330" s="1" t="s">
        <v>168</v>
      </c>
      <c r="I330" s="33" t="s">
        <v>799</v>
      </c>
      <c r="J330" s="37">
        <v>46550</v>
      </c>
      <c r="K330" s="37">
        <v>18596</v>
      </c>
      <c r="L330" s="39">
        <v>46162</v>
      </c>
      <c r="M330" s="39">
        <v>46162</v>
      </c>
      <c r="N330" s="103"/>
      <c r="O330" s="57">
        <f t="shared" si="36"/>
        <v>2</v>
      </c>
      <c r="P330" s="30">
        <f>IFERROR(IF(M330="",0,M330-I.T[[#This Row],[Data Expedição]]),"")</f>
        <v>0</v>
      </c>
      <c r="Q330" s="59">
        <f t="shared" si="37"/>
        <v>46143</v>
      </c>
      <c r="R330" s="60" t="str">
        <f>IFERROR(IF(H330="Entregue",IF(COUNTIFS(I$2:$I704,I330)&gt;1,"x",1),"x"),"")</f>
        <v>x</v>
      </c>
      <c r="S330" s="26">
        <v>2196</v>
      </c>
      <c r="T330" s="26">
        <v>1</v>
      </c>
      <c r="U330" s="26" t="s">
        <v>748</v>
      </c>
      <c r="V330" s="26" t="s">
        <v>730</v>
      </c>
      <c r="W330" s="26" t="s">
        <v>179</v>
      </c>
      <c r="X330" s="3" t="s">
        <v>792</v>
      </c>
    </row>
    <row r="331" spans="1:24" x14ac:dyDescent="0.25">
      <c r="A331" s="39">
        <v>46160</v>
      </c>
      <c r="B331" s="100">
        <v>33251</v>
      </c>
      <c r="C331" s="101" t="s">
        <v>242</v>
      </c>
      <c r="D331" s="100">
        <v>1</v>
      </c>
      <c r="E331" s="102">
        <v>1956</v>
      </c>
      <c r="F331" s="4" t="s">
        <v>751</v>
      </c>
      <c r="G331" s="98">
        <v>9480</v>
      </c>
      <c r="H331" s="1" t="s">
        <v>168</v>
      </c>
      <c r="I331" s="33" t="s">
        <v>799</v>
      </c>
      <c r="J331" s="37">
        <v>46550</v>
      </c>
      <c r="K331" s="37">
        <v>18596</v>
      </c>
      <c r="L331" s="39">
        <v>46162</v>
      </c>
      <c r="M331" s="39">
        <v>46162</v>
      </c>
      <c r="N331" s="103"/>
      <c r="O331" s="57">
        <f t="shared" si="36"/>
        <v>2</v>
      </c>
      <c r="P331" s="30">
        <f>IFERROR(IF(M331="",0,M331-I.T[[#This Row],[Data Expedição]]),"")</f>
        <v>0</v>
      </c>
      <c r="Q331" s="59">
        <f t="shared" si="37"/>
        <v>46143</v>
      </c>
      <c r="R331" s="60" t="str">
        <f>IFERROR(IF(H331="Entregue",IF(COUNTIFS(I$2:$I706,I331)&gt;1,"x",1),"x"),"")</f>
        <v>x</v>
      </c>
      <c r="S331" s="26">
        <v>2196</v>
      </c>
      <c r="T331" s="26">
        <v>1</v>
      </c>
      <c r="U331" s="26" t="s">
        <v>748</v>
      </c>
      <c r="V331" s="26" t="s">
        <v>730</v>
      </c>
      <c r="W331" s="26" t="s">
        <v>179</v>
      </c>
      <c r="X331" s="3" t="s">
        <v>792</v>
      </c>
    </row>
    <row r="332" spans="1:24" x14ac:dyDescent="0.25">
      <c r="A332" s="39">
        <v>46160</v>
      </c>
      <c r="B332" s="100">
        <v>33343</v>
      </c>
      <c r="C332" s="101" t="s">
        <v>251</v>
      </c>
      <c r="D332" s="100">
        <v>1</v>
      </c>
      <c r="E332" s="102">
        <v>1932</v>
      </c>
      <c r="F332" s="4" t="s">
        <v>751</v>
      </c>
      <c r="G332" s="98">
        <v>9480</v>
      </c>
      <c r="H332" s="1" t="s">
        <v>168</v>
      </c>
      <c r="I332" s="33" t="s">
        <v>799</v>
      </c>
      <c r="J332" s="37">
        <v>46550</v>
      </c>
      <c r="K332" s="37">
        <v>18596</v>
      </c>
      <c r="L332" s="39">
        <v>46162</v>
      </c>
      <c r="M332" s="39">
        <v>46162</v>
      </c>
      <c r="N332" s="103"/>
      <c r="O332" s="57">
        <f t="shared" si="36"/>
        <v>2</v>
      </c>
      <c r="P332" s="30">
        <f>IFERROR(IF(M332="",0,M332-I.T[[#This Row],[Data Expedição]]),"")</f>
        <v>0</v>
      </c>
      <c r="Q332" s="59">
        <f t="shared" si="37"/>
        <v>46143</v>
      </c>
      <c r="R332" s="56" t="str">
        <f>IFERROR(IF(H332="Entregue",IF(COUNTIFS(I$2:$I1345,I332)&gt;1,"x",1),"x"),"")</f>
        <v>x</v>
      </c>
      <c r="S332" s="26">
        <v>2196</v>
      </c>
      <c r="T332" s="26">
        <v>1</v>
      </c>
      <c r="U332" s="26" t="s">
        <v>748</v>
      </c>
      <c r="V332" s="26" t="s">
        <v>730</v>
      </c>
      <c r="W332" s="26" t="s">
        <v>179</v>
      </c>
      <c r="X332" s="3" t="s">
        <v>792</v>
      </c>
    </row>
    <row r="333" spans="1:24" x14ac:dyDescent="0.25">
      <c r="A333" s="39">
        <v>46160</v>
      </c>
      <c r="B333" s="100">
        <v>32892</v>
      </c>
      <c r="C333" s="101" t="s">
        <v>259</v>
      </c>
      <c r="D333" s="100">
        <v>1</v>
      </c>
      <c r="E333" s="102">
        <v>1200</v>
      </c>
      <c r="F333" s="4" t="s">
        <v>751</v>
      </c>
      <c r="G333" s="98">
        <v>9480</v>
      </c>
      <c r="H333" s="1" t="s">
        <v>168</v>
      </c>
      <c r="I333" s="33" t="s">
        <v>799</v>
      </c>
      <c r="J333" s="37">
        <v>46550</v>
      </c>
      <c r="K333" s="37">
        <v>18596</v>
      </c>
      <c r="L333" s="39">
        <v>46162</v>
      </c>
      <c r="M333" s="39">
        <v>46162</v>
      </c>
      <c r="N333" s="103"/>
      <c r="O333" s="57">
        <f t="shared" si="36"/>
        <v>2</v>
      </c>
      <c r="P333" s="30">
        <f>IFERROR(IF(M333="",0,M333-I.T[[#This Row],[Data Expedição]]),"")</f>
        <v>0</v>
      </c>
      <c r="Q333" s="59">
        <f t="shared" si="37"/>
        <v>46143</v>
      </c>
      <c r="R333" s="56" t="str">
        <f>IFERROR(IF(H333="Entregue",IF(COUNTIFS(I$2:$I1345,I333)&gt;1,"x",1),"x"),"")</f>
        <v>x</v>
      </c>
      <c r="S333" s="26">
        <v>2196</v>
      </c>
      <c r="T333" s="26">
        <v>1</v>
      </c>
      <c r="U333" s="26" t="s">
        <v>748</v>
      </c>
      <c r="V333" s="26" t="s">
        <v>730</v>
      </c>
      <c r="W333" s="26" t="s">
        <v>179</v>
      </c>
      <c r="X333" s="3" t="s">
        <v>792</v>
      </c>
    </row>
    <row r="334" spans="1:24" x14ac:dyDescent="0.25">
      <c r="A334" s="39">
        <v>46160</v>
      </c>
      <c r="B334" s="100">
        <v>32444</v>
      </c>
      <c r="C334" s="101" t="s">
        <v>269</v>
      </c>
      <c r="D334" s="100">
        <v>1</v>
      </c>
      <c r="E334" s="102">
        <v>912</v>
      </c>
      <c r="F334" s="4" t="s">
        <v>751</v>
      </c>
      <c r="G334" s="98">
        <v>9480</v>
      </c>
      <c r="H334" s="1" t="s">
        <v>168</v>
      </c>
      <c r="I334" s="33" t="s">
        <v>799</v>
      </c>
      <c r="J334" s="37">
        <v>46550</v>
      </c>
      <c r="K334" s="37">
        <v>18596</v>
      </c>
      <c r="L334" s="39">
        <v>46162</v>
      </c>
      <c r="M334" s="39">
        <v>46162</v>
      </c>
      <c r="N334" s="103"/>
      <c r="O334" s="57">
        <f t="shared" si="36"/>
        <v>2</v>
      </c>
      <c r="P334" s="30">
        <f>IFERROR(IF(M334="",0,M334-I.T[[#This Row],[Data Expedição]]),"")</f>
        <v>0</v>
      </c>
      <c r="Q334" s="59">
        <f t="shared" si="37"/>
        <v>46143</v>
      </c>
      <c r="R334" s="56" t="str">
        <f>IFERROR(IF(H334="Entregue",IF(COUNTIFS(I$2:$I1345,I334)&gt;1,"x",1),"x"),"")</f>
        <v>x</v>
      </c>
      <c r="S334" s="26">
        <v>2196</v>
      </c>
      <c r="T334" s="26">
        <v>1</v>
      </c>
      <c r="U334" s="26" t="s">
        <v>748</v>
      </c>
      <c r="V334" s="26" t="s">
        <v>730</v>
      </c>
      <c r="W334" s="26" t="s">
        <v>179</v>
      </c>
      <c r="X334" s="3" t="s">
        <v>792</v>
      </c>
    </row>
    <row r="335" spans="1:24" x14ac:dyDescent="0.25">
      <c r="A335" s="39">
        <v>46160</v>
      </c>
      <c r="B335" s="100">
        <v>33596</v>
      </c>
      <c r="C335" s="101" t="s">
        <v>286</v>
      </c>
      <c r="D335" s="100">
        <v>1</v>
      </c>
      <c r="E335" s="102">
        <v>624</v>
      </c>
      <c r="F335" s="4" t="s">
        <v>751</v>
      </c>
      <c r="G335" s="98">
        <v>9480</v>
      </c>
      <c r="H335" s="1" t="s">
        <v>168</v>
      </c>
      <c r="I335" s="33" t="s">
        <v>799</v>
      </c>
      <c r="J335" s="37">
        <v>46550</v>
      </c>
      <c r="K335" s="37">
        <v>18596</v>
      </c>
      <c r="L335" s="39">
        <v>46162</v>
      </c>
      <c r="M335" s="39">
        <v>46162</v>
      </c>
      <c r="N335" s="103"/>
      <c r="O335" s="57">
        <f t="shared" si="36"/>
        <v>2</v>
      </c>
      <c r="P335" s="30">
        <f>IFERROR(IF(M335="",0,M335-I.T[[#This Row],[Data Expedição]]),"")</f>
        <v>0</v>
      </c>
      <c r="Q335" s="59">
        <f t="shared" si="37"/>
        <v>46143</v>
      </c>
      <c r="R335" s="56" t="str">
        <f>IFERROR(IF(H335="Entregue",IF(COUNTIFS(I$2:$I1345,I335)&gt;1,"x",1),"x"),"")</f>
        <v>x</v>
      </c>
      <c r="S335" s="26">
        <v>2196</v>
      </c>
      <c r="T335" s="26">
        <v>1</v>
      </c>
      <c r="U335" s="26" t="s">
        <v>748</v>
      </c>
      <c r="V335" s="26" t="s">
        <v>730</v>
      </c>
      <c r="W335" s="26" t="s">
        <v>179</v>
      </c>
      <c r="X335" s="3" t="s">
        <v>792</v>
      </c>
    </row>
    <row r="336" spans="1:24" x14ac:dyDescent="0.25">
      <c r="A336" s="39"/>
      <c r="B336" s="37"/>
      <c r="C336" s="46"/>
      <c r="D336" s="37"/>
      <c r="E336" s="38"/>
      <c r="F336" s="37"/>
      <c r="G336" s="98"/>
      <c r="H336" s="37"/>
      <c r="I336" s="28"/>
      <c r="J336" s="37"/>
      <c r="K336" s="37"/>
      <c r="L336" s="39"/>
      <c r="M336" s="39"/>
      <c r="N336" s="28"/>
      <c r="O336" s="26"/>
      <c r="P336" s="26"/>
      <c r="Q336" s="25"/>
      <c r="R336" s="26"/>
      <c r="S336" s="26"/>
      <c r="T336" s="26"/>
      <c r="U336" s="26"/>
      <c r="V336" s="26"/>
      <c r="W336" s="26"/>
      <c r="X336" s="26"/>
    </row>
    <row r="337" spans="1:24" x14ac:dyDescent="0.25">
      <c r="A337" s="39">
        <v>46161</v>
      </c>
      <c r="B337" s="37">
        <v>95679</v>
      </c>
      <c r="C337" s="46" t="s">
        <v>4</v>
      </c>
      <c r="D337" s="37"/>
      <c r="E337" s="38">
        <v>960</v>
      </c>
      <c r="F337" s="4" t="s">
        <v>751</v>
      </c>
      <c r="G337" s="98">
        <v>9486</v>
      </c>
      <c r="H337" s="1" t="s">
        <v>168</v>
      </c>
      <c r="I337" s="33" t="s">
        <v>800</v>
      </c>
      <c r="J337" s="37">
        <v>46506</v>
      </c>
      <c r="K337" s="37">
        <v>18577</v>
      </c>
      <c r="L337" s="39">
        <v>46162</v>
      </c>
      <c r="M337" s="39">
        <v>46162</v>
      </c>
      <c r="N337" s="31"/>
      <c r="O337" s="30">
        <f t="shared" ref="O337:O343" si="38">IFERROR(IF(L337="",0,L337-A337),"")</f>
        <v>1</v>
      </c>
      <c r="P337" s="30">
        <f>IFERROR(IF(M337="",0,M337-I.T[[#This Row],[Data Expedição]]),"")</f>
        <v>0</v>
      </c>
      <c r="Q337" s="32">
        <f t="shared" ref="Q337:Q343" si="39">IFERROR(DATE(YEAR(A337),MONTH(A337),1),"")</f>
        <v>46143</v>
      </c>
      <c r="R337" s="33" t="str">
        <f>IFERROR(IF(H337="Entregue",IF(COUNTIFS(I$2:$I1345,I337)&gt;1,"x",1),"x"),"")</f>
        <v>x</v>
      </c>
      <c r="S337" s="26">
        <v>2196</v>
      </c>
      <c r="T337" s="26">
        <v>1</v>
      </c>
      <c r="U337" s="26" t="s">
        <v>748</v>
      </c>
      <c r="V337" s="26" t="s">
        <v>730</v>
      </c>
      <c r="W337" s="26" t="s">
        <v>160</v>
      </c>
      <c r="X337" s="3" t="s">
        <v>792</v>
      </c>
    </row>
    <row r="338" spans="1:24" x14ac:dyDescent="0.25">
      <c r="A338" s="39">
        <v>46161</v>
      </c>
      <c r="B338" s="100">
        <v>32060</v>
      </c>
      <c r="C338" s="101" t="s">
        <v>8</v>
      </c>
      <c r="D338" s="100"/>
      <c r="E338" s="102">
        <v>10080</v>
      </c>
      <c r="F338" s="4" t="s">
        <v>751</v>
      </c>
      <c r="G338" s="98">
        <v>9486</v>
      </c>
      <c r="H338" s="1" t="s">
        <v>168</v>
      </c>
      <c r="I338" s="33" t="s">
        <v>800</v>
      </c>
      <c r="J338" s="37">
        <v>46506</v>
      </c>
      <c r="K338" s="37">
        <v>18577</v>
      </c>
      <c r="L338" s="39">
        <v>46162</v>
      </c>
      <c r="M338" s="39">
        <v>46162</v>
      </c>
      <c r="N338" s="103"/>
      <c r="O338" s="57">
        <f t="shared" si="38"/>
        <v>1</v>
      </c>
      <c r="P338" s="30">
        <f>IFERROR(IF(M338="",0,M338-I.T[[#This Row],[Data Expedição]]),"")</f>
        <v>0</v>
      </c>
      <c r="Q338" s="59">
        <f t="shared" si="39"/>
        <v>46143</v>
      </c>
      <c r="R338" s="56" t="str">
        <f>IFERROR(IF(H338="Entregue",IF(COUNTIFS(I$2:$I1345,I338)&gt;1,"x",1),"x"),"")</f>
        <v>x</v>
      </c>
      <c r="S338" s="26">
        <v>2196</v>
      </c>
      <c r="T338" s="26">
        <v>1</v>
      </c>
      <c r="U338" s="26" t="s">
        <v>748</v>
      </c>
      <c r="V338" s="26" t="s">
        <v>730</v>
      </c>
      <c r="W338" s="26" t="s">
        <v>160</v>
      </c>
      <c r="X338" s="3" t="s">
        <v>792</v>
      </c>
    </row>
    <row r="339" spans="1:24" x14ac:dyDescent="0.25">
      <c r="A339" s="39">
        <v>46161</v>
      </c>
      <c r="B339" s="37">
        <v>34936</v>
      </c>
      <c r="C339" s="46" t="s">
        <v>16</v>
      </c>
      <c r="D339" s="37"/>
      <c r="E339" s="38">
        <v>480</v>
      </c>
      <c r="F339" s="4" t="s">
        <v>751</v>
      </c>
      <c r="G339" s="98">
        <v>9486</v>
      </c>
      <c r="H339" s="1" t="s">
        <v>168</v>
      </c>
      <c r="I339" s="33" t="s">
        <v>800</v>
      </c>
      <c r="J339" s="37">
        <v>46506</v>
      </c>
      <c r="K339" s="37">
        <v>18577</v>
      </c>
      <c r="L339" s="39">
        <v>46162</v>
      </c>
      <c r="M339" s="39">
        <v>46162</v>
      </c>
      <c r="N339" s="31"/>
      <c r="O339" s="30">
        <f t="shared" si="38"/>
        <v>1</v>
      </c>
      <c r="P339" s="30">
        <f>IFERROR(IF(M339="",0,M339-I.T[[#This Row],[Data Expedição]]),"")</f>
        <v>0</v>
      </c>
      <c r="Q339" s="32">
        <f t="shared" si="39"/>
        <v>46143</v>
      </c>
      <c r="R339" s="33" t="str">
        <f>IFERROR(IF(H339="Entregue",IF(COUNTIFS(I$2:$I1345,I339)&gt;1,"x",1),"x"),"")</f>
        <v>x</v>
      </c>
      <c r="S339" s="26">
        <v>2196</v>
      </c>
      <c r="T339" s="26">
        <v>1</v>
      </c>
      <c r="U339" s="26" t="s">
        <v>748</v>
      </c>
      <c r="V339" s="26" t="s">
        <v>730</v>
      </c>
      <c r="W339" s="26" t="s">
        <v>160</v>
      </c>
      <c r="X339" s="3" t="s">
        <v>792</v>
      </c>
    </row>
    <row r="340" spans="1:24" x14ac:dyDescent="0.25">
      <c r="A340" s="39">
        <v>46161</v>
      </c>
      <c r="B340" s="100">
        <v>32247</v>
      </c>
      <c r="C340" s="101" t="s">
        <v>18</v>
      </c>
      <c r="D340" s="100"/>
      <c r="E340" s="102">
        <v>1818</v>
      </c>
      <c r="F340" s="4" t="s">
        <v>751</v>
      </c>
      <c r="G340" s="98">
        <v>9486</v>
      </c>
      <c r="H340" s="1" t="s">
        <v>168</v>
      </c>
      <c r="I340" s="33" t="s">
        <v>800</v>
      </c>
      <c r="J340" s="37">
        <v>46506</v>
      </c>
      <c r="K340" s="37">
        <v>18577</v>
      </c>
      <c r="L340" s="39">
        <v>46162</v>
      </c>
      <c r="M340" s="39">
        <v>46162</v>
      </c>
      <c r="N340" s="103"/>
      <c r="O340" s="57">
        <f t="shared" si="38"/>
        <v>1</v>
      </c>
      <c r="P340" s="30">
        <f>IFERROR(IF(M340="",0,M340-I.T[[#This Row],[Data Expedição]]),"")</f>
        <v>0</v>
      </c>
      <c r="Q340" s="59">
        <f t="shared" si="39"/>
        <v>46143</v>
      </c>
      <c r="R340" s="56" t="str">
        <f>IFERROR(IF(H340="Entregue",IF(COUNTIFS(I$2:$I1345,I340)&gt;1,"x",1),"x"),"")</f>
        <v>x</v>
      </c>
      <c r="S340" s="26">
        <v>2196</v>
      </c>
      <c r="T340" s="26">
        <v>1</v>
      </c>
      <c r="U340" s="26" t="s">
        <v>748</v>
      </c>
      <c r="V340" s="26" t="s">
        <v>730</v>
      </c>
      <c r="W340" s="26" t="s">
        <v>160</v>
      </c>
      <c r="X340" s="3" t="s">
        <v>792</v>
      </c>
    </row>
    <row r="341" spans="1:24" x14ac:dyDescent="0.25">
      <c r="A341" s="39">
        <v>46161</v>
      </c>
      <c r="B341" s="100">
        <v>95701</v>
      </c>
      <c r="C341" s="101" t="s">
        <v>20</v>
      </c>
      <c r="D341" s="100"/>
      <c r="E341" s="102">
        <v>96</v>
      </c>
      <c r="F341" s="4" t="s">
        <v>751</v>
      </c>
      <c r="G341" s="98">
        <v>9486</v>
      </c>
      <c r="H341" s="1" t="s">
        <v>168</v>
      </c>
      <c r="I341" s="33" t="s">
        <v>800</v>
      </c>
      <c r="J341" s="37">
        <v>46506</v>
      </c>
      <c r="K341" s="37">
        <v>18577</v>
      </c>
      <c r="L341" s="39">
        <v>46162</v>
      </c>
      <c r="M341" s="39">
        <v>46162</v>
      </c>
      <c r="N341" s="103"/>
      <c r="O341" s="57">
        <f t="shared" si="38"/>
        <v>1</v>
      </c>
      <c r="P341" s="30">
        <f>IFERROR(IF(M341="",0,M341-I.T[[#This Row],[Data Expedição]]),"")</f>
        <v>0</v>
      </c>
      <c r="Q341" s="59">
        <f t="shared" si="39"/>
        <v>46143</v>
      </c>
      <c r="R341" s="56" t="str">
        <f>IFERROR(IF(H341="Entregue",IF(COUNTIFS(I$2:$I1345,I341)&gt;1,"x",1),"x"),"")</f>
        <v>x</v>
      </c>
      <c r="S341" s="26">
        <v>2196</v>
      </c>
      <c r="T341" s="26">
        <v>1</v>
      </c>
      <c r="U341" s="26" t="s">
        <v>748</v>
      </c>
      <c r="V341" s="26" t="s">
        <v>730</v>
      </c>
      <c r="W341" s="26" t="s">
        <v>160</v>
      </c>
      <c r="X341" s="3" t="s">
        <v>792</v>
      </c>
    </row>
    <row r="342" spans="1:24" x14ac:dyDescent="0.25">
      <c r="A342" s="39"/>
      <c r="B342" s="37"/>
      <c r="C342" s="46"/>
      <c r="D342" s="37"/>
      <c r="E342" s="38"/>
      <c r="F342" s="4"/>
      <c r="G342" s="104"/>
      <c r="H342" s="2"/>
      <c r="I342" s="56"/>
      <c r="J342" s="37"/>
      <c r="K342" s="37"/>
      <c r="L342" s="39"/>
      <c r="M342" s="39"/>
      <c r="N342" s="28"/>
      <c r="O342" s="26"/>
      <c r="P342" s="26"/>
      <c r="Q342" s="25"/>
      <c r="R342" s="33"/>
      <c r="S342" s="26"/>
      <c r="T342" s="26"/>
      <c r="U342" s="26"/>
      <c r="V342" s="26"/>
      <c r="W342" s="26"/>
      <c r="X342" s="3"/>
    </row>
    <row r="343" spans="1:24" x14ac:dyDescent="0.25">
      <c r="A343" s="39">
        <v>46160</v>
      </c>
      <c r="B343" s="52">
        <v>32249</v>
      </c>
      <c r="C343" s="53" t="s">
        <v>306</v>
      </c>
      <c r="D343" s="52">
        <v>1</v>
      </c>
      <c r="E343" s="54">
        <v>672</v>
      </c>
      <c r="F343" s="52"/>
      <c r="G343" s="55"/>
      <c r="H343" s="1" t="s">
        <v>167</v>
      </c>
      <c r="I343" s="56"/>
      <c r="J343" s="52"/>
      <c r="K343" s="52"/>
      <c r="L343" s="51"/>
      <c r="M343" s="51"/>
      <c r="N343" s="58"/>
      <c r="O343" s="57">
        <f t="shared" si="38"/>
        <v>0</v>
      </c>
      <c r="P343" s="30">
        <f>IFERROR(IF(M343="",0,M343-I.T[[#This Row],[Data Expedição]]),"")</f>
        <v>0</v>
      </c>
      <c r="Q343" s="59">
        <f t="shared" si="39"/>
        <v>46143</v>
      </c>
      <c r="R343" s="56" t="str">
        <f>IFERROR(IF(H343="Entregue",IF(COUNTIFS(I$2:$I1345,I343)&gt;1,"x",1),"x"),"")</f>
        <v>x</v>
      </c>
      <c r="S343" s="26">
        <v>2196</v>
      </c>
      <c r="T343" s="26">
        <v>1</v>
      </c>
      <c r="U343" s="26" t="s">
        <v>748</v>
      </c>
      <c r="V343" s="26" t="s">
        <v>730</v>
      </c>
      <c r="W343" s="26" t="s">
        <v>179</v>
      </c>
      <c r="X343" s="26" t="s">
        <v>739</v>
      </c>
    </row>
    <row r="344" spans="1:24" x14ac:dyDescent="0.25">
      <c r="A344" s="41"/>
      <c r="B344" s="4"/>
      <c r="C344" s="47"/>
      <c r="D344" s="4"/>
      <c r="E344" s="42"/>
      <c r="F344" s="4"/>
      <c r="G344" s="40"/>
      <c r="H344" s="4"/>
      <c r="I344" s="33"/>
      <c r="J344" s="4"/>
      <c r="K344" s="4"/>
      <c r="L344" s="41"/>
      <c r="M344" s="41"/>
      <c r="N344" s="33"/>
      <c r="O344" s="26"/>
      <c r="P344" s="26"/>
      <c r="Q344" s="25"/>
      <c r="R344" s="26"/>
      <c r="S344" s="26"/>
      <c r="T344" s="26"/>
      <c r="U344" s="26"/>
      <c r="V344" s="26"/>
      <c r="W344" s="26"/>
      <c r="X344" s="26"/>
    </row>
    <row r="345" spans="1:24" x14ac:dyDescent="0.25">
      <c r="A345" s="39">
        <v>46160</v>
      </c>
      <c r="B345" s="52">
        <v>95679</v>
      </c>
      <c r="C345" s="53" t="s">
        <v>8</v>
      </c>
      <c r="D345" s="52">
        <v>1</v>
      </c>
      <c r="E345" s="54">
        <v>414</v>
      </c>
      <c r="F345" s="52"/>
      <c r="G345" s="55"/>
      <c r="H345" s="1" t="s">
        <v>167</v>
      </c>
      <c r="I345" s="56"/>
      <c r="J345" s="52"/>
      <c r="K345" s="52"/>
      <c r="L345" s="51"/>
      <c r="M345" s="51"/>
      <c r="N345" s="58"/>
      <c r="O345" s="57">
        <f>IFERROR(IF(L345="",0,L345-A345),"")</f>
        <v>0</v>
      </c>
      <c r="P345" s="30">
        <f>IFERROR(IF(M345="",0,M345-I.T[[#This Row],[Data Expedição]]),"")</f>
        <v>0</v>
      </c>
      <c r="Q345" s="59">
        <f>IFERROR(DATE(YEAR(A345),MONTH(A345),1),"")</f>
        <v>46143</v>
      </c>
      <c r="R345" s="56" t="str">
        <f>IFERROR(IF(H345="Entregue",IF(COUNTIFS(I$2:$I1345,I345)&gt;1,"x",1),"x"),"")</f>
        <v>x</v>
      </c>
      <c r="S345" s="26">
        <v>2196</v>
      </c>
      <c r="T345" s="26">
        <v>1</v>
      </c>
      <c r="U345" s="26" t="s">
        <v>748</v>
      </c>
      <c r="V345" s="26" t="s">
        <v>730</v>
      </c>
      <c r="W345" s="26" t="s">
        <v>160</v>
      </c>
      <c r="X345" s="26" t="s">
        <v>739</v>
      </c>
    </row>
    <row r="346" spans="1:24" x14ac:dyDescent="0.25">
      <c r="A346" s="39">
        <v>46160</v>
      </c>
      <c r="B346" s="52">
        <v>32619</v>
      </c>
      <c r="C346" s="53" t="s">
        <v>45</v>
      </c>
      <c r="D346" s="52">
        <v>1</v>
      </c>
      <c r="E346" s="54">
        <v>372</v>
      </c>
      <c r="F346" s="52"/>
      <c r="G346" s="55"/>
      <c r="H346" s="1" t="s">
        <v>167</v>
      </c>
      <c r="I346" s="56"/>
      <c r="J346" s="52"/>
      <c r="K346" s="52"/>
      <c r="L346" s="51"/>
      <c r="M346" s="51"/>
      <c r="N346" s="58"/>
      <c r="O346" s="57">
        <f>IFERROR(IF(L346="",0,L346-A346),"")</f>
        <v>0</v>
      </c>
      <c r="P346" s="30">
        <f>IFERROR(IF(M346="",0,M346-I.T[[#This Row],[Data Expedição]]),"")</f>
        <v>0</v>
      </c>
      <c r="Q346" s="59">
        <f>IFERROR(DATE(YEAR(A346),MONTH(A346),1),"")</f>
        <v>46143</v>
      </c>
      <c r="R346" s="60" t="str">
        <f>IFERROR(IF(H346="Entregue",IF(COUNTIFS(I$2:$I756,I346)&gt;1,"x",1),"x"),"")</f>
        <v>x</v>
      </c>
      <c r="S346" s="26">
        <v>2196</v>
      </c>
      <c r="T346" s="26">
        <v>1</v>
      </c>
      <c r="U346" s="26" t="s">
        <v>748</v>
      </c>
      <c r="V346" s="26" t="s">
        <v>730</v>
      </c>
      <c r="W346" s="26" t="s">
        <v>160</v>
      </c>
      <c r="X346" s="26" t="s">
        <v>739</v>
      </c>
    </row>
    <row r="347" spans="1:24" x14ac:dyDescent="0.25">
      <c r="A347" s="41"/>
      <c r="B347" s="4"/>
      <c r="C347" s="47"/>
      <c r="D347" s="4"/>
      <c r="E347" s="42"/>
      <c r="F347" s="4"/>
      <c r="G347" s="40"/>
      <c r="H347" s="4"/>
      <c r="I347" s="33"/>
      <c r="J347" s="4"/>
      <c r="K347" s="4"/>
      <c r="L347" s="41"/>
      <c r="M347" s="41"/>
      <c r="N347" s="33"/>
      <c r="O347" s="26"/>
      <c r="P347" s="26"/>
      <c r="Q347" s="25"/>
      <c r="R347" s="26"/>
      <c r="S347" s="26"/>
      <c r="T347" s="26"/>
      <c r="U347" s="26"/>
      <c r="V347" s="26"/>
      <c r="W347" s="26"/>
      <c r="X347" s="26"/>
    </row>
    <row r="348" spans="1:24" x14ac:dyDescent="0.25">
      <c r="A348" s="39">
        <v>46160</v>
      </c>
      <c r="B348" s="4">
        <v>34988</v>
      </c>
      <c r="C348" s="47" t="s">
        <v>10</v>
      </c>
      <c r="D348" s="4">
        <v>8</v>
      </c>
      <c r="E348" s="42">
        <v>2886</v>
      </c>
      <c r="F348" s="4" t="s">
        <v>751</v>
      </c>
      <c r="G348" s="40">
        <v>9484</v>
      </c>
      <c r="H348" s="2" t="s">
        <v>168</v>
      </c>
      <c r="I348" s="33" t="s">
        <v>801</v>
      </c>
      <c r="J348" s="4">
        <v>46548</v>
      </c>
      <c r="K348" s="4">
        <v>18596</v>
      </c>
      <c r="L348" s="41">
        <v>46162</v>
      </c>
      <c r="M348" s="39">
        <v>46162</v>
      </c>
      <c r="N348" s="44"/>
      <c r="O348" s="30">
        <f t="shared" ref="O348:O356" si="40">IFERROR(IF(L348="",0,L348-A348),"")</f>
        <v>2</v>
      </c>
      <c r="P348" s="30">
        <f>IFERROR(IF(M348="",0,M348-I.T[[#This Row],[Data Expedição]]),"")</f>
        <v>0</v>
      </c>
      <c r="Q348" s="32">
        <f t="shared" ref="Q348:Q356" si="41">IFERROR(DATE(YEAR(A348),MONTH(A348),1),"")</f>
        <v>46143</v>
      </c>
      <c r="R348" s="26" t="str">
        <f>IFERROR(IF(H348="Entregue",IF(COUNTIFS(I$2:$I763,I348)&gt;1,"x",1),"x"),"")</f>
        <v>x</v>
      </c>
      <c r="S348" s="26">
        <v>2196</v>
      </c>
      <c r="T348" s="26">
        <v>1</v>
      </c>
      <c r="U348" s="26" t="s">
        <v>748</v>
      </c>
      <c r="V348" s="26" t="s">
        <v>730</v>
      </c>
      <c r="W348" s="26" t="s">
        <v>179</v>
      </c>
      <c r="X348" s="26"/>
    </row>
    <row r="349" spans="1:24" x14ac:dyDescent="0.25">
      <c r="A349" s="39">
        <v>46160</v>
      </c>
      <c r="B349" s="4">
        <v>33095</v>
      </c>
      <c r="C349" s="47" t="s">
        <v>187</v>
      </c>
      <c r="D349" s="4">
        <v>2</v>
      </c>
      <c r="E349" s="42">
        <v>3852</v>
      </c>
      <c r="F349" s="4" t="s">
        <v>751</v>
      </c>
      <c r="G349" s="40">
        <v>9484</v>
      </c>
      <c r="H349" s="2" t="s">
        <v>168</v>
      </c>
      <c r="I349" s="33" t="s">
        <v>801</v>
      </c>
      <c r="J349" s="4">
        <v>46548</v>
      </c>
      <c r="K349" s="4">
        <v>18596</v>
      </c>
      <c r="L349" s="41">
        <v>46162</v>
      </c>
      <c r="M349" s="39">
        <v>46162</v>
      </c>
      <c r="N349" s="44"/>
      <c r="O349" s="30">
        <f t="shared" si="40"/>
        <v>2</v>
      </c>
      <c r="P349" s="30">
        <f>IFERROR(IF(M349="",0,M349-I.T[[#This Row],[Data Expedição]]),"")</f>
        <v>0</v>
      </c>
      <c r="Q349" s="32">
        <f t="shared" si="41"/>
        <v>46143</v>
      </c>
      <c r="R349" s="33" t="str">
        <f>IFERROR(IF(H349="Entregue",IF(COUNTIFS(I$2:$I1345,I349)&gt;1,"x",1),"x"),"")</f>
        <v>x</v>
      </c>
      <c r="S349" s="26">
        <v>2196</v>
      </c>
      <c r="T349" s="26">
        <v>1</v>
      </c>
      <c r="U349" s="26" t="s">
        <v>748</v>
      </c>
      <c r="V349" s="26" t="s">
        <v>730</v>
      </c>
      <c r="W349" s="26" t="s">
        <v>179</v>
      </c>
      <c r="X349" s="26"/>
    </row>
    <row r="350" spans="1:24" x14ac:dyDescent="0.25">
      <c r="A350" s="39">
        <v>46160</v>
      </c>
      <c r="B350" s="4">
        <v>34936</v>
      </c>
      <c r="C350" s="47" t="s">
        <v>16</v>
      </c>
      <c r="D350" s="4">
        <v>5</v>
      </c>
      <c r="E350" s="42">
        <v>2436</v>
      </c>
      <c r="F350" s="4" t="s">
        <v>751</v>
      </c>
      <c r="G350" s="40">
        <v>9484</v>
      </c>
      <c r="H350" s="2" t="s">
        <v>168</v>
      </c>
      <c r="I350" s="33" t="s">
        <v>801</v>
      </c>
      <c r="J350" s="4">
        <v>46548</v>
      </c>
      <c r="K350" s="4">
        <v>18596</v>
      </c>
      <c r="L350" s="41">
        <v>46162</v>
      </c>
      <c r="M350" s="39">
        <v>46162</v>
      </c>
      <c r="N350" s="44"/>
      <c r="O350" s="30">
        <f t="shared" si="40"/>
        <v>2</v>
      </c>
      <c r="P350" s="30">
        <f>IFERROR(IF(M350="",0,M350-I.T[[#This Row],[Data Expedição]]),"")</f>
        <v>0</v>
      </c>
      <c r="Q350" s="32">
        <f t="shared" si="41"/>
        <v>46143</v>
      </c>
      <c r="R350" s="26" t="str">
        <f>IFERROR(IF(H350="Entregue",IF(COUNTIFS(I$2:$I765,I350)&gt;1,"x",1),"x"),"")</f>
        <v>x</v>
      </c>
      <c r="S350" s="26">
        <v>2196</v>
      </c>
      <c r="T350" s="26">
        <v>1</v>
      </c>
      <c r="U350" s="26" t="s">
        <v>748</v>
      </c>
      <c r="V350" s="26" t="s">
        <v>730</v>
      </c>
      <c r="W350" s="26" t="s">
        <v>179</v>
      </c>
      <c r="X350" s="26"/>
    </row>
    <row r="351" spans="1:24" x14ac:dyDescent="0.25">
      <c r="A351" s="39">
        <v>46160</v>
      </c>
      <c r="B351" s="52">
        <v>95734</v>
      </c>
      <c r="C351" s="53" t="s">
        <v>197</v>
      </c>
      <c r="D351" s="52">
        <v>2</v>
      </c>
      <c r="E351" s="54">
        <v>2736</v>
      </c>
      <c r="F351" s="4" t="s">
        <v>751</v>
      </c>
      <c r="G351" s="40">
        <v>9484</v>
      </c>
      <c r="H351" s="2" t="s">
        <v>168</v>
      </c>
      <c r="I351" s="33" t="s">
        <v>801</v>
      </c>
      <c r="J351" s="4">
        <v>46548</v>
      </c>
      <c r="K351" s="4">
        <v>18596</v>
      </c>
      <c r="L351" s="41">
        <v>46162</v>
      </c>
      <c r="M351" s="39">
        <v>46162</v>
      </c>
      <c r="N351" s="58"/>
      <c r="O351" s="57">
        <f t="shared" si="40"/>
        <v>2</v>
      </c>
      <c r="P351" s="30">
        <f>IFERROR(IF(M351="",0,M351-I.T[[#This Row],[Data Expedição]]),"")</f>
        <v>0</v>
      </c>
      <c r="Q351" s="59">
        <f t="shared" si="41"/>
        <v>46143</v>
      </c>
      <c r="R351" s="56" t="str">
        <f>IFERROR(IF(H351="Entregue",IF(COUNTIFS(I$2:$I1345,I351)&gt;1,"x",1),"x"),"")</f>
        <v>x</v>
      </c>
      <c r="S351" s="26">
        <v>2196</v>
      </c>
      <c r="T351" s="26">
        <v>1</v>
      </c>
      <c r="U351" s="26" t="s">
        <v>748</v>
      </c>
      <c r="V351" s="26" t="s">
        <v>730</v>
      </c>
      <c r="W351" s="26" t="s">
        <v>179</v>
      </c>
      <c r="X351" s="60"/>
    </row>
    <row r="352" spans="1:24" x14ac:dyDescent="0.25">
      <c r="A352" s="39">
        <v>46160</v>
      </c>
      <c r="B352" s="4">
        <v>32196</v>
      </c>
      <c r="C352" s="47" t="s">
        <v>57</v>
      </c>
      <c r="D352" s="4">
        <v>3</v>
      </c>
      <c r="E352" s="42">
        <v>1266</v>
      </c>
      <c r="F352" s="4" t="s">
        <v>751</v>
      </c>
      <c r="G352" s="40">
        <v>9484</v>
      </c>
      <c r="H352" s="2" t="s">
        <v>168</v>
      </c>
      <c r="I352" s="33" t="s">
        <v>801</v>
      </c>
      <c r="J352" s="4">
        <v>46548</v>
      </c>
      <c r="K352" s="4">
        <v>18596</v>
      </c>
      <c r="L352" s="41">
        <v>46162</v>
      </c>
      <c r="M352" s="39">
        <v>46162</v>
      </c>
      <c r="N352" s="44"/>
      <c r="O352" s="30">
        <f t="shared" si="40"/>
        <v>2</v>
      </c>
      <c r="P352" s="30">
        <f>IFERROR(IF(M352="",0,M352-I.T[[#This Row],[Data Expedição]]),"")</f>
        <v>0</v>
      </c>
      <c r="Q352" s="32">
        <f t="shared" si="41"/>
        <v>46143</v>
      </c>
      <c r="R352" s="33" t="str">
        <f>IFERROR(IF(H352="Entregue",IF(COUNTIFS(I$2:$I1345,I352)&gt;1,"x",1),"x"),"")</f>
        <v>x</v>
      </c>
      <c r="S352" s="26">
        <v>2196</v>
      </c>
      <c r="T352" s="26">
        <v>1</v>
      </c>
      <c r="U352" s="26" t="s">
        <v>748</v>
      </c>
      <c r="V352" s="26" t="s">
        <v>730</v>
      </c>
      <c r="W352" s="26" t="s">
        <v>179</v>
      </c>
      <c r="X352" s="26"/>
    </row>
    <row r="353" spans="1:24" x14ac:dyDescent="0.25">
      <c r="A353" s="39">
        <v>46160</v>
      </c>
      <c r="B353" s="4">
        <v>32630</v>
      </c>
      <c r="C353" s="47" t="s">
        <v>68</v>
      </c>
      <c r="D353" s="4">
        <v>1</v>
      </c>
      <c r="E353" s="42">
        <v>1056</v>
      </c>
      <c r="F353" s="4" t="s">
        <v>751</v>
      </c>
      <c r="G353" s="40">
        <v>9484</v>
      </c>
      <c r="H353" s="2" t="s">
        <v>168</v>
      </c>
      <c r="I353" s="33" t="s">
        <v>801</v>
      </c>
      <c r="J353" s="4">
        <v>46548</v>
      </c>
      <c r="K353" s="4">
        <v>18596</v>
      </c>
      <c r="L353" s="41">
        <v>46162</v>
      </c>
      <c r="M353" s="39">
        <v>46162</v>
      </c>
      <c r="N353" s="44"/>
      <c r="O353" s="30">
        <f t="shared" si="40"/>
        <v>2</v>
      </c>
      <c r="P353" s="30">
        <f>IFERROR(IF(M353="",0,M353-I.T[[#This Row],[Data Expedição]]),"")</f>
        <v>0</v>
      </c>
      <c r="Q353" s="32">
        <f t="shared" si="41"/>
        <v>46143</v>
      </c>
      <c r="R353" s="26" t="str">
        <f>IFERROR(IF(H353="Entregue",IF(COUNTIFS(I$2:$I763,I353)&gt;1,"x",1),"x"),"")</f>
        <v>x</v>
      </c>
      <c r="S353" s="26">
        <v>2196</v>
      </c>
      <c r="T353" s="26">
        <v>1</v>
      </c>
      <c r="U353" s="26" t="s">
        <v>748</v>
      </c>
      <c r="V353" s="26" t="s">
        <v>730</v>
      </c>
      <c r="W353" s="26" t="s">
        <v>179</v>
      </c>
      <c r="X353" s="26"/>
    </row>
    <row r="354" spans="1:24" x14ac:dyDescent="0.25">
      <c r="A354" s="39">
        <v>46160</v>
      </c>
      <c r="B354" s="4">
        <v>31791</v>
      </c>
      <c r="C354" s="47" t="s">
        <v>106</v>
      </c>
      <c r="D354" s="4">
        <v>2</v>
      </c>
      <c r="E354" s="42">
        <v>960</v>
      </c>
      <c r="F354" s="4" t="s">
        <v>751</v>
      </c>
      <c r="G354" s="40">
        <v>9484</v>
      </c>
      <c r="H354" s="2" t="s">
        <v>168</v>
      </c>
      <c r="I354" s="33" t="s">
        <v>801</v>
      </c>
      <c r="J354" s="4">
        <v>46548</v>
      </c>
      <c r="K354" s="4">
        <v>18596</v>
      </c>
      <c r="L354" s="41">
        <v>46162</v>
      </c>
      <c r="M354" s="39">
        <v>46162</v>
      </c>
      <c r="N354" s="44"/>
      <c r="O354" s="30">
        <f t="shared" si="40"/>
        <v>2</v>
      </c>
      <c r="P354" s="30">
        <f>IFERROR(IF(M354="",0,M354-I.T[[#This Row],[Data Expedição]]),"")</f>
        <v>0</v>
      </c>
      <c r="Q354" s="32">
        <f t="shared" si="41"/>
        <v>46143</v>
      </c>
      <c r="R354" s="33" t="str">
        <f>IFERROR(IF(H354="Entregue",IF(COUNTIFS(I$2:$I1345,I354)&gt;1,"x",1),"x"),"")</f>
        <v>x</v>
      </c>
      <c r="S354" s="26">
        <v>2196</v>
      </c>
      <c r="T354" s="26">
        <v>1</v>
      </c>
      <c r="U354" s="26" t="s">
        <v>748</v>
      </c>
      <c r="V354" s="26" t="s">
        <v>730</v>
      </c>
      <c r="W354" s="26" t="s">
        <v>179</v>
      </c>
      <c r="X354" s="26"/>
    </row>
    <row r="355" spans="1:24" x14ac:dyDescent="0.25">
      <c r="A355" s="39">
        <v>46160</v>
      </c>
      <c r="B355" s="4">
        <v>32913</v>
      </c>
      <c r="C355" s="47" t="s">
        <v>271</v>
      </c>
      <c r="D355" s="4">
        <v>2</v>
      </c>
      <c r="E355" s="42">
        <v>1482</v>
      </c>
      <c r="F355" s="4" t="s">
        <v>751</v>
      </c>
      <c r="G355" s="40">
        <v>9484</v>
      </c>
      <c r="H355" s="2" t="s">
        <v>168</v>
      </c>
      <c r="I355" s="33" t="s">
        <v>801</v>
      </c>
      <c r="J355" s="4">
        <v>46548</v>
      </c>
      <c r="K355" s="4">
        <v>18596</v>
      </c>
      <c r="L355" s="41">
        <v>46162</v>
      </c>
      <c r="M355" s="39">
        <v>46162</v>
      </c>
      <c r="N355" s="44"/>
      <c r="O355" s="30">
        <f t="shared" si="40"/>
        <v>2</v>
      </c>
      <c r="P355" s="30">
        <f>IFERROR(IF(M355="",0,M355-I.T[[#This Row],[Data Expedição]]),"")</f>
        <v>0</v>
      </c>
      <c r="Q355" s="32">
        <f t="shared" si="41"/>
        <v>46143</v>
      </c>
      <c r="R355" s="26" t="str">
        <f>IFERROR(IF(H355="Entregue",IF(COUNTIFS(I$2:$I765,I355)&gt;1,"x",1),"x"),"")</f>
        <v>x</v>
      </c>
      <c r="S355" s="26">
        <v>2196</v>
      </c>
      <c r="T355" s="26">
        <v>1</v>
      </c>
      <c r="U355" s="26" t="s">
        <v>748</v>
      </c>
      <c r="V355" s="26" t="s">
        <v>730</v>
      </c>
      <c r="W355" s="26" t="s">
        <v>179</v>
      </c>
      <c r="X355" s="26"/>
    </row>
    <row r="356" spans="1:24" x14ac:dyDescent="0.25">
      <c r="A356" s="39">
        <v>46160</v>
      </c>
      <c r="B356" s="4">
        <v>34849</v>
      </c>
      <c r="C356" s="47" t="s">
        <v>296</v>
      </c>
      <c r="D356" s="4">
        <v>1</v>
      </c>
      <c r="E356" s="42">
        <v>624</v>
      </c>
      <c r="F356" s="4" t="s">
        <v>751</v>
      </c>
      <c r="G356" s="40">
        <v>9484</v>
      </c>
      <c r="H356" s="2" t="s">
        <v>168</v>
      </c>
      <c r="I356" s="33" t="s">
        <v>801</v>
      </c>
      <c r="J356" s="4">
        <v>46548</v>
      </c>
      <c r="K356" s="4">
        <v>18596</v>
      </c>
      <c r="L356" s="41">
        <v>46162</v>
      </c>
      <c r="M356" s="39">
        <v>46162</v>
      </c>
      <c r="N356" s="44"/>
      <c r="O356" s="30">
        <f t="shared" si="40"/>
        <v>2</v>
      </c>
      <c r="P356" s="30">
        <f>IFERROR(IF(M356="",0,M356-I.T[[#This Row],[Data Expedição]]),"")</f>
        <v>0</v>
      </c>
      <c r="Q356" s="32">
        <f t="shared" si="41"/>
        <v>46143</v>
      </c>
      <c r="R356" s="33" t="str">
        <f>IFERROR(IF(H356="Entregue",IF(COUNTIFS(I$2:$I1345,I356)&gt;1,"x",1),"x"),"")</f>
        <v>x</v>
      </c>
      <c r="S356" s="26">
        <v>2196</v>
      </c>
      <c r="T356" s="26">
        <v>1</v>
      </c>
      <c r="U356" s="26" t="s">
        <v>748</v>
      </c>
      <c r="V356" s="26" t="s">
        <v>730</v>
      </c>
      <c r="W356" s="26" t="s">
        <v>179</v>
      </c>
      <c r="X356" s="26"/>
    </row>
    <row r="357" spans="1:24" x14ac:dyDescent="0.25">
      <c r="A357" s="41"/>
      <c r="B357" s="4"/>
      <c r="C357" s="47"/>
      <c r="D357" s="4"/>
      <c r="E357" s="42"/>
      <c r="F357" s="4"/>
      <c r="G357" s="40"/>
      <c r="H357" s="4"/>
      <c r="I357" s="33"/>
      <c r="J357" s="4"/>
      <c r="K357" s="4"/>
      <c r="L357" s="41"/>
      <c r="M357" s="41"/>
      <c r="N357" s="33"/>
      <c r="O357" s="26"/>
      <c r="P357" s="26"/>
      <c r="Q357" s="25"/>
      <c r="R357" s="26"/>
      <c r="S357" s="26"/>
      <c r="T357" s="26"/>
      <c r="U357" s="26"/>
      <c r="V357" s="26"/>
      <c r="W357" s="26"/>
      <c r="X357" s="26"/>
    </row>
    <row r="358" spans="1:24" x14ac:dyDescent="0.25">
      <c r="A358" s="39">
        <v>46160</v>
      </c>
      <c r="B358" s="4">
        <v>95505</v>
      </c>
      <c r="C358" s="47" t="s">
        <v>180</v>
      </c>
      <c r="D358" s="4">
        <v>6</v>
      </c>
      <c r="E358" s="42">
        <v>7578</v>
      </c>
      <c r="F358" s="4" t="s">
        <v>751</v>
      </c>
      <c r="G358" s="40">
        <v>9485</v>
      </c>
      <c r="H358" s="2" t="s">
        <v>168</v>
      </c>
      <c r="I358" s="33" t="s">
        <v>802</v>
      </c>
      <c r="J358" s="4">
        <v>46564</v>
      </c>
      <c r="K358" s="4">
        <v>18614</v>
      </c>
      <c r="L358" s="41">
        <v>46163</v>
      </c>
      <c r="M358" s="41">
        <v>46163</v>
      </c>
      <c r="N358" s="44"/>
      <c r="O358" s="30">
        <f t="shared" ref="O358:O377" si="42">IFERROR(IF(L358="",0,L358-A358),"")</f>
        <v>3</v>
      </c>
      <c r="P358" s="30">
        <f>IFERROR(IF(M358="",0,M358-I.T[[#This Row],[Data Expedição]]),"")</f>
        <v>0</v>
      </c>
      <c r="Q358" s="32">
        <f t="shared" ref="Q358:Q377" si="43">IFERROR(DATE(YEAR(A358),MONTH(A358),1),"")</f>
        <v>46143</v>
      </c>
      <c r="R358" s="26" t="str">
        <f>IFERROR(IF(H358="Entregue",IF(COUNTIFS(I$2:$I777,I358)&gt;1,"x",1),"x"),"")</f>
        <v>x</v>
      </c>
      <c r="S358" s="26">
        <v>2196</v>
      </c>
      <c r="T358" s="26">
        <v>1</v>
      </c>
      <c r="U358" s="26" t="s">
        <v>748</v>
      </c>
      <c r="V358" s="26" t="s">
        <v>730</v>
      </c>
      <c r="W358" s="26" t="s">
        <v>160</v>
      </c>
      <c r="X358" s="26"/>
    </row>
    <row r="359" spans="1:24" x14ac:dyDescent="0.25">
      <c r="A359" s="39">
        <v>46160</v>
      </c>
      <c r="B359" s="4">
        <v>33095</v>
      </c>
      <c r="C359" s="47" t="s">
        <v>187</v>
      </c>
      <c r="D359" s="4">
        <v>2</v>
      </c>
      <c r="E359" s="42">
        <v>3846</v>
      </c>
      <c r="F359" s="4" t="s">
        <v>751</v>
      </c>
      <c r="G359" s="40">
        <v>9485</v>
      </c>
      <c r="H359" s="2" t="s">
        <v>168</v>
      </c>
      <c r="I359" s="33" t="s">
        <v>802</v>
      </c>
      <c r="J359" s="4">
        <v>46564</v>
      </c>
      <c r="K359" s="4">
        <v>18614</v>
      </c>
      <c r="L359" s="41">
        <v>46163</v>
      </c>
      <c r="M359" s="41">
        <v>46163</v>
      </c>
      <c r="N359" s="44"/>
      <c r="O359" s="30">
        <f t="shared" si="42"/>
        <v>3</v>
      </c>
      <c r="P359" s="30">
        <f>IFERROR(IF(M359="",0,M359-I.T[[#This Row],[Data Expedição]]),"")</f>
        <v>0</v>
      </c>
      <c r="Q359" s="32">
        <f t="shared" si="43"/>
        <v>46143</v>
      </c>
      <c r="R359" s="26" t="str">
        <f>IFERROR(IF(H359="Entregue",IF(COUNTIFS(I$2:$I778,I359)&gt;1,"x",1),"x"),"")</f>
        <v>x</v>
      </c>
      <c r="S359" s="26">
        <v>2196</v>
      </c>
      <c r="T359" s="26">
        <v>1</v>
      </c>
      <c r="U359" s="26" t="s">
        <v>748</v>
      </c>
      <c r="V359" s="26" t="s">
        <v>730</v>
      </c>
      <c r="W359" s="26" t="s">
        <v>160</v>
      </c>
      <c r="X359" s="26"/>
    </row>
    <row r="360" spans="1:24" x14ac:dyDescent="0.25">
      <c r="A360" s="39">
        <v>46160</v>
      </c>
      <c r="B360" s="52">
        <v>32441</v>
      </c>
      <c r="C360" s="53" t="s">
        <v>194</v>
      </c>
      <c r="D360" s="52">
        <v>2</v>
      </c>
      <c r="E360" s="54">
        <v>1848</v>
      </c>
      <c r="F360" s="4" t="s">
        <v>751</v>
      </c>
      <c r="G360" s="40">
        <v>9485</v>
      </c>
      <c r="H360" s="2" t="s">
        <v>168</v>
      </c>
      <c r="I360" s="33" t="s">
        <v>802</v>
      </c>
      <c r="J360" s="4">
        <v>46564</v>
      </c>
      <c r="K360" s="4">
        <v>18614</v>
      </c>
      <c r="L360" s="41">
        <v>46163</v>
      </c>
      <c r="M360" s="41">
        <v>46163</v>
      </c>
      <c r="N360" s="58"/>
      <c r="O360" s="57">
        <f t="shared" si="42"/>
        <v>3</v>
      </c>
      <c r="P360" s="30">
        <f>IFERROR(IF(M360="",0,M360-I.T[[#This Row],[Data Expedição]]),"")</f>
        <v>0</v>
      </c>
      <c r="Q360" s="59">
        <f t="shared" si="43"/>
        <v>46143</v>
      </c>
      <c r="R360" s="60" t="str">
        <f>IFERROR(IF(H360="Entregue",IF(COUNTIFS(I$2:$I779,I360)&gt;1,"x",1),"x"),"")</f>
        <v>x</v>
      </c>
      <c r="S360" s="26">
        <v>2196</v>
      </c>
      <c r="T360" s="26">
        <v>1</v>
      </c>
      <c r="U360" s="26" t="s">
        <v>748</v>
      </c>
      <c r="V360" s="26" t="s">
        <v>730</v>
      </c>
      <c r="W360" s="26" t="s">
        <v>160</v>
      </c>
      <c r="X360" s="60"/>
    </row>
    <row r="361" spans="1:24" x14ac:dyDescent="0.25">
      <c r="A361" s="39">
        <v>46160</v>
      </c>
      <c r="B361" s="4">
        <v>95089</v>
      </c>
      <c r="C361" s="47" t="s">
        <v>195</v>
      </c>
      <c r="D361" s="4">
        <v>4</v>
      </c>
      <c r="E361" s="42">
        <v>3300</v>
      </c>
      <c r="F361" s="4" t="s">
        <v>751</v>
      </c>
      <c r="G361" s="40">
        <v>9485</v>
      </c>
      <c r="H361" s="2" t="s">
        <v>168</v>
      </c>
      <c r="I361" s="33" t="s">
        <v>802</v>
      </c>
      <c r="J361" s="4">
        <v>46564</v>
      </c>
      <c r="K361" s="4">
        <v>18614</v>
      </c>
      <c r="L361" s="41">
        <v>46163</v>
      </c>
      <c r="M361" s="41">
        <v>46163</v>
      </c>
      <c r="N361" s="44"/>
      <c r="O361" s="30">
        <f t="shared" si="42"/>
        <v>3</v>
      </c>
      <c r="P361" s="30">
        <f>IFERROR(IF(M361="",0,M361-I.T[[#This Row],[Data Expedição]]),"")</f>
        <v>0</v>
      </c>
      <c r="Q361" s="32">
        <f t="shared" si="43"/>
        <v>46143</v>
      </c>
      <c r="R361" s="26" t="str">
        <f>IFERROR(IF(H361="Entregue",IF(COUNTIFS(I$2:$I774,I361)&gt;1,"x",1),"x"),"")</f>
        <v>x</v>
      </c>
      <c r="S361" s="26">
        <v>2196</v>
      </c>
      <c r="T361" s="26">
        <v>1</v>
      </c>
      <c r="U361" s="26" t="s">
        <v>748</v>
      </c>
      <c r="V361" s="26" t="s">
        <v>730</v>
      </c>
      <c r="W361" s="26" t="s">
        <v>160</v>
      </c>
      <c r="X361" s="26"/>
    </row>
    <row r="362" spans="1:24" x14ac:dyDescent="0.25">
      <c r="A362" s="39">
        <v>46160</v>
      </c>
      <c r="B362" s="4">
        <v>95734</v>
      </c>
      <c r="C362" s="47" t="s">
        <v>197</v>
      </c>
      <c r="D362" s="4">
        <v>2</v>
      </c>
      <c r="E362" s="42">
        <v>2730</v>
      </c>
      <c r="F362" s="4" t="s">
        <v>751</v>
      </c>
      <c r="G362" s="40">
        <v>9485</v>
      </c>
      <c r="H362" s="2" t="s">
        <v>168</v>
      </c>
      <c r="I362" s="33" t="s">
        <v>802</v>
      </c>
      <c r="J362" s="4">
        <v>46564</v>
      </c>
      <c r="K362" s="4">
        <v>18614</v>
      </c>
      <c r="L362" s="41">
        <v>46163</v>
      </c>
      <c r="M362" s="41">
        <v>46163</v>
      </c>
      <c r="N362" s="44"/>
      <c r="O362" s="30">
        <f t="shared" si="42"/>
        <v>3</v>
      </c>
      <c r="P362" s="30">
        <f>IFERROR(IF(M362="",0,M362-I.T[[#This Row],[Data Expedição]]),"")</f>
        <v>0</v>
      </c>
      <c r="Q362" s="32">
        <f t="shared" si="43"/>
        <v>46143</v>
      </c>
      <c r="R362" s="26" t="str">
        <f>IFERROR(IF(H362="Entregue",IF(COUNTIFS(I$2:$I775,I362)&gt;1,"x",1),"x"),"")</f>
        <v>x</v>
      </c>
      <c r="S362" s="26">
        <v>2196</v>
      </c>
      <c r="T362" s="26">
        <v>1</v>
      </c>
      <c r="U362" s="26" t="s">
        <v>748</v>
      </c>
      <c r="V362" s="26" t="s">
        <v>730</v>
      </c>
      <c r="W362" s="26" t="s">
        <v>160</v>
      </c>
      <c r="X362" s="26"/>
    </row>
    <row r="363" spans="1:24" x14ac:dyDescent="0.25">
      <c r="A363" s="39">
        <v>46160</v>
      </c>
      <c r="B363" s="4">
        <v>30851</v>
      </c>
      <c r="C363" s="47" t="s">
        <v>47</v>
      </c>
      <c r="D363" s="4">
        <v>2</v>
      </c>
      <c r="E363" s="42">
        <v>1848</v>
      </c>
      <c r="F363" s="4" t="s">
        <v>751</v>
      </c>
      <c r="G363" s="40">
        <v>9485</v>
      </c>
      <c r="H363" s="2" t="s">
        <v>168</v>
      </c>
      <c r="I363" s="33" t="s">
        <v>802</v>
      </c>
      <c r="J363" s="4">
        <v>46564</v>
      </c>
      <c r="K363" s="4">
        <v>18614</v>
      </c>
      <c r="L363" s="41">
        <v>46163</v>
      </c>
      <c r="M363" s="41">
        <v>46163</v>
      </c>
      <c r="N363" s="44"/>
      <c r="O363" s="30">
        <f t="shared" si="42"/>
        <v>3</v>
      </c>
      <c r="P363" s="30">
        <f>IFERROR(IF(M363="",0,M363-I.T[[#This Row],[Data Expedição]]),"")</f>
        <v>0</v>
      </c>
      <c r="Q363" s="32">
        <f t="shared" si="43"/>
        <v>46143</v>
      </c>
      <c r="R363" s="26" t="str">
        <f>IFERROR(IF(H363="Entregue",IF(COUNTIFS(I$2:$I776,I363)&gt;1,"x",1),"x"),"")</f>
        <v>x</v>
      </c>
      <c r="S363" s="26">
        <v>2196</v>
      </c>
      <c r="T363" s="26">
        <v>1</v>
      </c>
      <c r="U363" s="26" t="s">
        <v>748</v>
      </c>
      <c r="V363" s="26" t="s">
        <v>730</v>
      </c>
      <c r="W363" s="26" t="s">
        <v>160</v>
      </c>
      <c r="X363" s="26"/>
    </row>
    <row r="364" spans="1:24" x14ac:dyDescent="0.25">
      <c r="A364" s="39">
        <v>46160</v>
      </c>
      <c r="B364" s="4">
        <v>95671</v>
      </c>
      <c r="C364" s="47" t="s">
        <v>207</v>
      </c>
      <c r="D364" s="4">
        <v>2</v>
      </c>
      <c r="E364" s="42">
        <v>1650</v>
      </c>
      <c r="F364" s="4" t="s">
        <v>751</v>
      </c>
      <c r="G364" s="40">
        <v>9485</v>
      </c>
      <c r="H364" s="2" t="s">
        <v>168</v>
      </c>
      <c r="I364" s="33" t="s">
        <v>802</v>
      </c>
      <c r="J364" s="4">
        <v>46564</v>
      </c>
      <c r="K364" s="4">
        <v>18614</v>
      </c>
      <c r="L364" s="41">
        <v>46163</v>
      </c>
      <c r="M364" s="41">
        <v>46163</v>
      </c>
      <c r="N364" s="44"/>
      <c r="O364" s="30">
        <f t="shared" si="42"/>
        <v>3</v>
      </c>
      <c r="P364" s="30">
        <f>IFERROR(IF(M364="",0,M364-I.T[[#This Row],[Data Expedição]]),"")</f>
        <v>0</v>
      </c>
      <c r="Q364" s="32">
        <f t="shared" si="43"/>
        <v>46143</v>
      </c>
      <c r="R364" s="26" t="str">
        <f>IFERROR(IF(H364="Entregue",IF(COUNTIFS(I$2:$I777,I364)&gt;1,"x",1),"x"),"")</f>
        <v>x</v>
      </c>
      <c r="S364" s="26">
        <v>2196</v>
      </c>
      <c r="T364" s="26">
        <v>1</v>
      </c>
      <c r="U364" s="26" t="s">
        <v>748</v>
      </c>
      <c r="V364" s="26" t="s">
        <v>730</v>
      </c>
      <c r="W364" s="26" t="s">
        <v>160</v>
      </c>
      <c r="X364" s="26"/>
    </row>
    <row r="365" spans="1:24" x14ac:dyDescent="0.25">
      <c r="A365" s="39">
        <v>46160</v>
      </c>
      <c r="B365" s="4">
        <v>95407</v>
      </c>
      <c r="C365" s="47" t="s">
        <v>224</v>
      </c>
      <c r="D365" s="4">
        <v>3</v>
      </c>
      <c r="E365" s="42">
        <v>2130</v>
      </c>
      <c r="F365" s="4" t="s">
        <v>751</v>
      </c>
      <c r="G365" s="40">
        <v>9485</v>
      </c>
      <c r="H365" s="2" t="s">
        <v>168</v>
      </c>
      <c r="I365" s="33" t="s">
        <v>802</v>
      </c>
      <c r="J365" s="4">
        <v>46564</v>
      </c>
      <c r="K365" s="4">
        <v>18614</v>
      </c>
      <c r="L365" s="41">
        <v>46163</v>
      </c>
      <c r="M365" s="41">
        <v>46163</v>
      </c>
      <c r="N365" s="44"/>
      <c r="O365" s="30">
        <f t="shared" si="42"/>
        <v>3</v>
      </c>
      <c r="P365" s="30">
        <f>IFERROR(IF(M365="",0,M365-I.T[[#This Row],[Data Expedição]]),"")</f>
        <v>0</v>
      </c>
      <c r="Q365" s="32">
        <f t="shared" si="43"/>
        <v>46143</v>
      </c>
      <c r="R365" s="26" t="str">
        <f>IFERROR(IF(H365="Entregue",IF(COUNTIFS(I$2:$I778,I365)&gt;1,"x",1),"x"),"")</f>
        <v>x</v>
      </c>
      <c r="S365" s="26">
        <v>2196</v>
      </c>
      <c r="T365" s="26">
        <v>1</v>
      </c>
      <c r="U365" s="26" t="s">
        <v>748</v>
      </c>
      <c r="V365" s="26" t="s">
        <v>730</v>
      </c>
      <c r="W365" s="26" t="s">
        <v>160</v>
      </c>
      <c r="X365" s="26"/>
    </row>
    <row r="366" spans="1:24" x14ac:dyDescent="0.25">
      <c r="A366" s="39">
        <v>46160</v>
      </c>
      <c r="B366" s="4">
        <v>33602</v>
      </c>
      <c r="C366" s="47" t="s">
        <v>331</v>
      </c>
      <c r="D366" s="4">
        <v>1</v>
      </c>
      <c r="E366" s="42">
        <v>372</v>
      </c>
      <c r="F366" s="4" t="s">
        <v>751</v>
      </c>
      <c r="G366" s="40">
        <v>9485</v>
      </c>
      <c r="H366" s="2" t="s">
        <v>168</v>
      </c>
      <c r="I366" s="33" t="s">
        <v>802</v>
      </c>
      <c r="J366" s="4">
        <v>46564</v>
      </c>
      <c r="K366" s="4">
        <v>18614</v>
      </c>
      <c r="L366" s="41">
        <v>46163</v>
      </c>
      <c r="M366" s="41">
        <v>46163</v>
      </c>
      <c r="N366" s="44"/>
      <c r="O366" s="30">
        <f t="shared" si="42"/>
        <v>3</v>
      </c>
      <c r="P366" s="30">
        <f>IFERROR(IF(M366="",0,M366-I.T[[#This Row],[Data Expedição]]),"")</f>
        <v>0</v>
      </c>
      <c r="Q366" s="32">
        <f t="shared" si="43"/>
        <v>46143</v>
      </c>
      <c r="R366" s="26" t="str">
        <f>IFERROR(IF(H366="Entregue",IF(COUNTIFS(I$2:$I779,I366)&gt;1,"x",1),"x"),"")</f>
        <v>x</v>
      </c>
      <c r="S366" s="26">
        <v>2196</v>
      </c>
      <c r="T366" s="26">
        <v>1</v>
      </c>
      <c r="U366" s="26" t="s">
        <v>748</v>
      </c>
      <c r="V366" s="26" t="s">
        <v>730</v>
      </c>
      <c r="W366" s="26" t="s">
        <v>160</v>
      </c>
      <c r="X366" s="26"/>
    </row>
    <row r="367" spans="1:24" x14ac:dyDescent="0.25">
      <c r="A367" s="39"/>
      <c r="B367" s="37"/>
      <c r="C367" s="46"/>
      <c r="D367" s="37"/>
      <c r="E367" s="38"/>
      <c r="F367" s="37"/>
      <c r="G367" s="98"/>
      <c r="H367" s="37"/>
      <c r="I367" s="28"/>
      <c r="J367" s="37"/>
      <c r="K367" s="37"/>
      <c r="L367" s="39"/>
      <c r="M367" s="39"/>
      <c r="N367" s="28"/>
      <c r="O367" s="26"/>
      <c r="P367" s="26"/>
      <c r="Q367" s="25"/>
      <c r="R367" s="33"/>
      <c r="S367" s="26"/>
      <c r="T367" s="26"/>
      <c r="U367" s="26"/>
      <c r="V367" s="26"/>
      <c r="W367" s="26"/>
      <c r="X367" s="26"/>
    </row>
    <row r="368" spans="1:24" x14ac:dyDescent="0.25">
      <c r="A368" s="39">
        <v>46161</v>
      </c>
      <c r="B368" s="37">
        <v>34988</v>
      </c>
      <c r="C368" s="46" t="s">
        <v>10</v>
      </c>
      <c r="D368" s="37">
        <v>5</v>
      </c>
      <c r="E368" s="38">
        <v>2100</v>
      </c>
      <c r="F368" s="4" t="s">
        <v>751</v>
      </c>
      <c r="G368" s="98">
        <v>9494</v>
      </c>
      <c r="H368" s="2" t="s">
        <v>168</v>
      </c>
      <c r="I368" s="4" t="s">
        <v>803</v>
      </c>
      <c r="J368" s="4">
        <v>46583</v>
      </c>
      <c r="K368" s="37">
        <v>18636</v>
      </c>
      <c r="L368" s="39">
        <v>46164</v>
      </c>
      <c r="M368" s="39">
        <v>46164</v>
      </c>
      <c r="N368" s="31"/>
      <c r="O368" s="30">
        <f t="shared" si="42"/>
        <v>3</v>
      </c>
      <c r="P368" s="30">
        <f>IFERROR(IF(M368="",0,M368-I.T[[#This Row],[Data Expedição]]),"")</f>
        <v>0</v>
      </c>
      <c r="Q368" s="32">
        <f t="shared" si="43"/>
        <v>46143</v>
      </c>
      <c r="R368" s="33" t="str">
        <f>IFERROR(IF(H368="Entregue",IF(COUNTIFS(I$2:$I1345,I368)&gt;1,"x",1),"x"),"")</f>
        <v>x</v>
      </c>
      <c r="S368" s="26">
        <v>2196</v>
      </c>
      <c r="T368" s="26">
        <v>1</v>
      </c>
      <c r="U368" s="26" t="s">
        <v>804</v>
      </c>
      <c r="V368" s="26" t="s">
        <v>730</v>
      </c>
      <c r="W368" s="26" t="s">
        <v>179</v>
      </c>
      <c r="X368" s="26"/>
    </row>
    <row r="369" spans="1:24" x14ac:dyDescent="0.25">
      <c r="A369" s="39">
        <v>46161</v>
      </c>
      <c r="B369" s="37">
        <v>32136</v>
      </c>
      <c r="C369" s="46" t="s">
        <v>186</v>
      </c>
      <c r="D369" s="37">
        <v>1</v>
      </c>
      <c r="E369" s="38">
        <v>7596</v>
      </c>
      <c r="F369" s="4" t="s">
        <v>751</v>
      </c>
      <c r="G369" s="98">
        <v>9497</v>
      </c>
      <c r="H369" s="2" t="s">
        <v>168</v>
      </c>
      <c r="I369" s="33" t="s">
        <v>805</v>
      </c>
      <c r="J369" s="4">
        <v>46691</v>
      </c>
      <c r="K369" s="37">
        <v>18718</v>
      </c>
      <c r="L369" s="39">
        <v>46167</v>
      </c>
      <c r="M369" s="41">
        <v>46199</v>
      </c>
      <c r="N369" s="31"/>
      <c r="O369" s="30">
        <f t="shared" si="42"/>
        <v>6</v>
      </c>
      <c r="P369" s="30">
        <f>IFERROR(IF(M369="",0,M369-I.T[[#This Row],[Data Expedição]]),"")</f>
        <v>32</v>
      </c>
      <c r="Q369" s="32">
        <f t="shared" si="43"/>
        <v>46143</v>
      </c>
      <c r="R369" s="33" t="str">
        <f>IFERROR(IF(H369="Entregue",IF(COUNTIFS(I$2:$I1345,I369)&gt;1,"x",1),"x"),"")</f>
        <v>x</v>
      </c>
      <c r="S369" s="26">
        <v>2196</v>
      </c>
      <c r="T369" s="26">
        <v>1</v>
      </c>
      <c r="U369" s="26" t="s">
        <v>804</v>
      </c>
      <c r="V369" s="26" t="s">
        <v>730</v>
      </c>
      <c r="W369" s="26" t="s">
        <v>179</v>
      </c>
      <c r="X369" s="26" t="s">
        <v>739</v>
      </c>
    </row>
    <row r="370" spans="1:24" x14ac:dyDescent="0.25">
      <c r="A370" s="39">
        <v>46161</v>
      </c>
      <c r="B370" s="37">
        <v>95109</v>
      </c>
      <c r="C370" s="46" t="s">
        <v>22</v>
      </c>
      <c r="D370" s="37">
        <v>5</v>
      </c>
      <c r="E370" s="38">
        <v>4194</v>
      </c>
      <c r="F370" s="4" t="s">
        <v>751</v>
      </c>
      <c r="G370" s="98">
        <v>9494</v>
      </c>
      <c r="H370" s="2" t="s">
        <v>168</v>
      </c>
      <c r="I370" s="4" t="s">
        <v>803</v>
      </c>
      <c r="J370" s="4">
        <v>46583</v>
      </c>
      <c r="K370" s="37">
        <v>18636</v>
      </c>
      <c r="L370" s="39">
        <v>46164</v>
      </c>
      <c r="M370" s="39">
        <v>46164</v>
      </c>
      <c r="N370" s="31"/>
      <c r="O370" s="30">
        <f t="shared" si="42"/>
        <v>3</v>
      </c>
      <c r="P370" s="30">
        <f>IFERROR(IF(M370="",0,M370-I.T[[#This Row],[Data Expedição]]),"")</f>
        <v>0</v>
      </c>
      <c r="Q370" s="32">
        <f t="shared" si="43"/>
        <v>46143</v>
      </c>
      <c r="R370" s="33" t="str">
        <f>IFERROR(IF(H370="Entregue",IF(COUNTIFS(I$2:$I1345,I370)&gt;1,"x",1),"x"),"")</f>
        <v>x</v>
      </c>
      <c r="S370" s="26">
        <v>2196</v>
      </c>
      <c r="T370" s="26">
        <v>1</v>
      </c>
      <c r="U370" s="26" t="s">
        <v>804</v>
      </c>
      <c r="V370" s="26" t="s">
        <v>730</v>
      </c>
      <c r="W370" s="26" t="s">
        <v>179</v>
      </c>
      <c r="X370" s="26"/>
    </row>
    <row r="371" spans="1:24" x14ac:dyDescent="0.25">
      <c r="A371" s="39">
        <v>46161</v>
      </c>
      <c r="B371" s="37">
        <v>33312</v>
      </c>
      <c r="C371" s="46" t="s">
        <v>78</v>
      </c>
      <c r="D371" s="37">
        <v>5</v>
      </c>
      <c r="E371" s="38">
        <v>2220</v>
      </c>
      <c r="F371" s="4" t="s">
        <v>751</v>
      </c>
      <c r="G371" s="98">
        <v>9494</v>
      </c>
      <c r="H371" s="2" t="s">
        <v>168</v>
      </c>
      <c r="I371" s="4" t="s">
        <v>803</v>
      </c>
      <c r="J371" s="4">
        <v>46583</v>
      </c>
      <c r="K371" s="37">
        <v>18636</v>
      </c>
      <c r="L371" s="39">
        <v>46164</v>
      </c>
      <c r="M371" s="39">
        <v>46164</v>
      </c>
      <c r="N371" s="31"/>
      <c r="O371" s="30">
        <f t="shared" si="42"/>
        <v>3</v>
      </c>
      <c r="P371" s="30">
        <f>IFERROR(IF(M371="",0,M371-I.T[[#This Row],[Data Expedição]]),"")</f>
        <v>0</v>
      </c>
      <c r="Q371" s="32">
        <f t="shared" si="43"/>
        <v>46143</v>
      </c>
      <c r="R371" s="26" t="str">
        <f>IFERROR(IF(H371="Entregue",IF(COUNTIFS(I$2:$I941,I371)&gt;1,"x",1),"x"),"")</f>
        <v>x</v>
      </c>
      <c r="S371" s="26">
        <v>2196</v>
      </c>
      <c r="T371" s="26">
        <v>1</v>
      </c>
      <c r="U371" s="26" t="s">
        <v>804</v>
      </c>
      <c r="V371" s="26" t="s">
        <v>730</v>
      </c>
      <c r="W371" s="26" t="s">
        <v>179</v>
      </c>
      <c r="X371" s="26"/>
    </row>
    <row r="372" spans="1:24" x14ac:dyDescent="0.25">
      <c r="A372" s="39">
        <v>46161</v>
      </c>
      <c r="B372" s="37">
        <v>33297</v>
      </c>
      <c r="C372" s="46" t="s">
        <v>265</v>
      </c>
      <c r="D372" s="37">
        <v>1</v>
      </c>
      <c r="E372" s="38">
        <v>990</v>
      </c>
      <c r="F372" s="4" t="s">
        <v>751</v>
      </c>
      <c r="G372" s="98">
        <v>9494</v>
      </c>
      <c r="H372" s="2" t="s">
        <v>168</v>
      </c>
      <c r="I372" s="4" t="s">
        <v>803</v>
      </c>
      <c r="J372" s="4">
        <v>46583</v>
      </c>
      <c r="K372" s="37">
        <v>18636</v>
      </c>
      <c r="L372" s="39">
        <v>46164</v>
      </c>
      <c r="M372" s="39">
        <v>46164</v>
      </c>
      <c r="N372" s="31"/>
      <c r="O372" s="30">
        <f t="shared" si="42"/>
        <v>3</v>
      </c>
      <c r="P372" s="30">
        <f>IFERROR(IF(M372="",0,M372-I.T[[#This Row],[Data Expedição]]),"")</f>
        <v>0</v>
      </c>
      <c r="Q372" s="32">
        <f t="shared" si="43"/>
        <v>46143</v>
      </c>
      <c r="R372" s="33" t="str">
        <f>IFERROR(IF(H372="Entregue",IF(COUNTIFS(I$2:$I1345,I372)&gt;1,"x",1),"x"),"")</f>
        <v>x</v>
      </c>
      <c r="S372" s="26">
        <v>2196</v>
      </c>
      <c r="T372" s="26">
        <v>1</v>
      </c>
      <c r="U372" s="26" t="s">
        <v>804</v>
      </c>
      <c r="V372" s="26" t="s">
        <v>730</v>
      </c>
      <c r="W372" s="26" t="s">
        <v>179</v>
      </c>
      <c r="X372" s="26"/>
    </row>
    <row r="373" spans="1:24" x14ac:dyDescent="0.25">
      <c r="A373" s="39">
        <v>46161</v>
      </c>
      <c r="B373" s="37">
        <v>32834</v>
      </c>
      <c r="C373" s="46" t="s">
        <v>281</v>
      </c>
      <c r="D373" s="37">
        <v>1</v>
      </c>
      <c r="E373" s="38">
        <v>1056</v>
      </c>
      <c r="F373" s="4" t="s">
        <v>751</v>
      </c>
      <c r="G373" s="98">
        <v>9494</v>
      </c>
      <c r="H373" s="2" t="s">
        <v>168</v>
      </c>
      <c r="I373" s="4" t="s">
        <v>803</v>
      </c>
      <c r="J373" s="4">
        <v>46583</v>
      </c>
      <c r="K373" s="37">
        <v>18636</v>
      </c>
      <c r="L373" s="39">
        <v>46164</v>
      </c>
      <c r="M373" s="39">
        <v>46164</v>
      </c>
      <c r="N373" s="31"/>
      <c r="O373" s="30">
        <f t="shared" si="42"/>
        <v>3</v>
      </c>
      <c r="P373" s="30">
        <f>IFERROR(IF(M373="",0,M373-I.T[[#This Row],[Data Expedição]]),"")</f>
        <v>0</v>
      </c>
      <c r="Q373" s="32">
        <f t="shared" si="43"/>
        <v>46143</v>
      </c>
      <c r="R373" s="33" t="str">
        <f>IFERROR(IF(H373="Entregue",IF(COUNTIFS(I$2:$I1345,I373)&gt;1,"x",1),"x"),"")</f>
        <v>x</v>
      </c>
      <c r="S373" s="26">
        <v>2196</v>
      </c>
      <c r="T373" s="26">
        <v>1</v>
      </c>
      <c r="U373" s="26" t="s">
        <v>804</v>
      </c>
      <c r="V373" s="26" t="s">
        <v>730</v>
      </c>
      <c r="W373" s="26" t="s">
        <v>179</v>
      </c>
      <c r="X373" s="26"/>
    </row>
    <row r="374" spans="1:24" x14ac:dyDescent="0.25">
      <c r="A374" s="39">
        <v>46161</v>
      </c>
      <c r="B374" s="100">
        <v>32136</v>
      </c>
      <c r="C374" s="101" t="s">
        <v>186</v>
      </c>
      <c r="D374" s="100">
        <v>1</v>
      </c>
      <c r="E374" s="102">
        <v>7584</v>
      </c>
      <c r="F374" s="4" t="s">
        <v>751</v>
      </c>
      <c r="G374" s="104">
        <v>9500</v>
      </c>
      <c r="H374" s="2" t="s">
        <v>168</v>
      </c>
      <c r="I374" s="33" t="s">
        <v>806</v>
      </c>
      <c r="J374" s="100">
        <v>46852</v>
      </c>
      <c r="K374" s="100">
        <v>19017</v>
      </c>
      <c r="L374" s="105">
        <v>46178</v>
      </c>
      <c r="M374" s="105">
        <v>46178</v>
      </c>
      <c r="N374" s="103"/>
      <c r="O374" s="57">
        <f t="shared" si="42"/>
        <v>17</v>
      </c>
      <c r="P374" s="30">
        <f>IFERROR(IF(M374="",0,M374-I.T[[#This Row],[Data Expedição]]),"")</f>
        <v>0</v>
      </c>
      <c r="Q374" s="59">
        <f t="shared" si="43"/>
        <v>46143</v>
      </c>
      <c r="R374" s="56" t="str">
        <f>IFERROR(IF(H374="Entregue",IF(COUNTIFS(I$2:$I1345,I374)&gt;1,"x",1),"x"),"")</f>
        <v>x</v>
      </c>
      <c r="S374" s="26">
        <v>2196</v>
      </c>
      <c r="T374" s="26">
        <v>1</v>
      </c>
      <c r="U374" s="26" t="s">
        <v>804</v>
      </c>
      <c r="V374" s="26" t="s">
        <v>730</v>
      </c>
      <c r="W374" s="26" t="s">
        <v>160</v>
      </c>
      <c r="X374" s="26" t="s">
        <v>739</v>
      </c>
    </row>
    <row r="375" spans="1:24" x14ac:dyDescent="0.25">
      <c r="A375" s="39">
        <v>46161</v>
      </c>
      <c r="B375" s="100">
        <v>43757</v>
      </c>
      <c r="C375" s="101" t="s">
        <v>198</v>
      </c>
      <c r="D375" s="100">
        <v>2</v>
      </c>
      <c r="E375" s="102">
        <v>2904</v>
      </c>
      <c r="F375" s="4" t="s">
        <v>751</v>
      </c>
      <c r="G375" s="104">
        <v>9499</v>
      </c>
      <c r="H375" s="2" t="s">
        <v>168</v>
      </c>
      <c r="I375" s="33" t="s">
        <v>807</v>
      </c>
      <c r="J375" s="100">
        <v>46685</v>
      </c>
      <c r="K375" s="100">
        <v>18812</v>
      </c>
      <c r="L375" s="105">
        <v>46170</v>
      </c>
      <c r="M375" s="105">
        <v>46170</v>
      </c>
      <c r="N375" s="103"/>
      <c r="O375" s="57">
        <f t="shared" si="42"/>
        <v>9</v>
      </c>
      <c r="P375" s="30">
        <f>IFERROR(IF(M375="",0,M375-I.T[[#This Row],[Data Expedição]]),"")</f>
        <v>0</v>
      </c>
      <c r="Q375" s="59">
        <f t="shared" si="43"/>
        <v>46143</v>
      </c>
      <c r="R375" s="60" t="str">
        <f>IFERROR(IF(H375="Entregue",IF(COUNTIFS(I$2:$I946,I375)&gt;1,"x",1),"x"),"")</f>
        <v>x</v>
      </c>
      <c r="S375" s="26">
        <v>2196</v>
      </c>
      <c r="T375" s="26">
        <v>1</v>
      </c>
      <c r="U375" s="26" t="s">
        <v>804</v>
      </c>
      <c r="V375" s="26" t="s">
        <v>730</v>
      </c>
      <c r="W375" s="26" t="s">
        <v>160</v>
      </c>
      <c r="X375" s="60"/>
    </row>
    <row r="376" spans="1:24" x14ac:dyDescent="0.25">
      <c r="A376" s="39">
        <v>46161</v>
      </c>
      <c r="B376" s="100">
        <v>32633</v>
      </c>
      <c r="C376" s="101" t="s">
        <v>216</v>
      </c>
      <c r="D376" s="100">
        <v>2</v>
      </c>
      <c r="E376" s="102">
        <v>2928</v>
      </c>
      <c r="F376" s="4" t="s">
        <v>751</v>
      </c>
      <c r="G376" s="104">
        <v>9499</v>
      </c>
      <c r="H376" s="2" t="s">
        <v>168</v>
      </c>
      <c r="I376" s="33" t="s">
        <v>807</v>
      </c>
      <c r="J376" s="100">
        <v>46685</v>
      </c>
      <c r="K376" s="100">
        <v>18812</v>
      </c>
      <c r="L376" s="105">
        <v>46170</v>
      </c>
      <c r="M376" s="105">
        <v>46170</v>
      </c>
      <c r="N376" s="103"/>
      <c r="O376" s="57">
        <f t="shared" si="42"/>
        <v>9</v>
      </c>
      <c r="P376" s="30">
        <f>IFERROR(IF(M376="",0,M376-I.T[[#This Row],[Data Expedição]]),"")</f>
        <v>0</v>
      </c>
      <c r="Q376" s="59">
        <f t="shared" si="43"/>
        <v>46143</v>
      </c>
      <c r="R376" s="60" t="str">
        <f>IFERROR(IF(H376="Entregue",IF(COUNTIFS(I$2:$I948,I376)&gt;1,"x",1),"x"),"")</f>
        <v>x</v>
      </c>
      <c r="S376" s="26">
        <v>2196</v>
      </c>
      <c r="T376" s="26">
        <v>1</v>
      </c>
      <c r="U376" s="26" t="s">
        <v>804</v>
      </c>
      <c r="V376" s="26" t="s">
        <v>730</v>
      </c>
      <c r="W376" s="26" t="s">
        <v>160</v>
      </c>
      <c r="X376" s="60"/>
    </row>
    <row r="377" spans="1:24" x14ac:dyDescent="0.25">
      <c r="A377" s="39">
        <v>46161</v>
      </c>
      <c r="B377" s="100">
        <v>32446</v>
      </c>
      <c r="C377" s="101" t="s">
        <v>32</v>
      </c>
      <c r="D377" s="100">
        <v>1</v>
      </c>
      <c r="E377" s="102">
        <v>114</v>
      </c>
      <c r="F377" s="4" t="s">
        <v>751</v>
      </c>
      <c r="G377" s="104">
        <v>9500</v>
      </c>
      <c r="H377" s="2" t="s">
        <v>168</v>
      </c>
      <c r="I377" s="33" t="s">
        <v>806</v>
      </c>
      <c r="J377" s="100">
        <v>46852</v>
      </c>
      <c r="K377" s="100">
        <v>19017</v>
      </c>
      <c r="L377" s="105">
        <v>46178</v>
      </c>
      <c r="M377" s="105">
        <v>46178</v>
      </c>
      <c r="N377" s="103"/>
      <c r="O377" s="57">
        <f t="shared" si="42"/>
        <v>17</v>
      </c>
      <c r="P377" s="30">
        <f>IFERROR(IF(M377="",0,M377-I.T[[#This Row],[Data Expedição]]),"")</f>
        <v>0</v>
      </c>
      <c r="Q377" s="59">
        <f t="shared" si="43"/>
        <v>46143</v>
      </c>
      <c r="R377" s="60" t="str">
        <f>IFERROR(IF(H377="Entregue",IF(COUNTIFS(I$2:$I950,I377)&gt;1,"x",1),"x"),"")</f>
        <v>x</v>
      </c>
      <c r="S377" s="26">
        <v>2196</v>
      </c>
      <c r="T377" s="26">
        <v>1</v>
      </c>
      <c r="U377" s="26" t="s">
        <v>804</v>
      </c>
      <c r="V377" s="26" t="s">
        <v>730</v>
      </c>
      <c r="W377" s="26" t="s">
        <v>160</v>
      </c>
      <c r="X377" s="26" t="s">
        <v>739</v>
      </c>
    </row>
    <row r="378" spans="1:24" x14ac:dyDescent="0.25">
      <c r="A378" s="39"/>
      <c r="B378" s="37"/>
      <c r="C378" s="46"/>
      <c r="D378" s="37"/>
      <c r="E378" s="38"/>
      <c r="F378" s="37"/>
      <c r="G378" s="98"/>
      <c r="H378" s="37"/>
      <c r="I378" s="28"/>
      <c r="J378" s="37"/>
      <c r="K378" s="37"/>
      <c r="L378" s="39"/>
      <c r="M378" s="39"/>
      <c r="N378" s="28"/>
      <c r="O378" s="26"/>
      <c r="P378" s="26"/>
      <c r="Q378" s="25"/>
      <c r="R378" s="26"/>
      <c r="S378" s="26"/>
      <c r="T378" s="26"/>
      <c r="U378" s="26"/>
      <c r="V378" s="26"/>
      <c r="W378" s="26"/>
      <c r="X378" s="26"/>
    </row>
    <row r="379" spans="1:24" x14ac:dyDescent="0.25">
      <c r="A379" s="39">
        <v>46161</v>
      </c>
      <c r="B379" s="100">
        <v>32249</v>
      </c>
      <c r="C379" s="3" t="s">
        <v>306</v>
      </c>
      <c r="D379" s="100">
        <v>1</v>
      </c>
      <c r="E379" s="102">
        <v>672</v>
      </c>
      <c r="F379" s="4" t="s">
        <v>751</v>
      </c>
      <c r="G379" s="104">
        <v>9487</v>
      </c>
      <c r="H379" s="2" t="s">
        <v>168</v>
      </c>
      <c r="I379" s="106" t="s">
        <v>808</v>
      </c>
      <c r="J379" s="100">
        <v>46507</v>
      </c>
      <c r="K379" s="100">
        <v>18596</v>
      </c>
      <c r="L379" s="105">
        <v>46162</v>
      </c>
      <c r="M379" s="39">
        <v>46162</v>
      </c>
      <c r="N379" s="103"/>
      <c r="O379" s="57">
        <f>IFERROR(IF(L379="",0,L379-A379),"")</f>
        <v>1</v>
      </c>
      <c r="P379" s="30">
        <f>IFERROR(IF(M379="",0,M379-I.T[[#This Row],[Data Expedição]]),"")</f>
        <v>0</v>
      </c>
      <c r="Q379" s="59">
        <f>IFERROR(DATE(YEAR(A379),MONTH(A379),1),"")</f>
        <v>46143</v>
      </c>
      <c r="R379" s="56" t="str">
        <f>IFERROR(IF(H379="Entregue",IF(COUNTIFS(I$2:$I1345,I379)&gt;1,"x",1),"x"),"")</f>
        <v>x</v>
      </c>
      <c r="S379" s="26">
        <v>2196</v>
      </c>
      <c r="T379" s="26">
        <v>1</v>
      </c>
      <c r="U379" s="26" t="s">
        <v>748</v>
      </c>
      <c r="V379" s="26" t="s">
        <v>730</v>
      </c>
      <c r="W379" s="26" t="s">
        <v>179</v>
      </c>
      <c r="X379" s="3" t="s">
        <v>792</v>
      </c>
    </row>
    <row r="380" spans="1:24" x14ac:dyDescent="0.25">
      <c r="A380" s="39"/>
      <c r="B380" s="37"/>
      <c r="C380" s="46"/>
      <c r="D380" s="37"/>
      <c r="E380" s="38"/>
      <c r="F380" s="37"/>
      <c r="G380" s="98"/>
      <c r="H380" s="37"/>
      <c r="I380" s="28"/>
      <c r="J380" s="37"/>
      <c r="K380" s="37"/>
      <c r="L380" s="39"/>
      <c r="M380" s="39"/>
      <c r="N380" s="28"/>
      <c r="O380" s="26"/>
      <c r="P380" s="26"/>
      <c r="Q380" s="25"/>
      <c r="R380" s="26"/>
      <c r="S380" s="26"/>
      <c r="T380" s="26"/>
      <c r="U380" s="26"/>
      <c r="V380" s="26"/>
      <c r="W380" s="26"/>
      <c r="X380" s="26"/>
    </row>
    <row r="381" spans="1:24" x14ac:dyDescent="0.25">
      <c r="A381" s="39">
        <v>46161</v>
      </c>
      <c r="B381" s="37">
        <v>32060</v>
      </c>
      <c r="C381" s="46" t="s">
        <v>4</v>
      </c>
      <c r="D381" s="100">
        <v>1</v>
      </c>
      <c r="E381" s="38">
        <v>3359</v>
      </c>
      <c r="F381" s="4" t="s">
        <v>751</v>
      </c>
      <c r="G381" s="98">
        <v>9488</v>
      </c>
      <c r="H381" s="2" t="s">
        <v>168</v>
      </c>
      <c r="I381" s="28" t="s">
        <v>809</v>
      </c>
      <c r="J381" s="37">
        <v>46518</v>
      </c>
      <c r="K381" s="37">
        <v>18594</v>
      </c>
      <c r="L381" s="39">
        <v>46162</v>
      </c>
      <c r="M381" s="39">
        <v>46162</v>
      </c>
      <c r="N381" s="31"/>
      <c r="O381" s="30">
        <f t="shared" ref="O381:O386" si="44">IFERROR(IF(L381="",0,L381-A381),"")</f>
        <v>1</v>
      </c>
      <c r="P381" s="30">
        <f>IFERROR(IF(M381="",0,M381-I.T[[#This Row],[Data Expedição]]),"")</f>
        <v>0</v>
      </c>
      <c r="Q381" s="32">
        <f t="shared" ref="Q381:Q386" si="45">IFERROR(DATE(YEAR(A381),MONTH(A381),1),"")</f>
        <v>46143</v>
      </c>
      <c r="R381" s="26" t="str">
        <f>IFERROR(IF(H381="Entregue",IF(COUNTIFS(I$2:$I959,I381)&gt;1,"x",1),"x"),"")</f>
        <v>x</v>
      </c>
      <c r="S381" s="26">
        <v>2196</v>
      </c>
      <c r="T381" s="26">
        <v>1</v>
      </c>
      <c r="U381" s="26" t="s">
        <v>748</v>
      </c>
      <c r="V381" s="26" t="s">
        <v>730</v>
      </c>
      <c r="W381" s="26" t="s">
        <v>160</v>
      </c>
      <c r="X381" s="3" t="s">
        <v>792</v>
      </c>
    </row>
    <row r="382" spans="1:24" x14ac:dyDescent="0.25">
      <c r="A382" s="39">
        <v>46161</v>
      </c>
      <c r="B382" s="100">
        <v>32446</v>
      </c>
      <c r="C382" s="46" t="s">
        <v>32</v>
      </c>
      <c r="D382" s="100">
        <v>1</v>
      </c>
      <c r="E382" s="102">
        <v>1596</v>
      </c>
      <c r="F382" s="4" t="s">
        <v>751</v>
      </c>
      <c r="G382" s="98">
        <v>9488</v>
      </c>
      <c r="H382" s="2" t="s">
        <v>168</v>
      </c>
      <c r="I382" s="28" t="s">
        <v>809</v>
      </c>
      <c r="J382" s="37">
        <v>46518</v>
      </c>
      <c r="K382" s="37">
        <v>18594</v>
      </c>
      <c r="L382" s="39">
        <v>46162</v>
      </c>
      <c r="M382" s="39">
        <v>46162</v>
      </c>
      <c r="N382" s="103"/>
      <c r="O382" s="57">
        <f t="shared" si="44"/>
        <v>1</v>
      </c>
      <c r="P382" s="30">
        <f>IFERROR(IF(M382="",0,M382-I.T[[#This Row],[Data Expedição]]),"")</f>
        <v>0</v>
      </c>
      <c r="Q382" s="59">
        <f t="shared" si="45"/>
        <v>46143</v>
      </c>
      <c r="R382" s="60" t="str">
        <f>IFERROR(IF(H382="Entregue",IF(COUNTIFS(I$2:$I960,I382)&gt;1,"x",1),"x"),"")</f>
        <v>x</v>
      </c>
      <c r="S382" s="26">
        <v>2196</v>
      </c>
      <c r="T382" s="26">
        <v>1</v>
      </c>
      <c r="U382" s="26" t="s">
        <v>748</v>
      </c>
      <c r="V382" s="26" t="s">
        <v>730</v>
      </c>
      <c r="W382" s="26" t="s">
        <v>160</v>
      </c>
      <c r="X382" s="3" t="s">
        <v>792</v>
      </c>
    </row>
    <row r="383" spans="1:24" x14ac:dyDescent="0.25">
      <c r="A383" s="39">
        <v>46161</v>
      </c>
      <c r="B383" s="37">
        <v>34932</v>
      </c>
      <c r="C383" s="46" t="s">
        <v>20</v>
      </c>
      <c r="D383" s="100">
        <v>1</v>
      </c>
      <c r="E383" s="38">
        <v>1950</v>
      </c>
      <c r="F383" s="4" t="s">
        <v>751</v>
      </c>
      <c r="G383" s="98">
        <v>9488</v>
      </c>
      <c r="H383" s="2" t="s">
        <v>168</v>
      </c>
      <c r="I383" s="28" t="s">
        <v>809</v>
      </c>
      <c r="J383" s="37">
        <v>46518</v>
      </c>
      <c r="K383" s="37">
        <v>18594</v>
      </c>
      <c r="L383" s="39">
        <v>46162</v>
      </c>
      <c r="M383" s="39">
        <v>46162</v>
      </c>
      <c r="N383" s="31"/>
      <c r="O383" s="30">
        <f t="shared" si="44"/>
        <v>1</v>
      </c>
      <c r="P383" s="30">
        <f>IFERROR(IF(M383="",0,M383-I.T[[#This Row],[Data Expedição]]),"")</f>
        <v>0</v>
      </c>
      <c r="Q383" s="32">
        <f t="shared" si="45"/>
        <v>46143</v>
      </c>
      <c r="R383" s="33" t="str">
        <f>IFERROR(IF(H383="Entregue",IF(COUNTIFS(I$2:$I1345,I383)&gt;1,"x",1),"x"),"")</f>
        <v>x</v>
      </c>
      <c r="S383" s="26">
        <v>2196</v>
      </c>
      <c r="T383" s="26">
        <v>1</v>
      </c>
      <c r="U383" s="26" t="s">
        <v>748</v>
      </c>
      <c r="V383" s="26" t="s">
        <v>730</v>
      </c>
      <c r="W383" s="26" t="s">
        <v>160</v>
      </c>
      <c r="X383" s="3" t="s">
        <v>792</v>
      </c>
    </row>
    <row r="384" spans="1:24" x14ac:dyDescent="0.25">
      <c r="A384" s="39">
        <v>46161</v>
      </c>
      <c r="B384" s="37">
        <v>34936</v>
      </c>
      <c r="C384" s="46" t="s">
        <v>16</v>
      </c>
      <c r="D384" s="100">
        <v>1</v>
      </c>
      <c r="E384" s="38">
        <v>1950</v>
      </c>
      <c r="F384" s="4" t="s">
        <v>751</v>
      </c>
      <c r="G384" s="98">
        <v>9488</v>
      </c>
      <c r="H384" s="2" t="s">
        <v>168</v>
      </c>
      <c r="I384" s="28" t="s">
        <v>809</v>
      </c>
      <c r="J384" s="37">
        <v>46518</v>
      </c>
      <c r="K384" s="37">
        <v>18594</v>
      </c>
      <c r="L384" s="39">
        <v>46162</v>
      </c>
      <c r="M384" s="39">
        <v>46162</v>
      </c>
      <c r="N384" s="31"/>
      <c r="O384" s="30">
        <f t="shared" si="44"/>
        <v>1</v>
      </c>
      <c r="P384" s="30">
        <f>IFERROR(IF(M384="",0,M384-I.T[[#This Row],[Data Expedição]]),"")</f>
        <v>0</v>
      </c>
      <c r="Q384" s="32">
        <f t="shared" si="45"/>
        <v>46143</v>
      </c>
      <c r="R384" s="33" t="str">
        <f>IFERROR(IF(H384="Entregue",IF(COUNTIFS(I$2:$I1345,I384)&gt;1,"x",1),"x"),"")</f>
        <v>x</v>
      </c>
      <c r="S384" s="26">
        <v>2196</v>
      </c>
      <c r="T384" s="26">
        <v>1</v>
      </c>
      <c r="U384" s="26" t="s">
        <v>748</v>
      </c>
      <c r="V384" s="26" t="s">
        <v>730</v>
      </c>
      <c r="W384" s="26" t="s">
        <v>160</v>
      </c>
      <c r="X384" s="3" t="s">
        <v>792</v>
      </c>
    </row>
    <row r="385" spans="1:24" x14ac:dyDescent="0.25">
      <c r="A385" s="39">
        <v>46161</v>
      </c>
      <c r="B385" s="37">
        <v>95679</v>
      </c>
      <c r="C385" s="46" t="s">
        <v>8</v>
      </c>
      <c r="D385" s="100">
        <v>1</v>
      </c>
      <c r="E385" s="38">
        <v>1440</v>
      </c>
      <c r="F385" s="4" t="s">
        <v>751</v>
      </c>
      <c r="G385" s="98">
        <v>9488</v>
      </c>
      <c r="H385" s="2" t="s">
        <v>168</v>
      </c>
      <c r="I385" s="28" t="s">
        <v>809</v>
      </c>
      <c r="J385" s="37">
        <v>46518</v>
      </c>
      <c r="K385" s="37">
        <v>18594</v>
      </c>
      <c r="L385" s="39">
        <v>46162</v>
      </c>
      <c r="M385" s="39">
        <v>46162</v>
      </c>
      <c r="N385" s="31"/>
      <c r="O385" s="30">
        <f t="shared" si="44"/>
        <v>1</v>
      </c>
      <c r="P385" s="30">
        <f>IFERROR(IF(M385="",0,M385-I.T[[#This Row],[Data Expedição]]),"")</f>
        <v>0</v>
      </c>
      <c r="Q385" s="32">
        <f t="shared" si="45"/>
        <v>46143</v>
      </c>
      <c r="R385" s="26" t="str">
        <f>IFERROR(IF(H385="Entregue",IF(COUNTIFS(I$2:$I959,I385)&gt;1,"x",1),"x"),"")</f>
        <v>x</v>
      </c>
      <c r="S385" s="26">
        <v>2196</v>
      </c>
      <c r="T385" s="26">
        <v>1</v>
      </c>
      <c r="U385" s="26" t="s">
        <v>748</v>
      </c>
      <c r="V385" s="26" t="s">
        <v>730</v>
      </c>
      <c r="W385" s="26" t="s">
        <v>160</v>
      </c>
      <c r="X385" s="3" t="s">
        <v>792</v>
      </c>
    </row>
    <row r="386" spans="1:24" x14ac:dyDescent="0.25">
      <c r="A386" s="39">
        <v>46161</v>
      </c>
      <c r="B386" s="37">
        <v>95701</v>
      </c>
      <c r="C386" s="46" t="s">
        <v>30</v>
      </c>
      <c r="D386" s="100">
        <v>1</v>
      </c>
      <c r="E386" s="38">
        <v>480</v>
      </c>
      <c r="F386" s="4" t="s">
        <v>751</v>
      </c>
      <c r="G386" s="98">
        <v>9488</v>
      </c>
      <c r="H386" s="2" t="s">
        <v>168</v>
      </c>
      <c r="I386" s="28" t="s">
        <v>809</v>
      </c>
      <c r="J386" s="37">
        <v>46518</v>
      </c>
      <c r="K386" s="37">
        <v>18594</v>
      </c>
      <c r="L386" s="39">
        <v>46162</v>
      </c>
      <c r="M386" s="39">
        <v>46162</v>
      </c>
      <c r="N386" s="31"/>
      <c r="O386" s="30">
        <f t="shared" si="44"/>
        <v>1</v>
      </c>
      <c r="P386" s="30">
        <f>IFERROR(IF(M386="",0,M386-I.T[[#This Row],[Data Expedição]]),"")</f>
        <v>0</v>
      </c>
      <c r="Q386" s="32">
        <f t="shared" si="45"/>
        <v>46143</v>
      </c>
      <c r="R386" s="26" t="str">
        <f>IFERROR(IF(H386="Entregue",IF(COUNTIFS(I$2:$I960,I386)&gt;1,"x",1),"x"),"")</f>
        <v>x</v>
      </c>
      <c r="S386" s="26">
        <v>2196</v>
      </c>
      <c r="T386" s="26">
        <v>1</v>
      </c>
      <c r="U386" s="26" t="s">
        <v>748</v>
      </c>
      <c r="V386" s="26" t="s">
        <v>730</v>
      </c>
      <c r="W386" s="26" t="s">
        <v>160</v>
      </c>
      <c r="X386" s="3" t="s">
        <v>792</v>
      </c>
    </row>
    <row r="387" spans="1:24" x14ac:dyDescent="0.25">
      <c r="A387" s="39"/>
      <c r="B387" s="37"/>
      <c r="C387" s="46"/>
      <c r="D387" s="37"/>
      <c r="E387" s="38"/>
      <c r="F387" s="37"/>
      <c r="G387" s="98"/>
      <c r="H387" s="37"/>
      <c r="I387" s="28"/>
      <c r="J387" s="37"/>
      <c r="K387" s="37"/>
      <c r="L387" s="39"/>
      <c r="M387" s="39"/>
      <c r="N387" s="28"/>
      <c r="O387" s="26"/>
      <c r="P387" s="26"/>
      <c r="Q387" s="25"/>
      <c r="R387" s="26"/>
      <c r="S387" s="26"/>
      <c r="T387" s="26"/>
      <c r="U387" s="26"/>
      <c r="V387" s="26"/>
      <c r="W387" s="26"/>
      <c r="X387" s="26"/>
    </row>
    <row r="388" spans="1:24" x14ac:dyDescent="0.25">
      <c r="A388" s="105">
        <v>46162</v>
      </c>
      <c r="B388" s="100">
        <v>95108</v>
      </c>
      <c r="C388" s="101"/>
      <c r="D388" s="100"/>
      <c r="E388" s="102">
        <v>1536</v>
      </c>
      <c r="F388" s="4" t="s">
        <v>751</v>
      </c>
      <c r="G388" s="104">
        <v>9490</v>
      </c>
      <c r="H388" s="2" t="s">
        <v>168</v>
      </c>
      <c r="I388" s="56" t="s">
        <v>810</v>
      </c>
      <c r="J388" s="100">
        <v>46535</v>
      </c>
      <c r="K388" s="100">
        <v>18623</v>
      </c>
      <c r="L388" s="105">
        <v>46163</v>
      </c>
      <c r="M388" s="105">
        <v>46164</v>
      </c>
      <c r="N388" s="103"/>
      <c r="O388" s="57">
        <f>IFERROR(IF(L388="",0,L388-A388),"")</f>
        <v>1</v>
      </c>
      <c r="P388" s="30">
        <f>IFERROR(IF(M388="",0,M388-I.T[[#This Row],[Data Expedição]]),"")</f>
        <v>1</v>
      </c>
      <c r="Q388" s="59">
        <f>IFERROR(DATE(YEAR(A388),MONTH(A388),1),"")</f>
        <v>46143</v>
      </c>
      <c r="R388" s="56" t="str">
        <f>IFERROR(IF(H388="Entregue",IF(COUNTIFS(I$2:$I1345,I388)&gt;1,"x",1),"x"),"")</f>
        <v>x</v>
      </c>
      <c r="S388" s="26">
        <v>2196</v>
      </c>
      <c r="T388" s="26">
        <v>1</v>
      </c>
      <c r="U388" s="26" t="s">
        <v>748</v>
      </c>
      <c r="V388" s="26" t="s">
        <v>730</v>
      </c>
      <c r="W388" s="26" t="s">
        <v>160</v>
      </c>
      <c r="X388" s="3" t="s">
        <v>792</v>
      </c>
    </row>
    <row r="389" spans="1:24" x14ac:dyDescent="0.25">
      <c r="A389" s="105">
        <v>46162</v>
      </c>
      <c r="B389" s="37">
        <v>32060</v>
      </c>
      <c r="C389" s="46"/>
      <c r="D389" s="37"/>
      <c r="E389" s="38">
        <v>1920</v>
      </c>
      <c r="F389" s="4" t="s">
        <v>751</v>
      </c>
      <c r="G389" s="104">
        <v>9490</v>
      </c>
      <c r="H389" s="2" t="s">
        <v>168</v>
      </c>
      <c r="I389" s="56" t="s">
        <v>810</v>
      </c>
      <c r="J389" s="100">
        <v>46535</v>
      </c>
      <c r="K389" s="100">
        <v>18623</v>
      </c>
      <c r="L389" s="105">
        <v>46163</v>
      </c>
      <c r="M389" s="105">
        <v>46164</v>
      </c>
      <c r="N389" s="31"/>
      <c r="O389" s="30">
        <f>IFERROR(IF(L389="",0,L389-A389),"")</f>
        <v>1</v>
      </c>
      <c r="P389" s="30">
        <f>IFERROR(IF(M389="",0,M389-I.T[[#This Row],[Data Expedição]]),"")</f>
        <v>1</v>
      </c>
      <c r="Q389" s="32">
        <f>IFERROR(DATE(YEAR(A389),MONTH(A389),1),"")</f>
        <v>46143</v>
      </c>
      <c r="R389" s="33" t="str">
        <f>IFERROR(IF(H389="Entregue",IF(COUNTIFS(I$2:$I1345,I389)&gt;1,"x",1),"x"),"")</f>
        <v>x</v>
      </c>
      <c r="S389" s="26">
        <v>2196</v>
      </c>
      <c r="T389" s="26">
        <v>1</v>
      </c>
      <c r="U389" s="26" t="s">
        <v>748</v>
      </c>
      <c r="V389" s="26" t="s">
        <v>730</v>
      </c>
      <c r="W389" s="26" t="s">
        <v>160</v>
      </c>
      <c r="X389" s="3" t="s">
        <v>792</v>
      </c>
    </row>
    <row r="390" spans="1:24" x14ac:dyDescent="0.25">
      <c r="A390" s="105">
        <v>46162</v>
      </c>
      <c r="B390" s="37">
        <v>34936</v>
      </c>
      <c r="C390" s="46"/>
      <c r="D390" s="37"/>
      <c r="E390" s="38">
        <v>1440</v>
      </c>
      <c r="F390" s="4" t="s">
        <v>751</v>
      </c>
      <c r="G390" s="104">
        <v>9490</v>
      </c>
      <c r="H390" s="2" t="s">
        <v>168</v>
      </c>
      <c r="I390" s="56" t="s">
        <v>810</v>
      </c>
      <c r="J390" s="100">
        <v>46535</v>
      </c>
      <c r="K390" s="100">
        <v>18623</v>
      </c>
      <c r="L390" s="105">
        <v>46163</v>
      </c>
      <c r="M390" s="105">
        <v>46164</v>
      </c>
      <c r="N390" s="31"/>
      <c r="O390" s="30">
        <f>IFERROR(IF(L390="",0,L390-A390),"")</f>
        <v>1</v>
      </c>
      <c r="P390" s="30">
        <f>IFERROR(IF(M390="",0,M390-I.T[[#This Row],[Data Expedição]]),"")</f>
        <v>1</v>
      </c>
      <c r="Q390" s="32">
        <f>IFERROR(DATE(YEAR(A390),MONTH(A390),1),"")</f>
        <v>46143</v>
      </c>
      <c r="R390" s="33" t="str">
        <f>IFERROR(IF(H390="Entregue",IF(COUNTIFS(I$2:$I1345,I390)&gt;1,"x",1),"x"),"")</f>
        <v>x</v>
      </c>
      <c r="S390" s="26">
        <v>2196</v>
      </c>
      <c r="T390" s="26">
        <v>1</v>
      </c>
      <c r="U390" s="26" t="s">
        <v>748</v>
      </c>
      <c r="V390" s="26" t="s">
        <v>730</v>
      </c>
      <c r="W390" s="26" t="s">
        <v>160</v>
      </c>
      <c r="X390" s="3" t="s">
        <v>792</v>
      </c>
    </row>
    <row r="391" spans="1:24" x14ac:dyDescent="0.25">
      <c r="A391" s="105">
        <v>46162</v>
      </c>
      <c r="B391" s="37">
        <v>95556</v>
      </c>
      <c r="C391" s="46"/>
      <c r="D391" s="37"/>
      <c r="E391" s="38">
        <v>240</v>
      </c>
      <c r="F391" s="4" t="s">
        <v>751</v>
      </c>
      <c r="G391" s="104">
        <v>9490</v>
      </c>
      <c r="H391" s="2" t="s">
        <v>168</v>
      </c>
      <c r="I391" s="56" t="s">
        <v>810</v>
      </c>
      <c r="J391" s="100">
        <v>46535</v>
      </c>
      <c r="K391" s="100">
        <v>18623</v>
      </c>
      <c r="L391" s="105">
        <v>46163</v>
      </c>
      <c r="M391" s="105">
        <v>46164</v>
      </c>
      <c r="N391" s="31"/>
      <c r="O391" s="30">
        <f>IFERROR(IF(L391="",0,L391-A391),"")</f>
        <v>1</v>
      </c>
      <c r="P391" s="30">
        <f>IFERROR(IF(M391="",0,M391-I.T[[#This Row],[Data Expedição]]),"")</f>
        <v>1</v>
      </c>
      <c r="Q391" s="32">
        <f>IFERROR(DATE(YEAR(A391),MONTH(A391),1),"")</f>
        <v>46143</v>
      </c>
      <c r="R391" s="26" t="str">
        <f>IFERROR(IF(H391="Entregue",IF(COUNTIFS(I$2:$I979,I391)&gt;1,"x",1),"x"),"")</f>
        <v>x</v>
      </c>
      <c r="S391" s="26">
        <v>2196</v>
      </c>
      <c r="T391" s="26">
        <v>1</v>
      </c>
      <c r="U391" s="26" t="s">
        <v>748</v>
      </c>
      <c r="V391" s="26" t="s">
        <v>730</v>
      </c>
      <c r="W391" s="26" t="s">
        <v>160</v>
      </c>
      <c r="X391" s="3" t="s">
        <v>792</v>
      </c>
    </row>
    <row r="392" spans="1:24" x14ac:dyDescent="0.25">
      <c r="A392" s="105">
        <v>46162</v>
      </c>
      <c r="B392" s="37">
        <v>95701</v>
      </c>
      <c r="C392" s="46"/>
      <c r="D392" s="37"/>
      <c r="E392" s="38">
        <v>960</v>
      </c>
      <c r="F392" s="4" t="s">
        <v>751</v>
      </c>
      <c r="G392" s="104">
        <v>9490</v>
      </c>
      <c r="H392" s="2" t="s">
        <v>168</v>
      </c>
      <c r="I392" s="56" t="s">
        <v>810</v>
      </c>
      <c r="J392" s="100">
        <v>46535</v>
      </c>
      <c r="K392" s="100">
        <v>18623</v>
      </c>
      <c r="L392" s="105">
        <v>46163</v>
      </c>
      <c r="M392" s="105">
        <v>46164</v>
      </c>
      <c r="N392" s="31"/>
      <c r="O392" s="30">
        <f>IFERROR(IF(L392="",0,L392-A392),"")</f>
        <v>1</v>
      </c>
      <c r="P392" s="30">
        <f>IFERROR(IF(M392="",0,M392-I.T[[#This Row],[Data Expedição]]),"")</f>
        <v>1</v>
      </c>
      <c r="Q392" s="32">
        <f>IFERROR(DATE(YEAR(A392),MONTH(A392),1),"")</f>
        <v>46143</v>
      </c>
      <c r="R392" s="33" t="str">
        <f>IFERROR(IF(H392="Entregue",IF(COUNTIFS(I$2:$I1345,I392)&gt;1,"x",1),"x"),"")</f>
        <v>x</v>
      </c>
      <c r="S392" s="26">
        <v>2196</v>
      </c>
      <c r="T392" s="26">
        <v>1</v>
      </c>
      <c r="U392" s="26" t="s">
        <v>748</v>
      </c>
      <c r="V392" s="26" t="s">
        <v>730</v>
      </c>
      <c r="W392" s="26" t="s">
        <v>160</v>
      </c>
      <c r="X392" s="3" t="s">
        <v>792</v>
      </c>
    </row>
    <row r="393" spans="1:24" x14ac:dyDescent="0.25">
      <c r="A393" s="41"/>
      <c r="B393" s="4"/>
      <c r="C393" s="47"/>
      <c r="D393" s="4"/>
      <c r="E393" s="42"/>
      <c r="F393" s="4"/>
      <c r="G393" s="40"/>
      <c r="H393" s="4"/>
      <c r="I393" s="33"/>
      <c r="J393" s="4"/>
      <c r="K393" s="4"/>
      <c r="L393" s="41"/>
      <c r="M393" s="41"/>
      <c r="N393" s="33"/>
      <c r="O393" s="26"/>
      <c r="P393" s="26"/>
      <c r="Q393" s="25"/>
      <c r="R393" s="26"/>
      <c r="S393" s="26"/>
      <c r="T393" s="26"/>
      <c r="U393" s="26"/>
      <c r="V393" s="26"/>
      <c r="W393" s="26"/>
      <c r="X393" s="26"/>
    </row>
    <row r="394" spans="1:24" x14ac:dyDescent="0.25">
      <c r="A394" s="105">
        <v>46162</v>
      </c>
      <c r="B394" s="52">
        <v>32209</v>
      </c>
      <c r="C394" s="53" t="s">
        <v>18</v>
      </c>
      <c r="D394" s="52">
        <v>5</v>
      </c>
      <c r="E394" s="54">
        <v>3018</v>
      </c>
      <c r="F394" s="52"/>
      <c r="G394" s="55"/>
      <c r="H394" s="1" t="s">
        <v>167</v>
      </c>
      <c r="I394" s="56"/>
      <c r="J394" s="52"/>
      <c r="K394" s="52"/>
      <c r="L394" s="51"/>
      <c r="M394" s="51"/>
      <c r="N394" s="58"/>
      <c r="O394" s="57">
        <f>IFERROR(IF(L394="",0,L394-A394),"")</f>
        <v>0</v>
      </c>
      <c r="P394" s="30">
        <f>IFERROR(IF(M394="",0,M394-I.T[[#This Row],[Data Expedição]]),"")</f>
        <v>0</v>
      </c>
      <c r="Q394" s="59">
        <f>IFERROR(DATE(YEAR(A394),MONTH(A394),1),"")</f>
        <v>46143</v>
      </c>
      <c r="R394" s="60" t="str">
        <f>IFERROR(IF(H394="Entregue",IF(COUNTIFS(I$2:$I984,I394)&gt;1,"x",1),"x"),"")</f>
        <v>x</v>
      </c>
      <c r="S394" s="26">
        <v>2196</v>
      </c>
      <c r="T394" s="26">
        <v>1</v>
      </c>
      <c r="U394" s="26" t="s">
        <v>748</v>
      </c>
      <c r="V394" s="26" t="s">
        <v>730</v>
      </c>
      <c r="W394" s="26" t="s">
        <v>160</v>
      </c>
      <c r="X394" s="26" t="s">
        <v>739</v>
      </c>
    </row>
    <row r="395" spans="1:24" x14ac:dyDescent="0.25">
      <c r="A395" s="41"/>
      <c r="B395" s="4"/>
      <c r="C395" s="47"/>
      <c r="D395" s="4"/>
      <c r="E395" s="42"/>
      <c r="F395" s="4"/>
      <c r="G395" s="40"/>
      <c r="H395" s="4"/>
      <c r="I395" s="33"/>
      <c r="J395" s="4"/>
      <c r="K395" s="4"/>
      <c r="L395" s="41"/>
      <c r="M395" s="41"/>
      <c r="N395" s="33"/>
      <c r="O395" s="26"/>
      <c r="P395" s="26"/>
      <c r="Q395" s="25"/>
      <c r="R395" s="26"/>
      <c r="S395" s="26"/>
      <c r="T395" s="26"/>
      <c r="U395" s="26"/>
      <c r="V395" s="26"/>
      <c r="W395" s="26"/>
      <c r="X395" s="26"/>
    </row>
    <row r="396" spans="1:24" x14ac:dyDescent="0.25">
      <c r="A396" s="105">
        <v>46162</v>
      </c>
      <c r="B396" s="52">
        <v>95126</v>
      </c>
      <c r="C396" s="53" t="s">
        <v>217</v>
      </c>
      <c r="D396" s="52">
        <v>1</v>
      </c>
      <c r="E396" s="54">
        <v>2280</v>
      </c>
      <c r="F396" s="4" t="s">
        <v>751</v>
      </c>
      <c r="G396" s="55">
        <v>9491</v>
      </c>
      <c r="H396" s="2" t="s">
        <v>168</v>
      </c>
      <c r="I396" s="56" t="s">
        <v>811</v>
      </c>
      <c r="J396" s="52">
        <v>46580</v>
      </c>
      <c r="K396" s="52">
        <v>18812</v>
      </c>
      <c r="L396" s="51">
        <v>46170</v>
      </c>
      <c r="M396" s="105">
        <v>46170</v>
      </c>
      <c r="N396" s="58"/>
      <c r="O396" s="57">
        <f t="shared" ref="O396:O408" si="46">IFERROR(IF(L396="",0,L396-A396),"")</f>
        <v>8</v>
      </c>
      <c r="P396" s="30">
        <f>IFERROR(IF(M396="",0,M396-I.T[[#This Row],[Data Expedição]]),"")</f>
        <v>0</v>
      </c>
      <c r="Q396" s="59">
        <f t="shared" ref="Q396:Q408" si="47">IFERROR(DATE(YEAR(A396),MONTH(A396),1),"")</f>
        <v>46143</v>
      </c>
      <c r="R396" s="56" t="str">
        <f>IFERROR(IF(H396="Entregue",IF(COUNTIFS(I$2:$I1345,I396)&gt;1,"x",1),"x"),"")</f>
        <v>x</v>
      </c>
      <c r="S396" s="26">
        <v>2196</v>
      </c>
      <c r="T396" s="26">
        <v>1</v>
      </c>
      <c r="U396" s="26" t="s">
        <v>748</v>
      </c>
      <c r="V396" s="26" t="s">
        <v>730</v>
      </c>
      <c r="W396" s="26" t="s">
        <v>160</v>
      </c>
      <c r="X396" s="60"/>
    </row>
    <row r="397" spans="1:24" x14ac:dyDescent="0.25">
      <c r="A397" s="105">
        <v>46162</v>
      </c>
      <c r="B397" s="52">
        <v>33645</v>
      </c>
      <c r="C397" s="53" t="s">
        <v>320</v>
      </c>
      <c r="D397" s="52">
        <v>1</v>
      </c>
      <c r="E397" s="54">
        <v>504</v>
      </c>
      <c r="F397" s="4" t="s">
        <v>751</v>
      </c>
      <c r="G397" s="55">
        <v>9491</v>
      </c>
      <c r="H397" s="2" t="s">
        <v>168</v>
      </c>
      <c r="I397" s="56" t="s">
        <v>811</v>
      </c>
      <c r="J397" s="52">
        <v>46580</v>
      </c>
      <c r="K397" s="52">
        <v>18812</v>
      </c>
      <c r="L397" s="51">
        <v>46170</v>
      </c>
      <c r="M397" s="105">
        <v>46170</v>
      </c>
      <c r="N397" s="58"/>
      <c r="O397" s="57">
        <f t="shared" si="46"/>
        <v>8</v>
      </c>
      <c r="P397" s="30">
        <f>IFERROR(IF(M397="",0,M397-I.T[[#This Row],[Data Expedição]]),"")</f>
        <v>0</v>
      </c>
      <c r="Q397" s="59">
        <f t="shared" si="47"/>
        <v>46143</v>
      </c>
      <c r="R397" s="56" t="str">
        <f>IFERROR(IF(H397="Entregue",IF(COUNTIFS(I$2:$I1345,I397)&gt;1,"x",1),"x"),"")</f>
        <v>x</v>
      </c>
      <c r="S397" s="26">
        <v>2196</v>
      </c>
      <c r="T397" s="26">
        <v>1</v>
      </c>
      <c r="U397" s="26" t="s">
        <v>748</v>
      </c>
      <c r="V397" s="26" t="s">
        <v>730</v>
      </c>
      <c r="W397" s="26" t="s">
        <v>160</v>
      </c>
      <c r="X397" s="60"/>
    </row>
    <row r="398" spans="1:24" x14ac:dyDescent="0.25">
      <c r="A398" s="105">
        <v>46162</v>
      </c>
      <c r="B398" s="52">
        <v>95004</v>
      </c>
      <c r="C398" s="53" t="s">
        <v>80</v>
      </c>
      <c r="D398" s="52">
        <v>1</v>
      </c>
      <c r="E398" s="54">
        <v>480</v>
      </c>
      <c r="F398" s="4" t="s">
        <v>751</v>
      </c>
      <c r="G398" s="55">
        <v>9491</v>
      </c>
      <c r="H398" s="2" t="s">
        <v>168</v>
      </c>
      <c r="I398" s="56" t="s">
        <v>811</v>
      </c>
      <c r="J398" s="52">
        <v>46580</v>
      </c>
      <c r="K398" s="52">
        <v>18812</v>
      </c>
      <c r="L398" s="51">
        <v>46170</v>
      </c>
      <c r="M398" s="105">
        <v>46170</v>
      </c>
      <c r="N398" s="58"/>
      <c r="O398" s="57">
        <f t="shared" si="46"/>
        <v>8</v>
      </c>
      <c r="P398" s="30">
        <f>IFERROR(IF(M398="",0,M398-I.T[[#This Row],[Data Expedição]]),"")</f>
        <v>0</v>
      </c>
      <c r="Q398" s="59">
        <f t="shared" si="47"/>
        <v>46143</v>
      </c>
      <c r="R398" s="56" t="str">
        <f>IFERROR(IF(H398="Entregue",IF(COUNTIFS(I$2:$I1345,I398)&gt;1,"x",1),"x"),"")</f>
        <v>x</v>
      </c>
      <c r="S398" s="26">
        <v>2196</v>
      </c>
      <c r="T398" s="26">
        <v>1</v>
      </c>
      <c r="U398" s="26" t="s">
        <v>748</v>
      </c>
      <c r="V398" s="26" t="s">
        <v>730</v>
      </c>
      <c r="W398" s="26" t="s">
        <v>160</v>
      </c>
      <c r="X398" s="60"/>
    </row>
    <row r="399" spans="1:24" x14ac:dyDescent="0.25">
      <c r="A399" s="105">
        <v>46162</v>
      </c>
      <c r="B399" s="52">
        <v>33342</v>
      </c>
      <c r="C399" s="53" t="s">
        <v>86</v>
      </c>
      <c r="D399" s="52">
        <v>1</v>
      </c>
      <c r="E399" s="54">
        <v>426</v>
      </c>
      <c r="F399" s="4" t="s">
        <v>751</v>
      </c>
      <c r="G399" s="55">
        <v>9491</v>
      </c>
      <c r="H399" s="2" t="s">
        <v>168</v>
      </c>
      <c r="I399" s="56" t="s">
        <v>811</v>
      </c>
      <c r="J399" s="52">
        <v>46580</v>
      </c>
      <c r="K399" s="52">
        <v>18812</v>
      </c>
      <c r="L399" s="51">
        <v>46170</v>
      </c>
      <c r="M399" s="105">
        <v>46170</v>
      </c>
      <c r="N399" s="58"/>
      <c r="O399" s="57">
        <f t="shared" si="46"/>
        <v>8</v>
      </c>
      <c r="P399" s="30">
        <f>IFERROR(IF(M399="",0,M399-I.T[[#This Row],[Data Expedição]]),"")</f>
        <v>0</v>
      </c>
      <c r="Q399" s="59">
        <f t="shared" si="47"/>
        <v>46143</v>
      </c>
      <c r="R399" s="56" t="str">
        <f>IFERROR(IF(H399="Entregue",IF(COUNTIFS(I$2:$I1345,I399)&gt;1,"x",1),"x"),"")</f>
        <v>x</v>
      </c>
      <c r="S399" s="26">
        <v>2196</v>
      </c>
      <c r="T399" s="26">
        <v>1</v>
      </c>
      <c r="U399" s="26" t="s">
        <v>748</v>
      </c>
      <c r="V399" s="26" t="s">
        <v>730</v>
      </c>
      <c r="W399" s="26" t="s">
        <v>160</v>
      </c>
      <c r="X399" s="60"/>
    </row>
    <row r="400" spans="1:24" x14ac:dyDescent="0.25">
      <c r="A400" s="105">
        <v>46162</v>
      </c>
      <c r="B400" s="52">
        <v>33557</v>
      </c>
      <c r="C400" s="53" t="s">
        <v>337</v>
      </c>
      <c r="D400" s="52">
        <v>1</v>
      </c>
      <c r="E400" s="54">
        <v>192</v>
      </c>
      <c r="F400" s="4" t="s">
        <v>751</v>
      </c>
      <c r="G400" s="55">
        <v>9491</v>
      </c>
      <c r="H400" s="2" t="s">
        <v>168</v>
      </c>
      <c r="I400" s="56" t="s">
        <v>811</v>
      </c>
      <c r="J400" s="52">
        <v>46580</v>
      </c>
      <c r="K400" s="52">
        <v>18812</v>
      </c>
      <c r="L400" s="51">
        <v>46170</v>
      </c>
      <c r="M400" s="105">
        <v>46170</v>
      </c>
      <c r="N400" s="58"/>
      <c r="O400" s="57">
        <f t="shared" si="46"/>
        <v>8</v>
      </c>
      <c r="P400" s="30">
        <f>IFERROR(IF(M400="",0,M400-I.T[[#This Row],[Data Expedição]]),"")</f>
        <v>0</v>
      </c>
      <c r="Q400" s="59">
        <f t="shared" si="47"/>
        <v>46143</v>
      </c>
      <c r="R400" s="60" t="str">
        <f>IFERROR(IF(H400="Entregue",IF(COUNTIFS(I$2:$I996,I400)&gt;1,"x",1),"x"),"")</f>
        <v>x</v>
      </c>
      <c r="S400" s="26">
        <v>2196</v>
      </c>
      <c r="T400" s="26">
        <v>1</v>
      </c>
      <c r="U400" s="26" t="s">
        <v>748</v>
      </c>
      <c r="V400" s="26" t="s">
        <v>730</v>
      </c>
      <c r="W400" s="26" t="s">
        <v>160</v>
      </c>
      <c r="X400" s="60"/>
    </row>
    <row r="401" spans="1:24" x14ac:dyDescent="0.25">
      <c r="A401" s="105">
        <v>46162</v>
      </c>
      <c r="B401" s="52">
        <v>32882</v>
      </c>
      <c r="C401" s="53" t="s">
        <v>104</v>
      </c>
      <c r="D401" s="52">
        <v>1</v>
      </c>
      <c r="E401" s="54">
        <v>348</v>
      </c>
      <c r="F401" s="4" t="s">
        <v>751</v>
      </c>
      <c r="G401" s="55">
        <v>9491</v>
      </c>
      <c r="H401" s="2" t="s">
        <v>168</v>
      </c>
      <c r="I401" s="56" t="s">
        <v>811</v>
      </c>
      <c r="J401" s="52">
        <v>46580</v>
      </c>
      <c r="K401" s="52">
        <v>18812</v>
      </c>
      <c r="L401" s="51">
        <v>46170</v>
      </c>
      <c r="M401" s="105">
        <v>46170</v>
      </c>
      <c r="N401" s="58"/>
      <c r="O401" s="57">
        <f t="shared" si="46"/>
        <v>8</v>
      </c>
      <c r="P401" s="30">
        <f>IFERROR(IF(M401="",0,M401-I.T[[#This Row],[Data Expedição]]),"")</f>
        <v>0</v>
      </c>
      <c r="Q401" s="59">
        <f t="shared" si="47"/>
        <v>46143</v>
      </c>
      <c r="R401" s="60" t="str">
        <f>IFERROR(IF(H401="Entregue",IF(COUNTIFS(I$2:$I998,I401)&gt;1,"x",1),"x"),"")</f>
        <v>x</v>
      </c>
      <c r="S401" s="26">
        <v>2196</v>
      </c>
      <c r="T401" s="26">
        <v>1</v>
      </c>
      <c r="U401" s="26" t="s">
        <v>748</v>
      </c>
      <c r="V401" s="26" t="s">
        <v>730</v>
      </c>
      <c r="W401" s="26" t="s">
        <v>160</v>
      </c>
      <c r="X401" s="60"/>
    </row>
    <row r="402" spans="1:24" x14ac:dyDescent="0.25">
      <c r="A402" s="105">
        <v>46162</v>
      </c>
      <c r="B402" s="52">
        <v>33273</v>
      </c>
      <c r="C402" s="53" t="s">
        <v>88</v>
      </c>
      <c r="D402" s="52">
        <v>1</v>
      </c>
      <c r="E402" s="54">
        <v>306</v>
      </c>
      <c r="F402" s="4" t="s">
        <v>751</v>
      </c>
      <c r="G402" s="55">
        <v>9491</v>
      </c>
      <c r="H402" s="2" t="s">
        <v>168</v>
      </c>
      <c r="I402" s="56" t="s">
        <v>811</v>
      </c>
      <c r="J402" s="52">
        <v>46580</v>
      </c>
      <c r="K402" s="52">
        <v>18812</v>
      </c>
      <c r="L402" s="51">
        <v>46170</v>
      </c>
      <c r="M402" s="105">
        <v>46170</v>
      </c>
      <c r="N402" s="58"/>
      <c r="O402" s="57">
        <f t="shared" si="46"/>
        <v>8</v>
      </c>
      <c r="P402" s="30">
        <f>IFERROR(IF(M402="",0,M402-I.T[[#This Row],[Data Expedição]]),"")</f>
        <v>0</v>
      </c>
      <c r="Q402" s="59">
        <f t="shared" si="47"/>
        <v>46143</v>
      </c>
      <c r="R402" s="56" t="str">
        <f>IFERROR(IF(H402="Entregue",IF(COUNTIFS(I$2:$I1345,I402)&gt;1,"x",1),"x"),"")</f>
        <v>x</v>
      </c>
      <c r="S402" s="26">
        <v>2196</v>
      </c>
      <c r="T402" s="26">
        <v>1</v>
      </c>
      <c r="U402" s="26" t="s">
        <v>748</v>
      </c>
      <c r="V402" s="26" t="s">
        <v>730</v>
      </c>
      <c r="W402" s="26" t="s">
        <v>160</v>
      </c>
      <c r="X402" s="60"/>
    </row>
    <row r="403" spans="1:24" x14ac:dyDescent="0.25">
      <c r="A403" s="105">
        <v>46162</v>
      </c>
      <c r="B403" s="52">
        <v>32618</v>
      </c>
      <c r="C403" s="53" t="s">
        <v>95</v>
      </c>
      <c r="D403" s="52">
        <v>1</v>
      </c>
      <c r="E403" s="54">
        <v>156</v>
      </c>
      <c r="F403" s="4" t="s">
        <v>751</v>
      </c>
      <c r="G403" s="55">
        <v>9491</v>
      </c>
      <c r="H403" s="2" t="s">
        <v>168</v>
      </c>
      <c r="I403" s="56" t="s">
        <v>811</v>
      </c>
      <c r="J403" s="52">
        <v>46580</v>
      </c>
      <c r="K403" s="52">
        <v>18812</v>
      </c>
      <c r="L403" s="51">
        <v>46170</v>
      </c>
      <c r="M403" s="105">
        <v>46170</v>
      </c>
      <c r="N403" s="58"/>
      <c r="O403" s="57">
        <f t="shared" si="46"/>
        <v>8</v>
      </c>
      <c r="P403" s="30">
        <f>IFERROR(IF(M403="",0,M403-I.T[[#This Row],[Data Expedição]]),"")</f>
        <v>0</v>
      </c>
      <c r="Q403" s="59">
        <f t="shared" si="47"/>
        <v>46143</v>
      </c>
      <c r="R403" s="60" t="str">
        <f>IFERROR(IF(H403="Entregue",IF(COUNTIFS(I$2:$I1002,I403)&gt;1,"x",1),"x"),"")</f>
        <v>x</v>
      </c>
      <c r="S403" s="26">
        <v>2196</v>
      </c>
      <c r="T403" s="26">
        <v>1</v>
      </c>
      <c r="U403" s="26" t="s">
        <v>748</v>
      </c>
      <c r="V403" s="26" t="s">
        <v>730</v>
      </c>
      <c r="W403" s="26" t="s">
        <v>160</v>
      </c>
      <c r="X403" s="60"/>
    </row>
    <row r="404" spans="1:24" x14ac:dyDescent="0.25">
      <c r="A404" s="105">
        <v>46162</v>
      </c>
      <c r="B404" s="52">
        <v>32622</v>
      </c>
      <c r="C404" s="53" t="s">
        <v>97</v>
      </c>
      <c r="D404" s="52">
        <v>1</v>
      </c>
      <c r="E404" s="54">
        <v>96</v>
      </c>
      <c r="F404" s="4" t="s">
        <v>751</v>
      </c>
      <c r="G404" s="55">
        <v>9491</v>
      </c>
      <c r="H404" s="2" t="s">
        <v>168</v>
      </c>
      <c r="I404" s="56" t="s">
        <v>811</v>
      </c>
      <c r="J404" s="52">
        <v>46580</v>
      </c>
      <c r="K404" s="52">
        <v>18812</v>
      </c>
      <c r="L404" s="51">
        <v>46170</v>
      </c>
      <c r="M404" s="105">
        <v>46170</v>
      </c>
      <c r="N404" s="58"/>
      <c r="O404" s="57">
        <f t="shared" si="46"/>
        <v>8</v>
      </c>
      <c r="P404" s="30">
        <f>IFERROR(IF(M404="",0,M404-I.T[[#This Row],[Data Expedição]]),"")</f>
        <v>0</v>
      </c>
      <c r="Q404" s="59">
        <f t="shared" si="47"/>
        <v>46143</v>
      </c>
      <c r="R404" s="56" t="str">
        <f>IFERROR(IF(H404="Entregue",IF(COUNTIFS(I$2:$I1345,I404)&gt;1,"x",1),"x"),"")</f>
        <v>x</v>
      </c>
      <c r="S404" s="26">
        <v>2196</v>
      </c>
      <c r="T404" s="26">
        <v>1</v>
      </c>
      <c r="U404" s="26" t="s">
        <v>748</v>
      </c>
      <c r="V404" s="26" t="s">
        <v>730</v>
      </c>
      <c r="W404" s="26" t="s">
        <v>160</v>
      </c>
      <c r="X404" s="60"/>
    </row>
    <row r="405" spans="1:24" x14ac:dyDescent="0.25">
      <c r="A405" s="105">
        <v>46162</v>
      </c>
      <c r="B405" s="4">
        <v>43121</v>
      </c>
      <c r="C405" s="47" t="s">
        <v>351</v>
      </c>
      <c r="D405" s="4">
        <v>1</v>
      </c>
      <c r="E405" s="42">
        <v>150</v>
      </c>
      <c r="F405" s="4" t="s">
        <v>751</v>
      </c>
      <c r="G405" s="55">
        <v>9491</v>
      </c>
      <c r="H405" s="2" t="s">
        <v>168</v>
      </c>
      <c r="I405" s="56" t="s">
        <v>811</v>
      </c>
      <c r="J405" s="52">
        <v>46580</v>
      </c>
      <c r="K405" s="52">
        <v>18812</v>
      </c>
      <c r="L405" s="51">
        <v>46170</v>
      </c>
      <c r="M405" s="105">
        <v>46170</v>
      </c>
      <c r="N405" s="44"/>
      <c r="O405" s="30">
        <f t="shared" si="46"/>
        <v>8</v>
      </c>
      <c r="P405" s="30">
        <f>IFERROR(IF(M405="",0,M405-I.T[[#This Row],[Data Expedição]]),"")</f>
        <v>0</v>
      </c>
      <c r="Q405" s="32">
        <f t="shared" si="47"/>
        <v>46143</v>
      </c>
      <c r="R405" s="33" t="str">
        <f>IFERROR(IF(H405="Entregue",IF(COUNTIFS(I$2:$I1345,I405)&gt;1,"x",1),"x"),"")</f>
        <v>x</v>
      </c>
      <c r="S405" s="26">
        <v>2196</v>
      </c>
      <c r="T405" s="26">
        <v>1</v>
      </c>
      <c r="U405" s="26" t="s">
        <v>748</v>
      </c>
      <c r="V405" s="26" t="s">
        <v>730</v>
      </c>
      <c r="W405" s="26" t="s">
        <v>160</v>
      </c>
      <c r="X405" s="26"/>
    </row>
    <row r="406" spans="1:24" x14ac:dyDescent="0.25">
      <c r="A406" s="105">
        <v>46162</v>
      </c>
      <c r="B406" s="52">
        <v>32248</v>
      </c>
      <c r="C406" s="53" t="s">
        <v>110</v>
      </c>
      <c r="D406" s="52">
        <v>1</v>
      </c>
      <c r="E406" s="54">
        <v>78</v>
      </c>
      <c r="F406" s="4" t="s">
        <v>751</v>
      </c>
      <c r="G406" s="55">
        <v>9491</v>
      </c>
      <c r="H406" s="2" t="s">
        <v>168</v>
      </c>
      <c r="I406" s="56" t="s">
        <v>811</v>
      </c>
      <c r="J406" s="52">
        <v>46580</v>
      </c>
      <c r="K406" s="52">
        <v>18812</v>
      </c>
      <c r="L406" s="51">
        <v>46170</v>
      </c>
      <c r="M406" s="105">
        <v>46170</v>
      </c>
      <c r="N406" s="58"/>
      <c r="O406" s="57">
        <f t="shared" si="46"/>
        <v>8</v>
      </c>
      <c r="P406" s="30">
        <f>IFERROR(IF(M406="",0,M406-I.T[[#This Row],[Data Expedição]]),"")</f>
        <v>0</v>
      </c>
      <c r="Q406" s="59">
        <f t="shared" si="47"/>
        <v>46143</v>
      </c>
      <c r="R406" s="56" t="str">
        <f>IFERROR(IF(H406="Entregue",IF(COUNTIFS(I$2:$I1345,I406)&gt;1,"x",1),"x"),"")</f>
        <v>x</v>
      </c>
      <c r="S406" s="26">
        <v>2196</v>
      </c>
      <c r="T406" s="26">
        <v>1</v>
      </c>
      <c r="U406" s="26" t="s">
        <v>748</v>
      </c>
      <c r="V406" s="26" t="s">
        <v>730</v>
      </c>
      <c r="W406" s="26" t="s">
        <v>160</v>
      </c>
      <c r="X406" s="60"/>
    </row>
    <row r="407" spans="1:24" x14ac:dyDescent="0.25">
      <c r="A407" s="105">
        <v>46162</v>
      </c>
      <c r="B407" s="4">
        <v>32904</v>
      </c>
      <c r="C407" s="47" t="s">
        <v>357</v>
      </c>
      <c r="D407" s="4">
        <v>1</v>
      </c>
      <c r="E407" s="42">
        <v>96</v>
      </c>
      <c r="F407" s="4" t="s">
        <v>751</v>
      </c>
      <c r="G407" s="55">
        <v>9491</v>
      </c>
      <c r="H407" s="2" t="s">
        <v>168</v>
      </c>
      <c r="I407" s="56" t="s">
        <v>811</v>
      </c>
      <c r="J407" s="52">
        <v>46580</v>
      </c>
      <c r="K407" s="52">
        <v>18812</v>
      </c>
      <c r="L407" s="51">
        <v>46170</v>
      </c>
      <c r="M407" s="105">
        <v>46170</v>
      </c>
      <c r="N407" s="44"/>
      <c r="O407" s="30">
        <f t="shared" si="46"/>
        <v>8</v>
      </c>
      <c r="P407" s="30">
        <f>IFERROR(IF(M407="",0,M407-I.T[[#This Row],[Data Expedição]]),"")</f>
        <v>0</v>
      </c>
      <c r="Q407" s="32">
        <f t="shared" si="47"/>
        <v>46143</v>
      </c>
      <c r="R407" s="33" t="str">
        <f>IFERROR(IF(H407="Entregue",IF(COUNTIFS(I$2:$I1345,I407)&gt;1,"x",1),"x"),"")</f>
        <v>x</v>
      </c>
      <c r="S407" s="26">
        <v>2196</v>
      </c>
      <c r="T407" s="26">
        <v>1</v>
      </c>
      <c r="U407" s="26" t="s">
        <v>748</v>
      </c>
      <c r="V407" s="26" t="s">
        <v>730</v>
      </c>
      <c r="W407" s="26" t="s">
        <v>160</v>
      </c>
      <c r="X407" s="26"/>
    </row>
    <row r="408" spans="1:24" x14ac:dyDescent="0.25">
      <c r="A408" s="105">
        <v>46162</v>
      </c>
      <c r="B408" s="52">
        <v>34192</v>
      </c>
      <c r="C408" s="53" t="s">
        <v>358</v>
      </c>
      <c r="D408" s="52">
        <v>1</v>
      </c>
      <c r="E408" s="54">
        <v>84</v>
      </c>
      <c r="F408" s="4" t="s">
        <v>751</v>
      </c>
      <c r="G408" s="55">
        <v>9491</v>
      </c>
      <c r="H408" s="2" t="s">
        <v>168</v>
      </c>
      <c r="I408" s="56" t="s">
        <v>811</v>
      </c>
      <c r="J408" s="52">
        <v>46580</v>
      </c>
      <c r="K408" s="52">
        <v>18812</v>
      </c>
      <c r="L408" s="51">
        <v>46170</v>
      </c>
      <c r="M408" s="105">
        <v>46170</v>
      </c>
      <c r="N408" s="58"/>
      <c r="O408" s="57">
        <f t="shared" si="46"/>
        <v>8</v>
      </c>
      <c r="P408" s="30">
        <f>IFERROR(IF(M408="",0,M408-I.T[[#This Row],[Data Expedição]]),"")</f>
        <v>0</v>
      </c>
      <c r="Q408" s="59">
        <f t="shared" si="47"/>
        <v>46143</v>
      </c>
      <c r="R408" s="56" t="str">
        <f>IFERROR(IF(H408="Entregue",IF(COUNTIFS(I$2:$I1345,I408)&gt;1,"x",1),"x"),"")</f>
        <v>x</v>
      </c>
      <c r="S408" s="26">
        <v>2196</v>
      </c>
      <c r="T408" s="26">
        <v>1</v>
      </c>
      <c r="U408" s="26" t="s">
        <v>748</v>
      </c>
      <c r="V408" s="26" t="s">
        <v>730</v>
      </c>
      <c r="W408" s="26" t="s">
        <v>160</v>
      </c>
      <c r="X408" s="60"/>
    </row>
    <row r="409" spans="1:24" x14ac:dyDescent="0.25">
      <c r="A409" s="39"/>
      <c r="B409" s="37"/>
      <c r="C409" s="46"/>
      <c r="D409" s="37"/>
      <c r="E409" s="38"/>
      <c r="F409" s="37"/>
      <c r="G409" s="98"/>
      <c r="H409" s="37"/>
      <c r="I409" s="28"/>
      <c r="J409" s="37"/>
      <c r="K409" s="37"/>
      <c r="L409" s="39"/>
      <c r="M409" s="39"/>
      <c r="N409" s="28"/>
      <c r="O409" s="26"/>
      <c r="P409" s="26"/>
      <c r="Q409" s="25"/>
      <c r="R409" s="26"/>
      <c r="S409" s="26"/>
      <c r="T409" s="26"/>
      <c r="U409" s="26"/>
      <c r="V409" s="26"/>
      <c r="W409" s="26"/>
      <c r="X409" s="26"/>
    </row>
    <row r="410" spans="1:24" x14ac:dyDescent="0.25">
      <c r="A410" s="105">
        <v>46162</v>
      </c>
      <c r="B410" s="100">
        <v>33272</v>
      </c>
      <c r="C410" s="101" t="s">
        <v>14</v>
      </c>
      <c r="D410" s="100">
        <v>9</v>
      </c>
      <c r="E410" s="102">
        <v>3930</v>
      </c>
      <c r="F410" s="4" t="s">
        <v>751</v>
      </c>
      <c r="G410" s="104">
        <v>9492</v>
      </c>
      <c r="H410" s="2" t="s">
        <v>168</v>
      </c>
      <c r="I410" s="106" t="s">
        <v>812</v>
      </c>
      <c r="J410" s="100">
        <v>46684</v>
      </c>
      <c r="K410" s="100">
        <v>18718</v>
      </c>
      <c r="L410" s="105">
        <v>46167</v>
      </c>
      <c r="M410" s="105">
        <v>46167</v>
      </c>
      <c r="N410" s="103"/>
      <c r="O410" s="57">
        <f t="shared" ref="O410:O416" si="48">IFERROR(IF(L410="",0,L410-A410),"")</f>
        <v>5</v>
      </c>
      <c r="P410" s="30">
        <f>IFERROR(IF(M410="",0,M410-I.T[[#This Row],[Data Expedição]]),"")</f>
        <v>0</v>
      </c>
      <c r="Q410" s="59">
        <f t="shared" ref="Q410:Q416" si="49">IFERROR(DATE(YEAR(A410),MONTH(A410),1),"")</f>
        <v>46143</v>
      </c>
      <c r="R410" s="60" t="str">
        <f>IFERROR(IF(H410="Entregue",IF(COUNTIFS(I$2:$I1016,I410)&gt;1,"x",1),"x"),"")</f>
        <v>x</v>
      </c>
      <c r="S410" s="26">
        <v>2196</v>
      </c>
      <c r="T410" s="26">
        <v>1</v>
      </c>
      <c r="U410" s="26" t="s">
        <v>748</v>
      </c>
      <c r="V410" s="26" t="s">
        <v>730</v>
      </c>
      <c r="W410" s="26" t="s">
        <v>179</v>
      </c>
      <c r="X410" s="60"/>
    </row>
    <row r="411" spans="1:24" x14ac:dyDescent="0.25">
      <c r="A411" s="105">
        <v>46162</v>
      </c>
      <c r="B411" s="37">
        <v>95116</v>
      </c>
      <c r="C411" s="46" t="s">
        <v>192</v>
      </c>
      <c r="D411" s="37">
        <v>4</v>
      </c>
      <c r="E411" s="38">
        <v>5184</v>
      </c>
      <c r="F411" s="4" t="s">
        <v>751</v>
      </c>
      <c r="G411" s="104">
        <v>9492</v>
      </c>
      <c r="H411" s="2" t="s">
        <v>168</v>
      </c>
      <c r="I411" s="106" t="s">
        <v>812</v>
      </c>
      <c r="J411" s="100">
        <v>46684</v>
      </c>
      <c r="K411" s="100">
        <v>18718</v>
      </c>
      <c r="L411" s="105">
        <v>46167</v>
      </c>
      <c r="M411" s="105">
        <v>46167</v>
      </c>
      <c r="N411" s="31"/>
      <c r="O411" s="30">
        <f t="shared" si="48"/>
        <v>5</v>
      </c>
      <c r="P411" s="30">
        <f>IFERROR(IF(M411="",0,M411-I.T[[#This Row],[Data Expedição]]),"")</f>
        <v>0</v>
      </c>
      <c r="Q411" s="32">
        <f t="shared" si="49"/>
        <v>46143</v>
      </c>
      <c r="R411" s="26" t="str">
        <f>IFERROR(IF(H411="Entregue",IF(COUNTIFS(I$2:$I1016,I411)&gt;1,"x",1),"x"),"")</f>
        <v>x</v>
      </c>
      <c r="S411" s="26">
        <v>2196</v>
      </c>
      <c r="T411" s="26">
        <v>1</v>
      </c>
      <c r="U411" s="26" t="s">
        <v>748</v>
      </c>
      <c r="V411" s="26" t="s">
        <v>730</v>
      </c>
      <c r="W411" s="26" t="s">
        <v>179</v>
      </c>
      <c r="X411" s="26"/>
    </row>
    <row r="412" spans="1:24" x14ac:dyDescent="0.25">
      <c r="A412" s="105">
        <v>46162</v>
      </c>
      <c r="B412" s="100">
        <v>34932</v>
      </c>
      <c r="C412" s="101" t="s">
        <v>20</v>
      </c>
      <c r="D412" s="100">
        <v>10</v>
      </c>
      <c r="E412" s="102">
        <v>4518</v>
      </c>
      <c r="F412" s="4" t="s">
        <v>751</v>
      </c>
      <c r="G412" s="104">
        <v>9492</v>
      </c>
      <c r="H412" s="2" t="s">
        <v>168</v>
      </c>
      <c r="I412" s="106" t="s">
        <v>812</v>
      </c>
      <c r="J412" s="100">
        <v>46684</v>
      </c>
      <c r="K412" s="100">
        <v>18718</v>
      </c>
      <c r="L412" s="105">
        <v>46167</v>
      </c>
      <c r="M412" s="105">
        <v>46167</v>
      </c>
      <c r="N412" s="103"/>
      <c r="O412" s="57">
        <f t="shared" si="48"/>
        <v>5</v>
      </c>
      <c r="P412" s="30">
        <f>IFERROR(IF(M412="",0,M412-I.T[[#This Row],[Data Expedição]]),"")</f>
        <v>0</v>
      </c>
      <c r="Q412" s="59">
        <f t="shared" si="49"/>
        <v>46143</v>
      </c>
      <c r="R412" s="56" t="str">
        <f>IFERROR(IF(H412="Entregue",IF(COUNTIFS(I$2:$I1345,I412)&gt;1,"x",1),"x"),"")</f>
        <v>x</v>
      </c>
      <c r="S412" s="26">
        <v>2196</v>
      </c>
      <c r="T412" s="26">
        <v>1</v>
      </c>
      <c r="U412" s="26" t="s">
        <v>748</v>
      </c>
      <c r="V412" s="26" t="s">
        <v>730</v>
      </c>
      <c r="W412" s="26" t="s">
        <v>179</v>
      </c>
      <c r="X412" s="60"/>
    </row>
    <row r="413" spans="1:24" x14ac:dyDescent="0.25">
      <c r="A413" s="105">
        <v>46162</v>
      </c>
      <c r="B413" s="100">
        <v>95275</v>
      </c>
      <c r="C413" s="101" t="s">
        <v>38</v>
      </c>
      <c r="D413" s="100">
        <v>5</v>
      </c>
      <c r="E413" s="102">
        <v>1806</v>
      </c>
      <c r="F413" s="4" t="s">
        <v>751</v>
      </c>
      <c r="G413" s="104">
        <v>9492</v>
      </c>
      <c r="H413" s="2" t="s">
        <v>168</v>
      </c>
      <c r="I413" s="106" t="s">
        <v>812</v>
      </c>
      <c r="J413" s="100">
        <v>46684</v>
      </c>
      <c r="K413" s="100">
        <v>18718</v>
      </c>
      <c r="L413" s="105">
        <v>46167</v>
      </c>
      <c r="M413" s="105">
        <v>46167</v>
      </c>
      <c r="N413" s="103"/>
      <c r="O413" s="57">
        <f t="shared" si="48"/>
        <v>5</v>
      </c>
      <c r="P413" s="30">
        <f>IFERROR(IF(M413="",0,M413-I.T[[#This Row],[Data Expedição]]),"")</f>
        <v>0</v>
      </c>
      <c r="Q413" s="59">
        <f t="shared" si="49"/>
        <v>46143</v>
      </c>
      <c r="R413" s="60" t="str">
        <f>IFERROR(IF(H413="Entregue",IF(COUNTIFS(I$2:$I1021,I413)&gt;1,"x",1),"x"),"")</f>
        <v>x</v>
      </c>
      <c r="S413" s="26">
        <v>2196</v>
      </c>
      <c r="T413" s="26">
        <v>1</v>
      </c>
      <c r="U413" s="26" t="s">
        <v>748</v>
      </c>
      <c r="V413" s="26" t="s">
        <v>730</v>
      </c>
      <c r="W413" s="26" t="s">
        <v>179</v>
      </c>
      <c r="X413" s="60"/>
    </row>
    <row r="414" spans="1:24" x14ac:dyDescent="0.25">
      <c r="A414" s="105">
        <v>46162</v>
      </c>
      <c r="B414" s="100">
        <v>32199</v>
      </c>
      <c r="C414" s="101" t="s">
        <v>54</v>
      </c>
      <c r="D414" s="100">
        <v>4</v>
      </c>
      <c r="E414" s="102">
        <v>2658</v>
      </c>
      <c r="F414" s="3" t="s">
        <v>756</v>
      </c>
      <c r="G414" s="104">
        <v>9493</v>
      </c>
      <c r="H414" s="2" t="s">
        <v>168</v>
      </c>
      <c r="I414" s="106" t="s">
        <v>813</v>
      </c>
      <c r="J414" s="100">
        <v>46568</v>
      </c>
      <c r="K414" s="100">
        <v>18636</v>
      </c>
      <c r="L414" s="105">
        <v>46164</v>
      </c>
      <c r="M414" s="105">
        <v>46164</v>
      </c>
      <c r="N414" s="103"/>
      <c r="O414" s="57">
        <f t="shared" si="48"/>
        <v>2</v>
      </c>
      <c r="P414" s="30">
        <f>IFERROR(IF(M414="",0,M414-I.T[[#This Row],[Data Expedição]]),"")</f>
        <v>0</v>
      </c>
      <c r="Q414" s="59">
        <f t="shared" si="49"/>
        <v>46143</v>
      </c>
      <c r="R414" s="56" t="str">
        <f>IFERROR(IF(H414="Entregue",IF(COUNTIFS(I$2:$I1345,I414)&gt;1,"x",1),"x"),"")</f>
        <v>x</v>
      </c>
      <c r="S414" s="26">
        <v>2196</v>
      </c>
      <c r="T414" s="26">
        <v>1</v>
      </c>
      <c r="U414" s="26" t="s">
        <v>748</v>
      </c>
      <c r="V414" s="26" t="s">
        <v>730</v>
      </c>
      <c r="W414" s="26" t="s">
        <v>179</v>
      </c>
      <c r="X414" s="60"/>
    </row>
    <row r="415" spans="1:24" x14ac:dyDescent="0.25">
      <c r="A415" s="105">
        <v>46162</v>
      </c>
      <c r="B415" s="100">
        <v>31709</v>
      </c>
      <c r="C415" s="101" t="s">
        <v>238</v>
      </c>
      <c r="D415" s="100">
        <v>1</v>
      </c>
      <c r="E415" s="102">
        <v>2676</v>
      </c>
      <c r="F415" s="3" t="s">
        <v>756</v>
      </c>
      <c r="G415" s="104">
        <v>9493</v>
      </c>
      <c r="H415" s="2" t="s">
        <v>168</v>
      </c>
      <c r="I415" s="106" t="s">
        <v>813</v>
      </c>
      <c r="J415" s="100">
        <v>46568</v>
      </c>
      <c r="K415" s="100">
        <v>18636</v>
      </c>
      <c r="L415" s="105">
        <v>46164</v>
      </c>
      <c r="M415" s="105">
        <v>46164</v>
      </c>
      <c r="N415" s="103"/>
      <c r="O415" s="57">
        <f t="shared" si="48"/>
        <v>2</v>
      </c>
      <c r="P415" s="30">
        <f>IFERROR(IF(M415="",0,M415-I.T[[#This Row],[Data Expedição]]),"")</f>
        <v>0</v>
      </c>
      <c r="Q415" s="59">
        <f t="shared" si="49"/>
        <v>46143</v>
      </c>
      <c r="R415" s="56" t="str">
        <f>IFERROR(IF(H415="Entregue",IF(COUNTIFS(I$2:$I1345,I415)&gt;1,"x",1),"x"),"")</f>
        <v>x</v>
      </c>
      <c r="S415" s="26">
        <v>2196</v>
      </c>
      <c r="T415" s="26">
        <v>1</v>
      </c>
      <c r="U415" s="26" t="s">
        <v>748</v>
      </c>
      <c r="V415" s="26" t="s">
        <v>730</v>
      </c>
      <c r="W415" s="26" t="s">
        <v>179</v>
      </c>
      <c r="X415" s="60"/>
    </row>
    <row r="416" spans="1:24" x14ac:dyDescent="0.25">
      <c r="A416" s="105">
        <v>46162</v>
      </c>
      <c r="B416" s="100">
        <v>32620</v>
      </c>
      <c r="C416" s="101" t="s">
        <v>71</v>
      </c>
      <c r="D416" s="100">
        <v>3</v>
      </c>
      <c r="E416" s="102">
        <v>1212</v>
      </c>
      <c r="F416" s="3" t="s">
        <v>756</v>
      </c>
      <c r="G416" s="104">
        <v>9493</v>
      </c>
      <c r="H416" s="2" t="s">
        <v>168</v>
      </c>
      <c r="I416" s="106" t="s">
        <v>813</v>
      </c>
      <c r="J416" s="100">
        <v>46568</v>
      </c>
      <c r="K416" s="100">
        <v>18636</v>
      </c>
      <c r="L416" s="105">
        <v>46164</v>
      </c>
      <c r="M416" s="105">
        <v>46164</v>
      </c>
      <c r="N416" s="103"/>
      <c r="O416" s="57">
        <f t="shared" si="48"/>
        <v>2</v>
      </c>
      <c r="P416" s="30">
        <f>IFERROR(IF(M416="",0,M416-I.T[[#This Row],[Data Expedição]]),"")</f>
        <v>0</v>
      </c>
      <c r="Q416" s="59">
        <f t="shared" si="49"/>
        <v>46143</v>
      </c>
      <c r="R416" s="60" t="str">
        <f>IFERROR(IF(H416="Entregue",IF(COUNTIFS(I$2:$I1027,I416)&gt;1,"x",1),"x"),"")</f>
        <v>x</v>
      </c>
      <c r="S416" s="26">
        <v>2196</v>
      </c>
      <c r="T416" s="26">
        <v>1</v>
      </c>
      <c r="U416" s="26" t="s">
        <v>748</v>
      </c>
      <c r="V416" s="26" t="s">
        <v>730</v>
      </c>
      <c r="W416" s="26" t="s">
        <v>179</v>
      </c>
      <c r="X416" s="60"/>
    </row>
    <row r="417" spans="1:24" x14ac:dyDescent="0.25">
      <c r="A417" s="39"/>
      <c r="B417" s="37"/>
      <c r="C417" s="46"/>
      <c r="D417" s="37"/>
      <c r="E417" s="38"/>
      <c r="F417" s="37"/>
      <c r="G417" s="98"/>
      <c r="H417" s="37"/>
      <c r="I417" s="28"/>
      <c r="J417" s="37"/>
      <c r="K417" s="37"/>
      <c r="L417" s="39"/>
      <c r="M417" s="39"/>
      <c r="N417" s="28"/>
      <c r="O417" s="26"/>
      <c r="P417" s="26"/>
      <c r="Q417" s="25"/>
      <c r="R417" s="26"/>
      <c r="S417" s="26"/>
      <c r="T417" s="26"/>
      <c r="U417" s="26"/>
      <c r="V417" s="26"/>
      <c r="W417" s="26"/>
      <c r="X417" s="26"/>
    </row>
    <row r="418" spans="1:24" x14ac:dyDescent="0.25">
      <c r="A418" s="105">
        <v>46162</v>
      </c>
      <c r="B418" s="100">
        <v>33375</v>
      </c>
      <c r="C418" s="101" t="s">
        <v>199</v>
      </c>
      <c r="D418" s="100">
        <v>1</v>
      </c>
      <c r="E418" s="102">
        <v>5118</v>
      </c>
      <c r="F418" s="4" t="s">
        <v>751</v>
      </c>
      <c r="G418" s="104"/>
      <c r="H418" s="4" t="s">
        <v>814</v>
      </c>
      <c r="I418" s="106"/>
      <c r="J418" s="100"/>
      <c r="K418" s="100"/>
      <c r="L418" s="105"/>
      <c r="M418" s="105"/>
      <c r="N418" s="103"/>
      <c r="O418" s="57">
        <f t="shared" ref="O418:O446" si="50">IFERROR(IF(L418="",0,L418-A418),"")</f>
        <v>0</v>
      </c>
      <c r="P418" s="30">
        <f>IFERROR(IF(M418="",0,M418-I.T[[#This Row],[Data Expedição]]),"")</f>
        <v>0</v>
      </c>
      <c r="Q418" s="59">
        <f t="shared" ref="Q418:Q446" si="51">IFERROR(DATE(YEAR(A418),MONTH(A418),1),"")</f>
        <v>46143</v>
      </c>
      <c r="R418" s="56" t="str">
        <f>IFERROR(IF(H418="Entregue",IF(COUNTIFS(I$2:$I1345,I418)&gt;1,"x",1),"x"),"")</f>
        <v>x</v>
      </c>
      <c r="S418" s="26">
        <v>2196</v>
      </c>
      <c r="T418" s="26">
        <v>1</v>
      </c>
      <c r="U418" s="26" t="s">
        <v>804</v>
      </c>
      <c r="V418" s="26" t="s">
        <v>730</v>
      </c>
      <c r="W418" s="26" t="s">
        <v>179</v>
      </c>
      <c r="X418" s="60"/>
    </row>
    <row r="419" spans="1:24" x14ac:dyDescent="0.25">
      <c r="A419" s="105">
        <v>46162</v>
      </c>
      <c r="B419" s="37">
        <v>31791</v>
      </c>
      <c r="C419" s="46" t="s">
        <v>106</v>
      </c>
      <c r="D419" s="37">
        <v>2</v>
      </c>
      <c r="E419" s="38">
        <v>972</v>
      </c>
      <c r="F419" s="4" t="s">
        <v>751</v>
      </c>
      <c r="G419" s="98"/>
      <c r="H419" s="4" t="s">
        <v>814</v>
      </c>
      <c r="I419" s="28"/>
      <c r="J419" s="37"/>
      <c r="K419" s="37"/>
      <c r="L419" s="39"/>
      <c r="M419" s="39"/>
      <c r="N419" s="31"/>
      <c r="O419" s="30">
        <f t="shared" si="50"/>
        <v>0</v>
      </c>
      <c r="P419" s="30">
        <f>IFERROR(IF(M419="",0,M419-I.T[[#This Row],[Data Expedição]]),"")</f>
        <v>0</v>
      </c>
      <c r="Q419" s="32">
        <f t="shared" si="51"/>
        <v>46143</v>
      </c>
      <c r="R419" s="33" t="str">
        <f>IFERROR(IF(H419="Entregue",IF(COUNTIFS(I$2:$I1345,I419)&gt;1,"x",1),"x"),"")</f>
        <v>x</v>
      </c>
      <c r="S419" s="26">
        <v>2196</v>
      </c>
      <c r="T419" s="26">
        <v>1</v>
      </c>
      <c r="U419" s="26" t="s">
        <v>804</v>
      </c>
      <c r="V419" s="26" t="s">
        <v>730</v>
      </c>
      <c r="W419" s="26" t="s">
        <v>179</v>
      </c>
      <c r="X419" s="26"/>
    </row>
    <row r="420" spans="1:24" x14ac:dyDescent="0.25">
      <c r="A420" s="105">
        <v>46162</v>
      </c>
      <c r="B420" s="37">
        <v>33270</v>
      </c>
      <c r="C420" s="46" t="s">
        <v>113</v>
      </c>
      <c r="D420" s="37">
        <v>1</v>
      </c>
      <c r="E420" s="38">
        <v>42</v>
      </c>
      <c r="F420" s="4" t="s">
        <v>751</v>
      </c>
      <c r="G420" s="98"/>
      <c r="H420" s="4" t="s">
        <v>814</v>
      </c>
      <c r="I420" s="28"/>
      <c r="J420" s="37"/>
      <c r="K420" s="37"/>
      <c r="L420" s="39"/>
      <c r="M420" s="39"/>
      <c r="N420" s="31"/>
      <c r="O420" s="30">
        <f t="shared" si="50"/>
        <v>0</v>
      </c>
      <c r="P420" s="30">
        <f>IFERROR(IF(M420="",0,M420-I.T[[#This Row],[Data Expedição]]),"")</f>
        <v>0</v>
      </c>
      <c r="Q420" s="32">
        <f t="shared" si="51"/>
        <v>46143</v>
      </c>
      <c r="R420" s="33" t="str">
        <f>IFERROR(IF(H420="Entregue",IF(COUNTIFS(I$2:$I1345,I420)&gt;1,"x",1),"x"),"")</f>
        <v>x</v>
      </c>
      <c r="S420" s="26">
        <v>2196</v>
      </c>
      <c r="T420" s="26">
        <v>1</v>
      </c>
      <c r="U420" s="26" t="s">
        <v>804</v>
      </c>
      <c r="V420" s="26" t="s">
        <v>730</v>
      </c>
      <c r="W420" s="26" t="s">
        <v>162</v>
      </c>
      <c r="X420" s="26"/>
    </row>
    <row r="421" spans="1:24" x14ac:dyDescent="0.25">
      <c r="A421" s="105">
        <v>46162</v>
      </c>
      <c r="B421" s="37">
        <v>33320</v>
      </c>
      <c r="C421" s="46" t="s">
        <v>343</v>
      </c>
      <c r="D421" s="37">
        <v>1</v>
      </c>
      <c r="E421" s="38">
        <v>294</v>
      </c>
      <c r="F421" s="4" t="s">
        <v>751</v>
      </c>
      <c r="G421" s="98"/>
      <c r="H421" s="4" t="s">
        <v>814</v>
      </c>
      <c r="I421" s="28"/>
      <c r="J421" s="37"/>
      <c r="K421" s="37"/>
      <c r="L421" s="39"/>
      <c r="M421" s="39"/>
      <c r="N421" s="31"/>
      <c r="O421" s="30">
        <f t="shared" si="50"/>
        <v>0</v>
      </c>
      <c r="P421" s="30">
        <f>IFERROR(IF(M421="",0,M421-I.T[[#This Row],[Data Expedição]]),"")</f>
        <v>0</v>
      </c>
      <c r="Q421" s="32">
        <f t="shared" si="51"/>
        <v>46143</v>
      </c>
      <c r="R421" s="33" t="str">
        <f>IFERROR(IF(H421="Entregue",IF(COUNTIFS(I$2:$I1345,I421)&gt;1,"x",1),"x"),"")</f>
        <v>x</v>
      </c>
      <c r="S421" s="26">
        <v>2196</v>
      </c>
      <c r="T421" s="26">
        <v>1</v>
      </c>
      <c r="U421" s="26" t="s">
        <v>804</v>
      </c>
      <c r="V421" s="26" t="s">
        <v>730</v>
      </c>
      <c r="W421" s="26" t="s">
        <v>160</v>
      </c>
      <c r="X421" s="26"/>
    </row>
    <row r="422" spans="1:24" x14ac:dyDescent="0.25">
      <c r="A422" s="105">
        <v>46162</v>
      </c>
      <c r="B422" s="37">
        <v>32488</v>
      </c>
      <c r="C422" s="46" t="s">
        <v>366</v>
      </c>
      <c r="D422" s="37">
        <v>1</v>
      </c>
      <c r="E422" s="38">
        <v>18</v>
      </c>
      <c r="F422" s="4" t="s">
        <v>751</v>
      </c>
      <c r="G422" s="98"/>
      <c r="H422" s="4" t="s">
        <v>814</v>
      </c>
      <c r="I422" s="28"/>
      <c r="J422" s="37"/>
      <c r="K422" s="37"/>
      <c r="L422" s="39"/>
      <c r="M422" s="39"/>
      <c r="N422" s="31"/>
      <c r="O422" s="30">
        <f t="shared" si="50"/>
        <v>0</v>
      </c>
      <c r="P422" s="30">
        <f>IFERROR(IF(M422="",0,M422-I.T[[#This Row],[Data Expedição]]),"")</f>
        <v>0</v>
      </c>
      <c r="Q422" s="32">
        <f t="shared" si="51"/>
        <v>46143</v>
      </c>
      <c r="R422" s="26" t="str">
        <f>IFERROR(IF(H422="Entregue",IF(COUNTIFS(I$2:$I1016,I422)&gt;1,"x",1),"x"),"")</f>
        <v>x</v>
      </c>
      <c r="S422" s="26">
        <v>2196</v>
      </c>
      <c r="T422" s="26">
        <v>1</v>
      </c>
      <c r="U422" s="26" t="s">
        <v>804</v>
      </c>
      <c r="V422" s="26" t="s">
        <v>730</v>
      </c>
      <c r="W422" s="26" t="s">
        <v>160</v>
      </c>
      <c r="X422" s="26"/>
    </row>
    <row r="423" spans="1:24" x14ac:dyDescent="0.25">
      <c r="A423" s="105">
        <v>46162</v>
      </c>
      <c r="B423" s="37">
        <v>7031</v>
      </c>
      <c r="C423" s="46" t="s">
        <v>375</v>
      </c>
      <c r="D423" s="37">
        <v>1</v>
      </c>
      <c r="E423" s="38">
        <v>1404</v>
      </c>
      <c r="F423" s="4" t="s">
        <v>751</v>
      </c>
      <c r="G423" s="98"/>
      <c r="H423" s="4" t="s">
        <v>814</v>
      </c>
      <c r="I423" s="28"/>
      <c r="J423" s="37"/>
      <c r="K423" s="37"/>
      <c r="L423" s="39"/>
      <c r="M423" s="39"/>
      <c r="N423" s="31"/>
      <c r="O423" s="30">
        <f t="shared" si="50"/>
        <v>0</v>
      </c>
      <c r="P423" s="30">
        <f>IFERROR(IF(M423="",0,M423-I.T[[#This Row],[Data Expedição]]),"")</f>
        <v>0</v>
      </c>
      <c r="Q423" s="32">
        <f t="shared" si="51"/>
        <v>46143</v>
      </c>
      <c r="R423" s="33" t="str">
        <f>IFERROR(IF(H423="Entregue",IF(COUNTIFS(I$2:$I1345,I423)&gt;1,"x",1),"x"),"")</f>
        <v>x</v>
      </c>
      <c r="S423" s="26">
        <v>2196</v>
      </c>
      <c r="T423" s="26">
        <v>1</v>
      </c>
      <c r="U423" s="26" t="s">
        <v>804</v>
      </c>
      <c r="V423" s="26" t="s">
        <v>730</v>
      </c>
      <c r="W423" s="26" t="s">
        <v>161</v>
      </c>
      <c r="X423" s="26"/>
    </row>
    <row r="424" spans="1:24" x14ac:dyDescent="0.25">
      <c r="A424" s="105">
        <v>46162</v>
      </c>
      <c r="B424" s="37">
        <v>32136</v>
      </c>
      <c r="C424" s="46" t="s">
        <v>388</v>
      </c>
      <c r="D424" s="37">
        <v>1</v>
      </c>
      <c r="E424" s="38">
        <v>912</v>
      </c>
      <c r="F424" s="4" t="s">
        <v>751</v>
      </c>
      <c r="G424" s="98"/>
      <c r="H424" s="4" t="s">
        <v>814</v>
      </c>
      <c r="I424" s="28"/>
      <c r="J424" s="37"/>
      <c r="K424" s="37"/>
      <c r="L424" s="39"/>
      <c r="M424" s="39"/>
      <c r="N424" s="31"/>
      <c r="O424" s="30">
        <f t="shared" si="50"/>
        <v>0</v>
      </c>
      <c r="P424" s="30">
        <f>IFERROR(IF(M424="",0,M424-I.T[[#This Row],[Data Expedição]]),"")</f>
        <v>0</v>
      </c>
      <c r="Q424" s="32">
        <f t="shared" si="51"/>
        <v>46143</v>
      </c>
      <c r="R424" s="26" t="str">
        <f>IFERROR(IF(H424="Entregue",IF(COUNTIFS(I$2:$I1018,I424)&gt;1,"x",1),"x"),"")</f>
        <v>x</v>
      </c>
      <c r="S424" s="26">
        <v>2196</v>
      </c>
      <c r="T424" s="26">
        <v>1</v>
      </c>
      <c r="U424" s="26" t="s">
        <v>804</v>
      </c>
      <c r="V424" s="26" t="s">
        <v>730</v>
      </c>
      <c r="W424" s="26" t="s">
        <v>161</v>
      </c>
      <c r="X424" s="26"/>
    </row>
    <row r="425" spans="1:24" x14ac:dyDescent="0.25">
      <c r="A425" s="105">
        <v>46162</v>
      </c>
      <c r="B425" s="37">
        <v>33583</v>
      </c>
      <c r="C425" s="46" t="s">
        <v>402</v>
      </c>
      <c r="D425" s="37">
        <v>1</v>
      </c>
      <c r="E425" s="38">
        <v>654</v>
      </c>
      <c r="F425" s="4" t="s">
        <v>751</v>
      </c>
      <c r="G425" s="98"/>
      <c r="H425" s="4" t="s">
        <v>814</v>
      </c>
      <c r="I425" s="28"/>
      <c r="J425" s="37"/>
      <c r="K425" s="37"/>
      <c r="L425" s="39"/>
      <c r="M425" s="39"/>
      <c r="N425" s="31"/>
      <c r="O425" s="30">
        <f t="shared" si="50"/>
        <v>0</v>
      </c>
      <c r="P425" s="30">
        <f>IFERROR(IF(M425="",0,M425-I.T[[#This Row],[Data Expedição]]),"")</f>
        <v>0</v>
      </c>
      <c r="Q425" s="32">
        <f t="shared" si="51"/>
        <v>46143</v>
      </c>
      <c r="R425" s="33" t="str">
        <f>IFERROR(IF(H425="Entregue",IF(COUNTIFS(I$2:$I1345,I425)&gt;1,"x",1),"x"),"")</f>
        <v>x</v>
      </c>
      <c r="S425" s="26">
        <v>2196</v>
      </c>
      <c r="T425" s="26">
        <v>1</v>
      </c>
      <c r="U425" s="26" t="s">
        <v>804</v>
      </c>
      <c r="V425" s="26" t="s">
        <v>730</v>
      </c>
      <c r="W425" s="26" t="s">
        <v>161</v>
      </c>
      <c r="X425" s="26"/>
    </row>
    <row r="426" spans="1:24" x14ac:dyDescent="0.25">
      <c r="A426" s="105">
        <v>46162</v>
      </c>
      <c r="B426" s="37">
        <v>33583</v>
      </c>
      <c r="C426" s="46" t="s">
        <v>402</v>
      </c>
      <c r="D426" s="37">
        <v>1</v>
      </c>
      <c r="E426" s="38">
        <v>654</v>
      </c>
      <c r="F426" s="4" t="s">
        <v>751</v>
      </c>
      <c r="G426" s="98"/>
      <c r="H426" s="4" t="s">
        <v>814</v>
      </c>
      <c r="I426" s="28"/>
      <c r="J426" s="37"/>
      <c r="K426" s="37"/>
      <c r="L426" s="39"/>
      <c r="M426" s="39"/>
      <c r="N426" s="31"/>
      <c r="O426" s="30">
        <f t="shared" si="50"/>
        <v>0</v>
      </c>
      <c r="P426" s="30">
        <f>IFERROR(IF(M426="",0,M426-I.T[[#This Row],[Data Expedição]]),"")</f>
        <v>0</v>
      </c>
      <c r="Q426" s="32">
        <f t="shared" si="51"/>
        <v>46143</v>
      </c>
      <c r="R426" s="33" t="str">
        <f>IFERROR(IF(H426="Entregue",IF(COUNTIFS(I$2:$I1345,I426)&gt;1,"x",1),"x"),"")</f>
        <v>x</v>
      </c>
      <c r="S426" s="26">
        <v>2196</v>
      </c>
      <c r="T426" s="26">
        <v>1</v>
      </c>
      <c r="U426" s="26" t="s">
        <v>804</v>
      </c>
      <c r="V426" s="26" t="s">
        <v>730</v>
      </c>
      <c r="W426" s="26" t="s">
        <v>162</v>
      </c>
      <c r="X426" s="26"/>
    </row>
    <row r="427" spans="1:24" x14ac:dyDescent="0.25">
      <c r="A427" s="105">
        <v>46162</v>
      </c>
      <c r="B427" s="37">
        <v>95195</v>
      </c>
      <c r="C427" s="46" t="s">
        <v>414</v>
      </c>
      <c r="D427" s="37">
        <v>1</v>
      </c>
      <c r="E427" s="38">
        <v>504</v>
      </c>
      <c r="F427" s="4" t="s">
        <v>751</v>
      </c>
      <c r="G427" s="98"/>
      <c r="H427" s="4" t="s">
        <v>814</v>
      </c>
      <c r="I427" s="28"/>
      <c r="J427" s="37"/>
      <c r="K427" s="37"/>
      <c r="L427" s="39"/>
      <c r="M427" s="39"/>
      <c r="N427" s="31"/>
      <c r="O427" s="30">
        <f t="shared" si="50"/>
        <v>0</v>
      </c>
      <c r="P427" s="30">
        <f>IFERROR(IF(M427="",0,M427-I.T[[#This Row],[Data Expedição]]),"")</f>
        <v>0</v>
      </c>
      <c r="Q427" s="32">
        <f t="shared" si="51"/>
        <v>46143</v>
      </c>
      <c r="R427" s="33" t="str">
        <f>IFERROR(IF(H427="Entregue",IF(COUNTIFS(I$2:$I1345,I427)&gt;1,"x",1),"x"),"")</f>
        <v>x</v>
      </c>
      <c r="S427" s="26">
        <v>2196</v>
      </c>
      <c r="T427" s="26">
        <v>1</v>
      </c>
      <c r="U427" s="26" t="s">
        <v>804</v>
      </c>
      <c r="V427" s="26" t="s">
        <v>730</v>
      </c>
      <c r="W427" s="26" t="s">
        <v>161</v>
      </c>
      <c r="X427" s="26"/>
    </row>
    <row r="428" spans="1:24" x14ac:dyDescent="0.25">
      <c r="A428" s="105">
        <v>46162</v>
      </c>
      <c r="B428" s="37">
        <v>95195</v>
      </c>
      <c r="C428" s="46" t="s">
        <v>414</v>
      </c>
      <c r="D428" s="37">
        <v>1</v>
      </c>
      <c r="E428" s="38">
        <v>504</v>
      </c>
      <c r="F428" s="4" t="s">
        <v>751</v>
      </c>
      <c r="G428" s="98"/>
      <c r="H428" s="4" t="s">
        <v>814</v>
      </c>
      <c r="I428" s="28"/>
      <c r="J428" s="37"/>
      <c r="K428" s="37"/>
      <c r="L428" s="39"/>
      <c r="M428" s="39"/>
      <c r="N428" s="31"/>
      <c r="O428" s="30">
        <f t="shared" si="50"/>
        <v>0</v>
      </c>
      <c r="P428" s="30">
        <f>IFERROR(IF(M428="",0,M428-I.T[[#This Row],[Data Expedição]]),"")</f>
        <v>0</v>
      </c>
      <c r="Q428" s="32">
        <f t="shared" si="51"/>
        <v>46143</v>
      </c>
      <c r="R428" s="33" t="str">
        <f>IFERROR(IF(H428="Entregue",IF(COUNTIFS(I$2:$I1345,I428)&gt;1,"x",1),"x"),"")</f>
        <v>x</v>
      </c>
      <c r="S428" s="26">
        <v>2196</v>
      </c>
      <c r="T428" s="26">
        <v>1</v>
      </c>
      <c r="U428" s="26" t="s">
        <v>804</v>
      </c>
      <c r="V428" s="26" t="s">
        <v>730</v>
      </c>
      <c r="W428" s="26" t="s">
        <v>162</v>
      </c>
      <c r="X428" s="26"/>
    </row>
    <row r="429" spans="1:24" x14ac:dyDescent="0.25">
      <c r="A429" s="105">
        <v>46162</v>
      </c>
      <c r="B429" s="37">
        <v>8256</v>
      </c>
      <c r="C429" s="46" t="s">
        <v>434</v>
      </c>
      <c r="D429" s="37">
        <v>1</v>
      </c>
      <c r="E429" s="38">
        <v>402</v>
      </c>
      <c r="F429" s="4" t="s">
        <v>751</v>
      </c>
      <c r="G429" s="98"/>
      <c r="H429" s="4" t="s">
        <v>814</v>
      </c>
      <c r="I429" s="28"/>
      <c r="J429" s="37"/>
      <c r="K429" s="37"/>
      <c r="L429" s="39"/>
      <c r="M429" s="39"/>
      <c r="N429" s="31"/>
      <c r="O429" s="30">
        <f t="shared" si="50"/>
        <v>0</v>
      </c>
      <c r="P429" s="30">
        <f>IFERROR(IF(M429="",0,M429-I.T[[#This Row],[Data Expedição]]),"")</f>
        <v>0</v>
      </c>
      <c r="Q429" s="32">
        <f t="shared" si="51"/>
        <v>46143</v>
      </c>
      <c r="R429" s="26" t="str">
        <f>IFERROR(IF(H429="Entregue",IF(COUNTIFS(I$2:$I1021,I429)&gt;1,"x",1),"x"),"")</f>
        <v>x</v>
      </c>
      <c r="S429" s="26">
        <v>2196</v>
      </c>
      <c r="T429" s="26">
        <v>1</v>
      </c>
      <c r="U429" s="26" t="s">
        <v>804</v>
      </c>
      <c r="V429" s="26" t="s">
        <v>730</v>
      </c>
      <c r="W429" s="26" t="s">
        <v>161</v>
      </c>
      <c r="X429" s="26"/>
    </row>
    <row r="430" spans="1:24" x14ac:dyDescent="0.25">
      <c r="A430" s="105">
        <v>46162</v>
      </c>
      <c r="B430" s="37">
        <v>34693</v>
      </c>
      <c r="C430" s="46" t="s">
        <v>437</v>
      </c>
      <c r="D430" s="37">
        <v>1</v>
      </c>
      <c r="E430" s="38">
        <v>354</v>
      </c>
      <c r="F430" s="4" t="s">
        <v>751</v>
      </c>
      <c r="G430" s="98"/>
      <c r="H430" s="4" t="s">
        <v>814</v>
      </c>
      <c r="I430" s="28"/>
      <c r="J430" s="37"/>
      <c r="K430" s="37"/>
      <c r="L430" s="39"/>
      <c r="M430" s="39"/>
      <c r="N430" s="31"/>
      <c r="O430" s="30">
        <f t="shared" si="50"/>
        <v>0</v>
      </c>
      <c r="P430" s="30">
        <f>IFERROR(IF(M430="",0,M430-I.T[[#This Row],[Data Expedição]]),"")</f>
        <v>0</v>
      </c>
      <c r="Q430" s="32">
        <f t="shared" si="51"/>
        <v>46143</v>
      </c>
      <c r="R430" s="33" t="str">
        <f>IFERROR(IF(H430="Entregue",IF(COUNTIFS(I$2:$I1345,I430)&gt;1,"x",1),"x"),"")</f>
        <v>x</v>
      </c>
      <c r="S430" s="26">
        <v>2196</v>
      </c>
      <c r="T430" s="26">
        <v>1</v>
      </c>
      <c r="U430" s="26" t="s">
        <v>804</v>
      </c>
      <c r="V430" s="26" t="s">
        <v>730</v>
      </c>
      <c r="W430" s="26" t="s">
        <v>161</v>
      </c>
      <c r="X430" s="26"/>
    </row>
    <row r="431" spans="1:24" x14ac:dyDescent="0.25">
      <c r="A431" s="105">
        <v>46162</v>
      </c>
      <c r="B431" s="37">
        <v>34693</v>
      </c>
      <c r="C431" s="46" t="s">
        <v>437</v>
      </c>
      <c r="D431" s="37">
        <v>1</v>
      </c>
      <c r="E431" s="38">
        <v>354</v>
      </c>
      <c r="F431" s="4" t="s">
        <v>751</v>
      </c>
      <c r="G431" s="98"/>
      <c r="H431" s="4" t="s">
        <v>814</v>
      </c>
      <c r="I431" s="28"/>
      <c r="J431" s="37"/>
      <c r="K431" s="37"/>
      <c r="L431" s="39"/>
      <c r="M431" s="39"/>
      <c r="N431" s="31"/>
      <c r="O431" s="30">
        <f t="shared" si="50"/>
        <v>0</v>
      </c>
      <c r="P431" s="30">
        <f>IFERROR(IF(M431="",0,M431-I.T[[#This Row],[Data Expedição]]),"")</f>
        <v>0</v>
      </c>
      <c r="Q431" s="32">
        <f t="shared" si="51"/>
        <v>46143</v>
      </c>
      <c r="R431" s="26" t="str">
        <f>IFERROR(IF(H431="Entregue",IF(COUNTIFS(I$2:$I1046,I431)&gt;1,"x",1),"x"),"")</f>
        <v>x</v>
      </c>
      <c r="S431" s="26">
        <v>2196</v>
      </c>
      <c r="T431" s="26">
        <v>1</v>
      </c>
      <c r="U431" s="26" t="s">
        <v>804</v>
      </c>
      <c r="V431" s="26" t="s">
        <v>730</v>
      </c>
      <c r="W431" s="26" t="s">
        <v>162</v>
      </c>
      <c r="X431" s="26"/>
    </row>
    <row r="432" spans="1:24" x14ac:dyDescent="0.25">
      <c r="A432" s="105">
        <v>46162</v>
      </c>
      <c r="B432" s="37">
        <v>32034</v>
      </c>
      <c r="C432" s="46" t="s">
        <v>438</v>
      </c>
      <c r="D432" s="37">
        <v>1</v>
      </c>
      <c r="E432" s="38">
        <v>354</v>
      </c>
      <c r="F432" s="4" t="s">
        <v>751</v>
      </c>
      <c r="G432" s="98"/>
      <c r="H432" s="4" t="s">
        <v>814</v>
      </c>
      <c r="I432" s="28"/>
      <c r="J432" s="37"/>
      <c r="K432" s="37"/>
      <c r="L432" s="39"/>
      <c r="M432" s="39"/>
      <c r="N432" s="31"/>
      <c r="O432" s="30">
        <f t="shared" si="50"/>
        <v>0</v>
      </c>
      <c r="P432" s="30">
        <f>IFERROR(IF(M432="",0,M432-I.T[[#This Row],[Data Expedição]]),"")</f>
        <v>0</v>
      </c>
      <c r="Q432" s="32">
        <f t="shared" si="51"/>
        <v>46143</v>
      </c>
      <c r="R432" s="33" t="str">
        <f>IFERROR(IF(H432="Entregue",IF(COUNTIFS(I$2:$I1345,I432)&gt;1,"x",1),"x"),"")</f>
        <v>x</v>
      </c>
      <c r="S432" s="26">
        <v>2196</v>
      </c>
      <c r="T432" s="26">
        <v>1</v>
      </c>
      <c r="U432" s="26" t="s">
        <v>804</v>
      </c>
      <c r="V432" s="26" t="s">
        <v>730</v>
      </c>
      <c r="W432" s="26" t="s">
        <v>161</v>
      </c>
      <c r="X432" s="26"/>
    </row>
    <row r="433" spans="1:24" x14ac:dyDescent="0.25">
      <c r="A433" s="105">
        <v>46162</v>
      </c>
      <c r="B433" s="37">
        <v>32034</v>
      </c>
      <c r="C433" s="46" t="s">
        <v>438</v>
      </c>
      <c r="D433" s="37">
        <v>1</v>
      </c>
      <c r="E433" s="38">
        <v>354</v>
      </c>
      <c r="F433" s="4" t="s">
        <v>751</v>
      </c>
      <c r="G433" s="98"/>
      <c r="H433" s="4" t="s">
        <v>814</v>
      </c>
      <c r="I433" s="28"/>
      <c r="J433" s="37"/>
      <c r="K433" s="37"/>
      <c r="L433" s="39"/>
      <c r="M433" s="39"/>
      <c r="N433" s="31"/>
      <c r="O433" s="30">
        <f t="shared" si="50"/>
        <v>0</v>
      </c>
      <c r="P433" s="30">
        <f>IFERROR(IF(M433="",0,M433-I.T[[#This Row],[Data Expedição]]),"")</f>
        <v>0</v>
      </c>
      <c r="Q433" s="32">
        <f t="shared" si="51"/>
        <v>46143</v>
      </c>
      <c r="R433" s="33" t="str">
        <f>IFERROR(IF(H433="Entregue",IF(COUNTIFS(I$2:$I1345,I433)&gt;1,"x",1),"x"),"")</f>
        <v>x</v>
      </c>
      <c r="S433" s="26">
        <v>2196</v>
      </c>
      <c r="T433" s="26">
        <v>1</v>
      </c>
      <c r="U433" s="26" t="s">
        <v>804</v>
      </c>
      <c r="V433" s="26" t="s">
        <v>730</v>
      </c>
      <c r="W433" s="26" t="s">
        <v>162</v>
      </c>
      <c r="X433" s="26"/>
    </row>
    <row r="434" spans="1:24" x14ac:dyDescent="0.25">
      <c r="A434" s="105">
        <v>46162</v>
      </c>
      <c r="B434" s="37">
        <v>33371</v>
      </c>
      <c r="C434" s="46" t="s">
        <v>470</v>
      </c>
      <c r="D434" s="37">
        <v>1</v>
      </c>
      <c r="E434" s="38">
        <v>240</v>
      </c>
      <c r="F434" s="4" t="s">
        <v>751</v>
      </c>
      <c r="G434" s="98"/>
      <c r="H434" s="4" t="s">
        <v>814</v>
      </c>
      <c r="I434" s="28"/>
      <c r="J434" s="37"/>
      <c r="K434" s="37"/>
      <c r="L434" s="39"/>
      <c r="M434" s="39"/>
      <c r="N434" s="31"/>
      <c r="O434" s="30">
        <f t="shared" si="50"/>
        <v>0</v>
      </c>
      <c r="P434" s="30">
        <f>IFERROR(IF(M434="",0,M434-I.T[[#This Row],[Data Expedição]]),"")</f>
        <v>0</v>
      </c>
      <c r="Q434" s="32">
        <f t="shared" si="51"/>
        <v>46143</v>
      </c>
      <c r="R434" s="26" t="str">
        <f>IFERROR(IF(H434="Entregue",IF(COUNTIFS(I$2:$I1024,I434)&gt;1,"x",1),"x"),"")</f>
        <v>x</v>
      </c>
      <c r="S434" s="26">
        <v>2196</v>
      </c>
      <c r="T434" s="26">
        <v>1</v>
      </c>
      <c r="U434" s="26" t="s">
        <v>804</v>
      </c>
      <c r="V434" s="26" t="s">
        <v>730</v>
      </c>
      <c r="W434" s="26" t="s">
        <v>161</v>
      </c>
      <c r="X434" s="26"/>
    </row>
    <row r="435" spans="1:24" x14ac:dyDescent="0.25">
      <c r="A435" s="105">
        <v>46162</v>
      </c>
      <c r="B435" s="37">
        <v>33371</v>
      </c>
      <c r="C435" s="46" t="s">
        <v>470</v>
      </c>
      <c r="D435" s="37">
        <v>1</v>
      </c>
      <c r="E435" s="38">
        <v>240</v>
      </c>
      <c r="F435" s="4" t="s">
        <v>751</v>
      </c>
      <c r="G435" s="98"/>
      <c r="H435" s="4" t="s">
        <v>814</v>
      </c>
      <c r="I435" s="28"/>
      <c r="J435" s="37"/>
      <c r="K435" s="37"/>
      <c r="L435" s="39"/>
      <c r="M435" s="39"/>
      <c r="N435" s="31"/>
      <c r="O435" s="30">
        <f t="shared" si="50"/>
        <v>0</v>
      </c>
      <c r="P435" s="30">
        <f>IFERROR(IF(M435="",0,M435-I.T[[#This Row],[Data Expedição]]),"")</f>
        <v>0</v>
      </c>
      <c r="Q435" s="32">
        <f t="shared" si="51"/>
        <v>46143</v>
      </c>
      <c r="R435" s="33" t="str">
        <f>IFERROR(IF(H435="Entregue",IF(COUNTIFS(I$2:$I1345,I435)&gt;1,"x",1),"x"),"")</f>
        <v>x</v>
      </c>
      <c r="S435" s="26">
        <v>2196</v>
      </c>
      <c r="T435" s="26">
        <v>1</v>
      </c>
      <c r="U435" s="26" t="s">
        <v>804</v>
      </c>
      <c r="V435" s="26" t="s">
        <v>730</v>
      </c>
      <c r="W435" s="26" t="s">
        <v>162</v>
      </c>
      <c r="X435" s="26"/>
    </row>
    <row r="436" spans="1:24" x14ac:dyDescent="0.25">
      <c r="A436" s="105">
        <v>46162</v>
      </c>
      <c r="B436" s="37">
        <v>33297</v>
      </c>
      <c r="C436" s="46" t="s">
        <v>483</v>
      </c>
      <c r="D436" s="37">
        <v>1</v>
      </c>
      <c r="E436" s="38">
        <v>234</v>
      </c>
      <c r="F436" s="4" t="s">
        <v>751</v>
      </c>
      <c r="G436" s="98"/>
      <c r="H436" s="4" t="s">
        <v>814</v>
      </c>
      <c r="I436" s="28"/>
      <c r="J436" s="37"/>
      <c r="K436" s="37"/>
      <c r="L436" s="39"/>
      <c r="M436" s="39"/>
      <c r="N436" s="31"/>
      <c r="O436" s="30">
        <f t="shared" si="50"/>
        <v>0</v>
      </c>
      <c r="P436" s="30">
        <f>IFERROR(IF(M436="",0,M436-I.T[[#This Row],[Data Expedição]]),"")</f>
        <v>0</v>
      </c>
      <c r="Q436" s="32">
        <f t="shared" si="51"/>
        <v>46143</v>
      </c>
      <c r="R436" s="33" t="str">
        <f>IFERROR(IF(H436="Entregue",IF(COUNTIFS(I$2:$I1345,I436)&gt;1,"x",1),"x"),"")</f>
        <v>x</v>
      </c>
      <c r="S436" s="26">
        <v>2196</v>
      </c>
      <c r="T436" s="26">
        <v>1</v>
      </c>
      <c r="U436" s="26" t="s">
        <v>804</v>
      </c>
      <c r="V436" s="26" t="s">
        <v>730</v>
      </c>
      <c r="W436" s="26" t="s">
        <v>161</v>
      </c>
      <c r="X436" s="26"/>
    </row>
    <row r="437" spans="1:24" x14ac:dyDescent="0.25">
      <c r="A437" s="105">
        <v>46162</v>
      </c>
      <c r="B437" s="37">
        <v>33297</v>
      </c>
      <c r="C437" s="46" t="s">
        <v>483</v>
      </c>
      <c r="D437" s="37">
        <v>1</v>
      </c>
      <c r="E437" s="38">
        <v>234</v>
      </c>
      <c r="F437" s="4" t="s">
        <v>751</v>
      </c>
      <c r="G437" s="98"/>
      <c r="H437" s="4" t="s">
        <v>814</v>
      </c>
      <c r="I437" s="28"/>
      <c r="J437" s="37"/>
      <c r="K437" s="37"/>
      <c r="L437" s="39"/>
      <c r="M437" s="39"/>
      <c r="N437" s="31"/>
      <c r="O437" s="30">
        <f t="shared" si="50"/>
        <v>0</v>
      </c>
      <c r="P437" s="30">
        <f>IFERROR(IF(M437="",0,M437-I.T[[#This Row],[Data Expedição]]),"")</f>
        <v>0</v>
      </c>
      <c r="Q437" s="32">
        <f t="shared" si="51"/>
        <v>46143</v>
      </c>
      <c r="R437" s="33" t="str">
        <f>IFERROR(IF(H437="Entregue",IF(COUNTIFS(I$2:$I1345,I437)&gt;1,"x",1),"x"),"")</f>
        <v>x</v>
      </c>
      <c r="S437" s="26">
        <v>2196</v>
      </c>
      <c r="T437" s="26">
        <v>1</v>
      </c>
      <c r="U437" s="26" t="s">
        <v>804</v>
      </c>
      <c r="V437" s="26" t="s">
        <v>730</v>
      </c>
      <c r="W437" s="26" t="s">
        <v>162</v>
      </c>
      <c r="X437" s="26"/>
    </row>
    <row r="438" spans="1:24" x14ac:dyDescent="0.25">
      <c r="A438" s="105">
        <v>46162</v>
      </c>
      <c r="B438" s="37">
        <v>33265</v>
      </c>
      <c r="C438" s="46" t="s">
        <v>31</v>
      </c>
      <c r="D438" s="37">
        <v>1</v>
      </c>
      <c r="E438" s="38">
        <v>204</v>
      </c>
      <c r="F438" s="4" t="s">
        <v>751</v>
      </c>
      <c r="G438" s="98"/>
      <c r="H438" s="4" t="s">
        <v>814</v>
      </c>
      <c r="I438" s="28"/>
      <c r="J438" s="37"/>
      <c r="K438" s="37"/>
      <c r="L438" s="39"/>
      <c r="M438" s="39"/>
      <c r="N438" s="31"/>
      <c r="O438" s="30">
        <f t="shared" si="50"/>
        <v>0</v>
      </c>
      <c r="P438" s="30">
        <f>IFERROR(IF(M438="",0,M438-I.T[[#This Row],[Data Expedição]]),"")</f>
        <v>0</v>
      </c>
      <c r="Q438" s="32">
        <f t="shared" si="51"/>
        <v>46143</v>
      </c>
      <c r="R438" s="33" t="str">
        <f>IFERROR(IF(H438="Entregue",IF(COUNTIFS(I$2:$I1345,I438)&gt;1,"x",1),"x"),"")</f>
        <v>x</v>
      </c>
      <c r="S438" s="26">
        <v>2196</v>
      </c>
      <c r="T438" s="26">
        <v>1</v>
      </c>
      <c r="U438" s="26" t="s">
        <v>804</v>
      </c>
      <c r="V438" s="26" t="s">
        <v>730</v>
      </c>
      <c r="W438" s="26" t="s">
        <v>161</v>
      </c>
      <c r="X438" s="26"/>
    </row>
    <row r="439" spans="1:24" x14ac:dyDescent="0.25">
      <c r="A439" s="105">
        <v>46162</v>
      </c>
      <c r="B439" s="37">
        <v>32443</v>
      </c>
      <c r="C439" s="46" t="s">
        <v>13</v>
      </c>
      <c r="D439" s="37">
        <v>1</v>
      </c>
      <c r="E439" s="38">
        <v>168</v>
      </c>
      <c r="F439" s="4" t="s">
        <v>751</v>
      </c>
      <c r="G439" s="98"/>
      <c r="H439" s="4" t="s">
        <v>814</v>
      </c>
      <c r="I439" s="28"/>
      <c r="J439" s="37"/>
      <c r="K439" s="37"/>
      <c r="L439" s="39"/>
      <c r="M439" s="39"/>
      <c r="N439" s="31"/>
      <c r="O439" s="30">
        <f t="shared" si="50"/>
        <v>0</v>
      </c>
      <c r="P439" s="30">
        <f>IFERROR(IF(M439="",0,M439-I.T[[#This Row],[Data Expedição]]),"")</f>
        <v>0</v>
      </c>
      <c r="Q439" s="32">
        <f t="shared" si="51"/>
        <v>46143</v>
      </c>
      <c r="R439" s="26" t="str">
        <f>IFERROR(IF(H439="Entregue",IF(COUNTIFS(I$2:$I1027,I439)&gt;1,"x",1),"x"),"")</f>
        <v>x</v>
      </c>
      <c r="S439" s="26">
        <v>2196</v>
      </c>
      <c r="T439" s="26">
        <v>1</v>
      </c>
      <c r="U439" s="26" t="s">
        <v>804</v>
      </c>
      <c r="V439" s="26" t="s">
        <v>730</v>
      </c>
      <c r="W439" s="26" t="s">
        <v>161</v>
      </c>
      <c r="X439" s="26"/>
    </row>
    <row r="440" spans="1:24" x14ac:dyDescent="0.25">
      <c r="A440" s="105">
        <v>46162</v>
      </c>
      <c r="B440" s="37">
        <v>32443</v>
      </c>
      <c r="C440" s="46" t="s">
        <v>13</v>
      </c>
      <c r="D440" s="37">
        <v>1</v>
      </c>
      <c r="E440" s="38">
        <v>168</v>
      </c>
      <c r="F440" s="4" t="s">
        <v>751</v>
      </c>
      <c r="G440" s="98"/>
      <c r="H440" s="4" t="s">
        <v>814</v>
      </c>
      <c r="I440" s="28"/>
      <c r="J440" s="37"/>
      <c r="K440" s="37"/>
      <c r="L440" s="39"/>
      <c r="M440" s="39"/>
      <c r="N440" s="31"/>
      <c r="O440" s="30">
        <f t="shared" si="50"/>
        <v>0</v>
      </c>
      <c r="P440" s="30">
        <f>IFERROR(IF(M440="",0,M440-I.T[[#This Row],[Data Expedição]]),"")</f>
        <v>0</v>
      </c>
      <c r="Q440" s="32">
        <f t="shared" si="51"/>
        <v>46143</v>
      </c>
      <c r="R440" s="33" t="str">
        <f>IFERROR(IF(H440="Entregue",IF(COUNTIFS(I$2:$I1345,I440)&gt;1,"x",1),"x"),"")</f>
        <v>x</v>
      </c>
      <c r="S440" s="26">
        <v>2196</v>
      </c>
      <c r="T440" s="26">
        <v>1</v>
      </c>
      <c r="U440" s="26" t="s">
        <v>804</v>
      </c>
      <c r="V440" s="26" t="s">
        <v>730</v>
      </c>
      <c r="W440" s="26" t="s">
        <v>162</v>
      </c>
      <c r="X440" s="26"/>
    </row>
    <row r="441" spans="1:24" x14ac:dyDescent="0.25">
      <c r="A441" s="105">
        <v>46162</v>
      </c>
      <c r="B441" s="37">
        <v>33316</v>
      </c>
      <c r="C441" s="46" t="s">
        <v>516</v>
      </c>
      <c r="D441" s="37">
        <v>1</v>
      </c>
      <c r="E441" s="38">
        <v>162</v>
      </c>
      <c r="F441" s="4" t="s">
        <v>751</v>
      </c>
      <c r="G441" s="98"/>
      <c r="H441" s="4" t="s">
        <v>814</v>
      </c>
      <c r="I441" s="28"/>
      <c r="J441" s="37"/>
      <c r="K441" s="37"/>
      <c r="L441" s="39"/>
      <c r="M441" s="39"/>
      <c r="N441" s="31"/>
      <c r="O441" s="30">
        <f t="shared" si="50"/>
        <v>0</v>
      </c>
      <c r="P441" s="30">
        <f>IFERROR(IF(M441="",0,M441-I.T[[#This Row],[Data Expedição]]),"")</f>
        <v>0</v>
      </c>
      <c r="Q441" s="32">
        <f t="shared" si="51"/>
        <v>46143</v>
      </c>
      <c r="R441" s="33" t="str">
        <f>IFERROR(IF(H441="Entregue",IF(COUNTIFS(I$2:$I1345,I441)&gt;1,"x",1),"x"),"")</f>
        <v>x</v>
      </c>
      <c r="S441" s="26">
        <v>2196</v>
      </c>
      <c r="T441" s="26">
        <v>1</v>
      </c>
      <c r="U441" s="26" t="s">
        <v>804</v>
      </c>
      <c r="V441" s="26" t="s">
        <v>730</v>
      </c>
      <c r="W441" s="26" t="s">
        <v>161</v>
      </c>
      <c r="X441" s="26"/>
    </row>
    <row r="442" spans="1:24" x14ac:dyDescent="0.25">
      <c r="A442" s="105">
        <v>46162</v>
      </c>
      <c r="B442" s="37">
        <v>33316</v>
      </c>
      <c r="C442" s="46" t="s">
        <v>516</v>
      </c>
      <c r="D442" s="37">
        <v>1</v>
      </c>
      <c r="E442" s="38">
        <v>162</v>
      </c>
      <c r="F442" s="4" t="s">
        <v>751</v>
      </c>
      <c r="G442" s="98"/>
      <c r="H442" s="4" t="s">
        <v>814</v>
      </c>
      <c r="I442" s="28"/>
      <c r="J442" s="37"/>
      <c r="K442" s="37"/>
      <c r="L442" s="39"/>
      <c r="M442" s="39"/>
      <c r="N442" s="31"/>
      <c r="O442" s="30">
        <f t="shared" si="50"/>
        <v>0</v>
      </c>
      <c r="P442" s="30">
        <f>IFERROR(IF(M442="",0,M442-I.T[[#This Row],[Data Expedição]]),"")</f>
        <v>0</v>
      </c>
      <c r="Q442" s="32">
        <f t="shared" si="51"/>
        <v>46143</v>
      </c>
      <c r="R442" s="33" t="str">
        <f>IFERROR(IF(H442="Entregue",IF(COUNTIFS(I$2:$I1345,I442)&gt;1,"x",1),"x"),"")</f>
        <v>x</v>
      </c>
      <c r="S442" s="26">
        <v>2196</v>
      </c>
      <c r="T442" s="26">
        <v>1</v>
      </c>
      <c r="U442" s="26" t="s">
        <v>804</v>
      </c>
      <c r="V442" s="26" t="s">
        <v>730</v>
      </c>
      <c r="W442" s="26" t="s">
        <v>162</v>
      </c>
      <c r="X442" s="26"/>
    </row>
    <row r="443" spans="1:24" x14ac:dyDescent="0.25">
      <c r="A443" s="105">
        <v>46162</v>
      </c>
      <c r="B443" s="37">
        <v>33258</v>
      </c>
      <c r="C443" s="46" t="s">
        <v>29</v>
      </c>
      <c r="D443" s="37">
        <v>1</v>
      </c>
      <c r="E443" s="38">
        <v>156</v>
      </c>
      <c r="F443" s="4" t="s">
        <v>751</v>
      </c>
      <c r="G443" s="98"/>
      <c r="H443" s="4" t="s">
        <v>814</v>
      </c>
      <c r="I443" s="28"/>
      <c r="J443" s="37"/>
      <c r="K443" s="37"/>
      <c r="L443" s="39"/>
      <c r="M443" s="39"/>
      <c r="N443" s="31"/>
      <c r="O443" s="30">
        <f t="shared" si="50"/>
        <v>0</v>
      </c>
      <c r="P443" s="30">
        <f>IFERROR(IF(M443="",0,M443-I.T[[#This Row],[Data Expedição]]),"")</f>
        <v>0</v>
      </c>
      <c r="Q443" s="32">
        <f t="shared" si="51"/>
        <v>46143</v>
      </c>
      <c r="R443" s="33" t="str">
        <f>IFERROR(IF(H443="Entregue",IF(COUNTIFS(I$2:$I1345,I443)&gt;1,"x",1),"x"),"")</f>
        <v>x</v>
      </c>
      <c r="S443" s="26">
        <v>2196</v>
      </c>
      <c r="T443" s="26">
        <v>1</v>
      </c>
      <c r="U443" s="26" t="s">
        <v>804</v>
      </c>
      <c r="V443" s="26" t="s">
        <v>730</v>
      </c>
      <c r="W443" s="26" t="s">
        <v>161</v>
      </c>
      <c r="X443" s="26"/>
    </row>
    <row r="444" spans="1:24" x14ac:dyDescent="0.25">
      <c r="A444" s="105">
        <v>46162</v>
      </c>
      <c r="B444" s="37">
        <v>33258</v>
      </c>
      <c r="C444" s="46" t="s">
        <v>29</v>
      </c>
      <c r="D444" s="37">
        <v>1</v>
      </c>
      <c r="E444" s="38">
        <v>156</v>
      </c>
      <c r="F444" s="4" t="s">
        <v>751</v>
      </c>
      <c r="G444" s="98"/>
      <c r="H444" s="4" t="s">
        <v>814</v>
      </c>
      <c r="I444" s="28"/>
      <c r="J444" s="37"/>
      <c r="K444" s="37"/>
      <c r="L444" s="39"/>
      <c r="M444" s="39"/>
      <c r="N444" s="31"/>
      <c r="O444" s="30">
        <f t="shared" si="50"/>
        <v>0</v>
      </c>
      <c r="P444" s="30">
        <f>IFERROR(IF(M444="",0,M444-I.T[[#This Row],[Data Expedição]]),"")</f>
        <v>0</v>
      </c>
      <c r="Q444" s="32">
        <f t="shared" si="51"/>
        <v>46143</v>
      </c>
      <c r="R444" s="33" t="str">
        <f>IFERROR(IF(H444="Entregue",IF(COUNTIFS(I$2:$I1345,I444)&gt;1,"x",1),"x"),"")</f>
        <v>x</v>
      </c>
      <c r="S444" s="26">
        <v>2196</v>
      </c>
      <c r="T444" s="26">
        <v>1</v>
      </c>
      <c r="U444" s="26" t="s">
        <v>804</v>
      </c>
      <c r="V444" s="26" t="s">
        <v>730</v>
      </c>
      <c r="W444" s="26" t="s">
        <v>162</v>
      </c>
      <c r="X444" s="26"/>
    </row>
    <row r="445" spans="1:24" x14ac:dyDescent="0.25">
      <c r="A445" s="105">
        <v>46162</v>
      </c>
      <c r="B445" s="37">
        <v>32445</v>
      </c>
      <c r="C445" s="46" t="s">
        <v>90</v>
      </c>
      <c r="D445" s="37">
        <v>1</v>
      </c>
      <c r="E445" s="38">
        <v>180</v>
      </c>
      <c r="F445" s="4" t="s">
        <v>751</v>
      </c>
      <c r="G445" s="98"/>
      <c r="H445" s="4" t="s">
        <v>814</v>
      </c>
      <c r="I445" s="28"/>
      <c r="J445" s="37"/>
      <c r="K445" s="37"/>
      <c r="L445" s="39"/>
      <c r="M445" s="39"/>
      <c r="N445" s="31"/>
      <c r="O445" s="30">
        <f t="shared" si="50"/>
        <v>0</v>
      </c>
      <c r="P445" s="30">
        <f>IFERROR(IF(M445="",0,M445-I.T[[#This Row],[Data Expedição]]),"")</f>
        <v>0</v>
      </c>
      <c r="Q445" s="32">
        <f t="shared" si="51"/>
        <v>46143</v>
      </c>
      <c r="R445" s="33" t="str">
        <f>IFERROR(IF(H445="Entregue",IF(COUNTIFS(I$2:$I1345,I445)&gt;1,"x",1),"x"),"")</f>
        <v>x</v>
      </c>
      <c r="S445" s="26">
        <v>2196</v>
      </c>
      <c r="T445" s="26">
        <v>1</v>
      </c>
      <c r="U445" s="26" t="s">
        <v>804</v>
      </c>
      <c r="V445" s="26" t="s">
        <v>730</v>
      </c>
      <c r="W445" s="26" t="s">
        <v>162</v>
      </c>
      <c r="X445" s="26"/>
    </row>
    <row r="446" spans="1:24" x14ac:dyDescent="0.25">
      <c r="A446" s="105">
        <v>46162</v>
      </c>
      <c r="B446" s="37">
        <v>32623</v>
      </c>
      <c r="C446" s="46" t="s">
        <v>329</v>
      </c>
      <c r="D446" s="37">
        <v>1</v>
      </c>
      <c r="E446" s="38">
        <v>168</v>
      </c>
      <c r="F446" s="4" t="s">
        <v>751</v>
      </c>
      <c r="G446" s="98"/>
      <c r="H446" s="4" t="s">
        <v>814</v>
      </c>
      <c r="I446" s="28"/>
      <c r="J446" s="37"/>
      <c r="K446" s="37"/>
      <c r="L446" s="39"/>
      <c r="M446" s="39"/>
      <c r="N446" s="31"/>
      <c r="O446" s="30">
        <f t="shared" si="50"/>
        <v>0</v>
      </c>
      <c r="P446" s="30">
        <f>IFERROR(IF(M446="",0,M446-I.T[[#This Row],[Data Expedição]]),"")</f>
        <v>0</v>
      </c>
      <c r="Q446" s="32">
        <f t="shared" si="51"/>
        <v>46143</v>
      </c>
      <c r="R446" s="33" t="str">
        <f>IFERROR(IF(H446="Entregue",IF(COUNTIFS(I$2:$I1345,I446)&gt;1,"x",1),"x"),"")</f>
        <v>x</v>
      </c>
      <c r="S446" s="26">
        <v>2196</v>
      </c>
      <c r="T446" s="26">
        <v>1</v>
      </c>
      <c r="U446" s="26" t="s">
        <v>804</v>
      </c>
      <c r="V446" s="26" t="s">
        <v>730</v>
      </c>
      <c r="W446" s="26" t="s">
        <v>162</v>
      </c>
      <c r="X446" s="26"/>
    </row>
    <row r="447" spans="1:24" x14ac:dyDescent="0.25">
      <c r="A447" s="39"/>
      <c r="B447" s="37"/>
      <c r="C447" s="46"/>
      <c r="D447" s="37"/>
      <c r="E447" s="38"/>
      <c r="F447" s="37"/>
      <c r="G447" s="98"/>
      <c r="H447" s="37"/>
      <c r="I447" s="28"/>
      <c r="J447" s="37"/>
      <c r="K447" s="37"/>
      <c r="L447" s="39"/>
      <c r="M447" s="39"/>
      <c r="N447" s="28"/>
      <c r="O447" s="26"/>
      <c r="P447" s="26"/>
      <c r="Q447" s="25"/>
      <c r="R447" s="26"/>
      <c r="S447" s="26"/>
      <c r="T447" s="26"/>
      <c r="U447" s="26"/>
      <c r="V447" s="26"/>
      <c r="W447" s="26"/>
      <c r="X447" s="26"/>
    </row>
    <row r="448" spans="1:24" x14ac:dyDescent="0.25">
      <c r="A448" s="105">
        <v>46163</v>
      </c>
      <c r="B448" s="100">
        <v>33272</v>
      </c>
      <c r="C448" s="101" t="s">
        <v>14</v>
      </c>
      <c r="D448" s="100">
        <v>9</v>
      </c>
      <c r="E448" s="102">
        <v>3924</v>
      </c>
      <c r="F448" s="100"/>
      <c r="G448" s="104"/>
      <c r="H448" s="1" t="s">
        <v>167</v>
      </c>
      <c r="I448" s="106"/>
      <c r="J448" s="100"/>
      <c r="K448" s="100"/>
      <c r="L448" s="105"/>
      <c r="M448" s="105"/>
      <c r="N448" s="103"/>
      <c r="O448" s="57">
        <f>IFERROR(IF(L448="",0,L448-A448),"")</f>
        <v>0</v>
      </c>
      <c r="P448" s="30">
        <f>IFERROR(IF(M448="",0,M448-I.T[[#This Row],[Data Expedição]]),"")</f>
        <v>0</v>
      </c>
      <c r="Q448" s="59">
        <f>IFERROR(DATE(YEAR(A448),MONTH(A448),1),"")</f>
        <v>46143</v>
      </c>
      <c r="R448" s="60" t="str">
        <f>IFERROR(IF(H448="Entregue",IF(COUNTIFS(I$2:$I1063,I448)&gt;1,"x",1),"x"),"")</f>
        <v>x</v>
      </c>
      <c r="S448" s="26">
        <v>2196</v>
      </c>
      <c r="T448" s="26">
        <v>1</v>
      </c>
      <c r="U448" s="26" t="s">
        <v>748</v>
      </c>
      <c r="V448" s="26" t="s">
        <v>730</v>
      </c>
      <c r="W448" s="26" t="s">
        <v>160</v>
      </c>
      <c r="X448" s="26" t="s">
        <v>739</v>
      </c>
    </row>
    <row r="449" spans="1:24" x14ac:dyDescent="0.25">
      <c r="A449" s="105">
        <v>46163</v>
      </c>
      <c r="B449" s="37">
        <v>30745</v>
      </c>
      <c r="C449" s="46" t="s">
        <v>43</v>
      </c>
      <c r="D449" s="37">
        <v>1</v>
      </c>
      <c r="E449" s="38">
        <v>294</v>
      </c>
      <c r="F449" s="37"/>
      <c r="G449" s="98"/>
      <c r="H449" s="1" t="s">
        <v>167</v>
      </c>
      <c r="I449" s="28"/>
      <c r="J449" s="37"/>
      <c r="K449" s="37"/>
      <c r="L449" s="39"/>
      <c r="M449" s="39"/>
      <c r="N449" s="31"/>
      <c r="O449" s="30">
        <f>IFERROR(IF(L449="",0,L449-A449),"")</f>
        <v>0</v>
      </c>
      <c r="P449" s="30">
        <f>IFERROR(IF(M449="",0,M449-I.T[[#This Row],[Data Expedição]]),"")</f>
        <v>0</v>
      </c>
      <c r="Q449" s="32">
        <f>IFERROR(DATE(YEAR(A449),MONTH(A449),1),"")</f>
        <v>46143</v>
      </c>
      <c r="R449" s="26" t="str">
        <f>IFERROR(IF(H449="Entregue",IF(COUNTIFS(I$2:$I1063,I449)&gt;1,"x",1),"x"),"")</f>
        <v>x</v>
      </c>
      <c r="S449" s="26">
        <v>2196</v>
      </c>
      <c r="T449" s="26">
        <v>1</v>
      </c>
      <c r="U449" s="26" t="s">
        <v>748</v>
      </c>
      <c r="V449" s="26" t="s">
        <v>730</v>
      </c>
      <c r="W449" s="26" t="s">
        <v>160</v>
      </c>
      <c r="X449" s="26" t="s">
        <v>739</v>
      </c>
    </row>
    <row r="450" spans="1:24" x14ac:dyDescent="0.25">
      <c r="A450" s="39">
        <v>46163</v>
      </c>
      <c r="B450" s="37">
        <v>34932</v>
      </c>
      <c r="C450" s="46"/>
      <c r="D450" s="37">
        <v>1</v>
      </c>
      <c r="E450" s="38">
        <v>2562</v>
      </c>
      <c r="F450" s="37"/>
      <c r="G450" s="98"/>
      <c r="H450" s="1" t="s">
        <v>167</v>
      </c>
      <c r="I450" s="28"/>
      <c r="J450" s="37"/>
      <c r="K450" s="37"/>
      <c r="L450" s="39"/>
      <c r="M450" s="39"/>
      <c r="N450" s="31"/>
      <c r="O450" s="30">
        <f>IFERROR(IF(L450="",0,L450-A450),"")</f>
        <v>0</v>
      </c>
      <c r="P450" s="30">
        <f>IFERROR(IF(M450="",0,M450-I.T[[#This Row],[Data Expedição]]),"")</f>
        <v>0</v>
      </c>
      <c r="Q450" s="32">
        <f>IFERROR(DATE(YEAR(A450),MONTH(A450),1),"")</f>
        <v>46143</v>
      </c>
      <c r="R450" s="33" t="str">
        <f>IFERROR(IF(H450="Entregue",IF(COUNTIFS(I$2:$I1345,I450)&gt;1,"x",1),"x"),"")</f>
        <v>x</v>
      </c>
      <c r="S450" s="26">
        <v>2196</v>
      </c>
      <c r="T450" s="26">
        <v>1</v>
      </c>
      <c r="U450" s="26" t="s">
        <v>748</v>
      </c>
      <c r="V450" s="26" t="s">
        <v>730</v>
      </c>
      <c r="W450" s="26" t="s">
        <v>160</v>
      </c>
      <c r="X450" s="26" t="s">
        <v>739</v>
      </c>
    </row>
    <row r="451" spans="1:24" x14ac:dyDescent="0.25">
      <c r="A451" s="39"/>
      <c r="B451" s="37"/>
      <c r="C451" s="46"/>
      <c r="D451" s="37"/>
      <c r="E451" s="38"/>
      <c r="F451" s="37"/>
      <c r="G451" s="98"/>
      <c r="H451" s="37"/>
      <c r="I451" s="28"/>
      <c r="J451" s="37"/>
      <c r="K451" s="37"/>
      <c r="L451" s="39"/>
      <c r="M451" s="39"/>
      <c r="N451" s="28"/>
      <c r="O451" s="26"/>
      <c r="P451" s="26"/>
      <c r="Q451" s="25"/>
      <c r="R451" s="26"/>
      <c r="S451" s="26"/>
      <c r="T451" s="26"/>
      <c r="U451" s="26"/>
      <c r="V451" s="26"/>
      <c r="W451" s="26"/>
      <c r="X451" s="26"/>
    </row>
    <row r="452" spans="1:24" x14ac:dyDescent="0.25">
      <c r="A452" s="105">
        <v>46163</v>
      </c>
      <c r="B452" s="100">
        <v>43113</v>
      </c>
      <c r="C452" s="101" t="s">
        <v>202</v>
      </c>
      <c r="D452" s="100">
        <v>8</v>
      </c>
      <c r="E452" s="102">
        <v>1440</v>
      </c>
      <c r="F452" s="100"/>
      <c r="G452" s="104">
        <v>9495</v>
      </c>
      <c r="H452" s="2" t="s">
        <v>168</v>
      </c>
      <c r="I452" s="106" t="s">
        <v>815</v>
      </c>
      <c r="J452" s="100">
        <v>46579</v>
      </c>
      <c r="K452" s="100">
        <v>18634</v>
      </c>
      <c r="L452" s="105">
        <v>46164</v>
      </c>
      <c r="M452" s="105">
        <v>46164</v>
      </c>
      <c r="N452" s="103"/>
      <c r="O452" s="57">
        <f t="shared" ref="O452:O457" si="52">IFERROR(IF(L452="",0,L452-A452),"")</f>
        <v>1</v>
      </c>
      <c r="P452" s="30">
        <f>IFERROR(IF(M452="",0,M452-I.T[[#This Row],[Data Expedição]]),"")</f>
        <v>0</v>
      </c>
      <c r="Q452" s="59">
        <f t="shared" ref="Q452:Q457" si="53">IFERROR(DATE(YEAR(A452),MONTH(A452),1),"")</f>
        <v>46143</v>
      </c>
      <c r="R452" s="56" t="str">
        <f>IFERROR(IF(H452="Entregue",IF(COUNTIFS(I$2:$I1345,I452)&gt;1,"x",1),"x"),"")</f>
        <v>x</v>
      </c>
      <c r="S452" s="26">
        <v>2196</v>
      </c>
      <c r="T452" s="26">
        <v>1</v>
      </c>
      <c r="U452" s="26" t="s">
        <v>748</v>
      </c>
      <c r="V452" s="26" t="s">
        <v>730</v>
      </c>
      <c r="W452" s="26" t="s">
        <v>179</v>
      </c>
      <c r="X452" s="60"/>
    </row>
    <row r="453" spans="1:24" x14ac:dyDescent="0.25">
      <c r="A453" s="105">
        <v>46163</v>
      </c>
      <c r="B453" s="100">
        <v>33379</v>
      </c>
      <c r="C453" s="101" t="s">
        <v>214</v>
      </c>
      <c r="D453" s="100">
        <v>1</v>
      </c>
      <c r="E453" s="102">
        <v>2946</v>
      </c>
      <c r="F453" s="100"/>
      <c r="G453" s="104">
        <v>9495</v>
      </c>
      <c r="H453" s="2" t="s">
        <v>168</v>
      </c>
      <c r="I453" s="106" t="s">
        <v>815</v>
      </c>
      <c r="J453" s="100">
        <v>46579</v>
      </c>
      <c r="K453" s="100">
        <v>18634</v>
      </c>
      <c r="L453" s="105">
        <v>46164</v>
      </c>
      <c r="M453" s="105">
        <v>46164</v>
      </c>
      <c r="N453" s="103"/>
      <c r="O453" s="57">
        <f t="shared" si="52"/>
        <v>1</v>
      </c>
      <c r="P453" s="30">
        <f>IFERROR(IF(M453="",0,M453-I.T[[#This Row],[Data Expedição]]),"")</f>
        <v>0</v>
      </c>
      <c r="Q453" s="59">
        <f t="shared" si="53"/>
        <v>46143</v>
      </c>
      <c r="R453" s="56" t="str">
        <f>IFERROR(IF(H453="Entregue",IF(COUNTIFS(I$2:$I1345,I453)&gt;1,"x",1),"x"),"")</f>
        <v>x</v>
      </c>
      <c r="S453" s="26">
        <v>2196</v>
      </c>
      <c r="T453" s="26">
        <v>1</v>
      </c>
      <c r="U453" s="26" t="s">
        <v>748</v>
      </c>
      <c r="V453" s="26" t="s">
        <v>730</v>
      </c>
      <c r="W453" s="26" t="s">
        <v>179</v>
      </c>
      <c r="X453" s="60"/>
    </row>
    <row r="454" spans="1:24" x14ac:dyDescent="0.25">
      <c r="A454" s="105">
        <v>46163</v>
      </c>
      <c r="B454" s="100">
        <v>32036</v>
      </c>
      <c r="C454" s="101" t="s">
        <v>234</v>
      </c>
      <c r="D454" s="100">
        <v>2</v>
      </c>
      <c r="E454" s="102">
        <v>2442</v>
      </c>
      <c r="F454" s="100"/>
      <c r="G454" s="104">
        <v>9495</v>
      </c>
      <c r="H454" s="2" t="s">
        <v>168</v>
      </c>
      <c r="I454" s="106" t="s">
        <v>815</v>
      </c>
      <c r="J454" s="100">
        <v>46579</v>
      </c>
      <c r="K454" s="100">
        <v>18634</v>
      </c>
      <c r="L454" s="105">
        <v>46164</v>
      </c>
      <c r="M454" s="105">
        <v>46164</v>
      </c>
      <c r="N454" s="103"/>
      <c r="O454" s="57">
        <f t="shared" si="52"/>
        <v>1</v>
      </c>
      <c r="P454" s="30">
        <f>IFERROR(IF(M454="",0,M454-I.T[[#This Row],[Data Expedição]]),"")</f>
        <v>0</v>
      </c>
      <c r="Q454" s="59">
        <f t="shared" si="53"/>
        <v>46143</v>
      </c>
      <c r="R454" s="56" t="str">
        <f>IFERROR(IF(H454="Entregue",IF(COUNTIFS(I$2:$I1345,I454)&gt;1,"x",1),"x"),"")</f>
        <v>x</v>
      </c>
      <c r="S454" s="26">
        <v>2196</v>
      </c>
      <c r="T454" s="26">
        <v>1</v>
      </c>
      <c r="U454" s="26" t="s">
        <v>748</v>
      </c>
      <c r="V454" s="26" t="s">
        <v>730</v>
      </c>
      <c r="W454" s="26" t="s">
        <v>179</v>
      </c>
      <c r="X454" s="60"/>
    </row>
    <row r="455" spans="1:24" x14ac:dyDescent="0.25">
      <c r="A455" s="105">
        <v>46163</v>
      </c>
      <c r="B455" s="100">
        <v>32257</v>
      </c>
      <c r="C455" s="101" t="s">
        <v>237</v>
      </c>
      <c r="D455" s="100">
        <v>2</v>
      </c>
      <c r="E455" s="102">
        <v>1578</v>
      </c>
      <c r="F455" s="100"/>
      <c r="G455" s="104">
        <v>9495</v>
      </c>
      <c r="H455" s="2" t="s">
        <v>168</v>
      </c>
      <c r="I455" s="106" t="s">
        <v>815</v>
      </c>
      <c r="J455" s="100">
        <v>46579</v>
      </c>
      <c r="K455" s="100">
        <v>18634</v>
      </c>
      <c r="L455" s="105">
        <v>46164</v>
      </c>
      <c r="M455" s="105">
        <v>46164</v>
      </c>
      <c r="N455" s="103"/>
      <c r="O455" s="57">
        <f t="shared" si="52"/>
        <v>1</v>
      </c>
      <c r="P455" s="30">
        <f>IFERROR(IF(M455="",0,M455-I.T[[#This Row],[Data Expedição]]),"")</f>
        <v>0</v>
      </c>
      <c r="Q455" s="59">
        <f t="shared" si="53"/>
        <v>46143</v>
      </c>
      <c r="R455" s="56" t="str">
        <f>IFERROR(IF(H455="Entregue",IF(COUNTIFS(I$2:$I1345,I455)&gt;1,"x",1),"x"),"")</f>
        <v>x</v>
      </c>
      <c r="S455" s="26">
        <v>2196</v>
      </c>
      <c r="T455" s="26">
        <v>1</v>
      </c>
      <c r="U455" s="26" t="s">
        <v>748</v>
      </c>
      <c r="V455" s="26" t="s">
        <v>730</v>
      </c>
      <c r="W455" s="26" t="s">
        <v>179</v>
      </c>
      <c r="X455" s="60"/>
    </row>
    <row r="456" spans="1:24" x14ac:dyDescent="0.25">
      <c r="A456" s="105">
        <v>46163</v>
      </c>
      <c r="B456" s="100">
        <v>32208</v>
      </c>
      <c r="C456" s="101" t="s">
        <v>61</v>
      </c>
      <c r="D456" s="100">
        <v>5</v>
      </c>
      <c r="E456" s="102">
        <v>1944</v>
      </c>
      <c r="F456" s="100"/>
      <c r="G456" s="104">
        <v>9495</v>
      </c>
      <c r="H456" s="2" t="s">
        <v>168</v>
      </c>
      <c r="I456" s="106" t="s">
        <v>815</v>
      </c>
      <c r="J456" s="100">
        <v>46579</v>
      </c>
      <c r="K456" s="100">
        <v>18634</v>
      </c>
      <c r="L456" s="105">
        <v>46164</v>
      </c>
      <c r="M456" s="105">
        <v>46164</v>
      </c>
      <c r="N456" s="103"/>
      <c r="O456" s="57">
        <f t="shared" si="52"/>
        <v>1</v>
      </c>
      <c r="P456" s="30">
        <f>IFERROR(IF(M456="",0,M456-I.T[[#This Row],[Data Expedição]]),"")</f>
        <v>0</v>
      </c>
      <c r="Q456" s="59">
        <f t="shared" si="53"/>
        <v>46143</v>
      </c>
      <c r="R456" s="56" t="str">
        <f>IFERROR(IF(H456="Entregue",IF(COUNTIFS(I$2:$I1345,I456)&gt;1,"x",1),"x"),"")</f>
        <v>x</v>
      </c>
      <c r="S456" s="26">
        <v>2196</v>
      </c>
      <c r="T456" s="26">
        <v>1</v>
      </c>
      <c r="U456" s="26" t="s">
        <v>748</v>
      </c>
      <c r="V456" s="26" t="s">
        <v>730</v>
      </c>
      <c r="W456" s="26" t="s">
        <v>179</v>
      </c>
      <c r="X456" s="60"/>
    </row>
    <row r="457" spans="1:24" x14ac:dyDescent="0.25">
      <c r="A457" s="105">
        <v>46163</v>
      </c>
      <c r="B457" s="100">
        <v>34480</v>
      </c>
      <c r="C457" s="101" t="s">
        <v>255</v>
      </c>
      <c r="D457" s="100">
        <v>1</v>
      </c>
      <c r="E457" s="102">
        <v>1188</v>
      </c>
      <c r="F457" s="100"/>
      <c r="G457" s="104">
        <v>9495</v>
      </c>
      <c r="H457" s="2" t="s">
        <v>168</v>
      </c>
      <c r="I457" s="106" t="s">
        <v>815</v>
      </c>
      <c r="J457" s="100">
        <v>46579</v>
      </c>
      <c r="K457" s="100">
        <v>18634</v>
      </c>
      <c r="L457" s="105">
        <v>46164</v>
      </c>
      <c r="M457" s="105">
        <v>46164</v>
      </c>
      <c r="N457" s="103"/>
      <c r="O457" s="57">
        <f t="shared" si="52"/>
        <v>1</v>
      </c>
      <c r="P457" s="30">
        <f>IFERROR(IF(M457="",0,M457-I.T[[#This Row],[Data Expedição]]),"")</f>
        <v>0</v>
      </c>
      <c r="Q457" s="59">
        <f t="shared" si="53"/>
        <v>46143</v>
      </c>
      <c r="R457" s="56" t="str">
        <f>IFERROR(IF(H457="Entregue",IF(COUNTIFS(I$2:$I1345,I457)&gt;1,"x",1),"x"),"")</f>
        <v>x</v>
      </c>
      <c r="S457" s="26">
        <v>2196</v>
      </c>
      <c r="T457" s="26">
        <v>1</v>
      </c>
      <c r="U457" s="26" t="s">
        <v>748</v>
      </c>
      <c r="V457" s="26" t="s">
        <v>730</v>
      </c>
      <c r="W457" s="26" t="s">
        <v>179</v>
      </c>
      <c r="X457" s="60"/>
    </row>
    <row r="458" spans="1:24" x14ac:dyDescent="0.25">
      <c r="A458" s="39"/>
      <c r="B458" s="37"/>
      <c r="C458" s="46"/>
      <c r="D458" s="37"/>
      <c r="E458" s="38"/>
      <c r="F458" s="37"/>
      <c r="G458" s="98"/>
      <c r="H458" s="37"/>
      <c r="I458" s="28"/>
      <c r="J458" s="37"/>
      <c r="K458" s="37"/>
      <c r="L458" s="39"/>
      <c r="M458" s="39"/>
      <c r="N458" s="28"/>
      <c r="O458" s="26"/>
      <c r="P458" s="26"/>
      <c r="Q458" s="25"/>
      <c r="R458" s="26"/>
      <c r="S458" s="26"/>
      <c r="T458" s="26"/>
      <c r="U458" s="26"/>
      <c r="V458" s="26"/>
      <c r="W458" s="26"/>
      <c r="X458" s="26"/>
    </row>
    <row r="459" spans="1:24" x14ac:dyDescent="0.25">
      <c r="A459" s="39">
        <v>46164</v>
      </c>
      <c r="B459" s="37">
        <v>34988</v>
      </c>
      <c r="C459" s="46" t="s">
        <v>20</v>
      </c>
      <c r="D459" s="37">
        <v>13</v>
      </c>
      <c r="E459" s="38">
        <v>6114</v>
      </c>
      <c r="F459" s="37"/>
      <c r="G459" s="98"/>
      <c r="H459" s="1" t="s">
        <v>167</v>
      </c>
      <c r="I459" s="28"/>
      <c r="J459" s="37"/>
      <c r="K459" s="37"/>
      <c r="L459" s="39"/>
      <c r="M459" s="39"/>
      <c r="N459" s="31"/>
      <c r="O459" s="30">
        <f>IFERROR(IF(L459="",0,L459-A459),"")</f>
        <v>0</v>
      </c>
      <c r="P459" s="30">
        <f>IFERROR(IF(M459="",0,M459-I.T[[#This Row],[Data Expedição]]),"")</f>
        <v>0</v>
      </c>
      <c r="Q459" s="32">
        <f>IFERROR(DATE(YEAR(A459),MONTH(A459),1),"")</f>
        <v>46143</v>
      </c>
      <c r="R459" s="33" t="str">
        <f>IFERROR(IF(H459="Entregue",IF(COUNTIFS(I$2:$I1345,I459)&gt;1,"x",1),"x"),"")</f>
        <v>x</v>
      </c>
      <c r="S459" s="26">
        <v>2196</v>
      </c>
      <c r="T459" s="26">
        <v>1</v>
      </c>
      <c r="U459" s="26" t="s">
        <v>748</v>
      </c>
      <c r="V459" s="26" t="s">
        <v>730</v>
      </c>
      <c r="W459" s="26" t="s">
        <v>160</v>
      </c>
      <c r="X459" s="26" t="s">
        <v>739</v>
      </c>
    </row>
    <row r="460" spans="1:24" x14ac:dyDescent="0.25">
      <c r="A460" s="39"/>
      <c r="B460" s="37"/>
      <c r="C460" s="46"/>
      <c r="D460" s="37"/>
      <c r="E460" s="38"/>
      <c r="F460" s="37"/>
      <c r="G460" s="98"/>
      <c r="H460" s="37"/>
      <c r="I460" s="28"/>
      <c r="J460" s="37"/>
      <c r="K460" s="37"/>
      <c r="L460" s="39"/>
      <c r="M460" s="39"/>
      <c r="N460" s="28"/>
      <c r="O460" s="26"/>
      <c r="P460" s="26"/>
      <c r="Q460" s="25"/>
      <c r="R460" s="26"/>
      <c r="S460" s="26"/>
      <c r="T460" s="26"/>
      <c r="U460" s="26"/>
      <c r="V460" s="26"/>
      <c r="W460" s="26"/>
      <c r="X460" s="26"/>
    </row>
    <row r="461" spans="1:24" x14ac:dyDescent="0.25">
      <c r="A461" s="39">
        <v>46164</v>
      </c>
      <c r="B461" s="100">
        <v>32060</v>
      </c>
      <c r="C461" s="101" t="s">
        <v>4</v>
      </c>
      <c r="D461" s="100">
        <v>4</v>
      </c>
      <c r="E461" s="102">
        <v>1663</v>
      </c>
      <c r="F461" s="4" t="s">
        <v>751</v>
      </c>
      <c r="G461" s="104">
        <v>9501</v>
      </c>
      <c r="H461" s="2" t="s">
        <v>168</v>
      </c>
      <c r="I461" s="56" t="s">
        <v>816</v>
      </c>
      <c r="J461" s="100">
        <v>47048</v>
      </c>
      <c r="K461" s="100">
        <v>19019</v>
      </c>
      <c r="L461" s="105">
        <v>46178</v>
      </c>
      <c r="M461" s="105">
        <v>46178</v>
      </c>
      <c r="N461" s="103"/>
      <c r="O461" s="57">
        <f t="shared" ref="O461:O473" si="54">IFERROR(IF(L461="",0,L461-A461),"")</f>
        <v>14</v>
      </c>
      <c r="P461" s="30">
        <f>IFERROR(IF(M461="",0,M461-I.T[[#This Row],[Data Expedição]]),"")</f>
        <v>0</v>
      </c>
      <c r="Q461" s="59">
        <f t="shared" ref="Q461:Q473" si="55">IFERROR(DATE(YEAR(A461),MONTH(A461),1),"")</f>
        <v>46143</v>
      </c>
      <c r="R461" s="56" t="str">
        <f>IFERROR(IF(H461="Entregue",IF(COUNTIFS(I$2:$I1345,I461)&gt;1,"x",1),"x"),"")</f>
        <v>x</v>
      </c>
      <c r="S461" s="26">
        <v>2196</v>
      </c>
      <c r="T461" s="26">
        <v>1</v>
      </c>
      <c r="U461" s="26" t="s">
        <v>748</v>
      </c>
      <c r="V461" s="26" t="s">
        <v>730</v>
      </c>
      <c r="W461" s="26" t="s">
        <v>160</v>
      </c>
      <c r="X461" s="26" t="s">
        <v>739</v>
      </c>
    </row>
    <row r="462" spans="1:24" x14ac:dyDescent="0.25">
      <c r="A462" s="39">
        <v>46164</v>
      </c>
      <c r="B462" s="37">
        <v>95679</v>
      </c>
      <c r="C462" s="46" t="s">
        <v>8</v>
      </c>
      <c r="D462" s="37">
        <v>5</v>
      </c>
      <c r="E462" s="38">
        <v>2496</v>
      </c>
      <c r="F462" s="4" t="s">
        <v>751</v>
      </c>
      <c r="G462" s="104">
        <v>9501</v>
      </c>
      <c r="H462" s="2" t="s">
        <v>168</v>
      </c>
      <c r="I462" s="106" t="s">
        <v>816</v>
      </c>
      <c r="J462" s="100">
        <v>47048</v>
      </c>
      <c r="K462" s="100">
        <v>19019</v>
      </c>
      <c r="L462" s="105">
        <v>46178</v>
      </c>
      <c r="M462" s="105">
        <v>46178</v>
      </c>
      <c r="N462" s="31"/>
      <c r="O462" s="30">
        <f t="shared" si="54"/>
        <v>14</v>
      </c>
      <c r="P462" s="30">
        <f>IFERROR(IF(M462="",0,M462-I.T[[#This Row],[Data Expedição]]),"")</f>
        <v>0</v>
      </c>
      <c r="Q462" s="32">
        <f t="shared" si="55"/>
        <v>46143</v>
      </c>
      <c r="R462" s="33" t="str">
        <f>IFERROR(IF(H462="Entregue",IF(COUNTIFS(I$2:$I1345,I462)&gt;1,"x",1),"x"),"")</f>
        <v>x</v>
      </c>
      <c r="S462" s="26">
        <v>2196</v>
      </c>
      <c r="T462" s="26">
        <v>1</v>
      </c>
      <c r="U462" s="26" t="s">
        <v>748</v>
      </c>
      <c r="V462" s="26" t="s">
        <v>730</v>
      </c>
      <c r="W462" s="26" t="s">
        <v>160</v>
      </c>
      <c r="X462" s="26" t="s">
        <v>739</v>
      </c>
    </row>
    <row r="463" spans="1:24" x14ac:dyDescent="0.25">
      <c r="A463" s="39">
        <v>46164</v>
      </c>
      <c r="B463" s="100">
        <v>34988</v>
      </c>
      <c r="C463" s="101" t="s">
        <v>10</v>
      </c>
      <c r="D463" s="100">
        <v>4</v>
      </c>
      <c r="E463" s="102">
        <v>1920</v>
      </c>
      <c r="F463" s="4" t="s">
        <v>751</v>
      </c>
      <c r="G463" s="104">
        <v>9501</v>
      </c>
      <c r="H463" s="2" t="s">
        <v>168</v>
      </c>
      <c r="I463" s="56" t="s">
        <v>816</v>
      </c>
      <c r="J463" s="100">
        <v>47048</v>
      </c>
      <c r="K463" s="100">
        <v>19019</v>
      </c>
      <c r="L463" s="105">
        <v>46178</v>
      </c>
      <c r="M463" s="105">
        <v>46178</v>
      </c>
      <c r="N463" s="103"/>
      <c r="O463" s="57">
        <f t="shared" si="54"/>
        <v>14</v>
      </c>
      <c r="P463" s="30">
        <f>IFERROR(IF(M463="",0,M463-I.T[[#This Row],[Data Expedição]]),"")</f>
        <v>0</v>
      </c>
      <c r="Q463" s="59">
        <f t="shared" si="55"/>
        <v>46143</v>
      </c>
      <c r="R463" s="60" t="str">
        <f>IFERROR(IF(H463="Entregue",IF(COUNTIFS(I$2:$I1162,I463)&gt;1,"x",1),"x"),"")</f>
        <v>x</v>
      </c>
      <c r="S463" s="26">
        <v>2196</v>
      </c>
      <c r="T463" s="26">
        <v>1</v>
      </c>
      <c r="U463" s="26" t="s">
        <v>748</v>
      </c>
      <c r="V463" s="26" t="s">
        <v>730</v>
      </c>
      <c r="W463" s="26" t="s">
        <v>160</v>
      </c>
      <c r="X463" s="26" t="s">
        <v>739</v>
      </c>
    </row>
    <row r="464" spans="1:24" x14ac:dyDescent="0.25">
      <c r="A464" s="39">
        <v>46164</v>
      </c>
      <c r="B464" s="100">
        <v>33272</v>
      </c>
      <c r="C464" s="101" t="s">
        <v>14</v>
      </c>
      <c r="D464" s="100">
        <v>9</v>
      </c>
      <c r="E464" s="102">
        <v>3924</v>
      </c>
      <c r="F464" s="4" t="s">
        <v>751</v>
      </c>
      <c r="G464" s="104">
        <v>9501</v>
      </c>
      <c r="H464" s="2" t="s">
        <v>168</v>
      </c>
      <c r="I464" s="106" t="s">
        <v>816</v>
      </c>
      <c r="J464" s="100">
        <v>47048</v>
      </c>
      <c r="K464" s="100">
        <v>19019</v>
      </c>
      <c r="L464" s="105">
        <v>46178</v>
      </c>
      <c r="M464" s="105">
        <v>46178</v>
      </c>
      <c r="N464" s="103"/>
      <c r="O464" s="57">
        <f t="shared" si="54"/>
        <v>14</v>
      </c>
      <c r="P464" s="30">
        <f>IFERROR(IF(M464="",0,M464-I.T[[#This Row],[Data Expedição]]),"")</f>
        <v>0</v>
      </c>
      <c r="Q464" s="59">
        <f t="shared" si="55"/>
        <v>46143</v>
      </c>
      <c r="R464" s="56" t="str">
        <f>IFERROR(IF(H464="Entregue",IF(COUNTIFS(I$2:$I1345,I464)&gt;1,"x",1),"x"),"")</f>
        <v>x</v>
      </c>
      <c r="S464" s="26">
        <v>2196</v>
      </c>
      <c r="T464" s="26">
        <v>1</v>
      </c>
      <c r="U464" s="26" t="s">
        <v>748</v>
      </c>
      <c r="V464" s="26" t="s">
        <v>730</v>
      </c>
      <c r="W464" s="26" t="s">
        <v>160</v>
      </c>
      <c r="X464" s="26" t="s">
        <v>739</v>
      </c>
    </row>
    <row r="465" spans="1:24" x14ac:dyDescent="0.25">
      <c r="A465" s="39">
        <v>46164</v>
      </c>
      <c r="B465" s="37">
        <v>34936</v>
      </c>
      <c r="C465" s="46" t="s">
        <v>16</v>
      </c>
      <c r="D465" s="37">
        <v>1</v>
      </c>
      <c r="E465" s="38">
        <v>480</v>
      </c>
      <c r="F465" s="4" t="s">
        <v>751</v>
      </c>
      <c r="G465" s="104">
        <v>9501</v>
      </c>
      <c r="H465" s="2" t="s">
        <v>168</v>
      </c>
      <c r="I465" s="106" t="s">
        <v>816</v>
      </c>
      <c r="J465" s="100">
        <v>47048</v>
      </c>
      <c r="K465" s="100">
        <v>19019</v>
      </c>
      <c r="L465" s="105">
        <v>46178</v>
      </c>
      <c r="M465" s="105">
        <v>46178</v>
      </c>
      <c r="N465" s="31"/>
      <c r="O465" s="30">
        <f t="shared" si="54"/>
        <v>14</v>
      </c>
      <c r="P465" s="30">
        <f>IFERROR(IF(M465="",0,M465-I.T[[#This Row],[Data Expedição]]),"")</f>
        <v>0</v>
      </c>
      <c r="Q465" s="32">
        <f t="shared" si="55"/>
        <v>46143</v>
      </c>
      <c r="R465" s="33" t="str">
        <f>IFERROR(IF(H465="Entregue",IF(COUNTIFS(I$2:$I1345,I465)&gt;1,"x",1),"x"),"")</f>
        <v>x</v>
      </c>
      <c r="S465" s="26">
        <v>2196</v>
      </c>
      <c r="T465" s="26">
        <v>1</v>
      </c>
      <c r="U465" s="26" t="s">
        <v>748</v>
      </c>
      <c r="V465" s="26" t="s">
        <v>730</v>
      </c>
      <c r="W465" s="26" t="s">
        <v>160</v>
      </c>
      <c r="X465" s="26" t="s">
        <v>739</v>
      </c>
    </row>
    <row r="466" spans="1:24" x14ac:dyDescent="0.25">
      <c r="A466" s="39">
        <v>46164</v>
      </c>
      <c r="B466" s="100">
        <v>32209</v>
      </c>
      <c r="C466" s="101" t="s">
        <v>18</v>
      </c>
      <c r="D466" s="100">
        <v>5</v>
      </c>
      <c r="E466" s="102">
        <v>3018</v>
      </c>
      <c r="F466" s="3" t="s">
        <v>756</v>
      </c>
      <c r="G466" s="104">
        <v>9502</v>
      </c>
      <c r="H466" s="2" t="s">
        <v>168</v>
      </c>
      <c r="I466" s="106" t="s">
        <v>817</v>
      </c>
      <c r="J466" s="100">
        <v>47049</v>
      </c>
      <c r="K466" s="100">
        <v>19019</v>
      </c>
      <c r="L466" s="105">
        <v>46178</v>
      </c>
      <c r="M466" s="105">
        <v>46178</v>
      </c>
      <c r="N466" s="103"/>
      <c r="O466" s="57">
        <f t="shared" si="54"/>
        <v>14</v>
      </c>
      <c r="P466" s="30">
        <f>IFERROR(IF(M466="",0,M466-I.T[[#This Row],[Data Expedição]]),"")</f>
        <v>0</v>
      </c>
      <c r="Q466" s="59">
        <f t="shared" si="55"/>
        <v>46143</v>
      </c>
      <c r="R466" s="60" t="str">
        <f>IFERROR(IF(H466="Entregue",IF(COUNTIFS(I$2:$I1168,I466)&gt;1,"x",1),"x"),"")</f>
        <v>x</v>
      </c>
      <c r="S466" s="26">
        <v>2196</v>
      </c>
      <c r="T466" s="26">
        <v>1</v>
      </c>
      <c r="U466" s="26" t="s">
        <v>748</v>
      </c>
      <c r="V466" s="26" t="s">
        <v>730</v>
      </c>
      <c r="W466" s="26" t="s">
        <v>160</v>
      </c>
      <c r="X466" s="26" t="s">
        <v>739</v>
      </c>
    </row>
    <row r="467" spans="1:24" x14ac:dyDescent="0.25">
      <c r="A467" s="39">
        <v>46164</v>
      </c>
      <c r="B467" s="100">
        <v>34932</v>
      </c>
      <c r="C467" s="101" t="s">
        <v>20</v>
      </c>
      <c r="D467" s="100">
        <v>1</v>
      </c>
      <c r="E467" s="102">
        <v>480</v>
      </c>
      <c r="F467" s="3" t="s">
        <v>756</v>
      </c>
      <c r="G467" s="104">
        <v>9502</v>
      </c>
      <c r="H467" s="2" t="s">
        <v>168</v>
      </c>
      <c r="I467" s="56" t="s">
        <v>817</v>
      </c>
      <c r="J467" s="100">
        <v>47049</v>
      </c>
      <c r="K467" s="52">
        <v>19019</v>
      </c>
      <c r="L467" s="105">
        <v>46178</v>
      </c>
      <c r="M467" s="105">
        <v>46178</v>
      </c>
      <c r="N467" s="103"/>
      <c r="O467" s="57">
        <f t="shared" si="54"/>
        <v>14</v>
      </c>
      <c r="P467" s="30">
        <f>IFERROR(IF(M467="",0,M467-I.T[[#This Row],[Data Expedição]]),"")</f>
        <v>0</v>
      </c>
      <c r="Q467" s="59">
        <f t="shared" si="55"/>
        <v>46143</v>
      </c>
      <c r="R467" s="60" t="str">
        <f>IFERROR(IF(H467="Entregue",IF(COUNTIFS(I$2:$I1170,I467)&gt;1,"x",1),"x"),"")</f>
        <v>x</v>
      </c>
      <c r="S467" s="26">
        <v>2196</v>
      </c>
      <c r="T467" s="26">
        <v>1</v>
      </c>
      <c r="U467" s="26" t="s">
        <v>748</v>
      </c>
      <c r="V467" s="26" t="s">
        <v>730</v>
      </c>
      <c r="W467" s="26" t="s">
        <v>160</v>
      </c>
      <c r="X467" s="26" t="s">
        <v>739</v>
      </c>
    </row>
    <row r="468" spans="1:24" x14ac:dyDescent="0.25">
      <c r="A468" s="39">
        <v>46164</v>
      </c>
      <c r="B468" s="100">
        <v>32247</v>
      </c>
      <c r="C468" s="101" t="s">
        <v>24</v>
      </c>
      <c r="D468" s="100">
        <v>2</v>
      </c>
      <c r="E468" s="102">
        <v>960</v>
      </c>
      <c r="F468" s="3" t="s">
        <v>756</v>
      </c>
      <c r="G468" s="104">
        <v>9502</v>
      </c>
      <c r="H468" s="2" t="s">
        <v>168</v>
      </c>
      <c r="I468" s="56" t="s">
        <v>817</v>
      </c>
      <c r="J468" s="100">
        <v>47049</v>
      </c>
      <c r="K468" s="52">
        <v>19019</v>
      </c>
      <c r="L468" s="105">
        <v>46178</v>
      </c>
      <c r="M468" s="105">
        <v>46178</v>
      </c>
      <c r="N468" s="103"/>
      <c r="O468" s="57">
        <f t="shared" si="54"/>
        <v>14</v>
      </c>
      <c r="P468" s="30">
        <f>IFERROR(IF(M468="",0,M468-I.T[[#This Row],[Data Expedição]]),"")</f>
        <v>0</v>
      </c>
      <c r="Q468" s="59">
        <f t="shared" si="55"/>
        <v>46143</v>
      </c>
      <c r="R468" s="60" t="str">
        <f>IFERROR(IF(H468="Entregue",IF(COUNTIFS(I$2:$I1172,I468)&gt;1,"x",1),"x"),"")</f>
        <v>x</v>
      </c>
      <c r="S468" s="26">
        <v>2196</v>
      </c>
      <c r="T468" s="26">
        <v>1</v>
      </c>
      <c r="U468" s="26" t="s">
        <v>748</v>
      </c>
      <c r="V468" s="26" t="s">
        <v>730</v>
      </c>
      <c r="W468" s="26" t="s">
        <v>160</v>
      </c>
      <c r="X468" s="26" t="s">
        <v>739</v>
      </c>
    </row>
    <row r="469" spans="1:24" x14ac:dyDescent="0.25">
      <c r="A469" s="39">
        <v>46164</v>
      </c>
      <c r="B469" s="100">
        <v>95701</v>
      </c>
      <c r="C469" s="101" t="s">
        <v>30</v>
      </c>
      <c r="D469" s="100">
        <v>1</v>
      </c>
      <c r="E469" s="102">
        <v>582</v>
      </c>
      <c r="F469" s="3" t="s">
        <v>756</v>
      </c>
      <c r="G469" s="104">
        <v>9502</v>
      </c>
      <c r="H469" s="2" t="s">
        <v>168</v>
      </c>
      <c r="I469" s="106" t="s">
        <v>817</v>
      </c>
      <c r="J469" s="100">
        <v>47049</v>
      </c>
      <c r="K469" s="52">
        <v>19019</v>
      </c>
      <c r="L469" s="105">
        <v>46178</v>
      </c>
      <c r="M469" s="105">
        <v>46178</v>
      </c>
      <c r="N469" s="103"/>
      <c r="O469" s="57">
        <f t="shared" si="54"/>
        <v>14</v>
      </c>
      <c r="P469" s="30">
        <f>IFERROR(IF(M469="",0,M469-I.T[[#This Row],[Data Expedição]]),"")</f>
        <v>0</v>
      </c>
      <c r="Q469" s="59">
        <f t="shared" si="55"/>
        <v>46143</v>
      </c>
      <c r="R469" s="60" t="str">
        <f>IFERROR(IF(H469="Entregue",IF(COUNTIFS(I$2:$I1174,I469)&gt;1,"x",1),"x"),"")</f>
        <v>x</v>
      </c>
      <c r="S469" s="26">
        <v>2196</v>
      </c>
      <c r="T469" s="26">
        <v>1</v>
      </c>
      <c r="U469" s="26" t="s">
        <v>748</v>
      </c>
      <c r="V469" s="26" t="s">
        <v>730</v>
      </c>
      <c r="W469" s="26" t="s">
        <v>160</v>
      </c>
      <c r="X469" s="26" t="s">
        <v>739</v>
      </c>
    </row>
    <row r="470" spans="1:24" x14ac:dyDescent="0.25">
      <c r="A470" s="39">
        <v>46164</v>
      </c>
      <c r="B470" s="100">
        <v>32446</v>
      </c>
      <c r="C470" s="101" t="s">
        <v>32</v>
      </c>
      <c r="D470" s="100">
        <v>1</v>
      </c>
      <c r="E470" s="102">
        <v>372</v>
      </c>
      <c r="F470" s="3" t="s">
        <v>756</v>
      </c>
      <c r="G470" s="104">
        <v>9502</v>
      </c>
      <c r="H470" s="2" t="s">
        <v>168</v>
      </c>
      <c r="I470" s="106" t="s">
        <v>817</v>
      </c>
      <c r="J470" s="100">
        <v>47049</v>
      </c>
      <c r="K470" s="52">
        <v>19019</v>
      </c>
      <c r="L470" s="105">
        <v>46178</v>
      </c>
      <c r="M470" s="105">
        <v>46178</v>
      </c>
      <c r="N470" s="103"/>
      <c r="O470" s="57">
        <f t="shared" si="54"/>
        <v>14</v>
      </c>
      <c r="P470" s="30">
        <f>IFERROR(IF(M470="",0,M470-I.T[[#This Row],[Data Expedição]]),"")</f>
        <v>0</v>
      </c>
      <c r="Q470" s="59">
        <f t="shared" si="55"/>
        <v>46143</v>
      </c>
      <c r="R470" s="60" t="str">
        <f>IFERROR(IF(H470="Entregue",IF(COUNTIFS(I$2:$I1176,I470)&gt;1,"x",1),"x"),"")</f>
        <v>x</v>
      </c>
      <c r="S470" s="26">
        <v>2196</v>
      </c>
      <c r="T470" s="26">
        <v>1</v>
      </c>
      <c r="U470" s="26" t="s">
        <v>748</v>
      </c>
      <c r="V470" s="26" t="s">
        <v>730</v>
      </c>
      <c r="W470" s="26" t="s">
        <v>160</v>
      </c>
      <c r="X470" s="26" t="s">
        <v>739</v>
      </c>
    </row>
    <row r="471" spans="1:24" x14ac:dyDescent="0.25">
      <c r="A471" s="39">
        <v>46164</v>
      </c>
      <c r="B471" s="37">
        <v>30745</v>
      </c>
      <c r="C471" s="46" t="s">
        <v>43</v>
      </c>
      <c r="D471" s="37">
        <v>1</v>
      </c>
      <c r="E471" s="38">
        <v>294</v>
      </c>
      <c r="F471" s="3" t="s">
        <v>756</v>
      </c>
      <c r="G471" s="104">
        <v>9502</v>
      </c>
      <c r="H471" s="2" t="s">
        <v>818</v>
      </c>
      <c r="I471" s="106" t="s">
        <v>817</v>
      </c>
      <c r="J471" s="100">
        <v>47049</v>
      </c>
      <c r="K471" s="52">
        <v>19019</v>
      </c>
      <c r="L471" s="105">
        <v>46178</v>
      </c>
      <c r="M471" s="105">
        <v>46178</v>
      </c>
      <c r="N471" s="31"/>
      <c r="O471" s="30">
        <f t="shared" si="54"/>
        <v>14</v>
      </c>
      <c r="P471" s="30">
        <f>IFERROR(IF(M471="",0,M471-I.T[[#This Row],[Data Expedição]]),"")</f>
        <v>0</v>
      </c>
      <c r="Q471" s="32">
        <f t="shared" si="55"/>
        <v>46143</v>
      </c>
      <c r="R471" s="33" t="str">
        <f>IFERROR(IF(H471="Entregue",IF(COUNTIFS(I$2:$I1345,I471)&gt;1,"x",1),"x"),"")</f>
        <v>x</v>
      </c>
      <c r="S471" s="26">
        <v>2196</v>
      </c>
      <c r="T471" s="26">
        <v>1</v>
      </c>
      <c r="U471" s="26" t="s">
        <v>748</v>
      </c>
      <c r="V471" s="26" t="s">
        <v>730</v>
      </c>
      <c r="W471" s="26" t="s">
        <v>160</v>
      </c>
      <c r="X471" s="26" t="s">
        <v>739</v>
      </c>
    </row>
    <row r="472" spans="1:24" x14ac:dyDescent="0.25">
      <c r="A472" s="39">
        <v>46164</v>
      </c>
      <c r="B472" s="37">
        <v>95556</v>
      </c>
      <c r="C472" s="46" t="s">
        <v>44</v>
      </c>
      <c r="D472" s="37">
        <v>1</v>
      </c>
      <c r="E472" s="38">
        <v>90</v>
      </c>
      <c r="F472" s="3" t="s">
        <v>756</v>
      </c>
      <c r="G472" s="104">
        <v>9502</v>
      </c>
      <c r="H472" s="2" t="s">
        <v>168</v>
      </c>
      <c r="I472" s="106" t="s">
        <v>817</v>
      </c>
      <c r="J472" s="100">
        <v>47049</v>
      </c>
      <c r="K472" s="52">
        <v>19019</v>
      </c>
      <c r="L472" s="105">
        <v>46178</v>
      </c>
      <c r="M472" s="105">
        <v>46178</v>
      </c>
      <c r="N472" s="31"/>
      <c r="O472" s="30">
        <f t="shared" si="54"/>
        <v>14</v>
      </c>
      <c r="P472" s="30">
        <f>IFERROR(IF(M472="",0,M472-I.T[[#This Row],[Data Expedição]]),"")</f>
        <v>0</v>
      </c>
      <c r="Q472" s="32">
        <f t="shared" si="55"/>
        <v>46143</v>
      </c>
      <c r="R472" s="26" t="str">
        <f>IFERROR(IF(H472="Entregue",IF(COUNTIFS(I$2:$I1181,I472)&gt;1,"x",1),"x"),"")</f>
        <v>x</v>
      </c>
      <c r="S472" s="26">
        <v>2196</v>
      </c>
      <c r="T472" s="26">
        <v>1</v>
      </c>
      <c r="U472" s="26" t="s">
        <v>748</v>
      </c>
      <c r="V472" s="26" t="s">
        <v>730</v>
      </c>
      <c r="W472" s="26" t="s">
        <v>160</v>
      </c>
      <c r="X472" s="26" t="s">
        <v>739</v>
      </c>
    </row>
    <row r="473" spans="1:24" x14ac:dyDescent="0.25">
      <c r="A473" s="39">
        <v>46164</v>
      </c>
      <c r="B473" s="100">
        <v>32619</v>
      </c>
      <c r="C473" s="101" t="s">
        <v>45</v>
      </c>
      <c r="D473" s="100">
        <v>1</v>
      </c>
      <c r="E473" s="102">
        <v>372</v>
      </c>
      <c r="F473" s="3" t="s">
        <v>756</v>
      </c>
      <c r="G473" s="104">
        <v>9502</v>
      </c>
      <c r="H473" s="2" t="s">
        <v>168</v>
      </c>
      <c r="I473" s="106" t="s">
        <v>817</v>
      </c>
      <c r="J473" s="100">
        <v>47049</v>
      </c>
      <c r="K473" s="52">
        <v>19019</v>
      </c>
      <c r="L473" s="105">
        <v>46178</v>
      </c>
      <c r="M473" s="105">
        <v>46178</v>
      </c>
      <c r="N473" s="103"/>
      <c r="O473" s="57">
        <f t="shared" si="54"/>
        <v>14</v>
      </c>
      <c r="P473" s="30">
        <f>IFERROR(IF(M473="",0,M473-I.T[[#This Row],[Data Expedição]]),"")</f>
        <v>0</v>
      </c>
      <c r="Q473" s="59">
        <f t="shared" si="55"/>
        <v>46143</v>
      </c>
      <c r="R473" s="60" t="str">
        <f>IFERROR(IF(H473="Entregue",IF(COUNTIFS(I$2:$I1182,I473)&gt;1,"x",1),"x"),"")</f>
        <v>x</v>
      </c>
      <c r="S473" s="26">
        <v>2196</v>
      </c>
      <c r="T473" s="26">
        <v>1</v>
      </c>
      <c r="U473" s="26" t="s">
        <v>748</v>
      </c>
      <c r="V473" s="26" t="s">
        <v>730</v>
      </c>
      <c r="W473" s="26" t="s">
        <v>160</v>
      </c>
      <c r="X473" s="26" t="s">
        <v>739</v>
      </c>
    </row>
    <row r="474" spans="1:24" x14ac:dyDescent="0.25">
      <c r="A474" s="39"/>
      <c r="B474" s="37"/>
      <c r="C474" s="46"/>
      <c r="D474" s="37"/>
      <c r="E474" s="38"/>
      <c r="F474" s="37"/>
      <c r="G474" s="98"/>
      <c r="H474" s="37"/>
      <c r="I474" s="28"/>
      <c r="J474" s="37"/>
      <c r="K474" s="37"/>
      <c r="L474" s="39"/>
      <c r="M474" s="39"/>
      <c r="N474" s="28"/>
      <c r="O474" s="26"/>
      <c r="P474" s="26"/>
      <c r="Q474" s="25"/>
      <c r="R474" s="26"/>
      <c r="S474" s="26"/>
      <c r="T474" s="26"/>
      <c r="U474" s="26"/>
      <c r="V474" s="26"/>
      <c r="W474" s="26"/>
      <c r="X474" s="26"/>
    </row>
    <row r="475" spans="1:24" x14ac:dyDescent="0.25">
      <c r="A475" s="39">
        <v>46164</v>
      </c>
      <c r="B475" s="100">
        <v>95675</v>
      </c>
      <c r="C475" s="101" t="s">
        <v>189</v>
      </c>
      <c r="D475" s="100">
        <v>5</v>
      </c>
      <c r="E475" s="102">
        <v>4320</v>
      </c>
      <c r="F475" s="4" t="s">
        <v>751</v>
      </c>
      <c r="G475" s="104">
        <v>9503</v>
      </c>
      <c r="H475" s="2" t="s">
        <v>168</v>
      </c>
      <c r="I475" s="56" t="s">
        <v>819</v>
      </c>
      <c r="J475" s="100">
        <v>46919</v>
      </c>
      <c r="K475" s="100">
        <v>18909</v>
      </c>
      <c r="L475" s="105">
        <v>46174</v>
      </c>
      <c r="M475" s="105">
        <v>46174</v>
      </c>
      <c r="N475" s="103"/>
      <c r="O475" s="57">
        <f t="shared" ref="O475:O484" si="56">IFERROR(IF(L475="",0,L475-A475),"")</f>
        <v>10</v>
      </c>
      <c r="P475" s="30">
        <f>IFERROR(IF(M475="",0,M475-I.T[[#This Row],[Data Expedição]]),"")</f>
        <v>0</v>
      </c>
      <c r="Q475" s="59">
        <f t="shared" ref="Q475:Q484" si="57">IFERROR(DATE(YEAR(A475),MONTH(A475),1),"")</f>
        <v>46143</v>
      </c>
      <c r="R475" s="60" t="str">
        <f>IFERROR(IF(H475="Entregue",IF(COUNTIFS(I$2:$I1186,I475)&gt;1,"x",1),"x"),"")</f>
        <v>x</v>
      </c>
      <c r="S475" s="26">
        <v>2196</v>
      </c>
      <c r="T475" s="26">
        <v>1</v>
      </c>
      <c r="U475" s="26" t="s">
        <v>748</v>
      </c>
      <c r="V475" s="26" t="s">
        <v>730</v>
      </c>
      <c r="W475" s="26" t="s">
        <v>160</v>
      </c>
      <c r="X475" s="60"/>
    </row>
    <row r="476" spans="1:24" x14ac:dyDescent="0.25">
      <c r="A476" s="39">
        <v>46164</v>
      </c>
      <c r="B476" s="100">
        <v>32035</v>
      </c>
      <c r="C476" s="101" t="s">
        <v>211</v>
      </c>
      <c r="D476" s="100">
        <v>3</v>
      </c>
      <c r="E476" s="102">
        <v>3222</v>
      </c>
      <c r="F476" s="4" t="s">
        <v>751</v>
      </c>
      <c r="G476" s="104">
        <v>9503</v>
      </c>
      <c r="H476" s="2" t="s">
        <v>168</v>
      </c>
      <c r="I476" s="106" t="s">
        <v>819</v>
      </c>
      <c r="J476" s="100">
        <v>46919</v>
      </c>
      <c r="K476" s="100">
        <v>18909</v>
      </c>
      <c r="L476" s="105">
        <v>46174</v>
      </c>
      <c r="M476" s="105">
        <v>46174</v>
      </c>
      <c r="N476" s="103"/>
      <c r="O476" s="57">
        <f t="shared" si="56"/>
        <v>10</v>
      </c>
      <c r="P476" s="30">
        <f>IFERROR(IF(M476="",0,M476-I.T[[#This Row],[Data Expedição]]),"")</f>
        <v>0</v>
      </c>
      <c r="Q476" s="59">
        <f t="shared" si="57"/>
        <v>46143</v>
      </c>
      <c r="R476" s="56" t="str">
        <f>IFERROR(IF(H476="Entregue",IF(COUNTIFS(I$2:$I1345,I476)&gt;1,"x",1),"x"),"")</f>
        <v>x</v>
      </c>
      <c r="S476" s="26">
        <v>2196</v>
      </c>
      <c r="T476" s="26">
        <v>1</v>
      </c>
      <c r="U476" s="26" t="s">
        <v>748</v>
      </c>
      <c r="V476" s="26" t="s">
        <v>730</v>
      </c>
      <c r="W476" s="26" t="s">
        <v>160</v>
      </c>
      <c r="X476" s="60"/>
    </row>
    <row r="477" spans="1:24" x14ac:dyDescent="0.25">
      <c r="A477" s="39">
        <v>46164</v>
      </c>
      <c r="B477" s="100">
        <v>33452</v>
      </c>
      <c r="C477" s="101" t="s">
        <v>221</v>
      </c>
      <c r="D477" s="100">
        <v>3</v>
      </c>
      <c r="E477" s="102">
        <v>2064</v>
      </c>
      <c r="F477" s="4" t="s">
        <v>751</v>
      </c>
      <c r="G477" s="104">
        <v>9503</v>
      </c>
      <c r="H477" s="2" t="s">
        <v>168</v>
      </c>
      <c r="I477" s="106" t="s">
        <v>819</v>
      </c>
      <c r="J477" s="100">
        <v>46919</v>
      </c>
      <c r="K477" s="100">
        <v>18909</v>
      </c>
      <c r="L477" s="105">
        <v>46174</v>
      </c>
      <c r="M477" s="105">
        <v>46174</v>
      </c>
      <c r="N477" s="103"/>
      <c r="O477" s="57">
        <f t="shared" si="56"/>
        <v>10</v>
      </c>
      <c r="P477" s="30">
        <f>IFERROR(IF(M477="",0,M477-I.T[[#This Row],[Data Expedição]]),"")</f>
        <v>0</v>
      </c>
      <c r="Q477" s="59">
        <f t="shared" si="57"/>
        <v>46143</v>
      </c>
      <c r="R477" s="56" t="str">
        <f>IFERROR(IF(H477="Entregue",IF(COUNTIFS(I$2:$I1345,I477)&gt;1,"x",1),"x"),"")</f>
        <v>x</v>
      </c>
      <c r="S477" s="26">
        <v>2196</v>
      </c>
      <c r="T477" s="26">
        <v>1</v>
      </c>
      <c r="U477" s="26" t="s">
        <v>748</v>
      </c>
      <c r="V477" s="26" t="s">
        <v>730</v>
      </c>
      <c r="W477" s="26" t="s">
        <v>160</v>
      </c>
      <c r="X477" s="60"/>
    </row>
    <row r="478" spans="1:24" x14ac:dyDescent="0.25">
      <c r="A478" s="39">
        <v>46164</v>
      </c>
      <c r="B478" s="100">
        <v>32257</v>
      </c>
      <c r="C478" s="101" t="s">
        <v>237</v>
      </c>
      <c r="D478" s="100">
        <v>2</v>
      </c>
      <c r="E478" s="102">
        <v>1572</v>
      </c>
      <c r="F478" s="4" t="s">
        <v>751</v>
      </c>
      <c r="G478" s="104">
        <v>9503</v>
      </c>
      <c r="H478" s="2" t="s">
        <v>168</v>
      </c>
      <c r="I478" s="106" t="s">
        <v>819</v>
      </c>
      <c r="J478" s="100">
        <v>46919</v>
      </c>
      <c r="K478" s="100">
        <v>18909</v>
      </c>
      <c r="L478" s="105">
        <v>46174</v>
      </c>
      <c r="M478" s="105">
        <v>46174</v>
      </c>
      <c r="N478" s="103"/>
      <c r="O478" s="57">
        <f t="shared" si="56"/>
        <v>10</v>
      </c>
      <c r="P478" s="30">
        <f>IFERROR(IF(M478="",0,M478-I.T[[#This Row],[Data Expedição]]),"")</f>
        <v>0</v>
      </c>
      <c r="Q478" s="59">
        <f t="shared" si="57"/>
        <v>46143</v>
      </c>
      <c r="R478" s="56" t="str">
        <f>IFERROR(IF(H478="Entregue",IF(COUNTIFS(I$2:$I1345,I478)&gt;1,"x",1),"x"),"")</f>
        <v>x</v>
      </c>
      <c r="S478" s="26">
        <v>2196</v>
      </c>
      <c r="T478" s="26">
        <v>1</v>
      </c>
      <c r="U478" s="26" t="s">
        <v>748</v>
      </c>
      <c r="V478" s="26" t="s">
        <v>730</v>
      </c>
      <c r="W478" s="26" t="s">
        <v>160</v>
      </c>
      <c r="X478" s="60"/>
    </row>
    <row r="479" spans="1:24" x14ac:dyDescent="0.25">
      <c r="A479" s="39">
        <v>46164</v>
      </c>
      <c r="B479" s="100">
        <v>43735</v>
      </c>
      <c r="C479" s="101" t="s">
        <v>323</v>
      </c>
      <c r="D479" s="100">
        <v>1</v>
      </c>
      <c r="E479" s="102">
        <v>492</v>
      </c>
      <c r="F479" s="4" t="s">
        <v>751</v>
      </c>
      <c r="G479" s="104">
        <v>9503</v>
      </c>
      <c r="H479" s="2" t="s">
        <v>168</v>
      </c>
      <c r="I479" s="106" t="s">
        <v>819</v>
      </c>
      <c r="J479" s="100">
        <v>46919</v>
      </c>
      <c r="K479" s="100">
        <v>18909</v>
      </c>
      <c r="L479" s="105">
        <v>46174</v>
      </c>
      <c r="M479" s="105">
        <v>46174</v>
      </c>
      <c r="N479" s="103"/>
      <c r="O479" s="57">
        <f t="shared" si="56"/>
        <v>10</v>
      </c>
      <c r="P479" s="30">
        <f>IFERROR(IF(M479="",0,M479-I.T[[#This Row],[Data Expedição]]),"")</f>
        <v>0</v>
      </c>
      <c r="Q479" s="59">
        <f t="shared" si="57"/>
        <v>46143</v>
      </c>
      <c r="R479" s="60" t="str">
        <f>IFERROR(IF(H479="Entregue",IF(COUNTIFS(I$2:$I1194,I479)&gt;1,"x",1),"x"),"")</f>
        <v>x</v>
      </c>
      <c r="S479" s="26">
        <v>2196</v>
      </c>
      <c r="T479" s="26">
        <v>1</v>
      </c>
      <c r="U479" s="26" t="s">
        <v>748</v>
      </c>
      <c r="V479" s="26" t="s">
        <v>730</v>
      </c>
      <c r="W479" s="26" t="s">
        <v>160</v>
      </c>
      <c r="X479" s="60"/>
    </row>
    <row r="480" spans="1:24" x14ac:dyDescent="0.25">
      <c r="A480" s="39">
        <v>46164</v>
      </c>
      <c r="B480" s="100">
        <v>33598</v>
      </c>
      <c r="C480" s="101" t="s">
        <v>324</v>
      </c>
      <c r="D480" s="100">
        <v>1</v>
      </c>
      <c r="E480" s="102">
        <v>516</v>
      </c>
      <c r="F480" s="4" t="s">
        <v>751</v>
      </c>
      <c r="G480" s="104">
        <v>9503</v>
      </c>
      <c r="H480" s="2" t="s">
        <v>168</v>
      </c>
      <c r="I480" s="56" t="s">
        <v>819</v>
      </c>
      <c r="J480" s="100">
        <v>46919</v>
      </c>
      <c r="K480" s="100">
        <v>18909</v>
      </c>
      <c r="L480" s="105">
        <v>46174</v>
      </c>
      <c r="M480" s="105">
        <v>46174</v>
      </c>
      <c r="N480" s="103"/>
      <c r="O480" s="57">
        <f t="shared" si="56"/>
        <v>10</v>
      </c>
      <c r="P480" s="30">
        <f>IFERROR(IF(M480="",0,M480-I.T[[#This Row],[Data Expedição]]),"")</f>
        <v>0</v>
      </c>
      <c r="Q480" s="59">
        <f t="shared" si="57"/>
        <v>46143</v>
      </c>
      <c r="R480" s="60" t="str">
        <f>IFERROR(IF(H480="Entregue",IF(COUNTIFS(I$2:$I1196,I480)&gt;1,"x",1),"x"),"")</f>
        <v>x</v>
      </c>
      <c r="S480" s="26">
        <v>2196</v>
      </c>
      <c r="T480" s="26">
        <v>1</v>
      </c>
      <c r="U480" s="26" t="s">
        <v>748</v>
      </c>
      <c r="V480" s="26" t="s">
        <v>730</v>
      </c>
      <c r="W480" s="26" t="s">
        <v>160</v>
      </c>
      <c r="X480" s="60"/>
    </row>
    <row r="481" spans="1:24" x14ac:dyDescent="0.25">
      <c r="A481" s="39">
        <v>46164</v>
      </c>
      <c r="B481" s="100">
        <v>32923</v>
      </c>
      <c r="C481" s="101" t="s">
        <v>346</v>
      </c>
      <c r="D481" s="100">
        <v>1</v>
      </c>
      <c r="E481" s="102">
        <v>144</v>
      </c>
      <c r="F481" s="4" t="s">
        <v>751</v>
      </c>
      <c r="G481" s="104">
        <v>9503</v>
      </c>
      <c r="H481" s="2" t="s">
        <v>168</v>
      </c>
      <c r="I481" s="106" t="s">
        <v>819</v>
      </c>
      <c r="J481" s="100">
        <v>46919</v>
      </c>
      <c r="K481" s="100">
        <v>18909</v>
      </c>
      <c r="L481" s="105">
        <v>46174</v>
      </c>
      <c r="M481" s="105">
        <v>46174</v>
      </c>
      <c r="N481" s="103"/>
      <c r="O481" s="57">
        <f t="shared" si="56"/>
        <v>10</v>
      </c>
      <c r="P481" s="30">
        <f>IFERROR(IF(M481="",0,M481-I.T[[#This Row],[Data Expedição]]),"")</f>
        <v>0</v>
      </c>
      <c r="Q481" s="59">
        <f t="shared" si="57"/>
        <v>46143</v>
      </c>
      <c r="R481" s="56" t="str">
        <f>IFERROR(IF(H481="Entregue",IF(COUNTIFS(I$2:$I1345,I481)&gt;1,"x",1),"x"),"")</f>
        <v>x</v>
      </c>
      <c r="S481" s="26">
        <v>2196</v>
      </c>
      <c r="T481" s="26">
        <v>1</v>
      </c>
      <c r="U481" s="26" t="s">
        <v>748</v>
      </c>
      <c r="V481" s="26" t="s">
        <v>730</v>
      </c>
      <c r="W481" s="26" t="s">
        <v>160</v>
      </c>
      <c r="X481" s="60"/>
    </row>
    <row r="482" spans="1:24" x14ac:dyDescent="0.25">
      <c r="A482" s="39">
        <v>46164</v>
      </c>
      <c r="B482" s="37">
        <v>32926</v>
      </c>
      <c r="C482" s="46" t="s">
        <v>354</v>
      </c>
      <c r="D482" s="37">
        <v>1</v>
      </c>
      <c r="E482" s="38">
        <v>108</v>
      </c>
      <c r="F482" s="4" t="s">
        <v>751</v>
      </c>
      <c r="G482" s="104">
        <v>9503</v>
      </c>
      <c r="H482" s="2" t="s">
        <v>168</v>
      </c>
      <c r="I482" s="106" t="s">
        <v>819</v>
      </c>
      <c r="J482" s="100">
        <v>46919</v>
      </c>
      <c r="K482" s="100">
        <v>18909</v>
      </c>
      <c r="L482" s="105">
        <v>46174</v>
      </c>
      <c r="M482" s="105">
        <v>46174</v>
      </c>
      <c r="N482" s="31"/>
      <c r="O482" s="30">
        <f t="shared" si="56"/>
        <v>10</v>
      </c>
      <c r="P482" s="30">
        <f>IFERROR(IF(M482="",0,M482-I.T[[#This Row],[Data Expedição]]),"")</f>
        <v>0</v>
      </c>
      <c r="Q482" s="32">
        <f t="shared" si="57"/>
        <v>46143</v>
      </c>
      <c r="R482" s="33" t="str">
        <f>IFERROR(IF(H482="Entregue",IF(COUNTIFS(I$2:$I1345,I482)&gt;1,"x",1),"x"),"")</f>
        <v>x</v>
      </c>
      <c r="S482" s="26">
        <v>2196</v>
      </c>
      <c r="T482" s="26">
        <v>1</v>
      </c>
      <c r="U482" s="26" t="s">
        <v>748</v>
      </c>
      <c r="V482" s="26" t="s">
        <v>730</v>
      </c>
      <c r="W482" s="26" t="s">
        <v>160</v>
      </c>
      <c r="X482" s="26"/>
    </row>
    <row r="483" spans="1:24" x14ac:dyDescent="0.25">
      <c r="A483" s="39">
        <v>46164</v>
      </c>
      <c r="B483" s="100">
        <v>43984</v>
      </c>
      <c r="C483" s="101" t="s">
        <v>355</v>
      </c>
      <c r="D483" s="100">
        <v>1</v>
      </c>
      <c r="E483" s="102">
        <v>48</v>
      </c>
      <c r="F483" s="4" t="s">
        <v>751</v>
      </c>
      <c r="G483" s="104">
        <v>9503</v>
      </c>
      <c r="H483" s="2" t="s">
        <v>168</v>
      </c>
      <c r="I483" s="106" t="s">
        <v>819</v>
      </c>
      <c r="J483" s="100">
        <v>46919</v>
      </c>
      <c r="K483" s="100">
        <v>18909</v>
      </c>
      <c r="L483" s="105">
        <v>46174</v>
      </c>
      <c r="M483" s="105">
        <v>46174</v>
      </c>
      <c r="N483" s="103"/>
      <c r="O483" s="57">
        <f t="shared" si="56"/>
        <v>10</v>
      </c>
      <c r="P483" s="30">
        <f>IFERROR(IF(M483="",0,M483-I.T[[#This Row],[Data Expedição]]),"")</f>
        <v>0</v>
      </c>
      <c r="Q483" s="59">
        <f t="shared" si="57"/>
        <v>46143</v>
      </c>
      <c r="R483" s="56" t="str">
        <f>IFERROR(IF(H483="Entregue",IF(COUNTIFS(I$2:$I1345,I483)&gt;1,"x",1),"x"),"")</f>
        <v>x</v>
      </c>
      <c r="S483" s="26">
        <v>2196</v>
      </c>
      <c r="T483" s="26">
        <v>1</v>
      </c>
      <c r="U483" s="26" t="s">
        <v>748</v>
      </c>
      <c r="V483" s="26" t="s">
        <v>730</v>
      </c>
      <c r="W483" s="26" t="s">
        <v>160</v>
      </c>
      <c r="X483" s="60"/>
    </row>
    <row r="484" spans="1:24" x14ac:dyDescent="0.25">
      <c r="A484" s="39">
        <v>46164</v>
      </c>
      <c r="B484" s="100">
        <v>33274</v>
      </c>
      <c r="C484" s="101" t="s">
        <v>117</v>
      </c>
      <c r="D484" s="100">
        <v>1</v>
      </c>
      <c r="E484" s="102">
        <v>24</v>
      </c>
      <c r="F484" s="4" t="s">
        <v>751</v>
      </c>
      <c r="G484" s="104">
        <v>9503</v>
      </c>
      <c r="H484" s="2" t="s">
        <v>168</v>
      </c>
      <c r="I484" s="106" t="s">
        <v>819</v>
      </c>
      <c r="J484" s="100">
        <v>46919</v>
      </c>
      <c r="K484" s="100">
        <v>18909</v>
      </c>
      <c r="L484" s="105">
        <v>46174</v>
      </c>
      <c r="M484" s="105">
        <v>46174</v>
      </c>
      <c r="N484" s="103"/>
      <c r="O484" s="57">
        <f t="shared" si="56"/>
        <v>10</v>
      </c>
      <c r="P484" s="30">
        <f>IFERROR(IF(M484="",0,M484-I.T[[#This Row],[Data Expedição]]),"")</f>
        <v>0</v>
      </c>
      <c r="Q484" s="59">
        <f t="shared" si="57"/>
        <v>46143</v>
      </c>
      <c r="R484" s="56" t="str">
        <f>IFERROR(IF(H484="Entregue",IF(COUNTIFS(I$2:$I1345,I484)&gt;1,"x",1),"x"),"")</f>
        <v>x</v>
      </c>
      <c r="S484" s="26">
        <v>2196</v>
      </c>
      <c r="T484" s="26">
        <v>1</v>
      </c>
      <c r="U484" s="26" t="s">
        <v>748</v>
      </c>
      <c r="V484" s="26" t="s">
        <v>730</v>
      </c>
      <c r="W484" s="26" t="s">
        <v>160</v>
      </c>
      <c r="X484" s="60"/>
    </row>
    <row r="485" spans="1:24" x14ac:dyDescent="0.25">
      <c r="A485" s="41"/>
      <c r="B485" s="4"/>
      <c r="C485" s="47"/>
      <c r="D485" s="4"/>
      <c r="E485" s="42"/>
      <c r="F485" s="4"/>
      <c r="G485" s="40"/>
      <c r="H485" s="4"/>
      <c r="I485" s="33"/>
      <c r="J485" s="4"/>
      <c r="K485" s="4"/>
      <c r="L485" s="41"/>
      <c r="M485" s="41"/>
      <c r="N485" s="33"/>
      <c r="O485" s="26"/>
      <c r="P485" s="26"/>
      <c r="Q485" s="25"/>
      <c r="R485" s="26"/>
      <c r="S485" s="26"/>
      <c r="T485" s="26"/>
      <c r="U485" s="26"/>
      <c r="V485" s="26"/>
      <c r="W485" s="26"/>
      <c r="X485" s="26"/>
    </row>
    <row r="486" spans="1:24" x14ac:dyDescent="0.25">
      <c r="A486" s="39">
        <v>46164</v>
      </c>
      <c r="B486" s="52">
        <v>43114</v>
      </c>
      <c r="C486" s="53" t="s">
        <v>193</v>
      </c>
      <c r="D486" s="52">
        <v>9</v>
      </c>
      <c r="E486" s="54">
        <v>1708</v>
      </c>
      <c r="F486" s="4" t="s">
        <v>751</v>
      </c>
      <c r="G486" s="55">
        <v>9504</v>
      </c>
      <c r="H486" s="2" t="s">
        <v>168</v>
      </c>
      <c r="I486" s="56" t="s">
        <v>820</v>
      </c>
      <c r="J486" s="52">
        <v>46631</v>
      </c>
      <c r="K486" s="52"/>
      <c r="L486" s="51">
        <v>46167</v>
      </c>
      <c r="M486" s="51">
        <v>46167</v>
      </c>
      <c r="N486" s="58"/>
      <c r="O486" s="57">
        <f>IFERROR(IF(L486="",0,L486-A486),"")</f>
        <v>3</v>
      </c>
      <c r="P486" s="30">
        <f>IFERROR(IF(M486="",0,M486-I.T[[#This Row],[Data Expedição]]),"")</f>
        <v>0</v>
      </c>
      <c r="Q486" s="59">
        <f>IFERROR(DATE(YEAR(A486),MONTH(A486),1),"")</f>
        <v>46143</v>
      </c>
      <c r="R486" s="56" t="str">
        <f>IFERROR(IF(H486="Entregue",IF(COUNTIFS(I$2:$I1345,I486)&gt;1,"x",1),"x"),"")</f>
        <v>x</v>
      </c>
      <c r="S486" s="26">
        <v>2196</v>
      </c>
      <c r="T486" s="26">
        <v>1</v>
      </c>
      <c r="U486" s="26" t="s">
        <v>748</v>
      </c>
      <c r="V486" s="26" t="s">
        <v>730</v>
      </c>
      <c r="W486" s="26" t="s">
        <v>179</v>
      </c>
      <c r="X486" s="60"/>
    </row>
    <row r="487" spans="1:24" x14ac:dyDescent="0.25">
      <c r="A487" s="39"/>
      <c r="B487" s="37"/>
      <c r="C487" s="46"/>
      <c r="D487" s="37"/>
      <c r="E487" s="38"/>
      <c r="F487" s="37"/>
      <c r="G487" s="98"/>
      <c r="H487" s="37"/>
      <c r="I487" s="28"/>
      <c r="J487" s="37"/>
      <c r="K487" s="37"/>
      <c r="L487" s="39"/>
      <c r="M487" s="39"/>
      <c r="N487" s="28"/>
      <c r="O487" s="26"/>
      <c r="P487" s="26"/>
      <c r="Q487" s="25"/>
      <c r="R487" s="26"/>
      <c r="S487" s="26"/>
      <c r="T487" s="26"/>
      <c r="U487" s="26"/>
      <c r="V487" s="26"/>
      <c r="W487" s="26"/>
      <c r="X487" s="26"/>
    </row>
    <row r="488" spans="1:24" x14ac:dyDescent="0.25">
      <c r="A488" s="39">
        <v>46164</v>
      </c>
      <c r="B488" s="52">
        <v>43114</v>
      </c>
      <c r="C488" s="53" t="s">
        <v>193</v>
      </c>
      <c r="D488" s="52">
        <v>8</v>
      </c>
      <c r="E488" s="54">
        <v>1595</v>
      </c>
      <c r="F488" s="4" t="s">
        <v>751</v>
      </c>
      <c r="G488" s="55">
        <v>9505</v>
      </c>
      <c r="H488" s="2" t="s">
        <v>168</v>
      </c>
      <c r="I488" s="56" t="s">
        <v>821</v>
      </c>
      <c r="J488" s="52">
        <v>46632</v>
      </c>
      <c r="K488" s="52"/>
      <c r="L488" s="51">
        <v>46167</v>
      </c>
      <c r="M488" s="51">
        <v>46167</v>
      </c>
      <c r="N488" s="58"/>
      <c r="O488" s="57">
        <f>IFERROR(IF(L488="",0,L488-A488),"")</f>
        <v>3</v>
      </c>
      <c r="P488" s="30">
        <f>IFERROR(IF(M488="",0,M488-I.T[[#This Row],[Data Expedição]]),"")</f>
        <v>0</v>
      </c>
      <c r="Q488" s="59">
        <f>IFERROR(DATE(YEAR(A488),MONTH(A488),1),"")</f>
        <v>46143</v>
      </c>
      <c r="R488" s="56" t="str">
        <f>IFERROR(IF(H488="Entregue",IF(COUNTIFS(I$2:$I1345,I488)&gt;1,"x",1),"x"),"")</f>
        <v>x</v>
      </c>
      <c r="S488" s="26">
        <v>2196</v>
      </c>
      <c r="T488" s="26">
        <v>1</v>
      </c>
      <c r="U488" s="26" t="s">
        <v>748</v>
      </c>
      <c r="V488" s="26" t="s">
        <v>730</v>
      </c>
      <c r="W488" s="26" t="s">
        <v>179</v>
      </c>
      <c r="X488" s="60"/>
    </row>
    <row r="489" spans="1:24" x14ac:dyDescent="0.25">
      <c r="A489" s="39"/>
      <c r="B489" s="37"/>
      <c r="C489" s="46"/>
      <c r="D489" s="37"/>
      <c r="E489" s="38"/>
      <c r="F489" s="37"/>
      <c r="G489" s="98"/>
      <c r="H489" s="37"/>
      <c r="I489" s="28"/>
      <c r="J489" s="37"/>
      <c r="K489" s="37"/>
      <c r="L489" s="39"/>
      <c r="M489" s="39"/>
      <c r="N489" s="28"/>
      <c r="O489" s="26"/>
      <c r="P489" s="26"/>
      <c r="Q489" s="25"/>
      <c r="R489" s="26"/>
      <c r="S489" s="26"/>
      <c r="T489" s="26"/>
      <c r="U489" s="26"/>
      <c r="V489" s="26"/>
      <c r="W489" s="26"/>
      <c r="X489" s="26"/>
    </row>
    <row r="490" spans="1:24" x14ac:dyDescent="0.25">
      <c r="A490" s="39">
        <v>46164</v>
      </c>
      <c r="B490" s="100">
        <v>34988</v>
      </c>
      <c r="C490" s="101" t="s">
        <v>10</v>
      </c>
      <c r="D490" s="100">
        <v>2</v>
      </c>
      <c r="E490" s="102">
        <v>954</v>
      </c>
      <c r="F490" s="4" t="s">
        <v>751</v>
      </c>
      <c r="G490" s="104">
        <v>9506</v>
      </c>
      <c r="H490" s="2" t="s">
        <v>168</v>
      </c>
      <c r="I490" s="106" t="s">
        <v>822</v>
      </c>
      <c r="J490" s="100">
        <v>46681</v>
      </c>
      <c r="K490" s="100"/>
      <c r="L490" s="51">
        <v>46167</v>
      </c>
      <c r="M490" s="51">
        <v>46167</v>
      </c>
      <c r="N490" s="103"/>
      <c r="O490" s="57">
        <f>IFERROR(IF(L490="",0,L490-A490),"")</f>
        <v>3</v>
      </c>
      <c r="P490" s="30">
        <f>IFERROR(IF(M490="",0,M490-I.T[[#This Row],[Data Expedição]]),"")</f>
        <v>0</v>
      </c>
      <c r="Q490" s="59">
        <f>IFERROR(DATE(YEAR(A490),MONTH(A490),1),"")</f>
        <v>46143</v>
      </c>
      <c r="R490" s="56" t="str">
        <f>IFERROR(IF(H490="Entregue",IF(COUNTIFS(I$2:$I1345,I490)&gt;1,"x",1),"x"),"")</f>
        <v>x</v>
      </c>
      <c r="S490" s="26">
        <v>2196</v>
      </c>
      <c r="T490" s="26">
        <v>1</v>
      </c>
      <c r="U490" s="26" t="s">
        <v>748</v>
      </c>
      <c r="V490" s="26" t="s">
        <v>730</v>
      </c>
      <c r="W490" s="26" t="s">
        <v>179</v>
      </c>
      <c r="X490" s="60"/>
    </row>
    <row r="491" spans="1:24" x14ac:dyDescent="0.25">
      <c r="A491" s="39">
        <v>46164</v>
      </c>
      <c r="B491" s="100">
        <v>33375</v>
      </c>
      <c r="C491" s="101" t="s">
        <v>199</v>
      </c>
      <c r="D491" s="100">
        <v>1</v>
      </c>
      <c r="E491" s="102">
        <v>1662</v>
      </c>
      <c r="F491" s="4" t="s">
        <v>751</v>
      </c>
      <c r="G491" s="104">
        <v>9506</v>
      </c>
      <c r="H491" s="2" t="s">
        <v>168</v>
      </c>
      <c r="I491" s="106" t="s">
        <v>822</v>
      </c>
      <c r="J491" s="100">
        <v>46681</v>
      </c>
      <c r="K491" s="100"/>
      <c r="L491" s="51">
        <v>46167</v>
      </c>
      <c r="M491" s="51">
        <v>46167</v>
      </c>
      <c r="N491" s="103"/>
      <c r="O491" s="57">
        <f>IFERROR(IF(L491="",0,L491-A491),"")</f>
        <v>3</v>
      </c>
      <c r="P491" s="30">
        <f>IFERROR(IF(M491="",0,M491-I.T[[#This Row],[Data Expedição]]),"")</f>
        <v>0</v>
      </c>
      <c r="Q491" s="59">
        <f>IFERROR(DATE(YEAR(A491),MONTH(A491),1),"")</f>
        <v>46143</v>
      </c>
      <c r="R491" s="56" t="str">
        <f>IFERROR(IF(H491="Entregue",IF(COUNTIFS(I$2:$I1345,I491)&gt;1,"x",1),"x"),"")</f>
        <v>x</v>
      </c>
      <c r="S491" s="26">
        <v>2196</v>
      </c>
      <c r="T491" s="26">
        <v>1</v>
      </c>
      <c r="U491" s="26" t="s">
        <v>748</v>
      </c>
      <c r="V491" s="26" t="s">
        <v>730</v>
      </c>
      <c r="W491" s="26" t="s">
        <v>179</v>
      </c>
      <c r="X491" s="60"/>
    </row>
    <row r="492" spans="1:24" x14ac:dyDescent="0.25">
      <c r="A492" s="39">
        <v>46164</v>
      </c>
      <c r="B492" s="100">
        <v>31791</v>
      </c>
      <c r="C492" s="101" t="s">
        <v>106</v>
      </c>
      <c r="D492" s="100">
        <v>2</v>
      </c>
      <c r="E492" s="102">
        <v>972</v>
      </c>
      <c r="F492" s="4" t="s">
        <v>751</v>
      </c>
      <c r="G492" s="104">
        <v>9506</v>
      </c>
      <c r="H492" s="2" t="s">
        <v>168</v>
      </c>
      <c r="I492" s="106" t="s">
        <v>822</v>
      </c>
      <c r="J492" s="100">
        <v>46681</v>
      </c>
      <c r="K492" s="100"/>
      <c r="L492" s="51">
        <v>46167</v>
      </c>
      <c r="M492" s="51">
        <v>46167</v>
      </c>
      <c r="N492" s="103"/>
      <c r="O492" s="57">
        <f>IFERROR(IF(L492="",0,L492-A492),"")</f>
        <v>3</v>
      </c>
      <c r="P492" s="30">
        <f>IFERROR(IF(M492="",0,M492-I.T[[#This Row],[Data Expedição]]),"")</f>
        <v>0</v>
      </c>
      <c r="Q492" s="59">
        <f>IFERROR(DATE(YEAR(A492),MONTH(A492),1),"")</f>
        <v>46143</v>
      </c>
      <c r="R492" s="56" t="str">
        <f>IFERROR(IF(H492="Entregue",IF(COUNTIFS(I$2:$I1345,I492)&gt;1,"x",1),"x"),"")</f>
        <v>x</v>
      </c>
      <c r="S492" s="26">
        <v>2196</v>
      </c>
      <c r="T492" s="26">
        <v>1</v>
      </c>
      <c r="U492" s="26" t="s">
        <v>748</v>
      </c>
      <c r="V492" s="26" t="s">
        <v>730</v>
      </c>
      <c r="W492" s="26" t="s">
        <v>179</v>
      </c>
      <c r="X492" s="60"/>
    </row>
    <row r="493" spans="1:24" x14ac:dyDescent="0.25">
      <c r="A493" s="105"/>
      <c r="B493" s="100"/>
      <c r="C493" s="101"/>
      <c r="D493" s="100"/>
      <c r="E493" s="102"/>
      <c r="F493" s="100"/>
      <c r="G493" s="104"/>
      <c r="H493" s="100"/>
      <c r="I493" s="106"/>
      <c r="J493" s="100"/>
      <c r="K493" s="100"/>
      <c r="L493" s="105"/>
      <c r="M493" s="105"/>
      <c r="N493" s="106"/>
      <c r="O493" s="60"/>
      <c r="P493" s="26"/>
      <c r="Q493" s="107"/>
      <c r="R493" s="60"/>
      <c r="S493" s="60"/>
      <c r="T493" s="60"/>
      <c r="U493" s="60"/>
      <c r="V493" s="60"/>
      <c r="W493" s="60"/>
      <c r="X493" s="60"/>
    </row>
    <row r="494" spans="1:24" x14ac:dyDescent="0.25">
      <c r="A494" s="39">
        <v>46164</v>
      </c>
      <c r="B494" s="100">
        <v>43113</v>
      </c>
      <c r="C494" s="101" t="s">
        <v>202</v>
      </c>
      <c r="D494" s="100">
        <v>15</v>
      </c>
      <c r="E494" s="102">
        <v>2496</v>
      </c>
      <c r="F494" s="4" t="s">
        <v>751</v>
      </c>
      <c r="G494" s="104">
        <v>9507</v>
      </c>
      <c r="H494" s="2" t="s">
        <v>168</v>
      </c>
      <c r="I494" s="106" t="s">
        <v>823</v>
      </c>
      <c r="J494" s="100">
        <v>46683</v>
      </c>
      <c r="K494" s="100"/>
      <c r="L494" s="51">
        <v>46167</v>
      </c>
      <c r="M494" s="51">
        <v>46167</v>
      </c>
      <c r="N494" s="103"/>
      <c r="O494" s="57">
        <f>IFERROR(IF(L494="",0,L494-A494),"")</f>
        <v>3</v>
      </c>
      <c r="P494" s="30">
        <f>IFERROR(IF(M494="",0,M494-I.T[[#This Row],[Data Expedição]]),"")</f>
        <v>0</v>
      </c>
      <c r="Q494" s="59">
        <f>IFERROR(DATE(YEAR(A494),MONTH(A494),1),"")</f>
        <v>46143</v>
      </c>
      <c r="R494" s="56" t="str">
        <f>IFERROR(IF(H494="Entregue",IF(COUNTIFS(I$2:$I1345,I494)&gt;1,"x",1),"x"),"")</f>
        <v>x</v>
      </c>
      <c r="S494" s="26">
        <v>2196</v>
      </c>
      <c r="T494" s="26">
        <v>1</v>
      </c>
      <c r="U494" s="26" t="s">
        <v>748</v>
      </c>
      <c r="V494" s="26" t="s">
        <v>730</v>
      </c>
      <c r="W494" s="26" t="s">
        <v>179</v>
      </c>
      <c r="X494" s="60"/>
    </row>
    <row r="495" spans="1:24" x14ac:dyDescent="0.25">
      <c r="A495" s="39"/>
      <c r="B495" s="37"/>
      <c r="C495" s="46"/>
      <c r="D495" s="37"/>
      <c r="E495" s="38"/>
      <c r="F495" s="37"/>
      <c r="G495" s="98"/>
      <c r="H495" s="37"/>
      <c r="I495" s="28"/>
      <c r="J495" s="37"/>
      <c r="K495" s="37"/>
      <c r="L495" s="39"/>
      <c r="M495" s="39"/>
      <c r="N495" s="28"/>
      <c r="O495" s="26"/>
      <c r="P495" s="26"/>
      <c r="Q495" s="25"/>
      <c r="R495" s="26"/>
      <c r="S495" s="26"/>
      <c r="T495" s="26"/>
      <c r="U495" s="26"/>
      <c r="V495" s="26"/>
      <c r="W495" s="26"/>
      <c r="X495" s="26"/>
    </row>
    <row r="496" spans="1:24" x14ac:dyDescent="0.25">
      <c r="A496" s="105">
        <v>46167</v>
      </c>
      <c r="B496" s="100">
        <v>33375</v>
      </c>
      <c r="C496" s="101" t="s">
        <v>199</v>
      </c>
      <c r="D496" s="100">
        <v>1</v>
      </c>
      <c r="E496" s="102">
        <v>2376</v>
      </c>
      <c r="F496" s="4" t="s">
        <v>751</v>
      </c>
      <c r="G496" s="104">
        <v>9508</v>
      </c>
      <c r="H496" s="2" t="s">
        <v>168</v>
      </c>
      <c r="I496" s="106" t="s">
        <v>824</v>
      </c>
      <c r="J496" s="100">
        <v>46713</v>
      </c>
      <c r="K496" s="100">
        <v>18909</v>
      </c>
      <c r="L496" s="105">
        <v>46174</v>
      </c>
      <c r="M496" s="105">
        <v>46174</v>
      </c>
      <c r="N496" s="103"/>
      <c r="O496" s="57">
        <f>IFERROR(IF(L496="",0,L496-A496),"")</f>
        <v>7</v>
      </c>
      <c r="P496" s="30">
        <f>IFERROR(IF(M496="",0,M496-I.T[[#This Row],[Data Expedição]]),"")</f>
        <v>0</v>
      </c>
      <c r="Q496" s="59">
        <f>IFERROR(DATE(YEAR(A496),MONTH(A496),1),"")</f>
        <v>46143</v>
      </c>
      <c r="R496" s="60" t="str">
        <f>IFERROR(IF(H496="Entregue",IF(COUNTIFS(I$2:$I1228,I496)&gt;1,"x",1),"x"),"")</f>
        <v>x</v>
      </c>
      <c r="S496" s="26">
        <v>2196</v>
      </c>
      <c r="T496" s="26">
        <v>1</v>
      </c>
      <c r="U496" s="26" t="s">
        <v>748</v>
      </c>
      <c r="V496" s="26" t="s">
        <v>730</v>
      </c>
      <c r="W496" s="26" t="s">
        <v>179</v>
      </c>
      <c r="X496" s="60"/>
    </row>
    <row r="497" spans="1:24" x14ac:dyDescent="0.25">
      <c r="A497" s="105">
        <v>46167</v>
      </c>
      <c r="B497" s="100">
        <v>34793</v>
      </c>
      <c r="C497" s="101" t="s">
        <v>226</v>
      </c>
      <c r="D497" s="100">
        <v>2</v>
      </c>
      <c r="E497" s="102">
        <v>2220</v>
      </c>
      <c r="F497" s="4" t="s">
        <v>751</v>
      </c>
      <c r="G497" s="104">
        <v>9508</v>
      </c>
      <c r="H497" s="2" t="s">
        <v>168</v>
      </c>
      <c r="I497" s="56" t="s">
        <v>824</v>
      </c>
      <c r="J497" s="100">
        <v>46713</v>
      </c>
      <c r="K497" s="100">
        <v>18909</v>
      </c>
      <c r="L497" s="105">
        <v>46174</v>
      </c>
      <c r="M497" s="51">
        <v>46175</v>
      </c>
      <c r="N497" s="103"/>
      <c r="O497" s="57">
        <f>IFERROR(IF(L497="",0,L497-A497),"")</f>
        <v>7</v>
      </c>
      <c r="P497" s="30">
        <f>IFERROR(IF(M497="",0,M497-I.T[[#This Row],[Data Expedição]]),"")</f>
        <v>1</v>
      </c>
      <c r="Q497" s="59">
        <f>IFERROR(DATE(YEAR(A497),MONTH(A497),1),"")</f>
        <v>46143</v>
      </c>
      <c r="R497" s="56" t="str">
        <f>IFERROR(IF(H497="Entregue",IF(COUNTIFS(I$2:$I1345,I497)&gt;1,"x",1),"x"),"")</f>
        <v>x</v>
      </c>
      <c r="S497" s="26">
        <v>2196</v>
      </c>
      <c r="T497" s="26">
        <v>1</v>
      </c>
      <c r="U497" s="26" t="s">
        <v>748</v>
      </c>
      <c r="V497" s="26" t="s">
        <v>730</v>
      </c>
      <c r="W497" s="26" t="s">
        <v>179</v>
      </c>
      <c r="X497" s="60"/>
    </row>
    <row r="498" spans="1:24" x14ac:dyDescent="0.25">
      <c r="A498" s="41"/>
      <c r="B498" s="4"/>
      <c r="C498" s="47"/>
      <c r="D498" s="4"/>
      <c r="E498" s="42"/>
      <c r="F498" s="4"/>
      <c r="G498" s="40"/>
      <c r="H498" s="4"/>
      <c r="I498" s="33"/>
      <c r="J498" s="4"/>
      <c r="K498" s="4"/>
      <c r="L498" s="41"/>
      <c r="M498" s="41"/>
      <c r="N498" s="33"/>
      <c r="O498" s="26"/>
      <c r="P498" s="26"/>
      <c r="Q498" s="25"/>
      <c r="R498" s="26"/>
      <c r="S498" s="26"/>
      <c r="T498" s="26"/>
      <c r="U498" s="26"/>
      <c r="V498" s="26"/>
      <c r="W498" s="26"/>
      <c r="X498" s="26"/>
    </row>
    <row r="499" spans="1:24" x14ac:dyDescent="0.25">
      <c r="A499" s="105">
        <v>46167</v>
      </c>
      <c r="B499" s="52">
        <v>32137</v>
      </c>
      <c r="C499" s="53" t="s">
        <v>130</v>
      </c>
      <c r="D499" s="52">
        <v>1</v>
      </c>
      <c r="E499" s="54">
        <v>1272</v>
      </c>
      <c r="F499" s="4" t="s">
        <v>751</v>
      </c>
      <c r="G499" s="55"/>
      <c r="H499" s="2" t="s">
        <v>818</v>
      </c>
      <c r="I499" s="56" t="s">
        <v>825</v>
      </c>
      <c r="J499" s="52"/>
      <c r="K499" s="52"/>
      <c r="L499" s="51"/>
      <c r="M499" s="51"/>
      <c r="N499" s="58"/>
      <c r="O499" s="57">
        <f t="shared" ref="O499:O520" si="58">IFERROR(IF(L499="",0,L499-A499),"")</f>
        <v>0</v>
      </c>
      <c r="P499" s="30">
        <f>IFERROR(IF(M499="",0,M499-I.T[[#This Row],[Data Expedição]]),"")</f>
        <v>0</v>
      </c>
      <c r="Q499" s="59">
        <f t="shared" ref="Q499:Q520" si="59">IFERROR(DATE(YEAR(A499),MONTH(A499),1),"")</f>
        <v>46143</v>
      </c>
      <c r="R499" s="56" t="str">
        <f>IFERROR(IF(H499="Entregue",IF(COUNTIFS(I$2:$I1345,I499)&gt;1,"x",1),"x"),"")</f>
        <v>x</v>
      </c>
      <c r="S499" s="26">
        <v>2196</v>
      </c>
      <c r="T499" s="26">
        <v>1</v>
      </c>
      <c r="U499" s="26" t="s">
        <v>748</v>
      </c>
      <c r="V499" s="26" t="s">
        <v>826</v>
      </c>
      <c r="W499" s="26" t="s">
        <v>2</v>
      </c>
      <c r="X499" s="60"/>
    </row>
    <row r="500" spans="1:24" x14ac:dyDescent="0.25">
      <c r="A500" s="105">
        <v>46167</v>
      </c>
      <c r="B500" s="52">
        <v>32920</v>
      </c>
      <c r="C500" s="53" t="s">
        <v>124</v>
      </c>
      <c r="D500" s="52">
        <v>1</v>
      </c>
      <c r="E500" s="54">
        <v>432</v>
      </c>
      <c r="F500" s="4" t="s">
        <v>751</v>
      </c>
      <c r="G500" s="55"/>
      <c r="H500" s="2" t="s">
        <v>818</v>
      </c>
      <c r="I500" s="56" t="s">
        <v>825</v>
      </c>
      <c r="J500" s="52"/>
      <c r="K500" s="52"/>
      <c r="L500" s="51"/>
      <c r="M500" s="51"/>
      <c r="N500" s="58"/>
      <c r="O500" s="57">
        <f t="shared" si="58"/>
        <v>0</v>
      </c>
      <c r="P500" s="30">
        <f>IFERROR(IF(M500="",0,M500-I.T[[#This Row],[Data Expedição]]),"")</f>
        <v>0</v>
      </c>
      <c r="Q500" s="59">
        <f t="shared" si="59"/>
        <v>46143</v>
      </c>
      <c r="R500" s="56" t="str">
        <f>IFERROR(IF(H500="Entregue",IF(COUNTIFS(I$2:$I1345,I500)&gt;1,"x",1),"x"),"")</f>
        <v>x</v>
      </c>
      <c r="S500" s="26">
        <v>2196</v>
      </c>
      <c r="T500" s="26">
        <v>1</v>
      </c>
      <c r="U500" s="26" t="s">
        <v>748</v>
      </c>
      <c r="V500" s="26" t="s">
        <v>826</v>
      </c>
      <c r="W500" s="26" t="s">
        <v>2</v>
      </c>
      <c r="X500" s="60"/>
    </row>
    <row r="501" spans="1:24" x14ac:dyDescent="0.25">
      <c r="A501" s="105">
        <v>46167</v>
      </c>
      <c r="B501" s="52">
        <v>32259</v>
      </c>
      <c r="C501" s="53" t="s">
        <v>550</v>
      </c>
      <c r="D501" s="52">
        <v>1</v>
      </c>
      <c r="E501" s="54">
        <v>24</v>
      </c>
      <c r="F501" s="4" t="s">
        <v>751</v>
      </c>
      <c r="G501" s="55"/>
      <c r="H501" s="2" t="s">
        <v>168</v>
      </c>
      <c r="I501" s="56" t="s">
        <v>825</v>
      </c>
      <c r="J501" s="52"/>
      <c r="K501" s="52"/>
      <c r="L501" s="51"/>
      <c r="M501" s="51"/>
      <c r="N501" s="58"/>
      <c r="O501" s="57">
        <f t="shared" si="58"/>
        <v>0</v>
      </c>
      <c r="P501" s="30">
        <f>IFERROR(IF(M501="",0,M501-I.T[[#This Row],[Data Expedição]]),"")</f>
        <v>0</v>
      </c>
      <c r="Q501" s="59">
        <f t="shared" si="59"/>
        <v>46143</v>
      </c>
      <c r="R501" s="56" t="str">
        <f>IFERROR(IF(H501="Entregue",IF(COUNTIFS(I$2:$I1345,I501)&gt;1,"x",1),"x"),"")</f>
        <v>x</v>
      </c>
      <c r="S501" s="26">
        <v>2196</v>
      </c>
      <c r="T501" s="26">
        <v>1</v>
      </c>
      <c r="U501" s="26" t="s">
        <v>748</v>
      </c>
      <c r="V501" s="26" t="s">
        <v>826</v>
      </c>
      <c r="W501" s="26" t="s">
        <v>2</v>
      </c>
      <c r="X501" s="60"/>
    </row>
    <row r="502" spans="1:24" x14ac:dyDescent="0.25">
      <c r="A502" s="105">
        <v>46167</v>
      </c>
      <c r="B502" s="52">
        <v>43113</v>
      </c>
      <c r="C502" s="53" t="s">
        <v>558</v>
      </c>
      <c r="D502" s="52">
        <v>1</v>
      </c>
      <c r="E502" s="54">
        <v>78</v>
      </c>
      <c r="F502" s="4" t="s">
        <v>751</v>
      </c>
      <c r="G502" s="55"/>
      <c r="H502" s="2" t="s">
        <v>818</v>
      </c>
      <c r="I502" s="56" t="s">
        <v>825</v>
      </c>
      <c r="J502" s="52"/>
      <c r="K502" s="52"/>
      <c r="L502" s="51"/>
      <c r="M502" s="51"/>
      <c r="N502" s="58"/>
      <c r="O502" s="57">
        <f t="shared" si="58"/>
        <v>0</v>
      </c>
      <c r="P502" s="30">
        <f>IFERROR(IF(M502="",0,M502-I.T[[#This Row],[Data Expedição]]),"")</f>
        <v>0</v>
      </c>
      <c r="Q502" s="59">
        <f t="shared" si="59"/>
        <v>46143</v>
      </c>
      <c r="R502" s="56" t="str">
        <f>IFERROR(IF(H502="Entregue",IF(COUNTIFS(I$2:$I1345,I502)&gt;1,"x",1),"x"),"")</f>
        <v>x</v>
      </c>
      <c r="S502" s="26">
        <v>2196</v>
      </c>
      <c r="T502" s="26">
        <v>1</v>
      </c>
      <c r="U502" s="26" t="s">
        <v>748</v>
      </c>
      <c r="V502" s="26" t="s">
        <v>826</v>
      </c>
      <c r="W502" s="26" t="s">
        <v>2</v>
      </c>
      <c r="X502" s="60"/>
    </row>
    <row r="503" spans="1:24" x14ac:dyDescent="0.25">
      <c r="A503" s="105">
        <v>46167</v>
      </c>
      <c r="B503" s="52">
        <v>31185</v>
      </c>
      <c r="C503" s="53" t="s">
        <v>561</v>
      </c>
      <c r="D503" s="52">
        <v>1</v>
      </c>
      <c r="E503" s="54">
        <v>186</v>
      </c>
      <c r="F503" s="4" t="s">
        <v>751</v>
      </c>
      <c r="G503" s="55"/>
      <c r="H503" s="2" t="s">
        <v>168</v>
      </c>
      <c r="I503" s="56" t="s">
        <v>825</v>
      </c>
      <c r="J503" s="52"/>
      <c r="K503" s="52"/>
      <c r="L503" s="51"/>
      <c r="M503" s="51"/>
      <c r="N503" s="58"/>
      <c r="O503" s="57">
        <f t="shared" si="58"/>
        <v>0</v>
      </c>
      <c r="P503" s="30">
        <f>IFERROR(IF(M503="",0,M503-I.T[[#This Row],[Data Expedição]]),"")</f>
        <v>0</v>
      </c>
      <c r="Q503" s="59">
        <f t="shared" si="59"/>
        <v>46143</v>
      </c>
      <c r="R503" s="56" t="str">
        <f>IFERROR(IF(H503="Entregue",IF(COUNTIFS(I$2:$I1345,I503)&gt;1,"x",1),"x"),"")</f>
        <v>x</v>
      </c>
      <c r="S503" s="26">
        <v>2196</v>
      </c>
      <c r="T503" s="26">
        <v>1</v>
      </c>
      <c r="U503" s="26" t="s">
        <v>748</v>
      </c>
      <c r="V503" s="26" t="s">
        <v>826</v>
      </c>
      <c r="W503" s="26" t="s">
        <v>2</v>
      </c>
      <c r="X503" s="60"/>
    </row>
    <row r="504" spans="1:24" x14ac:dyDescent="0.25">
      <c r="A504" s="105">
        <v>46167</v>
      </c>
      <c r="B504" s="52">
        <v>31690</v>
      </c>
      <c r="C504" s="53" t="s">
        <v>566</v>
      </c>
      <c r="D504" s="52">
        <v>1</v>
      </c>
      <c r="E504" s="54">
        <v>312</v>
      </c>
      <c r="F504" s="4" t="s">
        <v>751</v>
      </c>
      <c r="G504" s="55"/>
      <c r="H504" s="2" t="s">
        <v>168</v>
      </c>
      <c r="I504" s="56" t="s">
        <v>825</v>
      </c>
      <c r="J504" s="52"/>
      <c r="K504" s="52"/>
      <c r="L504" s="51"/>
      <c r="M504" s="51"/>
      <c r="N504" s="58"/>
      <c r="O504" s="57">
        <f t="shared" si="58"/>
        <v>0</v>
      </c>
      <c r="P504" s="30">
        <f>IFERROR(IF(M504="",0,M504-I.T[[#This Row],[Data Expedição]]),"")</f>
        <v>0</v>
      </c>
      <c r="Q504" s="59">
        <f t="shared" si="59"/>
        <v>46143</v>
      </c>
      <c r="R504" s="56" t="str">
        <f>IFERROR(IF(H504="Entregue",IF(COUNTIFS(I$2:$I1345,I504)&gt;1,"x",1),"x"),"")</f>
        <v>x</v>
      </c>
      <c r="S504" s="26">
        <v>2196</v>
      </c>
      <c r="T504" s="26">
        <v>1</v>
      </c>
      <c r="U504" s="26" t="s">
        <v>748</v>
      </c>
      <c r="V504" s="26" t="s">
        <v>826</v>
      </c>
      <c r="W504" s="26" t="s">
        <v>2</v>
      </c>
      <c r="X504" s="60"/>
    </row>
    <row r="505" spans="1:24" x14ac:dyDescent="0.25">
      <c r="A505" s="105">
        <v>46167</v>
      </c>
      <c r="B505" s="4">
        <v>32022</v>
      </c>
      <c r="C505" s="47" t="s">
        <v>569</v>
      </c>
      <c r="D505" s="4">
        <v>1</v>
      </c>
      <c r="E505" s="42">
        <v>450</v>
      </c>
      <c r="F505" s="4" t="s">
        <v>751</v>
      </c>
      <c r="G505" s="40"/>
      <c r="H505" s="2" t="s">
        <v>168</v>
      </c>
      <c r="I505" s="56" t="s">
        <v>825</v>
      </c>
      <c r="J505" s="4"/>
      <c r="K505" s="4"/>
      <c r="L505" s="41"/>
      <c r="M505" s="41"/>
      <c r="N505" s="44"/>
      <c r="O505" s="30">
        <f t="shared" si="58"/>
        <v>0</v>
      </c>
      <c r="P505" s="30">
        <f>IFERROR(IF(M505="",0,M505-I.T[[#This Row],[Data Expedição]]),"")</f>
        <v>0</v>
      </c>
      <c r="Q505" s="32">
        <f t="shared" si="59"/>
        <v>46143</v>
      </c>
      <c r="R505" s="26" t="str">
        <f>IFERROR(IF(H505="Entregue",IF(COUNTIFS(I$2:$I1249,I505)&gt;1,"x",1),"x"),"")</f>
        <v>x</v>
      </c>
      <c r="S505" s="26">
        <v>2196</v>
      </c>
      <c r="T505" s="26">
        <v>1</v>
      </c>
      <c r="U505" s="26" t="s">
        <v>748</v>
      </c>
      <c r="V505" s="26" t="s">
        <v>826</v>
      </c>
      <c r="W505" s="26" t="s">
        <v>2</v>
      </c>
      <c r="X505" s="26"/>
    </row>
    <row r="506" spans="1:24" x14ac:dyDescent="0.25">
      <c r="A506" s="105">
        <v>46167</v>
      </c>
      <c r="B506" s="52">
        <v>33452</v>
      </c>
      <c r="C506" s="53" t="s">
        <v>570</v>
      </c>
      <c r="D506" s="52">
        <v>1</v>
      </c>
      <c r="E506" s="54">
        <v>504</v>
      </c>
      <c r="F506" s="4" t="s">
        <v>751</v>
      </c>
      <c r="G506" s="55"/>
      <c r="H506" s="2" t="s">
        <v>168</v>
      </c>
      <c r="I506" s="56" t="s">
        <v>825</v>
      </c>
      <c r="J506" s="52"/>
      <c r="K506" s="52"/>
      <c r="L506" s="51"/>
      <c r="M506" s="51"/>
      <c r="N506" s="58"/>
      <c r="O506" s="57">
        <f t="shared" si="58"/>
        <v>0</v>
      </c>
      <c r="P506" s="30">
        <f>IFERROR(IF(M506="",0,M506-I.T[[#This Row],[Data Expedição]]),"")</f>
        <v>0</v>
      </c>
      <c r="Q506" s="59">
        <f t="shared" si="59"/>
        <v>46143</v>
      </c>
      <c r="R506" s="56" t="str">
        <f>IFERROR(IF(H506="Entregue",IF(COUNTIFS(I$2:$I1345,I506)&gt;1,"x",1),"x"),"")</f>
        <v>x</v>
      </c>
      <c r="S506" s="26">
        <v>2196</v>
      </c>
      <c r="T506" s="26">
        <v>1</v>
      </c>
      <c r="U506" s="26" t="s">
        <v>748</v>
      </c>
      <c r="V506" s="26" t="s">
        <v>826</v>
      </c>
      <c r="W506" s="26" t="s">
        <v>2</v>
      </c>
      <c r="X506" s="60"/>
    </row>
    <row r="507" spans="1:24" x14ac:dyDescent="0.25">
      <c r="A507" s="105">
        <v>46167</v>
      </c>
      <c r="B507" s="4">
        <v>95675</v>
      </c>
      <c r="C507" s="47" t="s">
        <v>572</v>
      </c>
      <c r="D507" s="4">
        <v>1</v>
      </c>
      <c r="E507" s="42">
        <v>780</v>
      </c>
      <c r="F507" s="4" t="s">
        <v>751</v>
      </c>
      <c r="G507" s="40"/>
      <c r="H507" s="2" t="s">
        <v>818</v>
      </c>
      <c r="I507" s="56" t="s">
        <v>825</v>
      </c>
      <c r="J507" s="4"/>
      <c r="K507" s="4"/>
      <c r="L507" s="41"/>
      <c r="M507" s="41"/>
      <c r="N507" s="44"/>
      <c r="O507" s="30">
        <f t="shared" si="58"/>
        <v>0</v>
      </c>
      <c r="P507" s="30">
        <f>IFERROR(IF(M507="",0,M507-I.T[[#This Row],[Data Expedição]]),"")</f>
        <v>0</v>
      </c>
      <c r="Q507" s="32">
        <f t="shared" si="59"/>
        <v>46143</v>
      </c>
      <c r="R507" s="33" t="str">
        <f>IFERROR(IF(H507="Entregue",IF(COUNTIFS(I$2:$I1345,I507)&gt;1,"x",1),"x"),"")</f>
        <v>x</v>
      </c>
      <c r="S507" s="26">
        <v>2196</v>
      </c>
      <c r="T507" s="26">
        <v>1</v>
      </c>
      <c r="U507" s="26" t="s">
        <v>748</v>
      </c>
      <c r="V507" s="26" t="s">
        <v>826</v>
      </c>
      <c r="W507" s="26" t="s">
        <v>2</v>
      </c>
      <c r="X507" s="26"/>
    </row>
    <row r="508" spans="1:24" x14ac:dyDescent="0.25">
      <c r="A508" s="105">
        <v>46167</v>
      </c>
      <c r="B508" s="4">
        <v>32035</v>
      </c>
      <c r="C508" s="47" t="s">
        <v>573</v>
      </c>
      <c r="D508" s="4">
        <v>1</v>
      </c>
      <c r="E508" s="42">
        <v>972</v>
      </c>
      <c r="F508" s="4" t="s">
        <v>751</v>
      </c>
      <c r="G508" s="40"/>
      <c r="H508" s="2" t="s">
        <v>168</v>
      </c>
      <c r="I508" s="56" t="s">
        <v>825</v>
      </c>
      <c r="J508" s="4"/>
      <c r="K508" s="4"/>
      <c r="L508" s="41"/>
      <c r="M508" s="41"/>
      <c r="N508" s="44"/>
      <c r="O508" s="30">
        <f t="shared" si="58"/>
        <v>0</v>
      </c>
      <c r="P508" s="30">
        <f>IFERROR(IF(M508="",0,M508-I.T[[#This Row],[Data Expedição]]),"")</f>
        <v>0</v>
      </c>
      <c r="Q508" s="32">
        <f t="shared" si="59"/>
        <v>46143</v>
      </c>
      <c r="R508" s="33" t="str">
        <f>IFERROR(IF(H508="Entregue",IF(COUNTIFS(I$2:$I1345,I508)&gt;1,"x",1),"x"),"")</f>
        <v>x</v>
      </c>
      <c r="S508" s="26">
        <v>2196</v>
      </c>
      <c r="T508" s="26">
        <v>1</v>
      </c>
      <c r="U508" s="26" t="s">
        <v>748</v>
      </c>
      <c r="V508" s="26" t="s">
        <v>826</v>
      </c>
      <c r="W508" s="26" t="s">
        <v>2</v>
      </c>
      <c r="X508" s="26"/>
    </row>
    <row r="509" spans="1:24" x14ac:dyDescent="0.25">
      <c r="A509" s="105">
        <v>46167</v>
      </c>
      <c r="B509" s="52">
        <v>30514</v>
      </c>
      <c r="C509" s="53" t="s">
        <v>574</v>
      </c>
      <c r="D509" s="52">
        <v>1</v>
      </c>
      <c r="E509" s="54">
        <v>996</v>
      </c>
      <c r="F509" s="4" t="s">
        <v>751</v>
      </c>
      <c r="G509" s="55"/>
      <c r="H509" s="2" t="s">
        <v>168</v>
      </c>
      <c r="I509" s="56" t="s">
        <v>825</v>
      </c>
      <c r="J509" s="52"/>
      <c r="K509" s="52"/>
      <c r="L509" s="51"/>
      <c r="M509" s="51"/>
      <c r="N509" s="58"/>
      <c r="O509" s="57">
        <f t="shared" si="58"/>
        <v>0</v>
      </c>
      <c r="P509" s="30">
        <f>IFERROR(IF(M509="",0,M509-I.T[[#This Row],[Data Expedição]]),"")</f>
        <v>0</v>
      </c>
      <c r="Q509" s="59">
        <f t="shared" si="59"/>
        <v>46143</v>
      </c>
      <c r="R509" s="56" t="str">
        <f>IFERROR(IF(H509="Entregue",IF(COUNTIFS(I$2:$I1345,I509)&gt;1,"x",1),"x"),"")</f>
        <v>x</v>
      </c>
      <c r="S509" s="26">
        <v>2196</v>
      </c>
      <c r="T509" s="26">
        <v>1</v>
      </c>
      <c r="U509" s="26" t="s">
        <v>748</v>
      </c>
      <c r="V509" s="26" t="s">
        <v>826</v>
      </c>
      <c r="W509" s="26" t="s">
        <v>2</v>
      </c>
      <c r="X509" s="60"/>
    </row>
    <row r="510" spans="1:24" x14ac:dyDescent="0.25">
      <c r="A510" s="105">
        <v>46167</v>
      </c>
      <c r="B510" s="52">
        <v>34451</v>
      </c>
      <c r="C510" s="53" t="s">
        <v>576</v>
      </c>
      <c r="D510" s="52">
        <v>2</v>
      </c>
      <c r="E510" s="54">
        <v>660</v>
      </c>
      <c r="F510" s="4" t="s">
        <v>751</v>
      </c>
      <c r="G510" s="55"/>
      <c r="H510" s="2" t="s">
        <v>168</v>
      </c>
      <c r="I510" s="56" t="s">
        <v>825</v>
      </c>
      <c r="J510" s="52"/>
      <c r="K510" s="52"/>
      <c r="L510" s="51"/>
      <c r="M510" s="51"/>
      <c r="N510" s="58"/>
      <c r="O510" s="57">
        <f t="shared" si="58"/>
        <v>0</v>
      </c>
      <c r="P510" s="30">
        <f>IFERROR(IF(M510="",0,M510-I.T[[#This Row],[Data Expedição]]),"")</f>
        <v>0</v>
      </c>
      <c r="Q510" s="59">
        <f t="shared" si="59"/>
        <v>46143</v>
      </c>
      <c r="R510" s="56" t="str">
        <f>IFERROR(IF(H510="Entregue",IF(COUNTIFS(I$2:$I1345,I510)&gt;1,"x",1),"x"),"")</f>
        <v>x</v>
      </c>
      <c r="S510" s="26">
        <v>2196</v>
      </c>
      <c r="T510" s="26">
        <v>1</v>
      </c>
      <c r="U510" s="26" t="s">
        <v>748</v>
      </c>
      <c r="V510" s="26" t="s">
        <v>826</v>
      </c>
      <c r="W510" s="26" t="s">
        <v>2</v>
      </c>
      <c r="X510" s="60"/>
    </row>
    <row r="511" spans="1:24" x14ac:dyDescent="0.25">
      <c r="A511" s="105">
        <v>46167</v>
      </c>
      <c r="B511" s="52">
        <v>30681</v>
      </c>
      <c r="C511" s="53" t="s">
        <v>579</v>
      </c>
      <c r="D511" s="52">
        <v>2</v>
      </c>
      <c r="E511" s="54">
        <v>1242</v>
      </c>
      <c r="F511" s="4" t="s">
        <v>751</v>
      </c>
      <c r="G511" s="55"/>
      <c r="H511" s="2" t="s">
        <v>168</v>
      </c>
      <c r="I511" s="56" t="s">
        <v>825</v>
      </c>
      <c r="J511" s="52"/>
      <c r="K511" s="52"/>
      <c r="L511" s="51"/>
      <c r="M511" s="51"/>
      <c r="N511" s="58"/>
      <c r="O511" s="57">
        <f t="shared" si="58"/>
        <v>0</v>
      </c>
      <c r="P511" s="30">
        <f>IFERROR(IF(M511="",0,M511-I.T[[#This Row],[Data Expedição]]),"")</f>
        <v>0</v>
      </c>
      <c r="Q511" s="59">
        <f t="shared" si="59"/>
        <v>46143</v>
      </c>
      <c r="R511" s="56" t="str">
        <f>IFERROR(IF(H511="Entregue",IF(COUNTIFS(I$2:$I1345,I511)&gt;1,"x",1),"x"),"")</f>
        <v>x</v>
      </c>
      <c r="S511" s="26">
        <v>2196</v>
      </c>
      <c r="T511" s="26">
        <v>1</v>
      </c>
      <c r="U511" s="26" t="s">
        <v>748</v>
      </c>
      <c r="V511" s="26" t="s">
        <v>826</v>
      </c>
      <c r="W511" s="26" t="s">
        <v>2</v>
      </c>
      <c r="X511" s="60"/>
    </row>
    <row r="512" spans="1:24" x14ac:dyDescent="0.25">
      <c r="A512" s="41"/>
      <c r="B512" s="4">
        <v>95701</v>
      </c>
      <c r="C512" s="47" t="s">
        <v>827</v>
      </c>
      <c r="D512" s="52">
        <v>1</v>
      </c>
      <c r="E512" s="42">
        <v>329</v>
      </c>
      <c r="F512" s="4" t="s">
        <v>751</v>
      </c>
      <c r="G512" s="40"/>
      <c r="H512" s="2" t="s">
        <v>168</v>
      </c>
      <c r="I512" s="56" t="s">
        <v>825</v>
      </c>
      <c r="J512" s="4"/>
      <c r="K512" s="4"/>
      <c r="L512" s="41"/>
      <c r="M512" s="41"/>
      <c r="N512" s="44"/>
      <c r="O512" s="30">
        <f t="shared" si="58"/>
        <v>0</v>
      </c>
      <c r="P512" s="30">
        <f>IFERROR(IF(M512="",0,M512-I.T[[#This Row],[Data Expedição]]),"")</f>
        <v>0</v>
      </c>
      <c r="Q512" s="32">
        <f t="shared" si="59"/>
        <v>1</v>
      </c>
      <c r="R512" s="26" t="str">
        <f>IFERROR(IF(H512="Entregue",IF(COUNTIFS(I$2:$I1523,I512)&gt;1,"x",1),"x"),"")</f>
        <v>x</v>
      </c>
      <c r="S512" s="26">
        <v>2196</v>
      </c>
      <c r="T512" s="26">
        <v>1</v>
      </c>
      <c r="U512" s="26" t="s">
        <v>748</v>
      </c>
      <c r="V512" s="26" t="s">
        <v>826</v>
      </c>
      <c r="W512" s="26" t="s">
        <v>2</v>
      </c>
      <c r="X512" s="26"/>
    </row>
    <row r="513" spans="1:24" x14ac:dyDescent="0.25">
      <c r="A513" s="41"/>
      <c r="B513" s="4">
        <v>32060</v>
      </c>
      <c r="C513" s="47" t="s">
        <v>828</v>
      </c>
      <c r="D513" s="52">
        <v>1</v>
      </c>
      <c r="E513" s="42">
        <v>329</v>
      </c>
      <c r="F513" s="4" t="s">
        <v>751</v>
      </c>
      <c r="G513" s="40"/>
      <c r="H513" s="2" t="s">
        <v>168</v>
      </c>
      <c r="I513" s="56" t="s">
        <v>825</v>
      </c>
      <c r="J513" s="4"/>
      <c r="K513" s="4"/>
      <c r="L513" s="41"/>
      <c r="M513" s="41"/>
      <c r="N513" s="44"/>
      <c r="O513" s="30">
        <f t="shared" si="58"/>
        <v>0</v>
      </c>
      <c r="P513" s="30">
        <f>IFERROR(IF(M513="",0,M513-I.T[[#This Row],[Data Expedição]]),"")</f>
        <v>0</v>
      </c>
      <c r="Q513" s="32">
        <f t="shared" si="59"/>
        <v>1</v>
      </c>
      <c r="R513" s="26" t="str">
        <f>IFERROR(IF(H513="Entregue",IF(COUNTIFS(I$2:$I1524,I513)&gt;1,"x",1),"x"),"")</f>
        <v>x</v>
      </c>
      <c r="S513" s="26">
        <v>2196</v>
      </c>
      <c r="T513" s="26">
        <v>1</v>
      </c>
      <c r="U513" s="26" t="s">
        <v>748</v>
      </c>
      <c r="V513" s="26" t="s">
        <v>826</v>
      </c>
      <c r="W513" s="26" t="s">
        <v>2</v>
      </c>
      <c r="X513" s="26"/>
    </row>
    <row r="514" spans="1:24" x14ac:dyDescent="0.25">
      <c r="A514" s="41"/>
      <c r="B514" s="4">
        <v>32920</v>
      </c>
      <c r="C514" s="47" t="s">
        <v>829</v>
      </c>
      <c r="D514" s="52">
        <v>1</v>
      </c>
      <c r="E514" s="42">
        <v>329</v>
      </c>
      <c r="F514" s="4" t="s">
        <v>751</v>
      </c>
      <c r="G514" s="40"/>
      <c r="H514" s="2" t="s">
        <v>168</v>
      </c>
      <c r="I514" s="56" t="s">
        <v>825</v>
      </c>
      <c r="J514" s="4"/>
      <c r="K514" s="4"/>
      <c r="L514" s="41"/>
      <c r="M514" s="41"/>
      <c r="N514" s="44"/>
      <c r="O514" s="30">
        <f t="shared" si="58"/>
        <v>0</v>
      </c>
      <c r="P514" s="30">
        <f>IFERROR(IF(M514="",0,M514-I.T[[#This Row],[Data Expedição]]),"")</f>
        <v>0</v>
      </c>
      <c r="Q514" s="32">
        <f t="shared" si="59"/>
        <v>1</v>
      </c>
      <c r="R514" s="26" t="str">
        <f>IFERROR(IF(H514="Entregue",IF(COUNTIFS(I$2:$I1525,I514)&gt;1,"x",1),"x"),"")</f>
        <v>x</v>
      </c>
      <c r="S514" s="26">
        <v>2196</v>
      </c>
      <c r="T514" s="26">
        <v>1</v>
      </c>
      <c r="U514" s="26" t="s">
        <v>748</v>
      </c>
      <c r="V514" s="26" t="s">
        <v>826</v>
      </c>
      <c r="W514" s="26" t="s">
        <v>2</v>
      </c>
      <c r="X514" s="26"/>
    </row>
    <row r="515" spans="1:24" x14ac:dyDescent="0.25">
      <c r="A515" s="41"/>
      <c r="B515" s="4">
        <v>34847</v>
      </c>
      <c r="C515" s="47" t="s">
        <v>830</v>
      </c>
      <c r="D515" s="52">
        <v>1</v>
      </c>
      <c r="E515" s="42">
        <v>63</v>
      </c>
      <c r="F515" s="4" t="s">
        <v>751</v>
      </c>
      <c r="G515" s="40"/>
      <c r="H515" s="2" t="s">
        <v>168</v>
      </c>
      <c r="I515" s="56" t="s">
        <v>825</v>
      </c>
      <c r="J515" s="4"/>
      <c r="K515" s="4"/>
      <c r="L515" s="41"/>
      <c r="M515" s="41"/>
      <c r="N515" s="44"/>
      <c r="O515" s="30">
        <f t="shared" si="58"/>
        <v>0</v>
      </c>
      <c r="P515" s="30">
        <f>IFERROR(IF(M515="",0,M515-I.T[[#This Row],[Data Expedição]]),"")</f>
        <v>0</v>
      </c>
      <c r="Q515" s="32">
        <f t="shared" si="59"/>
        <v>1</v>
      </c>
      <c r="R515" s="26" t="str">
        <f>IFERROR(IF(H515="Entregue",IF(COUNTIFS(I$2:$I1523,I515)&gt;1,"x",1),"x"),"")</f>
        <v>x</v>
      </c>
      <c r="S515" s="26">
        <v>2196</v>
      </c>
      <c r="T515" s="26">
        <v>1</v>
      </c>
      <c r="U515" s="26" t="s">
        <v>748</v>
      </c>
      <c r="V515" s="26" t="s">
        <v>826</v>
      </c>
      <c r="W515" s="26" t="s">
        <v>2</v>
      </c>
      <c r="X515" s="26"/>
    </row>
    <row r="516" spans="1:24" x14ac:dyDescent="0.25">
      <c r="A516" s="41"/>
      <c r="B516" s="4">
        <v>34794</v>
      </c>
      <c r="C516" s="47" t="s">
        <v>126</v>
      </c>
      <c r="D516" s="52">
        <v>1</v>
      </c>
      <c r="E516" s="42">
        <v>63</v>
      </c>
      <c r="F516" s="4" t="s">
        <v>751</v>
      </c>
      <c r="G516" s="40"/>
      <c r="H516" s="2" t="s">
        <v>168</v>
      </c>
      <c r="I516" s="56" t="s">
        <v>825</v>
      </c>
      <c r="J516" s="4"/>
      <c r="K516" s="4"/>
      <c r="L516" s="41"/>
      <c r="M516" s="41"/>
      <c r="N516" s="44"/>
      <c r="O516" s="30">
        <f t="shared" si="58"/>
        <v>0</v>
      </c>
      <c r="P516" s="30">
        <f>IFERROR(IF(M516="",0,M516-I.T[[#This Row],[Data Expedição]]),"")</f>
        <v>0</v>
      </c>
      <c r="Q516" s="32">
        <f t="shared" si="59"/>
        <v>1</v>
      </c>
      <c r="R516" s="26" t="str">
        <f>IFERROR(IF(H516="Entregue",IF(COUNTIFS(I$2:$I1524,I516)&gt;1,"x",1),"x"),"")</f>
        <v>x</v>
      </c>
      <c r="S516" s="26">
        <v>2196</v>
      </c>
      <c r="T516" s="26">
        <v>1</v>
      </c>
      <c r="U516" s="26" t="s">
        <v>748</v>
      </c>
      <c r="V516" s="26" t="s">
        <v>826</v>
      </c>
      <c r="W516" s="26" t="s">
        <v>2</v>
      </c>
      <c r="X516" s="26"/>
    </row>
    <row r="517" spans="1:24" x14ac:dyDescent="0.25">
      <c r="A517" s="41"/>
      <c r="B517" s="4">
        <v>95269</v>
      </c>
      <c r="C517" s="47" t="s">
        <v>127</v>
      </c>
      <c r="D517" s="52">
        <v>1</v>
      </c>
      <c r="E517" s="42">
        <v>63</v>
      </c>
      <c r="F517" s="4" t="s">
        <v>751</v>
      </c>
      <c r="G517" s="40"/>
      <c r="H517" s="2" t="s">
        <v>168</v>
      </c>
      <c r="I517" s="56" t="s">
        <v>825</v>
      </c>
      <c r="J517" s="4"/>
      <c r="K517" s="4"/>
      <c r="L517" s="41"/>
      <c r="M517" s="41"/>
      <c r="N517" s="44"/>
      <c r="O517" s="30">
        <f t="shared" si="58"/>
        <v>0</v>
      </c>
      <c r="P517" s="30">
        <f>IFERROR(IF(M517="",0,M517-I.T[[#This Row],[Data Expedição]]),"")</f>
        <v>0</v>
      </c>
      <c r="Q517" s="32">
        <f t="shared" si="59"/>
        <v>1</v>
      </c>
      <c r="R517" s="26" t="str">
        <f>IFERROR(IF(H517="Entregue",IF(COUNTIFS(I$2:$I1525,I517)&gt;1,"x",1),"x"),"")</f>
        <v>x</v>
      </c>
      <c r="S517" s="26">
        <v>2196</v>
      </c>
      <c r="T517" s="26">
        <v>1</v>
      </c>
      <c r="U517" s="26" t="s">
        <v>748</v>
      </c>
      <c r="V517" s="26" t="s">
        <v>826</v>
      </c>
      <c r="W517" s="26" t="s">
        <v>2</v>
      </c>
      <c r="X517" s="26"/>
    </row>
    <row r="518" spans="1:24" x14ac:dyDescent="0.25">
      <c r="A518" s="41"/>
      <c r="B518" s="4">
        <v>34665</v>
      </c>
      <c r="C518" s="47" t="s">
        <v>128</v>
      </c>
      <c r="D518" s="52">
        <v>1</v>
      </c>
      <c r="E518" s="42">
        <v>63</v>
      </c>
      <c r="F518" s="4" t="s">
        <v>751</v>
      </c>
      <c r="G518" s="40"/>
      <c r="H518" s="2" t="s">
        <v>168</v>
      </c>
      <c r="I518" s="56" t="s">
        <v>825</v>
      </c>
      <c r="J518" s="4"/>
      <c r="K518" s="4"/>
      <c r="L518" s="41"/>
      <c r="M518" s="41"/>
      <c r="N518" s="44"/>
      <c r="O518" s="30">
        <f t="shared" si="58"/>
        <v>0</v>
      </c>
      <c r="P518" s="30">
        <f>IFERROR(IF(M518="",0,M518-I.T[[#This Row],[Data Expedição]]),"")</f>
        <v>0</v>
      </c>
      <c r="Q518" s="32">
        <f t="shared" si="59"/>
        <v>1</v>
      </c>
      <c r="R518" s="26" t="str">
        <f>IFERROR(IF(H518="Entregue",IF(COUNTIFS(I$2:$I1523,I518)&gt;1,"x",1),"x"),"")</f>
        <v>x</v>
      </c>
      <c r="S518" s="26">
        <v>2196</v>
      </c>
      <c r="T518" s="26">
        <v>1</v>
      </c>
      <c r="U518" s="26" t="s">
        <v>748</v>
      </c>
      <c r="V518" s="26" t="s">
        <v>826</v>
      </c>
      <c r="W518" s="26" t="s">
        <v>2</v>
      </c>
      <c r="X518" s="26"/>
    </row>
    <row r="519" spans="1:24" x14ac:dyDescent="0.25">
      <c r="A519" s="41"/>
      <c r="B519" s="4">
        <v>34793</v>
      </c>
      <c r="C519" s="47" t="s">
        <v>129</v>
      </c>
      <c r="D519" s="52">
        <v>1</v>
      </c>
      <c r="E519" s="42">
        <v>63</v>
      </c>
      <c r="F519" s="4" t="s">
        <v>751</v>
      </c>
      <c r="G519" s="40"/>
      <c r="H519" s="2" t="s">
        <v>168</v>
      </c>
      <c r="I519" s="56" t="s">
        <v>825</v>
      </c>
      <c r="J519" s="4"/>
      <c r="K519" s="4"/>
      <c r="L519" s="41"/>
      <c r="M519" s="41"/>
      <c r="N519" s="44"/>
      <c r="O519" s="30">
        <f t="shared" si="58"/>
        <v>0</v>
      </c>
      <c r="P519" s="30">
        <f>IFERROR(IF(M519="",0,M519-I.T[[#This Row],[Data Expedição]]),"")</f>
        <v>0</v>
      </c>
      <c r="Q519" s="32">
        <f t="shared" si="59"/>
        <v>1</v>
      </c>
      <c r="R519" s="26" t="str">
        <f>IFERROR(IF(H519="Entregue",IF(COUNTIFS(I$2:$I1524,I519)&gt;1,"x",1),"x"),"")</f>
        <v>x</v>
      </c>
      <c r="S519" s="26">
        <v>2196</v>
      </c>
      <c r="T519" s="26">
        <v>1</v>
      </c>
      <c r="U519" s="26" t="s">
        <v>748</v>
      </c>
      <c r="V519" s="26" t="s">
        <v>826</v>
      </c>
      <c r="W519" s="26" t="s">
        <v>2</v>
      </c>
      <c r="X519" s="26"/>
    </row>
    <row r="520" spans="1:24" x14ac:dyDescent="0.25">
      <c r="A520" s="41"/>
      <c r="B520" s="4">
        <v>32137</v>
      </c>
      <c r="C520" s="47" t="s">
        <v>831</v>
      </c>
      <c r="D520" s="52">
        <v>1</v>
      </c>
      <c r="E520" s="42">
        <v>63</v>
      </c>
      <c r="F520" s="4" t="s">
        <v>751</v>
      </c>
      <c r="G520" s="40"/>
      <c r="H520" s="2" t="s">
        <v>168</v>
      </c>
      <c r="I520" s="56" t="s">
        <v>825</v>
      </c>
      <c r="J520" s="4"/>
      <c r="K520" s="4"/>
      <c r="L520" s="41"/>
      <c r="M520" s="41"/>
      <c r="N520" s="44"/>
      <c r="O520" s="30">
        <f t="shared" si="58"/>
        <v>0</v>
      </c>
      <c r="P520" s="30">
        <f>IFERROR(IF(M520="",0,M520-I.T[[#This Row],[Data Expedição]]),"")</f>
        <v>0</v>
      </c>
      <c r="Q520" s="32">
        <f t="shared" si="59"/>
        <v>1</v>
      </c>
      <c r="R520" s="26" t="str">
        <f>IFERROR(IF(H520="Entregue",IF(COUNTIFS(I$2:$I1523,I520)&gt;1,"x",1),"x"),"")</f>
        <v>x</v>
      </c>
      <c r="S520" s="26">
        <v>2196</v>
      </c>
      <c r="T520" s="26">
        <v>1</v>
      </c>
      <c r="U520" s="26" t="s">
        <v>748</v>
      </c>
      <c r="V520" s="26" t="s">
        <v>826</v>
      </c>
      <c r="W520" s="26" t="s">
        <v>2</v>
      </c>
      <c r="X520" s="26"/>
    </row>
    <row r="521" spans="1:24" x14ac:dyDescent="0.25">
      <c r="A521" s="41"/>
      <c r="B521" s="4"/>
      <c r="C521" s="47"/>
      <c r="D521" s="4"/>
      <c r="E521" s="42"/>
      <c r="F521" s="4"/>
      <c r="G521" s="40"/>
      <c r="H521" s="4"/>
      <c r="I521" s="33"/>
      <c r="J521" s="4"/>
      <c r="K521" s="4"/>
      <c r="L521" s="41"/>
      <c r="M521" s="41"/>
      <c r="N521" s="33"/>
      <c r="O521" s="26"/>
      <c r="P521" s="26"/>
      <c r="Q521" s="25"/>
      <c r="R521" s="26"/>
      <c r="S521" s="26"/>
      <c r="T521" s="26"/>
      <c r="U521" s="26"/>
      <c r="V521" s="26"/>
      <c r="W521" s="26"/>
      <c r="X521" s="26"/>
    </row>
    <row r="522" spans="1:24" x14ac:dyDescent="0.25">
      <c r="A522" s="105">
        <v>46167</v>
      </c>
      <c r="B522" s="52">
        <v>34847</v>
      </c>
      <c r="C522" s="53" t="s">
        <v>125</v>
      </c>
      <c r="D522" s="52">
        <v>1</v>
      </c>
      <c r="E522" s="54">
        <v>102</v>
      </c>
      <c r="F522" s="52"/>
      <c r="G522" s="55"/>
      <c r="H522" s="1" t="s">
        <v>167</v>
      </c>
      <c r="I522" s="56"/>
      <c r="J522" s="52"/>
      <c r="K522" s="52"/>
      <c r="L522" s="51"/>
      <c r="M522" s="51"/>
      <c r="N522" s="58"/>
      <c r="O522" s="57">
        <f t="shared" ref="O522:O543" si="60">IFERROR(IF(L522="",0,L522-A522),"")</f>
        <v>0</v>
      </c>
      <c r="P522" s="30">
        <f>IFERROR(IF(M522="",0,M522-I.T[[#This Row],[Data Expedição]]),"")</f>
        <v>0</v>
      </c>
      <c r="Q522" s="59">
        <f t="shared" ref="Q522:Q543" si="61">IFERROR(DATE(YEAR(A522),MONTH(A522),1),"")</f>
        <v>46143</v>
      </c>
      <c r="R522" s="60" t="str">
        <f>IFERROR(IF(H522="Entregue",IF(COUNTIFS(I$2:$I1345,I522)&gt;1,"x",1),"x"),"")</f>
        <v>x</v>
      </c>
      <c r="S522" s="26">
        <v>2196</v>
      </c>
      <c r="T522" s="26">
        <v>1</v>
      </c>
      <c r="U522" s="26" t="s">
        <v>748</v>
      </c>
      <c r="V522" s="26" t="s">
        <v>826</v>
      </c>
      <c r="W522" s="26" t="s">
        <v>2</v>
      </c>
      <c r="X522" s="26" t="s">
        <v>739</v>
      </c>
    </row>
    <row r="523" spans="1:24" x14ac:dyDescent="0.25">
      <c r="A523" s="105">
        <v>46167</v>
      </c>
      <c r="B523" s="52">
        <v>95701</v>
      </c>
      <c r="C523" s="53" t="s">
        <v>123</v>
      </c>
      <c r="D523" s="52">
        <v>1</v>
      </c>
      <c r="E523" s="54">
        <v>42</v>
      </c>
      <c r="F523" s="52"/>
      <c r="G523" s="55"/>
      <c r="H523" s="1" t="s">
        <v>167</v>
      </c>
      <c r="I523" s="56"/>
      <c r="J523" s="52"/>
      <c r="K523" s="52"/>
      <c r="L523" s="51"/>
      <c r="M523" s="51"/>
      <c r="N523" s="58"/>
      <c r="O523" s="57">
        <f t="shared" si="60"/>
        <v>0</v>
      </c>
      <c r="P523" s="30">
        <f>IFERROR(IF(M523="",0,M523-I.T[[#This Row],[Data Expedição]]),"")</f>
        <v>0</v>
      </c>
      <c r="Q523" s="59">
        <f t="shared" si="61"/>
        <v>46143</v>
      </c>
      <c r="R523" s="60" t="str">
        <f>IFERROR(IF(H523="Entregue",IF(COUNTIFS(I$2:$I1347,I523)&gt;1,"x",1),"x"),"")</f>
        <v>x</v>
      </c>
      <c r="S523" s="26">
        <v>2196</v>
      </c>
      <c r="T523" s="26">
        <v>1</v>
      </c>
      <c r="U523" s="26" t="s">
        <v>748</v>
      </c>
      <c r="V523" s="26" t="s">
        <v>826</v>
      </c>
      <c r="W523" s="26" t="s">
        <v>2</v>
      </c>
      <c r="X523" s="26" t="s">
        <v>739</v>
      </c>
    </row>
    <row r="524" spans="1:24" x14ac:dyDescent="0.25">
      <c r="A524" s="105">
        <v>46167</v>
      </c>
      <c r="B524" s="4">
        <v>33107</v>
      </c>
      <c r="C524" s="47" t="s">
        <v>122</v>
      </c>
      <c r="D524" s="4">
        <v>2</v>
      </c>
      <c r="E524" s="42">
        <v>1374</v>
      </c>
      <c r="F524" s="4"/>
      <c r="G524" s="40"/>
      <c r="H524" s="1" t="s">
        <v>167</v>
      </c>
      <c r="I524" s="33"/>
      <c r="J524" s="4"/>
      <c r="K524" s="4"/>
      <c r="L524" s="41"/>
      <c r="M524" s="41"/>
      <c r="N524" s="44"/>
      <c r="O524" s="30">
        <f t="shared" si="60"/>
        <v>0</v>
      </c>
      <c r="P524" s="30">
        <f>IFERROR(IF(M524="",0,M524-I.T[[#This Row],[Data Expedição]]),"")</f>
        <v>0</v>
      </c>
      <c r="Q524" s="32">
        <f t="shared" si="61"/>
        <v>46143</v>
      </c>
      <c r="R524" s="26" t="str">
        <f>IFERROR(IF(H524="Entregue",IF(COUNTIFS(I$2:$I1350,I524)&gt;1,"x",1),"x"),"")</f>
        <v>x</v>
      </c>
      <c r="S524" s="26">
        <v>2196</v>
      </c>
      <c r="T524" s="26">
        <v>1</v>
      </c>
      <c r="U524" s="26" t="s">
        <v>748</v>
      </c>
      <c r="V524" s="26" t="s">
        <v>826</v>
      </c>
      <c r="W524" s="26" t="s">
        <v>2</v>
      </c>
      <c r="X524" s="26" t="s">
        <v>739</v>
      </c>
    </row>
    <row r="525" spans="1:24" x14ac:dyDescent="0.25">
      <c r="A525" s="105">
        <v>46167</v>
      </c>
      <c r="B525" s="52">
        <v>32060</v>
      </c>
      <c r="C525" s="53" t="s">
        <v>120</v>
      </c>
      <c r="D525" s="52">
        <v>17</v>
      </c>
      <c r="E525" s="54">
        <v>6414</v>
      </c>
      <c r="F525" s="52"/>
      <c r="G525" s="55"/>
      <c r="H525" s="1" t="s">
        <v>167</v>
      </c>
      <c r="I525" s="56"/>
      <c r="J525" s="52"/>
      <c r="K525" s="52"/>
      <c r="L525" s="51"/>
      <c r="M525" s="51"/>
      <c r="N525" s="58"/>
      <c r="O525" s="57">
        <f t="shared" si="60"/>
        <v>0</v>
      </c>
      <c r="P525" s="30">
        <f>IFERROR(IF(M525="",0,M525-I.T[[#This Row],[Data Expedição]]),"")</f>
        <v>0</v>
      </c>
      <c r="Q525" s="59">
        <f t="shared" si="61"/>
        <v>46143</v>
      </c>
      <c r="R525" s="60" t="str">
        <f>IFERROR(IF(H525="Entregue",IF(COUNTIFS(I$2:$I1351,I525)&gt;1,"x",1),"x"),"")</f>
        <v>x</v>
      </c>
      <c r="S525" s="26">
        <v>2196</v>
      </c>
      <c r="T525" s="26">
        <v>1</v>
      </c>
      <c r="U525" s="26" t="s">
        <v>748</v>
      </c>
      <c r="V525" s="26" t="s">
        <v>826</v>
      </c>
      <c r="W525" s="26" t="s">
        <v>2</v>
      </c>
      <c r="X525" s="26" t="s">
        <v>739</v>
      </c>
    </row>
    <row r="526" spans="1:24" x14ac:dyDescent="0.25">
      <c r="A526" s="105">
        <v>46167</v>
      </c>
      <c r="B526" s="4">
        <v>32446</v>
      </c>
      <c r="C526" s="47" t="s">
        <v>551</v>
      </c>
      <c r="D526" s="4">
        <v>1</v>
      </c>
      <c r="E526" s="42">
        <v>24</v>
      </c>
      <c r="F526" s="4"/>
      <c r="G526" s="40"/>
      <c r="H526" s="1" t="s">
        <v>167</v>
      </c>
      <c r="I526" s="33"/>
      <c r="J526" s="4"/>
      <c r="K526" s="4"/>
      <c r="L526" s="41"/>
      <c r="M526" s="41"/>
      <c r="N526" s="44"/>
      <c r="O526" s="30">
        <f t="shared" si="60"/>
        <v>0</v>
      </c>
      <c r="P526" s="30">
        <f>IFERROR(IF(M526="",0,M526-I.T[[#This Row],[Data Expedição]]),"")</f>
        <v>0</v>
      </c>
      <c r="Q526" s="32">
        <f t="shared" si="61"/>
        <v>46143</v>
      </c>
      <c r="R526" s="26" t="str">
        <f>IFERROR(IF(H526="Entregue",IF(COUNTIFS(I$2:$I1354,I526)&gt;1,"x",1),"x"),"")</f>
        <v>x</v>
      </c>
      <c r="S526" s="26">
        <v>2196</v>
      </c>
      <c r="T526" s="26">
        <v>1</v>
      </c>
      <c r="U526" s="26" t="s">
        <v>748</v>
      </c>
      <c r="V526" s="26" t="s">
        <v>826</v>
      </c>
      <c r="W526" s="26" t="s">
        <v>2</v>
      </c>
      <c r="X526" s="26" t="s">
        <v>739</v>
      </c>
    </row>
    <row r="527" spans="1:24" x14ac:dyDescent="0.25">
      <c r="A527" s="105">
        <v>46167</v>
      </c>
      <c r="B527" s="52">
        <v>95678</v>
      </c>
      <c r="C527" s="53" t="s">
        <v>474</v>
      </c>
      <c r="D527" s="52">
        <v>1</v>
      </c>
      <c r="E527" s="54">
        <v>30</v>
      </c>
      <c r="F527" s="52"/>
      <c r="G527" s="55"/>
      <c r="H527" s="1" t="s">
        <v>167</v>
      </c>
      <c r="I527" s="56"/>
      <c r="J527" s="52"/>
      <c r="K527" s="52"/>
      <c r="L527" s="51"/>
      <c r="M527" s="51"/>
      <c r="N527" s="58"/>
      <c r="O527" s="57">
        <f t="shared" si="60"/>
        <v>0</v>
      </c>
      <c r="P527" s="30">
        <f>IFERROR(IF(M527="",0,M527-I.T[[#This Row],[Data Expedição]]),"")</f>
        <v>0</v>
      </c>
      <c r="Q527" s="59">
        <f t="shared" si="61"/>
        <v>46143</v>
      </c>
      <c r="R527" s="60" t="str">
        <f>IFERROR(IF(H527="Entregue",IF(COUNTIFS(I$2:$I1355,I527)&gt;1,"x",1),"x"),"")</f>
        <v>x</v>
      </c>
      <c r="S527" s="26">
        <v>2196</v>
      </c>
      <c r="T527" s="26">
        <v>1</v>
      </c>
      <c r="U527" s="26" t="s">
        <v>748</v>
      </c>
      <c r="V527" s="26" t="s">
        <v>826</v>
      </c>
      <c r="W527" s="26" t="s">
        <v>2</v>
      </c>
      <c r="X527" s="26" t="s">
        <v>739</v>
      </c>
    </row>
    <row r="528" spans="1:24" x14ac:dyDescent="0.25">
      <c r="A528" s="105">
        <v>46167</v>
      </c>
      <c r="B528" s="4">
        <v>95076</v>
      </c>
      <c r="C528" s="47" t="s">
        <v>448</v>
      </c>
      <c r="D528" s="4">
        <v>1</v>
      </c>
      <c r="E528" s="42">
        <v>42</v>
      </c>
      <c r="F528" s="4"/>
      <c r="G528" s="40"/>
      <c r="H528" s="1" t="s">
        <v>167</v>
      </c>
      <c r="I528" s="33"/>
      <c r="J528" s="4"/>
      <c r="K528" s="4"/>
      <c r="L528" s="41"/>
      <c r="M528" s="41"/>
      <c r="N528" s="44"/>
      <c r="O528" s="30">
        <f t="shared" si="60"/>
        <v>0</v>
      </c>
      <c r="P528" s="30">
        <f>IFERROR(IF(M528="",0,M528-I.T[[#This Row],[Data Expedição]]),"")</f>
        <v>0</v>
      </c>
      <c r="Q528" s="32">
        <f t="shared" si="61"/>
        <v>46143</v>
      </c>
      <c r="R528" s="26" t="str">
        <f>IFERROR(IF(H528="Entregue",IF(COUNTIFS(I$2:$I1362,I528)&gt;1,"x",1),"x"),"")</f>
        <v>x</v>
      </c>
      <c r="S528" s="26">
        <v>2196</v>
      </c>
      <c r="T528" s="26">
        <v>1</v>
      </c>
      <c r="U528" s="26" t="s">
        <v>748</v>
      </c>
      <c r="V528" s="26" t="s">
        <v>826</v>
      </c>
      <c r="W528" s="26" t="s">
        <v>2</v>
      </c>
      <c r="X528" s="26" t="s">
        <v>739</v>
      </c>
    </row>
    <row r="529" spans="1:24" x14ac:dyDescent="0.25">
      <c r="A529" s="105">
        <v>46167</v>
      </c>
      <c r="B529" s="4">
        <v>31716</v>
      </c>
      <c r="C529" s="47" t="s">
        <v>553</v>
      </c>
      <c r="D529" s="4">
        <v>1</v>
      </c>
      <c r="E529" s="42">
        <v>42</v>
      </c>
      <c r="F529" s="4"/>
      <c r="G529" s="40"/>
      <c r="H529" s="1" t="s">
        <v>167</v>
      </c>
      <c r="I529" s="33"/>
      <c r="J529" s="4"/>
      <c r="K529" s="4"/>
      <c r="L529" s="41"/>
      <c r="M529" s="41"/>
      <c r="N529" s="44"/>
      <c r="O529" s="30">
        <f t="shared" si="60"/>
        <v>0</v>
      </c>
      <c r="P529" s="30">
        <f>IFERROR(IF(M529="",0,M529-I.T[[#This Row],[Data Expedição]]),"")</f>
        <v>0</v>
      </c>
      <c r="Q529" s="32">
        <f t="shared" si="61"/>
        <v>46143</v>
      </c>
      <c r="R529" s="26" t="str">
        <f>IFERROR(IF(H529="Entregue",IF(COUNTIFS(I$2:$I1363,I529)&gt;1,"x",1),"x"),"")</f>
        <v>x</v>
      </c>
      <c r="S529" s="26">
        <v>2196</v>
      </c>
      <c r="T529" s="26">
        <v>1</v>
      </c>
      <c r="U529" s="26" t="s">
        <v>748</v>
      </c>
      <c r="V529" s="26" t="s">
        <v>826</v>
      </c>
      <c r="W529" s="26" t="s">
        <v>2</v>
      </c>
      <c r="X529" s="26" t="s">
        <v>739</v>
      </c>
    </row>
    <row r="530" spans="1:24" x14ac:dyDescent="0.25">
      <c r="A530" s="105">
        <v>46167</v>
      </c>
      <c r="B530" s="4">
        <v>34491</v>
      </c>
      <c r="C530" s="47" t="s">
        <v>554</v>
      </c>
      <c r="D530" s="4">
        <v>1</v>
      </c>
      <c r="E530" s="42">
        <v>48</v>
      </c>
      <c r="F530" s="4"/>
      <c r="G530" s="40"/>
      <c r="H530" s="1" t="s">
        <v>167</v>
      </c>
      <c r="I530" s="33"/>
      <c r="J530" s="4"/>
      <c r="K530" s="4"/>
      <c r="L530" s="41"/>
      <c r="M530" s="41"/>
      <c r="N530" s="44"/>
      <c r="O530" s="30">
        <f t="shared" si="60"/>
        <v>0</v>
      </c>
      <c r="P530" s="30">
        <f>IFERROR(IF(M530="",0,M530-I.T[[#This Row],[Data Expedição]]),"")</f>
        <v>0</v>
      </c>
      <c r="Q530" s="32">
        <f t="shared" si="61"/>
        <v>46143</v>
      </c>
      <c r="R530" s="26" t="str">
        <f>IFERROR(IF(H530="Entregue",IF(COUNTIFS(I$2:$I1364,I530)&gt;1,"x",1),"x"),"")</f>
        <v>x</v>
      </c>
      <c r="S530" s="26">
        <v>2196</v>
      </c>
      <c r="T530" s="26">
        <v>1</v>
      </c>
      <c r="U530" s="26" t="s">
        <v>748</v>
      </c>
      <c r="V530" s="26" t="s">
        <v>826</v>
      </c>
      <c r="W530" s="26" t="s">
        <v>2</v>
      </c>
      <c r="X530" s="26" t="s">
        <v>739</v>
      </c>
    </row>
    <row r="531" spans="1:24" x14ac:dyDescent="0.25">
      <c r="A531" s="105">
        <v>46167</v>
      </c>
      <c r="B531" s="4">
        <v>34768</v>
      </c>
      <c r="C531" s="47" t="s">
        <v>555</v>
      </c>
      <c r="D531" s="4">
        <v>1</v>
      </c>
      <c r="E531" s="42">
        <v>48</v>
      </c>
      <c r="F531" s="4"/>
      <c r="G531" s="40"/>
      <c r="H531" s="1" t="s">
        <v>167</v>
      </c>
      <c r="I531" s="33"/>
      <c r="J531" s="4"/>
      <c r="K531" s="4"/>
      <c r="L531" s="41"/>
      <c r="M531" s="41"/>
      <c r="N531" s="44"/>
      <c r="O531" s="30">
        <f t="shared" si="60"/>
        <v>0</v>
      </c>
      <c r="P531" s="30">
        <f>IFERROR(IF(M531="",0,M531-I.T[[#This Row],[Data Expedição]]),"")</f>
        <v>0</v>
      </c>
      <c r="Q531" s="32">
        <f t="shared" si="61"/>
        <v>46143</v>
      </c>
      <c r="R531" s="26" t="str">
        <f>IFERROR(IF(H531="Entregue",IF(COUNTIFS(I$2:$I1365,I531)&gt;1,"x",1),"x"),"")</f>
        <v>x</v>
      </c>
      <c r="S531" s="26">
        <v>2196</v>
      </c>
      <c r="T531" s="26">
        <v>1</v>
      </c>
      <c r="U531" s="26" t="s">
        <v>748</v>
      </c>
      <c r="V531" s="26" t="s">
        <v>826</v>
      </c>
      <c r="W531" s="26" t="s">
        <v>2</v>
      </c>
      <c r="X531" s="26" t="s">
        <v>739</v>
      </c>
    </row>
    <row r="532" spans="1:24" x14ac:dyDescent="0.25">
      <c r="A532" s="105">
        <v>46167</v>
      </c>
      <c r="B532" s="4">
        <v>32447</v>
      </c>
      <c r="C532" s="47" t="s">
        <v>556</v>
      </c>
      <c r="D532" s="4">
        <v>1</v>
      </c>
      <c r="E532" s="42">
        <v>54</v>
      </c>
      <c r="F532" s="4"/>
      <c r="G532" s="40"/>
      <c r="H532" s="1" t="s">
        <v>167</v>
      </c>
      <c r="I532" s="33"/>
      <c r="J532" s="4"/>
      <c r="K532" s="4"/>
      <c r="L532" s="41"/>
      <c r="M532" s="41"/>
      <c r="N532" s="44"/>
      <c r="O532" s="30">
        <f t="shared" si="60"/>
        <v>0</v>
      </c>
      <c r="P532" s="30">
        <f>IFERROR(IF(M532="",0,M532-I.T[[#This Row],[Data Expedição]]),"")</f>
        <v>0</v>
      </c>
      <c r="Q532" s="32">
        <f t="shared" si="61"/>
        <v>46143</v>
      </c>
      <c r="R532" s="26" t="str">
        <f>IFERROR(IF(H532="Entregue",IF(COUNTIFS(I$2:$I1366,I532)&gt;1,"x",1),"x"),"")</f>
        <v>x</v>
      </c>
      <c r="S532" s="26">
        <v>2196</v>
      </c>
      <c r="T532" s="26">
        <v>1</v>
      </c>
      <c r="U532" s="26" t="s">
        <v>748</v>
      </c>
      <c r="V532" s="26" t="s">
        <v>826</v>
      </c>
      <c r="W532" s="26" t="s">
        <v>2</v>
      </c>
      <c r="X532" s="26" t="s">
        <v>739</v>
      </c>
    </row>
    <row r="533" spans="1:24" x14ac:dyDescent="0.25">
      <c r="A533" s="105">
        <v>46167</v>
      </c>
      <c r="B533" s="52">
        <v>32199</v>
      </c>
      <c r="C533" s="53" t="s">
        <v>557</v>
      </c>
      <c r="D533" s="52">
        <v>1</v>
      </c>
      <c r="E533" s="54">
        <v>72</v>
      </c>
      <c r="F533" s="52"/>
      <c r="G533" s="55"/>
      <c r="H533" s="1" t="s">
        <v>167</v>
      </c>
      <c r="I533" s="56"/>
      <c r="J533" s="52"/>
      <c r="K533" s="52"/>
      <c r="L533" s="51"/>
      <c r="M533" s="51"/>
      <c r="N533" s="58"/>
      <c r="O533" s="57">
        <f t="shared" si="60"/>
        <v>0</v>
      </c>
      <c r="P533" s="30">
        <f>IFERROR(IF(M533="",0,M533-I.T[[#This Row],[Data Expedição]]),"")</f>
        <v>0</v>
      </c>
      <c r="Q533" s="59">
        <f t="shared" si="61"/>
        <v>46143</v>
      </c>
      <c r="R533" s="60" t="str">
        <f>IFERROR(IF(H533="Entregue",IF(COUNTIFS(I$2:$I1367,I533)&gt;1,"x",1),"x"),"")</f>
        <v>x</v>
      </c>
      <c r="S533" s="26">
        <v>2196</v>
      </c>
      <c r="T533" s="26">
        <v>1</v>
      </c>
      <c r="U533" s="26" t="s">
        <v>748</v>
      </c>
      <c r="V533" s="26" t="s">
        <v>826</v>
      </c>
      <c r="W533" s="26" t="s">
        <v>2</v>
      </c>
      <c r="X533" s="26" t="s">
        <v>739</v>
      </c>
    </row>
    <row r="534" spans="1:24" x14ac:dyDescent="0.25">
      <c r="A534" s="105">
        <v>46167</v>
      </c>
      <c r="B534" s="52">
        <v>95004</v>
      </c>
      <c r="C534" s="53" t="s">
        <v>560</v>
      </c>
      <c r="D534" s="52">
        <v>1</v>
      </c>
      <c r="E534" s="54">
        <v>150</v>
      </c>
      <c r="F534" s="52"/>
      <c r="G534" s="55"/>
      <c r="H534" s="1" t="s">
        <v>167</v>
      </c>
      <c r="I534" s="56"/>
      <c r="J534" s="52"/>
      <c r="K534" s="52"/>
      <c r="L534" s="51"/>
      <c r="M534" s="51"/>
      <c r="N534" s="58"/>
      <c r="O534" s="57">
        <f t="shared" si="60"/>
        <v>0</v>
      </c>
      <c r="P534" s="30">
        <f>IFERROR(IF(M534="",0,M534-I.T[[#This Row],[Data Expedição]]),"")</f>
        <v>0</v>
      </c>
      <c r="Q534" s="59">
        <f t="shared" si="61"/>
        <v>46143</v>
      </c>
      <c r="R534" s="60" t="str">
        <f>IFERROR(IF(H534="Entregue",IF(COUNTIFS(I$2:$I1369,I534)&gt;1,"x",1),"x"),"")</f>
        <v>x</v>
      </c>
      <c r="S534" s="26">
        <v>2196</v>
      </c>
      <c r="T534" s="26">
        <v>1</v>
      </c>
      <c r="U534" s="26" t="s">
        <v>748</v>
      </c>
      <c r="V534" s="26" t="s">
        <v>826</v>
      </c>
      <c r="W534" s="26" t="s">
        <v>2</v>
      </c>
      <c r="X534" s="26" t="s">
        <v>739</v>
      </c>
    </row>
    <row r="535" spans="1:24" x14ac:dyDescent="0.25">
      <c r="A535" s="105">
        <v>46167</v>
      </c>
      <c r="B535" s="4">
        <v>33583</v>
      </c>
      <c r="C535" s="47" t="s">
        <v>562</v>
      </c>
      <c r="D535" s="4">
        <v>1</v>
      </c>
      <c r="E535" s="42">
        <v>198</v>
      </c>
      <c r="F535" s="4"/>
      <c r="G535" s="40"/>
      <c r="H535" s="1" t="s">
        <v>167</v>
      </c>
      <c r="I535" s="33"/>
      <c r="J535" s="4"/>
      <c r="K535" s="4"/>
      <c r="L535" s="41"/>
      <c r="M535" s="41"/>
      <c r="N535" s="44"/>
      <c r="O535" s="30">
        <f t="shared" si="60"/>
        <v>0</v>
      </c>
      <c r="P535" s="30">
        <f>IFERROR(IF(M535="",0,M535-I.T[[#This Row],[Data Expedição]]),"")</f>
        <v>0</v>
      </c>
      <c r="Q535" s="32">
        <f t="shared" si="61"/>
        <v>46143</v>
      </c>
      <c r="R535" s="26" t="str">
        <f>IFERROR(IF(H535="Entregue",IF(COUNTIFS(I$2:$I1372,I535)&gt;1,"x",1),"x"),"")</f>
        <v>x</v>
      </c>
      <c r="S535" s="26">
        <v>2196</v>
      </c>
      <c r="T535" s="26">
        <v>1</v>
      </c>
      <c r="U535" s="26" t="s">
        <v>748</v>
      </c>
      <c r="V535" s="26" t="s">
        <v>826</v>
      </c>
      <c r="W535" s="26" t="s">
        <v>2</v>
      </c>
      <c r="X535" s="26" t="s">
        <v>739</v>
      </c>
    </row>
    <row r="536" spans="1:24" x14ac:dyDescent="0.25">
      <c r="A536" s="105">
        <v>46167</v>
      </c>
      <c r="B536" s="52">
        <v>34682</v>
      </c>
      <c r="C536" s="53" t="s">
        <v>563</v>
      </c>
      <c r="D536" s="52">
        <v>1</v>
      </c>
      <c r="E536" s="54">
        <v>198</v>
      </c>
      <c r="F536" s="52"/>
      <c r="G536" s="55"/>
      <c r="H536" s="1" t="s">
        <v>167</v>
      </c>
      <c r="I536" s="56"/>
      <c r="J536" s="52"/>
      <c r="K536" s="52"/>
      <c r="L536" s="51"/>
      <c r="M536" s="51"/>
      <c r="N536" s="58"/>
      <c r="O536" s="57">
        <f t="shared" si="60"/>
        <v>0</v>
      </c>
      <c r="P536" s="30">
        <f>IFERROR(IF(M536="",0,M536-I.T[[#This Row],[Data Expedição]]),"")</f>
        <v>0</v>
      </c>
      <c r="Q536" s="59">
        <f t="shared" si="61"/>
        <v>46143</v>
      </c>
      <c r="R536" s="60" t="str">
        <f>IFERROR(IF(H536="Entregue",IF(COUNTIFS(I$2:$I1373,I536)&gt;1,"x",1),"x"),"")</f>
        <v>x</v>
      </c>
      <c r="S536" s="26">
        <v>2196</v>
      </c>
      <c r="T536" s="26">
        <v>1</v>
      </c>
      <c r="U536" s="26" t="s">
        <v>748</v>
      </c>
      <c r="V536" s="26" t="s">
        <v>826</v>
      </c>
      <c r="W536" s="26" t="s">
        <v>2</v>
      </c>
      <c r="X536" s="26" t="s">
        <v>739</v>
      </c>
    </row>
    <row r="537" spans="1:24" x14ac:dyDescent="0.25">
      <c r="A537" s="105">
        <v>46167</v>
      </c>
      <c r="B537" s="52">
        <v>32200</v>
      </c>
      <c r="C537" s="53" t="s">
        <v>565</v>
      </c>
      <c r="D537" s="52">
        <v>1</v>
      </c>
      <c r="E537" s="54">
        <v>246</v>
      </c>
      <c r="F537" s="52"/>
      <c r="G537" s="55"/>
      <c r="H537" s="1" t="s">
        <v>167</v>
      </c>
      <c r="I537" s="56"/>
      <c r="J537" s="52"/>
      <c r="K537" s="52"/>
      <c r="L537" s="51"/>
      <c r="M537" s="51"/>
      <c r="N537" s="58"/>
      <c r="O537" s="57">
        <f t="shared" si="60"/>
        <v>0</v>
      </c>
      <c r="P537" s="30">
        <f>IFERROR(IF(M537="",0,M537-I.T[[#This Row],[Data Expedição]]),"")</f>
        <v>0</v>
      </c>
      <c r="Q537" s="59">
        <f t="shared" si="61"/>
        <v>46143</v>
      </c>
      <c r="R537" s="60" t="str">
        <f>IFERROR(IF(H537="Entregue",IF(COUNTIFS(I$2:$I1375,I537)&gt;1,"x",1),"x"),"")</f>
        <v>x</v>
      </c>
      <c r="S537" s="26">
        <v>2196</v>
      </c>
      <c r="T537" s="26">
        <v>1</v>
      </c>
      <c r="U537" s="26" t="s">
        <v>748</v>
      </c>
      <c r="V537" s="26" t="s">
        <v>826</v>
      </c>
      <c r="W537" s="26" t="s">
        <v>2</v>
      </c>
      <c r="X537" s="26" t="s">
        <v>739</v>
      </c>
    </row>
    <row r="538" spans="1:24" x14ac:dyDescent="0.25">
      <c r="A538" s="105">
        <v>46167</v>
      </c>
      <c r="B538" s="52">
        <v>32448</v>
      </c>
      <c r="C538" s="53" t="s">
        <v>568</v>
      </c>
      <c r="D538" s="52">
        <v>1</v>
      </c>
      <c r="E538" s="54">
        <v>444</v>
      </c>
      <c r="F538" s="52"/>
      <c r="G538" s="55"/>
      <c r="H538" s="1" t="s">
        <v>167</v>
      </c>
      <c r="I538" s="56"/>
      <c r="J538" s="52"/>
      <c r="K538" s="52"/>
      <c r="L538" s="51"/>
      <c r="M538" s="51"/>
      <c r="N538" s="58"/>
      <c r="O538" s="57">
        <f t="shared" si="60"/>
        <v>0</v>
      </c>
      <c r="P538" s="30">
        <f>IFERROR(IF(M538="",0,M538-I.T[[#This Row],[Data Expedição]]),"")</f>
        <v>0</v>
      </c>
      <c r="Q538" s="59">
        <f t="shared" si="61"/>
        <v>46143</v>
      </c>
      <c r="R538" s="60" t="str">
        <f>IFERROR(IF(H538="Entregue",IF(COUNTIFS(I$2:$I1377,I538)&gt;1,"x",1),"x"),"")</f>
        <v>x</v>
      </c>
      <c r="S538" s="26">
        <v>2196</v>
      </c>
      <c r="T538" s="26">
        <v>1</v>
      </c>
      <c r="U538" s="26" t="s">
        <v>748</v>
      </c>
      <c r="V538" s="26" t="s">
        <v>826</v>
      </c>
      <c r="W538" s="26" t="s">
        <v>2</v>
      </c>
      <c r="X538" s="26" t="s">
        <v>739</v>
      </c>
    </row>
    <row r="539" spans="1:24" x14ac:dyDescent="0.25">
      <c r="A539" s="105">
        <v>46167</v>
      </c>
      <c r="B539" s="52">
        <v>30851</v>
      </c>
      <c r="C539" s="53" t="s">
        <v>571</v>
      </c>
      <c r="D539" s="52">
        <v>1</v>
      </c>
      <c r="E539" s="54">
        <v>606</v>
      </c>
      <c r="F539" s="52"/>
      <c r="G539" s="55"/>
      <c r="H539" s="1" t="s">
        <v>167</v>
      </c>
      <c r="I539" s="56"/>
      <c r="J539" s="52"/>
      <c r="K539" s="52"/>
      <c r="L539" s="51"/>
      <c r="M539" s="51"/>
      <c r="N539" s="58"/>
      <c r="O539" s="57">
        <f t="shared" si="60"/>
        <v>0</v>
      </c>
      <c r="P539" s="30">
        <f>IFERROR(IF(M539="",0,M539-I.T[[#This Row],[Data Expedição]]),"")</f>
        <v>0</v>
      </c>
      <c r="Q539" s="59">
        <f t="shared" si="61"/>
        <v>46143</v>
      </c>
      <c r="R539" s="60" t="str">
        <f>IFERROR(IF(H539="Entregue",IF(COUNTIFS(I$2:$I1379,I539)&gt;1,"x",1),"x"),"")</f>
        <v>x</v>
      </c>
      <c r="S539" s="26">
        <v>2196</v>
      </c>
      <c r="T539" s="26">
        <v>1</v>
      </c>
      <c r="U539" s="26" t="s">
        <v>748</v>
      </c>
      <c r="V539" s="26" t="s">
        <v>826</v>
      </c>
      <c r="W539" s="26" t="s">
        <v>2</v>
      </c>
      <c r="X539" s="26" t="s">
        <v>739</v>
      </c>
    </row>
    <row r="540" spans="1:24" x14ac:dyDescent="0.25">
      <c r="A540" s="105">
        <v>46167</v>
      </c>
      <c r="B540" s="52">
        <v>34936</v>
      </c>
      <c r="C540" s="53" t="s">
        <v>575</v>
      </c>
      <c r="D540" s="52">
        <v>1</v>
      </c>
      <c r="E540" s="54">
        <v>642</v>
      </c>
      <c r="F540" s="52"/>
      <c r="G540" s="55"/>
      <c r="H540" s="1" t="s">
        <v>167</v>
      </c>
      <c r="I540" s="56"/>
      <c r="J540" s="52"/>
      <c r="K540" s="52"/>
      <c r="L540" s="51"/>
      <c r="M540" s="51"/>
      <c r="N540" s="58"/>
      <c r="O540" s="57">
        <f t="shared" si="60"/>
        <v>0</v>
      </c>
      <c r="P540" s="30">
        <f>IFERROR(IF(M540="",0,M540-I.T[[#This Row],[Data Expedição]]),"")</f>
        <v>0</v>
      </c>
      <c r="Q540" s="59">
        <f t="shared" si="61"/>
        <v>46143</v>
      </c>
      <c r="R540" s="60" t="str">
        <f>IFERROR(IF(H540="Entregue",IF(COUNTIFS(I$2:$I1381,I540)&gt;1,"x",1),"x"),"")</f>
        <v>x</v>
      </c>
      <c r="S540" s="26">
        <v>2196</v>
      </c>
      <c r="T540" s="26">
        <v>1</v>
      </c>
      <c r="U540" s="26" t="s">
        <v>748</v>
      </c>
      <c r="V540" s="26" t="s">
        <v>826</v>
      </c>
      <c r="W540" s="26" t="s">
        <v>2</v>
      </c>
      <c r="X540" s="26" t="s">
        <v>739</v>
      </c>
    </row>
    <row r="541" spans="1:24" x14ac:dyDescent="0.25">
      <c r="A541" s="105">
        <v>46167</v>
      </c>
      <c r="B541" s="4">
        <v>32247</v>
      </c>
      <c r="C541" s="47" t="s">
        <v>577</v>
      </c>
      <c r="D541" s="4">
        <v>3</v>
      </c>
      <c r="E541" s="42">
        <v>1470</v>
      </c>
      <c r="F541" s="4"/>
      <c r="G541" s="40"/>
      <c r="H541" s="1" t="s">
        <v>167</v>
      </c>
      <c r="I541" s="33"/>
      <c r="J541" s="4"/>
      <c r="K541" s="4"/>
      <c r="L541" s="41"/>
      <c r="M541" s="41"/>
      <c r="N541" s="44"/>
      <c r="O541" s="30">
        <f t="shared" si="60"/>
        <v>0</v>
      </c>
      <c r="P541" s="30">
        <f>IFERROR(IF(M541="",0,M541-I.T[[#This Row],[Data Expedição]]),"")</f>
        <v>0</v>
      </c>
      <c r="Q541" s="32">
        <f t="shared" si="61"/>
        <v>46143</v>
      </c>
      <c r="R541" s="26" t="str">
        <f>IFERROR(IF(H541="Entregue",IF(COUNTIFS(I$2:$I1384,I541)&gt;1,"x",1),"x"),"")</f>
        <v>x</v>
      </c>
      <c r="S541" s="26">
        <v>2196</v>
      </c>
      <c r="T541" s="26">
        <v>1</v>
      </c>
      <c r="U541" s="26" t="s">
        <v>748</v>
      </c>
      <c r="V541" s="26" t="s">
        <v>826</v>
      </c>
      <c r="W541" s="26" t="s">
        <v>2</v>
      </c>
      <c r="X541" s="26" t="s">
        <v>739</v>
      </c>
    </row>
    <row r="542" spans="1:24" x14ac:dyDescent="0.25">
      <c r="A542" s="105">
        <v>46167</v>
      </c>
      <c r="B542" s="52">
        <v>33271</v>
      </c>
      <c r="C542" s="53" t="s">
        <v>578</v>
      </c>
      <c r="D542" s="52">
        <v>4</v>
      </c>
      <c r="E542" s="54">
        <v>1050</v>
      </c>
      <c r="F542" s="52"/>
      <c r="G542" s="55"/>
      <c r="H542" s="1" t="s">
        <v>167</v>
      </c>
      <c r="I542" s="56"/>
      <c r="J542" s="52"/>
      <c r="K542" s="52"/>
      <c r="L542" s="51"/>
      <c r="M542" s="51"/>
      <c r="N542" s="58"/>
      <c r="O542" s="57">
        <f t="shared" si="60"/>
        <v>0</v>
      </c>
      <c r="P542" s="30">
        <f>IFERROR(IF(M542="",0,M542-I.T[[#This Row],[Data Expedição]]),"")</f>
        <v>0</v>
      </c>
      <c r="Q542" s="59">
        <f t="shared" si="61"/>
        <v>46143</v>
      </c>
      <c r="R542" s="60" t="str">
        <f>IFERROR(IF(H542="Entregue",IF(COUNTIFS(I$2:$I1385,I542)&gt;1,"x",1),"x"),"")</f>
        <v>x</v>
      </c>
      <c r="S542" s="26">
        <v>2196</v>
      </c>
      <c r="T542" s="26">
        <v>1</v>
      </c>
      <c r="U542" s="26" t="s">
        <v>748</v>
      </c>
      <c r="V542" s="26" t="s">
        <v>826</v>
      </c>
      <c r="W542" s="26" t="s">
        <v>2</v>
      </c>
      <c r="X542" s="26" t="s">
        <v>739</v>
      </c>
    </row>
    <row r="543" spans="1:24" x14ac:dyDescent="0.25">
      <c r="A543" s="105">
        <v>46167</v>
      </c>
      <c r="B543" s="52">
        <v>95679</v>
      </c>
      <c r="C543" s="53" t="s">
        <v>580</v>
      </c>
      <c r="D543" s="52">
        <v>13</v>
      </c>
      <c r="E543" s="54">
        <v>6000</v>
      </c>
      <c r="F543" s="52"/>
      <c r="G543" s="55"/>
      <c r="H543" s="1" t="s">
        <v>167</v>
      </c>
      <c r="I543" s="56"/>
      <c r="J543" s="52"/>
      <c r="K543" s="52"/>
      <c r="L543" s="51"/>
      <c r="M543" s="51"/>
      <c r="N543" s="58"/>
      <c r="O543" s="57">
        <f t="shared" si="60"/>
        <v>0</v>
      </c>
      <c r="P543" s="30">
        <f>IFERROR(IF(M543="",0,M543-I.T[[#This Row],[Data Expedição]]),"")</f>
        <v>0</v>
      </c>
      <c r="Q543" s="59">
        <f t="shared" si="61"/>
        <v>46143</v>
      </c>
      <c r="R543" s="60" t="str">
        <f>IFERROR(IF(H543="Entregue",IF(COUNTIFS(I$2:$I1387,I543)&gt;1,"x",1),"x"),"")</f>
        <v>x</v>
      </c>
      <c r="S543" s="26">
        <v>2196</v>
      </c>
      <c r="T543" s="26">
        <v>1</v>
      </c>
      <c r="U543" s="26" t="s">
        <v>748</v>
      </c>
      <c r="V543" s="26" t="s">
        <v>826</v>
      </c>
      <c r="W543" s="26" t="s">
        <v>2</v>
      </c>
      <c r="X543" s="26" t="s">
        <v>739</v>
      </c>
    </row>
    <row r="544" spans="1:24" x14ac:dyDescent="0.25">
      <c r="A544" s="39"/>
      <c r="B544" s="37"/>
      <c r="C544" s="46"/>
      <c r="D544" s="37"/>
      <c r="E544" s="38"/>
      <c r="F544" s="37"/>
      <c r="G544" s="98"/>
      <c r="H544" s="37"/>
      <c r="I544" s="28"/>
      <c r="J544" s="37"/>
      <c r="K544" s="37"/>
      <c r="L544" s="39"/>
      <c r="M544" s="39"/>
      <c r="N544" s="28"/>
      <c r="O544" s="26"/>
      <c r="P544" s="26"/>
      <c r="Q544" s="25"/>
      <c r="R544" s="26"/>
      <c r="S544" s="26"/>
      <c r="T544" s="26"/>
      <c r="U544" s="26"/>
      <c r="V544" s="26"/>
      <c r="W544" s="26"/>
      <c r="X544" s="26"/>
    </row>
    <row r="545" spans="1:24" x14ac:dyDescent="0.25">
      <c r="A545" s="105">
        <v>46168</v>
      </c>
      <c r="B545" s="100">
        <v>7031</v>
      </c>
      <c r="C545" s="101" t="s">
        <v>375</v>
      </c>
      <c r="D545" s="100">
        <v>1</v>
      </c>
      <c r="E545" s="42">
        <v>1404</v>
      </c>
      <c r="F545" s="55" t="s">
        <v>751</v>
      </c>
      <c r="G545" s="100">
        <v>9509</v>
      </c>
      <c r="H545" s="52" t="s">
        <v>168</v>
      </c>
      <c r="I545" s="106" t="s">
        <v>832</v>
      </c>
      <c r="J545" s="100">
        <v>46727</v>
      </c>
      <c r="K545" s="100">
        <v>19017</v>
      </c>
      <c r="L545" s="105">
        <v>46178</v>
      </c>
      <c r="M545" s="105">
        <v>46178</v>
      </c>
      <c r="N545" s="103"/>
      <c r="O545" s="57">
        <f t="shared" ref="O545:O556" si="62">IFERROR(IF(L545="",0,L545-A545),"")</f>
        <v>10</v>
      </c>
      <c r="P545" s="30">
        <f>IFERROR(IF(M545="",0,M545-I.T[[#This Row],[Data Expedição]]),"")</f>
        <v>0</v>
      </c>
      <c r="Q545" s="59">
        <f t="shared" ref="Q545:Q556" si="63">IFERROR(DATE(YEAR(A545),MONTH(A545),1),"")</f>
        <v>46143</v>
      </c>
      <c r="R545" s="60" t="str">
        <f>IFERROR(IF(H545="Entregue",IF(COUNTIFS(I$2:$I1391,I545)&gt;1,"x",1),"x"),"")</f>
        <v>x</v>
      </c>
      <c r="S545" s="26">
        <v>2196</v>
      </c>
      <c r="T545" s="26">
        <v>1</v>
      </c>
      <c r="U545" s="26" t="s">
        <v>748</v>
      </c>
      <c r="V545" s="26" t="s">
        <v>730</v>
      </c>
      <c r="W545" s="26" t="s">
        <v>161</v>
      </c>
      <c r="X545" s="60"/>
    </row>
    <row r="546" spans="1:24" x14ac:dyDescent="0.25">
      <c r="A546" s="105">
        <v>46168</v>
      </c>
      <c r="B546" s="37">
        <v>32136</v>
      </c>
      <c r="C546" s="101" t="s">
        <v>186</v>
      </c>
      <c r="D546" s="100">
        <v>1</v>
      </c>
      <c r="E546" s="42">
        <v>912</v>
      </c>
      <c r="F546" s="55" t="s">
        <v>751</v>
      </c>
      <c r="G546" s="100">
        <v>9509</v>
      </c>
      <c r="H546" s="52" t="s">
        <v>168</v>
      </c>
      <c r="I546" s="106" t="s">
        <v>832</v>
      </c>
      <c r="J546" s="100">
        <v>46727</v>
      </c>
      <c r="K546" s="100">
        <v>19017</v>
      </c>
      <c r="L546" s="105">
        <v>46178</v>
      </c>
      <c r="M546" s="105">
        <v>46178</v>
      </c>
      <c r="N546" s="31"/>
      <c r="O546" s="30">
        <f t="shared" si="62"/>
        <v>10</v>
      </c>
      <c r="P546" s="30">
        <f>IFERROR(IF(M546="",0,M546-I.T[[#This Row],[Data Expedição]]),"")</f>
        <v>0</v>
      </c>
      <c r="Q546" s="32">
        <f t="shared" si="63"/>
        <v>46143</v>
      </c>
      <c r="R546" s="26" t="str">
        <f>IFERROR(IF(H546="Entregue",IF(COUNTIFS(I$2:$I1368,I546)&gt;1,"x",1),"x"),"")</f>
        <v>x</v>
      </c>
      <c r="S546" s="26">
        <v>2196</v>
      </c>
      <c r="T546" s="26">
        <v>1</v>
      </c>
      <c r="U546" s="26" t="s">
        <v>748</v>
      </c>
      <c r="V546" s="26" t="s">
        <v>730</v>
      </c>
      <c r="W546" s="26" t="s">
        <v>161</v>
      </c>
      <c r="X546" s="26"/>
    </row>
    <row r="547" spans="1:24" x14ac:dyDescent="0.25">
      <c r="A547" s="105">
        <v>46168</v>
      </c>
      <c r="B547" s="37">
        <v>95195</v>
      </c>
      <c r="C547" s="101" t="s">
        <v>244</v>
      </c>
      <c r="D547" s="100">
        <v>1</v>
      </c>
      <c r="E547" s="42">
        <v>504</v>
      </c>
      <c r="F547" s="55" t="s">
        <v>751</v>
      </c>
      <c r="G547" s="100">
        <v>9509</v>
      </c>
      <c r="H547" s="52" t="s">
        <v>168</v>
      </c>
      <c r="I547" s="106" t="s">
        <v>832</v>
      </c>
      <c r="J547" s="100">
        <v>46727</v>
      </c>
      <c r="K547" s="100">
        <v>19017</v>
      </c>
      <c r="L547" s="105">
        <v>46178</v>
      </c>
      <c r="M547" s="105">
        <v>46178</v>
      </c>
      <c r="N547" s="31"/>
      <c r="O547" s="30">
        <f t="shared" si="62"/>
        <v>10</v>
      </c>
      <c r="P547" s="30">
        <f>IFERROR(IF(M547="",0,M547-I.T[[#This Row],[Data Expedição]]),"")</f>
        <v>0</v>
      </c>
      <c r="Q547" s="32">
        <f t="shared" si="63"/>
        <v>46143</v>
      </c>
      <c r="R547" s="26" t="str">
        <f>IFERROR(IF(H547="Entregue",IF(COUNTIFS(I$2:$I1370,I547)&gt;1,"x",1),"x"),"")</f>
        <v>x</v>
      </c>
      <c r="S547" s="26">
        <v>2196</v>
      </c>
      <c r="T547" s="26">
        <v>1</v>
      </c>
      <c r="U547" s="26" t="s">
        <v>748</v>
      </c>
      <c r="V547" s="26" t="s">
        <v>730</v>
      </c>
      <c r="W547" s="26" t="s">
        <v>161</v>
      </c>
      <c r="X547" s="26"/>
    </row>
    <row r="548" spans="1:24" x14ac:dyDescent="0.25">
      <c r="A548" s="105">
        <v>46168</v>
      </c>
      <c r="B548" s="37">
        <v>8256</v>
      </c>
      <c r="C548" s="101" t="s">
        <v>434</v>
      </c>
      <c r="D548" s="100">
        <v>1</v>
      </c>
      <c r="E548" s="42">
        <v>402</v>
      </c>
      <c r="F548" s="55" t="s">
        <v>751</v>
      </c>
      <c r="G548" s="100">
        <v>9509</v>
      </c>
      <c r="H548" s="52" t="s">
        <v>168</v>
      </c>
      <c r="I548" s="106" t="s">
        <v>832</v>
      </c>
      <c r="J548" s="100">
        <v>46727</v>
      </c>
      <c r="K548" s="100">
        <v>19017</v>
      </c>
      <c r="L548" s="105">
        <v>46178</v>
      </c>
      <c r="M548" s="105">
        <v>46178</v>
      </c>
      <c r="N548" s="31"/>
      <c r="O548" s="30">
        <f t="shared" si="62"/>
        <v>10</v>
      </c>
      <c r="P548" s="30">
        <f>IFERROR(IF(M548="",0,M548-I.T[[#This Row],[Data Expedição]]),"")</f>
        <v>0</v>
      </c>
      <c r="Q548" s="32">
        <f t="shared" si="63"/>
        <v>46143</v>
      </c>
      <c r="R548" s="26" t="str">
        <f>IFERROR(IF(H548="Entregue",IF(COUNTIFS(I$2:$I1371,I548)&gt;1,"x",1),"x"),"")</f>
        <v>x</v>
      </c>
      <c r="S548" s="26">
        <v>2196</v>
      </c>
      <c r="T548" s="26">
        <v>1</v>
      </c>
      <c r="U548" s="26" t="s">
        <v>748</v>
      </c>
      <c r="V548" s="26" t="s">
        <v>730</v>
      </c>
      <c r="W548" s="26" t="s">
        <v>161</v>
      </c>
      <c r="X548" s="26"/>
    </row>
    <row r="549" spans="1:24" x14ac:dyDescent="0.25">
      <c r="A549" s="105">
        <v>46168</v>
      </c>
      <c r="B549" s="37">
        <v>34693</v>
      </c>
      <c r="C549" s="101" t="s">
        <v>284</v>
      </c>
      <c r="D549" s="100">
        <v>1</v>
      </c>
      <c r="E549" s="42">
        <v>354</v>
      </c>
      <c r="F549" s="55" t="s">
        <v>751</v>
      </c>
      <c r="G549" s="100">
        <v>9509</v>
      </c>
      <c r="H549" s="52" t="s">
        <v>168</v>
      </c>
      <c r="I549" s="106" t="s">
        <v>832</v>
      </c>
      <c r="J549" s="100">
        <v>46727</v>
      </c>
      <c r="K549" s="100">
        <v>19017</v>
      </c>
      <c r="L549" s="105">
        <v>46178</v>
      </c>
      <c r="M549" s="105">
        <v>46178</v>
      </c>
      <c r="N549" s="31"/>
      <c r="O549" s="30">
        <f t="shared" si="62"/>
        <v>10</v>
      </c>
      <c r="P549" s="30">
        <f>IFERROR(IF(M549="",0,M549-I.T[[#This Row],[Data Expedição]]),"")</f>
        <v>0</v>
      </c>
      <c r="Q549" s="32">
        <f t="shared" si="63"/>
        <v>46143</v>
      </c>
      <c r="R549" s="26" t="str">
        <f>IFERROR(IF(H549="Entregue",IF(COUNTIFS(I$2:$I1372,I549)&gt;1,"x",1),"x"),"")</f>
        <v>x</v>
      </c>
      <c r="S549" s="26">
        <v>2196</v>
      </c>
      <c r="T549" s="26">
        <v>1</v>
      </c>
      <c r="U549" s="26" t="s">
        <v>748</v>
      </c>
      <c r="V549" s="26" t="s">
        <v>730</v>
      </c>
      <c r="W549" s="26" t="s">
        <v>161</v>
      </c>
      <c r="X549" s="26"/>
    </row>
    <row r="550" spans="1:24" x14ac:dyDescent="0.25">
      <c r="A550" s="105">
        <v>46168</v>
      </c>
      <c r="B550" s="37">
        <v>32034</v>
      </c>
      <c r="C550" s="101" t="s">
        <v>243</v>
      </c>
      <c r="D550" s="100">
        <v>1</v>
      </c>
      <c r="E550" s="42">
        <v>354</v>
      </c>
      <c r="F550" s="55" t="s">
        <v>751</v>
      </c>
      <c r="G550" s="100">
        <v>9509</v>
      </c>
      <c r="H550" s="52" t="s">
        <v>168</v>
      </c>
      <c r="I550" s="106" t="s">
        <v>832</v>
      </c>
      <c r="J550" s="100">
        <v>46727</v>
      </c>
      <c r="K550" s="100">
        <v>19017</v>
      </c>
      <c r="L550" s="105">
        <v>46178</v>
      </c>
      <c r="M550" s="105">
        <v>46178</v>
      </c>
      <c r="N550" s="31"/>
      <c r="O550" s="30">
        <f t="shared" si="62"/>
        <v>10</v>
      </c>
      <c r="P550" s="30">
        <f>IFERROR(IF(M550="",0,M550-I.T[[#This Row],[Data Expedição]]),"")</f>
        <v>0</v>
      </c>
      <c r="Q550" s="32">
        <f t="shared" si="63"/>
        <v>46143</v>
      </c>
      <c r="R550" s="26" t="str">
        <f>IFERROR(IF(H550="Entregue",IF(COUNTIFS(I$2:$I1373,I550)&gt;1,"x",1),"x"),"")</f>
        <v>x</v>
      </c>
      <c r="S550" s="26">
        <v>2196</v>
      </c>
      <c r="T550" s="26">
        <v>1</v>
      </c>
      <c r="U550" s="26" t="s">
        <v>748</v>
      </c>
      <c r="V550" s="26" t="s">
        <v>730</v>
      </c>
      <c r="W550" s="26" t="s">
        <v>161</v>
      </c>
      <c r="X550" s="26"/>
    </row>
    <row r="551" spans="1:24" x14ac:dyDescent="0.25">
      <c r="A551" s="105">
        <v>46168</v>
      </c>
      <c r="B551" s="37">
        <v>33371</v>
      </c>
      <c r="C551" s="101" t="s">
        <v>293</v>
      </c>
      <c r="D551" s="100">
        <v>1</v>
      </c>
      <c r="E551" s="42">
        <v>240</v>
      </c>
      <c r="F551" s="55" t="s">
        <v>751</v>
      </c>
      <c r="G551" s="100">
        <v>9509</v>
      </c>
      <c r="H551" s="52" t="s">
        <v>168</v>
      </c>
      <c r="I551" s="106" t="s">
        <v>832</v>
      </c>
      <c r="J551" s="100">
        <v>46727</v>
      </c>
      <c r="K551" s="100">
        <v>19017</v>
      </c>
      <c r="L551" s="105">
        <v>46178</v>
      </c>
      <c r="M551" s="105">
        <v>46178</v>
      </c>
      <c r="N551" s="31"/>
      <c r="O551" s="30">
        <f t="shared" si="62"/>
        <v>10</v>
      </c>
      <c r="P551" s="30">
        <f>IFERROR(IF(M551="",0,M551-I.T[[#This Row],[Data Expedição]]),"")</f>
        <v>0</v>
      </c>
      <c r="Q551" s="32">
        <f t="shared" si="63"/>
        <v>46143</v>
      </c>
      <c r="R551" s="26" t="str">
        <f>IFERROR(IF(H551="Entregue",IF(COUNTIFS(I$2:$I1374,I551)&gt;1,"x",1),"x"),"")</f>
        <v>x</v>
      </c>
      <c r="S551" s="26">
        <v>2196</v>
      </c>
      <c r="T551" s="26">
        <v>1</v>
      </c>
      <c r="U551" s="26" t="s">
        <v>748</v>
      </c>
      <c r="V551" s="26" t="s">
        <v>730</v>
      </c>
      <c r="W551" s="26" t="s">
        <v>161</v>
      </c>
      <c r="X551" s="26"/>
    </row>
    <row r="552" spans="1:24" x14ac:dyDescent="0.25">
      <c r="A552" s="105">
        <v>46168</v>
      </c>
      <c r="B552" s="37">
        <v>33297</v>
      </c>
      <c r="C552" s="101" t="s">
        <v>265</v>
      </c>
      <c r="D552" s="100">
        <v>1</v>
      </c>
      <c r="E552" s="42">
        <v>234</v>
      </c>
      <c r="F552" s="55" t="s">
        <v>751</v>
      </c>
      <c r="G552" s="100">
        <v>9509</v>
      </c>
      <c r="H552" s="52" t="s">
        <v>168</v>
      </c>
      <c r="I552" s="106" t="s">
        <v>832</v>
      </c>
      <c r="J552" s="100">
        <v>46727</v>
      </c>
      <c r="K552" s="100">
        <v>19017</v>
      </c>
      <c r="L552" s="105">
        <v>46178</v>
      </c>
      <c r="M552" s="105">
        <v>46178</v>
      </c>
      <c r="N552" s="31"/>
      <c r="O552" s="30">
        <f t="shared" si="62"/>
        <v>10</v>
      </c>
      <c r="P552" s="30">
        <f>IFERROR(IF(M552="",0,M552-I.T[[#This Row],[Data Expedição]]),"")</f>
        <v>0</v>
      </c>
      <c r="Q552" s="32">
        <f t="shared" si="63"/>
        <v>46143</v>
      </c>
      <c r="R552" s="26" t="str">
        <f>IFERROR(IF(H552="Entregue",IF(COUNTIFS(I$2:$I1375,I552)&gt;1,"x",1),"x"),"")</f>
        <v>x</v>
      </c>
      <c r="S552" s="26">
        <v>2196</v>
      </c>
      <c r="T552" s="26">
        <v>1</v>
      </c>
      <c r="U552" s="26" t="s">
        <v>748</v>
      </c>
      <c r="V552" s="26" t="s">
        <v>730</v>
      </c>
      <c r="W552" s="26" t="s">
        <v>161</v>
      </c>
      <c r="X552" s="26"/>
    </row>
    <row r="553" spans="1:24" x14ac:dyDescent="0.25">
      <c r="A553" s="105">
        <v>46168</v>
      </c>
      <c r="B553" s="37">
        <v>33265</v>
      </c>
      <c r="C553" s="101" t="s">
        <v>289</v>
      </c>
      <c r="D553" s="100">
        <v>1</v>
      </c>
      <c r="E553" s="42">
        <v>204</v>
      </c>
      <c r="F553" s="55" t="s">
        <v>751</v>
      </c>
      <c r="G553" s="100">
        <v>9509</v>
      </c>
      <c r="H553" s="52" t="s">
        <v>168</v>
      </c>
      <c r="I553" s="106" t="s">
        <v>832</v>
      </c>
      <c r="J553" s="100">
        <v>46727</v>
      </c>
      <c r="K553" s="100">
        <v>19017</v>
      </c>
      <c r="L553" s="105">
        <v>46178</v>
      </c>
      <c r="M553" s="105">
        <v>46178</v>
      </c>
      <c r="N553" s="31"/>
      <c r="O553" s="30">
        <f t="shared" si="62"/>
        <v>10</v>
      </c>
      <c r="P553" s="30">
        <f>IFERROR(IF(M553="",0,M553-I.T[[#This Row],[Data Expedição]]),"")</f>
        <v>0</v>
      </c>
      <c r="Q553" s="32">
        <f t="shared" si="63"/>
        <v>46143</v>
      </c>
      <c r="R553" s="26" t="str">
        <f>IFERROR(IF(H553="Entregue",IF(COUNTIFS(I$2:$I1376,I553)&gt;1,"x",1),"x"),"")</f>
        <v>x</v>
      </c>
      <c r="S553" s="26">
        <v>2196</v>
      </c>
      <c r="T553" s="26">
        <v>1</v>
      </c>
      <c r="U553" s="26" t="s">
        <v>748</v>
      </c>
      <c r="V553" s="26" t="s">
        <v>730</v>
      </c>
      <c r="W553" s="26" t="s">
        <v>161</v>
      </c>
      <c r="X553" s="26"/>
    </row>
    <row r="554" spans="1:24" x14ac:dyDescent="0.25">
      <c r="A554" s="105">
        <v>46168</v>
      </c>
      <c r="B554" s="37">
        <v>32443</v>
      </c>
      <c r="C554" s="101" t="s">
        <v>282</v>
      </c>
      <c r="D554" s="100">
        <v>1</v>
      </c>
      <c r="E554" s="42">
        <v>168</v>
      </c>
      <c r="F554" s="55" t="s">
        <v>751</v>
      </c>
      <c r="G554" s="100">
        <v>9509</v>
      </c>
      <c r="H554" s="52" t="s">
        <v>168</v>
      </c>
      <c r="I554" s="106" t="s">
        <v>832</v>
      </c>
      <c r="J554" s="100">
        <v>46727</v>
      </c>
      <c r="K554" s="100">
        <v>19017</v>
      </c>
      <c r="L554" s="105">
        <v>46178</v>
      </c>
      <c r="M554" s="105">
        <v>46178</v>
      </c>
      <c r="N554" s="31"/>
      <c r="O554" s="30">
        <f t="shared" si="62"/>
        <v>10</v>
      </c>
      <c r="P554" s="30">
        <f>IFERROR(IF(M554="",0,M554-I.T[[#This Row],[Data Expedição]]),"")</f>
        <v>0</v>
      </c>
      <c r="Q554" s="32">
        <f t="shared" si="63"/>
        <v>46143</v>
      </c>
      <c r="R554" s="26" t="str">
        <f>IFERROR(IF(H554="Entregue",IF(COUNTIFS(I$2:$I1377,I554)&gt;1,"x",1),"x"),"")</f>
        <v>x</v>
      </c>
      <c r="S554" s="26">
        <v>2196</v>
      </c>
      <c r="T554" s="26">
        <v>1</v>
      </c>
      <c r="U554" s="26" t="s">
        <v>748</v>
      </c>
      <c r="V554" s="26" t="s">
        <v>730</v>
      </c>
      <c r="W554" s="26" t="s">
        <v>161</v>
      </c>
      <c r="X554" s="26"/>
    </row>
    <row r="555" spans="1:24" x14ac:dyDescent="0.25">
      <c r="A555" s="105">
        <v>46168</v>
      </c>
      <c r="B555" s="37">
        <v>33316</v>
      </c>
      <c r="C555" s="101" t="s">
        <v>335</v>
      </c>
      <c r="D555" s="100">
        <v>1</v>
      </c>
      <c r="E555" s="42">
        <v>162</v>
      </c>
      <c r="F555" s="55" t="s">
        <v>751</v>
      </c>
      <c r="G555" s="100">
        <v>9509</v>
      </c>
      <c r="H555" s="52" t="s">
        <v>168</v>
      </c>
      <c r="I555" s="56" t="s">
        <v>832</v>
      </c>
      <c r="J555" s="100">
        <v>46727</v>
      </c>
      <c r="K555" s="100">
        <v>19017</v>
      </c>
      <c r="L555" s="105">
        <v>46178</v>
      </c>
      <c r="M555" s="105">
        <v>46178</v>
      </c>
      <c r="N555" s="31"/>
      <c r="O555" s="30">
        <f t="shared" si="62"/>
        <v>10</v>
      </c>
      <c r="P555" s="30">
        <f>IFERROR(IF(M555="",0,M555-I.T[[#This Row],[Data Expedição]]),"")</f>
        <v>0</v>
      </c>
      <c r="Q555" s="32">
        <f t="shared" si="63"/>
        <v>46143</v>
      </c>
      <c r="R555" s="26" t="str">
        <f>IFERROR(IF(H555="Entregue",IF(COUNTIFS(I$2:$I1378,I555)&gt;1,"x",1),"x"),"")</f>
        <v>x</v>
      </c>
      <c r="S555" s="26">
        <v>2196</v>
      </c>
      <c r="T555" s="26">
        <v>1</v>
      </c>
      <c r="U555" s="26" t="s">
        <v>748</v>
      </c>
      <c r="V555" s="26" t="s">
        <v>730</v>
      </c>
      <c r="W555" s="26" t="s">
        <v>161</v>
      </c>
      <c r="X555" s="26"/>
    </row>
    <row r="556" spans="1:24" x14ac:dyDescent="0.25">
      <c r="A556" s="105">
        <v>46168</v>
      </c>
      <c r="B556" s="37">
        <v>33258</v>
      </c>
      <c r="C556" s="101" t="s">
        <v>261</v>
      </c>
      <c r="D556" s="100">
        <v>1</v>
      </c>
      <c r="E556" s="42">
        <v>156</v>
      </c>
      <c r="F556" s="55" t="s">
        <v>751</v>
      </c>
      <c r="G556" s="100">
        <v>9509</v>
      </c>
      <c r="H556" s="52" t="s">
        <v>168</v>
      </c>
      <c r="I556" s="56" t="s">
        <v>832</v>
      </c>
      <c r="J556" s="100">
        <v>46727</v>
      </c>
      <c r="K556" s="100">
        <v>19017</v>
      </c>
      <c r="L556" s="105">
        <v>46178</v>
      </c>
      <c r="M556" s="105">
        <v>46178</v>
      </c>
      <c r="N556" s="31"/>
      <c r="O556" s="30">
        <f t="shared" si="62"/>
        <v>10</v>
      </c>
      <c r="P556" s="30">
        <f>IFERROR(IF(M556="",0,M556-I.T[[#This Row],[Data Expedição]]),"")</f>
        <v>0</v>
      </c>
      <c r="Q556" s="32">
        <f t="shared" si="63"/>
        <v>46143</v>
      </c>
      <c r="R556" s="26" t="str">
        <f>IFERROR(IF(H556="Entregue",IF(COUNTIFS(I$2:$I1379,I556)&gt;1,"x",1),"x"),"")</f>
        <v>x</v>
      </c>
      <c r="S556" s="26">
        <v>2196</v>
      </c>
      <c r="T556" s="26">
        <v>1</v>
      </c>
      <c r="U556" s="26" t="s">
        <v>748</v>
      </c>
      <c r="V556" s="26" t="s">
        <v>730</v>
      </c>
      <c r="W556" s="26" t="s">
        <v>161</v>
      </c>
      <c r="X556" s="26"/>
    </row>
    <row r="557" spans="1:24" x14ac:dyDescent="0.25">
      <c r="A557" s="39"/>
      <c r="B557" s="37"/>
      <c r="C557" s="101"/>
      <c r="D557" s="37"/>
      <c r="E557" s="38"/>
      <c r="F557" s="37"/>
      <c r="G557" s="98"/>
      <c r="H557" s="37"/>
      <c r="I557" s="28"/>
      <c r="J557" s="37"/>
      <c r="K557" s="37"/>
      <c r="L557" s="39"/>
      <c r="M557" s="39"/>
      <c r="N557" s="28"/>
      <c r="O557" s="26"/>
      <c r="P557" s="26"/>
      <c r="Q557" s="25"/>
      <c r="R557" s="26"/>
      <c r="S557" s="26"/>
      <c r="T557" s="26"/>
      <c r="U557" s="26"/>
      <c r="V557" s="26"/>
      <c r="W557" s="26"/>
      <c r="X557" s="26"/>
    </row>
    <row r="558" spans="1:24" x14ac:dyDescent="0.25">
      <c r="A558" s="105">
        <v>46168</v>
      </c>
      <c r="B558" s="37">
        <v>33583</v>
      </c>
      <c r="C558" s="101" t="s">
        <v>51</v>
      </c>
      <c r="D558" s="100">
        <v>1</v>
      </c>
      <c r="E558" s="42">
        <v>654</v>
      </c>
      <c r="F558" s="100"/>
      <c r="G558" s="104"/>
      <c r="H558" s="1" t="s">
        <v>167</v>
      </c>
      <c r="I558" s="106"/>
      <c r="J558" s="100"/>
      <c r="K558" s="100"/>
      <c r="L558" s="105"/>
      <c r="M558" s="105"/>
      <c r="N558" s="103"/>
      <c r="O558" s="57">
        <f>IFERROR(IF(L558="",0,L558-A558),"")</f>
        <v>0</v>
      </c>
      <c r="P558" s="30">
        <f>IFERROR(IF(M558="",0,M558-I.T[[#This Row],[Data Expedição]]),"")</f>
        <v>0</v>
      </c>
      <c r="Q558" s="59">
        <f>IFERROR(DATE(YEAR(A558),MONTH(A558),1),"")</f>
        <v>46143</v>
      </c>
      <c r="R558" s="60" t="str">
        <f>IFERROR(IF(H558="Entregue",IF(COUNTIFS(I$2:$I1419,I558)&gt;1,"x",1),"x"),"")</f>
        <v>x</v>
      </c>
      <c r="S558" s="26">
        <v>2196</v>
      </c>
      <c r="T558" s="26">
        <v>1</v>
      </c>
      <c r="U558" s="26" t="s">
        <v>748</v>
      </c>
      <c r="V558" s="26" t="s">
        <v>730</v>
      </c>
      <c r="W558" s="26" t="s">
        <v>161</v>
      </c>
      <c r="X558" s="60" t="s">
        <v>739</v>
      </c>
    </row>
    <row r="559" spans="1:24" x14ac:dyDescent="0.25">
      <c r="A559" s="39"/>
      <c r="B559" s="37"/>
      <c r="C559" s="46"/>
      <c r="D559" s="37"/>
      <c r="E559" s="38"/>
      <c r="F559" s="37"/>
      <c r="G559" s="98"/>
      <c r="H559" s="37"/>
      <c r="I559" s="28"/>
      <c r="J559" s="37"/>
      <c r="K559" s="37"/>
      <c r="L559" s="39"/>
      <c r="M559" s="39"/>
      <c r="N559" s="28"/>
      <c r="O559" s="26"/>
      <c r="P559" s="26"/>
      <c r="Q559" s="25"/>
      <c r="R559" s="26"/>
      <c r="S559" s="26"/>
      <c r="T559" s="26"/>
      <c r="U559" s="26"/>
      <c r="V559" s="26"/>
      <c r="W559" s="26"/>
      <c r="X559" s="26"/>
    </row>
    <row r="560" spans="1:24" x14ac:dyDescent="0.25">
      <c r="A560" s="105">
        <v>46168</v>
      </c>
      <c r="B560" s="3">
        <v>43116</v>
      </c>
      <c r="C560" s="3" t="s">
        <v>196</v>
      </c>
      <c r="D560" s="100">
        <v>12</v>
      </c>
      <c r="E560" s="102">
        <v>2160</v>
      </c>
      <c r="F560" s="55" t="s">
        <v>751</v>
      </c>
      <c r="G560" s="100">
        <v>9511</v>
      </c>
      <c r="H560" s="52" t="s">
        <v>168</v>
      </c>
      <c r="I560" s="56" t="s">
        <v>833</v>
      </c>
      <c r="J560" s="100">
        <v>46770</v>
      </c>
      <c r="K560" s="100">
        <v>18909</v>
      </c>
      <c r="L560" s="105">
        <v>46174</v>
      </c>
      <c r="M560" s="51">
        <v>46175</v>
      </c>
      <c r="N560" s="103"/>
      <c r="O560" s="57">
        <f>IFERROR(IF(L560="",0,L560-A560),"")</f>
        <v>6</v>
      </c>
      <c r="P560" s="30">
        <f>IFERROR(IF(M560="",0,M560-I.T[[#This Row],[Data Expedição]]),"")</f>
        <v>1</v>
      </c>
      <c r="Q560" s="59">
        <f>IFERROR(DATE(YEAR(A560),MONTH(A560),1),"")</f>
        <v>46143</v>
      </c>
      <c r="R560" s="60" t="str">
        <f>IFERROR(IF(H560="Entregue",IF(COUNTIFS(I$2:$I1421,I560)&gt;1,"x",1),"x"),"")</f>
        <v>x</v>
      </c>
      <c r="S560" s="26">
        <v>2196</v>
      </c>
      <c r="T560" s="26">
        <v>1</v>
      </c>
      <c r="U560" s="26" t="s">
        <v>748</v>
      </c>
      <c r="V560" s="26" t="s">
        <v>730</v>
      </c>
      <c r="W560" s="26" t="s">
        <v>179</v>
      </c>
      <c r="X560" s="60"/>
    </row>
    <row r="561" spans="1:24" x14ac:dyDescent="0.25">
      <c r="A561" s="39"/>
      <c r="B561" s="37"/>
      <c r="C561" s="46"/>
      <c r="D561" s="37"/>
      <c r="E561" s="38"/>
      <c r="F561" s="37"/>
      <c r="G561" s="98"/>
      <c r="H561" s="37"/>
      <c r="I561" s="28"/>
      <c r="J561" s="37"/>
      <c r="K561" s="37"/>
      <c r="L561" s="39"/>
      <c r="M561" s="39"/>
      <c r="N561" s="28"/>
      <c r="O561" s="26"/>
      <c r="P561" s="26"/>
      <c r="Q561" s="25"/>
      <c r="R561" s="26"/>
      <c r="S561" s="26"/>
      <c r="T561" s="26"/>
      <c r="U561" s="26"/>
      <c r="V561" s="26"/>
      <c r="W561" s="26"/>
      <c r="X561" s="26"/>
    </row>
    <row r="562" spans="1:24" x14ac:dyDescent="0.25">
      <c r="A562" s="105">
        <v>46169</v>
      </c>
      <c r="B562" s="100">
        <v>32022</v>
      </c>
      <c r="C562" s="101" t="s">
        <v>185</v>
      </c>
      <c r="D562" s="100">
        <v>4</v>
      </c>
      <c r="E562" s="102">
        <v>5874</v>
      </c>
      <c r="F562" s="55" t="s">
        <v>751</v>
      </c>
      <c r="G562" s="100">
        <v>9512</v>
      </c>
      <c r="H562" s="52" t="s">
        <v>168</v>
      </c>
      <c r="I562" s="56" t="s">
        <v>834</v>
      </c>
      <c r="J562" s="100">
        <v>46808</v>
      </c>
      <c r="K562" s="100">
        <v>18812</v>
      </c>
      <c r="L562" s="105">
        <v>46170</v>
      </c>
      <c r="M562" s="105">
        <v>46170</v>
      </c>
      <c r="N562" s="103"/>
      <c r="O562" s="57">
        <f t="shared" ref="O562:O567" si="64">IFERROR(IF(L562="",0,L562-A562),"")</f>
        <v>1</v>
      </c>
      <c r="P562" s="30">
        <f>IFERROR(IF(M562="",0,M562-I.T[[#This Row],[Data Expedição]]),"")</f>
        <v>0</v>
      </c>
      <c r="Q562" s="59">
        <f t="shared" ref="Q562:Q567" si="65">IFERROR(DATE(YEAR(A562),MONTH(A562),1),"")</f>
        <v>46143</v>
      </c>
      <c r="R562" s="60" t="str">
        <f>IFERROR(IF(H562="Entregue",IF(COUNTIFS(I$2:$I1425,I562)&gt;1,"x",1),"x"),"")</f>
        <v>x</v>
      </c>
      <c r="S562" s="26">
        <v>2196</v>
      </c>
      <c r="T562" s="26">
        <v>1</v>
      </c>
      <c r="U562" s="26" t="s">
        <v>748</v>
      </c>
      <c r="V562" s="26" t="s">
        <v>730</v>
      </c>
      <c r="W562" s="26" t="s">
        <v>160</v>
      </c>
      <c r="X562" s="60"/>
    </row>
    <row r="563" spans="1:24" x14ac:dyDescent="0.25">
      <c r="A563" s="105">
        <v>46169</v>
      </c>
      <c r="B563" s="100">
        <v>95116</v>
      </c>
      <c r="C563" s="101" t="s">
        <v>192</v>
      </c>
      <c r="D563" s="100">
        <v>4</v>
      </c>
      <c r="E563" s="102">
        <v>5184</v>
      </c>
      <c r="F563" s="55" t="s">
        <v>751</v>
      </c>
      <c r="G563" s="100">
        <v>9512</v>
      </c>
      <c r="H563" s="52" t="s">
        <v>168</v>
      </c>
      <c r="I563" s="106" t="s">
        <v>834</v>
      </c>
      <c r="J563" s="100">
        <v>46808</v>
      </c>
      <c r="K563" s="100">
        <v>18812</v>
      </c>
      <c r="L563" s="105">
        <v>46170</v>
      </c>
      <c r="M563" s="105">
        <v>46170</v>
      </c>
      <c r="N563" s="103"/>
      <c r="O563" s="57">
        <f t="shared" si="64"/>
        <v>1</v>
      </c>
      <c r="P563" s="30">
        <f>IFERROR(IF(M563="",0,M563-I.T[[#This Row],[Data Expedição]]),"")</f>
        <v>0</v>
      </c>
      <c r="Q563" s="59">
        <f t="shared" si="65"/>
        <v>46143</v>
      </c>
      <c r="R563" s="60" t="str">
        <f>IFERROR(IF(H563="Entregue",IF(COUNTIFS(I$2:$I1427,I563)&gt;1,"x",1),"x"),"")</f>
        <v>x</v>
      </c>
      <c r="S563" s="26">
        <v>2196</v>
      </c>
      <c r="T563" s="26">
        <v>1</v>
      </c>
      <c r="U563" s="26" t="s">
        <v>748</v>
      </c>
      <c r="V563" s="26" t="s">
        <v>730</v>
      </c>
      <c r="W563" s="26" t="s">
        <v>160</v>
      </c>
      <c r="X563" s="60"/>
    </row>
    <row r="564" spans="1:24" x14ac:dyDescent="0.25">
      <c r="A564" s="105">
        <v>46169</v>
      </c>
      <c r="B564" s="100">
        <v>95117</v>
      </c>
      <c r="C564" s="101" t="s">
        <v>203</v>
      </c>
      <c r="D564" s="100">
        <v>3</v>
      </c>
      <c r="E564" s="102">
        <v>3912</v>
      </c>
      <c r="F564" s="55" t="s">
        <v>751</v>
      </c>
      <c r="G564" s="100">
        <v>9512</v>
      </c>
      <c r="H564" s="52" t="s">
        <v>168</v>
      </c>
      <c r="I564" s="106" t="s">
        <v>834</v>
      </c>
      <c r="J564" s="100">
        <v>46808</v>
      </c>
      <c r="K564" s="100">
        <v>18812</v>
      </c>
      <c r="L564" s="105">
        <v>46170</v>
      </c>
      <c r="M564" s="105">
        <v>46170</v>
      </c>
      <c r="N564" s="103"/>
      <c r="O564" s="57">
        <f t="shared" si="64"/>
        <v>1</v>
      </c>
      <c r="P564" s="30">
        <f>IFERROR(IF(M564="",0,M564-I.T[[#This Row],[Data Expedição]]),"")</f>
        <v>0</v>
      </c>
      <c r="Q564" s="59">
        <f t="shared" si="65"/>
        <v>46143</v>
      </c>
      <c r="R564" s="60" t="str">
        <f>IFERROR(IF(H564="Entregue",IF(COUNTIFS(I$2:$I1429,I564)&gt;1,"x",1),"x"),"")</f>
        <v>x</v>
      </c>
      <c r="S564" s="26">
        <v>2196</v>
      </c>
      <c r="T564" s="26">
        <v>1</v>
      </c>
      <c r="U564" s="26" t="s">
        <v>748</v>
      </c>
      <c r="V564" s="26" t="s">
        <v>730</v>
      </c>
      <c r="W564" s="26" t="s">
        <v>160</v>
      </c>
      <c r="X564" s="60"/>
    </row>
    <row r="565" spans="1:24" x14ac:dyDescent="0.25">
      <c r="A565" s="105">
        <v>46169</v>
      </c>
      <c r="B565" s="100">
        <v>31706</v>
      </c>
      <c r="C565" s="101" t="s">
        <v>215</v>
      </c>
      <c r="D565" s="100">
        <v>3</v>
      </c>
      <c r="E565" s="102">
        <v>3024</v>
      </c>
      <c r="F565" s="55" t="s">
        <v>751</v>
      </c>
      <c r="G565" s="100">
        <v>9512</v>
      </c>
      <c r="H565" s="52" t="s">
        <v>168</v>
      </c>
      <c r="I565" s="106" t="s">
        <v>834</v>
      </c>
      <c r="J565" s="100">
        <v>46808</v>
      </c>
      <c r="K565" s="100">
        <v>18812</v>
      </c>
      <c r="L565" s="105">
        <v>46170</v>
      </c>
      <c r="M565" s="105">
        <v>46170</v>
      </c>
      <c r="N565" s="103"/>
      <c r="O565" s="57">
        <f t="shared" si="64"/>
        <v>1</v>
      </c>
      <c r="P565" s="30">
        <f>IFERROR(IF(M565="",0,M565-I.T[[#This Row],[Data Expedição]]),"")</f>
        <v>0</v>
      </c>
      <c r="Q565" s="59">
        <f t="shared" si="65"/>
        <v>46143</v>
      </c>
      <c r="R565" s="60" t="str">
        <f>IFERROR(IF(H565="Entregue",IF(COUNTIFS(I$2:$I1431,I565)&gt;1,"x",1),"x"),"")</f>
        <v>x</v>
      </c>
      <c r="S565" s="26">
        <v>2196</v>
      </c>
      <c r="T565" s="26">
        <v>1</v>
      </c>
      <c r="U565" s="26" t="s">
        <v>748</v>
      </c>
      <c r="V565" s="26" t="s">
        <v>730</v>
      </c>
      <c r="W565" s="26" t="s">
        <v>160</v>
      </c>
      <c r="X565" s="60"/>
    </row>
    <row r="566" spans="1:24" x14ac:dyDescent="0.25">
      <c r="A566" s="105">
        <v>46169</v>
      </c>
      <c r="B566" s="100">
        <v>34921</v>
      </c>
      <c r="C566" s="101" t="s">
        <v>77</v>
      </c>
      <c r="D566" s="100">
        <v>1</v>
      </c>
      <c r="E566" s="102">
        <v>402</v>
      </c>
      <c r="F566" s="55" t="s">
        <v>751</v>
      </c>
      <c r="G566" s="100">
        <v>9512</v>
      </c>
      <c r="H566" s="52" t="s">
        <v>168</v>
      </c>
      <c r="I566" s="106" t="s">
        <v>834</v>
      </c>
      <c r="J566" s="100">
        <v>46808</v>
      </c>
      <c r="K566" s="100">
        <v>18812</v>
      </c>
      <c r="L566" s="105">
        <v>46170</v>
      </c>
      <c r="M566" s="105">
        <v>46170</v>
      </c>
      <c r="N566" s="103"/>
      <c r="O566" s="57">
        <f t="shared" si="64"/>
        <v>1</v>
      </c>
      <c r="P566" s="30">
        <f>IFERROR(IF(M566="",0,M566-I.T[[#This Row],[Data Expedição]]),"")</f>
        <v>0</v>
      </c>
      <c r="Q566" s="59">
        <f t="shared" si="65"/>
        <v>46143</v>
      </c>
      <c r="R566" s="60" t="str">
        <f>IFERROR(IF(H566="Entregue",IF(COUNTIFS(I$2:$I1433,I566)&gt;1,"x",1),"x"),"")</f>
        <v>x</v>
      </c>
      <c r="S566" s="26">
        <v>2196</v>
      </c>
      <c r="T566" s="26">
        <v>1</v>
      </c>
      <c r="U566" s="26" t="s">
        <v>748</v>
      </c>
      <c r="V566" s="26" t="s">
        <v>730</v>
      </c>
      <c r="W566" s="26" t="s">
        <v>160</v>
      </c>
      <c r="X566" s="60"/>
    </row>
    <row r="567" spans="1:24" x14ac:dyDescent="0.25">
      <c r="A567" s="105">
        <v>46169</v>
      </c>
      <c r="B567" s="100">
        <v>33320</v>
      </c>
      <c r="C567" s="101" t="s">
        <v>343</v>
      </c>
      <c r="D567" s="100">
        <v>1</v>
      </c>
      <c r="E567" s="102">
        <v>294</v>
      </c>
      <c r="F567" s="55" t="s">
        <v>751</v>
      </c>
      <c r="G567" s="100">
        <v>9512</v>
      </c>
      <c r="H567" s="52" t="s">
        <v>168</v>
      </c>
      <c r="I567" s="106" t="s">
        <v>834</v>
      </c>
      <c r="J567" s="100">
        <v>46808</v>
      </c>
      <c r="K567" s="100">
        <v>18812</v>
      </c>
      <c r="L567" s="105">
        <v>46170</v>
      </c>
      <c r="M567" s="105">
        <v>46170</v>
      </c>
      <c r="N567" s="103"/>
      <c r="O567" s="57">
        <f t="shared" si="64"/>
        <v>1</v>
      </c>
      <c r="P567" s="30">
        <f>IFERROR(IF(M567="",0,M567-I.T[[#This Row],[Data Expedição]]),"")</f>
        <v>0</v>
      </c>
      <c r="Q567" s="59">
        <f t="shared" si="65"/>
        <v>46143</v>
      </c>
      <c r="R567" s="60" t="str">
        <f>IFERROR(IF(H567="Entregue",IF(COUNTIFS(I$2:$I1435,I567)&gt;1,"x",1),"x"),"")</f>
        <v>x</v>
      </c>
      <c r="S567" s="26">
        <v>2196</v>
      </c>
      <c r="T567" s="26">
        <v>1</v>
      </c>
      <c r="U567" s="26" t="s">
        <v>748</v>
      </c>
      <c r="V567" s="26" t="s">
        <v>730</v>
      </c>
      <c r="W567" s="26" t="s">
        <v>160</v>
      </c>
      <c r="X567" s="60"/>
    </row>
    <row r="568" spans="1:24" x14ac:dyDescent="0.25">
      <c r="A568" s="41"/>
      <c r="B568" s="4"/>
      <c r="C568" s="47"/>
      <c r="D568" s="4"/>
      <c r="E568" s="42"/>
      <c r="F568" s="4"/>
      <c r="G568" s="40"/>
      <c r="H568" s="4"/>
      <c r="I568" s="33"/>
      <c r="J568" s="4"/>
      <c r="K568" s="4"/>
      <c r="L568" s="41"/>
      <c r="M568" s="41"/>
      <c r="N568" s="33"/>
      <c r="O568" s="26"/>
      <c r="P568" s="26"/>
      <c r="Q568" s="25"/>
      <c r="R568" s="26"/>
      <c r="S568" s="26"/>
      <c r="T568" s="26"/>
      <c r="U568" s="26"/>
      <c r="V568" s="26"/>
      <c r="W568" s="26"/>
      <c r="X568" s="26"/>
    </row>
    <row r="569" spans="1:24" x14ac:dyDescent="0.25">
      <c r="A569" s="41"/>
      <c r="B569" s="4"/>
      <c r="C569" s="47"/>
      <c r="D569" s="4"/>
      <c r="E569" s="42"/>
      <c r="F569" s="4"/>
      <c r="G569" s="40"/>
      <c r="H569" s="4"/>
      <c r="I569" s="33"/>
      <c r="J569" s="4"/>
      <c r="K569" s="4"/>
      <c r="L569" s="41"/>
      <c r="M569" s="41"/>
      <c r="N569" s="33"/>
      <c r="O569" s="26"/>
      <c r="P569" s="26"/>
      <c r="Q569" s="25"/>
      <c r="R569" s="26"/>
      <c r="S569" s="26"/>
      <c r="T569" s="26"/>
      <c r="U569" s="26"/>
      <c r="V569" s="26"/>
      <c r="W569" s="26"/>
      <c r="X569" s="26"/>
    </row>
    <row r="570" spans="1:24" x14ac:dyDescent="0.25">
      <c r="A570" s="39"/>
      <c r="B570" s="37"/>
      <c r="C570" s="46"/>
      <c r="D570" s="37"/>
      <c r="E570" s="38"/>
      <c r="F570" s="37"/>
      <c r="G570" s="98"/>
      <c r="H570" s="37"/>
      <c r="I570" s="28"/>
      <c r="J570" s="37"/>
      <c r="K570" s="37"/>
      <c r="L570" s="39"/>
      <c r="M570" s="39"/>
      <c r="N570" s="28"/>
      <c r="O570" s="26"/>
      <c r="P570" s="26"/>
      <c r="Q570" s="25"/>
      <c r="R570" s="26"/>
      <c r="S570" s="26"/>
      <c r="T570" s="26"/>
      <c r="U570" s="26"/>
      <c r="V570" s="26"/>
      <c r="W570" s="26"/>
      <c r="X570" s="26"/>
    </row>
    <row r="571" spans="1:24" x14ac:dyDescent="0.25">
      <c r="A571" s="105">
        <v>46174</v>
      </c>
      <c r="B571" s="100">
        <v>95243</v>
      </c>
      <c r="C571" s="101" t="s">
        <v>205</v>
      </c>
      <c r="D571" s="102">
        <v>2</v>
      </c>
      <c r="E571" s="108">
        <v>2880</v>
      </c>
      <c r="F571" s="55" t="s">
        <v>751</v>
      </c>
      <c r="G571" s="104">
        <v>9514</v>
      </c>
      <c r="H571" s="52" t="s">
        <v>818</v>
      </c>
      <c r="I571" s="106" t="s">
        <v>835</v>
      </c>
      <c r="J571" s="100">
        <v>46918</v>
      </c>
      <c r="K571" s="100">
        <v>18909</v>
      </c>
      <c r="L571" s="105">
        <v>46174</v>
      </c>
      <c r="M571" s="51">
        <v>46175</v>
      </c>
      <c r="N571" s="103"/>
      <c r="O571" s="57">
        <f>IFERROR(IF(L571="",0,L571-A571),"")</f>
        <v>0</v>
      </c>
      <c r="P571" s="30">
        <f>IFERROR(IF(M571="",0,M571-I.T[[#This Row],[Data Expedição]]),"")</f>
        <v>1</v>
      </c>
      <c r="Q571" s="59">
        <f>IFERROR(DATE(YEAR(A571),MONTH(A571),1),"")</f>
        <v>46174</v>
      </c>
      <c r="R571" s="60" t="str">
        <f>IFERROR(IF(H571="Entregue",IF(COUNTIFS(I$2:$I1450,I571)&gt;1,"x",1),"x"),"")</f>
        <v>x</v>
      </c>
      <c r="S571" s="26">
        <v>2196</v>
      </c>
      <c r="T571" s="26">
        <v>1</v>
      </c>
      <c r="U571" s="26" t="s">
        <v>748</v>
      </c>
      <c r="V571" s="26" t="s">
        <v>730</v>
      </c>
      <c r="W571" s="26" t="s">
        <v>179</v>
      </c>
      <c r="X571" s="60"/>
    </row>
    <row r="572" spans="1:24" x14ac:dyDescent="0.25">
      <c r="A572" s="105">
        <v>46174</v>
      </c>
      <c r="B572" s="100">
        <v>33360</v>
      </c>
      <c r="C572" s="101" t="s">
        <v>235</v>
      </c>
      <c r="D572" s="102">
        <v>1</v>
      </c>
      <c r="E572" s="108">
        <v>1644</v>
      </c>
      <c r="F572" s="55" t="s">
        <v>751</v>
      </c>
      <c r="G572" s="104">
        <v>9514</v>
      </c>
      <c r="H572" s="52" t="s">
        <v>168</v>
      </c>
      <c r="I572" s="106" t="s">
        <v>835</v>
      </c>
      <c r="J572" s="100">
        <v>46918</v>
      </c>
      <c r="K572" s="100">
        <v>18909</v>
      </c>
      <c r="L572" s="105">
        <v>46174</v>
      </c>
      <c r="M572" s="51">
        <v>46175</v>
      </c>
      <c r="N572" s="103"/>
      <c r="O572" s="57">
        <f>IFERROR(IF(L572="",0,L572-A572),"")</f>
        <v>0</v>
      </c>
      <c r="P572" s="30">
        <f>IFERROR(IF(M572="",0,M572-I.T[[#This Row],[Data Expedição]]),"")</f>
        <v>1</v>
      </c>
      <c r="Q572" s="59">
        <f>IFERROR(DATE(YEAR(A572),MONTH(A572),1),"")</f>
        <v>46174</v>
      </c>
      <c r="R572" s="60" t="str">
        <f>IFERROR(IF(H572="Entregue",IF(COUNTIFS(I$2:$I1452,I572)&gt;1,"x",1),"x"),"")</f>
        <v>x</v>
      </c>
      <c r="S572" s="26">
        <v>2196</v>
      </c>
      <c r="T572" s="26">
        <v>1</v>
      </c>
      <c r="U572" s="26" t="s">
        <v>748</v>
      </c>
      <c r="V572" s="26" t="s">
        <v>730</v>
      </c>
      <c r="W572" s="26" t="s">
        <v>179</v>
      </c>
      <c r="X572" s="60"/>
    </row>
    <row r="573" spans="1:24" x14ac:dyDescent="0.25">
      <c r="A573" s="105">
        <v>46174</v>
      </c>
      <c r="B573" s="100">
        <v>33361</v>
      </c>
      <c r="C573" s="101" t="s">
        <v>272</v>
      </c>
      <c r="D573" s="102">
        <v>1</v>
      </c>
      <c r="E573" s="109">
        <v>1278</v>
      </c>
      <c r="F573" s="55" t="s">
        <v>751</v>
      </c>
      <c r="G573" s="104">
        <v>9514</v>
      </c>
      <c r="H573" s="52" t="s">
        <v>168</v>
      </c>
      <c r="I573" s="106" t="s">
        <v>835</v>
      </c>
      <c r="J573" s="100">
        <v>46918</v>
      </c>
      <c r="K573" s="100">
        <v>18909</v>
      </c>
      <c r="L573" s="105">
        <v>46174</v>
      </c>
      <c r="M573" s="51">
        <v>46175</v>
      </c>
      <c r="N573" s="103"/>
      <c r="O573" s="57">
        <f>IFERROR(IF(L573="",0,L573-A573),"")</f>
        <v>0</v>
      </c>
      <c r="P573" s="30">
        <f>IFERROR(IF(M573="",0,M573-I.T[[#This Row],[Data Expedição]]),"")</f>
        <v>1</v>
      </c>
      <c r="Q573" s="59">
        <f>IFERROR(DATE(YEAR(A573),MONTH(A573),1),"")</f>
        <v>46174</v>
      </c>
      <c r="R573" s="60" t="str">
        <f>IFERROR(IF(H573="Entregue",IF(COUNTIFS(I$2:$I1454,I573)&gt;1,"x",1),"x"),"")</f>
        <v>x</v>
      </c>
      <c r="S573" s="26">
        <v>2196</v>
      </c>
      <c r="T573" s="26">
        <v>1</v>
      </c>
      <c r="U573" s="26" t="s">
        <v>748</v>
      </c>
      <c r="V573" s="26" t="s">
        <v>730</v>
      </c>
      <c r="W573" s="26" t="s">
        <v>179</v>
      </c>
      <c r="X573" s="60"/>
    </row>
    <row r="574" spans="1:24" x14ac:dyDescent="0.25">
      <c r="A574" s="39"/>
      <c r="B574" s="37"/>
      <c r="C574" s="46"/>
      <c r="D574" s="37"/>
      <c r="E574" s="38"/>
      <c r="F574" s="37"/>
      <c r="G574" s="98"/>
      <c r="H574" s="37"/>
      <c r="I574" s="28"/>
      <c r="J574" s="37"/>
      <c r="K574" s="37"/>
      <c r="L574" s="39"/>
      <c r="M574" s="39"/>
      <c r="N574" s="28"/>
      <c r="O574" s="26"/>
      <c r="P574" s="26"/>
      <c r="Q574" s="25"/>
      <c r="R574" s="26"/>
      <c r="S574" s="26"/>
      <c r="T574" s="26"/>
      <c r="U574" s="26"/>
      <c r="V574" s="26"/>
      <c r="W574" s="26"/>
      <c r="X574" s="26"/>
    </row>
    <row r="575" spans="1:24" x14ac:dyDescent="0.25">
      <c r="A575" s="105">
        <v>46174</v>
      </c>
      <c r="B575" s="100">
        <v>95243</v>
      </c>
      <c r="C575" s="101" t="s">
        <v>205</v>
      </c>
      <c r="D575" s="100">
        <v>2</v>
      </c>
      <c r="E575" s="102">
        <v>2880</v>
      </c>
      <c r="F575" s="55" t="s">
        <v>751</v>
      </c>
      <c r="G575" s="104">
        <v>9515</v>
      </c>
      <c r="H575" s="52" t="s">
        <v>168</v>
      </c>
      <c r="I575" s="106" t="s">
        <v>836</v>
      </c>
      <c r="J575" s="100">
        <v>46815</v>
      </c>
      <c r="K575" s="100">
        <v>18909</v>
      </c>
      <c r="L575" s="51">
        <v>46174</v>
      </c>
      <c r="M575" s="51">
        <v>46175</v>
      </c>
      <c r="N575" s="103"/>
      <c r="O575" s="57">
        <f>IFERROR(IF(L575="",0,L575-A575),"")</f>
        <v>0</v>
      </c>
      <c r="P575" s="30">
        <f>IFERROR(IF(M575="",0,M575-I.T[[#This Row],[Data Expedição]]),"")</f>
        <v>1</v>
      </c>
      <c r="Q575" s="59">
        <f>IFERROR(DATE(YEAR(A575),MONTH(A575),1),"")</f>
        <v>46174</v>
      </c>
      <c r="R575" s="60" t="str">
        <f>IFERROR(IF(H575="Entregue",IF(COUNTIFS(I$2:$I1458,I575)&gt;1,"x",1),"x"),"")</f>
        <v>x</v>
      </c>
      <c r="S575" s="26">
        <v>2196</v>
      </c>
      <c r="T575" s="26">
        <v>1</v>
      </c>
      <c r="U575" s="26" t="s">
        <v>748</v>
      </c>
      <c r="V575" s="26" t="s">
        <v>730</v>
      </c>
      <c r="W575" s="26" t="s">
        <v>179</v>
      </c>
      <c r="X575" s="60"/>
    </row>
    <row r="576" spans="1:24" x14ac:dyDescent="0.25">
      <c r="A576" s="39"/>
      <c r="B576" s="37"/>
      <c r="C576" s="46"/>
      <c r="D576" s="37"/>
      <c r="E576" s="38"/>
      <c r="F576" s="37"/>
      <c r="G576" s="98"/>
      <c r="H576" s="37"/>
      <c r="I576" s="28"/>
      <c r="J576" s="37"/>
      <c r="K576" s="37"/>
      <c r="L576" s="39"/>
      <c r="M576" s="39"/>
      <c r="N576" s="28"/>
      <c r="O576" s="26"/>
      <c r="P576" s="26"/>
      <c r="Q576" s="25"/>
      <c r="R576" s="26"/>
      <c r="S576" s="26"/>
      <c r="T576" s="26"/>
      <c r="U576" s="26"/>
      <c r="V576" s="26"/>
      <c r="W576" s="26"/>
      <c r="X576" s="26"/>
    </row>
    <row r="577" spans="1:24" x14ac:dyDescent="0.25">
      <c r="A577" s="105">
        <v>46174</v>
      </c>
      <c r="B577" s="37">
        <v>32060</v>
      </c>
      <c r="C577" s="46" t="s">
        <v>368</v>
      </c>
      <c r="D577" s="37">
        <v>7</v>
      </c>
      <c r="E577" s="38">
        <v>3264</v>
      </c>
      <c r="F577" s="37"/>
      <c r="G577" s="98"/>
      <c r="H577" s="1" t="s">
        <v>167</v>
      </c>
      <c r="I577" s="28"/>
      <c r="J577" s="37"/>
      <c r="K577" s="37"/>
      <c r="L577" s="39"/>
      <c r="M577" s="39"/>
      <c r="N577" s="31"/>
      <c r="O577" s="30">
        <f t="shared" ref="O577:O617" si="66">IFERROR(IF(L577="",0,L577-A577),"")</f>
        <v>0</v>
      </c>
      <c r="P577" s="30">
        <f>IFERROR(IF(M577="",0,M577-I.T[[#This Row],[Data Expedição]]),"")</f>
        <v>0</v>
      </c>
      <c r="Q577" s="32">
        <f t="shared" ref="Q577:Q617" si="67">IFERROR(DATE(YEAR(A577),MONTH(A577),1),"")</f>
        <v>46174</v>
      </c>
      <c r="R577" s="26" t="str">
        <f>IFERROR(IF(H577="Entregue",IF(COUNTIFS(I$2:$I1452,I577)&gt;1,"x",1),"x"),"")</f>
        <v>x</v>
      </c>
      <c r="S577" s="26">
        <v>2196</v>
      </c>
      <c r="T577" s="26">
        <v>1</v>
      </c>
      <c r="U577" s="26" t="s">
        <v>748</v>
      </c>
      <c r="V577" s="26" t="s">
        <v>730</v>
      </c>
      <c r="W577" s="26" t="s">
        <v>161</v>
      </c>
      <c r="X577" s="26" t="s">
        <v>739</v>
      </c>
    </row>
    <row r="578" spans="1:24" x14ac:dyDescent="0.25">
      <c r="A578" s="105">
        <v>46174</v>
      </c>
      <c r="B578" s="100">
        <v>95679</v>
      </c>
      <c r="C578" s="101" t="s">
        <v>370</v>
      </c>
      <c r="D578" s="100">
        <v>6</v>
      </c>
      <c r="E578" s="102">
        <v>2502</v>
      </c>
      <c r="F578" s="100"/>
      <c r="G578" s="104"/>
      <c r="H578" s="1" t="s">
        <v>167</v>
      </c>
      <c r="I578" s="106"/>
      <c r="J578" s="100"/>
      <c r="K578" s="100"/>
      <c r="L578" s="105"/>
      <c r="M578" s="105"/>
      <c r="N578" s="103"/>
      <c r="O578" s="57">
        <f t="shared" si="66"/>
        <v>0</v>
      </c>
      <c r="P578" s="30">
        <f>IFERROR(IF(M578="",0,M578-I.T[[#This Row],[Data Expedição]]),"")</f>
        <v>0</v>
      </c>
      <c r="Q578" s="59">
        <f t="shared" si="67"/>
        <v>46174</v>
      </c>
      <c r="R578" s="60" t="str">
        <f>IFERROR(IF(H578="Entregue",IF(COUNTIFS(I$2:$I1453,I578)&gt;1,"x",1),"x"),"")</f>
        <v>x</v>
      </c>
      <c r="S578" s="26">
        <v>2196</v>
      </c>
      <c r="T578" s="26">
        <v>1</v>
      </c>
      <c r="U578" s="26" t="s">
        <v>748</v>
      </c>
      <c r="V578" s="26" t="s">
        <v>730</v>
      </c>
      <c r="W578" s="26" t="s">
        <v>161</v>
      </c>
      <c r="X578" s="26" t="s">
        <v>739</v>
      </c>
    </row>
    <row r="579" spans="1:24" x14ac:dyDescent="0.25">
      <c r="A579" s="105">
        <v>46174</v>
      </c>
      <c r="B579" s="100">
        <v>34988</v>
      </c>
      <c r="C579" s="101" t="s">
        <v>373</v>
      </c>
      <c r="D579" s="100">
        <v>4</v>
      </c>
      <c r="E579" s="102">
        <v>1944</v>
      </c>
      <c r="F579" s="100"/>
      <c r="G579" s="104"/>
      <c r="H579" s="1" t="s">
        <v>167</v>
      </c>
      <c r="I579" s="106"/>
      <c r="J579" s="100"/>
      <c r="K579" s="100"/>
      <c r="L579" s="105"/>
      <c r="M579" s="105"/>
      <c r="N579" s="103"/>
      <c r="O579" s="57">
        <f t="shared" si="66"/>
        <v>0</v>
      </c>
      <c r="P579" s="30">
        <f>IFERROR(IF(M579="",0,M579-I.T[[#This Row],[Data Expedição]]),"")</f>
        <v>0</v>
      </c>
      <c r="Q579" s="59">
        <f t="shared" si="67"/>
        <v>46174</v>
      </c>
      <c r="R579" s="60" t="str">
        <f>IFERROR(IF(H579="Entregue",IF(COUNTIFS(I$2:$I1455,I579)&gt;1,"x",1),"x"),"")</f>
        <v>x</v>
      </c>
      <c r="S579" s="26">
        <v>2196</v>
      </c>
      <c r="T579" s="26">
        <v>1</v>
      </c>
      <c r="U579" s="26" t="s">
        <v>748</v>
      </c>
      <c r="V579" s="26" t="s">
        <v>730</v>
      </c>
      <c r="W579" s="26" t="s">
        <v>161</v>
      </c>
      <c r="X579" s="26" t="s">
        <v>739</v>
      </c>
    </row>
    <row r="580" spans="1:24" x14ac:dyDescent="0.25">
      <c r="A580" s="105">
        <v>46174</v>
      </c>
      <c r="B580" s="100">
        <v>30851</v>
      </c>
      <c r="C580" s="101" t="s">
        <v>383</v>
      </c>
      <c r="D580" s="100">
        <v>2</v>
      </c>
      <c r="E580" s="102">
        <v>1002</v>
      </c>
      <c r="F580" s="100"/>
      <c r="G580" s="104"/>
      <c r="H580" s="1" t="s">
        <v>167</v>
      </c>
      <c r="I580" s="106"/>
      <c r="J580" s="100"/>
      <c r="K580" s="100"/>
      <c r="L580" s="105"/>
      <c r="M580" s="105"/>
      <c r="N580" s="103"/>
      <c r="O580" s="57">
        <f t="shared" si="66"/>
        <v>0</v>
      </c>
      <c r="P580" s="30">
        <f>IFERROR(IF(M580="",0,M580-I.T[[#This Row],[Data Expedição]]),"")</f>
        <v>0</v>
      </c>
      <c r="Q580" s="59">
        <f t="shared" si="67"/>
        <v>46174</v>
      </c>
      <c r="R580" s="60" t="str">
        <f>IFERROR(IF(H580="Entregue",IF(COUNTIFS(I$2:$I1457,I580)&gt;1,"x",1),"x"),"")</f>
        <v>x</v>
      </c>
      <c r="S580" s="26">
        <v>2196</v>
      </c>
      <c r="T580" s="26">
        <v>1</v>
      </c>
      <c r="U580" s="26" t="s">
        <v>748</v>
      </c>
      <c r="V580" s="26" t="s">
        <v>730</v>
      </c>
      <c r="W580" s="26" t="s">
        <v>161</v>
      </c>
      <c r="X580" s="26" t="s">
        <v>739</v>
      </c>
    </row>
    <row r="581" spans="1:24" x14ac:dyDescent="0.25">
      <c r="A581" s="105">
        <v>46174</v>
      </c>
      <c r="B581" s="100">
        <v>95355</v>
      </c>
      <c r="C581" s="101" t="s">
        <v>387</v>
      </c>
      <c r="D581" s="100">
        <v>1</v>
      </c>
      <c r="E581" s="102">
        <v>912</v>
      </c>
      <c r="F581" s="100"/>
      <c r="G581" s="104"/>
      <c r="H581" s="1" t="s">
        <v>167</v>
      </c>
      <c r="I581" s="106"/>
      <c r="J581" s="100"/>
      <c r="K581" s="100"/>
      <c r="L581" s="105"/>
      <c r="M581" s="105"/>
      <c r="N581" s="103"/>
      <c r="O581" s="57">
        <f t="shared" si="66"/>
        <v>0</v>
      </c>
      <c r="P581" s="30">
        <f>IFERROR(IF(M581="",0,M581-I.T[[#This Row],[Data Expedição]]),"")</f>
        <v>0</v>
      </c>
      <c r="Q581" s="59">
        <f t="shared" si="67"/>
        <v>46174</v>
      </c>
      <c r="R581" s="60" t="str">
        <f>IFERROR(IF(H581="Entregue",IF(COUNTIFS(I$2:$I1459,I581)&gt;1,"x",1),"x"),"")</f>
        <v>x</v>
      </c>
      <c r="S581" s="26">
        <v>2196</v>
      </c>
      <c r="T581" s="26">
        <v>1</v>
      </c>
      <c r="U581" s="26" t="s">
        <v>748</v>
      </c>
      <c r="V581" s="26" t="s">
        <v>730</v>
      </c>
      <c r="W581" s="26" t="s">
        <v>161</v>
      </c>
      <c r="X581" s="26" t="s">
        <v>739</v>
      </c>
    </row>
    <row r="582" spans="1:24" x14ac:dyDescent="0.25">
      <c r="A582" s="105">
        <v>46174</v>
      </c>
      <c r="B582" s="37">
        <v>33271</v>
      </c>
      <c r="C582" s="46" t="s">
        <v>389</v>
      </c>
      <c r="D582" s="37">
        <v>2</v>
      </c>
      <c r="E582" s="38">
        <v>900</v>
      </c>
      <c r="F582" s="37"/>
      <c r="G582" s="98"/>
      <c r="H582" s="1" t="s">
        <v>167</v>
      </c>
      <c r="I582" s="28"/>
      <c r="J582" s="37"/>
      <c r="K582" s="37"/>
      <c r="L582" s="39"/>
      <c r="M582" s="39"/>
      <c r="N582" s="31"/>
      <c r="O582" s="30">
        <f t="shared" si="66"/>
        <v>0</v>
      </c>
      <c r="P582" s="30">
        <f>IFERROR(IF(M582="",0,M582-I.T[[#This Row],[Data Expedição]]),"")</f>
        <v>0</v>
      </c>
      <c r="Q582" s="32">
        <f t="shared" si="67"/>
        <v>46174</v>
      </c>
      <c r="R582" s="26" t="str">
        <f>IFERROR(IF(H582="Entregue",IF(COUNTIFS(I$2:$I1462,I582)&gt;1,"x",1),"x"),"")</f>
        <v>x</v>
      </c>
      <c r="S582" s="26">
        <v>2196</v>
      </c>
      <c r="T582" s="26">
        <v>1</v>
      </c>
      <c r="U582" s="26" t="s">
        <v>748</v>
      </c>
      <c r="V582" s="26" t="s">
        <v>730</v>
      </c>
      <c r="W582" s="26" t="s">
        <v>161</v>
      </c>
      <c r="X582" s="26" t="s">
        <v>739</v>
      </c>
    </row>
    <row r="583" spans="1:24" x14ac:dyDescent="0.25">
      <c r="A583" s="105">
        <v>46174</v>
      </c>
      <c r="B583" s="100">
        <v>32209</v>
      </c>
      <c r="C583" s="101" t="s">
        <v>390</v>
      </c>
      <c r="D583" s="100">
        <v>2</v>
      </c>
      <c r="E583" s="102">
        <v>882</v>
      </c>
      <c r="F583" s="100"/>
      <c r="G583" s="104"/>
      <c r="H583" s="1" t="s">
        <v>167</v>
      </c>
      <c r="I583" s="106"/>
      <c r="J583" s="100"/>
      <c r="K583" s="100"/>
      <c r="L583" s="105"/>
      <c r="M583" s="105"/>
      <c r="N583" s="103"/>
      <c r="O583" s="57">
        <f t="shared" si="66"/>
        <v>0</v>
      </c>
      <c r="P583" s="30">
        <f>IFERROR(IF(M583="",0,M583-I.T[[#This Row],[Data Expedição]]),"")</f>
        <v>0</v>
      </c>
      <c r="Q583" s="59">
        <f t="shared" si="67"/>
        <v>46174</v>
      </c>
      <c r="R583" s="60" t="str">
        <f>IFERROR(IF(H583="Entregue",IF(COUNTIFS(I$2:$I1463,I583)&gt;1,"x",1),"x"),"")</f>
        <v>x</v>
      </c>
      <c r="S583" s="26">
        <v>2196</v>
      </c>
      <c r="T583" s="26">
        <v>1</v>
      </c>
      <c r="U583" s="26" t="s">
        <v>748</v>
      </c>
      <c r="V583" s="26" t="s">
        <v>730</v>
      </c>
      <c r="W583" s="26" t="s">
        <v>161</v>
      </c>
      <c r="X583" s="26" t="s">
        <v>739</v>
      </c>
    </row>
    <row r="584" spans="1:24" x14ac:dyDescent="0.25">
      <c r="A584" s="105">
        <v>46174</v>
      </c>
      <c r="B584" s="100">
        <v>33584</v>
      </c>
      <c r="C584" s="101" t="s">
        <v>395</v>
      </c>
      <c r="D584" s="100">
        <v>2</v>
      </c>
      <c r="E584" s="102">
        <v>714</v>
      </c>
      <c r="F584" s="100"/>
      <c r="G584" s="104"/>
      <c r="H584" s="1" t="s">
        <v>167</v>
      </c>
      <c r="I584" s="106"/>
      <c r="J584" s="100"/>
      <c r="K584" s="100"/>
      <c r="L584" s="105"/>
      <c r="M584" s="105"/>
      <c r="N584" s="103"/>
      <c r="O584" s="57">
        <f t="shared" si="66"/>
        <v>0</v>
      </c>
      <c r="P584" s="30">
        <f>IFERROR(IF(M584="",0,M584-I.T[[#This Row],[Data Expedição]]),"")</f>
        <v>0</v>
      </c>
      <c r="Q584" s="59">
        <f t="shared" si="67"/>
        <v>46174</v>
      </c>
      <c r="R584" s="60" t="str">
        <f>IFERROR(IF(H584="Entregue",IF(COUNTIFS(I$2:$I1465,I584)&gt;1,"x",1),"x"),"")</f>
        <v>x</v>
      </c>
      <c r="S584" s="26">
        <v>2196</v>
      </c>
      <c r="T584" s="26">
        <v>1</v>
      </c>
      <c r="U584" s="26" t="s">
        <v>748</v>
      </c>
      <c r="V584" s="26" t="s">
        <v>730</v>
      </c>
      <c r="W584" s="26" t="s">
        <v>161</v>
      </c>
      <c r="X584" s="26" t="s">
        <v>739</v>
      </c>
    </row>
    <row r="585" spans="1:24" x14ac:dyDescent="0.25">
      <c r="A585" s="105">
        <v>46174</v>
      </c>
      <c r="B585" s="37">
        <v>34936</v>
      </c>
      <c r="C585" s="46" t="s">
        <v>411</v>
      </c>
      <c r="D585" s="37">
        <v>2</v>
      </c>
      <c r="E585" s="38">
        <v>570</v>
      </c>
      <c r="F585" s="37"/>
      <c r="G585" s="98"/>
      <c r="H585" s="1" t="s">
        <v>167</v>
      </c>
      <c r="I585" s="28"/>
      <c r="J585" s="37"/>
      <c r="K585" s="37"/>
      <c r="L585" s="39"/>
      <c r="M585" s="39"/>
      <c r="N585" s="31"/>
      <c r="O585" s="30">
        <f t="shared" si="66"/>
        <v>0</v>
      </c>
      <c r="P585" s="30">
        <f>IFERROR(IF(M585="",0,M585-I.T[[#This Row],[Data Expedição]]),"")</f>
        <v>0</v>
      </c>
      <c r="Q585" s="32">
        <f t="shared" si="67"/>
        <v>46174</v>
      </c>
      <c r="R585" s="26" t="str">
        <f>IFERROR(IF(H585="Entregue",IF(COUNTIFS(I$2:$I1468,I585)&gt;1,"x",1),"x"),"")</f>
        <v>x</v>
      </c>
      <c r="S585" s="26">
        <v>2196</v>
      </c>
      <c r="T585" s="26">
        <v>1</v>
      </c>
      <c r="U585" s="26" t="s">
        <v>748</v>
      </c>
      <c r="V585" s="26" t="s">
        <v>730</v>
      </c>
      <c r="W585" s="26" t="s">
        <v>161</v>
      </c>
      <c r="X585" s="26" t="s">
        <v>739</v>
      </c>
    </row>
    <row r="586" spans="1:24" x14ac:dyDescent="0.25">
      <c r="A586" s="105">
        <v>46174</v>
      </c>
      <c r="B586" s="100">
        <v>33631</v>
      </c>
      <c r="C586" s="101" t="s">
        <v>412</v>
      </c>
      <c r="D586" s="100">
        <v>2</v>
      </c>
      <c r="E586" s="102">
        <v>552</v>
      </c>
      <c r="F586" s="100"/>
      <c r="G586" s="104"/>
      <c r="H586" s="1" t="s">
        <v>167</v>
      </c>
      <c r="I586" s="106"/>
      <c r="J586" s="100"/>
      <c r="K586" s="100"/>
      <c r="L586" s="105"/>
      <c r="M586" s="105"/>
      <c r="N586" s="103"/>
      <c r="O586" s="57">
        <f t="shared" si="66"/>
        <v>0</v>
      </c>
      <c r="P586" s="30">
        <f>IFERROR(IF(M586="",0,M586-I.T[[#This Row],[Data Expedição]]),"")</f>
        <v>0</v>
      </c>
      <c r="Q586" s="59">
        <f t="shared" si="67"/>
        <v>46174</v>
      </c>
      <c r="R586" s="60" t="str">
        <f>IFERROR(IF(H586="Entregue",IF(COUNTIFS(I$2:$I1469,I586)&gt;1,"x",1),"x"),"")</f>
        <v>x</v>
      </c>
      <c r="S586" s="26">
        <v>2196</v>
      </c>
      <c r="T586" s="26">
        <v>1</v>
      </c>
      <c r="U586" s="26" t="s">
        <v>748</v>
      </c>
      <c r="V586" s="26" t="s">
        <v>730</v>
      </c>
      <c r="W586" s="26" t="s">
        <v>161</v>
      </c>
      <c r="X586" s="26" t="s">
        <v>739</v>
      </c>
    </row>
    <row r="587" spans="1:24" x14ac:dyDescent="0.25">
      <c r="A587" s="105">
        <v>46174</v>
      </c>
      <c r="B587" s="100">
        <v>32247</v>
      </c>
      <c r="C587" s="101" t="s">
        <v>415</v>
      </c>
      <c r="D587" s="100">
        <v>2</v>
      </c>
      <c r="E587" s="102">
        <v>504</v>
      </c>
      <c r="F587" s="100"/>
      <c r="G587" s="104"/>
      <c r="H587" s="1" t="s">
        <v>167</v>
      </c>
      <c r="I587" s="106"/>
      <c r="J587" s="100"/>
      <c r="K587" s="100"/>
      <c r="L587" s="105"/>
      <c r="M587" s="105"/>
      <c r="N587" s="103"/>
      <c r="O587" s="57">
        <f t="shared" si="66"/>
        <v>0</v>
      </c>
      <c r="P587" s="30">
        <f>IFERROR(IF(M587="",0,M587-I.T[[#This Row],[Data Expedição]]),"")</f>
        <v>0</v>
      </c>
      <c r="Q587" s="59">
        <f t="shared" si="67"/>
        <v>46174</v>
      </c>
      <c r="R587" s="60" t="str">
        <f>IFERROR(IF(H587="Entregue",IF(COUNTIFS(I$2:$I1471,I587)&gt;1,"x",1),"x"),"")</f>
        <v>x</v>
      </c>
      <c r="S587" s="26">
        <v>2196</v>
      </c>
      <c r="T587" s="26">
        <v>1</v>
      </c>
      <c r="U587" s="26" t="s">
        <v>748</v>
      </c>
      <c r="V587" s="26" t="s">
        <v>730</v>
      </c>
      <c r="W587" s="26" t="s">
        <v>161</v>
      </c>
      <c r="X587" s="26" t="s">
        <v>739</v>
      </c>
    </row>
    <row r="588" spans="1:24" x14ac:dyDescent="0.25">
      <c r="A588" s="105">
        <v>46174</v>
      </c>
      <c r="B588" s="37">
        <v>95119</v>
      </c>
      <c r="C588" s="46" t="s">
        <v>423</v>
      </c>
      <c r="D588" s="37">
        <v>1</v>
      </c>
      <c r="E588" s="38">
        <v>450</v>
      </c>
      <c r="F588" s="37"/>
      <c r="G588" s="98"/>
      <c r="H588" s="1" t="s">
        <v>167</v>
      </c>
      <c r="I588" s="28"/>
      <c r="J588" s="37"/>
      <c r="K588" s="37"/>
      <c r="L588" s="39"/>
      <c r="M588" s="39"/>
      <c r="N588" s="31"/>
      <c r="O588" s="30">
        <f t="shared" si="66"/>
        <v>0</v>
      </c>
      <c r="P588" s="30">
        <f>IFERROR(IF(M588="",0,M588-I.T[[#This Row],[Data Expedição]]),"")</f>
        <v>0</v>
      </c>
      <c r="Q588" s="32">
        <f t="shared" si="67"/>
        <v>46174</v>
      </c>
      <c r="R588" s="26" t="str">
        <f>IFERROR(IF(H588="Entregue",IF(COUNTIFS(I$2:$I1474,I588)&gt;1,"x",1),"x"),"")</f>
        <v>x</v>
      </c>
      <c r="S588" s="26">
        <v>2196</v>
      </c>
      <c r="T588" s="26">
        <v>1</v>
      </c>
      <c r="U588" s="26" t="s">
        <v>748</v>
      </c>
      <c r="V588" s="26" t="s">
        <v>730</v>
      </c>
      <c r="W588" s="26" t="s">
        <v>161</v>
      </c>
      <c r="X588" s="26" t="s">
        <v>739</v>
      </c>
    </row>
    <row r="589" spans="1:24" x14ac:dyDescent="0.25">
      <c r="A589" s="105">
        <v>46174</v>
      </c>
      <c r="B589" s="100">
        <v>34932</v>
      </c>
      <c r="C589" s="101" t="s">
        <v>424</v>
      </c>
      <c r="D589" s="100">
        <v>2</v>
      </c>
      <c r="E589" s="102">
        <v>450</v>
      </c>
      <c r="F589" s="100"/>
      <c r="G589" s="104"/>
      <c r="H589" s="1" t="s">
        <v>167</v>
      </c>
      <c r="I589" s="106"/>
      <c r="J589" s="100"/>
      <c r="K589" s="100"/>
      <c r="L589" s="105"/>
      <c r="M589" s="105"/>
      <c r="N589" s="103"/>
      <c r="O589" s="57">
        <f t="shared" si="66"/>
        <v>0</v>
      </c>
      <c r="P589" s="30">
        <f>IFERROR(IF(M589="",0,M589-I.T[[#This Row],[Data Expedição]]),"")</f>
        <v>0</v>
      </c>
      <c r="Q589" s="59">
        <f t="shared" si="67"/>
        <v>46174</v>
      </c>
      <c r="R589" s="60" t="str">
        <f>IFERROR(IF(H589="Entregue",IF(COUNTIFS(I$2:$I1475,I589)&gt;1,"x",1),"x"),"")</f>
        <v>x</v>
      </c>
      <c r="S589" s="26">
        <v>2196</v>
      </c>
      <c r="T589" s="26">
        <v>1</v>
      </c>
      <c r="U589" s="26" t="s">
        <v>748</v>
      </c>
      <c r="V589" s="26" t="s">
        <v>730</v>
      </c>
      <c r="W589" s="26" t="s">
        <v>161</v>
      </c>
      <c r="X589" s="26" t="s">
        <v>739</v>
      </c>
    </row>
    <row r="590" spans="1:24" x14ac:dyDescent="0.25">
      <c r="A590" s="105">
        <v>46174</v>
      </c>
      <c r="B590" s="100">
        <v>33272</v>
      </c>
      <c r="C590" s="101" t="s">
        <v>428</v>
      </c>
      <c r="D590" s="100">
        <v>1</v>
      </c>
      <c r="E590" s="102">
        <v>444</v>
      </c>
      <c r="F590" s="100"/>
      <c r="G590" s="104"/>
      <c r="H590" s="1" t="s">
        <v>167</v>
      </c>
      <c r="I590" s="106"/>
      <c r="J590" s="100"/>
      <c r="K590" s="100"/>
      <c r="L590" s="105"/>
      <c r="M590" s="105"/>
      <c r="N590" s="103"/>
      <c r="O590" s="57">
        <f t="shared" si="66"/>
        <v>0</v>
      </c>
      <c r="P590" s="30">
        <f>IFERROR(IF(M590="",0,M590-I.T[[#This Row],[Data Expedição]]),"")</f>
        <v>0</v>
      </c>
      <c r="Q590" s="59">
        <f t="shared" si="67"/>
        <v>46174</v>
      </c>
      <c r="R590" s="60" t="str">
        <f>IFERROR(IF(H590="Entregue",IF(COUNTIFS(I$2:$I1477,I590)&gt;1,"x",1),"x"),"")</f>
        <v>x</v>
      </c>
      <c r="S590" s="26">
        <v>2196</v>
      </c>
      <c r="T590" s="26">
        <v>1</v>
      </c>
      <c r="U590" s="26" t="s">
        <v>748</v>
      </c>
      <c r="V590" s="26" t="s">
        <v>730</v>
      </c>
      <c r="W590" s="26" t="s">
        <v>161</v>
      </c>
      <c r="X590" s="26" t="s">
        <v>739</v>
      </c>
    </row>
    <row r="591" spans="1:24" x14ac:dyDescent="0.25">
      <c r="A591" s="105">
        <v>46174</v>
      </c>
      <c r="B591" s="37">
        <v>32199</v>
      </c>
      <c r="C591" s="46" t="s">
        <v>432</v>
      </c>
      <c r="D591" s="37">
        <v>1</v>
      </c>
      <c r="E591" s="38">
        <v>402</v>
      </c>
      <c r="F591" s="37"/>
      <c r="G591" s="98"/>
      <c r="H591" s="1" t="s">
        <v>167</v>
      </c>
      <c r="I591" s="28"/>
      <c r="J591" s="37"/>
      <c r="K591" s="37"/>
      <c r="L591" s="39"/>
      <c r="M591" s="39"/>
      <c r="N591" s="31"/>
      <c r="O591" s="30">
        <f t="shared" si="66"/>
        <v>0</v>
      </c>
      <c r="P591" s="30">
        <f>IFERROR(IF(M591="",0,M591-I.T[[#This Row],[Data Expedição]]),"")</f>
        <v>0</v>
      </c>
      <c r="Q591" s="32">
        <f t="shared" si="67"/>
        <v>46174</v>
      </c>
      <c r="R591" s="26" t="str">
        <f>IFERROR(IF(H591="Entregue",IF(COUNTIFS(I$2:$I1480,I591)&gt;1,"x",1),"x"),"")</f>
        <v>x</v>
      </c>
      <c r="S591" s="26">
        <v>2196</v>
      </c>
      <c r="T591" s="26">
        <v>1</v>
      </c>
      <c r="U591" s="26" t="s">
        <v>748</v>
      </c>
      <c r="V591" s="26" t="s">
        <v>730</v>
      </c>
      <c r="W591" s="26" t="s">
        <v>161</v>
      </c>
      <c r="X591" s="26" t="s">
        <v>739</v>
      </c>
    </row>
    <row r="592" spans="1:24" x14ac:dyDescent="0.25">
      <c r="A592" s="105">
        <v>46174</v>
      </c>
      <c r="B592" s="100">
        <v>95108</v>
      </c>
      <c r="C592" s="101" t="s">
        <v>433</v>
      </c>
      <c r="D592" s="100">
        <v>1</v>
      </c>
      <c r="E592" s="102">
        <v>402</v>
      </c>
      <c r="F592" s="100"/>
      <c r="G592" s="104"/>
      <c r="H592" s="1" t="s">
        <v>167</v>
      </c>
      <c r="I592" s="106"/>
      <c r="J592" s="100"/>
      <c r="K592" s="100"/>
      <c r="L592" s="105"/>
      <c r="M592" s="105"/>
      <c r="N592" s="103"/>
      <c r="O592" s="57">
        <f t="shared" si="66"/>
        <v>0</v>
      </c>
      <c r="P592" s="30">
        <f>IFERROR(IF(M592="",0,M592-I.T[[#This Row],[Data Expedição]]),"")</f>
        <v>0</v>
      </c>
      <c r="Q592" s="59">
        <f t="shared" si="67"/>
        <v>46174</v>
      </c>
      <c r="R592" s="60" t="str">
        <f>IFERROR(IF(H592="Entregue",IF(COUNTIFS(I$2:$I1481,I592)&gt;1,"x",1),"x"),"")</f>
        <v>x</v>
      </c>
      <c r="S592" s="26">
        <v>2196</v>
      </c>
      <c r="T592" s="26">
        <v>1</v>
      </c>
      <c r="U592" s="26" t="s">
        <v>748</v>
      </c>
      <c r="V592" s="26" t="s">
        <v>730</v>
      </c>
      <c r="W592" s="26" t="s">
        <v>161</v>
      </c>
      <c r="X592" s="26" t="s">
        <v>739</v>
      </c>
    </row>
    <row r="593" spans="1:24" x14ac:dyDescent="0.25">
      <c r="A593" s="105">
        <v>46174</v>
      </c>
      <c r="B593" s="100">
        <v>34768</v>
      </c>
      <c r="C593" s="101" t="s">
        <v>435</v>
      </c>
      <c r="D593" s="100">
        <v>1</v>
      </c>
      <c r="E593" s="102">
        <v>372</v>
      </c>
      <c r="F593" s="100"/>
      <c r="G593" s="104"/>
      <c r="H593" s="1" t="s">
        <v>167</v>
      </c>
      <c r="I593" s="106"/>
      <c r="J593" s="100"/>
      <c r="K593" s="100"/>
      <c r="L593" s="105"/>
      <c r="M593" s="105"/>
      <c r="N593" s="103"/>
      <c r="O593" s="57">
        <f t="shared" si="66"/>
        <v>0</v>
      </c>
      <c r="P593" s="30">
        <f>IFERROR(IF(M593="",0,M593-I.T[[#This Row],[Data Expedição]]),"")</f>
        <v>0</v>
      </c>
      <c r="Q593" s="59">
        <f t="shared" si="67"/>
        <v>46174</v>
      </c>
      <c r="R593" s="60" t="str">
        <f>IFERROR(IF(H593="Entregue",IF(COUNTIFS(I$2:$I1483,I593)&gt;1,"x",1),"x"),"")</f>
        <v>x</v>
      </c>
      <c r="S593" s="26">
        <v>2196</v>
      </c>
      <c r="T593" s="26">
        <v>1</v>
      </c>
      <c r="U593" s="26" t="s">
        <v>748</v>
      </c>
      <c r="V593" s="26" t="s">
        <v>730</v>
      </c>
      <c r="W593" s="26" t="s">
        <v>161</v>
      </c>
      <c r="X593" s="26" t="s">
        <v>739</v>
      </c>
    </row>
    <row r="594" spans="1:24" x14ac:dyDescent="0.25">
      <c r="A594" s="105">
        <v>46174</v>
      </c>
      <c r="B594" s="100">
        <v>34437</v>
      </c>
      <c r="C594" s="101" t="s">
        <v>55</v>
      </c>
      <c r="D594" s="100">
        <v>1</v>
      </c>
      <c r="E594" s="102">
        <v>360</v>
      </c>
      <c r="F594" s="100"/>
      <c r="G594" s="104"/>
      <c r="H594" s="1" t="s">
        <v>167</v>
      </c>
      <c r="I594" s="106"/>
      <c r="J594" s="100"/>
      <c r="K594" s="100"/>
      <c r="L594" s="105"/>
      <c r="M594" s="105"/>
      <c r="N594" s="103"/>
      <c r="O594" s="57">
        <f t="shared" si="66"/>
        <v>0</v>
      </c>
      <c r="P594" s="30">
        <f>IFERROR(IF(M594="",0,M594-I.T[[#This Row],[Data Expedição]]),"")</f>
        <v>0</v>
      </c>
      <c r="Q594" s="59">
        <f t="shared" si="67"/>
        <v>46174</v>
      </c>
      <c r="R594" s="60" t="str">
        <f>IFERROR(IF(H594="Entregue",IF(COUNTIFS(I$2:$I1485,I594)&gt;1,"x",1),"x"),"")</f>
        <v>x</v>
      </c>
      <c r="S594" s="26">
        <v>2196</v>
      </c>
      <c r="T594" s="26">
        <v>1</v>
      </c>
      <c r="U594" s="26" t="s">
        <v>748</v>
      </c>
      <c r="V594" s="26" t="s">
        <v>730</v>
      </c>
      <c r="W594" s="26" t="s">
        <v>161</v>
      </c>
      <c r="X594" s="26" t="s">
        <v>739</v>
      </c>
    </row>
    <row r="595" spans="1:24" x14ac:dyDescent="0.25">
      <c r="A595" s="105">
        <v>46174</v>
      </c>
      <c r="B595" s="100">
        <v>95076</v>
      </c>
      <c r="C595" s="101" t="s">
        <v>448</v>
      </c>
      <c r="D595" s="100">
        <v>1</v>
      </c>
      <c r="E595" s="102">
        <v>324</v>
      </c>
      <c r="F595" s="100"/>
      <c r="G595" s="104"/>
      <c r="H595" s="1" t="s">
        <v>167</v>
      </c>
      <c r="I595" s="106"/>
      <c r="J595" s="100"/>
      <c r="K595" s="100"/>
      <c r="L595" s="105"/>
      <c r="M595" s="105"/>
      <c r="N595" s="103"/>
      <c r="O595" s="57">
        <f t="shared" si="66"/>
        <v>0</v>
      </c>
      <c r="P595" s="30">
        <f>IFERROR(IF(M595="",0,M595-I.T[[#This Row],[Data Expedição]]),"")</f>
        <v>0</v>
      </c>
      <c r="Q595" s="59">
        <f t="shared" si="67"/>
        <v>46174</v>
      </c>
      <c r="R595" s="60" t="str">
        <f>IFERROR(IF(H595="Entregue",IF(COUNTIFS(I$2:$I1487,I595)&gt;1,"x",1),"x"),"")</f>
        <v>x</v>
      </c>
      <c r="S595" s="26">
        <v>2196</v>
      </c>
      <c r="T595" s="26">
        <v>1</v>
      </c>
      <c r="U595" s="26" t="s">
        <v>748</v>
      </c>
      <c r="V595" s="26" t="s">
        <v>730</v>
      </c>
      <c r="W595" s="26" t="s">
        <v>161</v>
      </c>
      <c r="X595" s="26" t="s">
        <v>739</v>
      </c>
    </row>
    <row r="596" spans="1:24" x14ac:dyDescent="0.25">
      <c r="A596" s="105">
        <v>46174</v>
      </c>
      <c r="B596" s="100">
        <v>32196</v>
      </c>
      <c r="C596" s="101" t="s">
        <v>463</v>
      </c>
      <c r="D596" s="100">
        <v>1</v>
      </c>
      <c r="E596" s="102">
        <v>270</v>
      </c>
      <c r="F596" s="100"/>
      <c r="G596" s="104"/>
      <c r="H596" s="1" t="s">
        <v>167</v>
      </c>
      <c r="I596" s="106"/>
      <c r="J596" s="100"/>
      <c r="K596" s="100"/>
      <c r="L596" s="105"/>
      <c r="M596" s="105"/>
      <c r="N596" s="103"/>
      <c r="O596" s="57">
        <f t="shared" si="66"/>
        <v>0</v>
      </c>
      <c r="P596" s="30">
        <f>IFERROR(IF(M596="",0,M596-I.T[[#This Row],[Data Expedição]]),"")</f>
        <v>0</v>
      </c>
      <c r="Q596" s="59">
        <f t="shared" si="67"/>
        <v>46174</v>
      </c>
      <c r="R596" s="60" t="str">
        <f>IFERROR(IF(H596="Entregue",IF(COUNTIFS(I$2:$I1489,I596)&gt;1,"x",1),"x"),"")</f>
        <v>x</v>
      </c>
      <c r="S596" s="26">
        <v>2196</v>
      </c>
      <c r="T596" s="26">
        <v>1</v>
      </c>
      <c r="U596" s="26" t="s">
        <v>748</v>
      </c>
      <c r="V596" s="26" t="s">
        <v>730</v>
      </c>
      <c r="W596" s="26" t="s">
        <v>161</v>
      </c>
      <c r="X596" s="26" t="s">
        <v>739</v>
      </c>
    </row>
    <row r="597" spans="1:24" x14ac:dyDescent="0.25">
      <c r="A597" s="105">
        <v>46174</v>
      </c>
      <c r="B597" s="100">
        <v>33253</v>
      </c>
      <c r="C597" s="101" t="s">
        <v>466</v>
      </c>
      <c r="D597" s="100">
        <v>1</v>
      </c>
      <c r="E597" s="102">
        <v>264</v>
      </c>
      <c r="F597" s="100"/>
      <c r="G597" s="104"/>
      <c r="H597" s="1" t="s">
        <v>167</v>
      </c>
      <c r="I597" s="106"/>
      <c r="J597" s="100"/>
      <c r="K597" s="100"/>
      <c r="L597" s="105"/>
      <c r="M597" s="105"/>
      <c r="N597" s="103"/>
      <c r="O597" s="57">
        <f t="shared" si="66"/>
        <v>0</v>
      </c>
      <c r="P597" s="30">
        <f>IFERROR(IF(M597="",0,M597-I.T[[#This Row],[Data Expedição]]),"")</f>
        <v>0</v>
      </c>
      <c r="Q597" s="59">
        <f t="shared" si="67"/>
        <v>46174</v>
      </c>
      <c r="R597" s="60" t="str">
        <f>IFERROR(IF(H597="Entregue",IF(COUNTIFS(I$2:$I1491,I597)&gt;1,"x",1),"x"),"")</f>
        <v>x</v>
      </c>
      <c r="S597" s="26">
        <v>2196</v>
      </c>
      <c r="T597" s="26">
        <v>1</v>
      </c>
      <c r="U597" s="26" t="s">
        <v>748</v>
      </c>
      <c r="V597" s="26" t="s">
        <v>730</v>
      </c>
      <c r="W597" s="26" t="s">
        <v>161</v>
      </c>
      <c r="X597" s="26" t="s">
        <v>739</v>
      </c>
    </row>
    <row r="598" spans="1:24" x14ac:dyDescent="0.25">
      <c r="A598" s="105">
        <v>46174</v>
      </c>
      <c r="B598" s="100">
        <v>95092</v>
      </c>
      <c r="C598" s="101" t="s">
        <v>478</v>
      </c>
      <c r="D598" s="100">
        <v>1</v>
      </c>
      <c r="E598" s="102">
        <v>240</v>
      </c>
      <c r="F598" s="100"/>
      <c r="G598" s="104"/>
      <c r="H598" s="1" t="s">
        <v>167</v>
      </c>
      <c r="I598" s="106"/>
      <c r="J598" s="100"/>
      <c r="K598" s="100"/>
      <c r="L598" s="105"/>
      <c r="M598" s="105"/>
      <c r="N598" s="103"/>
      <c r="O598" s="57">
        <f t="shared" si="66"/>
        <v>0</v>
      </c>
      <c r="P598" s="30">
        <f>IFERROR(IF(M598="",0,M598-I.T[[#This Row],[Data Expedição]]),"")</f>
        <v>0</v>
      </c>
      <c r="Q598" s="59">
        <f t="shared" si="67"/>
        <v>46174</v>
      </c>
      <c r="R598" s="60" t="str">
        <f>IFERROR(IF(H598="Entregue",IF(COUNTIFS(I$2:$I1493,I598)&gt;1,"x",1),"x"),"")</f>
        <v>x</v>
      </c>
      <c r="S598" s="26">
        <v>2196</v>
      </c>
      <c r="T598" s="26">
        <v>1</v>
      </c>
      <c r="U598" s="26" t="s">
        <v>748</v>
      </c>
      <c r="V598" s="26" t="s">
        <v>730</v>
      </c>
      <c r="W598" s="26" t="s">
        <v>161</v>
      </c>
      <c r="X598" s="26" t="s">
        <v>739</v>
      </c>
    </row>
    <row r="599" spans="1:24" x14ac:dyDescent="0.25">
      <c r="A599" s="105">
        <v>46174</v>
      </c>
      <c r="B599" s="100">
        <v>34491</v>
      </c>
      <c r="C599" s="101" t="s">
        <v>481</v>
      </c>
      <c r="D599" s="100">
        <v>1</v>
      </c>
      <c r="E599" s="102">
        <v>240</v>
      </c>
      <c r="F599" s="100"/>
      <c r="G599" s="104"/>
      <c r="H599" s="1" t="s">
        <v>167</v>
      </c>
      <c r="I599" s="106"/>
      <c r="J599" s="100"/>
      <c r="K599" s="100"/>
      <c r="L599" s="105"/>
      <c r="M599" s="105"/>
      <c r="N599" s="103"/>
      <c r="O599" s="57">
        <f t="shared" si="66"/>
        <v>0</v>
      </c>
      <c r="P599" s="30">
        <f>IFERROR(IF(M599="",0,M599-I.T[[#This Row],[Data Expedição]]),"")</f>
        <v>0</v>
      </c>
      <c r="Q599" s="59">
        <f t="shared" si="67"/>
        <v>46174</v>
      </c>
      <c r="R599" s="60" t="str">
        <f>IFERROR(IF(H599="Entregue",IF(COUNTIFS(I$2:$I1495,I599)&gt;1,"x",1),"x"),"")</f>
        <v>x</v>
      </c>
      <c r="S599" s="26">
        <v>2196</v>
      </c>
      <c r="T599" s="26">
        <v>1</v>
      </c>
      <c r="U599" s="26" t="s">
        <v>748</v>
      </c>
      <c r="V599" s="26" t="s">
        <v>730</v>
      </c>
      <c r="W599" s="26" t="s">
        <v>161</v>
      </c>
      <c r="X599" s="26" t="s">
        <v>739</v>
      </c>
    </row>
    <row r="600" spans="1:24" x14ac:dyDescent="0.25">
      <c r="A600" s="105">
        <v>46174</v>
      </c>
      <c r="B600" s="100">
        <v>32208</v>
      </c>
      <c r="C600" s="101" t="s">
        <v>484</v>
      </c>
      <c r="D600" s="100">
        <v>1</v>
      </c>
      <c r="E600" s="102">
        <v>234</v>
      </c>
      <c r="F600" s="100"/>
      <c r="G600" s="104"/>
      <c r="H600" s="1" t="s">
        <v>167</v>
      </c>
      <c r="I600" s="106"/>
      <c r="J600" s="100"/>
      <c r="K600" s="100"/>
      <c r="L600" s="105"/>
      <c r="M600" s="105"/>
      <c r="N600" s="103"/>
      <c r="O600" s="57">
        <f t="shared" si="66"/>
        <v>0</v>
      </c>
      <c r="P600" s="30">
        <f>IFERROR(IF(M600="",0,M600-I.T[[#This Row],[Data Expedição]]),"")</f>
        <v>0</v>
      </c>
      <c r="Q600" s="59">
        <f t="shared" si="67"/>
        <v>46174</v>
      </c>
      <c r="R600" s="60" t="str">
        <f>IFERROR(IF(H600="Entregue",IF(COUNTIFS(I$2:$I1497,I600)&gt;1,"x",1),"x"),"")</f>
        <v>x</v>
      </c>
      <c r="S600" s="26">
        <v>2196</v>
      </c>
      <c r="T600" s="26">
        <v>1</v>
      </c>
      <c r="U600" s="26" t="s">
        <v>748</v>
      </c>
      <c r="V600" s="26" t="s">
        <v>730</v>
      </c>
      <c r="W600" s="26" t="s">
        <v>161</v>
      </c>
      <c r="X600" s="26" t="s">
        <v>739</v>
      </c>
    </row>
    <row r="601" spans="1:24" x14ac:dyDescent="0.25">
      <c r="A601" s="105">
        <v>46174</v>
      </c>
      <c r="B601" s="100">
        <v>32629</v>
      </c>
      <c r="C601" s="101" t="s">
        <v>489</v>
      </c>
      <c r="D601" s="100">
        <v>1</v>
      </c>
      <c r="E601" s="102">
        <v>222</v>
      </c>
      <c r="F601" s="100"/>
      <c r="G601" s="104"/>
      <c r="H601" s="1" t="s">
        <v>167</v>
      </c>
      <c r="I601" s="106"/>
      <c r="J601" s="100"/>
      <c r="K601" s="100"/>
      <c r="L601" s="105"/>
      <c r="M601" s="105"/>
      <c r="N601" s="103"/>
      <c r="O601" s="57">
        <f t="shared" si="66"/>
        <v>0</v>
      </c>
      <c r="P601" s="30">
        <f>IFERROR(IF(M601="",0,M601-I.T[[#This Row],[Data Expedição]]),"")</f>
        <v>0</v>
      </c>
      <c r="Q601" s="59">
        <f t="shared" si="67"/>
        <v>46174</v>
      </c>
      <c r="R601" s="60" t="str">
        <f>IFERROR(IF(H601="Entregue",IF(COUNTIFS(I$2:$I1499,I601)&gt;1,"x",1),"x"),"")</f>
        <v>x</v>
      </c>
      <c r="S601" s="26">
        <v>2196</v>
      </c>
      <c r="T601" s="26">
        <v>1</v>
      </c>
      <c r="U601" s="26" t="s">
        <v>748</v>
      </c>
      <c r="V601" s="26" t="s">
        <v>730</v>
      </c>
      <c r="W601" s="26" t="s">
        <v>161</v>
      </c>
      <c r="X601" s="26" t="s">
        <v>739</v>
      </c>
    </row>
    <row r="602" spans="1:24" x14ac:dyDescent="0.25">
      <c r="A602" s="105">
        <v>46174</v>
      </c>
      <c r="B602" s="100">
        <v>95003</v>
      </c>
      <c r="C602" s="101" t="s">
        <v>493</v>
      </c>
      <c r="D602" s="100">
        <v>1</v>
      </c>
      <c r="E602" s="102">
        <v>210</v>
      </c>
      <c r="F602" s="100"/>
      <c r="G602" s="104"/>
      <c r="H602" s="1" t="s">
        <v>167</v>
      </c>
      <c r="I602" s="106"/>
      <c r="J602" s="100"/>
      <c r="K602" s="100"/>
      <c r="L602" s="105"/>
      <c r="M602" s="105"/>
      <c r="N602" s="103"/>
      <c r="O602" s="57">
        <f t="shared" si="66"/>
        <v>0</v>
      </c>
      <c r="P602" s="30">
        <f>IFERROR(IF(M602="",0,M602-I.T[[#This Row],[Data Expedição]]),"")</f>
        <v>0</v>
      </c>
      <c r="Q602" s="59">
        <f t="shared" si="67"/>
        <v>46174</v>
      </c>
      <c r="R602" s="60" t="str">
        <f>IFERROR(IF(H602="Entregue",IF(COUNTIFS(I$2:$I1501,I602)&gt;1,"x",1),"x"),"")</f>
        <v>x</v>
      </c>
      <c r="S602" s="26">
        <v>2196</v>
      </c>
      <c r="T602" s="26">
        <v>1</v>
      </c>
      <c r="U602" s="26" t="s">
        <v>748</v>
      </c>
      <c r="V602" s="26" t="s">
        <v>730</v>
      </c>
      <c r="W602" s="26" t="s">
        <v>161</v>
      </c>
      <c r="X602" s="26" t="s">
        <v>739</v>
      </c>
    </row>
    <row r="603" spans="1:24" x14ac:dyDescent="0.25">
      <c r="A603" s="105">
        <v>46174</v>
      </c>
      <c r="B603" s="37">
        <v>34915</v>
      </c>
      <c r="C603" s="46" t="s">
        <v>501</v>
      </c>
      <c r="D603" s="37">
        <v>1</v>
      </c>
      <c r="E603" s="38">
        <v>204</v>
      </c>
      <c r="F603" s="37"/>
      <c r="G603" s="98"/>
      <c r="H603" s="1" t="s">
        <v>167</v>
      </c>
      <c r="I603" s="28"/>
      <c r="J603" s="37"/>
      <c r="K603" s="37"/>
      <c r="L603" s="39"/>
      <c r="M603" s="39"/>
      <c r="N603" s="31"/>
      <c r="O603" s="30">
        <f t="shared" si="66"/>
        <v>0</v>
      </c>
      <c r="P603" s="30">
        <f>IFERROR(IF(M603="",0,M603-I.T[[#This Row],[Data Expedição]]),"")</f>
        <v>0</v>
      </c>
      <c r="Q603" s="32">
        <f t="shared" si="67"/>
        <v>46174</v>
      </c>
      <c r="R603" s="26" t="str">
        <f>IFERROR(IF(H603="Entregue",IF(COUNTIFS(I$2:$I1504,I603)&gt;1,"x",1),"x"),"")</f>
        <v>x</v>
      </c>
      <c r="S603" s="26">
        <v>2196</v>
      </c>
      <c r="T603" s="26">
        <v>1</v>
      </c>
      <c r="U603" s="26" t="s">
        <v>748</v>
      </c>
      <c r="V603" s="26" t="s">
        <v>730</v>
      </c>
      <c r="W603" s="26" t="s">
        <v>161</v>
      </c>
      <c r="X603" s="26" t="s">
        <v>739</v>
      </c>
    </row>
    <row r="604" spans="1:24" x14ac:dyDescent="0.25">
      <c r="A604" s="105">
        <v>46174</v>
      </c>
      <c r="B604" s="100">
        <v>32547</v>
      </c>
      <c r="C604" s="101" t="s">
        <v>502</v>
      </c>
      <c r="D604" s="100">
        <v>1</v>
      </c>
      <c r="E604" s="102">
        <v>204</v>
      </c>
      <c r="F604" s="100"/>
      <c r="G604" s="104"/>
      <c r="H604" s="1" t="s">
        <v>167</v>
      </c>
      <c r="I604" s="106"/>
      <c r="J604" s="100"/>
      <c r="K604" s="100"/>
      <c r="L604" s="105"/>
      <c r="M604" s="105"/>
      <c r="N604" s="103"/>
      <c r="O604" s="57">
        <f t="shared" si="66"/>
        <v>0</v>
      </c>
      <c r="P604" s="30">
        <f>IFERROR(IF(M604="",0,M604-I.T[[#This Row],[Data Expedição]]),"")</f>
        <v>0</v>
      </c>
      <c r="Q604" s="59">
        <f t="shared" si="67"/>
        <v>46174</v>
      </c>
      <c r="R604" s="60" t="str">
        <f>IFERROR(IF(H604="Entregue",IF(COUNTIFS(I$2:$I1505,I604)&gt;1,"x",1),"x"),"")</f>
        <v>x</v>
      </c>
      <c r="S604" s="26">
        <v>2196</v>
      </c>
      <c r="T604" s="26">
        <v>1</v>
      </c>
      <c r="U604" s="26" t="s">
        <v>748</v>
      </c>
      <c r="V604" s="26" t="s">
        <v>730</v>
      </c>
      <c r="W604" s="26" t="s">
        <v>161</v>
      </c>
      <c r="X604" s="26" t="s">
        <v>739</v>
      </c>
    </row>
    <row r="605" spans="1:24" x14ac:dyDescent="0.25">
      <c r="A605" s="105">
        <v>46174</v>
      </c>
      <c r="B605" s="37">
        <v>34852</v>
      </c>
      <c r="C605" s="46" t="s">
        <v>503</v>
      </c>
      <c r="D605" s="37">
        <v>1</v>
      </c>
      <c r="E605" s="38">
        <v>204</v>
      </c>
      <c r="F605" s="37"/>
      <c r="G605" s="98"/>
      <c r="H605" s="1" t="s">
        <v>167</v>
      </c>
      <c r="I605" s="28"/>
      <c r="J605" s="37"/>
      <c r="K605" s="37"/>
      <c r="L605" s="39"/>
      <c r="M605" s="39"/>
      <c r="N605" s="31"/>
      <c r="O605" s="30">
        <f t="shared" si="66"/>
        <v>0</v>
      </c>
      <c r="P605" s="30">
        <f>IFERROR(IF(M605="",0,M605-I.T[[#This Row],[Data Expedição]]),"")</f>
        <v>0</v>
      </c>
      <c r="Q605" s="32">
        <f t="shared" si="67"/>
        <v>46174</v>
      </c>
      <c r="R605" s="26" t="str">
        <f>IFERROR(IF(H605="Entregue",IF(COUNTIFS(I$2:$I1508,I605)&gt;1,"x",1),"x"),"")</f>
        <v>x</v>
      </c>
      <c r="S605" s="26">
        <v>2196</v>
      </c>
      <c r="T605" s="26">
        <v>1</v>
      </c>
      <c r="U605" s="26" t="s">
        <v>748</v>
      </c>
      <c r="V605" s="26" t="s">
        <v>730</v>
      </c>
      <c r="W605" s="26" t="s">
        <v>161</v>
      </c>
      <c r="X605" s="26" t="s">
        <v>739</v>
      </c>
    </row>
    <row r="606" spans="1:24" x14ac:dyDescent="0.25">
      <c r="A606" s="105">
        <v>46174</v>
      </c>
      <c r="B606" s="100">
        <v>32630</v>
      </c>
      <c r="C606" s="101" t="s">
        <v>504</v>
      </c>
      <c r="D606" s="100">
        <v>1</v>
      </c>
      <c r="E606" s="102">
        <v>192</v>
      </c>
      <c r="F606" s="100"/>
      <c r="G606" s="104"/>
      <c r="H606" s="1" t="s">
        <v>167</v>
      </c>
      <c r="I606" s="106"/>
      <c r="J606" s="100"/>
      <c r="K606" s="100"/>
      <c r="L606" s="105"/>
      <c r="M606" s="105"/>
      <c r="N606" s="103"/>
      <c r="O606" s="57">
        <f t="shared" si="66"/>
        <v>0</v>
      </c>
      <c r="P606" s="30">
        <f>IFERROR(IF(M606="",0,M606-I.T[[#This Row],[Data Expedição]]),"")</f>
        <v>0</v>
      </c>
      <c r="Q606" s="59">
        <f t="shared" si="67"/>
        <v>46174</v>
      </c>
      <c r="R606" s="60" t="str">
        <f>IFERROR(IF(H606="Entregue",IF(COUNTIFS(I$2:$I1509,I606)&gt;1,"x",1),"x"),"")</f>
        <v>x</v>
      </c>
      <c r="S606" s="26">
        <v>2196</v>
      </c>
      <c r="T606" s="26">
        <v>1</v>
      </c>
      <c r="U606" s="26" t="s">
        <v>748</v>
      </c>
      <c r="V606" s="26" t="s">
        <v>730</v>
      </c>
      <c r="W606" s="26" t="s">
        <v>161</v>
      </c>
      <c r="X606" s="26" t="s">
        <v>739</v>
      </c>
    </row>
    <row r="607" spans="1:24" x14ac:dyDescent="0.25">
      <c r="A607" s="105">
        <v>46174</v>
      </c>
      <c r="B607" s="37">
        <v>32448</v>
      </c>
      <c r="C607" s="46" t="s">
        <v>506</v>
      </c>
      <c r="D607" s="37">
        <v>1</v>
      </c>
      <c r="E607" s="38">
        <v>192</v>
      </c>
      <c r="F607" s="37"/>
      <c r="G607" s="98"/>
      <c r="H607" s="1" t="s">
        <v>167</v>
      </c>
      <c r="I607" s="28"/>
      <c r="J607" s="37"/>
      <c r="K607" s="37"/>
      <c r="L607" s="39"/>
      <c r="M607" s="39"/>
      <c r="N607" s="31"/>
      <c r="O607" s="30">
        <f t="shared" si="66"/>
        <v>0</v>
      </c>
      <c r="P607" s="30">
        <f>IFERROR(IF(M607="",0,M607-I.T[[#This Row],[Data Expedição]]),"")</f>
        <v>0</v>
      </c>
      <c r="Q607" s="32">
        <f t="shared" si="67"/>
        <v>46174</v>
      </c>
      <c r="R607" s="26" t="str">
        <f>IFERROR(IF(H607="Entregue",IF(COUNTIFS(I$2:$I1514,I607)&gt;1,"x",1),"x"),"")</f>
        <v>x</v>
      </c>
      <c r="S607" s="26">
        <v>2196</v>
      </c>
      <c r="T607" s="26">
        <v>1</v>
      </c>
      <c r="U607" s="26" t="s">
        <v>748</v>
      </c>
      <c r="V607" s="26" t="s">
        <v>730</v>
      </c>
      <c r="W607" s="26" t="s">
        <v>161</v>
      </c>
      <c r="X607" s="26" t="s">
        <v>739</v>
      </c>
    </row>
    <row r="608" spans="1:24" x14ac:dyDescent="0.25">
      <c r="A608" s="105">
        <v>46174</v>
      </c>
      <c r="B608" s="37">
        <v>32446</v>
      </c>
      <c r="C608" s="46" t="s">
        <v>507</v>
      </c>
      <c r="D608" s="37">
        <v>1</v>
      </c>
      <c r="E608" s="38">
        <v>192</v>
      </c>
      <c r="F608" s="37"/>
      <c r="G608" s="98"/>
      <c r="H608" s="1" t="s">
        <v>167</v>
      </c>
      <c r="I608" s="28"/>
      <c r="J608" s="37"/>
      <c r="K608" s="37"/>
      <c r="L608" s="39"/>
      <c r="M608" s="39"/>
      <c r="N608" s="31"/>
      <c r="O608" s="30">
        <f t="shared" si="66"/>
        <v>0</v>
      </c>
      <c r="P608" s="30">
        <f>IFERROR(IF(M608="",0,M608-I.T[[#This Row],[Data Expedição]]),"")</f>
        <v>0</v>
      </c>
      <c r="Q608" s="32">
        <f t="shared" si="67"/>
        <v>46174</v>
      </c>
      <c r="R608" s="26" t="str">
        <f>IFERROR(IF(H608="Entregue",IF(COUNTIFS(I$2:$I1515,I608)&gt;1,"x",1),"x"),"")</f>
        <v>x</v>
      </c>
      <c r="S608" s="26">
        <v>2196</v>
      </c>
      <c r="T608" s="26">
        <v>1</v>
      </c>
      <c r="U608" s="26" t="s">
        <v>748</v>
      </c>
      <c r="V608" s="26" t="s">
        <v>730</v>
      </c>
      <c r="W608" s="26" t="s">
        <v>161</v>
      </c>
      <c r="X608" s="26" t="s">
        <v>739</v>
      </c>
    </row>
    <row r="609" spans="1:24" x14ac:dyDescent="0.25">
      <c r="A609" s="105">
        <v>46174</v>
      </c>
      <c r="B609" s="37">
        <v>32198</v>
      </c>
      <c r="C609" s="46" t="s">
        <v>508</v>
      </c>
      <c r="D609" s="37">
        <v>1</v>
      </c>
      <c r="E609" s="38">
        <v>180</v>
      </c>
      <c r="F609" s="37"/>
      <c r="G609" s="98"/>
      <c r="H609" s="1" t="s">
        <v>167</v>
      </c>
      <c r="I609" s="28"/>
      <c r="J609" s="37"/>
      <c r="K609" s="37"/>
      <c r="L609" s="39"/>
      <c r="M609" s="39"/>
      <c r="N609" s="31"/>
      <c r="O609" s="30">
        <f t="shared" si="66"/>
        <v>0</v>
      </c>
      <c r="P609" s="30">
        <f>IFERROR(IF(M609="",0,M609-I.T[[#This Row],[Data Expedição]]),"")</f>
        <v>0</v>
      </c>
      <c r="Q609" s="32">
        <f t="shared" si="67"/>
        <v>46174</v>
      </c>
      <c r="R609" s="26" t="str">
        <f>IFERROR(IF(H609="Entregue",IF(COUNTIFS(I$2:$I1516,I609)&gt;1,"x",1),"x"),"")</f>
        <v>x</v>
      </c>
      <c r="S609" s="26">
        <v>2196</v>
      </c>
      <c r="T609" s="26">
        <v>1</v>
      </c>
      <c r="U609" s="26" t="s">
        <v>748</v>
      </c>
      <c r="V609" s="26" t="s">
        <v>730</v>
      </c>
      <c r="W609" s="26" t="s">
        <v>161</v>
      </c>
      <c r="X609" s="26" t="s">
        <v>739</v>
      </c>
    </row>
    <row r="610" spans="1:24" x14ac:dyDescent="0.25">
      <c r="A610" s="105">
        <v>46174</v>
      </c>
      <c r="B610" s="100">
        <v>32620</v>
      </c>
      <c r="C610" s="101" t="s">
        <v>509</v>
      </c>
      <c r="D610" s="100">
        <v>1</v>
      </c>
      <c r="E610" s="102">
        <v>180</v>
      </c>
      <c r="F610" s="100"/>
      <c r="G610" s="104"/>
      <c r="H610" s="1" t="s">
        <v>167</v>
      </c>
      <c r="I610" s="106"/>
      <c r="J610" s="100"/>
      <c r="K610" s="100"/>
      <c r="L610" s="105"/>
      <c r="M610" s="105"/>
      <c r="N610" s="103"/>
      <c r="O610" s="57">
        <f t="shared" si="66"/>
        <v>0</v>
      </c>
      <c r="P610" s="30">
        <f>IFERROR(IF(M610="",0,M610-I.T[[#This Row],[Data Expedição]]),"")</f>
        <v>0</v>
      </c>
      <c r="Q610" s="59">
        <f t="shared" si="67"/>
        <v>46174</v>
      </c>
      <c r="R610" s="60" t="str">
        <f>IFERROR(IF(H610="Entregue",IF(COUNTIFS(I$2:$I1517,I610)&gt;1,"x",1),"x"),"")</f>
        <v>x</v>
      </c>
      <c r="S610" s="26">
        <v>2196</v>
      </c>
      <c r="T610" s="26">
        <v>1</v>
      </c>
      <c r="U610" s="26" t="s">
        <v>748</v>
      </c>
      <c r="V610" s="26" t="s">
        <v>730</v>
      </c>
      <c r="W610" s="26" t="s">
        <v>161</v>
      </c>
      <c r="X610" s="26" t="s">
        <v>739</v>
      </c>
    </row>
    <row r="611" spans="1:24" x14ac:dyDescent="0.25">
      <c r="A611" s="105">
        <v>46174</v>
      </c>
      <c r="B611" s="37">
        <v>95275</v>
      </c>
      <c r="C611" s="46" t="s">
        <v>511</v>
      </c>
      <c r="D611" s="37">
        <v>1</v>
      </c>
      <c r="E611" s="38">
        <v>180</v>
      </c>
      <c r="F611" s="37"/>
      <c r="G611" s="98"/>
      <c r="H611" s="1" t="s">
        <v>167</v>
      </c>
      <c r="I611" s="28"/>
      <c r="J611" s="37"/>
      <c r="K611" s="37"/>
      <c r="L611" s="39"/>
      <c r="M611" s="39"/>
      <c r="N611" s="31"/>
      <c r="O611" s="30">
        <f t="shared" si="66"/>
        <v>0</v>
      </c>
      <c r="P611" s="30">
        <f>IFERROR(IF(M611="",0,M611-I.T[[#This Row],[Data Expedição]]),"")</f>
        <v>0</v>
      </c>
      <c r="Q611" s="32">
        <f t="shared" si="67"/>
        <v>46174</v>
      </c>
      <c r="R611" s="26" t="str">
        <f>IFERROR(IF(H611="Entregue",IF(COUNTIFS(I$2:$I1522,I611)&gt;1,"x",1),"x"),"")</f>
        <v>x</v>
      </c>
      <c r="S611" s="26">
        <v>2196</v>
      </c>
      <c r="T611" s="26">
        <v>1</v>
      </c>
      <c r="U611" s="26" t="s">
        <v>748</v>
      </c>
      <c r="V611" s="26" t="s">
        <v>730</v>
      </c>
      <c r="W611" s="26" t="s">
        <v>161</v>
      </c>
      <c r="X611" s="26" t="s">
        <v>739</v>
      </c>
    </row>
    <row r="612" spans="1:24" x14ac:dyDescent="0.25">
      <c r="A612" s="105">
        <v>46174</v>
      </c>
      <c r="B612" s="37">
        <v>95706</v>
      </c>
      <c r="C612" s="46" t="s">
        <v>512</v>
      </c>
      <c r="D612" s="37">
        <v>1</v>
      </c>
      <c r="E612" s="38">
        <v>180</v>
      </c>
      <c r="F612" s="37"/>
      <c r="G612" s="98"/>
      <c r="H612" s="1" t="s">
        <v>167</v>
      </c>
      <c r="I612" s="28"/>
      <c r="J612" s="37"/>
      <c r="K612" s="37"/>
      <c r="L612" s="39"/>
      <c r="M612" s="39"/>
      <c r="N612" s="31"/>
      <c r="O612" s="30">
        <f t="shared" si="66"/>
        <v>0</v>
      </c>
      <c r="P612" s="30">
        <f>IFERROR(IF(M612="",0,M612-I.T[[#This Row],[Data Expedição]]),"")</f>
        <v>0</v>
      </c>
      <c r="Q612" s="32">
        <f t="shared" si="67"/>
        <v>46174</v>
      </c>
      <c r="R612" s="26" t="str">
        <f>IFERROR(IF(H612="Entregue",IF(COUNTIFS(I$2:$I1523,I612)&gt;1,"x",1),"x"),"")</f>
        <v>x</v>
      </c>
      <c r="S612" s="26">
        <v>2196</v>
      </c>
      <c r="T612" s="26">
        <v>1</v>
      </c>
      <c r="U612" s="26" t="s">
        <v>748</v>
      </c>
      <c r="V612" s="26" t="s">
        <v>730</v>
      </c>
      <c r="W612" s="26" t="s">
        <v>161</v>
      </c>
      <c r="X612" s="26" t="s">
        <v>739</v>
      </c>
    </row>
    <row r="613" spans="1:24" x14ac:dyDescent="0.25">
      <c r="A613" s="105">
        <v>46174</v>
      </c>
      <c r="B613" s="37">
        <v>32203</v>
      </c>
      <c r="C613" s="46" t="s">
        <v>513</v>
      </c>
      <c r="D613" s="37">
        <v>1</v>
      </c>
      <c r="E613" s="38">
        <v>174</v>
      </c>
      <c r="F613" s="37"/>
      <c r="G613" s="98"/>
      <c r="H613" s="1" t="s">
        <v>167</v>
      </c>
      <c r="I613" s="28"/>
      <c r="J613" s="37"/>
      <c r="K613" s="37"/>
      <c r="L613" s="39"/>
      <c r="M613" s="39"/>
      <c r="N613" s="31"/>
      <c r="O613" s="30">
        <f t="shared" si="66"/>
        <v>0</v>
      </c>
      <c r="P613" s="30">
        <f>IFERROR(IF(M613="",0,M613-I.T[[#This Row],[Data Expedição]]),"")</f>
        <v>0</v>
      </c>
      <c r="Q613" s="32">
        <f t="shared" si="67"/>
        <v>46174</v>
      </c>
      <c r="R613" s="26" t="str">
        <f>IFERROR(IF(H613="Entregue",IF(COUNTIFS(I$2:$I1524,I613)&gt;1,"x",1),"x"),"")</f>
        <v>x</v>
      </c>
      <c r="S613" s="26">
        <v>2196</v>
      </c>
      <c r="T613" s="26">
        <v>1</v>
      </c>
      <c r="U613" s="26" t="s">
        <v>748</v>
      </c>
      <c r="V613" s="26" t="s">
        <v>730</v>
      </c>
      <c r="W613" s="26" t="s">
        <v>161</v>
      </c>
      <c r="X613" s="26" t="s">
        <v>739</v>
      </c>
    </row>
    <row r="614" spans="1:24" x14ac:dyDescent="0.25">
      <c r="A614" s="105">
        <v>46174</v>
      </c>
      <c r="B614" s="100">
        <v>95701</v>
      </c>
      <c r="C614" s="101" t="s">
        <v>514</v>
      </c>
      <c r="D614" s="100">
        <v>1</v>
      </c>
      <c r="E614" s="102">
        <v>174</v>
      </c>
      <c r="F614" s="100"/>
      <c r="G614" s="104"/>
      <c r="H614" s="1" t="s">
        <v>167</v>
      </c>
      <c r="I614" s="106"/>
      <c r="J614" s="100"/>
      <c r="K614" s="100"/>
      <c r="L614" s="105"/>
      <c r="M614" s="105"/>
      <c r="N614" s="103"/>
      <c r="O614" s="57">
        <f t="shared" si="66"/>
        <v>0</v>
      </c>
      <c r="P614" s="30">
        <f>IFERROR(IF(M614="",0,M614-I.T[[#This Row],[Data Expedição]]),"")</f>
        <v>0</v>
      </c>
      <c r="Q614" s="59">
        <f t="shared" si="67"/>
        <v>46174</v>
      </c>
      <c r="R614" s="60" t="str">
        <f>IFERROR(IF(H614="Entregue",IF(COUNTIFS(I$2:$I1525,I614)&gt;1,"x",1),"x"),"")</f>
        <v>x</v>
      </c>
      <c r="S614" s="26">
        <v>2196</v>
      </c>
      <c r="T614" s="26">
        <v>1</v>
      </c>
      <c r="U614" s="26" t="s">
        <v>748</v>
      </c>
      <c r="V614" s="26" t="s">
        <v>730</v>
      </c>
      <c r="W614" s="26" t="s">
        <v>161</v>
      </c>
      <c r="X614" s="26" t="s">
        <v>739</v>
      </c>
    </row>
    <row r="615" spans="1:24" x14ac:dyDescent="0.25">
      <c r="A615" s="105">
        <v>46174</v>
      </c>
      <c r="B615" s="100">
        <v>32447</v>
      </c>
      <c r="C615" s="101" t="s">
        <v>518</v>
      </c>
      <c r="D615" s="100">
        <v>1</v>
      </c>
      <c r="E615" s="102">
        <v>162</v>
      </c>
      <c r="F615" s="100"/>
      <c r="G615" s="104"/>
      <c r="H615" s="1" t="s">
        <v>167</v>
      </c>
      <c r="I615" s="106"/>
      <c r="J615" s="100"/>
      <c r="K615" s="100"/>
      <c r="L615" s="105"/>
      <c r="M615" s="105"/>
      <c r="N615" s="103"/>
      <c r="O615" s="57">
        <f t="shared" si="66"/>
        <v>0</v>
      </c>
      <c r="P615" s="30">
        <f>IFERROR(IF(M615="",0,M615-I.T[[#This Row],[Data Expedição]]),"")</f>
        <v>0</v>
      </c>
      <c r="Q615" s="59">
        <f t="shared" si="67"/>
        <v>46174</v>
      </c>
      <c r="R615" s="60" t="str">
        <f>IFERROR(IF(H615="Entregue",IF(COUNTIFS(I$2:$I1527,I615)&gt;1,"x",1),"x"),"")</f>
        <v>x</v>
      </c>
      <c r="S615" s="26">
        <v>2196</v>
      </c>
      <c r="T615" s="26">
        <v>1</v>
      </c>
      <c r="U615" s="26" t="s">
        <v>748</v>
      </c>
      <c r="V615" s="26" t="s">
        <v>730</v>
      </c>
      <c r="W615" s="26" t="s">
        <v>161</v>
      </c>
      <c r="X615" s="26" t="s">
        <v>739</v>
      </c>
    </row>
    <row r="616" spans="1:24" x14ac:dyDescent="0.25">
      <c r="A616" s="105">
        <v>46174</v>
      </c>
      <c r="B616" s="100">
        <v>34921</v>
      </c>
      <c r="C616" s="101" t="s">
        <v>521</v>
      </c>
      <c r="D616" s="100">
        <v>1</v>
      </c>
      <c r="E616" s="102">
        <v>150</v>
      </c>
      <c r="F616" s="100"/>
      <c r="G616" s="104"/>
      <c r="H616" s="1" t="s">
        <v>167</v>
      </c>
      <c r="I616" s="106"/>
      <c r="J616" s="100"/>
      <c r="K616" s="100"/>
      <c r="L616" s="105"/>
      <c r="M616" s="105"/>
      <c r="N616" s="103"/>
      <c r="O616" s="57">
        <f t="shared" si="66"/>
        <v>0</v>
      </c>
      <c r="P616" s="30">
        <f>IFERROR(IF(M616="",0,M616-I.T[[#This Row],[Data Expedição]]),"")</f>
        <v>0</v>
      </c>
      <c r="Q616" s="59">
        <f t="shared" si="67"/>
        <v>46174</v>
      </c>
      <c r="R616" s="60" t="str">
        <f>IFERROR(IF(H616="Entregue",IF(COUNTIFS(I$2:$I1529,I616)&gt;1,"x",1),"x"),"")</f>
        <v>x</v>
      </c>
      <c r="S616" s="26">
        <v>2196</v>
      </c>
      <c r="T616" s="26">
        <v>1</v>
      </c>
      <c r="U616" s="26" t="s">
        <v>748</v>
      </c>
      <c r="V616" s="26" t="s">
        <v>730</v>
      </c>
      <c r="W616" s="26" t="s">
        <v>161</v>
      </c>
      <c r="X616" s="26" t="s">
        <v>739</v>
      </c>
    </row>
    <row r="617" spans="1:24" x14ac:dyDescent="0.25">
      <c r="A617" s="105">
        <v>46174</v>
      </c>
      <c r="B617" s="100">
        <v>34682</v>
      </c>
      <c r="C617" s="101" t="s">
        <v>523</v>
      </c>
      <c r="D617" s="100">
        <v>1</v>
      </c>
      <c r="E617" s="102">
        <v>150</v>
      </c>
      <c r="F617" s="100"/>
      <c r="G617" s="104"/>
      <c r="H617" s="1" t="s">
        <v>167</v>
      </c>
      <c r="I617" s="106"/>
      <c r="J617" s="100"/>
      <c r="K617" s="100"/>
      <c r="L617" s="51"/>
      <c r="M617" s="105"/>
      <c r="N617" s="103"/>
      <c r="O617" s="57">
        <f t="shared" si="66"/>
        <v>0</v>
      </c>
      <c r="P617" s="30">
        <f>IFERROR(IF(M617="",0,M617-I.T[[#This Row],[Data Expedição]]),"")</f>
        <v>0</v>
      </c>
      <c r="Q617" s="59">
        <f t="shared" si="67"/>
        <v>46174</v>
      </c>
      <c r="R617" s="60" t="str">
        <f>IFERROR(IF(H617="Entregue",IF(COUNTIFS(I$2:$I1531,I617)&gt;1,"x",1),"x"),"")</f>
        <v>x</v>
      </c>
      <c r="S617" s="26">
        <v>2196</v>
      </c>
      <c r="T617" s="26">
        <v>1</v>
      </c>
      <c r="U617" s="26" t="s">
        <v>748</v>
      </c>
      <c r="V617" s="26" t="s">
        <v>730</v>
      </c>
      <c r="W617" s="26" t="s">
        <v>161</v>
      </c>
      <c r="X617" s="26" t="s">
        <v>739</v>
      </c>
    </row>
    <row r="618" spans="1:24" x14ac:dyDescent="0.25">
      <c r="A618" s="39"/>
      <c r="B618" s="37"/>
      <c r="C618" s="46"/>
      <c r="D618" s="37"/>
      <c r="E618" s="38"/>
      <c r="F618" s="37"/>
      <c r="G618" s="98"/>
      <c r="H618" s="37"/>
      <c r="I618" s="28"/>
      <c r="J618" s="37"/>
      <c r="K618" s="37"/>
      <c r="L618" s="39"/>
      <c r="M618" s="39"/>
      <c r="N618" s="28"/>
      <c r="O618" s="26"/>
      <c r="P618" s="26"/>
      <c r="Q618" s="25"/>
      <c r="R618" s="26"/>
      <c r="S618" s="26"/>
      <c r="T618" s="26"/>
      <c r="U618" s="26"/>
      <c r="V618" s="26"/>
      <c r="W618" s="26"/>
      <c r="X618" s="26"/>
    </row>
    <row r="619" spans="1:24" x14ac:dyDescent="0.25">
      <c r="A619" s="105">
        <v>46175</v>
      </c>
      <c r="B619" s="100">
        <v>32023</v>
      </c>
      <c r="C619" s="101" t="s">
        <v>201</v>
      </c>
      <c r="D619" s="100">
        <v>3</v>
      </c>
      <c r="E619" s="102">
        <v>4038</v>
      </c>
      <c r="F619" s="100"/>
      <c r="G619" s="104">
        <v>9515</v>
      </c>
      <c r="H619" s="52" t="s">
        <v>168</v>
      </c>
      <c r="I619" s="106" t="s">
        <v>837</v>
      </c>
      <c r="J619" s="100">
        <v>47021</v>
      </c>
      <c r="K619" s="100">
        <v>19017</v>
      </c>
      <c r="L619" s="105">
        <v>46178</v>
      </c>
      <c r="M619" s="105">
        <v>46178</v>
      </c>
      <c r="N619" s="103"/>
      <c r="O619" s="57">
        <f>IFERROR(IF(L619="",0,L619-A619),"")</f>
        <v>3</v>
      </c>
      <c r="P619" s="30">
        <f>IFERROR(IF(M619="",0,M619-I.T[[#This Row],[Data Expedição]]),"")</f>
        <v>0</v>
      </c>
      <c r="Q619" s="59">
        <f>IFERROR(DATE(YEAR(A619),MONTH(A619),1),"")</f>
        <v>46174</v>
      </c>
      <c r="R619" s="60" t="str">
        <f>IFERROR(IF(H619="Entregue",IF(COUNTIFS(I$2:$I1527,I619)&gt;1,"x",1),"x"),"")</f>
        <v>x</v>
      </c>
      <c r="S619" s="26">
        <v>2196</v>
      </c>
      <c r="T619" s="26">
        <v>1</v>
      </c>
      <c r="U619" s="26" t="s">
        <v>748</v>
      </c>
      <c r="V619" s="26" t="s">
        <v>730</v>
      </c>
      <c r="W619" s="26" t="s">
        <v>160</v>
      </c>
      <c r="X619" s="60"/>
    </row>
    <row r="620" spans="1:24" x14ac:dyDescent="0.25">
      <c r="A620" s="105">
        <v>46175</v>
      </c>
      <c r="B620" s="100">
        <v>32201</v>
      </c>
      <c r="C620" s="101" t="s">
        <v>204</v>
      </c>
      <c r="D620" s="100">
        <v>3</v>
      </c>
      <c r="E620" s="102">
        <v>2436</v>
      </c>
      <c r="F620" s="100"/>
      <c r="G620" s="104">
        <v>9515</v>
      </c>
      <c r="H620" s="52" t="s">
        <v>168</v>
      </c>
      <c r="I620" s="106" t="s">
        <v>837</v>
      </c>
      <c r="J620" s="100">
        <v>47021</v>
      </c>
      <c r="K620" s="100">
        <v>19017</v>
      </c>
      <c r="L620" s="105">
        <v>46178</v>
      </c>
      <c r="M620" s="105">
        <v>46178</v>
      </c>
      <c r="N620" s="103"/>
      <c r="O620" s="57">
        <f>IFERROR(IF(L620="",0,L620-A620),"")</f>
        <v>3</v>
      </c>
      <c r="P620" s="30">
        <f>IFERROR(IF(M620="",0,M620-I.T[[#This Row],[Data Expedição]]),"")</f>
        <v>0</v>
      </c>
      <c r="Q620" s="59">
        <f>IFERROR(DATE(YEAR(A620),MONTH(A620),1),"")</f>
        <v>46174</v>
      </c>
      <c r="R620" s="60" t="str">
        <f>IFERROR(IF(H620="Entregue",IF(COUNTIFS(I$2:$I1529,I620)&gt;1,"x",1),"x"),"")</f>
        <v>x</v>
      </c>
      <c r="S620" s="26">
        <v>2196</v>
      </c>
      <c r="T620" s="26">
        <v>1</v>
      </c>
      <c r="U620" s="26" t="s">
        <v>748</v>
      </c>
      <c r="V620" s="26" t="s">
        <v>730</v>
      </c>
      <c r="W620" s="26" t="s">
        <v>160</v>
      </c>
      <c r="X620" s="60"/>
    </row>
    <row r="621" spans="1:24" x14ac:dyDescent="0.25">
      <c r="A621" s="105">
        <v>46175</v>
      </c>
      <c r="B621" s="100">
        <v>95326</v>
      </c>
      <c r="C621" s="101" t="s">
        <v>206</v>
      </c>
      <c r="D621" s="100">
        <v>3</v>
      </c>
      <c r="E621" s="102">
        <v>3078</v>
      </c>
      <c r="F621" s="100"/>
      <c r="G621" s="104">
        <v>9515</v>
      </c>
      <c r="H621" s="52" t="s">
        <v>168</v>
      </c>
      <c r="I621" s="106" t="s">
        <v>837</v>
      </c>
      <c r="J621" s="100">
        <v>47021</v>
      </c>
      <c r="K621" s="100">
        <v>19017</v>
      </c>
      <c r="L621" s="105">
        <v>46178</v>
      </c>
      <c r="M621" s="105">
        <v>46178</v>
      </c>
      <c r="N621" s="103"/>
      <c r="O621" s="57">
        <f>IFERROR(IF(L621="",0,L621-A621),"")</f>
        <v>3</v>
      </c>
      <c r="P621" s="30">
        <f>IFERROR(IF(M621="",0,M621-I.T[[#This Row],[Data Expedição]]),"")</f>
        <v>0</v>
      </c>
      <c r="Q621" s="59">
        <f>IFERROR(DATE(YEAR(A621),MONTH(A621),1),"")</f>
        <v>46174</v>
      </c>
      <c r="R621" s="60" t="str">
        <f>IFERROR(IF(H621="Entregue",IF(COUNTIFS(I$2:$I1531,I621)&gt;1,"x",1),"x"),"")</f>
        <v>x</v>
      </c>
      <c r="S621" s="26">
        <v>2196</v>
      </c>
      <c r="T621" s="26">
        <v>1</v>
      </c>
      <c r="U621" s="26" t="s">
        <v>748</v>
      </c>
      <c r="V621" s="26" t="s">
        <v>730</v>
      </c>
      <c r="W621" s="26" t="s">
        <v>160</v>
      </c>
      <c r="X621" s="60"/>
    </row>
    <row r="622" spans="1:24" x14ac:dyDescent="0.25">
      <c r="A622" s="105">
        <v>46175</v>
      </c>
      <c r="B622" s="100">
        <v>33360</v>
      </c>
      <c r="C622" s="101" t="s">
        <v>235</v>
      </c>
      <c r="D622" s="100">
        <v>1</v>
      </c>
      <c r="E622" s="102">
        <v>1644</v>
      </c>
      <c r="F622" s="100"/>
      <c r="G622" s="104">
        <v>9515</v>
      </c>
      <c r="H622" s="52" t="s">
        <v>168</v>
      </c>
      <c r="I622" s="106" t="s">
        <v>837</v>
      </c>
      <c r="J622" s="100">
        <v>47021</v>
      </c>
      <c r="K622" s="100">
        <v>19017</v>
      </c>
      <c r="L622" s="105">
        <v>46178</v>
      </c>
      <c r="M622" s="105">
        <v>46178</v>
      </c>
      <c r="N622" s="103"/>
      <c r="O622" s="57">
        <f>IFERROR(IF(L622="",0,L622-A622),"")</f>
        <v>3</v>
      </c>
      <c r="P622" s="30">
        <f>IFERROR(IF(M622="",0,M622-I.T[[#This Row],[Data Expedição]]),"")</f>
        <v>0</v>
      </c>
      <c r="Q622" s="59">
        <f>IFERROR(DATE(YEAR(A622),MONTH(A622),1),"")</f>
        <v>46174</v>
      </c>
      <c r="R622" s="60" t="str">
        <f>IFERROR(IF(H622="Entregue",IF(COUNTIFS(I$2:$I1533,I622)&gt;1,"x",1),"x"),"")</f>
        <v>x</v>
      </c>
      <c r="S622" s="26">
        <v>2196</v>
      </c>
      <c r="T622" s="26">
        <v>1</v>
      </c>
      <c r="U622" s="26" t="s">
        <v>748</v>
      </c>
      <c r="V622" s="26" t="s">
        <v>730</v>
      </c>
      <c r="W622" s="26" t="s">
        <v>160</v>
      </c>
      <c r="X622" s="60"/>
    </row>
    <row r="623" spans="1:24" x14ac:dyDescent="0.25">
      <c r="A623" s="39"/>
      <c r="B623" s="37"/>
      <c r="C623" s="46"/>
      <c r="D623" s="37"/>
      <c r="E623" s="38"/>
      <c r="F623" s="37"/>
      <c r="G623" s="98"/>
      <c r="H623" s="37"/>
      <c r="I623" s="28"/>
      <c r="J623" s="37"/>
      <c r="K623" s="37"/>
      <c r="L623" s="39"/>
      <c r="M623" s="39"/>
      <c r="N623" s="28"/>
      <c r="O623" s="26"/>
      <c r="P623" s="26"/>
      <c r="Q623" s="25"/>
      <c r="R623" s="26"/>
      <c r="S623" s="26"/>
      <c r="T623" s="26"/>
      <c r="U623" s="26"/>
      <c r="V623" s="26"/>
      <c r="W623" s="26"/>
      <c r="X623" s="26"/>
    </row>
    <row r="624" spans="1:24" x14ac:dyDescent="0.25">
      <c r="A624" s="105">
        <v>46175</v>
      </c>
      <c r="B624" s="100">
        <v>32259</v>
      </c>
      <c r="C624" s="101" t="s">
        <v>11</v>
      </c>
      <c r="D624" s="100">
        <v>1</v>
      </c>
      <c r="E624" s="102">
        <v>2784</v>
      </c>
      <c r="F624" s="55" t="s">
        <v>751</v>
      </c>
      <c r="G624" s="98">
        <v>9516</v>
      </c>
      <c r="H624" s="52" t="s">
        <v>168</v>
      </c>
      <c r="I624" s="33" t="s">
        <v>838</v>
      </c>
      <c r="J624" s="100">
        <v>47225</v>
      </c>
      <c r="K624" s="100">
        <v>19166</v>
      </c>
      <c r="L624" s="105">
        <v>46184</v>
      </c>
      <c r="M624" s="105">
        <v>46184</v>
      </c>
      <c r="N624" s="103"/>
      <c r="O624" s="57">
        <f t="shared" ref="O624:O655" si="68">IFERROR(IF(L624="",0,L624-A624),"")</f>
        <v>9</v>
      </c>
      <c r="P624" s="30">
        <f>IFERROR(IF(M624="",0,M624-I.T[[#This Row],[Data Expedição]]),"")</f>
        <v>0</v>
      </c>
      <c r="Q624" s="59">
        <f t="shared" ref="Q624:Q655" si="69">IFERROR(DATE(YEAR(A624),MONTH(A624),1),"")</f>
        <v>46174</v>
      </c>
      <c r="R624" s="60" t="str">
        <f>IFERROR(IF(H624="Entregue",IF(COUNTIFS(I$2:$I1537,I624)&gt;1,"x",1),"x"),"")</f>
        <v>x</v>
      </c>
      <c r="S624" s="26">
        <v>2196</v>
      </c>
      <c r="T624" s="26">
        <v>1</v>
      </c>
      <c r="U624" s="26" t="s">
        <v>748</v>
      </c>
      <c r="V624" s="26" t="s">
        <v>730</v>
      </c>
      <c r="W624" s="26" t="s">
        <v>161</v>
      </c>
      <c r="X624" s="60"/>
    </row>
    <row r="625" spans="1:24" x14ac:dyDescent="0.25">
      <c r="A625" s="105">
        <v>46175</v>
      </c>
      <c r="B625" s="37">
        <v>95505</v>
      </c>
      <c r="C625" s="46" t="s">
        <v>369</v>
      </c>
      <c r="D625" s="37">
        <v>2</v>
      </c>
      <c r="E625" s="38">
        <v>2274</v>
      </c>
      <c r="F625" s="55" t="s">
        <v>751</v>
      </c>
      <c r="G625" s="98">
        <v>9516</v>
      </c>
      <c r="H625" s="52" t="s">
        <v>168</v>
      </c>
      <c r="I625" s="28" t="s">
        <v>838</v>
      </c>
      <c r="J625" s="100">
        <v>47225</v>
      </c>
      <c r="K625" s="100">
        <v>19166</v>
      </c>
      <c r="L625" s="105">
        <v>46184</v>
      </c>
      <c r="M625" s="105">
        <v>46184</v>
      </c>
      <c r="N625" s="31"/>
      <c r="O625" s="30">
        <f t="shared" si="68"/>
        <v>9</v>
      </c>
      <c r="P625" s="30">
        <f>IFERROR(IF(M625="",0,M625-I.T[[#This Row],[Data Expedição]]),"")</f>
        <v>0</v>
      </c>
      <c r="Q625" s="32">
        <f t="shared" si="69"/>
        <v>46174</v>
      </c>
      <c r="R625" s="26" t="str">
        <f>IFERROR(IF(H625="Entregue",IF(COUNTIFS(I$2:$I1537,I625)&gt;1,"x",1),"x"),"")</f>
        <v>x</v>
      </c>
      <c r="S625" s="26">
        <v>2196</v>
      </c>
      <c r="T625" s="26">
        <v>1</v>
      </c>
      <c r="U625" s="26" t="s">
        <v>748</v>
      </c>
      <c r="V625" s="26" t="s">
        <v>730</v>
      </c>
      <c r="W625" s="26" t="s">
        <v>161</v>
      </c>
      <c r="X625" s="26"/>
    </row>
    <row r="626" spans="1:24" x14ac:dyDescent="0.25">
      <c r="A626" s="105">
        <v>46175</v>
      </c>
      <c r="B626" s="100">
        <v>31690</v>
      </c>
      <c r="C626" s="101" t="s">
        <v>372</v>
      </c>
      <c r="D626" s="100">
        <v>1</v>
      </c>
      <c r="E626" s="102">
        <v>1944</v>
      </c>
      <c r="F626" s="55" t="s">
        <v>751</v>
      </c>
      <c r="G626" s="98">
        <v>9516</v>
      </c>
      <c r="H626" s="52" t="s">
        <v>168</v>
      </c>
      <c r="I626" s="28" t="s">
        <v>838</v>
      </c>
      <c r="J626" s="100">
        <v>47225</v>
      </c>
      <c r="K626" s="100">
        <v>19166</v>
      </c>
      <c r="L626" s="105">
        <v>46184</v>
      </c>
      <c r="M626" s="105">
        <v>46184</v>
      </c>
      <c r="N626" s="103"/>
      <c r="O626" s="57">
        <f t="shared" si="68"/>
        <v>9</v>
      </c>
      <c r="P626" s="30">
        <f>IFERROR(IF(M626="",0,M626-I.T[[#This Row],[Data Expedição]]),"")</f>
        <v>0</v>
      </c>
      <c r="Q626" s="59">
        <f t="shared" si="69"/>
        <v>46174</v>
      </c>
      <c r="R626" s="60" t="str">
        <f>IFERROR(IF(H626="Entregue",IF(COUNTIFS(I$2:$I1540,I626)&gt;1,"x",1),"x"),"")</f>
        <v>x</v>
      </c>
      <c r="S626" s="26">
        <v>2196</v>
      </c>
      <c r="T626" s="26">
        <v>1</v>
      </c>
      <c r="U626" s="26" t="s">
        <v>748</v>
      </c>
      <c r="V626" s="26" t="s">
        <v>730</v>
      </c>
      <c r="W626" s="26" t="s">
        <v>161</v>
      </c>
      <c r="X626" s="60"/>
    </row>
    <row r="627" spans="1:24" x14ac:dyDescent="0.25">
      <c r="A627" s="105">
        <v>46175</v>
      </c>
      <c r="B627" s="37">
        <v>33580</v>
      </c>
      <c r="C627" s="46" t="s">
        <v>37</v>
      </c>
      <c r="D627" s="37">
        <v>1</v>
      </c>
      <c r="E627" s="38">
        <v>1440</v>
      </c>
      <c r="F627" s="55" t="s">
        <v>751</v>
      </c>
      <c r="G627" s="98">
        <v>9516</v>
      </c>
      <c r="H627" s="52" t="s">
        <v>168</v>
      </c>
      <c r="I627" s="28" t="s">
        <v>838</v>
      </c>
      <c r="J627" s="100">
        <v>47225</v>
      </c>
      <c r="K627" s="100">
        <v>19166</v>
      </c>
      <c r="L627" s="105">
        <v>46184</v>
      </c>
      <c r="M627" s="105">
        <v>46184</v>
      </c>
      <c r="N627" s="31"/>
      <c r="O627" s="30">
        <f t="shared" si="68"/>
        <v>9</v>
      </c>
      <c r="P627" s="30">
        <f>IFERROR(IF(M627="",0,M627-I.T[[#This Row],[Data Expedição]]),"")</f>
        <v>0</v>
      </c>
      <c r="Q627" s="32">
        <f t="shared" si="69"/>
        <v>46174</v>
      </c>
      <c r="R627" s="26" t="str">
        <f>IFERROR(IF(H627="Entregue",IF(COUNTIFS(I$2:$I1543,I627)&gt;1,"x",1),"x"),"")</f>
        <v>x</v>
      </c>
      <c r="S627" s="26">
        <v>2196</v>
      </c>
      <c r="T627" s="26">
        <v>1</v>
      </c>
      <c r="U627" s="26" t="s">
        <v>748</v>
      </c>
      <c r="V627" s="26" t="s">
        <v>730</v>
      </c>
      <c r="W627" s="26" t="s">
        <v>161</v>
      </c>
      <c r="X627" s="26"/>
    </row>
    <row r="628" spans="1:24" x14ac:dyDescent="0.25">
      <c r="A628" s="105">
        <v>46175</v>
      </c>
      <c r="B628" s="100">
        <v>95326</v>
      </c>
      <c r="C628" s="101" t="s">
        <v>374</v>
      </c>
      <c r="D628" s="100">
        <v>1</v>
      </c>
      <c r="E628" s="102">
        <v>1404</v>
      </c>
      <c r="F628" s="55" t="s">
        <v>751</v>
      </c>
      <c r="G628" s="98">
        <v>9516</v>
      </c>
      <c r="H628" s="52" t="s">
        <v>168</v>
      </c>
      <c r="I628" s="28" t="s">
        <v>838</v>
      </c>
      <c r="J628" s="100">
        <v>47225</v>
      </c>
      <c r="K628" s="100">
        <v>19166</v>
      </c>
      <c r="L628" s="105">
        <v>46184</v>
      </c>
      <c r="M628" s="105">
        <v>46184</v>
      </c>
      <c r="N628" s="103"/>
      <c r="O628" s="57">
        <f t="shared" si="68"/>
        <v>9</v>
      </c>
      <c r="P628" s="30">
        <f>IFERROR(IF(M628="",0,M628-I.T[[#This Row],[Data Expedição]]),"")</f>
        <v>0</v>
      </c>
      <c r="Q628" s="59">
        <f t="shared" si="69"/>
        <v>46174</v>
      </c>
      <c r="R628" s="60" t="str">
        <f>IFERROR(IF(H628="Entregue",IF(COUNTIFS(I$2:$I1544,I628)&gt;1,"x",1),"x"),"")</f>
        <v>x</v>
      </c>
      <c r="S628" s="26">
        <v>2196</v>
      </c>
      <c r="T628" s="26">
        <v>1</v>
      </c>
      <c r="U628" s="26" t="s">
        <v>748</v>
      </c>
      <c r="V628" s="26" t="s">
        <v>730</v>
      </c>
      <c r="W628" s="26" t="s">
        <v>161</v>
      </c>
      <c r="X628" s="60"/>
    </row>
    <row r="629" spans="1:24" x14ac:dyDescent="0.25">
      <c r="A629" s="105">
        <v>46175</v>
      </c>
      <c r="B629" s="100">
        <v>31706</v>
      </c>
      <c r="C629" s="101" t="s">
        <v>376</v>
      </c>
      <c r="D629" s="100">
        <v>1</v>
      </c>
      <c r="E629" s="102">
        <v>1344</v>
      </c>
      <c r="F629" s="55" t="s">
        <v>751</v>
      </c>
      <c r="G629" s="98">
        <v>9516</v>
      </c>
      <c r="H629" s="52" t="s">
        <v>168</v>
      </c>
      <c r="I629" s="28" t="s">
        <v>838</v>
      </c>
      <c r="J629" s="100">
        <v>47225</v>
      </c>
      <c r="K629" s="100">
        <v>19166</v>
      </c>
      <c r="L629" s="105">
        <v>46184</v>
      </c>
      <c r="M629" s="105">
        <v>46184</v>
      </c>
      <c r="N629" s="103"/>
      <c r="O629" s="57">
        <f t="shared" si="68"/>
        <v>9</v>
      </c>
      <c r="P629" s="30">
        <f>IFERROR(IF(M629="",0,M629-I.T[[#This Row],[Data Expedição]]),"")</f>
        <v>0</v>
      </c>
      <c r="Q629" s="59">
        <f t="shared" si="69"/>
        <v>46174</v>
      </c>
      <c r="R629" s="60" t="str">
        <f>IFERROR(IF(H629="Entregue",IF(COUNTIFS(I$2:$I1546,I629)&gt;1,"x",1),"x"),"")</f>
        <v>x</v>
      </c>
      <c r="S629" s="26">
        <v>2196</v>
      </c>
      <c r="T629" s="26">
        <v>1</v>
      </c>
      <c r="U629" s="26" t="s">
        <v>748</v>
      </c>
      <c r="V629" s="26" t="s">
        <v>730</v>
      </c>
      <c r="W629" s="26" t="s">
        <v>161</v>
      </c>
      <c r="X629" s="60"/>
    </row>
    <row r="630" spans="1:24" x14ac:dyDescent="0.25">
      <c r="A630" s="105">
        <v>46175</v>
      </c>
      <c r="B630" s="37">
        <v>33589</v>
      </c>
      <c r="C630" s="46" t="s">
        <v>377</v>
      </c>
      <c r="D630" s="37">
        <v>1</v>
      </c>
      <c r="E630" s="38">
        <v>1122</v>
      </c>
      <c r="F630" s="55" t="s">
        <v>751</v>
      </c>
      <c r="G630" s="98">
        <v>9516</v>
      </c>
      <c r="H630" s="52" t="s">
        <v>168</v>
      </c>
      <c r="I630" s="28" t="s">
        <v>838</v>
      </c>
      <c r="J630" s="100">
        <v>47225</v>
      </c>
      <c r="K630" s="100">
        <v>19166</v>
      </c>
      <c r="L630" s="105">
        <v>46184</v>
      </c>
      <c r="M630" s="105">
        <v>46184</v>
      </c>
      <c r="N630" s="31"/>
      <c r="O630" s="30">
        <f t="shared" si="68"/>
        <v>9</v>
      </c>
      <c r="P630" s="30">
        <f>IFERROR(IF(M630="",0,M630-I.T[[#This Row],[Data Expedição]]),"")</f>
        <v>0</v>
      </c>
      <c r="Q630" s="32">
        <f t="shared" si="69"/>
        <v>46174</v>
      </c>
      <c r="R630" s="26" t="str">
        <f>IFERROR(IF(H630="Entregue",IF(COUNTIFS(I$2:$I1553,I630)&gt;1,"x",1),"x"),"")</f>
        <v>x</v>
      </c>
      <c r="S630" s="26">
        <v>2196</v>
      </c>
      <c r="T630" s="26">
        <v>1</v>
      </c>
      <c r="U630" s="26" t="s">
        <v>748</v>
      </c>
      <c r="V630" s="26" t="s">
        <v>730</v>
      </c>
      <c r="W630" s="26" t="s">
        <v>161</v>
      </c>
      <c r="X630" s="26"/>
    </row>
    <row r="631" spans="1:24" x14ac:dyDescent="0.25">
      <c r="A631" s="105">
        <v>46175</v>
      </c>
      <c r="B631" s="37">
        <v>33249</v>
      </c>
      <c r="C631" s="46" t="s">
        <v>378</v>
      </c>
      <c r="D631" s="37">
        <v>1</v>
      </c>
      <c r="E631" s="38">
        <v>1122</v>
      </c>
      <c r="F631" s="55" t="s">
        <v>751</v>
      </c>
      <c r="G631" s="98">
        <v>9516</v>
      </c>
      <c r="H631" s="52" t="s">
        <v>168</v>
      </c>
      <c r="I631" s="28" t="s">
        <v>838</v>
      </c>
      <c r="J631" s="100">
        <v>47225</v>
      </c>
      <c r="K631" s="100">
        <v>19166</v>
      </c>
      <c r="L631" s="105">
        <v>46184</v>
      </c>
      <c r="M631" s="105">
        <v>46184</v>
      </c>
      <c r="N631" s="31"/>
      <c r="O631" s="30">
        <f t="shared" si="68"/>
        <v>9</v>
      </c>
      <c r="P631" s="30">
        <f>IFERROR(IF(M631="",0,M631-I.T[[#This Row],[Data Expedição]]),"")</f>
        <v>0</v>
      </c>
      <c r="Q631" s="32">
        <f t="shared" si="69"/>
        <v>46174</v>
      </c>
      <c r="R631" s="26" t="str">
        <f>IFERROR(IF(H631="Entregue",IF(COUNTIFS(I$2:$I1554,I631)&gt;1,"x",1),"x"),"")</f>
        <v>x</v>
      </c>
      <c r="S631" s="26">
        <v>2196</v>
      </c>
      <c r="T631" s="26">
        <v>1</v>
      </c>
      <c r="U631" s="26" t="s">
        <v>748</v>
      </c>
      <c r="V631" s="26" t="s">
        <v>730</v>
      </c>
      <c r="W631" s="26" t="s">
        <v>161</v>
      </c>
      <c r="X631" s="26"/>
    </row>
    <row r="632" spans="1:24" x14ac:dyDescent="0.25">
      <c r="A632" s="105">
        <v>46175</v>
      </c>
      <c r="B632" s="37">
        <v>32022</v>
      </c>
      <c r="C632" s="46" t="s">
        <v>379</v>
      </c>
      <c r="D632" s="37">
        <v>1</v>
      </c>
      <c r="E632" s="38">
        <v>1110</v>
      </c>
      <c r="F632" s="55" t="s">
        <v>751</v>
      </c>
      <c r="G632" s="98">
        <v>9516</v>
      </c>
      <c r="H632" s="52" t="s">
        <v>168</v>
      </c>
      <c r="I632" s="28" t="s">
        <v>838</v>
      </c>
      <c r="J632" s="100">
        <v>47225</v>
      </c>
      <c r="K632" s="100">
        <v>19166</v>
      </c>
      <c r="L632" s="105">
        <v>46184</v>
      </c>
      <c r="M632" s="105">
        <v>46184</v>
      </c>
      <c r="N632" s="31"/>
      <c r="O632" s="30">
        <f t="shared" si="68"/>
        <v>9</v>
      </c>
      <c r="P632" s="30">
        <f>IFERROR(IF(M632="",0,M632-I.T[[#This Row],[Data Expedição]]),"")</f>
        <v>0</v>
      </c>
      <c r="Q632" s="32">
        <f t="shared" si="69"/>
        <v>46174</v>
      </c>
      <c r="R632" s="26" t="str">
        <f>IFERROR(IF(H632="Entregue",IF(COUNTIFS(I$2:$I1555,I632)&gt;1,"x",1),"x"),"")</f>
        <v>x</v>
      </c>
      <c r="S632" s="26">
        <v>2196</v>
      </c>
      <c r="T632" s="26">
        <v>1</v>
      </c>
      <c r="U632" s="26" t="s">
        <v>748</v>
      </c>
      <c r="V632" s="26" t="s">
        <v>730</v>
      </c>
      <c r="W632" s="26" t="s">
        <v>161</v>
      </c>
      <c r="X632" s="26"/>
    </row>
    <row r="633" spans="1:24" x14ac:dyDescent="0.25">
      <c r="A633" s="105">
        <v>46175</v>
      </c>
      <c r="B633" s="37">
        <v>95735</v>
      </c>
      <c r="C633" s="46" t="s">
        <v>380</v>
      </c>
      <c r="D633" s="37">
        <v>2</v>
      </c>
      <c r="E633" s="38">
        <v>1074</v>
      </c>
      <c r="F633" s="55" t="s">
        <v>751</v>
      </c>
      <c r="G633" s="98">
        <v>9516</v>
      </c>
      <c r="H633" s="52" t="s">
        <v>168</v>
      </c>
      <c r="I633" s="28" t="s">
        <v>838</v>
      </c>
      <c r="J633" s="100">
        <v>47225</v>
      </c>
      <c r="K633" s="100">
        <v>19166</v>
      </c>
      <c r="L633" s="105">
        <v>46184</v>
      </c>
      <c r="M633" s="105">
        <v>46184</v>
      </c>
      <c r="N633" s="31"/>
      <c r="O633" s="30">
        <f t="shared" si="68"/>
        <v>9</v>
      </c>
      <c r="P633" s="30">
        <f>IFERROR(IF(M633="",0,M633-I.T[[#This Row],[Data Expedição]]),"")</f>
        <v>0</v>
      </c>
      <c r="Q633" s="32">
        <f t="shared" si="69"/>
        <v>46174</v>
      </c>
      <c r="R633" s="26" t="str">
        <f>IFERROR(IF(H633="Entregue",IF(COUNTIFS(I$2:$I1556,I633)&gt;1,"x",1),"x"),"")</f>
        <v>x</v>
      </c>
      <c r="S633" s="26">
        <v>2196</v>
      </c>
      <c r="T633" s="26">
        <v>1</v>
      </c>
      <c r="U633" s="26" t="s">
        <v>748</v>
      </c>
      <c r="V633" s="26" t="s">
        <v>730</v>
      </c>
      <c r="W633" s="26" t="s">
        <v>161</v>
      </c>
      <c r="X633" s="26"/>
    </row>
    <row r="634" spans="1:24" x14ac:dyDescent="0.25">
      <c r="A634" s="105">
        <v>46175</v>
      </c>
      <c r="B634" s="37">
        <v>32432</v>
      </c>
      <c r="C634" s="46" t="s">
        <v>381</v>
      </c>
      <c r="D634" s="37">
        <v>2</v>
      </c>
      <c r="E634" s="38">
        <v>1044</v>
      </c>
      <c r="F634" s="55" t="s">
        <v>751</v>
      </c>
      <c r="G634" s="98">
        <v>9516</v>
      </c>
      <c r="H634" s="52" t="s">
        <v>168</v>
      </c>
      <c r="I634" s="28" t="s">
        <v>838</v>
      </c>
      <c r="J634" s="100">
        <v>47225</v>
      </c>
      <c r="K634" s="100">
        <v>19166</v>
      </c>
      <c r="L634" s="105">
        <v>46184</v>
      </c>
      <c r="M634" s="105">
        <v>46184</v>
      </c>
      <c r="N634" s="31"/>
      <c r="O634" s="30">
        <f t="shared" si="68"/>
        <v>9</v>
      </c>
      <c r="P634" s="30">
        <f>IFERROR(IF(M634="",0,M634-I.T[[#This Row],[Data Expedição]]),"")</f>
        <v>0</v>
      </c>
      <c r="Q634" s="32">
        <f t="shared" si="69"/>
        <v>46174</v>
      </c>
      <c r="R634" s="26" t="str">
        <f>IFERROR(IF(H634="Entregue",IF(COUNTIFS(I$2:$I1557,I634)&gt;1,"x",1),"x"),"")</f>
        <v>x</v>
      </c>
      <c r="S634" s="26">
        <v>2196</v>
      </c>
      <c r="T634" s="26">
        <v>1</v>
      </c>
      <c r="U634" s="26" t="s">
        <v>748</v>
      </c>
      <c r="V634" s="26" t="s">
        <v>730</v>
      </c>
      <c r="W634" s="26" t="s">
        <v>161</v>
      </c>
      <c r="X634" s="26"/>
    </row>
    <row r="635" spans="1:24" x14ac:dyDescent="0.25">
      <c r="A635" s="105">
        <v>46175</v>
      </c>
      <c r="B635" s="100">
        <v>95127</v>
      </c>
      <c r="C635" s="101" t="s">
        <v>382</v>
      </c>
      <c r="D635" s="100">
        <v>1</v>
      </c>
      <c r="E635" s="102">
        <v>1020</v>
      </c>
      <c r="F635" s="55" t="s">
        <v>751</v>
      </c>
      <c r="G635" s="98">
        <v>9516</v>
      </c>
      <c r="H635" s="52" t="s">
        <v>168</v>
      </c>
      <c r="I635" s="28" t="s">
        <v>838</v>
      </c>
      <c r="J635" s="100">
        <v>47225</v>
      </c>
      <c r="K635" s="100">
        <v>19166</v>
      </c>
      <c r="L635" s="105">
        <v>46184</v>
      </c>
      <c r="M635" s="105">
        <v>46184</v>
      </c>
      <c r="N635" s="103"/>
      <c r="O635" s="57">
        <f t="shared" si="68"/>
        <v>9</v>
      </c>
      <c r="P635" s="30">
        <f>IFERROR(IF(M635="",0,M635-I.T[[#This Row],[Data Expedição]]),"")</f>
        <v>0</v>
      </c>
      <c r="Q635" s="59">
        <f t="shared" si="69"/>
        <v>46174</v>
      </c>
      <c r="R635" s="60" t="str">
        <f>IFERROR(IF(H635="Entregue",IF(COUNTIFS(I$2:$I1558,I635)&gt;1,"x",1),"x"),"")</f>
        <v>x</v>
      </c>
      <c r="S635" s="26">
        <v>2196</v>
      </c>
      <c r="T635" s="26">
        <v>1</v>
      </c>
      <c r="U635" s="26" t="s">
        <v>748</v>
      </c>
      <c r="V635" s="26" t="s">
        <v>730</v>
      </c>
      <c r="W635" s="26" t="s">
        <v>161</v>
      </c>
      <c r="X635" s="60"/>
    </row>
    <row r="636" spans="1:24" x14ac:dyDescent="0.25">
      <c r="A636" s="105">
        <v>46175</v>
      </c>
      <c r="B636" s="37">
        <v>34451</v>
      </c>
      <c r="C636" s="46" t="s">
        <v>384</v>
      </c>
      <c r="D636" s="37">
        <v>2</v>
      </c>
      <c r="E636" s="38">
        <v>1002</v>
      </c>
      <c r="F636" s="55" t="s">
        <v>751</v>
      </c>
      <c r="G636" s="98">
        <v>9516</v>
      </c>
      <c r="H636" s="52" t="s">
        <v>168</v>
      </c>
      <c r="I636" s="28" t="s">
        <v>838</v>
      </c>
      <c r="J636" s="100">
        <v>47225</v>
      </c>
      <c r="K636" s="100">
        <v>19166</v>
      </c>
      <c r="L636" s="105">
        <v>46184</v>
      </c>
      <c r="M636" s="105">
        <v>46184</v>
      </c>
      <c r="N636" s="31"/>
      <c r="O636" s="30">
        <f t="shared" si="68"/>
        <v>9</v>
      </c>
      <c r="P636" s="30">
        <f>IFERROR(IF(M636="",0,M636-I.T[[#This Row],[Data Expedição]]),"")</f>
        <v>0</v>
      </c>
      <c r="Q636" s="32">
        <f t="shared" si="69"/>
        <v>46174</v>
      </c>
      <c r="R636" s="26" t="str">
        <f>IFERROR(IF(H636="Entregue",IF(COUNTIFS(I$2:$I1562,I636)&gt;1,"x",1),"x"),"")</f>
        <v>x</v>
      </c>
      <c r="S636" s="26">
        <v>2196</v>
      </c>
      <c r="T636" s="26">
        <v>1</v>
      </c>
      <c r="U636" s="26" t="s">
        <v>748</v>
      </c>
      <c r="V636" s="26" t="s">
        <v>730</v>
      </c>
      <c r="W636" s="26" t="s">
        <v>161</v>
      </c>
      <c r="X636" s="26"/>
    </row>
    <row r="637" spans="1:24" x14ac:dyDescent="0.25">
      <c r="A637" s="105">
        <v>46175</v>
      </c>
      <c r="B637" s="37">
        <v>32137</v>
      </c>
      <c r="C637" s="46" t="s">
        <v>5</v>
      </c>
      <c r="D637" s="37">
        <v>1</v>
      </c>
      <c r="E637" s="38">
        <v>960</v>
      </c>
      <c r="F637" s="55" t="s">
        <v>751</v>
      </c>
      <c r="G637" s="98">
        <v>9516</v>
      </c>
      <c r="H637" s="52" t="s">
        <v>168</v>
      </c>
      <c r="I637" s="28" t="s">
        <v>838</v>
      </c>
      <c r="J637" s="100">
        <v>47225</v>
      </c>
      <c r="K637" s="100">
        <v>19166</v>
      </c>
      <c r="L637" s="105">
        <v>46184</v>
      </c>
      <c r="M637" s="105">
        <v>46184</v>
      </c>
      <c r="N637" s="31"/>
      <c r="O637" s="30">
        <f t="shared" si="68"/>
        <v>9</v>
      </c>
      <c r="P637" s="30">
        <f>IFERROR(IF(M637="",0,M637-I.T[[#This Row],[Data Expedição]]),"")</f>
        <v>0</v>
      </c>
      <c r="Q637" s="32">
        <f t="shared" si="69"/>
        <v>46174</v>
      </c>
      <c r="R637" s="26" t="str">
        <f>IFERROR(IF(H637="Entregue",IF(COUNTIFS(I$2:$I1563,I637)&gt;1,"x",1),"x"),"")</f>
        <v>x</v>
      </c>
      <c r="S637" s="26">
        <v>2196</v>
      </c>
      <c r="T637" s="26">
        <v>1</v>
      </c>
      <c r="U637" s="26" t="s">
        <v>748</v>
      </c>
      <c r="V637" s="26" t="s">
        <v>730</v>
      </c>
      <c r="W637" s="26" t="s">
        <v>161</v>
      </c>
      <c r="X637" s="26"/>
    </row>
    <row r="638" spans="1:24" x14ac:dyDescent="0.25">
      <c r="A638" s="105">
        <v>46175</v>
      </c>
      <c r="B638" s="100">
        <v>43757</v>
      </c>
      <c r="C638" s="101" t="s">
        <v>385</v>
      </c>
      <c r="D638" s="100">
        <v>1</v>
      </c>
      <c r="E638" s="102">
        <v>942</v>
      </c>
      <c r="F638" s="55" t="s">
        <v>751</v>
      </c>
      <c r="G638" s="98">
        <v>9516</v>
      </c>
      <c r="H638" s="52" t="s">
        <v>168</v>
      </c>
      <c r="I638" s="28" t="s">
        <v>838</v>
      </c>
      <c r="J638" s="100">
        <v>47225</v>
      </c>
      <c r="K638" s="100">
        <v>19166</v>
      </c>
      <c r="L638" s="105">
        <v>46184</v>
      </c>
      <c r="M638" s="105">
        <v>46184</v>
      </c>
      <c r="N638" s="103"/>
      <c r="O638" s="57">
        <f t="shared" si="68"/>
        <v>9</v>
      </c>
      <c r="P638" s="30">
        <f>IFERROR(IF(M638="",0,M638-I.T[[#This Row],[Data Expedição]]),"")</f>
        <v>0</v>
      </c>
      <c r="Q638" s="59">
        <f t="shared" si="69"/>
        <v>46174</v>
      </c>
      <c r="R638" s="60" t="str">
        <f>IFERROR(IF(H638="Entregue",IF(COUNTIFS(I$2:$I1564,I638)&gt;1,"x",1),"x"),"")</f>
        <v>x</v>
      </c>
      <c r="S638" s="26">
        <v>2196</v>
      </c>
      <c r="T638" s="26">
        <v>1</v>
      </c>
      <c r="U638" s="26" t="s">
        <v>748</v>
      </c>
      <c r="V638" s="26" t="s">
        <v>730</v>
      </c>
      <c r="W638" s="26" t="s">
        <v>161</v>
      </c>
      <c r="X638" s="60"/>
    </row>
    <row r="639" spans="1:24" x14ac:dyDescent="0.25">
      <c r="A639" s="105">
        <v>46175</v>
      </c>
      <c r="B639" s="37">
        <v>32441</v>
      </c>
      <c r="C639" s="46" t="s">
        <v>391</v>
      </c>
      <c r="D639" s="37">
        <v>1</v>
      </c>
      <c r="E639" s="38">
        <v>882</v>
      </c>
      <c r="F639" s="55" t="s">
        <v>751</v>
      </c>
      <c r="G639" s="98">
        <v>9516</v>
      </c>
      <c r="H639" s="52" t="s">
        <v>168</v>
      </c>
      <c r="I639" s="28" t="s">
        <v>838</v>
      </c>
      <c r="J639" s="100">
        <v>47225</v>
      </c>
      <c r="K639" s="100">
        <v>19166</v>
      </c>
      <c r="L639" s="105">
        <v>46184</v>
      </c>
      <c r="M639" s="105">
        <v>46184</v>
      </c>
      <c r="N639" s="31"/>
      <c r="O639" s="30">
        <f t="shared" si="68"/>
        <v>9</v>
      </c>
      <c r="P639" s="30">
        <f>IFERROR(IF(M639="",0,M639-I.T[[#This Row],[Data Expedição]]),"")</f>
        <v>0</v>
      </c>
      <c r="Q639" s="32">
        <f t="shared" si="69"/>
        <v>46174</v>
      </c>
      <c r="R639" s="26" t="str">
        <f>IFERROR(IF(H639="Entregue",IF(COUNTIFS(I$2:$I1569,I639)&gt;1,"x",1),"x"),"")</f>
        <v>x</v>
      </c>
      <c r="S639" s="26">
        <v>2196</v>
      </c>
      <c r="T639" s="26">
        <v>1</v>
      </c>
      <c r="U639" s="26" t="s">
        <v>748</v>
      </c>
      <c r="V639" s="26" t="s">
        <v>730</v>
      </c>
      <c r="W639" s="26" t="s">
        <v>161</v>
      </c>
      <c r="X639" s="26"/>
    </row>
    <row r="640" spans="1:24" x14ac:dyDescent="0.25">
      <c r="A640" s="105">
        <v>46175</v>
      </c>
      <c r="B640" s="37">
        <v>30514</v>
      </c>
      <c r="C640" s="46" t="s">
        <v>392</v>
      </c>
      <c r="D640" s="37">
        <v>1</v>
      </c>
      <c r="E640" s="38">
        <v>804</v>
      </c>
      <c r="F640" s="55" t="s">
        <v>751</v>
      </c>
      <c r="G640" s="98">
        <v>9516</v>
      </c>
      <c r="H640" s="52" t="s">
        <v>168</v>
      </c>
      <c r="I640" s="28" t="s">
        <v>838</v>
      </c>
      <c r="J640" s="100">
        <v>47225</v>
      </c>
      <c r="K640" s="100">
        <v>19166</v>
      </c>
      <c r="L640" s="105">
        <v>46184</v>
      </c>
      <c r="M640" s="105">
        <v>46184</v>
      </c>
      <c r="N640" s="31"/>
      <c r="O640" s="30">
        <f t="shared" si="68"/>
        <v>9</v>
      </c>
      <c r="P640" s="30">
        <f>IFERROR(IF(M640="",0,M640-I.T[[#This Row],[Data Expedição]]),"")</f>
        <v>0</v>
      </c>
      <c r="Q640" s="32">
        <f t="shared" si="69"/>
        <v>46174</v>
      </c>
      <c r="R640" s="26" t="str">
        <f>IFERROR(IF(H640="Entregue",IF(COUNTIFS(I$2:$I1570,I640)&gt;1,"x",1),"x"),"")</f>
        <v>x</v>
      </c>
      <c r="S640" s="26">
        <v>2196</v>
      </c>
      <c r="T640" s="26">
        <v>1</v>
      </c>
      <c r="U640" s="26" t="s">
        <v>748</v>
      </c>
      <c r="V640" s="26" t="s">
        <v>730</v>
      </c>
      <c r="W640" s="26" t="s">
        <v>161</v>
      </c>
      <c r="X640" s="26"/>
    </row>
    <row r="641" spans="1:24" x14ac:dyDescent="0.25">
      <c r="A641" s="105">
        <v>46175</v>
      </c>
      <c r="B641" s="37">
        <v>33343</v>
      </c>
      <c r="C641" s="46" t="s">
        <v>35</v>
      </c>
      <c r="D641" s="37">
        <v>1</v>
      </c>
      <c r="E641" s="38">
        <v>768</v>
      </c>
      <c r="F641" s="55" t="s">
        <v>751</v>
      </c>
      <c r="G641" s="98">
        <v>9516</v>
      </c>
      <c r="H641" s="52" t="s">
        <v>168</v>
      </c>
      <c r="I641" s="28" t="s">
        <v>838</v>
      </c>
      <c r="J641" s="100">
        <v>47225</v>
      </c>
      <c r="K641" s="100">
        <v>19166</v>
      </c>
      <c r="L641" s="105">
        <v>46184</v>
      </c>
      <c r="M641" s="105">
        <v>46184</v>
      </c>
      <c r="N641" s="31"/>
      <c r="O641" s="30">
        <f t="shared" si="68"/>
        <v>9</v>
      </c>
      <c r="P641" s="30">
        <f>IFERROR(IF(M641="",0,M641-I.T[[#This Row],[Data Expedição]]),"")</f>
        <v>0</v>
      </c>
      <c r="Q641" s="32">
        <f t="shared" si="69"/>
        <v>46174</v>
      </c>
      <c r="R641" s="26" t="str">
        <f>IFERROR(IF(H641="Entregue",IF(COUNTIFS(I$2:$I1571,I641)&gt;1,"x",1),"x"),"")</f>
        <v>x</v>
      </c>
      <c r="S641" s="26">
        <v>2196</v>
      </c>
      <c r="T641" s="26">
        <v>1</v>
      </c>
      <c r="U641" s="26" t="s">
        <v>748</v>
      </c>
      <c r="V641" s="26" t="s">
        <v>730</v>
      </c>
      <c r="W641" s="26" t="s">
        <v>161</v>
      </c>
      <c r="X641" s="26"/>
    </row>
    <row r="642" spans="1:24" x14ac:dyDescent="0.25">
      <c r="A642" s="105">
        <v>46175</v>
      </c>
      <c r="B642" s="100">
        <v>95671</v>
      </c>
      <c r="C642" s="101" t="s">
        <v>393</v>
      </c>
      <c r="D642" s="100">
        <v>1</v>
      </c>
      <c r="E642" s="102">
        <v>750</v>
      </c>
      <c r="F642" s="55" t="s">
        <v>751</v>
      </c>
      <c r="G642" s="98">
        <v>9516</v>
      </c>
      <c r="H642" s="52" t="s">
        <v>168</v>
      </c>
      <c r="I642" s="28" t="s">
        <v>838</v>
      </c>
      <c r="J642" s="100">
        <v>47225</v>
      </c>
      <c r="K642" s="100">
        <v>19166</v>
      </c>
      <c r="L642" s="105">
        <v>46184</v>
      </c>
      <c r="M642" s="105">
        <v>46184</v>
      </c>
      <c r="N642" s="103"/>
      <c r="O642" s="57">
        <f t="shared" si="68"/>
        <v>9</v>
      </c>
      <c r="P642" s="30">
        <f>IFERROR(IF(M642="",0,M642-I.T[[#This Row],[Data Expedição]]),"")</f>
        <v>0</v>
      </c>
      <c r="Q642" s="59">
        <f t="shared" si="69"/>
        <v>46174</v>
      </c>
      <c r="R642" s="60" t="str">
        <f>IFERROR(IF(H642="Entregue",IF(COUNTIFS(I$2:$I1572,I642)&gt;1,"x",1),"x"),"")</f>
        <v>x</v>
      </c>
      <c r="S642" s="26">
        <v>2196</v>
      </c>
      <c r="T642" s="26">
        <v>1</v>
      </c>
      <c r="U642" s="26" t="s">
        <v>748</v>
      </c>
      <c r="V642" s="26" t="s">
        <v>730</v>
      </c>
      <c r="W642" s="26" t="s">
        <v>161</v>
      </c>
      <c r="X642" s="60"/>
    </row>
    <row r="643" spans="1:24" x14ac:dyDescent="0.25">
      <c r="A643" s="105">
        <v>46175</v>
      </c>
      <c r="B643" s="37">
        <v>8295</v>
      </c>
      <c r="C643" s="46" t="s">
        <v>396</v>
      </c>
      <c r="D643" s="37">
        <v>1</v>
      </c>
      <c r="E643" s="38">
        <v>702</v>
      </c>
      <c r="F643" s="55" t="s">
        <v>751</v>
      </c>
      <c r="G643" s="98">
        <v>9516</v>
      </c>
      <c r="H643" s="52" t="s">
        <v>168</v>
      </c>
      <c r="I643" s="28" t="s">
        <v>838</v>
      </c>
      <c r="J643" s="100">
        <v>47225</v>
      </c>
      <c r="K643" s="100">
        <v>19166</v>
      </c>
      <c r="L643" s="105">
        <v>46184</v>
      </c>
      <c r="M643" s="105">
        <v>46184</v>
      </c>
      <c r="N643" s="31"/>
      <c r="O643" s="30">
        <f t="shared" si="68"/>
        <v>9</v>
      </c>
      <c r="P643" s="30">
        <f>IFERROR(IF(M643="",0,M643-I.T[[#This Row],[Data Expedição]]),"")</f>
        <v>0</v>
      </c>
      <c r="Q643" s="32">
        <f t="shared" si="69"/>
        <v>46174</v>
      </c>
      <c r="R643" s="26" t="str">
        <f>IFERROR(IF(H643="Entregue",IF(COUNTIFS(I$2:$I1577,I643)&gt;1,"x",1),"x"),"")</f>
        <v>x</v>
      </c>
      <c r="S643" s="26">
        <v>2196</v>
      </c>
      <c r="T643" s="26">
        <v>1</v>
      </c>
      <c r="U643" s="26" t="s">
        <v>748</v>
      </c>
      <c r="V643" s="26" t="s">
        <v>730</v>
      </c>
      <c r="W643" s="26" t="s">
        <v>161</v>
      </c>
      <c r="X643" s="26"/>
    </row>
    <row r="644" spans="1:24" x14ac:dyDescent="0.25">
      <c r="A644" s="105">
        <v>46175</v>
      </c>
      <c r="B644" s="37">
        <v>32633</v>
      </c>
      <c r="C644" s="46" t="s">
        <v>397</v>
      </c>
      <c r="D644" s="37">
        <v>1</v>
      </c>
      <c r="E644" s="38">
        <v>684</v>
      </c>
      <c r="F644" s="55" t="s">
        <v>751</v>
      </c>
      <c r="G644" s="98">
        <v>9516</v>
      </c>
      <c r="H644" s="52" t="s">
        <v>168</v>
      </c>
      <c r="I644" s="28" t="s">
        <v>838</v>
      </c>
      <c r="J644" s="100">
        <v>47225</v>
      </c>
      <c r="K644" s="100">
        <v>19166</v>
      </c>
      <c r="L644" s="105">
        <v>46184</v>
      </c>
      <c r="M644" s="105">
        <v>46184</v>
      </c>
      <c r="N644" s="31"/>
      <c r="O644" s="30">
        <f t="shared" si="68"/>
        <v>9</v>
      </c>
      <c r="P644" s="30">
        <f>IFERROR(IF(M644="",0,M644-I.T[[#This Row],[Data Expedição]]),"")</f>
        <v>0</v>
      </c>
      <c r="Q644" s="32">
        <f t="shared" si="69"/>
        <v>46174</v>
      </c>
      <c r="R644" s="26" t="str">
        <f>IFERROR(IF(H644="Entregue",IF(COUNTIFS(I$2:$I1578,I644)&gt;1,"x",1),"x"),"")</f>
        <v>x</v>
      </c>
      <c r="S644" s="26">
        <v>2196</v>
      </c>
      <c r="T644" s="26">
        <v>1</v>
      </c>
      <c r="U644" s="26" t="s">
        <v>748</v>
      </c>
      <c r="V644" s="26" t="s">
        <v>730</v>
      </c>
      <c r="W644" s="26" t="s">
        <v>161</v>
      </c>
      <c r="X644" s="26"/>
    </row>
    <row r="645" spans="1:24" x14ac:dyDescent="0.25">
      <c r="A645" s="105">
        <v>46175</v>
      </c>
      <c r="B645" s="37">
        <v>32023</v>
      </c>
      <c r="C645" s="46" t="s">
        <v>398</v>
      </c>
      <c r="D645" s="37">
        <v>1</v>
      </c>
      <c r="E645" s="38">
        <v>672</v>
      </c>
      <c r="F645" s="55" t="s">
        <v>751</v>
      </c>
      <c r="G645" s="98">
        <v>9516</v>
      </c>
      <c r="H645" s="52" t="s">
        <v>168</v>
      </c>
      <c r="I645" s="28" t="s">
        <v>838</v>
      </c>
      <c r="J645" s="100">
        <v>47225</v>
      </c>
      <c r="K645" s="100">
        <v>19166</v>
      </c>
      <c r="L645" s="105">
        <v>46184</v>
      </c>
      <c r="M645" s="105">
        <v>46184</v>
      </c>
      <c r="N645" s="31"/>
      <c r="O645" s="30">
        <f t="shared" si="68"/>
        <v>9</v>
      </c>
      <c r="P645" s="30">
        <f>IFERROR(IF(M645="",0,M645-I.T[[#This Row],[Data Expedição]]),"")</f>
        <v>0</v>
      </c>
      <c r="Q645" s="32">
        <f t="shared" si="69"/>
        <v>46174</v>
      </c>
      <c r="R645" s="26" t="str">
        <f>IFERROR(IF(H645="Entregue",IF(COUNTIFS(I$2:$I1579,I645)&gt;1,"x",1),"x"),"")</f>
        <v>x</v>
      </c>
      <c r="S645" s="26">
        <v>2196</v>
      </c>
      <c r="T645" s="26">
        <v>1</v>
      </c>
      <c r="U645" s="26" t="s">
        <v>748</v>
      </c>
      <c r="V645" s="26" t="s">
        <v>730</v>
      </c>
      <c r="W645" s="26" t="s">
        <v>161</v>
      </c>
      <c r="X645" s="26"/>
    </row>
    <row r="646" spans="1:24" x14ac:dyDescent="0.25">
      <c r="A646" s="105">
        <v>46175</v>
      </c>
      <c r="B646" s="100">
        <v>33644</v>
      </c>
      <c r="C646" s="101" t="s">
        <v>399</v>
      </c>
      <c r="D646" s="100">
        <v>1</v>
      </c>
      <c r="E646" s="102">
        <v>660</v>
      </c>
      <c r="F646" s="55" t="s">
        <v>751</v>
      </c>
      <c r="G646" s="98">
        <v>9516</v>
      </c>
      <c r="H646" s="52" t="s">
        <v>168</v>
      </c>
      <c r="I646" s="28" t="s">
        <v>838</v>
      </c>
      <c r="J646" s="100">
        <v>47225</v>
      </c>
      <c r="K646" s="100">
        <v>19166</v>
      </c>
      <c r="L646" s="105">
        <v>46184</v>
      </c>
      <c r="M646" s="105">
        <v>46184</v>
      </c>
      <c r="N646" s="103"/>
      <c r="O646" s="57">
        <f t="shared" si="68"/>
        <v>9</v>
      </c>
      <c r="P646" s="30">
        <f>IFERROR(IF(M646="",0,M646-I.T[[#This Row],[Data Expedição]]),"")</f>
        <v>0</v>
      </c>
      <c r="Q646" s="59">
        <f t="shared" si="69"/>
        <v>46174</v>
      </c>
      <c r="R646" s="60" t="str">
        <f>IFERROR(IF(H646="Entregue",IF(COUNTIFS(I$2:$I1580,I646)&gt;1,"x",1),"x"),"")</f>
        <v>x</v>
      </c>
      <c r="S646" s="26">
        <v>2196</v>
      </c>
      <c r="T646" s="26">
        <v>1</v>
      </c>
      <c r="U646" s="26" t="s">
        <v>748</v>
      </c>
      <c r="V646" s="26" t="s">
        <v>730</v>
      </c>
      <c r="W646" s="26" t="s">
        <v>161</v>
      </c>
      <c r="X646" s="60"/>
    </row>
    <row r="647" spans="1:24" x14ac:dyDescent="0.25">
      <c r="A647" s="105">
        <v>46175</v>
      </c>
      <c r="B647" s="100">
        <v>30681</v>
      </c>
      <c r="C647" s="101" t="s">
        <v>401</v>
      </c>
      <c r="D647" s="100">
        <v>1</v>
      </c>
      <c r="E647" s="102">
        <v>654</v>
      </c>
      <c r="F647" s="55" t="s">
        <v>751</v>
      </c>
      <c r="G647" s="98">
        <v>9516</v>
      </c>
      <c r="H647" s="52" t="s">
        <v>168</v>
      </c>
      <c r="I647" s="28" t="s">
        <v>838</v>
      </c>
      <c r="J647" s="100">
        <v>47225</v>
      </c>
      <c r="K647" s="100">
        <v>19166</v>
      </c>
      <c r="L647" s="105">
        <v>46184</v>
      </c>
      <c r="M647" s="105">
        <v>46184</v>
      </c>
      <c r="N647" s="103"/>
      <c r="O647" s="57">
        <f t="shared" si="68"/>
        <v>9</v>
      </c>
      <c r="P647" s="30">
        <f>IFERROR(IF(M647="",0,M647-I.T[[#This Row],[Data Expedição]]),"")</f>
        <v>0</v>
      </c>
      <c r="Q647" s="59">
        <f t="shared" si="69"/>
        <v>46174</v>
      </c>
      <c r="R647" s="60" t="str">
        <f>IFERROR(IF(H647="Entregue",IF(COUNTIFS(I$2:$I1582,I647)&gt;1,"x",1),"x"),"")</f>
        <v>x</v>
      </c>
      <c r="S647" s="26">
        <v>2196</v>
      </c>
      <c r="T647" s="26">
        <v>1</v>
      </c>
      <c r="U647" s="26" t="s">
        <v>748</v>
      </c>
      <c r="V647" s="26" t="s">
        <v>730</v>
      </c>
      <c r="W647" s="26" t="s">
        <v>161</v>
      </c>
      <c r="X647" s="60"/>
    </row>
    <row r="648" spans="1:24" x14ac:dyDescent="0.25">
      <c r="A648" s="105">
        <v>46175</v>
      </c>
      <c r="B648" s="37">
        <v>32201</v>
      </c>
      <c r="C648" s="46" t="s">
        <v>403</v>
      </c>
      <c r="D648" s="37">
        <v>1</v>
      </c>
      <c r="E648" s="38">
        <v>642</v>
      </c>
      <c r="F648" s="55" t="s">
        <v>751</v>
      </c>
      <c r="G648" s="98">
        <v>9516</v>
      </c>
      <c r="H648" s="52" t="s">
        <v>168</v>
      </c>
      <c r="I648" s="28" t="s">
        <v>838</v>
      </c>
      <c r="J648" s="100">
        <v>47225</v>
      </c>
      <c r="K648" s="100">
        <v>19166</v>
      </c>
      <c r="L648" s="105">
        <v>46184</v>
      </c>
      <c r="M648" s="105">
        <v>46184</v>
      </c>
      <c r="N648" s="31"/>
      <c r="O648" s="30">
        <f t="shared" si="68"/>
        <v>9</v>
      </c>
      <c r="P648" s="30">
        <f>IFERROR(IF(M648="",0,M648-I.T[[#This Row],[Data Expedição]]),"")</f>
        <v>0</v>
      </c>
      <c r="Q648" s="32">
        <f t="shared" si="69"/>
        <v>46174</v>
      </c>
      <c r="R648" s="26" t="str">
        <f>IFERROR(IF(H648="Entregue",IF(COUNTIFS(I$2:$I1586,I648)&gt;1,"x",1),"x"),"")</f>
        <v>x</v>
      </c>
      <c r="S648" s="26">
        <v>2196</v>
      </c>
      <c r="T648" s="26">
        <v>1</v>
      </c>
      <c r="U648" s="26" t="s">
        <v>748</v>
      </c>
      <c r="V648" s="26" t="s">
        <v>730</v>
      </c>
      <c r="W648" s="26" t="s">
        <v>161</v>
      </c>
      <c r="X648" s="26"/>
    </row>
    <row r="649" spans="1:24" x14ac:dyDescent="0.25">
      <c r="A649" s="105">
        <v>46175</v>
      </c>
      <c r="B649" s="37">
        <v>8254</v>
      </c>
      <c r="C649" s="46" t="s">
        <v>404</v>
      </c>
      <c r="D649" s="37">
        <v>1</v>
      </c>
      <c r="E649" s="38">
        <v>630</v>
      </c>
      <c r="F649" s="55" t="s">
        <v>751</v>
      </c>
      <c r="G649" s="98">
        <v>9516</v>
      </c>
      <c r="H649" s="52" t="s">
        <v>168</v>
      </c>
      <c r="I649" s="28" t="s">
        <v>838</v>
      </c>
      <c r="J649" s="100">
        <v>47225</v>
      </c>
      <c r="K649" s="100">
        <v>19166</v>
      </c>
      <c r="L649" s="105">
        <v>46184</v>
      </c>
      <c r="M649" s="105">
        <v>46184</v>
      </c>
      <c r="N649" s="31"/>
      <c r="O649" s="30">
        <f t="shared" si="68"/>
        <v>9</v>
      </c>
      <c r="P649" s="30">
        <f>IFERROR(IF(M649="",0,M649-I.T[[#This Row],[Data Expedição]]),"")</f>
        <v>0</v>
      </c>
      <c r="Q649" s="32">
        <f t="shared" si="69"/>
        <v>46174</v>
      </c>
      <c r="R649" s="26" t="str">
        <f>IFERROR(IF(H649="Entregue",IF(COUNTIFS(I$2:$I1587,I649)&gt;1,"x",1),"x"),"")</f>
        <v>x</v>
      </c>
      <c r="S649" s="26">
        <v>2196</v>
      </c>
      <c r="T649" s="26">
        <v>1</v>
      </c>
      <c r="U649" s="26" t="s">
        <v>748</v>
      </c>
      <c r="V649" s="26" t="s">
        <v>730</v>
      </c>
      <c r="W649" s="26" t="s">
        <v>161</v>
      </c>
      <c r="X649" s="26"/>
    </row>
    <row r="650" spans="1:24" x14ac:dyDescent="0.25">
      <c r="A650" s="105">
        <v>46175</v>
      </c>
      <c r="B650" s="100">
        <v>33257</v>
      </c>
      <c r="C650" s="101" t="s">
        <v>405</v>
      </c>
      <c r="D650" s="100">
        <v>1</v>
      </c>
      <c r="E650" s="102">
        <v>612</v>
      </c>
      <c r="F650" s="55" t="s">
        <v>751</v>
      </c>
      <c r="G650" s="98">
        <v>9516</v>
      </c>
      <c r="H650" s="52" t="s">
        <v>168</v>
      </c>
      <c r="I650" s="28" t="s">
        <v>838</v>
      </c>
      <c r="J650" s="100">
        <v>47225</v>
      </c>
      <c r="K650" s="100">
        <v>19166</v>
      </c>
      <c r="L650" s="105">
        <v>46184</v>
      </c>
      <c r="M650" s="105">
        <v>46184</v>
      </c>
      <c r="N650" s="103"/>
      <c r="O650" s="57">
        <f t="shared" si="68"/>
        <v>9</v>
      </c>
      <c r="P650" s="30">
        <f>IFERROR(IF(M650="",0,M650-I.T[[#This Row],[Data Expedição]]),"")</f>
        <v>0</v>
      </c>
      <c r="Q650" s="59">
        <f t="shared" si="69"/>
        <v>46174</v>
      </c>
      <c r="R650" s="60" t="str">
        <f>IFERROR(IF(H650="Entregue",IF(COUNTIFS(I$2:$I1588,I650)&gt;1,"x",1),"x"),"")</f>
        <v>x</v>
      </c>
      <c r="S650" s="26">
        <v>2196</v>
      </c>
      <c r="T650" s="26">
        <v>1</v>
      </c>
      <c r="U650" s="26" t="s">
        <v>748</v>
      </c>
      <c r="V650" s="26" t="s">
        <v>730</v>
      </c>
      <c r="W650" s="26" t="s">
        <v>161</v>
      </c>
      <c r="X650" s="60"/>
    </row>
    <row r="651" spans="1:24" x14ac:dyDescent="0.25">
      <c r="A651" s="105">
        <v>46175</v>
      </c>
      <c r="B651" s="37">
        <v>95243</v>
      </c>
      <c r="C651" s="46" t="s">
        <v>406</v>
      </c>
      <c r="D651" s="37">
        <v>1</v>
      </c>
      <c r="E651" s="38">
        <v>600</v>
      </c>
      <c r="F651" s="55" t="s">
        <v>751</v>
      </c>
      <c r="G651" s="98">
        <v>9516</v>
      </c>
      <c r="H651" s="52" t="s">
        <v>168</v>
      </c>
      <c r="I651" s="28" t="s">
        <v>838</v>
      </c>
      <c r="J651" s="100">
        <v>47225</v>
      </c>
      <c r="K651" s="100">
        <v>19166</v>
      </c>
      <c r="L651" s="105">
        <v>46184</v>
      </c>
      <c r="M651" s="105">
        <v>46184</v>
      </c>
      <c r="N651" s="31"/>
      <c r="O651" s="30">
        <f t="shared" si="68"/>
        <v>9</v>
      </c>
      <c r="P651" s="30">
        <f>IFERROR(IF(M651="",0,M651-I.T[[#This Row],[Data Expedição]]),"")</f>
        <v>0</v>
      </c>
      <c r="Q651" s="32">
        <f t="shared" si="69"/>
        <v>46174</v>
      </c>
      <c r="R651" s="26" t="str">
        <f>IFERROR(IF(H651="Entregue",IF(COUNTIFS(I$2:$I1591,I651)&gt;1,"x",1),"x"),"")</f>
        <v>x</v>
      </c>
      <c r="S651" s="26">
        <v>2196</v>
      </c>
      <c r="T651" s="26">
        <v>1</v>
      </c>
      <c r="U651" s="26" t="s">
        <v>748</v>
      </c>
      <c r="V651" s="26" t="s">
        <v>730</v>
      </c>
      <c r="W651" s="26" t="s">
        <v>161</v>
      </c>
      <c r="X651" s="26"/>
    </row>
    <row r="652" spans="1:24" x14ac:dyDescent="0.25">
      <c r="A652" s="105">
        <v>46175</v>
      </c>
      <c r="B652" s="100">
        <v>32036</v>
      </c>
      <c r="C652" s="101" t="s">
        <v>407</v>
      </c>
      <c r="D652" s="100">
        <v>1</v>
      </c>
      <c r="E652" s="102">
        <v>594</v>
      </c>
      <c r="F652" s="4" t="s">
        <v>756</v>
      </c>
      <c r="G652" s="98">
        <v>9517</v>
      </c>
      <c r="H652" s="52" t="s">
        <v>168</v>
      </c>
      <c r="I652" s="106" t="s">
        <v>839</v>
      </c>
      <c r="J652" s="100">
        <v>46967</v>
      </c>
      <c r="K652" s="100">
        <v>19017</v>
      </c>
      <c r="L652" s="105">
        <v>46178</v>
      </c>
      <c r="M652" s="105">
        <v>46178</v>
      </c>
      <c r="N652" s="103"/>
      <c r="O652" s="57">
        <f t="shared" si="68"/>
        <v>3</v>
      </c>
      <c r="P652" s="30">
        <f>IFERROR(IF(M652="",0,M652-I.T[[#This Row],[Data Expedição]]),"")</f>
        <v>0</v>
      </c>
      <c r="Q652" s="59">
        <f t="shared" si="69"/>
        <v>46174</v>
      </c>
      <c r="R652" s="60" t="str">
        <f>IFERROR(IF(H652="Entregue",IF(COUNTIFS(I$2:$I1592,I652)&gt;1,"x",1),"x"),"")</f>
        <v>x</v>
      </c>
      <c r="S652" s="26">
        <v>2196</v>
      </c>
      <c r="T652" s="26">
        <v>1</v>
      </c>
      <c r="U652" s="26" t="s">
        <v>748</v>
      </c>
      <c r="V652" s="26" t="s">
        <v>730</v>
      </c>
      <c r="W652" s="26" t="s">
        <v>161</v>
      </c>
      <c r="X652" s="60"/>
    </row>
    <row r="653" spans="1:24" x14ac:dyDescent="0.25">
      <c r="A653" s="105">
        <v>46175</v>
      </c>
      <c r="B653" s="100">
        <v>33314</v>
      </c>
      <c r="C653" s="101" t="s">
        <v>33</v>
      </c>
      <c r="D653" s="100">
        <v>1</v>
      </c>
      <c r="E653" s="102">
        <v>576</v>
      </c>
      <c r="F653" s="4" t="s">
        <v>756</v>
      </c>
      <c r="G653" s="98">
        <v>9517</v>
      </c>
      <c r="H653" s="52" t="s">
        <v>168</v>
      </c>
      <c r="I653" s="106" t="s">
        <v>839</v>
      </c>
      <c r="J653" s="100">
        <v>46967</v>
      </c>
      <c r="K653" s="100">
        <v>19017</v>
      </c>
      <c r="L653" s="105">
        <v>46178</v>
      </c>
      <c r="M653" s="105">
        <v>46178</v>
      </c>
      <c r="N653" s="103"/>
      <c r="O653" s="57">
        <f t="shared" si="68"/>
        <v>3</v>
      </c>
      <c r="P653" s="30">
        <f>IFERROR(IF(M653="",0,M653-I.T[[#This Row],[Data Expedição]]),"")</f>
        <v>0</v>
      </c>
      <c r="Q653" s="59">
        <f t="shared" si="69"/>
        <v>46174</v>
      </c>
      <c r="R653" s="60" t="str">
        <f>IFERROR(IF(H653="Entregue",IF(COUNTIFS(I$2:$I1594,I653)&gt;1,"x",1),"x"),"")</f>
        <v>x</v>
      </c>
      <c r="S653" s="26">
        <v>2196</v>
      </c>
      <c r="T653" s="26">
        <v>1</v>
      </c>
      <c r="U653" s="26" t="s">
        <v>748</v>
      </c>
      <c r="V653" s="26" t="s">
        <v>730</v>
      </c>
      <c r="W653" s="26" t="s">
        <v>161</v>
      </c>
      <c r="X653" s="60"/>
    </row>
    <row r="654" spans="1:24" x14ac:dyDescent="0.25">
      <c r="A654" s="105">
        <v>46175</v>
      </c>
      <c r="B654" s="37">
        <v>32210</v>
      </c>
      <c r="C654" s="46" t="s">
        <v>417</v>
      </c>
      <c r="D654" s="37">
        <v>1</v>
      </c>
      <c r="E654" s="38">
        <v>504</v>
      </c>
      <c r="F654" s="4" t="s">
        <v>756</v>
      </c>
      <c r="G654" s="98">
        <v>9517</v>
      </c>
      <c r="H654" s="52" t="s">
        <v>168</v>
      </c>
      <c r="I654" s="106" t="s">
        <v>839</v>
      </c>
      <c r="J654" s="100">
        <v>46967</v>
      </c>
      <c r="K654" s="100">
        <v>19017</v>
      </c>
      <c r="L654" s="105">
        <v>46178</v>
      </c>
      <c r="M654" s="105">
        <v>46178</v>
      </c>
      <c r="N654" s="31"/>
      <c r="O654" s="30">
        <f t="shared" si="68"/>
        <v>3</v>
      </c>
      <c r="P654" s="30">
        <f>IFERROR(IF(M654="",0,M654-I.T[[#This Row],[Data Expedição]]),"")</f>
        <v>0</v>
      </c>
      <c r="Q654" s="32">
        <f t="shared" si="69"/>
        <v>46174</v>
      </c>
      <c r="R654" s="26" t="str">
        <f>IFERROR(IF(H654="Entregue",IF(COUNTIFS(I$2:$I1598,I654)&gt;1,"x",1),"x"),"")</f>
        <v>x</v>
      </c>
      <c r="S654" s="26">
        <v>2196</v>
      </c>
      <c r="T654" s="26">
        <v>1</v>
      </c>
      <c r="U654" s="26" t="s">
        <v>748</v>
      </c>
      <c r="V654" s="26" t="s">
        <v>730</v>
      </c>
      <c r="W654" s="26" t="s">
        <v>161</v>
      </c>
      <c r="X654" s="26"/>
    </row>
    <row r="655" spans="1:24" x14ac:dyDescent="0.25">
      <c r="A655" s="105">
        <v>46175</v>
      </c>
      <c r="B655" s="37">
        <v>95197</v>
      </c>
      <c r="C655" s="46" t="s">
        <v>418</v>
      </c>
      <c r="D655" s="37">
        <v>1</v>
      </c>
      <c r="E655" s="38">
        <v>504</v>
      </c>
      <c r="F655" s="4" t="s">
        <v>756</v>
      </c>
      <c r="G655" s="98">
        <v>9517</v>
      </c>
      <c r="H655" s="52" t="s">
        <v>168</v>
      </c>
      <c r="I655" s="106" t="s">
        <v>839</v>
      </c>
      <c r="J655" s="100">
        <v>46967</v>
      </c>
      <c r="K655" s="100">
        <v>19017</v>
      </c>
      <c r="L655" s="105">
        <v>46178</v>
      </c>
      <c r="M655" s="105">
        <v>46178</v>
      </c>
      <c r="N655" s="31"/>
      <c r="O655" s="30">
        <f t="shared" si="68"/>
        <v>3</v>
      </c>
      <c r="P655" s="30">
        <f>IFERROR(IF(M655="",0,M655-I.T[[#This Row],[Data Expedição]]),"")</f>
        <v>0</v>
      </c>
      <c r="Q655" s="32">
        <f t="shared" si="69"/>
        <v>46174</v>
      </c>
      <c r="R655" s="26" t="str">
        <f>IFERROR(IF(H655="Entregue",IF(COUNTIFS(I$2:$I1599,I655)&gt;1,"x",1),"x"),"")</f>
        <v>x</v>
      </c>
      <c r="S655" s="26">
        <v>2196</v>
      </c>
      <c r="T655" s="26">
        <v>1</v>
      </c>
      <c r="U655" s="26" t="s">
        <v>748</v>
      </c>
      <c r="V655" s="26" t="s">
        <v>730</v>
      </c>
      <c r="W655" s="26" t="s">
        <v>161</v>
      </c>
      <c r="X655" s="26"/>
    </row>
    <row r="656" spans="1:24" x14ac:dyDescent="0.25">
      <c r="A656" s="105">
        <v>46175</v>
      </c>
      <c r="B656" s="100">
        <v>32193</v>
      </c>
      <c r="C656" s="101" t="s">
        <v>419</v>
      </c>
      <c r="D656" s="100">
        <v>1</v>
      </c>
      <c r="E656" s="102">
        <v>492</v>
      </c>
      <c r="F656" s="4" t="s">
        <v>756</v>
      </c>
      <c r="G656" s="98">
        <v>9517</v>
      </c>
      <c r="H656" s="52" t="s">
        <v>168</v>
      </c>
      <c r="I656" s="106" t="s">
        <v>839</v>
      </c>
      <c r="J656" s="100">
        <v>46967</v>
      </c>
      <c r="K656" s="100">
        <v>19017</v>
      </c>
      <c r="L656" s="105">
        <v>46178</v>
      </c>
      <c r="M656" s="105">
        <v>46178</v>
      </c>
      <c r="N656" s="103"/>
      <c r="O656" s="57">
        <f t="shared" ref="O656:O687" si="70">IFERROR(IF(L656="",0,L656-A656),"")</f>
        <v>3</v>
      </c>
      <c r="P656" s="30">
        <f>IFERROR(IF(M656="",0,M656-I.T[[#This Row],[Data Expedição]]),"")</f>
        <v>0</v>
      </c>
      <c r="Q656" s="59">
        <f t="shared" ref="Q656:Q687" si="71">IFERROR(DATE(YEAR(A656),MONTH(A656),1),"")</f>
        <v>46174</v>
      </c>
      <c r="R656" s="60" t="str">
        <f>IFERROR(IF(H656="Entregue",IF(COUNTIFS(I$2:$I1600,I656)&gt;1,"x",1),"x"),"")</f>
        <v>x</v>
      </c>
      <c r="S656" s="26">
        <v>2196</v>
      </c>
      <c r="T656" s="26">
        <v>1</v>
      </c>
      <c r="U656" s="26" t="s">
        <v>748</v>
      </c>
      <c r="V656" s="26" t="s">
        <v>730</v>
      </c>
      <c r="W656" s="26" t="s">
        <v>161</v>
      </c>
      <c r="X656" s="60"/>
    </row>
    <row r="657" spans="1:24" x14ac:dyDescent="0.25">
      <c r="A657" s="105">
        <v>46175</v>
      </c>
      <c r="B657" s="100">
        <v>30513</v>
      </c>
      <c r="C657" s="101" t="s">
        <v>421</v>
      </c>
      <c r="D657" s="100">
        <v>1</v>
      </c>
      <c r="E657" s="102">
        <v>474</v>
      </c>
      <c r="F657" s="4" t="s">
        <v>756</v>
      </c>
      <c r="G657" s="98">
        <v>9517</v>
      </c>
      <c r="H657" s="52" t="s">
        <v>168</v>
      </c>
      <c r="I657" s="106" t="s">
        <v>839</v>
      </c>
      <c r="J657" s="100">
        <v>46967</v>
      </c>
      <c r="K657" s="100">
        <v>19017</v>
      </c>
      <c r="L657" s="105">
        <v>46178</v>
      </c>
      <c r="M657" s="105">
        <v>46178</v>
      </c>
      <c r="N657" s="103"/>
      <c r="O657" s="57">
        <f t="shared" si="70"/>
        <v>3</v>
      </c>
      <c r="P657" s="30">
        <f>IFERROR(IF(M657="",0,M657-I.T[[#This Row],[Data Expedição]]),"")</f>
        <v>0</v>
      </c>
      <c r="Q657" s="59">
        <f t="shared" si="71"/>
        <v>46174</v>
      </c>
      <c r="R657" s="60" t="str">
        <f>IFERROR(IF(H657="Entregue",IF(COUNTIFS(I$2:$I1602,I657)&gt;1,"x",1),"x"),"")</f>
        <v>x</v>
      </c>
      <c r="S657" s="26">
        <v>2196</v>
      </c>
      <c r="T657" s="26">
        <v>1</v>
      </c>
      <c r="U657" s="26" t="s">
        <v>748</v>
      </c>
      <c r="V657" s="26" t="s">
        <v>730</v>
      </c>
      <c r="W657" s="26" t="s">
        <v>161</v>
      </c>
      <c r="X657" s="60"/>
    </row>
    <row r="658" spans="1:24" x14ac:dyDescent="0.25">
      <c r="A658" s="105">
        <v>46175</v>
      </c>
      <c r="B658" s="37">
        <v>33642</v>
      </c>
      <c r="C658" s="46" t="s">
        <v>425</v>
      </c>
      <c r="D658" s="37">
        <v>1</v>
      </c>
      <c r="E658" s="38">
        <v>444</v>
      </c>
      <c r="F658" s="4" t="s">
        <v>756</v>
      </c>
      <c r="G658" s="98">
        <v>9517</v>
      </c>
      <c r="H658" s="52" t="s">
        <v>168</v>
      </c>
      <c r="I658" s="106" t="s">
        <v>839</v>
      </c>
      <c r="J658" s="100">
        <v>46967</v>
      </c>
      <c r="K658" s="100">
        <v>19017</v>
      </c>
      <c r="L658" s="105">
        <v>46178</v>
      </c>
      <c r="M658" s="105">
        <v>46178</v>
      </c>
      <c r="N658" s="31"/>
      <c r="O658" s="30">
        <f t="shared" si="70"/>
        <v>3</v>
      </c>
      <c r="P658" s="30">
        <f>IFERROR(IF(M658="",0,M658-I.T[[#This Row],[Data Expedição]]),"")</f>
        <v>0</v>
      </c>
      <c r="Q658" s="32">
        <f t="shared" si="71"/>
        <v>46174</v>
      </c>
      <c r="R658" s="26" t="str">
        <f>IFERROR(IF(H658="Entregue",IF(COUNTIFS(I$2:$I1605,I658)&gt;1,"x",1),"x"),"")</f>
        <v>x</v>
      </c>
      <c r="S658" s="26">
        <v>2196</v>
      </c>
      <c r="T658" s="26">
        <v>1</v>
      </c>
      <c r="U658" s="26" t="s">
        <v>748</v>
      </c>
      <c r="V658" s="26" t="s">
        <v>730</v>
      </c>
      <c r="W658" s="26" t="s">
        <v>161</v>
      </c>
      <c r="X658" s="26"/>
    </row>
    <row r="659" spans="1:24" x14ac:dyDescent="0.25">
      <c r="A659" s="105">
        <v>46175</v>
      </c>
      <c r="B659" s="100">
        <v>31801</v>
      </c>
      <c r="C659" s="101" t="s">
        <v>426</v>
      </c>
      <c r="D659" s="100">
        <v>1</v>
      </c>
      <c r="E659" s="102">
        <v>444</v>
      </c>
      <c r="F659" s="4" t="s">
        <v>756</v>
      </c>
      <c r="G659" s="98">
        <v>9517</v>
      </c>
      <c r="H659" s="52" t="s">
        <v>168</v>
      </c>
      <c r="I659" s="106" t="s">
        <v>839</v>
      </c>
      <c r="J659" s="100">
        <v>46967</v>
      </c>
      <c r="K659" s="100">
        <v>19017</v>
      </c>
      <c r="L659" s="105">
        <v>46178</v>
      </c>
      <c r="M659" s="105">
        <v>46178</v>
      </c>
      <c r="N659" s="103"/>
      <c r="O659" s="57">
        <f t="shared" si="70"/>
        <v>3</v>
      </c>
      <c r="P659" s="30">
        <f>IFERROR(IF(M659="",0,M659-I.T[[#This Row],[Data Expedição]]),"")</f>
        <v>0</v>
      </c>
      <c r="Q659" s="59">
        <f t="shared" si="71"/>
        <v>46174</v>
      </c>
      <c r="R659" s="60" t="str">
        <f>IFERROR(IF(H659="Entregue",IF(COUNTIFS(I$2:$I1606,I659)&gt;1,"x",1),"x"),"")</f>
        <v>x</v>
      </c>
      <c r="S659" s="26">
        <v>2196</v>
      </c>
      <c r="T659" s="26">
        <v>1</v>
      </c>
      <c r="U659" s="26" t="s">
        <v>748</v>
      </c>
      <c r="V659" s="26" t="s">
        <v>730</v>
      </c>
      <c r="W659" s="26" t="s">
        <v>161</v>
      </c>
      <c r="X659" s="60"/>
    </row>
    <row r="660" spans="1:24" x14ac:dyDescent="0.25">
      <c r="A660" s="105">
        <v>46175</v>
      </c>
      <c r="B660" s="100">
        <v>32632</v>
      </c>
      <c r="C660" s="101" t="s">
        <v>23</v>
      </c>
      <c r="D660" s="100">
        <v>1</v>
      </c>
      <c r="E660" s="102">
        <v>432</v>
      </c>
      <c r="F660" s="4" t="s">
        <v>756</v>
      </c>
      <c r="G660" s="98">
        <v>9517</v>
      </c>
      <c r="H660" s="52" t="s">
        <v>168</v>
      </c>
      <c r="I660" s="106" t="s">
        <v>839</v>
      </c>
      <c r="J660" s="100">
        <v>46967</v>
      </c>
      <c r="K660" s="100">
        <v>19017</v>
      </c>
      <c r="L660" s="105">
        <v>46178</v>
      </c>
      <c r="M660" s="105">
        <v>46178</v>
      </c>
      <c r="N660" s="103"/>
      <c r="O660" s="57">
        <f t="shared" si="70"/>
        <v>3</v>
      </c>
      <c r="P660" s="30">
        <f>IFERROR(IF(M660="",0,M660-I.T[[#This Row],[Data Expedição]]),"")</f>
        <v>0</v>
      </c>
      <c r="Q660" s="59">
        <f t="shared" si="71"/>
        <v>46174</v>
      </c>
      <c r="R660" s="60" t="str">
        <f>IFERROR(IF(H660="Entregue",IF(COUNTIFS(I$2:$I1608,I660)&gt;1,"x",1),"x"),"")</f>
        <v>x</v>
      </c>
      <c r="S660" s="26">
        <v>2196</v>
      </c>
      <c r="T660" s="26">
        <v>1</v>
      </c>
      <c r="U660" s="26" t="s">
        <v>748</v>
      </c>
      <c r="V660" s="26" t="s">
        <v>730</v>
      </c>
      <c r="W660" s="26" t="s">
        <v>161</v>
      </c>
      <c r="X660" s="60"/>
    </row>
    <row r="661" spans="1:24" x14ac:dyDescent="0.25">
      <c r="A661" s="105">
        <v>46175</v>
      </c>
      <c r="B661" s="37">
        <v>33452</v>
      </c>
      <c r="C661" s="46" t="s">
        <v>430</v>
      </c>
      <c r="D661" s="37">
        <v>1</v>
      </c>
      <c r="E661" s="38">
        <v>414</v>
      </c>
      <c r="F661" s="4" t="s">
        <v>756</v>
      </c>
      <c r="G661" s="98">
        <v>9517</v>
      </c>
      <c r="H661" s="52" t="s">
        <v>168</v>
      </c>
      <c r="I661" s="106" t="s">
        <v>839</v>
      </c>
      <c r="J661" s="100">
        <v>46967</v>
      </c>
      <c r="K661" s="100">
        <v>19017</v>
      </c>
      <c r="L661" s="105">
        <v>46178</v>
      </c>
      <c r="M661" s="105">
        <v>46178</v>
      </c>
      <c r="N661" s="31"/>
      <c r="O661" s="30">
        <f t="shared" si="70"/>
        <v>3</v>
      </c>
      <c r="P661" s="30">
        <f>IFERROR(IF(M661="",0,M661-I.T[[#This Row],[Data Expedição]]),"")</f>
        <v>0</v>
      </c>
      <c r="Q661" s="32">
        <f t="shared" si="71"/>
        <v>46174</v>
      </c>
      <c r="R661" s="26" t="str">
        <f>IFERROR(IF(H661="Entregue",IF(COUNTIFS(I$2:$I1611,I661)&gt;1,"x",1),"x"),"")</f>
        <v>x</v>
      </c>
      <c r="S661" s="26">
        <v>2196</v>
      </c>
      <c r="T661" s="26">
        <v>1</v>
      </c>
      <c r="U661" s="26" t="s">
        <v>748</v>
      </c>
      <c r="V661" s="26" t="s">
        <v>730</v>
      </c>
      <c r="W661" s="26" t="s">
        <v>161</v>
      </c>
      <c r="X661" s="26"/>
    </row>
    <row r="662" spans="1:24" x14ac:dyDescent="0.25">
      <c r="A662" s="105">
        <v>46175</v>
      </c>
      <c r="B662" s="100">
        <v>33597</v>
      </c>
      <c r="C662" s="101" t="s">
        <v>431</v>
      </c>
      <c r="D662" s="100">
        <v>1</v>
      </c>
      <c r="E662" s="102">
        <v>402</v>
      </c>
      <c r="F662" s="4" t="s">
        <v>756</v>
      </c>
      <c r="G662" s="98">
        <v>9517</v>
      </c>
      <c r="H662" s="52" t="s">
        <v>168</v>
      </c>
      <c r="I662" s="106" t="s">
        <v>839</v>
      </c>
      <c r="J662" s="100">
        <v>46967</v>
      </c>
      <c r="K662" s="100">
        <v>19017</v>
      </c>
      <c r="L662" s="105">
        <v>46178</v>
      </c>
      <c r="M662" s="105">
        <v>46178</v>
      </c>
      <c r="N662" s="103"/>
      <c r="O662" s="57">
        <f t="shared" si="70"/>
        <v>3</v>
      </c>
      <c r="P662" s="30">
        <f>IFERROR(IF(M662="",0,M662-I.T[[#This Row],[Data Expedição]]),"")</f>
        <v>0</v>
      </c>
      <c r="Q662" s="59">
        <f t="shared" si="71"/>
        <v>46174</v>
      </c>
      <c r="R662" s="60" t="str">
        <f>IFERROR(IF(H662="Entregue",IF(COUNTIFS(I$2:$I1612,I662)&gt;1,"x",1),"x"),"")</f>
        <v>x</v>
      </c>
      <c r="S662" s="26">
        <v>2196</v>
      </c>
      <c r="T662" s="26">
        <v>1</v>
      </c>
      <c r="U662" s="26" t="s">
        <v>748</v>
      </c>
      <c r="V662" s="26" t="s">
        <v>730</v>
      </c>
      <c r="W662" s="26" t="s">
        <v>161</v>
      </c>
      <c r="X662" s="60"/>
    </row>
    <row r="663" spans="1:24" x14ac:dyDescent="0.25">
      <c r="A663" s="105">
        <v>46175</v>
      </c>
      <c r="B663" s="100">
        <v>33579</v>
      </c>
      <c r="C663" s="101" t="s">
        <v>436</v>
      </c>
      <c r="D663" s="100">
        <v>1</v>
      </c>
      <c r="E663" s="102">
        <v>360</v>
      </c>
      <c r="F663" s="4" t="s">
        <v>756</v>
      </c>
      <c r="G663" s="98">
        <v>9517</v>
      </c>
      <c r="H663" s="52" t="s">
        <v>168</v>
      </c>
      <c r="I663" s="106" t="s">
        <v>839</v>
      </c>
      <c r="J663" s="100">
        <v>46967</v>
      </c>
      <c r="K663" s="100">
        <v>19017</v>
      </c>
      <c r="L663" s="105">
        <v>46178</v>
      </c>
      <c r="M663" s="105">
        <v>46178</v>
      </c>
      <c r="N663" s="103"/>
      <c r="O663" s="57">
        <f t="shared" si="70"/>
        <v>3</v>
      </c>
      <c r="P663" s="30">
        <f>IFERROR(IF(M663="",0,M663-I.T[[#This Row],[Data Expedição]]),"")</f>
        <v>0</v>
      </c>
      <c r="Q663" s="59">
        <f t="shared" si="71"/>
        <v>46174</v>
      </c>
      <c r="R663" s="60" t="str">
        <f>IFERROR(IF(H663="Entregue",IF(COUNTIFS(I$2:$I1614,I663)&gt;1,"x",1),"x"),"")</f>
        <v>x</v>
      </c>
      <c r="S663" s="26">
        <v>2196</v>
      </c>
      <c r="T663" s="26">
        <v>1</v>
      </c>
      <c r="U663" s="26" t="s">
        <v>748</v>
      </c>
      <c r="V663" s="26" t="s">
        <v>730</v>
      </c>
      <c r="W663" s="26" t="s">
        <v>161</v>
      </c>
      <c r="X663" s="60"/>
    </row>
    <row r="664" spans="1:24" x14ac:dyDescent="0.25">
      <c r="A664" s="105">
        <v>46175</v>
      </c>
      <c r="B664" s="37">
        <v>43772</v>
      </c>
      <c r="C664" s="46" t="s">
        <v>439</v>
      </c>
      <c r="D664" s="37">
        <v>1</v>
      </c>
      <c r="E664" s="38">
        <v>354</v>
      </c>
      <c r="F664" s="4" t="s">
        <v>756</v>
      </c>
      <c r="G664" s="98">
        <v>9517</v>
      </c>
      <c r="H664" s="52" t="s">
        <v>168</v>
      </c>
      <c r="I664" s="106" t="s">
        <v>839</v>
      </c>
      <c r="J664" s="100">
        <v>46967</v>
      </c>
      <c r="K664" s="100">
        <v>19017</v>
      </c>
      <c r="L664" s="105">
        <v>46178</v>
      </c>
      <c r="M664" s="105">
        <v>46178</v>
      </c>
      <c r="N664" s="31"/>
      <c r="O664" s="30">
        <f t="shared" si="70"/>
        <v>3</v>
      </c>
      <c r="P664" s="30">
        <f>IFERROR(IF(M664="",0,M664-I.T[[#This Row],[Data Expedição]]),"")</f>
        <v>0</v>
      </c>
      <c r="Q664" s="32">
        <f t="shared" si="71"/>
        <v>46174</v>
      </c>
      <c r="R664" s="26" t="str">
        <f>IFERROR(IF(H664="Entregue",IF(COUNTIFS(I$2:$I1621,I664)&gt;1,"x",1),"x"),"")</f>
        <v>x</v>
      </c>
      <c r="S664" s="26">
        <v>2196</v>
      </c>
      <c r="T664" s="26">
        <v>1</v>
      </c>
      <c r="U664" s="26" t="s">
        <v>748</v>
      </c>
      <c r="V664" s="26" t="s">
        <v>730</v>
      </c>
      <c r="W664" s="26" t="s">
        <v>161</v>
      </c>
      <c r="X664" s="26"/>
    </row>
    <row r="665" spans="1:24" x14ac:dyDescent="0.25">
      <c r="A665" s="105">
        <v>46175</v>
      </c>
      <c r="B665" s="37">
        <v>33244</v>
      </c>
      <c r="C665" s="46" t="s">
        <v>440</v>
      </c>
      <c r="D665" s="37">
        <v>1</v>
      </c>
      <c r="E665" s="38">
        <v>354</v>
      </c>
      <c r="F665" s="4" t="s">
        <v>756</v>
      </c>
      <c r="G665" s="98">
        <v>9517</v>
      </c>
      <c r="H665" s="52" t="s">
        <v>168</v>
      </c>
      <c r="I665" s="106" t="s">
        <v>839</v>
      </c>
      <c r="J665" s="100">
        <v>46967</v>
      </c>
      <c r="K665" s="100">
        <v>19017</v>
      </c>
      <c r="L665" s="105">
        <v>46178</v>
      </c>
      <c r="M665" s="105">
        <v>46178</v>
      </c>
      <c r="N665" s="31"/>
      <c r="O665" s="30">
        <f t="shared" si="70"/>
        <v>3</v>
      </c>
      <c r="P665" s="30">
        <f>IFERROR(IF(M665="",0,M665-I.T[[#This Row],[Data Expedição]]),"")</f>
        <v>0</v>
      </c>
      <c r="Q665" s="32">
        <f t="shared" si="71"/>
        <v>46174</v>
      </c>
      <c r="R665" s="26" t="str">
        <f>IFERROR(IF(H665="Entregue",IF(COUNTIFS(I$2:$I1622,I665)&gt;1,"x",1),"x"),"")</f>
        <v>x</v>
      </c>
      <c r="S665" s="26">
        <v>2196</v>
      </c>
      <c r="T665" s="26">
        <v>1</v>
      </c>
      <c r="U665" s="26" t="s">
        <v>748</v>
      </c>
      <c r="V665" s="26" t="s">
        <v>730</v>
      </c>
      <c r="W665" s="26" t="s">
        <v>161</v>
      </c>
      <c r="X665" s="26"/>
    </row>
    <row r="666" spans="1:24" x14ac:dyDescent="0.25">
      <c r="A666" s="105">
        <v>46175</v>
      </c>
      <c r="B666" s="37">
        <v>95267</v>
      </c>
      <c r="C666" s="46" t="s">
        <v>441</v>
      </c>
      <c r="D666" s="37">
        <v>1</v>
      </c>
      <c r="E666" s="38">
        <v>354</v>
      </c>
      <c r="F666" s="4" t="s">
        <v>756</v>
      </c>
      <c r="G666" s="98">
        <v>9517</v>
      </c>
      <c r="H666" s="52" t="s">
        <v>168</v>
      </c>
      <c r="I666" s="106" t="s">
        <v>839</v>
      </c>
      <c r="J666" s="100">
        <v>46967</v>
      </c>
      <c r="K666" s="100">
        <v>19017</v>
      </c>
      <c r="L666" s="105">
        <v>46178</v>
      </c>
      <c r="M666" s="105">
        <v>46178</v>
      </c>
      <c r="N666" s="31"/>
      <c r="O666" s="30">
        <f t="shared" si="70"/>
        <v>3</v>
      </c>
      <c r="P666" s="30">
        <f>IFERROR(IF(M666="",0,M666-I.T[[#This Row],[Data Expedição]]),"")</f>
        <v>0</v>
      </c>
      <c r="Q666" s="32">
        <f t="shared" si="71"/>
        <v>46174</v>
      </c>
      <c r="R666" s="26" t="str">
        <f>IFERROR(IF(H666="Entregue",IF(COUNTIFS(I$2:$I1623,I666)&gt;1,"x",1),"x"),"")</f>
        <v>x</v>
      </c>
      <c r="S666" s="26">
        <v>2196</v>
      </c>
      <c r="T666" s="26">
        <v>1</v>
      </c>
      <c r="U666" s="26" t="s">
        <v>748</v>
      </c>
      <c r="V666" s="26" t="s">
        <v>730</v>
      </c>
      <c r="W666" s="26" t="s">
        <v>161</v>
      </c>
      <c r="X666" s="26"/>
    </row>
    <row r="667" spans="1:24" x14ac:dyDescent="0.25">
      <c r="A667" s="105">
        <v>46175</v>
      </c>
      <c r="B667" s="37">
        <v>33558</v>
      </c>
      <c r="C667" s="46" t="s">
        <v>442</v>
      </c>
      <c r="D667" s="37">
        <v>1</v>
      </c>
      <c r="E667" s="38">
        <v>342</v>
      </c>
      <c r="F667" s="4" t="s">
        <v>756</v>
      </c>
      <c r="G667" s="98">
        <v>9517</v>
      </c>
      <c r="H667" s="52" t="s">
        <v>168</v>
      </c>
      <c r="I667" s="106" t="s">
        <v>839</v>
      </c>
      <c r="J667" s="100">
        <v>46967</v>
      </c>
      <c r="K667" s="100">
        <v>19017</v>
      </c>
      <c r="L667" s="105">
        <v>46178</v>
      </c>
      <c r="M667" s="105">
        <v>46178</v>
      </c>
      <c r="N667" s="31"/>
      <c r="O667" s="30">
        <f t="shared" si="70"/>
        <v>3</v>
      </c>
      <c r="P667" s="30">
        <f>IFERROR(IF(M667="",0,M667-I.T[[#This Row],[Data Expedição]]),"")</f>
        <v>0</v>
      </c>
      <c r="Q667" s="32">
        <f t="shared" si="71"/>
        <v>46174</v>
      </c>
      <c r="R667" s="26" t="str">
        <f>IFERROR(IF(H667="Entregue",IF(COUNTIFS(I$2:$I1624,I667)&gt;1,"x",1),"x"),"")</f>
        <v>x</v>
      </c>
      <c r="S667" s="26">
        <v>2196</v>
      </c>
      <c r="T667" s="26">
        <v>1</v>
      </c>
      <c r="U667" s="26" t="s">
        <v>748</v>
      </c>
      <c r="V667" s="26" t="s">
        <v>730</v>
      </c>
      <c r="W667" s="26" t="s">
        <v>161</v>
      </c>
      <c r="X667" s="26"/>
    </row>
    <row r="668" spans="1:24" x14ac:dyDescent="0.25">
      <c r="A668" s="105">
        <v>46175</v>
      </c>
      <c r="B668" s="37">
        <v>33587</v>
      </c>
      <c r="C668" s="46" t="s">
        <v>443</v>
      </c>
      <c r="D668" s="37">
        <v>1</v>
      </c>
      <c r="E668" s="38">
        <v>330</v>
      </c>
      <c r="F668" s="4" t="s">
        <v>756</v>
      </c>
      <c r="G668" s="98">
        <v>9517</v>
      </c>
      <c r="H668" s="52" t="s">
        <v>168</v>
      </c>
      <c r="I668" s="106" t="s">
        <v>839</v>
      </c>
      <c r="J668" s="100">
        <v>46967</v>
      </c>
      <c r="K668" s="100">
        <v>19017</v>
      </c>
      <c r="L668" s="105">
        <v>46178</v>
      </c>
      <c r="M668" s="105">
        <v>46178</v>
      </c>
      <c r="N668" s="31"/>
      <c r="O668" s="30">
        <f t="shared" si="70"/>
        <v>3</v>
      </c>
      <c r="P668" s="30">
        <f>IFERROR(IF(M668="",0,M668-I.T[[#This Row],[Data Expedição]]),"")</f>
        <v>0</v>
      </c>
      <c r="Q668" s="32">
        <f t="shared" si="71"/>
        <v>46174</v>
      </c>
      <c r="R668" s="26" t="str">
        <f>IFERROR(IF(H668="Entregue",IF(COUNTIFS(I$2:$I1625,I668)&gt;1,"x",1),"x"),"")</f>
        <v>x</v>
      </c>
      <c r="S668" s="26">
        <v>2196</v>
      </c>
      <c r="T668" s="26">
        <v>1</v>
      </c>
      <c r="U668" s="26" t="s">
        <v>748</v>
      </c>
      <c r="V668" s="26" t="s">
        <v>730</v>
      </c>
      <c r="W668" s="26" t="s">
        <v>161</v>
      </c>
      <c r="X668" s="26"/>
    </row>
    <row r="669" spans="1:24" x14ac:dyDescent="0.25">
      <c r="A669" s="105">
        <v>46175</v>
      </c>
      <c r="B669" s="100">
        <v>34480</v>
      </c>
      <c r="C669" s="101" t="s">
        <v>444</v>
      </c>
      <c r="D669" s="100">
        <v>1</v>
      </c>
      <c r="E669" s="102">
        <v>330</v>
      </c>
      <c r="F669" s="4" t="s">
        <v>756</v>
      </c>
      <c r="G669" s="98">
        <v>9517</v>
      </c>
      <c r="H669" s="52" t="s">
        <v>168</v>
      </c>
      <c r="I669" s="106" t="s">
        <v>839</v>
      </c>
      <c r="J669" s="100">
        <v>46967</v>
      </c>
      <c r="K669" s="100">
        <v>19017</v>
      </c>
      <c r="L669" s="105">
        <v>46178</v>
      </c>
      <c r="M669" s="105">
        <v>46178</v>
      </c>
      <c r="N669" s="103"/>
      <c r="O669" s="57">
        <f t="shared" si="70"/>
        <v>3</v>
      </c>
      <c r="P669" s="30">
        <f>IFERROR(IF(M669="",0,M669-I.T[[#This Row],[Data Expedição]]),"")</f>
        <v>0</v>
      </c>
      <c r="Q669" s="59">
        <f t="shared" si="71"/>
        <v>46174</v>
      </c>
      <c r="R669" s="60" t="str">
        <f>IFERROR(IF(H669="Entregue",IF(COUNTIFS(I$2:$I1626,I669)&gt;1,"x",1),"x"),"")</f>
        <v>x</v>
      </c>
      <c r="S669" s="26">
        <v>2196</v>
      </c>
      <c r="T669" s="26">
        <v>1</v>
      </c>
      <c r="U669" s="26" t="s">
        <v>748</v>
      </c>
      <c r="V669" s="26" t="s">
        <v>730</v>
      </c>
      <c r="W669" s="26" t="s">
        <v>161</v>
      </c>
      <c r="X669" s="60"/>
    </row>
    <row r="670" spans="1:24" x14ac:dyDescent="0.25">
      <c r="A670" s="105">
        <v>46175</v>
      </c>
      <c r="B670" s="37">
        <v>33600</v>
      </c>
      <c r="C670" s="46" t="s">
        <v>446</v>
      </c>
      <c r="D670" s="37">
        <v>1</v>
      </c>
      <c r="E670" s="38">
        <v>324</v>
      </c>
      <c r="F670" s="4" t="s">
        <v>756</v>
      </c>
      <c r="G670" s="98">
        <v>9517</v>
      </c>
      <c r="H670" s="52" t="s">
        <v>168</v>
      </c>
      <c r="I670" s="106" t="s">
        <v>839</v>
      </c>
      <c r="J670" s="100">
        <v>46967</v>
      </c>
      <c r="K670" s="100">
        <v>19017</v>
      </c>
      <c r="L670" s="105">
        <v>46178</v>
      </c>
      <c r="M670" s="105">
        <v>46178</v>
      </c>
      <c r="N670" s="31"/>
      <c r="O670" s="30">
        <f t="shared" si="70"/>
        <v>3</v>
      </c>
      <c r="P670" s="30">
        <f>IFERROR(IF(M670="",0,M670-I.T[[#This Row],[Data Expedição]]),"")</f>
        <v>0</v>
      </c>
      <c r="Q670" s="32">
        <f t="shared" si="71"/>
        <v>46174</v>
      </c>
      <c r="R670" s="26" t="str">
        <f>IFERROR(IF(H670="Entregue",IF(COUNTIFS(I$2:$I1629,I670)&gt;1,"x",1),"x"),"")</f>
        <v>x</v>
      </c>
      <c r="S670" s="26">
        <v>2196</v>
      </c>
      <c r="T670" s="26">
        <v>1</v>
      </c>
      <c r="U670" s="26" t="s">
        <v>748</v>
      </c>
      <c r="V670" s="26" t="s">
        <v>730</v>
      </c>
      <c r="W670" s="26" t="s">
        <v>161</v>
      </c>
      <c r="X670" s="26"/>
    </row>
    <row r="671" spans="1:24" x14ac:dyDescent="0.25">
      <c r="A671" s="105">
        <v>46175</v>
      </c>
      <c r="B671" s="100">
        <v>33318</v>
      </c>
      <c r="C671" s="101" t="s">
        <v>447</v>
      </c>
      <c r="D671" s="100">
        <v>1</v>
      </c>
      <c r="E671" s="102">
        <v>324</v>
      </c>
      <c r="F671" s="4" t="s">
        <v>756</v>
      </c>
      <c r="G671" s="98">
        <v>9517</v>
      </c>
      <c r="H671" s="52" t="s">
        <v>168</v>
      </c>
      <c r="I671" s="106" t="s">
        <v>839</v>
      </c>
      <c r="J671" s="100">
        <v>46967</v>
      </c>
      <c r="K671" s="100">
        <v>19017</v>
      </c>
      <c r="L671" s="105">
        <v>46178</v>
      </c>
      <c r="M671" s="105">
        <v>46178</v>
      </c>
      <c r="N671" s="103"/>
      <c r="O671" s="57">
        <f t="shared" si="70"/>
        <v>3</v>
      </c>
      <c r="P671" s="30">
        <f>IFERROR(IF(M671="",0,M671-I.T[[#This Row],[Data Expedição]]),"")</f>
        <v>0</v>
      </c>
      <c r="Q671" s="59">
        <f t="shared" si="71"/>
        <v>46174</v>
      </c>
      <c r="R671" s="60" t="str">
        <f>IFERROR(IF(H671="Entregue",IF(COUNTIFS(I$2:$I1630,I671)&gt;1,"x",1),"x"),"")</f>
        <v>x</v>
      </c>
      <c r="S671" s="26">
        <v>2196</v>
      </c>
      <c r="T671" s="26">
        <v>1</v>
      </c>
      <c r="U671" s="26" t="s">
        <v>748</v>
      </c>
      <c r="V671" s="26" t="s">
        <v>730</v>
      </c>
      <c r="W671" s="26" t="s">
        <v>161</v>
      </c>
      <c r="X671" s="60"/>
    </row>
    <row r="672" spans="1:24" x14ac:dyDescent="0.25">
      <c r="A672" s="105">
        <v>46175</v>
      </c>
      <c r="B672" s="37">
        <v>34874</v>
      </c>
      <c r="C672" s="46" t="s">
        <v>449</v>
      </c>
      <c r="D672" s="37">
        <v>1</v>
      </c>
      <c r="E672" s="38">
        <v>324</v>
      </c>
      <c r="F672" s="4" t="s">
        <v>756</v>
      </c>
      <c r="G672" s="98">
        <v>9517</v>
      </c>
      <c r="H672" s="52" t="s">
        <v>168</v>
      </c>
      <c r="I672" s="106" t="s">
        <v>839</v>
      </c>
      <c r="J672" s="100">
        <v>46967</v>
      </c>
      <c r="K672" s="100">
        <v>19017</v>
      </c>
      <c r="L672" s="105">
        <v>46178</v>
      </c>
      <c r="M672" s="105">
        <v>46178</v>
      </c>
      <c r="N672" s="31"/>
      <c r="O672" s="30">
        <f t="shared" si="70"/>
        <v>3</v>
      </c>
      <c r="P672" s="30">
        <f>IFERROR(IF(M672="",0,M672-I.T[[#This Row],[Data Expedição]]),"")</f>
        <v>0</v>
      </c>
      <c r="Q672" s="32">
        <f t="shared" si="71"/>
        <v>46174</v>
      </c>
      <c r="R672" s="26" t="str">
        <f>IFERROR(IF(H672="Entregue",IF(COUNTIFS(I$2:$I1634,I672)&gt;1,"x",1),"x"),"")</f>
        <v>x</v>
      </c>
      <c r="S672" s="26">
        <v>2196</v>
      </c>
      <c r="T672" s="26">
        <v>1</v>
      </c>
      <c r="U672" s="26" t="s">
        <v>748</v>
      </c>
      <c r="V672" s="26" t="s">
        <v>730</v>
      </c>
      <c r="W672" s="26" t="s">
        <v>161</v>
      </c>
      <c r="X672" s="26"/>
    </row>
    <row r="673" spans="1:24" x14ac:dyDescent="0.25">
      <c r="A673" s="105">
        <v>46175</v>
      </c>
      <c r="B673" s="37">
        <v>32194</v>
      </c>
      <c r="C673" s="46" t="s">
        <v>450</v>
      </c>
      <c r="D673" s="37">
        <v>1</v>
      </c>
      <c r="E673" s="38">
        <v>312</v>
      </c>
      <c r="F673" s="4" t="s">
        <v>756</v>
      </c>
      <c r="G673" s="98">
        <v>9517</v>
      </c>
      <c r="H673" s="52" t="s">
        <v>168</v>
      </c>
      <c r="I673" s="106" t="s">
        <v>839</v>
      </c>
      <c r="J673" s="100">
        <v>46967</v>
      </c>
      <c r="K673" s="100">
        <v>19017</v>
      </c>
      <c r="L673" s="105">
        <v>46178</v>
      </c>
      <c r="M673" s="105">
        <v>46178</v>
      </c>
      <c r="N673" s="31"/>
      <c r="O673" s="30">
        <f t="shared" si="70"/>
        <v>3</v>
      </c>
      <c r="P673" s="30">
        <f>IFERROR(IF(M673="",0,M673-I.T[[#This Row],[Data Expedição]]),"")</f>
        <v>0</v>
      </c>
      <c r="Q673" s="32">
        <f t="shared" si="71"/>
        <v>46174</v>
      </c>
      <c r="R673" s="26" t="str">
        <f>IFERROR(IF(H673="Entregue",IF(COUNTIFS(I$2:$I1635,I673)&gt;1,"x",1),"x"),"")</f>
        <v>x</v>
      </c>
      <c r="S673" s="26">
        <v>2196</v>
      </c>
      <c r="T673" s="26">
        <v>1</v>
      </c>
      <c r="U673" s="26" t="s">
        <v>748</v>
      </c>
      <c r="V673" s="26" t="s">
        <v>730</v>
      </c>
      <c r="W673" s="26" t="s">
        <v>161</v>
      </c>
      <c r="X673" s="26"/>
    </row>
    <row r="674" spans="1:24" x14ac:dyDescent="0.25">
      <c r="A674" s="105">
        <v>46175</v>
      </c>
      <c r="B674" s="100">
        <v>33360</v>
      </c>
      <c r="C674" s="101" t="s">
        <v>235</v>
      </c>
      <c r="D674" s="100">
        <v>1</v>
      </c>
      <c r="E674" s="102">
        <v>312</v>
      </c>
      <c r="F674" s="4" t="s">
        <v>756</v>
      </c>
      <c r="G674" s="98">
        <v>9517</v>
      </c>
      <c r="H674" s="52" t="s">
        <v>168</v>
      </c>
      <c r="I674" s="106" t="s">
        <v>839</v>
      </c>
      <c r="J674" s="100">
        <v>46967</v>
      </c>
      <c r="K674" s="100">
        <v>19017</v>
      </c>
      <c r="L674" s="105">
        <v>46178</v>
      </c>
      <c r="M674" s="105">
        <v>46178</v>
      </c>
      <c r="N674" s="103"/>
      <c r="O674" s="57">
        <f t="shared" si="70"/>
        <v>3</v>
      </c>
      <c r="P674" s="30">
        <f>IFERROR(IF(M674="",0,M674-I.T[[#This Row],[Data Expedição]]),"")</f>
        <v>0</v>
      </c>
      <c r="Q674" s="59">
        <f t="shared" si="71"/>
        <v>46174</v>
      </c>
      <c r="R674" s="60" t="str">
        <f>IFERROR(IF(H674="Entregue",IF(COUNTIFS(I$2:$I1636,I674)&gt;1,"x",1),"x"),"")</f>
        <v>x</v>
      </c>
      <c r="S674" s="26">
        <v>2196</v>
      </c>
      <c r="T674" s="26">
        <v>1</v>
      </c>
      <c r="U674" s="26" t="s">
        <v>748</v>
      </c>
      <c r="V674" s="26" t="s">
        <v>730</v>
      </c>
      <c r="W674" s="26" t="s">
        <v>161</v>
      </c>
      <c r="X674" s="60"/>
    </row>
    <row r="675" spans="1:24" x14ac:dyDescent="0.25">
      <c r="A675" s="105">
        <v>46175</v>
      </c>
      <c r="B675" s="37">
        <v>30362</v>
      </c>
      <c r="C675" s="46" t="s">
        <v>452</v>
      </c>
      <c r="D675" s="37">
        <v>1</v>
      </c>
      <c r="E675" s="38">
        <v>300</v>
      </c>
      <c r="F675" s="4" t="s">
        <v>756</v>
      </c>
      <c r="G675" s="98">
        <v>9517</v>
      </c>
      <c r="H675" s="52" t="s">
        <v>168</v>
      </c>
      <c r="I675" s="106" t="s">
        <v>839</v>
      </c>
      <c r="J675" s="100">
        <v>46967</v>
      </c>
      <c r="K675" s="100">
        <v>19017</v>
      </c>
      <c r="L675" s="105">
        <v>46178</v>
      </c>
      <c r="M675" s="105">
        <v>46178</v>
      </c>
      <c r="N675" s="31"/>
      <c r="O675" s="30">
        <f t="shared" si="70"/>
        <v>3</v>
      </c>
      <c r="P675" s="30">
        <f>IFERROR(IF(M675="",0,M675-I.T[[#This Row],[Data Expedição]]),"")</f>
        <v>0</v>
      </c>
      <c r="Q675" s="32">
        <f t="shared" si="71"/>
        <v>46174</v>
      </c>
      <c r="R675" s="26" t="str">
        <f>IFERROR(IF(H675="Entregue",IF(COUNTIFS(I$2:$I1644,I675)&gt;1,"x",1),"x"),"")</f>
        <v>x</v>
      </c>
      <c r="S675" s="26">
        <v>2196</v>
      </c>
      <c r="T675" s="26">
        <v>1</v>
      </c>
      <c r="U675" s="26" t="s">
        <v>748</v>
      </c>
      <c r="V675" s="26" t="s">
        <v>730</v>
      </c>
      <c r="W675" s="26" t="s">
        <v>161</v>
      </c>
      <c r="X675" s="26"/>
    </row>
    <row r="676" spans="1:24" x14ac:dyDescent="0.25">
      <c r="A676" s="105">
        <v>46175</v>
      </c>
      <c r="B676" s="37">
        <v>95089</v>
      </c>
      <c r="C676" s="46" t="s">
        <v>453</v>
      </c>
      <c r="D676" s="37">
        <v>1</v>
      </c>
      <c r="E676" s="38">
        <v>300</v>
      </c>
      <c r="F676" s="4" t="s">
        <v>756</v>
      </c>
      <c r="G676" s="98">
        <v>9517</v>
      </c>
      <c r="H676" s="52" t="s">
        <v>168</v>
      </c>
      <c r="I676" s="106" t="s">
        <v>839</v>
      </c>
      <c r="J676" s="100">
        <v>46967</v>
      </c>
      <c r="K676" s="100">
        <v>19017</v>
      </c>
      <c r="L676" s="105">
        <v>46178</v>
      </c>
      <c r="M676" s="105">
        <v>46178</v>
      </c>
      <c r="N676" s="31"/>
      <c r="O676" s="30">
        <f t="shared" si="70"/>
        <v>3</v>
      </c>
      <c r="P676" s="30">
        <f>IFERROR(IF(M676="",0,M676-I.T[[#This Row],[Data Expedição]]),"")</f>
        <v>0</v>
      </c>
      <c r="Q676" s="32">
        <f t="shared" si="71"/>
        <v>46174</v>
      </c>
      <c r="R676" s="26" t="str">
        <f>IFERROR(IF(H676="Entregue",IF(COUNTIFS(I$2:$I1645,I676)&gt;1,"x",1),"x"),"")</f>
        <v>x</v>
      </c>
      <c r="S676" s="26">
        <v>2196</v>
      </c>
      <c r="T676" s="26">
        <v>1</v>
      </c>
      <c r="U676" s="26" t="s">
        <v>748</v>
      </c>
      <c r="V676" s="26" t="s">
        <v>730</v>
      </c>
      <c r="W676" s="26" t="s">
        <v>161</v>
      </c>
      <c r="X676" s="26"/>
    </row>
    <row r="677" spans="1:24" x14ac:dyDescent="0.25">
      <c r="A677" s="105">
        <v>46175</v>
      </c>
      <c r="B677" s="37">
        <v>8265</v>
      </c>
      <c r="C677" s="46" t="s">
        <v>454</v>
      </c>
      <c r="D677" s="37">
        <v>1</v>
      </c>
      <c r="E677" s="38">
        <v>300</v>
      </c>
      <c r="F677" s="4" t="s">
        <v>756</v>
      </c>
      <c r="G677" s="98">
        <v>9517</v>
      </c>
      <c r="H677" s="52" t="s">
        <v>168</v>
      </c>
      <c r="I677" s="106" t="s">
        <v>839</v>
      </c>
      <c r="J677" s="100">
        <v>46967</v>
      </c>
      <c r="K677" s="100">
        <v>19017</v>
      </c>
      <c r="L677" s="105">
        <v>46178</v>
      </c>
      <c r="M677" s="105">
        <v>46178</v>
      </c>
      <c r="N677" s="31"/>
      <c r="O677" s="30">
        <f t="shared" si="70"/>
        <v>3</v>
      </c>
      <c r="P677" s="30">
        <f>IFERROR(IF(M677="",0,M677-I.T[[#This Row],[Data Expedição]]),"")</f>
        <v>0</v>
      </c>
      <c r="Q677" s="32">
        <f t="shared" si="71"/>
        <v>46174</v>
      </c>
      <c r="R677" s="26" t="str">
        <f>IFERROR(IF(H677="Entregue",IF(COUNTIFS(I$2:$I1646,I677)&gt;1,"x",1),"x"),"")</f>
        <v>x</v>
      </c>
      <c r="S677" s="26">
        <v>2196</v>
      </c>
      <c r="T677" s="26">
        <v>1</v>
      </c>
      <c r="U677" s="26" t="s">
        <v>748</v>
      </c>
      <c r="V677" s="26" t="s">
        <v>730</v>
      </c>
      <c r="W677" s="26" t="s">
        <v>161</v>
      </c>
      <c r="X677" s="26"/>
    </row>
    <row r="678" spans="1:24" x14ac:dyDescent="0.25">
      <c r="A678" s="105">
        <v>46175</v>
      </c>
      <c r="B678" s="37">
        <v>95161</v>
      </c>
      <c r="C678" s="46" t="s">
        <v>455</v>
      </c>
      <c r="D678" s="37">
        <v>1</v>
      </c>
      <c r="E678" s="38">
        <v>300</v>
      </c>
      <c r="F678" s="4" t="s">
        <v>756</v>
      </c>
      <c r="G678" s="98">
        <v>9517</v>
      </c>
      <c r="H678" s="52" t="s">
        <v>168</v>
      </c>
      <c r="I678" s="106" t="s">
        <v>839</v>
      </c>
      <c r="J678" s="100">
        <v>46967</v>
      </c>
      <c r="K678" s="100">
        <v>19017</v>
      </c>
      <c r="L678" s="105">
        <v>46178</v>
      </c>
      <c r="M678" s="105">
        <v>46178</v>
      </c>
      <c r="N678" s="31"/>
      <c r="O678" s="30">
        <f t="shared" si="70"/>
        <v>3</v>
      </c>
      <c r="P678" s="30">
        <f>IFERROR(IF(M678="",0,M678-I.T[[#This Row],[Data Expedição]]),"")</f>
        <v>0</v>
      </c>
      <c r="Q678" s="32">
        <f t="shared" si="71"/>
        <v>46174</v>
      </c>
      <c r="R678" s="26" t="str">
        <f>IFERROR(IF(H678="Entregue",IF(COUNTIFS(I$2:$I1647,I678)&gt;1,"x",1),"x"),"")</f>
        <v>x</v>
      </c>
      <c r="S678" s="26">
        <v>2196</v>
      </c>
      <c r="T678" s="26">
        <v>1</v>
      </c>
      <c r="U678" s="26" t="s">
        <v>748</v>
      </c>
      <c r="V678" s="26" t="s">
        <v>730</v>
      </c>
      <c r="W678" s="26" t="s">
        <v>161</v>
      </c>
      <c r="X678" s="26"/>
    </row>
    <row r="679" spans="1:24" x14ac:dyDescent="0.25">
      <c r="A679" s="105">
        <v>46175</v>
      </c>
      <c r="B679" s="37">
        <v>8257</v>
      </c>
      <c r="C679" s="46" t="s">
        <v>456</v>
      </c>
      <c r="D679" s="37">
        <v>1</v>
      </c>
      <c r="E679" s="38">
        <v>300</v>
      </c>
      <c r="F679" s="4" t="s">
        <v>756</v>
      </c>
      <c r="G679" s="98">
        <v>9517</v>
      </c>
      <c r="H679" s="52" t="s">
        <v>168</v>
      </c>
      <c r="I679" s="106" t="s">
        <v>839</v>
      </c>
      <c r="J679" s="100">
        <v>46967</v>
      </c>
      <c r="K679" s="100">
        <v>19017</v>
      </c>
      <c r="L679" s="105">
        <v>46178</v>
      </c>
      <c r="M679" s="105">
        <v>46178</v>
      </c>
      <c r="N679" s="31"/>
      <c r="O679" s="30">
        <f t="shared" si="70"/>
        <v>3</v>
      </c>
      <c r="P679" s="30">
        <f>IFERROR(IF(M679="",0,M679-I.T[[#This Row],[Data Expedição]]),"")</f>
        <v>0</v>
      </c>
      <c r="Q679" s="32">
        <f t="shared" si="71"/>
        <v>46174</v>
      </c>
      <c r="R679" s="26" t="str">
        <f>IFERROR(IF(H679="Entregue",IF(COUNTIFS(I$2:$I1648,I679)&gt;1,"x",1),"x"),"")</f>
        <v>x</v>
      </c>
      <c r="S679" s="26">
        <v>2196</v>
      </c>
      <c r="T679" s="26">
        <v>1</v>
      </c>
      <c r="U679" s="26" t="s">
        <v>748</v>
      </c>
      <c r="V679" s="26" t="s">
        <v>730</v>
      </c>
      <c r="W679" s="26" t="s">
        <v>161</v>
      </c>
      <c r="X679" s="26"/>
    </row>
    <row r="680" spans="1:24" x14ac:dyDescent="0.25">
      <c r="A680" s="105">
        <v>46175</v>
      </c>
      <c r="B680" s="37">
        <v>33557</v>
      </c>
      <c r="C680" s="46" t="s">
        <v>457</v>
      </c>
      <c r="D680" s="37">
        <v>1</v>
      </c>
      <c r="E680" s="38">
        <v>294</v>
      </c>
      <c r="F680" s="4" t="s">
        <v>759</v>
      </c>
      <c r="G680" s="98">
        <v>9518</v>
      </c>
      <c r="H680" s="52" t="s">
        <v>168</v>
      </c>
      <c r="I680" s="28" t="s">
        <v>840</v>
      </c>
      <c r="J680" s="37">
        <v>46985</v>
      </c>
      <c r="K680" s="37">
        <v>19017</v>
      </c>
      <c r="L680" s="39">
        <v>46178</v>
      </c>
      <c r="M680" s="39">
        <v>46178</v>
      </c>
      <c r="N680" s="31"/>
      <c r="O680" s="30">
        <f t="shared" si="70"/>
        <v>3</v>
      </c>
      <c r="P680" s="30">
        <f>IFERROR(IF(M680="",0,M680-I.T[[#This Row],[Data Expedição]]),"")</f>
        <v>0</v>
      </c>
      <c r="Q680" s="32">
        <f t="shared" si="71"/>
        <v>46174</v>
      </c>
      <c r="R680" s="26" t="str">
        <f>IFERROR(IF(H680="Entregue",IF(COUNTIFS(I$2:$I1649,I680)&gt;1,"x",1),"x"),"")</f>
        <v>x</v>
      </c>
      <c r="S680" s="26">
        <v>2196</v>
      </c>
      <c r="T680" s="26">
        <v>1</v>
      </c>
      <c r="U680" s="26" t="s">
        <v>748</v>
      </c>
      <c r="V680" s="26" t="s">
        <v>730</v>
      </c>
      <c r="W680" s="26" t="s">
        <v>161</v>
      </c>
      <c r="X680" s="26"/>
    </row>
    <row r="681" spans="1:24" x14ac:dyDescent="0.25">
      <c r="A681" s="105">
        <v>46175</v>
      </c>
      <c r="B681" s="100">
        <v>33593</v>
      </c>
      <c r="C681" s="101" t="s">
        <v>458</v>
      </c>
      <c r="D681" s="100">
        <v>1</v>
      </c>
      <c r="E681" s="102">
        <v>294</v>
      </c>
      <c r="F681" s="4" t="s">
        <v>759</v>
      </c>
      <c r="G681" s="98">
        <v>9518</v>
      </c>
      <c r="H681" s="52" t="s">
        <v>168</v>
      </c>
      <c r="I681" s="28" t="s">
        <v>840</v>
      </c>
      <c r="J681" s="37">
        <v>46985</v>
      </c>
      <c r="K681" s="37">
        <v>19017</v>
      </c>
      <c r="L681" s="39">
        <v>46178</v>
      </c>
      <c r="M681" s="39">
        <v>46178</v>
      </c>
      <c r="N681" s="103"/>
      <c r="O681" s="57">
        <f t="shared" si="70"/>
        <v>3</v>
      </c>
      <c r="P681" s="30">
        <f>IFERROR(IF(M681="",0,M681-I.T[[#This Row],[Data Expedição]]),"")</f>
        <v>0</v>
      </c>
      <c r="Q681" s="59">
        <f t="shared" si="71"/>
        <v>46174</v>
      </c>
      <c r="R681" s="60" t="str">
        <f>IFERROR(IF(H681="Entregue",IF(COUNTIFS(I$2:$I1650,I681)&gt;1,"x",1),"x"),"")</f>
        <v>x</v>
      </c>
      <c r="S681" s="26">
        <v>2196</v>
      </c>
      <c r="T681" s="26">
        <v>1</v>
      </c>
      <c r="U681" s="26" t="s">
        <v>748</v>
      </c>
      <c r="V681" s="26" t="s">
        <v>730</v>
      </c>
      <c r="W681" s="26" t="s">
        <v>161</v>
      </c>
      <c r="X681" s="60"/>
    </row>
    <row r="682" spans="1:24" x14ac:dyDescent="0.25">
      <c r="A682" s="105">
        <v>46175</v>
      </c>
      <c r="B682" s="37">
        <v>32444</v>
      </c>
      <c r="C682" s="46" t="s">
        <v>15</v>
      </c>
      <c r="D682" s="37">
        <v>1</v>
      </c>
      <c r="E682" s="38">
        <v>288</v>
      </c>
      <c r="F682" s="4" t="s">
        <v>759</v>
      </c>
      <c r="G682" s="98">
        <v>9518</v>
      </c>
      <c r="H682" s="52" t="s">
        <v>168</v>
      </c>
      <c r="I682" s="28" t="s">
        <v>840</v>
      </c>
      <c r="J682" s="37">
        <v>46985</v>
      </c>
      <c r="K682" s="37">
        <v>19017</v>
      </c>
      <c r="L682" s="39">
        <v>46178</v>
      </c>
      <c r="M682" s="39">
        <v>46178</v>
      </c>
      <c r="N682" s="31"/>
      <c r="O682" s="30">
        <f t="shared" si="70"/>
        <v>3</v>
      </c>
      <c r="P682" s="30">
        <f>IFERROR(IF(M682="",0,M682-I.T[[#This Row],[Data Expedição]]),"")</f>
        <v>0</v>
      </c>
      <c r="Q682" s="32">
        <f t="shared" si="71"/>
        <v>46174</v>
      </c>
      <c r="R682" s="26" t="str">
        <f>IFERROR(IF(H682="Entregue",IF(COUNTIFS(I$2:$I1653,I682)&gt;1,"x",1),"x"),"")</f>
        <v>x</v>
      </c>
      <c r="S682" s="26">
        <v>2196</v>
      </c>
      <c r="T682" s="26">
        <v>1</v>
      </c>
      <c r="U682" s="26" t="s">
        <v>748</v>
      </c>
      <c r="V682" s="26" t="s">
        <v>730</v>
      </c>
      <c r="W682" s="26" t="s">
        <v>161</v>
      </c>
      <c r="X682" s="26"/>
    </row>
    <row r="683" spans="1:24" x14ac:dyDescent="0.25">
      <c r="A683" s="105">
        <v>46175</v>
      </c>
      <c r="B683" s="100">
        <v>33592</v>
      </c>
      <c r="C683" s="101" t="s">
        <v>460</v>
      </c>
      <c r="D683" s="100">
        <v>1</v>
      </c>
      <c r="E683" s="102">
        <v>282</v>
      </c>
      <c r="F683" s="4" t="s">
        <v>759</v>
      </c>
      <c r="G683" s="98">
        <v>9518</v>
      </c>
      <c r="H683" s="52" t="s">
        <v>168</v>
      </c>
      <c r="I683" s="28" t="s">
        <v>840</v>
      </c>
      <c r="J683" s="37">
        <v>46985</v>
      </c>
      <c r="K683" s="37">
        <v>19017</v>
      </c>
      <c r="L683" s="39">
        <v>46178</v>
      </c>
      <c r="M683" s="39">
        <v>46178</v>
      </c>
      <c r="N683" s="103"/>
      <c r="O683" s="57">
        <f t="shared" si="70"/>
        <v>3</v>
      </c>
      <c r="P683" s="30">
        <f>IFERROR(IF(M683="",0,M683-I.T[[#This Row],[Data Expedição]]),"")</f>
        <v>0</v>
      </c>
      <c r="Q683" s="59">
        <f t="shared" si="71"/>
        <v>46174</v>
      </c>
      <c r="R683" s="60" t="str">
        <f>IFERROR(IF(H683="Entregue",IF(COUNTIFS(I$2:$I1654,I683)&gt;1,"x",1),"x"),"")</f>
        <v>x</v>
      </c>
      <c r="S683" s="26">
        <v>2196</v>
      </c>
      <c r="T683" s="26">
        <v>1</v>
      </c>
      <c r="U683" s="26" t="s">
        <v>748</v>
      </c>
      <c r="V683" s="26" t="s">
        <v>730</v>
      </c>
      <c r="W683" s="26" t="s">
        <v>161</v>
      </c>
      <c r="X683" s="60"/>
    </row>
    <row r="684" spans="1:24" x14ac:dyDescent="0.25">
      <c r="A684" s="105">
        <v>46175</v>
      </c>
      <c r="B684" s="37">
        <v>95294</v>
      </c>
      <c r="C684" s="46" t="s">
        <v>464</v>
      </c>
      <c r="D684" s="37">
        <v>1</v>
      </c>
      <c r="E684" s="38">
        <v>270</v>
      </c>
      <c r="F684" s="4" t="s">
        <v>759</v>
      </c>
      <c r="G684" s="98">
        <v>9518</v>
      </c>
      <c r="H684" s="52" t="s">
        <v>168</v>
      </c>
      <c r="I684" s="28" t="s">
        <v>840</v>
      </c>
      <c r="J684" s="37">
        <v>46985</v>
      </c>
      <c r="K684" s="37">
        <v>19017</v>
      </c>
      <c r="L684" s="39">
        <v>46178</v>
      </c>
      <c r="M684" s="39">
        <v>46178</v>
      </c>
      <c r="N684" s="31"/>
      <c r="O684" s="30">
        <f t="shared" si="70"/>
        <v>3</v>
      </c>
      <c r="P684" s="30">
        <f>IFERROR(IF(M684="",0,M684-I.T[[#This Row],[Data Expedição]]),"")</f>
        <v>0</v>
      </c>
      <c r="Q684" s="32">
        <f t="shared" si="71"/>
        <v>46174</v>
      </c>
      <c r="R684" s="26" t="str">
        <f>IFERROR(IF(H684="Entregue",IF(COUNTIFS(I$2:$I1657,I684)&gt;1,"x",1),"x"),"")</f>
        <v>x</v>
      </c>
      <c r="S684" s="26">
        <v>2196</v>
      </c>
      <c r="T684" s="26">
        <v>1</v>
      </c>
      <c r="U684" s="26" t="s">
        <v>748</v>
      </c>
      <c r="V684" s="26" t="s">
        <v>730</v>
      </c>
      <c r="W684" s="26" t="s">
        <v>161</v>
      </c>
      <c r="X684" s="26"/>
    </row>
    <row r="685" spans="1:24" x14ac:dyDescent="0.25">
      <c r="A685" s="105">
        <v>46175</v>
      </c>
      <c r="B685" s="100">
        <v>95603</v>
      </c>
      <c r="C685" s="101" t="s">
        <v>465</v>
      </c>
      <c r="D685" s="100">
        <v>1</v>
      </c>
      <c r="E685" s="102">
        <v>264</v>
      </c>
      <c r="F685" s="4" t="s">
        <v>759</v>
      </c>
      <c r="G685" s="98">
        <v>9518</v>
      </c>
      <c r="H685" s="52" t="s">
        <v>168</v>
      </c>
      <c r="I685" s="28" t="s">
        <v>840</v>
      </c>
      <c r="J685" s="37">
        <v>46985</v>
      </c>
      <c r="K685" s="37">
        <v>19017</v>
      </c>
      <c r="L685" s="39">
        <v>46178</v>
      </c>
      <c r="M685" s="39">
        <v>46178</v>
      </c>
      <c r="N685" s="103"/>
      <c r="O685" s="57">
        <f t="shared" si="70"/>
        <v>3</v>
      </c>
      <c r="P685" s="30">
        <f>IFERROR(IF(M685="",0,M685-I.T[[#This Row],[Data Expedição]]),"")</f>
        <v>0</v>
      </c>
      <c r="Q685" s="59">
        <f t="shared" si="71"/>
        <v>46174</v>
      </c>
      <c r="R685" s="60" t="str">
        <f>IFERROR(IF(H685="Entregue",IF(COUNTIFS(I$2:$I1658,I685)&gt;1,"x",1),"x"),"")</f>
        <v>x</v>
      </c>
      <c r="S685" s="26">
        <v>2196</v>
      </c>
      <c r="T685" s="26">
        <v>1</v>
      </c>
      <c r="U685" s="26" t="s">
        <v>748</v>
      </c>
      <c r="V685" s="26" t="s">
        <v>730</v>
      </c>
      <c r="W685" s="26" t="s">
        <v>161</v>
      </c>
      <c r="X685" s="60"/>
    </row>
    <row r="686" spans="1:24" x14ac:dyDescent="0.25">
      <c r="A686" s="105">
        <v>46175</v>
      </c>
      <c r="B686" s="37">
        <v>43762</v>
      </c>
      <c r="C686" s="46" t="s">
        <v>467</v>
      </c>
      <c r="D686" s="37">
        <v>1</v>
      </c>
      <c r="E686" s="38">
        <v>252</v>
      </c>
      <c r="F686" s="4" t="s">
        <v>759</v>
      </c>
      <c r="G686" s="98">
        <v>9518</v>
      </c>
      <c r="H686" s="52" t="s">
        <v>168</v>
      </c>
      <c r="I686" s="28" t="s">
        <v>840</v>
      </c>
      <c r="J686" s="37">
        <v>46985</v>
      </c>
      <c r="K686" s="37">
        <v>19017</v>
      </c>
      <c r="L686" s="39">
        <v>46178</v>
      </c>
      <c r="M686" s="39">
        <v>46178</v>
      </c>
      <c r="N686" s="31"/>
      <c r="O686" s="30">
        <f t="shared" si="70"/>
        <v>3</v>
      </c>
      <c r="P686" s="30">
        <f>IFERROR(IF(M686="",0,M686-I.T[[#This Row],[Data Expedição]]),"")</f>
        <v>0</v>
      </c>
      <c r="Q686" s="32">
        <f t="shared" si="71"/>
        <v>46174</v>
      </c>
      <c r="R686" s="26" t="str">
        <f>IFERROR(IF(H686="Entregue",IF(COUNTIFS(I$2:$I1662,I686)&gt;1,"x",1),"x"),"")</f>
        <v>x</v>
      </c>
      <c r="S686" s="26">
        <v>2196</v>
      </c>
      <c r="T686" s="26">
        <v>1</v>
      </c>
      <c r="U686" s="26" t="s">
        <v>748</v>
      </c>
      <c r="V686" s="26" t="s">
        <v>730</v>
      </c>
      <c r="W686" s="26" t="s">
        <v>161</v>
      </c>
      <c r="X686" s="26"/>
    </row>
    <row r="687" spans="1:24" x14ac:dyDescent="0.25">
      <c r="A687" s="105">
        <v>46175</v>
      </c>
      <c r="B687" s="37">
        <v>8260</v>
      </c>
      <c r="C687" s="46" t="s">
        <v>468</v>
      </c>
      <c r="D687" s="37">
        <v>1</v>
      </c>
      <c r="E687" s="38">
        <v>252</v>
      </c>
      <c r="F687" s="4" t="s">
        <v>759</v>
      </c>
      <c r="G687" s="98">
        <v>9518</v>
      </c>
      <c r="H687" s="52" t="s">
        <v>168</v>
      </c>
      <c r="I687" s="28" t="s">
        <v>840</v>
      </c>
      <c r="J687" s="37">
        <v>46985</v>
      </c>
      <c r="K687" s="37">
        <v>19017</v>
      </c>
      <c r="L687" s="39">
        <v>46178</v>
      </c>
      <c r="M687" s="39">
        <v>46178</v>
      </c>
      <c r="N687" s="31"/>
      <c r="O687" s="30">
        <f t="shared" si="70"/>
        <v>3</v>
      </c>
      <c r="P687" s="30">
        <f>IFERROR(IF(M687="",0,M687-I.T[[#This Row],[Data Expedição]]),"")</f>
        <v>0</v>
      </c>
      <c r="Q687" s="32">
        <f t="shared" si="71"/>
        <v>46174</v>
      </c>
      <c r="R687" s="26" t="str">
        <f>IFERROR(IF(H687="Entregue",IF(COUNTIFS(I$2:$I1663,I687)&gt;1,"x",1),"x"),"")</f>
        <v>x</v>
      </c>
      <c r="S687" s="26">
        <v>2196</v>
      </c>
      <c r="T687" s="26">
        <v>1</v>
      </c>
      <c r="U687" s="26" t="s">
        <v>748</v>
      </c>
      <c r="V687" s="26" t="s">
        <v>730</v>
      </c>
      <c r="W687" s="26" t="s">
        <v>161</v>
      </c>
      <c r="X687" s="26"/>
    </row>
    <row r="688" spans="1:24" x14ac:dyDescent="0.25">
      <c r="A688" s="105">
        <v>46175</v>
      </c>
      <c r="B688" s="100">
        <v>95192</v>
      </c>
      <c r="C688" s="101" t="s">
        <v>469</v>
      </c>
      <c r="D688" s="100">
        <v>1</v>
      </c>
      <c r="E688" s="102">
        <v>240</v>
      </c>
      <c r="F688" s="4" t="s">
        <v>759</v>
      </c>
      <c r="G688" s="98">
        <v>9518</v>
      </c>
      <c r="H688" s="52" t="s">
        <v>168</v>
      </c>
      <c r="I688" s="28" t="s">
        <v>840</v>
      </c>
      <c r="J688" s="37">
        <v>46985</v>
      </c>
      <c r="K688" s="37">
        <v>19017</v>
      </c>
      <c r="L688" s="39">
        <v>46178</v>
      </c>
      <c r="M688" s="39">
        <v>46178</v>
      </c>
      <c r="N688" s="103"/>
      <c r="O688" s="57">
        <f t="shared" ref="O688:O712" si="72">IFERROR(IF(L688="",0,L688-A688),"")</f>
        <v>3</v>
      </c>
      <c r="P688" s="30">
        <f>IFERROR(IF(M688="",0,M688-I.T[[#This Row],[Data Expedição]]),"")</f>
        <v>0</v>
      </c>
      <c r="Q688" s="59">
        <f t="shared" ref="Q688:Q712" si="73">IFERROR(DATE(YEAR(A688),MONTH(A688),1),"")</f>
        <v>46174</v>
      </c>
      <c r="R688" s="60" t="str">
        <f>IFERROR(IF(H688="Entregue",IF(COUNTIFS(I$2:$I1664,I688)&gt;1,"x",1),"x"),"")</f>
        <v>x</v>
      </c>
      <c r="S688" s="26">
        <v>2196</v>
      </c>
      <c r="T688" s="26">
        <v>1</v>
      </c>
      <c r="U688" s="26" t="s">
        <v>748</v>
      </c>
      <c r="V688" s="26" t="s">
        <v>730</v>
      </c>
      <c r="W688" s="26" t="s">
        <v>161</v>
      </c>
      <c r="X688" s="60"/>
    </row>
    <row r="689" spans="1:24" x14ac:dyDescent="0.25">
      <c r="A689" s="105">
        <v>46175</v>
      </c>
      <c r="B689" s="100">
        <v>31733</v>
      </c>
      <c r="C689" s="101" t="s">
        <v>471</v>
      </c>
      <c r="D689" s="100">
        <v>1</v>
      </c>
      <c r="E689" s="102">
        <v>240</v>
      </c>
      <c r="F689" s="4" t="s">
        <v>759</v>
      </c>
      <c r="G689" s="98">
        <v>9518</v>
      </c>
      <c r="H689" s="52" t="s">
        <v>168</v>
      </c>
      <c r="I689" s="28" t="s">
        <v>840</v>
      </c>
      <c r="J689" s="37">
        <v>46985</v>
      </c>
      <c r="K689" s="37">
        <v>19017</v>
      </c>
      <c r="L689" s="39">
        <v>46178</v>
      </c>
      <c r="M689" s="39">
        <v>46178</v>
      </c>
      <c r="N689" s="103"/>
      <c r="O689" s="57">
        <f t="shared" si="72"/>
        <v>3</v>
      </c>
      <c r="P689" s="30">
        <f>IFERROR(IF(M689="",0,M689-I.T[[#This Row],[Data Expedição]]),"")</f>
        <v>0</v>
      </c>
      <c r="Q689" s="59">
        <f t="shared" si="73"/>
        <v>46174</v>
      </c>
      <c r="R689" s="60" t="str">
        <f>IFERROR(IF(H689="Entregue",IF(COUNTIFS(I$2:$I1666,I689)&gt;1,"x",1),"x"),"")</f>
        <v>x</v>
      </c>
      <c r="S689" s="26">
        <v>2196</v>
      </c>
      <c r="T689" s="26">
        <v>1</v>
      </c>
      <c r="U689" s="26" t="s">
        <v>748</v>
      </c>
      <c r="V689" s="26" t="s">
        <v>730</v>
      </c>
      <c r="W689" s="26" t="s">
        <v>161</v>
      </c>
      <c r="X689" s="60"/>
    </row>
    <row r="690" spans="1:24" x14ac:dyDescent="0.25">
      <c r="A690" s="105">
        <v>46175</v>
      </c>
      <c r="B690" s="100">
        <v>33252</v>
      </c>
      <c r="C690" s="101" t="s">
        <v>473</v>
      </c>
      <c r="D690" s="100">
        <v>1</v>
      </c>
      <c r="E690" s="102">
        <v>240</v>
      </c>
      <c r="F690" s="4" t="s">
        <v>759</v>
      </c>
      <c r="G690" s="98">
        <v>9518</v>
      </c>
      <c r="H690" s="52" t="s">
        <v>168</v>
      </c>
      <c r="I690" s="28" t="s">
        <v>840</v>
      </c>
      <c r="J690" s="37">
        <v>46985</v>
      </c>
      <c r="K690" s="37">
        <v>19017</v>
      </c>
      <c r="L690" s="39">
        <v>46178</v>
      </c>
      <c r="M690" s="39">
        <v>46178</v>
      </c>
      <c r="N690" s="103"/>
      <c r="O690" s="57">
        <f t="shared" si="72"/>
        <v>3</v>
      </c>
      <c r="P690" s="30">
        <f>IFERROR(IF(M690="",0,M690-I.T[[#This Row],[Data Expedição]]),"")</f>
        <v>0</v>
      </c>
      <c r="Q690" s="59">
        <f t="shared" si="73"/>
        <v>46174</v>
      </c>
      <c r="R690" s="60" t="str">
        <f>IFERROR(IF(H690="Entregue",IF(COUNTIFS(I$2:$I1668,I690)&gt;1,"x",1),"x"),"")</f>
        <v>x</v>
      </c>
      <c r="S690" s="26">
        <v>2196</v>
      </c>
      <c r="T690" s="26">
        <v>1</v>
      </c>
      <c r="U690" s="26" t="s">
        <v>748</v>
      </c>
      <c r="V690" s="26" t="s">
        <v>730</v>
      </c>
      <c r="W690" s="26" t="s">
        <v>161</v>
      </c>
      <c r="X690" s="60"/>
    </row>
    <row r="691" spans="1:24" x14ac:dyDescent="0.25">
      <c r="A691" s="105">
        <v>46175</v>
      </c>
      <c r="B691" s="37">
        <v>33596</v>
      </c>
      <c r="C691" s="46" t="s">
        <v>475</v>
      </c>
      <c r="D691" s="37">
        <v>1</v>
      </c>
      <c r="E691" s="38">
        <v>240</v>
      </c>
      <c r="F691" s="4" t="s">
        <v>759</v>
      </c>
      <c r="G691" s="98">
        <v>9518</v>
      </c>
      <c r="H691" s="52" t="s">
        <v>168</v>
      </c>
      <c r="I691" s="28" t="s">
        <v>840</v>
      </c>
      <c r="J691" s="37">
        <v>46985</v>
      </c>
      <c r="K691" s="37">
        <v>19017</v>
      </c>
      <c r="L691" s="39">
        <v>46178</v>
      </c>
      <c r="M691" s="39">
        <v>46178</v>
      </c>
      <c r="N691" s="31"/>
      <c r="O691" s="30">
        <f t="shared" si="72"/>
        <v>3</v>
      </c>
      <c r="P691" s="30">
        <f>IFERROR(IF(M691="",0,M691-I.T[[#This Row],[Data Expedição]]),"")</f>
        <v>0</v>
      </c>
      <c r="Q691" s="32">
        <f t="shared" si="73"/>
        <v>46174</v>
      </c>
      <c r="R691" s="26" t="str">
        <f>IFERROR(IF(H691="Entregue",IF(COUNTIFS(I$2:$I1673,I691)&gt;1,"x",1),"x"),"")</f>
        <v>x</v>
      </c>
      <c r="S691" s="26">
        <v>2196</v>
      </c>
      <c r="T691" s="26">
        <v>1</v>
      </c>
      <c r="U691" s="26" t="s">
        <v>748</v>
      </c>
      <c r="V691" s="26" t="s">
        <v>730</v>
      </c>
      <c r="W691" s="26" t="s">
        <v>161</v>
      </c>
      <c r="X691" s="26"/>
    </row>
    <row r="692" spans="1:24" x14ac:dyDescent="0.25">
      <c r="A692" s="105">
        <v>46175</v>
      </c>
      <c r="B692" s="37">
        <v>32892</v>
      </c>
      <c r="C692" s="46" t="s">
        <v>25</v>
      </c>
      <c r="D692" s="37">
        <v>1</v>
      </c>
      <c r="E692" s="38">
        <v>240</v>
      </c>
      <c r="F692" s="4" t="s">
        <v>759</v>
      </c>
      <c r="G692" s="98">
        <v>9518</v>
      </c>
      <c r="H692" s="52" t="s">
        <v>168</v>
      </c>
      <c r="I692" s="28" t="s">
        <v>840</v>
      </c>
      <c r="J692" s="37">
        <v>46985</v>
      </c>
      <c r="K692" s="37">
        <v>19017</v>
      </c>
      <c r="L692" s="39">
        <v>46178</v>
      </c>
      <c r="M692" s="39">
        <v>46178</v>
      </c>
      <c r="N692" s="31"/>
      <c r="O692" s="30">
        <f t="shared" si="72"/>
        <v>3</v>
      </c>
      <c r="P692" s="30">
        <f>IFERROR(IF(M692="",0,M692-I.T[[#This Row],[Data Expedição]]),"")</f>
        <v>0</v>
      </c>
      <c r="Q692" s="32">
        <f t="shared" si="73"/>
        <v>46174</v>
      </c>
      <c r="R692" s="26" t="str">
        <f>IFERROR(IF(H692="Entregue",IF(COUNTIFS(I$2:$I1674,I692)&gt;1,"x",1),"x"),"")</f>
        <v>x</v>
      </c>
      <c r="S692" s="26">
        <v>2196</v>
      </c>
      <c r="T692" s="26">
        <v>1</v>
      </c>
      <c r="U692" s="26" t="s">
        <v>748</v>
      </c>
      <c r="V692" s="26" t="s">
        <v>730</v>
      </c>
      <c r="W692" s="26" t="s">
        <v>161</v>
      </c>
      <c r="X692" s="26"/>
    </row>
    <row r="693" spans="1:24" x14ac:dyDescent="0.25">
      <c r="A693" s="105">
        <v>46175</v>
      </c>
      <c r="B693" s="37">
        <v>32624</v>
      </c>
      <c r="C693" s="46" t="s">
        <v>476</v>
      </c>
      <c r="D693" s="37">
        <v>1</v>
      </c>
      <c r="E693" s="38">
        <v>240</v>
      </c>
      <c r="F693" s="4" t="s">
        <v>759</v>
      </c>
      <c r="G693" s="98">
        <v>9518</v>
      </c>
      <c r="H693" s="52" t="s">
        <v>168</v>
      </c>
      <c r="I693" s="28" t="s">
        <v>840</v>
      </c>
      <c r="J693" s="37">
        <v>46985</v>
      </c>
      <c r="K693" s="37">
        <v>19017</v>
      </c>
      <c r="L693" s="39">
        <v>46178</v>
      </c>
      <c r="M693" s="39">
        <v>46178</v>
      </c>
      <c r="N693" s="31"/>
      <c r="O693" s="30">
        <f t="shared" si="72"/>
        <v>3</v>
      </c>
      <c r="P693" s="30">
        <f>IFERROR(IF(M693="",0,M693-I.T[[#This Row],[Data Expedição]]),"")</f>
        <v>0</v>
      </c>
      <c r="Q693" s="32">
        <f t="shared" si="73"/>
        <v>46174</v>
      </c>
      <c r="R693" s="26" t="str">
        <f>IFERROR(IF(H693="Entregue",IF(COUNTIFS(I$2:$I1675,I693)&gt;1,"x",1),"x"),"")</f>
        <v>x</v>
      </c>
      <c r="S693" s="26">
        <v>2196</v>
      </c>
      <c r="T693" s="26">
        <v>1</v>
      </c>
      <c r="U693" s="26" t="s">
        <v>748</v>
      </c>
      <c r="V693" s="26" t="s">
        <v>730</v>
      </c>
      <c r="W693" s="26" t="s">
        <v>161</v>
      </c>
      <c r="X693" s="26"/>
    </row>
    <row r="694" spans="1:24" x14ac:dyDescent="0.25">
      <c r="A694" s="105">
        <v>46175</v>
      </c>
      <c r="B694" s="100">
        <v>31709</v>
      </c>
      <c r="C694" s="101" t="s">
        <v>477</v>
      </c>
      <c r="D694" s="100">
        <v>1</v>
      </c>
      <c r="E694" s="102">
        <v>240</v>
      </c>
      <c r="F694" s="4" t="s">
        <v>759</v>
      </c>
      <c r="G694" s="98">
        <v>9518</v>
      </c>
      <c r="H694" s="52" t="s">
        <v>168</v>
      </c>
      <c r="I694" s="28" t="s">
        <v>840</v>
      </c>
      <c r="J694" s="37">
        <v>46985</v>
      </c>
      <c r="K694" s="37">
        <v>19017</v>
      </c>
      <c r="L694" s="39">
        <v>46178</v>
      </c>
      <c r="M694" s="39">
        <v>46178</v>
      </c>
      <c r="N694" s="103"/>
      <c r="O694" s="57">
        <f t="shared" si="72"/>
        <v>3</v>
      </c>
      <c r="P694" s="30">
        <f>IFERROR(IF(M694="",0,M694-I.T[[#This Row],[Data Expedição]]),"")</f>
        <v>0</v>
      </c>
      <c r="Q694" s="59">
        <f t="shared" si="73"/>
        <v>46174</v>
      </c>
      <c r="R694" s="60" t="str">
        <f>IFERROR(IF(H694="Entregue",IF(COUNTIFS(I$2:$I1676,I694)&gt;1,"x",1),"x"),"")</f>
        <v>x</v>
      </c>
      <c r="S694" s="26">
        <v>2196</v>
      </c>
      <c r="T694" s="26">
        <v>1</v>
      </c>
      <c r="U694" s="26" t="s">
        <v>748</v>
      </c>
      <c r="V694" s="26" t="s">
        <v>730</v>
      </c>
      <c r="W694" s="26" t="s">
        <v>161</v>
      </c>
      <c r="X694" s="60"/>
    </row>
    <row r="695" spans="1:24" x14ac:dyDescent="0.25">
      <c r="A695" s="105">
        <v>46175</v>
      </c>
      <c r="B695" s="37">
        <v>30562</v>
      </c>
      <c r="C695" s="46" t="s">
        <v>479</v>
      </c>
      <c r="D695" s="37">
        <v>1</v>
      </c>
      <c r="E695" s="38">
        <v>240</v>
      </c>
      <c r="F695" s="4" t="s">
        <v>759</v>
      </c>
      <c r="G695" s="98">
        <v>9518</v>
      </c>
      <c r="H695" s="52" t="s">
        <v>168</v>
      </c>
      <c r="I695" s="28" t="s">
        <v>840</v>
      </c>
      <c r="J695" s="37">
        <v>46985</v>
      </c>
      <c r="K695" s="37">
        <v>19017</v>
      </c>
      <c r="L695" s="39">
        <v>46178</v>
      </c>
      <c r="M695" s="39">
        <v>46178</v>
      </c>
      <c r="N695" s="31"/>
      <c r="O695" s="30">
        <f t="shared" si="72"/>
        <v>3</v>
      </c>
      <c r="P695" s="30">
        <f>IFERROR(IF(M695="",0,M695-I.T[[#This Row],[Data Expedição]]),"")</f>
        <v>0</v>
      </c>
      <c r="Q695" s="32">
        <f t="shared" si="73"/>
        <v>46174</v>
      </c>
      <c r="R695" s="26" t="str">
        <f>IFERROR(IF(H695="Entregue",IF(COUNTIFS(I$2:$I1679,I695)&gt;1,"x",1),"x"),"")</f>
        <v>x</v>
      </c>
      <c r="S695" s="26">
        <v>2196</v>
      </c>
      <c r="T695" s="26">
        <v>1</v>
      </c>
      <c r="U695" s="26" t="s">
        <v>748</v>
      </c>
      <c r="V695" s="26" t="s">
        <v>730</v>
      </c>
      <c r="W695" s="26" t="s">
        <v>161</v>
      </c>
      <c r="X695" s="26"/>
    </row>
    <row r="696" spans="1:24" x14ac:dyDescent="0.25">
      <c r="A696" s="105">
        <v>46175</v>
      </c>
      <c r="B696" s="100">
        <v>33245</v>
      </c>
      <c r="C696" s="101" t="s">
        <v>480</v>
      </c>
      <c r="D696" s="100">
        <v>1</v>
      </c>
      <c r="E696" s="102">
        <v>240</v>
      </c>
      <c r="F696" s="4" t="s">
        <v>759</v>
      </c>
      <c r="G696" s="98">
        <v>9518</v>
      </c>
      <c r="H696" s="52" t="s">
        <v>168</v>
      </c>
      <c r="I696" s="28" t="s">
        <v>840</v>
      </c>
      <c r="J696" s="37">
        <v>46985</v>
      </c>
      <c r="K696" s="37">
        <v>19017</v>
      </c>
      <c r="L696" s="39">
        <v>46178</v>
      </c>
      <c r="M696" s="39">
        <v>46178</v>
      </c>
      <c r="N696" s="103"/>
      <c r="O696" s="57">
        <f t="shared" si="72"/>
        <v>3</v>
      </c>
      <c r="P696" s="30">
        <f>IFERROR(IF(M696="",0,M696-I.T[[#This Row],[Data Expedição]]),"")</f>
        <v>0</v>
      </c>
      <c r="Q696" s="59">
        <f t="shared" si="73"/>
        <v>46174</v>
      </c>
      <c r="R696" s="60" t="str">
        <f>IFERROR(IF(H696="Entregue",IF(COUNTIFS(I$2:$I1680,I696)&gt;1,"x",1),"x"),"")</f>
        <v>x</v>
      </c>
      <c r="S696" s="26">
        <v>2196</v>
      </c>
      <c r="T696" s="26">
        <v>1</v>
      </c>
      <c r="U696" s="26" t="s">
        <v>748</v>
      </c>
      <c r="V696" s="26" t="s">
        <v>730</v>
      </c>
      <c r="W696" s="26" t="s">
        <v>161</v>
      </c>
      <c r="X696" s="60"/>
    </row>
    <row r="697" spans="1:24" x14ac:dyDescent="0.25">
      <c r="A697" s="105">
        <v>46175</v>
      </c>
      <c r="B697" s="37">
        <v>33264</v>
      </c>
      <c r="C697" s="46" t="s">
        <v>485</v>
      </c>
      <c r="D697" s="37">
        <v>1</v>
      </c>
      <c r="E697" s="38">
        <v>234</v>
      </c>
      <c r="F697" s="4" t="s">
        <v>759</v>
      </c>
      <c r="G697" s="98">
        <v>9518</v>
      </c>
      <c r="H697" s="52" t="s">
        <v>168</v>
      </c>
      <c r="I697" s="28" t="s">
        <v>840</v>
      </c>
      <c r="J697" s="37">
        <v>46985</v>
      </c>
      <c r="K697" s="37">
        <v>19017</v>
      </c>
      <c r="L697" s="39">
        <v>46178</v>
      </c>
      <c r="M697" s="39">
        <v>46178</v>
      </c>
      <c r="N697" s="31"/>
      <c r="O697" s="30">
        <f t="shared" si="72"/>
        <v>3</v>
      </c>
      <c r="P697" s="30">
        <f>IFERROR(IF(M697="",0,M697-I.T[[#This Row],[Data Expedição]]),"")</f>
        <v>0</v>
      </c>
      <c r="Q697" s="32">
        <f t="shared" si="73"/>
        <v>46174</v>
      </c>
      <c r="R697" s="26" t="str">
        <f>IFERROR(IF(H697="Entregue",IF(COUNTIFS(I$2:$I1685,I697)&gt;1,"x",1),"x"),"")</f>
        <v>x</v>
      </c>
      <c r="S697" s="26">
        <v>2196</v>
      </c>
      <c r="T697" s="26">
        <v>1</v>
      </c>
      <c r="U697" s="26" t="s">
        <v>748</v>
      </c>
      <c r="V697" s="26" t="s">
        <v>730</v>
      </c>
      <c r="W697" s="26" t="s">
        <v>161</v>
      </c>
      <c r="X697" s="26"/>
    </row>
    <row r="698" spans="1:24" x14ac:dyDescent="0.25">
      <c r="A698" s="105">
        <v>46175</v>
      </c>
      <c r="B698" s="37">
        <v>33629</v>
      </c>
      <c r="C698" s="46" t="s">
        <v>486</v>
      </c>
      <c r="D698" s="37">
        <v>1</v>
      </c>
      <c r="E698" s="38">
        <v>228</v>
      </c>
      <c r="F698" s="4" t="s">
        <v>759</v>
      </c>
      <c r="G698" s="98">
        <v>9518</v>
      </c>
      <c r="H698" s="52" t="s">
        <v>168</v>
      </c>
      <c r="I698" s="28" t="s">
        <v>840</v>
      </c>
      <c r="J698" s="37">
        <v>46985</v>
      </c>
      <c r="K698" s="37">
        <v>19017</v>
      </c>
      <c r="L698" s="39">
        <v>46178</v>
      </c>
      <c r="M698" s="39">
        <v>46178</v>
      </c>
      <c r="N698" s="31"/>
      <c r="O698" s="30">
        <f t="shared" si="72"/>
        <v>3</v>
      </c>
      <c r="P698" s="30">
        <f>IFERROR(IF(M698="",0,M698-I.T[[#This Row],[Data Expedição]]),"")</f>
        <v>0</v>
      </c>
      <c r="Q698" s="32">
        <f t="shared" si="73"/>
        <v>46174</v>
      </c>
      <c r="R698" s="26" t="str">
        <f>IFERROR(IF(H698="Entregue",IF(COUNTIFS(I$2:$I1686,I698)&gt;1,"x",1),"x"),"")</f>
        <v>x</v>
      </c>
      <c r="S698" s="26">
        <v>2196</v>
      </c>
      <c r="T698" s="26">
        <v>1</v>
      </c>
      <c r="U698" s="26" t="s">
        <v>748</v>
      </c>
      <c r="V698" s="26" t="s">
        <v>730</v>
      </c>
      <c r="W698" s="26" t="s">
        <v>161</v>
      </c>
      <c r="X698" s="26"/>
    </row>
    <row r="699" spans="1:24" x14ac:dyDescent="0.25">
      <c r="A699" s="105">
        <v>46175</v>
      </c>
      <c r="B699" s="37">
        <v>43735</v>
      </c>
      <c r="C699" s="46" t="s">
        <v>487</v>
      </c>
      <c r="D699" s="37">
        <v>1</v>
      </c>
      <c r="E699" s="38">
        <v>228</v>
      </c>
      <c r="F699" s="4" t="s">
        <v>759</v>
      </c>
      <c r="G699" s="98">
        <v>9518</v>
      </c>
      <c r="H699" s="52" t="s">
        <v>168</v>
      </c>
      <c r="I699" s="28" t="s">
        <v>840</v>
      </c>
      <c r="J699" s="37">
        <v>46985</v>
      </c>
      <c r="K699" s="37">
        <v>19017</v>
      </c>
      <c r="L699" s="39">
        <v>46178</v>
      </c>
      <c r="M699" s="39">
        <v>46178</v>
      </c>
      <c r="N699" s="31"/>
      <c r="O699" s="30">
        <f t="shared" si="72"/>
        <v>3</v>
      </c>
      <c r="P699" s="30">
        <f>IFERROR(IF(M699="",0,M699-I.T[[#This Row],[Data Expedição]]),"")</f>
        <v>0</v>
      </c>
      <c r="Q699" s="32">
        <f t="shared" si="73"/>
        <v>46174</v>
      </c>
      <c r="R699" s="26" t="str">
        <f>IFERROR(IF(H699="Entregue",IF(COUNTIFS(I$2:$I1687,I699)&gt;1,"x",1),"x"),"")</f>
        <v>x</v>
      </c>
      <c r="S699" s="26">
        <v>2196</v>
      </c>
      <c r="T699" s="26">
        <v>1</v>
      </c>
      <c r="U699" s="26" t="s">
        <v>748</v>
      </c>
      <c r="V699" s="26" t="s">
        <v>730</v>
      </c>
      <c r="W699" s="26" t="s">
        <v>161</v>
      </c>
      <c r="X699" s="26"/>
    </row>
    <row r="700" spans="1:24" x14ac:dyDescent="0.25">
      <c r="A700" s="105">
        <v>46175</v>
      </c>
      <c r="B700" s="100">
        <v>32891</v>
      </c>
      <c r="C700" s="101" t="s">
        <v>488</v>
      </c>
      <c r="D700" s="100">
        <v>1</v>
      </c>
      <c r="E700" s="102">
        <v>222</v>
      </c>
      <c r="F700" s="4" t="s">
        <v>759</v>
      </c>
      <c r="G700" s="98">
        <v>9518</v>
      </c>
      <c r="H700" s="52" t="s">
        <v>168</v>
      </c>
      <c r="I700" s="28" t="s">
        <v>840</v>
      </c>
      <c r="J700" s="37">
        <v>46985</v>
      </c>
      <c r="K700" s="37">
        <v>19017</v>
      </c>
      <c r="L700" s="39">
        <v>46178</v>
      </c>
      <c r="M700" s="39">
        <v>46178</v>
      </c>
      <c r="N700" s="103"/>
      <c r="O700" s="57">
        <f t="shared" si="72"/>
        <v>3</v>
      </c>
      <c r="P700" s="30">
        <f>IFERROR(IF(M700="",0,M700-I.T[[#This Row],[Data Expedição]]),"")</f>
        <v>0</v>
      </c>
      <c r="Q700" s="59">
        <f t="shared" si="73"/>
        <v>46174</v>
      </c>
      <c r="R700" s="60" t="str">
        <f>IFERROR(IF(H700="Entregue",IF(COUNTIFS(I$2:$I1688,I700)&gt;1,"x",1),"x"),"")</f>
        <v>x</v>
      </c>
      <c r="S700" s="26">
        <v>2196</v>
      </c>
      <c r="T700" s="26">
        <v>1</v>
      </c>
      <c r="U700" s="26" t="s">
        <v>748</v>
      </c>
      <c r="V700" s="26" t="s">
        <v>730</v>
      </c>
      <c r="W700" s="26" t="s">
        <v>161</v>
      </c>
      <c r="X700" s="60"/>
    </row>
    <row r="701" spans="1:24" x14ac:dyDescent="0.25">
      <c r="A701" s="105">
        <v>46175</v>
      </c>
      <c r="B701" s="100">
        <v>32647</v>
      </c>
      <c r="C701" s="101" t="s">
        <v>490</v>
      </c>
      <c r="D701" s="100">
        <v>1</v>
      </c>
      <c r="E701" s="102">
        <v>222</v>
      </c>
      <c r="F701" s="4" t="s">
        <v>759</v>
      </c>
      <c r="G701" s="98">
        <v>9518</v>
      </c>
      <c r="H701" s="52" t="s">
        <v>168</v>
      </c>
      <c r="I701" s="28" t="s">
        <v>840</v>
      </c>
      <c r="J701" s="37">
        <v>46985</v>
      </c>
      <c r="K701" s="37">
        <v>19017</v>
      </c>
      <c r="L701" s="39">
        <v>46178</v>
      </c>
      <c r="M701" s="39">
        <v>46178</v>
      </c>
      <c r="N701" s="103"/>
      <c r="O701" s="57">
        <f t="shared" si="72"/>
        <v>3</v>
      </c>
      <c r="P701" s="30">
        <f>IFERROR(IF(M701="",0,M701-I.T[[#This Row],[Data Expedição]]),"")</f>
        <v>0</v>
      </c>
      <c r="Q701" s="59">
        <f t="shared" si="73"/>
        <v>46174</v>
      </c>
      <c r="R701" s="60" t="str">
        <f>IFERROR(IF(H701="Entregue",IF(COUNTIFS(I$2:$I1690,I701)&gt;1,"x",1),"x"),"")</f>
        <v>x</v>
      </c>
      <c r="S701" s="26">
        <v>2196</v>
      </c>
      <c r="T701" s="26">
        <v>1</v>
      </c>
      <c r="U701" s="26" t="s">
        <v>748</v>
      </c>
      <c r="V701" s="26" t="s">
        <v>730</v>
      </c>
      <c r="W701" s="26" t="s">
        <v>161</v>
      </c>
      <c r="X701" s="60"/>
    </row>
    <row r="702" spans="1:24" x14ac:dyDescent="0.25">
      <c r="A702" s="105">
        <v>46175</v>
      </c>
      <c r="B702" s="37">
        <v>8255</v>
      </c>
      <c r="C702" s="46" t="s">
        <v>494</v>
      </c>
      <c r="D702" s="37">
        <v>1</v>
      </c>
      <c r="E702" s="38">
        <v>204</v>
      </c>
      <c r="F702" s="4" t="s">
        <v>759</v>
      </c>
      <c r="G702" s="98">
        <v>9518</v>
      </c>
      <c r="H702" s="52" t="s">
        <v>168</v>
      </c>
      <c r="I702" s="28" t="s">
        <v>840</v>
      </c>
      <c r="J702" s="37">
        <v>46985</v>
      </c>
      <c r="K702" s="37">
        <v>19017</v>
      </c>
      <c r="L702" s="39">
        <v>46178</v>
      </c>
      <c r="M702" s="39">
        <v>46178</v>
      </c>
      <c r="N702" s="31"/>
      <c r="O702" s="30">
        <f t="shared" si="72"/>
        <v>3</v>
      </c>
      <c r="P702" s="30">
        <f>IFERROR(IF(M702="",0,M702-I.T[[#This Row],[Data Expedição]]),"")</f>
        <v>0</v>
      </c>
      <c r="Q702" s="32">
        <f t="shared" si="73"/>
        <v>46174</v>
      </c>
      <c r="R702" s="26" t="str">
        <f>IFERROR(IF(H702="Entregue",IF(COUNTIFS(I$2:$I1698,I702)&gt;1,"x",1),"x"),"")</f>
        <v>x</v>
      </c>
      <c r="S702" s="26">
        <v>2196</v>
      </c>
      <c r="T702" s="26">
        <v>1</v>
      </c>
      <c r="U702" s="26" t="s">
        <v>748</v>
      </c>
      <c r="V702" s="26" t="s">
        <v>730</v>
      </c>
      <c r="W702" s="26" t="s">
        <v>161</v>
      </c>
      <c r="X702" s="26"/>
    </row>
    <row r="703" spans="1:24" x14ac:dyDescent="0.25">
      <c r="A703" s="105">
        <v>46175</v>
      </c>
      <c r="B703" s="37">
        <v>95241</v>
      </c>
      <c r="C703" s="46" t="s">
        <v>495</v>
      </c>
      <c r="D703" s="37">
        <v>1</v>
      </c>
      <c r="E703" s="38">
        <v>204</v>
      </c>
      <c r="F703" s="4" t="s">
        <v>759</v>
      </c>
      <c r="G703" s="98">
        <v>9518</v>
      </c>
      <c r="H703" s="52" t="s">
        <v>168</v>
      </c>
      <c r="I703" s="28" t="s">
        <v>840</v>
      </c>
      <c r="J703" s="37">
        <v>46985</v>
      </c>
      <c r="K703" s="37">
        <v>19017</v>
      </c>
      <c r="L703" s="39">
        <v>46178</v>
      </c>
      <c r="M703" s="39">
        <v>46178</v>
      </c>
      <c r="N703" s="31"/>
      <c r="O703" s="30">
        <f t="shared" si="72"/>
        <v>3</v>
      </c>
      <c r="P703" s="30">
        <f>IFERROR(IF(M703="",0,M703-I.T[[#This Row],[Data Expedição]]),"")</f>
        <v>0</v>
      </c>
      <c r="Q703" s="32">
        <f t="shared" si="73"/>
        <v>46174</v>
      </c>
      <c r="R703" s="26" t="str">
        <f>IFERROR(IF(H703="Entregue",IF(COUNTIFS(I$2:$I1699,I703)&gt;1,"x",1),"x"),"")</f>
        <v>x</v>
      </c>
      <c r="S703" s="26">
        <v>2196</v>
      </c>
      <c r="T703" s="26">
        <v>1</v>
      </c>
      <c r="U703" s="26" t="s">
        <v>748</v>
      </c>
      <c r="V703" s="26" t="s">
        <v>730</v>
      </c>
      <c r="W703" s="26" t="s">
        <v>161</v>
      </c>
      <c r="X703" s="26"/>
    </row>
    <row r="704" spans="1:24" x14ac:dyDescent="0.25">
      <c r="A704" s="105">
        <v>46175</v>
      </c>
      <c r="B704" s="37">
        <v>95687</v>
      </c>
      <c r="C704" s="46" t="s">
        <v>496</v>
      </c>
      <c r="D704" s="37">
        <v>1</v>
      </c>
      <c r="E704" s="38">
        <v>204</v>
      </c>
      <c r="F704" s="4" t="s">
        <v>759</v>
      </c>
      <c r="G704" s="98">
        <v>9518</v>
      </c>
      <c r="H704" s="52" t="s">
        <v>168</v>
      </c>
      <c r="I704" s="28" t="s">
        <v>840</v>
      </c>
      <c r="J704" s="37">
        <v>46985</v>
      </c>
      <c r="K704" s="37">
        <v>19017</v>
      </c>
      <c r="L704" s="39">
        <v>46178</v>
      </c>
      <c r="M704" s="39">
        <v>46178</v>
      </c>
      <c r="N704" s="31"/>
      <c r="O704" s="30">
        <f t="shared" si="72"/>
        <v>3</v>
      </c>
      <c r="P704" s="30">
        <f>IFERROR(IF(M704="",0,M704-I.T[[#This Row],[Data Expedição]]),"")</f>
        <v>0</v>
      </c>
      <c r="Q704" s="32">
        <f t="shared" si="73"/>
        <v>46174</v>
      </c>
      <c r="R704" s="26" t="str">
        <f>IFERROR(IF(H704="Entregue",IF(COUNTIFS(I$2:$I1700,I704)&gt;1,"x",1),"x"),"")</f>
        <v>x</v>
      </c>
      <c r="S704" s="26">
        <v>2196</v>
      </c>
      <c r="T704" s="26">
        <v>1</v>
      </c>
      <c r="U704" s="26" t="s">
        <v>748</v>
      </c>
      <c r="V704" s="26" t="s">
        <v>730</v>
      </c>
      <c r="W704" s="26" t="s">
        <v>161</v>
      </c>
      <c r="X704" s="26"/>
    </row>
    <row r="705" spans="1:24" x14ac:dyDescent="0.25">
      <c r="A705" s="105">
        <v>46175</v>
      </c>
      <c r="B705" s="37">
        <v>43317</v>
      </c>
      <c r="C705" s="46" t="s">
        <v>497</v>
      </c>
      <c r="D705" s="37">
        <v>1</v>
      </c>
      <c r="E705" s="38">
        <v>204</v>
      </c>
      <c r="F705" s="4" t="s">
        <v>759</v>
      </c>
      <c r="G705" s="98">
        <v>9518</v>
      </c>
      <c r="H705" s="52" t="s">
        <v>168</v>
      </c>
      <c r="I705" s="28" t="s">
        <v>840</v>
      </c>
      <c r="J705" s="37">
        <v>46985</v>
      </c>
      <c r="K705" s="37">
        <v>19017</v>
      </c>
      <c r="L705" s="39">
        <v>46178</v>
      </c>
      <c r="M705" s="39">
        <v>46178</v>
      </c>
      <c r="N705" s="31"/>
      <c r="O705" s="30">
        <f t="shared" si="72"/>
        <v>3</v>
      </c>
      <c r="P705" s="30">
        <f>IFERROR(IF(M705="",0,M705-I.T[[#This Row],[Data Expedição]]),"")</f>
        <v>0</v>
      </c>
      <c r="Q705" s="32">
        <f t="shared" si="73"/>
        <v>46174</v>
      </c>
      <c r="R705" s="26" t="str">
        <f>IFERROR(IF(H705="Entregue",IF(COUNTIFS(I$2:$I1701,I705)&gt;1,"x",1),"x"),"")</f>
        <v>x</v>
      </c>
      <c r="S705" s="26">
        <v>2196</v>
      </c>
      <c r="T705" s="26">
        <v>1</v>
      </c>
      <c r="U705" s="26" t="s">
        <v>748</v>
      </c>
      <c r="V705" s="26" t="s">
        <v>730</v>
      </c>
      <c r="W705" s="26" t="s">
        <v>161</v>
      </c>
      <c r="X705" s="26"/>
    </row>
    <row r="706" spans="1:24" x14ac:dyDescent="0.25">
      <c r="A706" s="105">
        <v>46175</v>
      </c>
      <c r="B706" s="37">
        <v>95430</v>
      </c>
      <c r="C706" s="46" t="s">
        <v>498</v>
      </c>
      <c r="D706" s="37">
        <v>1</v>
      </c>
      <c r="E706" s="38">
        <v>204</v>
      </c>
      <c r="F706" s="4" t="s">
        <v>759</v>
      </c>
      <c r="G706" s="98">
        <v>9518</v>
      </c>
      <c r="H706" s="52" t="s">
        <v>168</v>
      </c>
      <c r="I706" s="28" t="s">
        <v>840</v>
      </c>
      <c r="J706" s="37">
        <v>46985</v>
      </c>
      <c r="K706" s="37">
        <v>19017</v>
      </c>
      <c r="L706" s="39">
        <v>46178</v>
      </c>
      <c r="M706" s="39">
        <v>46178</v>
      </c>
      <c r="N706" s="31"/>
      <c r="O706" s="30">
        <f t="shared" si="72"/>
        <v>3</v>
      </c>
      <c r="P706" s="30">
        <f>IFERROR(IF(M706="",0,M706-I.T[[#This Row],[Data Expedição]]),"")</f>
        <v>0</v>
      </c>
      <c r="Q706" s="32">
        <f t="shared" si="73"/>
        <v>46174</v>
      </c>
      <c r="R706" s="26" t="str">
        <f>IFERROR(IF(H706="Entregue",IF(COUNTIFS(I$2:$I1702,I706)&gt;1,"x",1),"x"),"")</f>
        <v>x</v>
      </c>
      <c r="S706" s="26">
        <v>2196</v>
      </c>
      <c r="T706" s="26">
        <v>1</v>
      </c>
      <c r="U706" s="26" t="s">
        <v>748</v>
      </c>
      <c r="V706" s="26" t="s">
        <v>730</v>
      </c>
      <c r="W706" s="26" t="s">
        <v>161</v>
      </c>
      <c r="X706" s="26"/>
    </row>
    <row r="707" spans="1:24" x14ac:dyDescent="0.25">
      <c r="A707" s="105">
        <v>46175</v>
      </c>
      <c r="B707" s="37">
        <v>32671</v>
      </c>
      <c r="C707" s="46" t="s">
        <v>499</v>
      </c>
      <c r="D707" s="37">
        <v>1</v>
      </c>
      <c r="E707" s="38">
        <v>204</v>
      </c>
      <c r="F707" s="4" t="s">
        <v>759</v>
      </c>
      <c r="G707" s="98">
        <v>9518</v>
      </c>
      <c r="H707" s="52" t="s">
        <v>168</v>
      </c>
      <c r="I707" s="28" t="s">
        <v>840</v>
      </c>
      <c r="J707" s="37">
        <v>46985</v>
      </c>
      <c r="K707" s="37">
        <v>19017</v>
      </c>
      <c r="L707" s="39">
        <v>46178</v>
      </c>
      <c r="M707" s="39">
        <v>46178</v>
      </c>
      <c r="N707" s="31"/>
      <c r="O707" s="30">
        <f t="shared" si="72"/>
        <v>3</v>
      </c>
      <c r="P707" s="30">
        <f>IFERROR(IF(M707="",0,M707-I.T[[#This Row],[Data Expedição]]),"")</f>
        <v>0</v>
      </c>
      <c r="Q707" s="32">
        <f t="shared" si="73"/>
        <v>46174</v>
      </c>
      <c r="R707" s="26" t="str">
        <f>IFERROR(IF(H707="Entregue",IF(COUNTIFS(I$2:$I1703,I707)&gt;1,"x",1),"x"),"")</f>
        <v>x</v>
      </c>
      <c r="S707" s="26">
        <v>2196</v>
      </c>
      <c r="T707" s="26">
        <v>1</v>
      </c>
      <c r="U707" s="26" t="s">
        <v>748</v>
      </c>
      <c r="V707" s="26" t="s">
        <v>730</v>
      </c>
      <c r="W707" s="26" t="s">
        <v>161</v>
      </c>
      <c r="X707" s="26"/>
    </row>
    <row r="708" spans="1:24" x14ac:dyDescent="0.25">
      <c r="A708" s="105">
        <v>46175</v>
      </c>
      <c r="B708" s="100">
        <v>8258</v>
      </c>
      <c r="C708" s="101" t="s">
        <v>500</v>
      </c>
      <c r="D708" s="100">
        <v>1</v>
      </c>
      <c r="E708" s="102">
        <v>204</v>
      </c>
      <c r="F708" s="4" t="s">
        <v>759</v>
      </c>
      <c r="G708" s="98">
        <v>9518</v>
      </c>
      <c r="H708" s="52" t="s">
        <v>168</v>
      </c>
      <c r="I708" s="28" t="s">
        <v>840</v>
      </c>
      <c r="J708" s="37">
        <v>46985</v>
      </c>
      <c r="K708" s="37">
        <v>19017</v>
      </c>
      <c r="L708" s="39">
        <v>46178</v>
      </c>
      <c r="M708" s="39">
        <v>46178</v>
      </c>
      <c r="N708" s="103"/>
      <c r="O708" s="57">
        <f t="shared" si="72"/>
        <v>3</v>
      </c>
      <c r="P708" s="30">
        <f>IFERROR(IF(M708="",0,M708-I.T[[#This Row],[Data Expedição]]),"")</f>
        <v>0</v>
      </c>
      <c r="Q708" s="59">
        <f t="shared" si="73"/>
        <v>46174</v>
      </c>
      <c r="R708" s="60" t="str">
        <f>IFERROR(IF(H708="Entregue",IF(COUNTIFS(I$2:$I1704,I708)&gt;1,"x",1),"x"),"")</f>
        <v>x</v>
      </c>
      <c r="S708" s="26">
        <v>2196</v>
      </c>
      <c r="T708" s="26">
        <v>1</v>
      </c>
      <c r="U708" s="26" t="s">
        <v>748</v>
      </c>
      <c r="V708" s="26" t="s">
        <v>730</v>
      </c>
      <c r="W708" s="26" t="s">
        <v>161</v>
      </c>
      <c r="X708" s="60"/>
    </row>
    <row r="709" spans="1:24" x14ac:dyDescent="0.25">
      <c r="A709" s="105">
        <v>46175</v>
      </c>
      <c r="B709" s="100">
        <v>34192</v>
      </c>
      <c r="C709" s="101" t="s">
        <v>515</v>
      </c>
      <c r="D709" s="100">
        <v>1</v>
      </c>
      <c r="E709" s="102">
        <v>174</v>
      </c>
      <c r="F709" s="4" t="s">
        <v>759</v>
      </c>
      <c r="G709" s="98">
        <v>9518</v>
      </c>
      <c r="H709" s="52" t="s">
        <v>168</v>
      </c>
      <c r="I709" s="28" t="s">
        <v>840</v>
      </c>
      <c r="J709" s="37">
        <v>46985</v>
      </c>
      <c r="K709" s="37">
        <v>19017</v>
      </c>
      <c r="L709" s="39">
        <v>46178</v>
      </c>
      <c r="M709" s="39">
        <v>46178</v>
      </c>
      <c r="N709" s="103"/>
      <c r="O709" s="57">
        <f t="shared" si="72"/>
        <v>3</v>
      </c>
      <c r="P709" s="30">
        <f>IFERROR(IF(M709="",0,M709-I.T[[#This Row],[Data Expedição]]),"")</f>
        <v>0</v>
      </c>
      <c r="Q709" s="59">
        <f t="shared" si="73"/>
        <v>46174</v>
      </c>
      <c r="R709" s="60" t="str">
        <f>IFERROR(IF(H709="Entregue",IF(COUNTIFS(I$2:$I1706,I709)&gt;1,"x",1),"x"),"")</f>
        <v>x</v>
      </c>
      <c r="S709" s="26">
        <v>2196</v>
      </c>
      <c r="T709" s="26">
        <v>1</v>
      </c>
      <c r="U709" s="26" t="s">
        <v>748</v>
      </c>
      <c r="V709" s="26" t="s">
        <v>730</v>
      </c>
      <c r="W709" s="26" t="s">
        <v>161</v>
      </c>
      <c r="X709" s="60"/>
    </row>
    <row r="710" spans="1:24" x14ac:dyDescent="0.25">
      <c r="A710" s="105">
        <v>46175</v>
      </c>
      <c r="B710" s="100">
        <v>32895</v>
      </c>
      <c r="C710" s="101" t="s">
        <v>517</v>
      </c>
      <c r="D710" s="100">
        <v>1</v>
      </c>
      <c r="E710" s="102">
        <v>162</v>
      </c>
      <c r="F710" s="4" t="s">
        <v>759</v>
      </c>
      <c r="G710" s="98">
        <v>9518</v>
      </c>
      <c r="H710" s="52" t="s">
        <v>168</v>
      </c>
      <c r="I710" s="28" t="s">
        <v>840</v>
      </c>
      <c r="J710" s="37">
        <v>46985</v>
      </c>
      <c r="K710" s="37">
        <v>19017</v>
      </c>
      <c r="L710" s="39">
        <v>46178</v>
      </c>
      <c r="M710" s="39">
        <v>46178</v>
      </c>
      <c r="N710" s="103"/>
      <c r="O710" s="57">
        <f t="shared" si="72"/>
        <v>3</v>
      </c>
      <c r="P710" s="30">
        <f>IFERROR(IF(M710="",0,M710-I.T[[#This Row],[Data Expedição]]),"")</f>
        <v>0</v>
      </c>
      <c r="Q710" s="59">
        <f t="shared" si="73"/>
        <v>46174</v>
      </c>
      <c r="R710" s="60" t="str">
        <f>IFERROR(IF(H710="Entregue",IF(COUNTIFS(I$2:$I1708,I710)&gt;1,"x",1),"x"),"")</f>
        <v>x</v>
      </c>
      <c r="S710" s="26">
        <v>2196</v>
      </c>
      <c r="T710" s="26">
        <v>1</v>
      </c>
      <c r="U710" s="26" t="s">
        <v>748</v>
      </c>
      <c r="V710" s="26" t="s">
        <v>730</v>
      </c>
      <c r="W710" s="26" t="s">
        <v>161</v>
      </c>
      <c r="X710" s="60"/>
    </row>
    <row r="711" spans="1:24" x14ac:dyDescent="0.25">
      <c r="A711" s="105">
        <v>46175</v>
      </c>
      <c r="B711" s="100">
        <v>32834</v>
      </c>
      <c r="C711" s="101" t="s">
        <v>520</v>
      </c>
      <c r="D711" s="100">
        <v>1</v>
      </c>
      <c r="E711" s="102">
        <v>162</v>
      </c>
      <c r="F711" s="4" t="s">
        <v>759</v>
      </c>
      <c r="G711" s="98">
        <v>9518</v>
      </c>
      <c r="H711" s="52" t="s">
        <v>168</v>
      </c>
      <c r="I711" s="28" t="s">
        <v>840</v>
      </c>
      <c r="J711" s="37">
        <v>46985</v>
      </c>
      <c r="K711" s="37">
        <v>19017</v>
      </c>
      <c r="L711" s="39">
        <v>46178</v>
      </c>
      <c r="M711" s="39">
        <v>46178</v>
      </c>
      <c r="N711" s="103"/>
      <c r="O711" s="57">
        <f t="shared" si="72"/>
        <v>3</v>
      </c>
      <c r="P711" s="30">
        <f>IFERROR(IF(M711="",0,M711-I.T[[#This Row],[Data Expedição]]),"")</f>
        <v>0</v>
      </c>
      <c r="Q711" s="59">
        <f t="shared" si="73"/>
        <v>46174</v>
      </c>
      <c r="R711" s="60" t="str">
        <f>IFERROR(IF(H711="Entregue",IF(COUNTIFS(I$2:$I1710,I711)&gt;1,"x",1),"x"),"")</f>
        <v>x</v>
      </c>
      <c r="S711" s="26">
        <v>2196</v>
      </c>
      <c r="T711" s="26">
        <v>1</v>
      </c>
      <c r="U711" s="26" t="s">
        <v>748</v>
      </c>
      <c r="V711" s="26" t="s">
        <v>730</v>
      </c>
      <c r="W711" s="26" t="s">
        <v>161</v>
      </c>
      <c r="X711" s="60"/>
    </row>
    <row r="712" spans="1:24" x14ac:dyDescent="0.25">
      <c r="A712" s="105">
        <v>46175</v>
      </c>
      <c r="B712" s="100">
        <v>32489</v>
      </c>
      <c r="C712" s="101" t="s">
        <v>524</v>
      </c>
      <c r="D712" s="100">
        <v>1</v>
      </c>
      <c r="E712" s="102">
        <v>138</v>
      </c>
      <c r="F712" s="4" t="s">
        <v>759</v>
      </c>
      <c r="G712" s="98">
        <v>9518</v>
      </c>
      <c r="H712" s="52" t="s">
        <v>168</v>
      </c>
      <c r="I712" s="28" t="s">
        <v>840</v>
      </c>
      <c r="J712" s="37">
        <v>46985</v>
      </c>
      <c r="K712" s="37">
        <v>19017</v>
      </c>
      <c r="L712" s="39">
        <v>46178</v>
      </c>
      <c r="M712" s="39">
        <v>46178</v>
      </c>
      <c r="N712" s="103"/>
      <c r="O712" s="57">
        <f t="shared" si="72"/>
        <v>3</v>
      </c>
      <c r="P712" s="30">
        <f>IFERROR(IF(M712="",0,M712-I.T[[#This Row],[Data Expedição]]),"")</f>
        <v>0</v>
      </c>
      <c r="Q712" s="59">
        <f t="shared" si="73"/>
        <v>46174</v>
      </c>
      <c r="R712" s="60" t="str">
        <f>IFERROR(IF(H712="Entregue",IF(COUNTIFS(I$2:$I1712,I712)&gt;1,"x",1),"x"),"")</f>
        <v>x</v>
      </c>
      <c r="S712" s="26">
        <v>2196</v>
      </c>
      <c r="T712" s="26">
        <v>1</v>
      </c>
      <c r="U712" s="26" t="s">
        <v>748</v>
      </c>
      <c r="V712" s="26" t="s">
        <v>730</v>
      </c>
      <c r="W712" s="26" t="s">
        <v>161</v>
      </c>
      <c r="X712" s="60"/>
    </row>
    <row r="713" spans="1:24" x14ac:dyDescent="0.25">
      <c r="A713" s="41"/>
      <c r="B713" s="4"/>
      <c r="C713" s="47"/>
      <c r="D713" s="4"/>
      <c r="E713" s="42"/>
      <c r="F713" s="4"/>
      <c r="G713" s="40"/>
      <c r="H713" s="4"/>
      <c r="I713" s="33"/>
      <c r="J713" s="4"/>
      <c r="K713" s="4"/>
      <c r="L713" s="41"/>
      <c r="M713" s="41"/>
      <c r="N713" s="33"/>
      <c r="O713" s="26"/>
      <c r="P713" s="26"/>
      <c r="Q713" s="25"/>
      <c r="R713" s="26"/>
      <c r="S713" s="26"/>
      <c r="T713" s="26"/>
      <c r="U713" s="26"/>
      <c r="V713" s="26"/>
      <c r="W713" s="26"/>
      <c r="X713" s="26"/>
    </row>
    <row r="714" spans="1:24" x14ac:dyDescent="0.25">
      <c r="A714" s="105">
        <v>46175</v>
      </c>
      <c r="B714" s="52">
        <v>33401</v>
      </c>
      <c r="C714" s="53" t="s">
        <v>394</v>
      </c>
      <c r="D714" s="52">
        <v>1</v>
      </c>
      <c r="E714" s="54">
        <v>720</v>
      </c>
      <c r="F714" s="55" t="s">
        <v>751</v>
      </c>
      <c r="G714" s="55">
        <v>9519</v>
      </c>
      <c r="H714" s="52" t="s">
        <v>841</v>
      </c>
      <c r="I714" s="56" t="s">
        <v>842</v>
      </c>
      <c r="J714" s="52"/>
      <c r="K714" s="52"/>
      <c r="L714" s="51"/>
      <c r="M714" s="51"/>
      <c r="N714" s="58"/>
      <c r="O714" s="57">
        <f>IFERROR(IF(L714="",0,L714-A714),"")</f>
        <v>0</v>
      </c>
      <c r="P714" s="30">
        <f>IFERROR(IF(M714="",0,M714-I.T[[#This Row],[Data Expedição]]),"")</f>
        <v>0</v>
      </c>
      <c r="Q714" s="59">
        <f>IFERROR(DATE(YEAR(A714),MONTH(A714),1),"")</f>
        <v>46174</v>
      </c>
      <c r="R714" s="60" t="str">
        <f>IFERROR(IF(H714="Entregue",IF(COUNTIFS(I$2:$I1716,I714)&gt;1,"x",1),"x"),"")</f>
        <v>x</v>
      </c>
      <c r="S714" s="26">
        <v>2196</v>
      </c>
      <c r="T714" s="26">
        <v>1</v>
      </c>
      <c r="U714" s="26" t="s">
        <v>748</v>
      </c>
      <c r="V714" s="26" t="s">
        <v>730</v>
      </c>
      <c r="W714" s="26" t="s">
        <v>161</v>
      </c>
      <c r="X714" s="60"/>
    </row>
    <row r="715" spans="1:24" x14ac:dyDescent="0.25">
      <c r="A715" s="105">
        <v>46175</v>
      </c>
      <c r="B715" s="52">
        <v>7035</v>
      </c>
      <c r="C715" s="53" t="s">
        <v>408</v>
      </c>
      <c r="D715" s="52">
        <v>1</v>
      </c>
      <c r="E715" s="54">
        <v>588</v>
      </c>
      <c r="F715" s="55" t="s">
        <v>751</v>
      </c>
      <c r="G715" s="55">
        <v>9519</v>
      </c>
      <c r="H715" s="52" t="s">
        <v>841</v>
      </c>
      <c r="I715" s="56" t="s">
        <v>842</v>
      </c>
      <c r="J715" s="52"/>
      <c r="K715" s="52"/>
      <c r="L715" s="51"/>
      <c r="M715" s="51"/>
      <c r="N715" s="58"/>
      <c r="O715" s="57">
        <f>IFERROR(IF(L715="",0,L715-A715),"")</f>
        <v>0</v>
      </c>
      <c r="P715" s="30">
        <f>IFERROR(IF(M715="",0,M715-I.T[[#This Row],[Data Expedição]]),"")</f>
        <v>0</v>
      </c>
      <c r="Q715" s="59">
        <f>IFERROR(DATE(YEAR(A715),MONTH(A715),1),"")</f>
        <v>46174</v>
      </c>
      <c r="R715" s="60" t="str">
        <f>IFERROR(IF(H715="Entregue",IF(COUNTIFS(I$2:$I1727,I715)&gt;1,"x",1),"x"),"")</f>
        <v>x</v>
      </c>
      <c r="S715" s="26">
        <v>2196</v>
      </c>
      <c r="T715" s="26">
        <v>1</v>
      </c>
      <c r="U715" s="26" t="s">
        <v>748</v>
      </c>
      <c r="V715" s="26" t="s">
        <v>730</v>
      </c>
      <c r="W715" s="26" t="s">
        <v>161</v>
      </c>
      <c r="X715" s="60"/>
    </row>
    <row r="716" spans="1:24" x14ac:dyDescent="0.25">
      <c r="A716" s="105">
        <v>46175</v>
      </c>
      <c r="B716" s="52">
        <v>32913</v>
      </c>
      <c r="C716" s="53" t="s">
        <v>462</v>
      </c>
      <c r="D716" s="52">
        <v>1</v>
      </c>
      <c r="E716" s="54">
        <v>282</v>
      </c>
      <c r="F716" s="55" t="s">
        <v>751</v>
      </c>
      <c r="G716" s="55">
        <v>9519</v>
      </c>
      <c r="H716" s="52" t="s">
        <v>841</v>
      </c>
      <c r="I716" s="56" t="s">
        <v>842</v>
      </c>
      <c r="J716" s="52"/>
      <c r="K716" s="52"/>
      <c r="L716" s="51"/>
      <c r="M716" s="51"/>
      <c r="N716" s="58"/>
      <c r="O716" s="57">
        <f>IFERROR(IF(L716="",0,L716-A716),"")</f>
        <v>0</v>
      </c>
      <c r="P716" s="30">
        <f>IFERROR(IF(M716="",0,M716-I.T[[#This Row],[Data Expedição]]),"")</f>
        <v>0</v>
      </c>
      <c r="Q716" s="59">
        <f>IFERROR(DATE(YEAR(A716),MONTH(A716),1),"")</f>
        <v>46174</v>
      </c>
      <c r="R716" s="60" t="str">
        <f>IFERROR(IF(H716="Entregue",IF(COUNTIFS(I$2:$I1729,I716)&gt;1,"x",1),"x"),"")</f>
        <v>x</v>
      </c>
      <c r="S716" s="26">
        <v>2196</v>
      </c>
      <c r="T716" s="26">
        <v>1</v>
      </c>
      <c r="U716" s="26" t="s">
        <v>748</v>
      </c>
      <c r="V716" s="26" t="s">
        <v>730</v>
      </c>
      <c r="W716" s="26" t="s">
        <v>161</v>
      </c>
      <c r="X716" s="60"/>
    </row>
    <row r="717" spans="1:24" x14ac:dyDescent="0.25">
      <c r="A717" s="105">
        <v>46175</v>
      </c>
      <c r="B717" s="52">
        <v>32442</v>
      </c>
      <c r="C717" s="53" t="s">
        <v>472</v>
      </c>
      <c r="D717" s="52">
        <v>1</v>
      </c>
      <c r="E717" s="54">
        <v>240</v>
      </c>
      <c r="F717" s="55" t="s">
        <v>751</v>
      </c>
      <c r="G717" s="55">
        <v>9519</v>
      </c>
      <c r="H717" s="52" t="s">
        <v>841</v>
      </c>
      <c r="I717" s="56" t="s">
        <v>842</v>
      </c>
      <c r="J717" s="52"/>
      <c r="K717" s="52"/>
      <c r="L717" s="51"/>
      <c r="M717" s="51"/>
      <c r="N717" s="58"/>
      <c r="O717" s="57">
        <f>IFERROR(IF(L717="",0,L717-A717),"")</f>
        <v>0</v>
      </c>
      <c r="P717" s="30">
        <f>IFERROR(IF(M717="",0,M717-I.T[[#This Row],[Data Expedição]]),"")</f>
        <v>0</v>
      </c>
      <c r="Q717" s="59">
        <f>IFERROR(DATE(YEAR(A717),MONTH(A717),1),"")</f>
        <v>46174</v>
      </c>
      <c r="R717" s="60" t="str">
        <f>IFERROR(IF(H717="Entregue",IF(COUNTIFS(I$2:$I1731,I717)&gt;1,"x",1),"x"),"")</f>
        <v>x</v>
      </c>
      <c r="S717" s="26">
        <v>2196</v>
      </c>
      <c r="T717" s="26">
        <v>1</v>
      </c>
      <c r="U717" s="26" t="s">
        <v>748</v>
      </c>
      <c r="V717" s="26" t="s">
        <v>730</v>
      </c>
      <c r="W717" s="26" t="s">
        <v>161</v>
      </c>
      <c r="X717" s="60"/>
    </row>
    <row r="718" spans="1:24" x14ac:dyDescent="0.25">
      <c r="A718" s="105">
        <v>46175</v>
      </c>
      <c r="B718" s="52">
        <v>95166</v>
      </c>
      <c r="C718" s="53" t="s">
        <v>505</v>
      </c>
      <c r="D718" s="52">
        <v>1</v>
      </c>
      <c r="E718" s="54">
        <v>192</v>
      </c>
      <c r="F718" s="55" t="s">
        <v>751</v>
      </c>
      <c r="G718" s="55">
        <v>9519</v>
      </c>
      <c r="H718" s="52" t="s">
        <v>841</v>
      </c>
      <c r="I718" s="56" t="s">
        <v>842</v>
      </c>
      <c r="J718" s="52"/>
      <c r="K718" s="52"/>
      <c r="L718" s="51"/>
      <c r="M718" s="51"/>
      <c r="N718" s="58"/>
      <c r="O718" s="57">
        <f>IFERROR(IF(L718="",0,L718-A718),"")</f>
        <v>0</v>
      </c>
      <c r="P718" s="30">
        <f>IFERROR(IF(M718="",0,M718-I.T[[#This Row],[Data Expedição]]),"")</f>
        <v>0</v>
      </c>
      <c r="Q718" s="59">
        <f>IFERROR(DATE(YEAR(A718),MONTH(A718),1),"")</f>
        <v>46174</v>
      </c>
      <c r="R718" s="60" t="str">
        <f>IFERROR(IF(H718="Entregue",IF(COUNTIFS(I$2:$I1733,I718)&gt;1,"x",1),"x"),"")</f>
        <v>x</v>
      </c>
      <c r="S718" s="26">
        <v>2196</v>
      </c>
      <c r="T718" s="26">
        <v>1</v>
      </c>
      <c r="U718" s="26" t="s">
        <v>748</v>
      </c>
      <c r="V718" s="26" t="s">
        <v>730</v>
      </c>
      <c r="W718" s="26" t="s">
        <v>161</v>
      </c>
      <c r="X718" s="60"/>
    </row>
    <row r="719" spans="1:24" x14ac:dyDescent="0.25">
      <c r="A719" s="39"/>
      <c r="B719" s="37"/>
      <c r="C719" s="46"/>
      <c r="D719" s="37"/>
      <c r="E719" s="38"/>
      <c r="F719" s="37"/>
      <c r="G719" s="98"/>
      <c r="H719" s="37"/>
      <c r="I719" s="28"/>
      <c r="J719" s="37"/>
      <c r="K719" s="37"/>
      <c r="L719" s="39"/>
      <c r="M719" s="39"/>
      <c r="N719" s="28"/>
      <c r="O719" s="26"/>
      <c r="P719" s="26"/>
      <c r="Q719" s="25"/>
      <c r="R719" s="26"/>
      <c r="S719" s="26"/>
      <c r="T719" s="26"/>
      <c r="U719" s="26"/>
      <c r="V719" s="26"/>
      <c r="W719" s="26"/>
      <c r="X719" s="26"/>
    </row>
    <row r="720" spans="1:24" x14ac:dyDescent="0.25">
      <c r="A720" s="105">
        <v>46176</v>
      </c>
      <c r="B720" s="100">
        <v>32060</v>
      </c>
      <c r="C720" s="101" t="s">
        <v>4</v>
      </c>
      <c r="D720" s="100">
        <v>7</v>
      </c>
      <c r="E720" s="102">
        <v>3264</v>
      </c>
      <c r="F720" s="100"/>
      <c r="G720" s="104"/>
      <c r="H720" s="1" t="s">
        <v>167</v>
      </c>
      <c r="I720" s="106"/>
      <c r="J720" s="100"/>
      <c r="K720" s="100"/>
      <c r="L720" s="105"/>
      <c r="M720" s="105"/>
      <c r="N720" s="103"/>
      <c r="O720" s="57">
        <f t="shared" ref="O720:O751" si="74">IFERROR(IF(L720="",0,L720-A720),"")</f>
        <v>0</v>
      </c>
      <c r="P720" s="30">
        <f>IFERROR(IF(M720="",0,M720-I.T[[#This Row],[Data Expedição]]),"")</f>
        <v>0</v>
      </c>
      <c r="Q720" s="59">
        <f t="shared" ref="Q720:Q751" si="75">IFERROR(DATE(YEAR(A720),MONTH(A720),1),"")</f>
        <v>46174</v>
      </c>
      <c r="R720" s="60" t="str">
        <f>IFERROR(IF(H720="Entregue",IF(COUNTIFS(I$2:$I1737,I720)&gt;1,"x",1),"x"),"")</f>
        <v>x</v>
      </c>
      <c r="S720" s="26">
        <v>2196</v>
      </c>
      <c r="T720" s="26">
        <v>1</v>
      </c>
      <c r="U720" s="26" t="s">
        <v>748</v>
      </c>
      <c r="V720" s="26" t="s">
        <v>730</v>
      </c>
      <c r="W720" s="26" t="s">
        <v>162</v>
      </c>
      <c r="X720" s="26" t="s">
        <v>739</v>
      </c>
    </row>
    <row r="721" spans="1:24" x14ac:dyDescent="0.25">
      <c r="A721" s="105">
        <v>46176</v>
      </c>
      <c r="B721" s="100">
        <v>95679</v>
      </c>
      <c r="C721" s="101" t="s">
        <v>8</v>
      </c>
      <c r="D721" s="100">
        <v>5</v>
      </c>
      <c r="E721" s="102">
        <v>2502</v>
      </c>
      <c r="F721" s="100"/>
      <c r="G721" s="104"/>
      <c r="H721" s="1" t="s">
        <v>167</v>
      </c>
      <c r="I721" s="106"/>
      <c r="J721" s="100"/>
      <c r="K721" s="100"/>
      <c r="L721" s="105"/>
      <c r="M721" s="105"/>
      <c r="N721" s="103"/>
      <c r="O721" s="57">
        <f t="shared" si="74"/>
        <v>0</v>
      </c>
      <c r="P721" s="30">
        <f>IFERROR(IF(M721="",0,M721-I.T[[#This Row],[Data Expedição]]),"")</f>
        <v>0</v>
      </c>
      <c r="Q721" s="59">
        <f t="shared" si="75"/>
        <v>46174</v>
      </c>
      <c r="R721" s="60" t="str">
        <f>IFERROR(IF(H721="Entregue",IF(COUNTIFS(I$2:$I1739,I721)&gt;1,"x",1),"x"),"")</f>
        <v>x</v>
      </c>
      <c r="S721" s="26">
        <v>2196</v>
      </c>
      <c r="T721" s="26">
        <v>1</v>
      </c>
      <c r="U721" s="26" t="s">
        <v>748</v>
      </c>
      <c r="V721" s="26" t="s">
        <v>730</v>
      </c>
      <c r="W721" s="26" t="s">
        <v>162</v>
      </c>
      <c r="X721" s="26" t="s">
        <v>739</v>
      </c>
    </row>
    <row r="722" spans="1:24" x14ac:dyDescent="0.25">
      <c r="A722" s="105">
        <v>46176</v>
      </c>
      <c r="B722" s="100">
        <v>30851</v>
      </c>
      <c r="C722" s="101" t="s">
        <v>47</v>
      </c>
      <c r="D722" s="100">
        <v>2</v>
      </c>
      <c r="E722" s="102">
        <v>1002</v>
      </c>
      <c r="F722" s="100"/>
      <c r="G722" s="104"/>
      <c r="H722" s="1" t="s">
        <v>167</v>
      </c>
      <c r="I722" s="106"/>
      <c r="J722" s="100"/>
      <c r="K722" s="100"/>
      <c r="L722" s="105"/>
      <c r="M722" s="105"/>
      <c r="N722" s="103"/>
      <c r="O722" s="57">
        <f t="shared" si="74"/>
        <v>0</v>
      </c>
      <c r="P722" s="30">
        <f>IFERROR(IF(M722="",0,M722-I.T[[#This Row],[Data Expedição]]),"")</f>
        <v>0</v>
      </c>
      <c r="Q722" s="59">
        <f t="shared" si="75"/>
        <v>46174</v>
      </c>
      <c r="R722" s="60" t="str">
        <f>IFERROR(IF(H722="Entregue",IF(COUNTIFS(I$2:$I1741,I722)&gt;1,"x",1),"x"),"")</f>
        <v>x</v>
      </c>
      <c r="S722" s="26">
        <v>2196</v>
      </c>
      <c r="T722" s="26">
        <v>1</v>
      </c>
      <c r="U722" s="26" t="s">
        <v>748</v>
      </c>
      <c r="V722" s="26" t="s">
        <v>730</v>
      </c>
      <c r="W722" s="26" t="s">
        <v>162</v>
      </c>
      <c r="X722" s="26" t="s">
        <v>739</v>
      </c>
    </row>
    <row r="723" spans="1:24" x14ac:dyDescent="0.25">
      <c r="A723" s="105">
        <v>46176</v>
      </c>
      <c r="B723" s="100">
        <v>95355</v>
      </c>
      <c r="C723" s="101" t="s">
        <v>48</v>
      </c>
      <c r="D723" s="100">
        <v>1</v>
      </c>
      <c r="E723" s="102">
        <v>912</v>
      </c>
      <c r="F723" s="100"/>
      <c r="G723" s="104"/>
      <c r="H723" s="1" t="s">
        <v>167</v>
      </c>
      <c r="I723" s="106"/>
      <c r="J723" s="100"/>
      <c r="K723" s="100"/>
      <c r="L723" s="105"/>
      <c r="M723" s="105"/>
      <c r="N723" s="103"/>
      <c r="O723" s="57">
        <f t="shared" si="74"/>
        <v>0</v>
      </c>
      <c r="P723" s="30">
        <f>IFERROR(IF(M723="",0,M723-I.T[[#This Row],[Data Expedição]]),"")</f>
        <v>0</v>
      </c>
      <c r="Q723" s="59">
        <f t="shared" si="75"/>
        <v>46174</v>
      </c>
      <c r="R723" s="60" t="str">
        <f>IFERROR(IF(H723="Entregue",IF(COUNTIFS(I$2:$I1743,I723)&gt;1,"x",1),"x"),"")</f>
        <v>x</v>
      </c>
      <c r="S723" s="26">
        <v>2196</v>
      </c>
      <c r="T723" s="26">
        <v>1</v>
      </c>
      <c r="U723" s="26" t="s">
        <v>748</v>
      </c>
      <c r="V723" s="26" t="s">
        <v>730</v>
      </c>
      <c r="W723" s="26" t="s">
        <v>162</v>
      </c>
      <c r="X723" s="26" t="s">
        <v>739</v>
      </c>
    </row>
    <row r="724" spans="1:24" x14ac:dyDescent="0.25">
      <c r="A724" s="105">
        <v>46176</v>
      </c>
      <c r="B724" s="37">
        <v>33271</v>
      </c>
      <c r="C724" s="46" t="s">
        <v>6</v>
      </c>
      <c r="D724" s="37">
        <v>2</v>
      </c>
      <c r="E724" s="38">
        <v>900</v>
      </c>
      <c r="F724" s="37"/>
      <c r="G724" s="98"/>
      <c r="H724" s="1" t="s">
        <v>167</v>
      </c>
      <c r="I724" s="28"/>
      <c r="J724" s="37"/>
      <c r="K724" s="37"/>
      <c r="L724" s="39"/>
      <c r="M724" s="39"/>
      <c r="N724" s="31"/>
      <c r="O724" s="30">
        <f t="shared" si="74"/>
        <v>0</v>
      </c>
      <c r="P724" s="30">
        <f>IFERROR(IF(M724="",0,M724-I.T[[#This Row],[Data Expedição]]),"")</f>
        <v>0</v>
      </c>
      <c r="Q724" s="32">
        <f t="shared" si="75"/>
        <v>46174</v>
      </c>
      <c r="R724" s="26" t="str">
        <f>IFERROR(IF(H724="Entregue",IF(COUNTIFS(I$2:$I1746,I724)&gt;1,"x",1),"x"),"")</f>
        <v>x</v>
      </c>
      <c r="S724" s="26">
        <v>2196</v>
      </c>
      <c r="T724" s="26">
        <v>1</v>
      </c>
      <c r="U724" s="26" t="s">
        <v>748</v>
      </c>
      <c r="V724" s="26" t="s">
        <v>730</v>
      </c>
      <c r="W724" s="26" t="s">
        <v>162</v>
      </c>
      <c r="X724" s="26" t="s">
        <v>739</v>
      </c>
    </row>
    <row r="725" spans="1:24" x14ac:dyDescent="0.25">
      <c r="A725" s="105">
        <v>46176</v>
      </c>
      <c r="B725" s="100">
        <v>32209</v>
      </c>
      <c r="C725" s="101" t="s">
        <v>18</v>
      </c>
      <c r="D725" s="100">
        <v>2</v>
      </c>
      <c r="E725" s="102">
        <v>882</v>
      </c>
      <c r="F725" s="100"/>
      <c r="G725" s="104"/>
      <c r="H725" s="1" t="s">
        <v>167</v>
      </c>
      <c r="I725" s="106"/>
      <c r="J725" s="100"/>
      <c r="K725" s="100"/>
      <c r="L725" s="105"/>
      <c r="M725" s="105"/>
      <c r="N725" s="103"/>
      <c r="O725" s="57">
        <f t="shared" si="74"/>
        <v>0</v>
      </c>
      <c r="P725" s="30">
        <f>IFERROR(IF(M725="",0,M725-I.T[[#This Row],[Data Expedição]]),"")</f>
        <v>0</v>
      </c>
      <c r="Q725" s="59">
        <f t="shared" si="75"/>
        <v>46174</v>
      </c>
      <c r="R725" s="60" t="str">
        <f>IFERROR(IF(H725="Entregue",IF(COUNTIFS(I$2:$I1747,I725)&gt;1,"x",1),"x"),"")</f>
        <v>x</v>
      </c>
      <c r="S725" s="26">
        <v>2196</v>
      </c>
      <c r="T725" s="26">
        <v>1</v>
      </c>
      <c r="U725" s="26" t="s">
        <v>748</v>
      </c>
      <c r="V725" s="26" t="s">
        <v>730</v>
      </c>
      <c r="W725" s="26" t="s">
        <v>162</v>
      </c>
      <c r="X725" s="26" t="s">
        <v>739</v>
      </c>
    </row>
    <row r="726" spans="1:24" x14ac:dyDescent="0.25">
      <c r="A726" s="105">
        <v>46176</v>
      </c>
      <c r="B726" s="100">
        <v>33584</v>
      </c>
      <c r="C726" s="101" t="s">
        <v>49</v>
      </c>
      <c r="D726" s="100">
        <v>2</v>
      </c>
      <c r="E726" s="102">
        <v>714</v>
      </c>
      <c r="F726" s="100"/>
      <c r="G726" s="104"/>
      <c r="H726" s="1" t="s">
        <v>167</v>
      </c>
      <c r="I726" s="106"/>
      <c r="J726" s="100"/>
      <c r="K726" s="100"/>
      <c r="L726" s="105"/>
      <c r="M726" s="105"/>
      <c r="N726" s="103"/>
      <c r="O726" s="57">
        <f t="shared" si="74"/>
        <v>0</v>
      </c>
      <c r="P726" s="30">
        <f>IFERROR(IF(M726="",0,M726-I.T[[#This Row],[Data Expedição]]),"")</f>
        <v>0</v>
      </c>
      <c r="Q726" s="59">
        <f t="shared" si="75"/>
        <v>46174</v>
      </c>
      <c r="R726" s="60" t="str">
        <f>IFERROR(IF(H726="Entregue",IF(COUNTIFS(I$2:$I1749,I726)&gt;1,"x",1),"x"),"")</f>
        <v>x</v>
      </c>
      <c r="S726" s="26">
        <v>2196</v>
      </c>
      <c r="T726" s="26">
        <v>1</v>
      </c>
      <c r="U726" s="26" t="s">
        <v>748</v>
      </c>
      <c r="V726" s="26" t="s">
        <v>730</v>
      </c>
      <c r="W726" s="26" t="s">
        <v>162</v>
      </c>
      <c r="X726" s="26" t="s">
        <v>739</v>
      </c>
    </row>
    <row r="727" spans="1:24" x14ac:dyDescent="0.25">
      <c r="A727" s="105">
        <v>46176</v>
      </c>
      <c r="B727" s="100">
        <v>32200</v>
      </c>
      <c r="C727" s="101" t="s">
        <v>50</v>
      </c>
      <c r="D727" s="100">
        <v>2</v>
      </c>
      <c r="E727" s="102">
        <v>654</v>
      </c>
      <c r="F727" s="100"/>
      <c r="G727" s="104"/>
      <c r="H727" s="1" t="s">
        <v>167</v>
      </c>
      <c r="I727" s="106"/>
      <c r="J727" s="100"/>
      <c r="K727" s="100"/>
      <c r="L727" s="105"/>
      <c r="M727" s="105"/>
      <c r="N727" s="103"/>
      <c r="O727" s="57">
        <f t="shared" si="74"/>
        <v>0</v>
      </c>
      <c r="P727" s="30">
        <f>IFERROR(IF(M727="",0,M727-I.T[[#This Row],[Data Expedição]]),"")</f>
        <v>0</v>
      </c>
      <c r="Q727" s="59">
        <f t="shared" si="75"/>
        <v>46174</v>
      </c>
      <c r="R727" s="60" t="str">
        <f>IFERROR(IF(H727="Entregue",IF(COUNTIFS(I$2:$I1751,I727)&gt;1,"x",1),"x"),"")</f>
        <v>x</v>
      </c>
      <c r="S727" s="26">
        <v>2196</v>
      </c>
      <c r="T727" s="26">
        <v>1</v>
      </c>
      <c r="U727" s="26" t="s">
        <v>748</v>
      </c>
      <c r="V727" s="26" t="s">
        <v>730</v>
      </c>
      <c r="W727" s="26" t="s">
        <v>162</v>
      </c>
      <c r="X727" s="26" t="s">
        <v>739</v>
      </c>
    </row>
    <row r="728" spans="1:24" x14ac:dyDescent="0.25">
      <c r="A728" s="105">
        <v>46176</v>
      </c>
      <c r="B728" s="100">
        <v>33583</v>
      </c>
      <c r="C728" s="101" t="s">
        <v>51</v>
      </c>
      <c r="D728" s="100">
        <v>2</v>
      </c>
      <c r="E728" s="102">
        <v>654</v>
      </c>
      <c r="F728" s="100"/>
      <c r="G728" s="104"/>
      <c r="H728" s="1" t="s">
        <v>167</v>
      </c>
      <c r="I728" s="106"/>
      <c r="J728" s="100"/>
      <c r="K728" s="100"/>
      <c r="L728" s="105"/>
      <c r="M728" s="105"/>
      <c r="N728" s="103"/>
      <c r="O728" s="57">
        <f t="shared" si="74"/>
        <v>0</v>
      </c>
      <c r="P728" s="30">
        <f>IFERROR(IF(M728="",0,M728-I.T[[#This Row],[Data Expedição]]),"")</f>
        <v>0</v>
      </c>
      <c r="Q728" s="59">
        <f t="shared" si="75"/>
        <v>46174</v>
      </c>
      <c r="R728" s="60" t="str">
        <f>IFERROR(IF(H728="Entregue",IF(COUNTIFS(I$2:$I1753,I728)&gt;1,"x",1),"x"),"")</f>
        <v>x</v>
      </c>
      <c r="S728" s="26">
        <v>2196</v>
      </c>
      <c r="T728" s="26">
        <v>1</v>
      </c>
      <c r="U728" s="26" t="s">
        <v>748</v>
      </c>
      <c r="V728" s="26" t="s">
        <v>730</v>
      </c>
      <c r="W728" s="26" t="s">
        <v>162</v>
      </c>
      <c r="X728" s="26" t="s">
        <v>739</v>
      </c>
    </row>
    <row r="729" spans="1:24" x14ac:dyDescent="0.25">
      <c r="A729" s="105">
        <v>46176</v>
      </c>
      <c r="B729" s="37">
        <v>34936</v>
      </c>
      <c r="C729" s="46" t="s">
        <v>16</v>
      </c>
      <c r="D729" s="37">
        <v>2</v>
      </c>
      <c r="E729" s="38">
        <v>570</v>
      </c>
      <c r="F729" s="37"/>
      <c r="G729" s="98"/>
      <c r="H729" s="1" t="s">
        <v>167</v>
      </c>
      <c r="I729" s="28"/>
      <c r="J729" s="37"/>
      <c r="K729" s="37"/>
      <c r="L729" s="39"/>
      <c r="M729" s="39"/>
      <c r="N729" s="31"/>
      <c r="O729" s="30">
        <f t="shared" si="74"/>
        <v>0</v>
      </c>
      <c r="P729" s="30">
        <f>IFERROR(IF(M729="",0,M729-I.T[[#This Row],[Data Expedição]]),"")</f>
        <v>0</v>
      </c>
      <c r="Q729" s="32">
        <f t="shared" si="75"/>
        <v>46174</v>
      </c>
      <c r="R729" s="26" t="str">
        <f>IFERROR(IF(H729="Entregue",IF(COUNTIFS(I$2:$I1756,I729)&gt;1,"x",1),"x"),"")</f>
        <v>x</v>
      </c>
      <c r="S729" s="26">
        <v>2196</v>
      </c>
      <c r="T729" s="26">
        <v>1</v>
      </c>
      <c r="U729" s="26" t="s">
        <v>748</v>
      </c>
      <c r="V729" s="26" t="s">
        <v>730</v>
      </c>
      <c r="W729" s="26" t="s">
        <v>162</v>
      </c>
      <c r="X729" s="26" t="s">
        <v>739</v>
      </c>
    </row>
    <row r="730" spans="1:24" x14ac:dyDescent="0.25">
      <c r="A730" s="105">
        <v>46176</v>
      </c>
      <c r="B730" s="100">
        <v>33631</v>
      </c>
      <c r="C730" s="101" t="s">
        <v>52</v>
      </c>
      <c r="D730" s="100">
        <v>2</v>
      </c>
      <c r="E730" s="102">
        <v>552</v>
      </c>
      <c r="F730" s="100"/>
      <c r="G730" s="104"/>
      <c r="H730" s="1" t="s">
        <v>167</v>
      </c>
      <c r="I730" s="106"/>
      <c r="J730" s="100"/>
      <c r="K730" s="100"/>
      <c r="L730" s="105"/>
      <c r="M730" s="105"/>
      <c r="N730" s="103"/>
      <c r="O730" s="57">
        <f t="shared" si="74"/>
        <v>0</v>
      </c>
      <c r="P730" s="30">
        <f>IFERROR(IF(M730="",0,M730-I.T[[#This Row],[Data Expedição]]),"")</f>
        <v>0</v>
      </c>
      <c r="Q730" s="59">
        <f t="shared" si="75"/>
        <v>46174</v>
      </c>
      <c r="R730" s="60" t="str">
        <f>IFERROR(IF(H730="Entregue",IF(COUNTIFS(I$2:$I1757,I730)&gt;1,"x",1),"x"),"")</f>
        <v>x</v>
      </c>
      <c r="S730" s="26">
        <v>2196</v>
      </c>
      <c r="T730" s="26">
        <v>1</v>
      </c>
      <c r="U730" s="26" t="s">
        <v>748</v>
      </c>
      <c r="V730" s="26" t="s">
        <v>730</v>
      </c>
      <c r="W730" s="26" t="s">
        <v>162</v>
      </c>
      <c r="X730" s="26" t="s">
        <v>739</v>
      </c>
    </row>
    <row r="731" spans="1:24" x14ac:dyDescent="0.25">
      <c r="A731" s="105">
        <v>46176</v>
      </c>
      <c r="B731" s="100">
        <v>32247</v>
      </c>
      <c r="C731" s="101" t="s">
        <v>24</v>
      </c>
      <c r="D731" s="100">
        <v>2</v>
      </c>
      <c r="E731" s="102">
        <v>504</v>
      </c>
      <c r="F731" s="100"/>
      <c r="G731" s="104"/>
      <c r="H731" s="1" t="s">
        <v>167</v>
      </c>
      <c r="I731" s="106"/>
      <c r="J731" s="100"/>
      <c r="K731" s="100"/>
      <c r="L731" s="105"/>
      <c r="M731" s="105"/>
      <c r="N731" s="103"/>
      <c r="O731" s="57">
        <f t="shared" si="74"/>
        <v>0</v>
      </c>
      <c r="P731" s="30">
        <f>IFERROR(IF(M731="",0,M731-I.T[[#This Row],[Data Expedição]]),"")</f>
        <v>0</v>
      </c>
      <c r="Q731" s="59">
        <f t="shared" si="75"/>
        <v>46174</v>
      </c>
      <c r="R731" s="60" t="str">
        <f>IFERROR(IF(H731="Entregue",IF(COUNTIFS(I$2:$I1759,I731)&gt;1,"x",1),"x"),"")</f>
        <v>x</v>
      </c>
      <c r="S731" s="26">
        <v>2196</v>
      </c>
      <c r="T731" s="26">
        <v>1</v>
      </c>
      <c r="U731" s="26" t="s">
        <v>748</v>
      </c>
      <c r="V731" s="26" t="s">
        <v>730</v>
      </c>
      <c r="W731" s="26" t="s">
        <v>162</v>
      </c>
      <c r="X731" s="26" t="s">
        <v>739</v>
      </c>
    </row>
    <row r="732" spans="1:24" x14ac:dyDescent="0.25">
      <c r="A732" s="105">
        <v>46176</v>
      </c>
      <c r="B732" s="37">
        <v>95119</v>
      </c>
      <c r="C732" s="46" t="s">
        <v>53</v>
      </c>
      <c r="D732" s="37">
        <v>1</v>
      </c>
      <c r="E732" s="38">
        <v>450</v>
      </c>
      <c r="F732" s="37"/>
      <c r="G732" s="98"/>
      <c r="H732" s="1" t="s">
        <v>167</v>
      </c>
      <c r="I732" s="28"/>
      <c r="J732" s="37"/>
      <c r="K732" s="37"/>
      <c r="L732" s="39"/>
      <c r="M732" s="39"/>
      <c r="N732" s="31"/>
      <c r="O732" s="30">
        <f t="shared" si="74"/>
        <v>0</v>
      </c>
      <c r="P732" s="30">
        <f>IFERROR(IF(M732="",0,M732-I.T[[#This Row],[Data Expedição]]),"")</f>
        <v>0</v>
      </c>
      <c r="Q732" s="32">
        <f t="shared" si="75"/>
        <v>46174</v>
      </c>
      <c r="R732" s="26" t="str">
        <f>IFERROR(IF(H732="Entregue",IF(COUNTIFS(I$2:$I1762,I732)&gt;1,"x",1),"x"),"")</f>
        <v>x</v>
      </c>
      <c r="S732" s="26">
        <v>2196</v>
      </c>
      <c r="T732" s="26">
        <v>1</v>
      </c>
      <c r="U732" s="26" t="s">
        <v>748</v>
      </c>
      <c r="V732" s="26" t="s">
        <v>730</v>
      </c>
      <c r="W732" s="26" t="s">
        <v>162</v>
      </c>
      <c r="X732" s="26" t="s">
        <v>739</v>
      </c>
    </row>
    <row r="733" spans="1:24" x14ac:dyDescent="0.25">
      <c r="A733" s="105">
        <v>46176</v>
      </c>
      <c r="B733" s="100">
        <v>34932</v>
      </c>
      <c r="C733" s="101" t="s">
        <v>20</v>
      </c>
      <c r="D733" s="100">
        <v>1</v>
      </c>
      <c r="E733" s="102">
        <v>450</v>
      </c>
      <c r="F733" s="100"/>
      <c r="G733" s="104"/>
      <c r="H733" s="1" t="s">
        <v>167</v>
      </c>
      <c r="I733" s="106"/>
      <c r="J733" s="100"/>
      <c r="K733" s="100"/>
      <c r="L733" s="105"/>
      <c r="M733" s="105"/>
      <c r="N733" s="103"/>
      <c r="O733" s="57">
        <f t="shared" si="74"/>
        <v>0</v>
      </c>
      <c r="P733" s="30">
        <f>IFERROR(IF(M733="",0,M733-I.T[[#This Row],[Data Expedição]]),"")</f>
        <v>0</v>
      </c>
      <c r="Q733" s="59">
        <f t="shared" si="75"/>
        <v>46174</v>
      </c>
      <c r="R733" s="60" t="str">
        <f>IFERROR(IF(H733="Entregue",IF(COUNTIFS(I$2:$I1763,I733)&gt;1,"x",1),"x"),"")</f>
        <v>x</v>
      </c>
      <c r="S733" s="26">
        <v>2196</v>
      </c>
      <c r="T733" s="26">
        <v>1</v>
      </c>
      <c r="U733" s="26" t="s">
        <v>748</v>
      </c>
      <c r="V733" s="26" t="s">
        <v>730</v>
      </c>
      <c r="W733" s="26" t="s">
        <v>162</v>
      </c>
      <c r="X733" s="26" t="s">
        <v>739</v>
      </c>
    </row>
    <row r="734" spans="1:24" x14ac:dyDescent="0.25">
      <c r="A734" s="105">
        <v>46176</v>
      </c>
      <c r="B734" s="100">
        <v>33272</v>
      </c>
      <c r="C734" s="101" t="s">
        <v>14</v>
      </c>
      <c r="D734" s="100">
        <v>1</v>
      </c>
      <c r="E734" s="102">
        <v>444</v>
      </c>
      <c r="F734" s="100"/>
      <c r="G734" s="104"/>
      <c r="H734" s="1" t="s">
        <v>167</v>
      </c>
      <c r="I734" s="106"/>
      <c r="J734" s="100"/>
      <c r="K734" s="100"/>
      <c r="L734" s="105"/>
      <c r="M734" s="105"/>
      <c r="N734" s="103"/>
      <c r="O734" s="57">
        <f t="shared" si="74"/>
        <v>0</v>
      </c>
      <c r="P734" s="30">
        <f>IFERROR(IF(M734="",0,M734-I.T[[#This Row],[Data Expedição]]),"")</f>
        <v>0</v>
      </c>
      <c r="Q734" s="59">
        <f t="shared" si="75"/>
        <v>46174</v>
      </c>
      <c r="R734" s="60" t="str">
        <f>IFERROR(IF(H734="Entregue",IF(COUNTIFS(I$2:$I1765,I734)&gt;1,"x",1),"x"),"")</f>
        <v>x</v>
      </c>
      <c r="S734" s="26">
        <v>2196</v>
      </c>
      <c r="T734" s="26">
        <v>1</v>
      </c>
      <c r="U734" s="26" t="s">
        <v>748</v>
      </c>
      <c r="V734" s="26" t="s">
        <v>730</v>
      </c>
      <c r="W734" s="26" t="s">
        <v>162</v>
      </c>
      <c r="X734" s="26" t="s">
        <v>739</v>
      </c>
    </row>
    <row r="735" spans="1:24" x14ac:dyDescent="0.25">
      <c r="A735" s="105">
        <v>46176</v>
      </c>
      <c r="B735" s="37">
        <v>32199</v>
      </c>
      <c r="C735" s="46" t="s">
        <v>54</v>
      </c>
      <c r="D735" s="37">
        <v>1</v>
      </c>
      <c r="E735" s="38">
        <v>402</v>
      </c>
      <c r="F735" s="37"/>
      <c r="G735" s="98"/>
      <c r="H735" s="1" t="s">
        <v>167</v>
      </c>
      <c r="I735" s="28"/>
      <c r="J735" s="37"/>
      <c r="K735" s="37"/>
      <c r="L735" s="39"/>
      <c r="M735" s="39"/>
      <c r="N735" s="31"/>
      <c r="O735" s="30">
        <f t="shared" si="74"/>
        <v>0</v>
      </c>
      <c r="P735" s="30">
        <f>IFERROR(IF(M735="",0,M735-I.T[[#This Row],[Data Expedição]]),"")</f>
        <v>0</v>
      </c>
      <c r="Q735" s="32">
        <f t="shared" si="75"/>
        <v>46174</v>
      </c>
      <c r="R735" s="26" t="str">
        <f>IFERROR(IF(H735="Entregue",IF(COUNTIFS(I$2:$I1768,I735)&gt;1,"x",1),"x"),"")</f>
        <v>x</v>
      </c>
      <c r="S735" s="26">
        <v>2196</v>
      </c>
      <c r="T735" s="26">
        <v>1</v>
      </c>
      <c r="U735" s="26" t="s">
        <v>748</v>
      </c>
      <c r="V735" s="26" t="s">
        <v>730</v>
      </c>
      <c r="W735" s="26" t="s">
        <v>162</v>
      </c>
      <c r="X735" s="26" t="s">
        <v>739</v>
      </c>
    </row>
    <row r="736" spans="1:24" x14ac:dyDescent="0.25">
      <c r="A736" s="105">
        <v>46176</v>
      </c>
      <c r="B736" s="100">
        <v>95108</v>
      </c>
      <c r="C736" s="101" t="s">
        <v>40</v>
      </c>
      <c r="D736" s="100">
        <v>1</v>
      </c>
      <c r="E736" s="102">
        <v>402</v>
      </c>
      <c r="F736" s="100"/>
      <c r="G736" s="104"/>
      <c r="H736" s="1" t="s">
        <v>167</v>
      </c>
      <c r="I736" s="106"/>
      <c r="J736" s="100"/>
      <c r="K736" s="100"/>
      <c r="L736" s="105"/>
      <c r="M736" s="105"/>
      <c r="N736" s="103"/>
      <c r="O736" s="57">
        <f t="shared" si="74"/>
        <v>0</v>
      </c>
      <c r="P736" s="30">
        <f>IFERROR(IF(M736="",0,M736-I.T[[#This Row],[Data Expedição]]),"")</f>
        <v>0</v>
      </c>
      <c r="Q736" s="59">
        <f t="shared" si="75"/>
        <v>46174</v>
      </c>
      <c r="R736" s="60" t="str">
        <f>IFERROR(IF(H736="Entregue",IF(COUNTIFS(I$2:$I1769,I736)&gt;1,"x",1),"x"),"")</f>
        <v>x</v>
      </c>
      <c r="S736" s="26">
        <v>2196</v>
      </c>
      <c r="T736" s="26">
        <v>1</v>
      </c>
      <c r="U736" s="26" t="s">
        <v>748</v>
      </c>
      <c r="V736" s="26" t="s">
        <v>730</v>
      </c>
      <c r="W736" s="26" t="s">
        <v>162</v>
      </c>
      <c r="X736" s="26" t="s">
        <v>739</v>
      </c>
    </row>
    <row r="737" spans="1:24" x14ac:dyDescent="0.25">
      <c r="A737" s="105">
        <v>46176</v>
      </c>
      <c r="B737" s="100">
        <v>95076</v>
      </c>
      <c r="C737" s="101" t="s">
        <v>26</v>
      </c>
      <c r="D737" s="100">
        <v>1</v>
      </c>
      <c r="E737" s="102">
        <v>324</v>
      </c>
      <c r="F737" s="100"/>
      <c r="G737" s="104"/>
      <c r="H737" s="1" t="s">
        <v>167</v>
      </c>
      <c r="I737" s="106"/>
      <c r="J737" s="100"/>
      <c r="K737" s="100"/>
      <c r="L737" s="105"/>
      <c r="M737" s="105"/>
      <c r="N737" s="103"/>
      <c r="O737" s="57">
        <f t="shared" si="74"/>
        <v>0</v>
      </c>
      <c r="P737" s="30">
        <f>IFERROR(IF(M737="",0,M737-I.T[[#This Row],[Data Expedição]]),"")</f>
        <v>0</v>
      </c>
      <c r="Q737" s="59">
        <f t="shared" si="75"/>
        <v>46174</v>
      </c>
      <c r="R737" s="60" t="str">
        <f>IFERROR(IF(H737="Entregue",IF(COUNTIFS(I$2:$I1771,I737)&gt;1,"x",1),"x"),"")</f>
        <v>x</v>
      </c>
      <c r="S737" s="26">
        <v>2196</v>
      </c>
      <c r="T737" s="26">
        <v>1</v>
      </c>
      <c r="U737" s="26" t="s">
        <v>748</v>
      </c>
      <c r="V737" s="26" t="s">
        <v>730</v>
      </c>
      <c r="W737" s="26" t="s">
        <v>162</v>
      </c>
      <c r="X737" s="26" t="s">
        <v>739</v>
      </c>
    </row>
    <row r="738" spans="1:24" x14ac:dyDescent="0.25">
      <c r="A738" s="105">
        <v>46176</v>
      </c>
      <c r="B738" s="100">
        <v>95004</v>
      </c>
      <c r="C738" s="101" t="s">
        <v>80</v>
      </c>
      <c r="D738" s="100">
        <v>1</v>
      </c>
      <c r="E738" s="102">
        <v>324</v>
      </c>
      <c r="F738" s="100"/>
      <c r="G738" s="104"/>
      <c r="H738" s="1" t="s">
        <v>167</v>
      </c>
      <c r="I738" s="106"/>
      <c r="J738" s="100"/>
      <c r="K738" s="100"/>
      <c r="L738" s="105"/>
      <c r="M738" s="105"/>
      <c r="N738" s="103"/>
      <c r="O738" s="57">
        <f t="shared" si="74"/>
        <v>0</v>
      </c>
      <c r="P738" s="30">
        <f>IFERROR(IF(M738="",0,M738-I.T[[#This Row],[Data Expedição]]),"")</f>
        <v>0</v>
      </c>
      <c r="Q738" s="59">
        <f t="shared" si="75"/>
        <v>46174</v>
      </c>
      <c r="R738" s="60" t="str">
        <f>IFERROR(IF(H738="Entregue",IF(COUNTIFS(I$2:$I1773,I738)&gt;1,"x",1),"x"),"")</f>
        <v>x</v>
      </c>
      <c r="S738" s="26">
        <v>2196</v>
      </c>
      <c r="T738" s="26">
        <v>1</v>
      </c>
      <c r="U738" s="26" t="s">
        <v>748</v>
      </c>
      <c r="V738" s="26" t="s">
        <v>730</v>
      </c>
      <c r="W738" s="26" t="s">
        <v>162</v>
      </c>
      <c r="X738" s="26" t="s">
        <v>739</v>
      </c>
    </row>
    <row r="739" spans="1:24" x14ac:dyDescent="0.25">
      <c r="A739" s="105">
        <v>46176</v>
      </c>
      <c r="B739" s="100">
        <v>33107</v>
      </c>
      <c r="C739" s="101" t="s">
        <v>12</v>
      </c>
      <c r="D739" s="100">
        <v>1</v>
      </c>
      <c r="E739" s="102">
        <v>312</v>
      </c>
      <c r="F739" s="100"/>
      <c r="G739" s="104"/>
      <c r="H739" s="1" t="s">
        <v>167</v>
      </c>
      <c r="I739" s="106"/>
      <c r="J739" s="100"/>
      <c r="K739" s="100"/>
      <c r="L739" s="105"/>
      <c r="M739" s="105"/>
      <c r="N739" s="103"/>
      <c r="O739" s="57">
        <f t="shared" si="74"/>
        <v>0</v>
      </c>
      <c r="P739" s="30">
        <f>IFERROR(IF(M739="",0,M739-I.T[[#This Row],[Data Expedição]]),"")</f>
        <v>0</v>
      </c>
      <c r="Q739" s="59">
        <f t="shared" si="75"/>
        <v>46174</v>
      </c>
      <c r="R739" s="60" t="str">
        <f>IFERROR(IF(H739="Entregue",IF(COUNTIFS(I$2:$I1775,I739)&gt;1,"x",1),"x"),"")</f>
        <v>x</v>
      </c>
      <c r="S739" s="26">
        <v>2196</v>
      </c>
      <c r="T739" s="26">
        <v>1</v>
      </c>
      <c r="U739" s="26" t="s">
        <v>748</v>
      </c>
      <c r="V739" s="26" t="s">
        <v>730</v>
      </c>
      <c r="W739" s="26" t="s">
        <v>162</v>
      </c>
      <c r="X739" s="26" t="s">
        <v>739</v>
      </c>
    </row>
    <row r="740" spans="1:24" x14ac:dyDescent="0.25">
      <c r="A740" s="105">
        <v>46176</v>
      </c>
      <c r="B740" s="100">
        <v>32196</v>
      </c>
      <c r="C740" s="101" t="s">
        <v>57</v>
      </c>
      <c r="D740" s="100">
        <v>1</v>
      </c>
      <c r="E740" s="102">
        <v>270</v>
      </c>
      <c r="F740" s="100"/>
      <c r="G740" s="104"/>
      <c r="H740" s="1" t="s">
        <v>167</v>
      </c>
      <c r="I740" s="106"/>
      <c r="J740" s="100"/>
      <c r="K740" s="100"/>
      <c r="L740" s="105"/>
      <c r="M740" s="105"/>
      <c r="N740" s="103"/>
      <c r="O740" s="57">
        <f t="shared" si="74"/>
        <v>0</v>
      </c>
      <c r="P740" s="30">
        <f>IFERROR(IF(M740="",0,M740-I.T[[#This Row],[Data Expedição]]),"")</f>
        <v>0</v>
      </c>
      <c r="Q740" s="59">
        <f t="shared" si="75"/>
        <v>46174</v>
      </c>
      <c r="R740" s="60" t="str">
        <f>IFERROR(IF(H740="Entregue",IF(COUNTIFS(I$2:$I1777,I740)&gt;1,"x",1),"x"),"")</f>
        <v>x</v>
      </c>
      <c r="S740" s="26">
        <v>2196</v>
      </c>
      <c r="T740" s="26">
        <v>1</v>
      </c>
      <c r="U740" s="26" t="s">
        <v>748</v>
      </c>
      <c r="V740" s="26" t="s">
        <v>730</v>
      </c>
      <c r="W740" s="26" t="s">
        <v>162</v>
      </c>
      <c r="X740" s="26" t="s">
        <v>739</v>
      </c>
    </row>
    <row r="741" spans="1:24" x14ac:dyDescent="0.25">
      <c r="A741" s="105">
        <v>46176</v>
      </c>
      <c r="B741" s="100">
        <v>31786</v>
      </c>
      <c r="C741" s="101" t="s">
        <v>81</v>
      </c>
      <c r="D741" s="100">
        <v>1</v>
      </c>
      <c r="E741" s="102">
        <v>270</v>
      </c>
      <c r="F741" s="100"/>
      <c r="G741" s="104"/>
      <c r="H741" s="1" t="s">
        <v>167</v>
      </c>
      <c r="I741" s="106"/>
      <c r="J741" s="100"/>
      <c r="K741" s="100"/>
      <c r="L741" s="105"/>
      <c r="M741" s="105"/>
      <c r="N741" s="103"/>
      <c r="O741" s="57">
        <f t="shared" si="74"/>
        <v>0</v>
      </c>
      <c r="P741" s="30">
        <f>IFERROR(IF(M741="",0,M741-I.T[[#This Row],[Data Expedição]]),"")</f>
        <v>0</v>
      </c>
      <c r="Q741" s="59">
        <f t="shared" si="75"/>
        <v>46174</v>
      </c>
      <c r="R741" s="60" t="str">
        <f>IFERROR(IF(H741="Entregue",IF(COUNTIFS(I$2:$I1779,I741)&gt;1,"x",1),"x"),"")</f>
        <v>x</v>
      </c>
      <c r="S741" s="26">
        <v>2196</v>
      </c>
      <c r="T741" s="26">
        <v>1</v>
      </c>
      <c r="U741" s="26" t="s">
        <v>748</v>
      </c>
      <c r="V741" s="26" t="s">
        <v>730</v>
      </c>
      <c r="W741" s="26" t="s">
        <v>162</v>
      </c>
      <c r="X741" s="26" t="s">
        <v>739</v>
      </c>
    </row>
    <row r="742" spans="1:24" x14ac:dyDescent="0.25">
      <c r="A742" s="105">
        <v>46176</v>
      </c>
      <c r="B742" s="100">
        <v>33457</v>
      </c>
      <c r="C742" s="101" t="s">
        <v>82</v>
      </c>
      <c r="D742" s="100">
        <v>1</v>
      </c>
      <c r="E742" s="102">
        <v>240</v>
      </c>
      <c r="F742" s="100"/>
      <c r="G742" s="104"/>
      <c r="H742" s="1" t="s">
        <v>167</v>
      </c>
      <c r="I742" s="106"/>
      <c r="J742" s="100"/>
      <c r="K742" s="100"/>
      <c r="L742" s="105"/>
      <c r="M742" s="105"/>
      <c r="N742" s="103"/>
      <c r="O742" s="57">
        <f t="shared" si="74"/>
        <v>0</v>
      </c>
      <c r="P742" s="30">
        <f>IFERROR(IF(M742="",0,M742-I.T[[#This Row],[Data Expedição]]),"")</f>
        <v>0</v>
      </c>
      <c r="Q742" s="59">
        <f t="shared" si="75"/>
        <v>46174</v>
      </c>
      <c r="R742" s="60" t="str">
        <f>IFERROR(IF(H742="Entregue",IF(COUNTIFS(I$2:$I1781,I742)&gt;1,"x",1),"x"),"")</f>
        <v>x</v>
      </c>
      <c r="S742" s="26">
        <v>2196</v>
      </c>
      <c r="T742" s="26">
        <v>1</v>
      </c>
      <c r="U742" s="26" t="s">
        <v>748</v>
      </c>
      <c r="V742" s="26" t="s">
        <v>730</v>
      </c>
      <c r="W742" s="26" t="s">
        <v>162</v>
      </c>
      <c r="X742" s="26" t="s">
        <v>739</v>
      </c>
    </row>
    <row r="743" spans="1:24" x14ac:dyDescent="0.25">
      <c r="A743" s="105">
        <v>46176</v>
      </c>
      <c r="B743" s="100">
        <v>32208</v>
      </c>
      <c r="C743" s="101" t="s">
        <v>61</v>
      </c>
      <c r="D743" s="100">
        <v>1</v>
      </c>
      <c r="E743" s="102">
        <v>234</v>
      </c>
      <c r="F743" s="100"/>
      <c r="G743" s="104"/>
      <c r="H743" s="1" t="s">
        <v>167</v>
      </c>
      <c r="I743" s="106"/>
      <c r="J743" s="100"/>
      <c r="K743" s="100"/>
      <c r="L743" s="105"/>
      <c r="M743" s="105"/>
      <c r="N743" s="103"/>
      <c r="O743" s="57">
        <f t="shared" si="74"/>
        <v>0</v>
      </c>
      <c r="P743" s="30">
        <f>IFERROR(IF(M743="",0,M743-I.T[[#This Row],[Data Expedição]]),"")</f>
        <v>0</v>
      </c>
      <c r="Q743" s="59">
        <f t="shared" si="75"/>
        <v>46174</v>
      </c>
      <c r="R743" s="60" t="str">
        <f>IFERROR(IF(H743="Entregue",IF(COUNTIFS(I$2:$I1783,I743)&gt;1,"x",1),"x"),"")</f>
        <v>x</v>
      </c>
      <c r="S743" s="26">
        <v>2196</v>
      </c>
      <c r="T743" s="26">
        <v>1</v>
      </c>
      <c r="U743" s="26" t="s">
        <v>748</v>
      </c>
      <c r="V743" s="26" t="s">
        <v>730</v>
      </c>
      <c r="W743" s="26" t="s">
        <v>162</v>
      </c>
      <c r="X743" s="26" t="s">
        <v>739</v>
      </c>
    </row>
    <row r="744" spans="1:24" x14ac:dyDescent="0.25">
      <c r="A744" s="105">
        <v>46176</v>
      </c>
      <c r="B744" s="100">
        <v>95087</v>
      </c>
      <c r="C744" s="101" t="s">
        <v>83</v>
      </c>
      <c r="D744" s="100">
        <v>1</v>
      </c>
      <c r="E744" s="102">
        <v>228</v>
      </c>
      <c r="F744" s="100"/>
      <c r="G744" s="104"/>
      <c r="H744" s="1" t="s">
        <v>167</v>
      </c>
      <c r="I744" s="106"/>
      <c r="J744" s="100"/>
      <c r="K744" s="100"/>
      <c r="L744" s="105"/>
      <c r="M744" s="105"/>
      <c r="N744" s="103"/>
      <c r="O744" s="57">
        <f t="shared" si="74"/>
        <v>0</v>
      </c>
      <c r="P744" s="30">
        <f>IFERROR(IF(M744="",0,M744-I.T[[#This Row],[Data Expedição]]),"")</f>
        <v>0</v>
      </c>
      <c r="Q744" s="59">
        <f t="shared" si="75"/>
        <v>46174</v>
      </c>
      <c r="R744" s="60" t="str">
        <f>IFERROR(IF(H744="Entregue",IF(COUNTIFS(I$2:$I1785,I744)&gt;1,"x",1),"x"),"")</f>
        <v>x</v>
      </c>
      <c r="S744" s="26">
        <v>2196</v>
      </c>
      <c r="T744" s="26">
        <v>1</v>
      </c>
      <c r="U744" s="26" t="s">
        <v>748</v>
      </c>
      <c r="V744" s="26" t="s">
        <v>730</v>
      </c>
      <c r="W744" s="26" t="s">
        <v>162</v>
      </c>
      <c r="X744" s="26" t="s">
        <v>739</v>
      </c>
    </row>
    <row r="745" spans="1:24" x14ac:dyDescent="0.25">
      <c r="A745" s="105">
        <v>46176</v>
      </c>
      <c r="B745" s="100">
        <v>95003</v>
      </c>
      <c r="C745" s="101" t="s">
        <v>64</v>
      </c>
      <c r="D745" s="100">
        <v>1</v>
      </c>
      <c r="E745" s="102">
        <v>210</v>
      </c>
      <c r="F745" s="100"/>
      <c r="G745" s="104"/>
      <c r="H745" s="1" t="s">
        <v>167</v>
      </c>
      <c r="I745" s="106"/>
      <c r="J745" s="100"/>
      <c r="K745" s="100"/>
      <c r="L745" s="105"/>
      <c r="M745" s="105"/>
      <c r="N745" s="103"/>
      <c r="O745" s="57">
        <f t="shared" si="74"/>
        <v>0</v>
      </c>
      <c r="P745" s="30">
        <f>IFERROR(IF(M745="",0,M745-I.T[[#This Row],[Data Expedição]]),"")</f>
        <v>0</v>
      </c>
      <c r="Q745" s="59">
        <f t="shared" si="75"/>
        <v>46174</v>
      </c>
      <c r="R745" s="60" t="str">
        <f>IFERROR(IF(H745="Entregue",IF(COUNTIFS(I$2:$I1787,I745)&gt;1,"x",1),"x"),"")</f>
        <v>x</v>
      </c>
      <c r="S745" s="26">
        <v>2196</v>
      </c>
      <c r="T745" s="26">
        <v>1</v>
      </c>
      <c r="U745" s="26" t="s">
        <v>748</v>
      </c>
      <c r="V745" s="26" t="s">
        <v>730</v>
      </c>
      <c r="W745" s="26" t="s">
        <v>162</v>
      </c>
      <c r="X745" s="26" t="s">
        <v>739</v>
      </c>
    </row>
    <row r="746" spans="1:24" x14ac:dyDescent="0.25">
      <c r="A746" s="105">
        <v>46176</v>
      </c>
      <c r="B746" s="37">
        <v>32614</v>
      </c>
      <c r="C746" s="46" t="s">
        <v>84</v>
      </c>
      <c r="D746" s="37">
        <v>1</v>
      </c>
      <c r="E746" s="38">
        <v>204</v>
      </c>
      <c r="F746" s="37"/>
      <c r="G746" s="98"/>
      <c r="H746" s="1" t="s">
        <v>167</v>
      </c>
      <c r="I746" s="28"/>
      <c r="J746" s="37"/>
      <c r="K746" s="37"/>
      <c r="L746" s="39"/>
      <c r="M746" s="39"/>
      <c r="N746" s="31"/>
      <c r="O746" s="30">
        <f t="shared" si="74"/>
        <v>0</v>
      </c>
      <c r="P746" s="30">
        <f>IFERROR(IF(M746="",0,M746-I.T[[#This Row],[Data Expedição]]),"")</f>
        <v>0</v>
      </c>
      <c r="Q746" s="32">
        <f t="shared" si="75"/>
        <v>46174</v>
      </c>
      <c r="R746" s="26" t="str">
        <f>IFERROR(IF(H746="Entregue",IF(COUNTIFS(I$2:$I1791,I746)&gt;1,"x",1),"x"),"")</f>
        <v>x</v>
      </c>
      <c r="S746" s="26">
        <v>2196</v>
      </c>
      <c r="T746" s="26">
        <v>1</v>
      </c>
      <c r="U746" s="26" t="s">
        <v>748</v>
      </c>
      <c r="V746" s="26" t="s">
        <v>730</v>
      </c>
      <c r="W746" s="26" t="s">
        <v>162</v>
      </c>
      <c r="X746" s="26" t="s">
        <v>739</v>
      </c>
    </row>
    <row r="747" spans="1:24" x14ac:dyDescent="0.25">
      <c r="A747" s="105">
        <v>46176</v>
      </c>
      <c r="B747" s="37">
        <v>32204</v>
      </c>
      <c r="C747" s="46" t="s">
        <v>85</v>
      </c>
      <c r="D747" s="37">
        <v>1</v>
      </c>
      <c r="E747" s="38">
        <v>204</v>
      </c>
      <c r="F747" s="37"/>
      <c r="G747" s="98"/>
      <c r="H747" s="1" t="s">
        <v>167</v>
      </c>
      <c r="I747" s="28"/>
      <c r="J747" s="37"/>
      <c r="K747" s="37"/>
      <c r="L747" s="39"/>
      <c r="M747" s="39"/>
      <c r="N747" s="31"/>
      <c r="O747" s="30">
        <f t="shared" si="74"/>
        <v>0</v>
      </c>
      <c r="P747" s="30">
        <f>IFERROR(IF(M747="",0,M747-I.T[[#This Row],[Data Expedição]]),"")</f>
        <v>0</v>
      </c>
      <c r="Q747" s="32">
        <f t="shared" si="75"/>
        <v>46174</v>
      </c>
      <c r="R747" s="26" t="str">
        <f>IFERROR(IF(H747="Entregue",IF(COUNTIFS(I$2:$I1792,I747)&gt;1,"x",1),"x"),"")</f>
        <v>x</v>
      </c>
      <c r="S747" s="26">
        <v>2196</v>
      </c>
      <c r="T747" s="26">
        <v>1</v>
      </c>
      <c r="U747" s="26" t="s">
        <v>748</v>
      </c>
      <c r="V747" s="26" t="s">
        <v>730</v>
      </c>
      <c r="W747" s="26" t="s">
        <v>162</v>
      </c>
      <c r="X747" s="26" t="s">
        <v>739</v>
      </c>
    </row>
    <row r="748" spans="1:24" x14ac:dyDescent="0.25">
      <c r="A748" s="105">
        <v>46176</v>
      </c>
      <c r="B748" s="100">
        <v>30745</v>
      </c>
      <c r="C748" s="101" t="s">
        <v>43</v>
      </c>
      <c r="D748" s="100">
        <v>1</v>
      </c>
      <c r="E748" s="102">
        <v>204</v>
      </c>
      <c r="F748" s="100"/>
      <c r="G748" s="104"/>
      <c r="H748" s="1" t="s">
        <v>167</v>
      </c>
      <c r="I748" s="106"/>
      <c r="J748" s="100"/>
      <c r="K748" s="100"/>
      <c r="L748" s="105"/>
      <c r="M748" s="105"/>
      <c r="N748" s="103"/>
      <c r="O748" s="57">
        <f t="shared" si="74"/>
        <v>0</v>
      </c>
      <c r="P748" s="30">
        <f>IFERROR(IF(M748="",0,M748-I.T[[#This Row],[Data Expedição]]),"")</f>
        <v>0</v>
      </c>
      <c r="Q748" s="59">
        <f t="shared" si="75"/>
        <v>46174</v>
      </c>
      <c r="R748" s="60" t="str">
        <f>IFERROR(IF(H748="Entregue",IF(COUNTIFS(I$2:$I1793,I748)&gt;1,"x",1),"x"),"")</f>
        <v>x</v>
      </c>
      <c r="S748" s="26">
        <v>2196</v>
      </c>
      <c r="T748" s="26">
        <v>1</v>
      </c>
      <c r="U748" s="26" t="s">
        <v>748</v>
      </c>
      <c r="V748" s="26" t="s">
        <v>730</v>
      </c>
      <c r="W748" s="26" t="s">
        <v>162</v>
      </c>
      <c r="X748" s="26" t="s">
        <v>739</v>
      </c>
    </row>
    <row r="749" spans="1:24" x14ac:dyDescent="0.25">
      <c r="A749" s="105">
        <v>46176</v>
      </c>
      <c r="B749" s="100">
        <v>34847</v>
      </c>
      <c r="C749" s="101" t="s">
        <v>87</v>
      </c>
      <c r="D749" s="100">
        <v>1</v>
      </c>
      <c r="E749" s="102">
        <v>204</v>
      </c>
      <c r="F749" s="100"/>
      <c r="G749" s="104"/>
      <c r="H749" s="1" t="s">
        <v>167</v>
      </c>
      <c r="I749" s="106"/>
      <c r="J749" s="100"/>
      <c r="K749" s="100"/>
      <c r="L749" s="105"/>
      <c r="M749" s="105"/>
      <c r="N749" s="103"/>
      <c r="O749" s="57">
        <f t="shared" si="74"/>
        <v>0</v>
      </c>
      <c r="P749" s="30">
        <f>IFERROR(IF(M749="",0,M749-I.T[[#This Row],[Data Expedição]]),"")</f>
        <v>0</v>
      </c>
      <c r="Q749" s="59">
        <f t="shared" si="75"/>
        <v>46174</v>
      </c>
      <c r="R749" s="60" t="str">
        <f>IFERROR(IF(H749="Entregue",IF(COUNTIFS(I$2:$I1795,I749)&gt;1,"x",1),"x"),"")</f>
        <v>x</v>
      </c>
      <c r="S749" s="26">
        <v>2196</v>
      </c>
      <c r="T749" s="26">
        <v>1</v>
      </c>
      <c r="U749" s="26" t="s">
        <v>748</v>
      </c>
      <c r="V749" s="26" t="s">
        <v>730</v>
      </c>
      <c r="W749" s="26" t="s">
        <v>162</v>
      </c>
      <c r="X749" s="26" t="s">
        <v>739</v>
      </c>
    </row>
    <row r="750" spans="1:24" x14ac:dyDescent="0.25">
      <c r="A750" s="105">
        <v>46176</v>
      </c>
      <c r="B750" s="100">
        <v>33273</v>
      </c>
      <c r="C750" s="101" t="s">
        <v>88</v>
      </c>
      <c r="D750" s="100">
        <v>1</v>
      </c>
      <c r="E750" s="102">
        <v>198</v>
      </c>
      <c r="F750" s="100"/>
      <c r="G750" s="104"/>
      <c r="H750" s="1" t="s">
        <v>167</v>
      </c>
      <c r="I750" s="106"/>
      <c r="J750" s="100"/>
      <c r="K750" s="100"/>
      <c r="L750" s="105"/>
      <c r="M750" s="105"/>
      <c r="N750" s="103"/>
      <c r="O750" s="57">
        <f t="shared" si="74"/>
        <v>0</v>
      </c>
      <c r="P750" s="30">
        <f>IFERROR(IF(M750="",0,M750-I.T[[#This Row],[Data Expedição]]),"")</f>
        <v>0</v>
      </c>
      <c r="Q750" s="59">
        <f t="shared" si="75"/>
        <v>46174</v>
      </c>
      <c r="R750" s="60" t="str">
        <f>IFERROR(IF(H750="Entregue",IF(COUNTIFS(I$2:$I1797,I750)&gt;1,"x",1),"x"),"")</f>
        <v>x</v>
      </c>
      <c r="S750" s="26">
        <v>2196</v>
      </c>
      <c r="T750" s="26">
        <v>1</v>
      </c>
      <c r="U750" s="26" t="s">
        <v>748</v>
      </c>
      <c r="V750" s="26" t="s">
        <v>730</v>
      </c>
      <c r="W750" s="26" t="s">
        <v>162</v>
      </c>
      <c r="X750" s="26" t="s">
        <v>739</v>
      </c>
    </row>
    <row r="751" spans="1:24" x14ac:dyDescent="0.25">
      <c r="A751" s="105">
        <v>46176</v>
      </c>
      <c r="B751" s="37">
        <v>32448</v>
      </c>
      <c r="C751" s="46" t="s">
        <v>69</v>
      </c>
      <c r="D751" s="37">
        <v>1</v>
      </c>
      <c r="E751" s="38">
        <v>192</v>
      </c>
      <c r="F751" s="37"/>
      <c r="G751" s="98"/>
      <c r="H751" s="1" t="s">
        <v>167</v>
      </c>
      <c r="I751" s="28"/>
      <c r="J751" s="37"/>
      <c r="K751" s="37"/>
      <c r="L751" s="39"/>
      <c r="M751" s="39"/>
      <c r="N751" s="31"/>
      <c r="O751" s="30">
        <f t="shared" si="74"/>
        <v>0</v>
      </c>
      <c r="P751" s="30">
        <f>IFERROR(IF(M751="",0,M751-I.T[[#This Row],[Data Expedição]]),"")</f>
        <v>0</v>
      </c>
      <c r="Q751" s="32">
        <f t="shared" si="75"/>
        <v>46174</v>
      </c>
      <c r="R751" s="26" t="str">
        <f>IFERROR(IF(H751="Entregue",IF(COUNTIFS(I$2:$I1802,I751)&gt;1,"x",1),"x"),"")</f>
        <v>x</v>
      </c>
      <c r="S751" s="26">
        <v>2196</v>
      </c>
      <c r="T751" s="26">
        <v>1</v>
      </c>
      <c r="U751" s="26" t="s">
        <v>748</v>
      </c>
      <c r="V751" s="26" t="s">
        <v>730</v>
      </c>
      <c r="W751" s="26" t="s">
        <v>162</v>
      </c>
      <c r="X751" s="26" t="s">
        <v>739</v>
      </c>
    </row>
    <row r="752" spans="1:24" x14ac:dyDescent="0.25">
      <c r="A752" s="105">
        <v>46176</v>
      </c>
      <c r="B752" s="37">
        <v>32446</v>
      </c>
      <c r="C752" s="46" t="s">
        <v>32</v>
      </c>
      <c r="D752" s="37">
        <v>1</v>
      </c>
      <c r="E752" s="38">
        <v>192</v>
      </c>
      <c r="F752" s="37"/>
      <c r="G752" s="98"/>
      <c r="H752" s="1" t="s">
        <v>167</v>
      </c>
      <c r="I752" s="28"/>
      <c r="J752" s="37"/>
      <c r="K752" s="37"/>
      <c r="L752" s="39"/>
      <c r="M752" s="39"/>
      <c r="N752" s="31"/>
      <c r="O752" s="30">
        <f t="shared" ref="O752:O783" si="76">IFERROR(IF(L752="",0,L752-A752),"")</f>
        <v>0</v>
      </c>
      <c r="P752" s="30">
        <f>IFERROR(IF(M752="",0,M752-I.T[[#This Row],[Data Expedição]]),"")</f>
        <v>0</v>
      </c>
      <c r="Q752" s="32">
        <f t="shared" ref="Q752:Q783" si="77">IFERROR(DATE(YEAR(A752),MONTH(A752),1),"")</f>
        <v>46174</v>
      </c>
      <c r="R752" s="26" t="str">
        <f>IFERROR(IF(H752="Entregue",IF(COUNTIFS(I$2:$I1803,I752)&gt;1,"x",1),"x"),"")</f>
        <v>x</v>
      </c>
      <c r="S752" s="26">
        <v>2196</v>
      </c>
      <c r="T752" s="26">
        <v>1</v>
      </c>
      <c r="U752" s="26" t="s">
        <v>748</v>
      </c>
      <c r="V752" s="26" t="s">
        <v>730</v>
      </c>
      <c r="W752" s="26" t="s">
        <v>162</v>
      </c>
      <c r="X752" s="26" t="s">
        <v>739</v>
      </c>
    </row>
    <row r="753" spans="1:24" x14ac:dyDescent="0.25">
      <c r="A753" s="105">
        <v>46176</v>
      </c>
      <c r="B753" s="37">
        <v>32198</v>
      </c>
      <c r="C753" s="46" t="s">
        <v>70</v>
      </c>
      <c r="D753" s="37">
        <v>1</v>
      </c>
      <c r="E753" s="38">
        <v>180</v>
      </c>
      <c r="F753" s="37"/>
      <c r="G753" s="98"/>
      <c r="H753" s="1" t="s">
        <v>167</v>
      </c>
      <c r="I753" s="28"/>
      <c r="J753" s="37"/>
      <c r="K753" s="37"/>
      <c r="L753" s="39"/>
      <c r="M753" s="39"/>
      <c r="N753" s="31"/>
      <c r="O753" s="30">
        <f t="shared" si="76"/>
        <v>0</v>
      </c>
      <c r="P753" s="30">
        <f>IFERROR(IF(M753="",0,M753-I.T[[#This Row],[Data Expedição]]),"")</f>
        <v>0</v>
      </c>
      <c r="Q753" s="32">
        <f t="shared" si="77"/>
        <v>46174</v>
      </c>
      <c r="R753" s="26" t="str">
        <f>IFERROR(IF(H753="Entregue",IF(COUNTIFS(I$2:$I1804,I753)&gt;1,"x",1),"x"),"")</f>
        <v>x</v>
      </c>
      <c r="S753" s="26">
        <v>2196</v>
      </c>
      <c r="T753" s="26">
        <v>1</v>
      </c>
      <c r="U753" s="26" t="s">
        <v>748</v>
      </c>
      <c r="V753" s="26" t="s">
        <v>730</v>
      </c>
      <c r="W753" s="26" t="s">
        <v>162</v>
      </c>
      <c r="X753" s="26" t="s">
        <v>739</v>
      </c>
    </row>
    <row r="754" spans="1:24" x14ac:dyDescent="0.25">
      <c r="A754" s="105">
        <v>46176</v>
      </c>
      <c r="B754" s="100">
        <v>32620</v>
      </c>
      <c r="C754" s="101" t="s">
        <v>71</v>
      </c>
      <c r="D754" s="100">
        <v>1</v>
      </c>
      <c r="E754" s="102">
        <v>180</v>
      </c>
      <c r="F754" s="100"/>
      <c r="G754" s="104"/>
      <c r="H754" s="1" t="s">
        <v>167</v>
      </c>
      <c r="I754" s="106"/>
      <c r="J754" s="100"/>
      <c r="K754" s="100"/>
      <c r="L754" s="105"/>
      <c r="M754" s="105"/>
      <c r="N754" s="103"/>
      <c r="O754" s="57">
        <f t="shared" si="76"/>
        <v>0</v>
      </c>
      <c r="P754" s="30">
        <f>IFERROR(IF(M754="",0,M754-I.T[[#This Row],[Data Expedição]]),"")</f>
        <v>0</v>
      </c>
      <c r="Q754" s="59">
        <f t="shared" si="77"/>
        <v>46174</v>
      </c>
      <c r="R754" s="60" t="str">
        <f>IFERROR(IF(H754="Entregue",IF(COUNTIFS(I$2:$I1805,I754)&gt;1,"x",1),"x"),"")</f>
        <v>x</v>
      </c>
      <c r="S754" s="26">
        <v>2196</v>
      </c>
      <c r="T754" s="26">
        <v>1</v>
      </c>
      <c r="U754" s="26" t="s">
        <v>748</v>
      </c>
      <c r="V754" s="26" t="s">
        <v>730</v>
      </c>
      <c r="W754" s="26" t="s">
        <v>162</v>
      </c>
      <c r="X754" s="26" t="s">
        <v>739</v>
      </c>
    </row>
    <row r="755" spans="1:24" x14ac:dyDescent="0.25">
      <c r="A755" s="105">
        <v>46176</v>
      </c>
      <c r="B755" s="100">
        <v>95275</v>
      </c>
      <c r="C755" s="101" t="s">
        <v>38</v>
      </c>
      <c r="D755" s="100">
        <v>1</v>
      </c>
      <c r="E755" s="102">
        <v>180</v>
      </c>
      <c r="F755" s="100"/>
      <c r="G755" s="104"/>
      <c r="H755" s="1" t="s">
        <v>167</v>
      </c>
      <c r="I755" s="106"/>
      <c r="J755" s="100"/>
      <c r="K755" s="100"/>
      <c r="L755" s="105"/>
      <c r="M755" s="105"/>
      <c r="N755" s="103"/>
      <c r="O755" s="57">
        <f t="shared" si="76"/>
        <v>0</v>
      </c>
      <c r="P755" s="30">
        <f>IFERROR(IF(M755="",0,M755-I.T[[#This Row],[Data Expedição]]),"")</f>
        <v>0</v>
      </c>
      <c r="Q755" s="59">
        <f t="shared" si="77"/>
        <v>46174</v>
      </c>
      <c r="R755" s="60" t="str">
        <f>IFERROR(IF(H755="Entregue",IF(COUNTIFS(I$2:$I1807,I755)&gt;1,"x",1),"x"),"")</f>
        <v>x</v>
      </c>
      <c r="S755" s="26">
        <v>2196</v>
      </c>
      <c r="T755" s="26">
        <v>1</v>
      </c>
      <c r="U755" s="26" t="s">
        <v>748</v>
      </c>
      <c r="V755" s="26" t="s">
        <v>730</v>
      </c>
      <c r="W755" s="26" t="s">
        <v>162</v>
      </c>
      <c r="X755" s="26" t="s">
        <v>739</v>
      </c>
    </row>
    <row r="756" spans="1:24" x14ac:dyDescent="0.25">
      <c r="A756" s="105">
        <v>46176</v>
      </c>
      <c r="B756" s="37">
        <v>95701</v>
      </c>
      <c r="C756" s="46" t="s">
        <v>30</v>
      </c>
      <c r="D756" s="37">
        <v>1</v>
      </c>
      <c r="E756" s="38">
        <v>174</v>
      </c>
      <c r="F756" s="37"/>
      <c r="G756" s="98"/>
      <c r="H756" s="1" t="s">
        <v>167</v>
      </c>
      <c r="I756" s="28"/>
      <c r="J756" s="37"/>
      <c r="K756" s="37"/>
      <c r="L756" s="39"/>
      <c r="M756" s="39"/>
      <c r="N756" s="31"/>
      <c r="O756" s="30">
        <f t="shared" si="76"/>
        <v>0</v>
      </c>
      <c r="P756" s="30">
        <f>IFERROR(IF(M756="",0,M756-I.T[[#This Row],[Data Expedição]]),"")</f>
        <v>0</v>
      </c>
      <c r="Q756" s="32">
        <f t="shared" si="77"/>
        <v>46174</v>
      </c>
      <c r="R756" s="26" t="str">
        <f>IFERROR(IF(H756="Entregue",IF(COUNTIFS(I$2:$I1810,I756)&gt;1,"x",1),"x"),"")</f>
        <v>x</v>
      </c>
      <c r="S756" s="26">
        <v>2196</v>
      </c>
      <c r="T756" s="26">
        <v>1</v>
      </c>
      <c r="U756" s="26" t="s">
        <v>748</v>
      </c>
      <c r="V756" s="26" t="s">
        <v>730</v>
      </c>
      <c r="W756" s="26" t="s">
        <v>162</v>
      </c>
      <c r="X756" s="26" t="s">
        <v>739</v>
      </c>
    </row>
    <row r="757" spans="1:24" x14ac:dyDescent="0.25">
      <c r="A757" s="105">
        <v>46176</v>
      </c>
      <c r="B757" s="100">
        <v>32615</v>
      </c>
      <c r="C757" s="101" t="s">
        <v>92</v>
      </c>
      <c r="D757" s="100">
        <v>1</v>
      </c>
      <c r="E757" s="102">
        <v>174</v>
      </c>
      <c r="F757" s="100"/>
      <c r="G757" s="104"/>
      <c r="H757" s="1" t="s">
        <v>167</v>
      </c>
      <c r="I757" s="106"/>
      <c r="J757" s="100"/>
      <c r="K757" s="100"/>
      <c r="L757" s="105"/>
      <c r="M757" s="105"/>
      <c r="N757" s="103"/>
      <c r="O757" s="57">
        <f t="shared" si="76"/>
        <v>0</v>
      </c>
      <c r="P757" s="30">
        <f>IFERROR(IF(M757="",0,M757-I.T[[#This Row],[Data Expedição]]),"")</f>
        <v>0</v>
      </c>
      <c r="Q757" s="59">
        <f t="shared" si="77"/>
        <v>46174</v>
      </c>
      <c r="R757" s="60" t="str">
        <f>IFERROR(IF(H757="Entregue",IF(COUNTIFS(I$2:$I1811,I757)&gt;1,"x",1),"x"),"")</f>
        <v>x</v>
      </c>
      <c r="S757" s="26">
        <v>2196</v>
      </c>
      <c r="T757" s="26">
        <v>1</v>
      </c>
      <c r="U757" s="26" t="s">
        <v>748</v>
      </c>
      <c r="V757" s="26" t="s">
        <v>730</v>
      </c>
      <c r="W757" s="26" t="s">
        <v>162</v>
      </c>
      <c r="X757" s="26" t="s">
        <v>739</v>
      </c>
    </row>
    <row r="758" spans="1:24" x14ac:dyDescent="0.25">
      <c r="A758" s="105">
        <v>46176</v>
      </c>
      <c r="B758" s="100">
        <v>32447</v>
      </c>
      <c r="C758" s="101" t="s">
        <v>75</v>
      </c>
      <c r="D758" s="100">
        <v>1</v>
      </c>
      <c r="E758" s="102">
        <v>162</v>
      </c>
      <c r="F758" s="100"/>
      <c r="G758" s="104"/>
      <c r="H758" s="1" t="s">
        <v>167</v>
      </c>
      <c r="I758" s="106"/>
      <c r="J758" s="100"/>
      <c r="K758" s="100"/>
      <c r="L758" s="105"/>
      <c r="M758" s="105"/>
      <c r="N758" s="103"/>
      <c r="O758" s="57">
        <f t="shared" si="76"/>
        <v>0</v>
      </c>
      <c r="P758" s="30">
        <f>IFERROR(IF(M758="",0,M758-I.T[[#This Row],[Data Expedição]]),"")</f>
        <v>0</v>
      </c>
      <c r="Q758" s="59">
        <f t="shared" si="77"/>
        <v>46174</v>
      </c>
      <c r="R758" s="60" t="str">
        <f>IFERROR(IF(H758="Entregue",IF(COUNTIFS(I$2:$I1813,I758)&gt;1,"x",1),"x"),"")</f>
        <v>x</v>
      </c>
      <c r="S758" s="26">
        <v>2196</v>
      </c>
      <c r="T758" s="26">
        <v>1</v>
      </c>
      <c r="U758" s="26" t="s">
        <v>748</v>
      </c>
      <c r="V758" s="26" t="s">
        <v>730</v>
      </c>
      <c r="W758" s="26" t="s">
        <v>162</v>
      </c>
      <c r="X758" s="26" t="s">
        <v>739</v>
      </c>
    </row>
    <row r="759" spans="1:24" x14ac:dyDescent="0.25">
      <c r="A759" s="105">
        <v>46176</v>
      </c>
      <c r="B759" s="100">
        <v>34921</v>
      </c>
      <c r="C759" s="101" t="s">
        <v>77</v>
      </c>
      <c r="D759" s="100">
        <v>1</v>
      </c>
      <c r="E759" s="102">
        <v>150</v>
      </c>
      <c r="F759" s="100"/>
      <c r="G759" s="104"/>
      <c r="H759" s="1" t="s">
        <v>167</v>
      </c>
      <c r="I759" s="106"/>
      <c r="J759" s="100"/>
      <c r="K759" s="100"/>
      <c r="L759" s="105"/>
      <c r="M759" s="105"/>
      <c r="N759" s="103"/>
      <c r="O759" s="57">
        <f t="shared" si="76"/>
        <v>0</v>
      </c>
      <c r="P759" s="30">
        <f>IFERROR(IF(M759="",0,M759-I.T[[#This Row],[Data Expedição]]),"")</f>
        <v>0</v>
      </c>
      <c r="Q759" s="59">
        <f t="shared" si="77"/>
        <v>46174</v>
      </c>
      <c r="R759" s="60" t="str">
        <f>IFERROR(IF(H759="Entregue",IF(COUNTIFS(I$2:$I1815,I759)&gt;1,"x",1),"x"),"")</f>
        <v>x</v>
      </c>
      <c r="S759" s="26">
        <v>2196</v>
      </c>
      <c r="T759" s="26">
        <v>1</v>
      </c>
      <c r="U759" s="26" t="s">
        <v>748</v>
      </c>
      <c r="V759" s="26" t="s">
        <v>730</v>
      </c>
      <c r="W759" s="26" t="s">
        <v>162</v>
      </c>
      <c r="X759" s="26" t="s">
        <v>739</v>
      </c>
    </row>
    <row r="760" spans="1:24" x14ac:dyDescent="0.25">
      <c r="A760" s="105">
        <v>46176</v>
      </c>
      <c r="B760" s="100">
        <v>34682</v>
      </c>
      <c r="C760" s="101" t="s">
        <v>79</v>
      </c>
      <c r="D760" s="100">
        <v>1</v>
      </c>
      <c r="E760" s="102">
        <v>150</v>
      </c>
      <c r="F760" s="100"/>
      <c r="G760" s="104"/>
      <c r="H760" s="1" t="s">
        <v>167</v>
      </c>
      <c r="I760" s="106"/>
      <c r="J760" s="100"/>
      <c r="K760" s="100"/>
      <c r="L760" s="105"/>
      <c r="M760" s="105"/>
      <c r="N760" s="103"/>
      <c r="O760" s="57">
        <f t="shared" si="76"/>
        <v>0</v>
      </c>
      <c r="P760" s="30">
        <f>IFERROR(IF(M760="",0,M760-I.T[[#This Row],[Data Expedição]]),"")</f>
        <v>0</v>
      </c>
      <c r="Q760" s="59">
        <f t="shared" si="77"/>
        <v>46174</v>
      </c>
      <c r="R760" s="60" t="str">
        <f>IFERROR(IF(H760="Entregue",IF(COUNTIFS(I$2:$I1817,I760)&gt;1,"x",1),"x"),"")</f>
        <v>x</v>
      </c>
      <c r="S760" s="26">
        <v>2196</v>
      </c>
      <c r="T760" s="26">
        <v>1</v>
      </c>
      <c r="U760" s="26" t="s">
        <v>748</v>
      </c>
      <c r="V760" s="26" t="s">
        <v>730</v>
      </c>
      <c r="W760" s="26" t="s">
        <v>162</v>
      </c>
      <c r="X760" s="26" t="s">
        <v>739</v>
      </c>
    </row>
    <row r="761" spans="1:24" x14ac:dyDescent="0.25">
      <c r="A761" s="105">
        <v>46176</v>
      </c>
      <c r="B761" s="100">
        <v>32874</v>
      </c>
      <c r="C761" s="101" t="s">
        <v>93</v>
      </c>
      <c r="D761" s="100">
        <v>1</v>
      </c>
      <c r="E761" s="102">
        <v>144</v>
      </c>
      <c r="F761" s="100"/>
      <c r="G761" s="104"/>
      <c r="H761" s="1" t="s">
        <v>167</v>
      </c>
      <c r="I761" s="106"/>
      <c r="J761" s="100"/>
      <c r="K761" s="100"/>
      <c r="L761" s="105"/>
      <c r="M761" s="105"/>
      <c r="N761" s="103"/>
      <c r="O761" s="57">
        <f t="shared" si="76"/>
        <v>0</v>
      </c>
      <c r="P761" s="30">
        <f>IFERROR(IF(M761="",0,M761-I.T[[#This Row],[Data Expedição]]),"")</f>
        <v>0</v>
      </c>
      <c r="Q761" s="59">
        <f t="shared" si="77"/>
        <v>46174</v>
      </c>
      <c r="R761" s="60" t="str">
        <f>IFERROR(IF(H761="Entregue",IF(COUNTIFS(I$2:$I1819,I761)&gt;1,"x",1),"x"),"")</f>
        <v>x</v>
      </c>
      <c r="S761" s="26">
        <v>2196</v>
      </c>
      <c r="T761" s="26">
        <v>1</v>
      </c>
      <c r="U761" s="26" t="s">
        <v>748</v>
      </c>
      <c r="V761" s="26" t="s">
        <v>730</v>
      </c>
      <c r="W761" s="26" t="s">
        <v>162</v>
      </c>
      <c r="X761" s="26" t="s">
        <v>739</v>
      </c>
    </row>
    <row r="762" spans="1:24" x14ac:dyDescent="0.25">
      <c r="A762" s="105">
        <v>46176</v>
      </c>
      <c r="B762" s="100">
        <v>32551</v>
      </c>
      <c r="C762" s="101" t="s">
        <v>94</v>
      </c>
      <c r="D762" s="100">
        <v>1</v>
      </c>
      <c r="E762" s="102">
        <v>144</v>
      </c>
      <c r="F762" s="100"/>
      <c r="G762" s="104"/>
      <c r="H762" s="1" t="s">
        <v>167</v>
      </c>
      <c r="I762" s="106"/>
      <c r="J762" s="100"/>
      <c r="K762" s="100"/>
      <c r="L762" s="105"/>
      <c r="M762" s="105"/>
      <c r="N762" s="103"/>
      <c r="O762" s="57">
        <f t="shared" si="76"/>
        <v>0</v>
      </c>
      <c r="P762" s="30">
        <f>IFERROR(IF(M762="",0,M762-I.T[[#This Row],[Data Expedição]]),"")</f>
        <v>0</v>
      </c>
      <c r="Q762" s="59">
        <f t="shared" si="77"/>
        <v>46174</v>
      </c>
      <c r="R762" s="60" t="str">
        <f>IFERROR(IF(H762="Entregue",IF(COUNTIFS(I$2:$I1821,I762)&gt;1,"x",1),"x"),"")</f>
        <v>x</v>
      </c>
      <c r="S762" s="26">
        <v>2196</v>
      </c>
      <c r="T762" s="26">
        <v>1</v>
      </c>
      <c r="U762" s="26" t="s">
        <v>748</v>
      </c>
      <c r="V762" s="26" t="s">
        <v>730</v>
      </c>
      <c r="W762" s="26" t="s">
        <v>162</v>
      </c>
      <c r="X762" s="26" t="s">
        <v>739</v>
      </c>
    </row>
    <row r="763" spans="1:24" x14ac:dyDescent="0.25">
      <c r="A763" s="105">
        <v>46176</v>
      </c>
      <c r="B763" s="37">
        <v>32618</v>
      </c>
      <c r="C763" s="46" t="s">
        <v>95</v>
      </c>
      <c r="D763" s="37">
        <v>1</v>
      </c>
      <c r="E763" s="38">
        <v>138</v>
      </c>
      <c r="F763" s="37"/>
      <c r="G763" s="98"/>
      <c r="H763" s="1" t="s">
        <v>167</v>
      </c>
      <c r="I763" s="28"/>
      <c r="J763" s="37"/>
      <c r="K763" s="37"/>
      <c r="L763" s="39"/>
      <c r="M763" s="39"/>
      <c r="N763" s="31"/>
      <c r="O763" s="30">
        <f t="shared" si="76"/>
        <v>0</v>
      </c>
      <c r="P763" s="30">
        <f>IFERROR(IF(M763="",0,M763-I.T[[#This Row],[Data Expedição]]),"")</f>
        <v>0</v>
      </c>
      <c r="Q763" s="32">
        <f t="shared" si="77"/>
        <v>46174</v>
      </c>
      <c r="R763" s="26" t="str">
        <f>IFERROR(IF(H763="Entregue",IF(COUNTIFS(I$2:$I1824,I763)&gt;1,"x",1),"x"),"")</f>
        <v>x</v>
      </c>
      <c r="S763" s="26">
        <v>2196</v>
      </c>
      <c r="T763" s="26">
        <v>1</v>
      </c>
      <c r="U763" s="26" t="s">
        <v>748</v>
      </c>
      <c r="V763" s="26" t="s">
        <v>730</v>
      </c>
      <c r="W763" s="26" t="s">
        <v>162</v>
      </c>
      <c r="X763" s="26" t="s">
        <v>739</v>
      </c>
    </row>
    <row r="764" spans="1:24" x14ac:dyDescent="0.25">
      <c r="A764" s="105">
        <v>46176</v>
      </c>
      <c r="B764" s="100">
        <v>34458</v>
      </c>
      <c r="C764" s="101" t="s">
        <v>96</v>
      </c>
      <c r="D764" s="100">
        <v>1</v>
      </c>
      <c r="E764" s="102">
        <v>138</v>
      </c>
      <c r="F764" s="100"/>
      <c r="G764" s="104"/>
      <c r="H764" s="1" t="s">
        <v>167</v>
      </c>
      <c r="I764" s="106"/>
      <c r="J764" s="100"/>
      <c r="K764" s="100"/>
      <c r="L764" s="105"/>
      <c r="M764" s="105"/>
      <c r="N764" s="103"/>
      <c r="O764" s="57">
        <f t="shared" si="76"/>
        <v>0</v>
      </c>
      <c r="P764" s="30">
        <f>IFERROR(IF(M764="",0,M764-I.T[[#This Row],[Data Expedição]]),"")</f>
        <v>0</v>
      </c>
      <c r="Q764" s="59">
        <f t="shared" si="77"/>
        <v>46174</v>
      </c>
      <c r="R764" s="60" t="str">
        <f>IFERROR(IF(H764="Entregue",IF(COUNTIFS(I$2:$I1825,I764)&gt;1,"x",1),"x"),"")</f>
        <v>x</v>
      </c>
      <c r="S764" s="26">
        <v>2196</v>
      </c>
      <c r="T764" s="26">
        <v>1</v>
      </c>
      <c r="U764" s="26" t="s">
        <v>748</v>
      </c>
      <c r="V764" s="26" t="s">
        <v>730</v>
      </c>
      <c r="W764" s="26" t="s">
        <v>162</v>
      </c>
      <c r="X764" s="26" t="s">
        <v>739</v>
      </c>
    </row>
    <row r="765" spans="1:24" x14ac:dyDescent="0.25">
      <c r="A765" s="105">
        <v>46176</v>
      </c>
      <c r="B765" s="37">
        <v>32622</v>
      </c>
      <c r="C765" s="46" t="s">
        <v>97</v>
      </c>
      <c r="D765" s="37">
        <v>1</v>
      </c>
      <c r="E765" s="38">
        <v>120</v>
      </c>
      <c r="F765" s="37"/>
      <c r="G765" s="98"/>
      <c r="H765" s="1" t="s">
        <v>167</v>
      </c>
      <c r="I765" s="28"/>
      <c r="J765" s="37"/>
      <c r="K765" s="37"/>
      <c r="L765" s="39"/>
      <c r="M765" s="39"/>
      <c r="N765" s="31"/>
      <c r="O765" s="30">
        <f t="shared" si="76"/>
        <v>0</v>
      </c>
      <c r="P765" s="30">
        <f>IFERROR(IF(M765="",0,M765-I.T[[#This Row],[Data Expedição]]),"")</f>
        <v>0</v>
      </c>
      <c r="Q765" s="32">
        <f t="shared" si="77"/>
        <v>46174</v>
      </c>
      <c r="R765" s="26" t="str">
        <f>IFERROR(IF(H765="Entregue",IF(COUNTIFS(I$2:$I1828,I765)&gt;1,"x",1),"x"),"")</f>
        <v>x</v>
      </c>
      <c r="S765" s="26">
        <v>2196</v>
      </c>
      <c r="T765" s="26">
        <v>1</v>
      </c>
      <c r="U765" s="26" t="s">
        <v>748</v>
      </c>
      <c r="V765" s="26" t="s">
        <v>730</v>
      </c>
      <c r="W765" s="26" t="s">
        <v>162</v>
      </c>
      <c r="X765" s="26" t="s">
        <v>739</v>
      </c>
    </row>
    <row r="766" spans="1:24" x14ac:dyDescent="0.25">
      <c r="A766" s="105">
        <v>46176</v>
      </c>
      <c r="B766" s="100">
        <v>95491</v>
      </c>
      <c r="C766" s="101" t="s">
        <v>98</v>
      </c>
      <c r="D766" s="100">
        <v>1</v>
      </c>
      <c r="E766" s="102">
        <v>120</v>
      </c>
      <c r="F766" s="100"/>
      <c r="G766" s="104"/>
      <c r="H766" s="1" t="s">
        <v>167</v>
      </c>
      <c r="I766" s="106"/>
      <c r="J766" s="100"/>
      <c r="K766" s="100"/>
      <c r="L766" s="105"/>
      <c r="M766" s="105"/>
      <c r="N766" s="103"/>
      <c r="O766" s="57">
        <f t="shared" si="76"/>
        <v>0</v>
      </c>
      <c r="P766" s="30">
        <f>IFERROR(IF(M766="",0,M766-I.T[[#This Row],[Data Expedição]]),"")</f>
        <v>0</v>
      </c>
      <c r="Q766" s="59">
        <f t="shared" si="77"/>
        <v>46174</v>
      </c>
      <c r="R766" s="60" t="str">
        <f>IFERROR(IF(H766="Entregue",IF(COUNTIFS(I$2:$I1829,I766)&gt;1,"x",1),"x"),"")</f>
        <v>x</v>
      </c>
      <c r="S766" s="26">
        <v>2196</v>
      </c>
      <c r="T766" s="26">
        <v>1</v>
      </c>
      <c r="U766" s="26" t="s">
        <v>748</v>
      </c>
      <c r="V766" s="26" t="s">
        <v>730</v>
      </c>
      <c r="W766" s="26" t="s">
        <v>162</v>
      </c>
      <c r="X766" s="26" t="s">
        <v>739</v>
      </c>
    </row>
    <row r="767" spans="1:24" x14ac:dyDescent="0.25">
      <c r="A767" s="105">
        <v>46176</v>
      </c>
      <c r="B767" s="100">
        <v>33267</v>
      </c>
      <c r="C767" s="101" t="s">
        <v>99</v>
      </c>
      <c r="D767" s="100">
        <v>1</v>
      </c>
      <c r="E767" s="102">
        <v>120</v>
      </c>
      <c r="F767" s="100"/>
      <c r="G767" s="104"/>
      <c r="H767" s="1" t="s">
        <v>167</v>
      </c>
      <c r="I767" s="106"/>
      <c r="J767" s="100"/>
      <c r="K767" s="100"/>
      <c r="L767" s="105"/>
      <c r="M767" s="105"/>
      <c r="N767" s="103"/>
      <c r="O767" s="57">
        <f t="shared" si="76"/>
        <v>0</v>
      </c>
      <c r="P767" s="30">
        <f>IFERROR(IF(M767="",0,M767-I.T[[#This Row],[Data Expedição]]),"")</f>
        <v>0</v>
      </c>
      <c r="Q767" s="59">
        <f t="shared" si="77"/>
        <v>46174</v>
      </c>
      <c r="R767" s="60" t="str">
        <f>IFERROR(IF(H767="Entregue",IF(COUNTIFS(I$2:$I1831,I767)&gt;1,"x",1),"x"),"")</f>
        <v>x</v>
      </c>
      <c r="S767" s="26">
        <v>2196</v>
      </c>
      <c r="T767" s="26">
        <v>1</v>
      </c>
      <c r="U767" s="26" t="s">
        <v>748</v>
      </c>
      <c r="V767" s="26" t="s">
        <v>730</v>
      </c>
      <c r="W767" s="26" t="s">
        <v>162</v>
      </c>
      <c r="X767" s="26" t="s">
        <v>739</v>
      </c>
    </row>
    <row r="768" spans="1:24" x14ac:dyDescent="0.25">
      <c r="A768" s="105">
        <v>46176</v>
      </c>
      <c r="B768" s="100">
        <v>32654</v>
      </c>
      <c r="C768" s="101" t="s">
        <v>100</v>
      </c>
      <c r="D768" s="100">
        <v>1</v>
      </c>
      <c r="E768" s="102">
        <v>102</v>
      </c>
      <c r="F768" s="100"/>
      <c r="G768" s="104"/>
      <c r="H768" s="1" t="s">
        <v>167</v>
      </c>
      <c r="I768" s="106"/>
      <c r="J768" s="100"/>
      <c r="K768" s="100"/>
      <c r="L768" s="105"/>
      <c r="M768" s="105"/>
      <c r="N768" s="103"/>
      <c r="O768" s="57">
        <f t="shared" si="76"/>
        <v>0</v>
      </c>
      <c r="P768" s="30">
        <f>IFERROR(IF(M768="",0,M768-I.T[[#This Row],[Data Expedição]]),"")</f>
        <v>0</v>
      </c>
      <c r="Q768" s="59">
        <f t="shared" si="77"/>
        <v>46174</v>
      </c>
      <c r="R768" s="60" t="str">
        <f>IFERROR(IF(H768="Entregue",IF(COUNTIFS(I$2:$I1833,I768)&gt;1,"x",1),"x"),"")</f>
        <v>x</v>
      </c>
      <c r="S768" s="26">
        <v>2196</v>
      </c>
      <c r="T768" s="26">
        <v>1</v>
      </c>
      <c r="U768" s="26" t="s">
        <v>748</v>
      </c>
      <c r="V768" s="26" t="s">
        <v>730</v>
      </c>
      <c r="W768" s="26" t="s">
        <v>162</v>
      </c>
      <c r="X768" s="26" t="s">
        <v>739</v>
      </c>
    </row>
    <row r="769" spans="1:24" x14ac:dyDescent="0.25">
      <c r="A769" s="105">
        <v>46176</v>
      </c>
      <c r="B769" s="100">
        <v>33260</v>
      </c>
      <c r="C769" s="101" t="s">
        <v>101</v>
      </c>
      <c r="D769" s="100">
        <v>1</v>
      </c>
      <c r="E769" s="102">
        <v>102</v>
      </c>
      <c r="F769" s="100"/>
      <c r="G769" s="104"/>
      <c r="H769" s="1" t="s">
        <v>167</v>
      </c>
      <c r="I769" s="106"/>
      <c r="J769" s="100"/>
      <c r="K769" s="100"/>
      <c r="L769" s="105"/>
      <c r="M769" s="105"/>
      <c r="N769" s="103"/>
      <c r="O769" s="57">
        <f t="shared" si="76"/>
        <v>0</v>
      </c>
      <c r="P769" s="30">
        <f>IFERROR(IF(M769="",0,M769-I.T[[#This Row],[Data Expedição]]),"")</f>
        <v>0</v>
      </c>
      <c r="Q769" s="59">
        <f t="shared" si="77"/>
        <v>46174</v>
      </c>
      <c r="R769" s="60" t="str">
        <f>IFERROR(IF(H769="Entregue",IF(COUNTIFS(I$2:$I1835,I769)&gt;1,"x",1),"x"),"")</f>
        <v>x</v>
      </c>
      <c r="S769" s="26">
        <v>2196</v>
      </c>
      <c r="T769" s="26">
        <v>1</v>
      </c>
      <c r="U769" s="26" t="s">
        <v>748</v>
      </c>
      <c r="V769" s="26" t="s">
        <v>730</v>
      </c>
      <c r="W769" s="26" t="s">
        <v>162</v>
      </c>
      <c r="X769" s="26" t="s">
        <v>739</v>
      </c>
    </row>
    <row r="770" spans="1:24" x14ac:dyDescent="0.25">
      <c r="A770" s="105">
        <v>46176</v>
      </c>
      <c r="B770" s="100">
        <v>30454</v>
      </c>
      <c r="C770" s="101" t="s">
        <v>103</v>
      </c>
      <c r="D770" s="100">
        <v>1</v>
      </c>
      <c r="E770" s="102">
        <v>84</v>
      </c>
      <c r="F770" s="100"/>
      <c r="G770" s="104"/>
      <c r="H770" s="1" t="s">
        <v>167</v>
      </c>
      <c r="I770" s="106"/>
      <c r="J770" s="100"/>
      <c r="K770" s="100"/>
      <c r="L770" s="105"/>
      <c r="M770" s="105"/>
      <c r="N770" s="103"/>
      <c r="O770" s="57">
        <f t="shared" si="76"/>
        <v>0</v>
      </c>
      <c r="P770" s="30">
        <f>IFERROR(IF(M770="",0,M770-I.T[[#This Row],[Data Expedição]]),"")</f>
        <v>0</v>
      </c>
      <c r="Q770" s="59">
        <f t="shared" si="77"/>
        <v>46174</v>
      </c>
      <c r="R770" s="60" t="str">
        <f>IFERROR(IF(H770="Entregue",IF(COUNTIFS(I$2:$I1837,I770)&gt;1,"x",1),"x"),"")</f>
        <v>x</v>
      </c>
      <c r="S770" s="26">
        <v>2196</v>
      </c>
      <c r="T770" s="26">
        <v>1</v>
      </c>
      <c r="U770" s="26" t="s">
        <v>748</v>
      </c>
      <c r="V770" s="26" t="s">
        <v>730</v>
      </c>
      <c r="W770" s="26" t="s">
        <v>162</v>
      </c>
      <c r="X770" s="26" t="s">
        <v>739</v>
      </c>
    </row>
    <row r="771" spans="1:24" x14ac:dyDescent="0.25">
      <c r="A771" s="105">
        <v>46176</v>
      </c>
      <c r="B771" s="100">
        <v>32550</v>
      </c>
      <c r="C771" s="101" t="s">
        <v>105</v>
      </c>
      <c r="D771" s="100">
        <v>1</v>
      </c>
      <c r="E771" s="102">
        <v>84</v>
      </c>
      <c r="F771" s="100"/>
      <c r="G771" s="104"/>
      <c r="H771" s="1" t="s">
        <v>167</v>
      </c>
      <c r="I771" s="106"/>
      <c r="J771" s="100"/>
      <c r="K771" s="100"/>
      <c r="L771" s="105"/>
      <c r="M771" s="105"/>
      <c r="N771" s="103"/>
      <c r="O771" s="57">
        <f t="shared" si="76"/>
        <v>0</v>
      </c>
      <c r="P771" s="30">
        <f>IFERROR(IF(M771="",0,M771-I.T[[#This Row],[Data Expedição]]),"")</f>
        <v>0</v>
      </c>
      <c r="Q771" s="59">
        <f t="shared" si="77"/>
        <v>46174</v>
      </c>
      <c r="R771" s="60" t="str">
        <f>IFERROR(IF(H771="Entregue",IF(COUNTIFS(I$2:$I1839,I771)&gt;1,"x",1),"x"),"")</f>
        <v>x</v>
      </c>
      <c r="S771" s="26">
        <v>2196</v>
      </c>
      <c r="T771" s="26">
        <v>1</v>
      </c>
      <c r="U771" s="26" t="s">
        <v>748</v>
      </c>
      <c r="V771" s="26" t="s">
        <v>730</v>
      </c>
      <c r="W771" s="26" t="s">
        <v>162</v>
      </c>
      <c r="X771" s="26" t="s">
        <v>739</v>
      </c>
    </row>
    <row r="772" spans="1:24" x14ac:dyDescent="0.25">
      <c r="A772" s="105">
        <v>46176</v>
      </c>
      <c r="B772" s="100">
        <v>31791</v>
      </c>
      <c r="C772" s="101" t="s">
        <v>106</v>
      </c>
      <c r="D772" s="100">
        <v>1</v>
      </c>
      <c r="E772" s="102">
        <v>84</v>
      </c>
      <c r="F772" s="100"/>
      <c r="G772" s="104"/>
      <c r="H772" s="1" t="s">
        <v>167</v>
      </c>
      <c r="I772" s="106"/>
      <c r="J772" s="100"/>
      <c r="K772" s="100"/>
      <c r="L772" s="105"/>
      <c r="M772" s="105"/>
      <c r="N772" s="103"/>
      <c r="O772" s="57">
        <f t="shared" si="76"/>
        <v>0</v>
      </c>
      <c r="P772" s="30">
        <f>IFERROR(IF(M772="",0,M772-I.T[[#This Row],[Data Expedição]]),"")</f>
        <v>0</v>
      </c>
      <c r="Q772" s="59">
        <f t="shared" si="77"/>
        <v>46174</v>
      </c>
      <c r="R772" s="60" t="str">
        <f>IFERROR(IF(H772="Entregue",IF(COUNTIFS(I$2:$I1841,I772)&gt;1,"x",1),"x"),"")</f>
        <v>x</v>
      </c>
      <c r="S772" s="26">
        <v>2196</v>
      </c>
      <c r="T772" s="26">
        <v>1</v>
      </c>
      <c r="U772" s="26" t="s">
        <v>748</v>
      </c>
      <c r="V772" s="26" t="s">
        <v>730</v>
      </c>
      <c r="W772" s="26" t="s">
        <v>162</v>
      </c>
      <c r="X772" s="26" t="s">
        <v>739</v>
      </c>
    </row>
    <row r="773" spans="1:24" x14ac:dyDescent="0.25">
      <c r="A773" s="105">
        <v>46176</v>
      </c>
      <c r="B773" s="37">
        <v>32883</v>
      </c>
      <c r="C773" s="46" t="s">
        <v>107</v>
      </c>
      <c r="D773" s="37">
        <v>1</v>
      </c>
      <c r="E773" s="38">
        <v>42</v>
      </c>
      <c r="F773" s="37"/>
      <c r="G773" s="98"/>
      <c r="H773" s="1" t="s">
        <v>167</v>
      </c>
      <c r="I773" s="28"/>
      <c r="J773" s="37"/>
      <c r="K773" s="37"/>
      <c r="L773" s="39"/>
      <c r="M773" s="39"/>
      <c r="N773" s="31"/>
      <c r="O773" s="30">
        <f t="shared" si="76"/>
        <v>0</v>
      </c>
      <c r="P773" s="30">
        <f>IFERROR(IF(M773="",0,M773-I.T[[#This Row],[Data Expedição]]),"")</f>
        <v>0</v>
      </c>
      <c r="Q773" s="32">
        <f t="shared" si="77"/>
        <v>46174</v>
      </c>
      <c r="R773" s="26" t="str">
        <f>IFERROR(IF(H773="Entregue",IF(COUNTIFS(I$2:$I1852,I773)&gt;1,"x",1),"x"),"")</f>
        <v>x</v>
      </c>
      <c r="S773" s="26">
        <v>2196</v>
      </c>
      <c r="T773" s="26">
        <v>1</v>
      </c>
      <c r="U773" s="26" t="s">
        <v>748</v>
      </c>
      <c r="V773" s="26" t="s">
        <v>730</v>
      </c>
      <c r="W773" s="26" t="s">
        <v>162</v>
      </c>
      <c r="X773" s="26" t="s">
        <v>739</v>
      </c>
    </row>
    <row r="774" spans="1:24" x14ac:dyDescent="0.25">
      <c r="A774" s="105">
        <v>46176</v>
      </c>
      <c r="B774" s="37">
        <v>33308</v>
      </c>
      <c r="C774" s="46" t="s">
        <v>108</v>
      </c>
      <c r="D774" s="37">
        <v>1</v>
      </c>
      <c r="E774" s="38">
        <v>42</v>
      </c>
      <c r="F774" s="37"/>
      <c r="G774" s="98"/>
      <c r="H774" s="1" t="s">
        <v>167</v>
      </c>
      <c r="I774" s="28"/>
      <c r="J774" s="37"/>
      <c r="K774" s="37"/>
      <c r="L774" s="39"/>
      <c r="M774" s="39"/>
      <c r="N774" s="31"/>
      <c r="O774" s="30">
        <f t="shared" si="76"/>
        <v>0</v>
      </c>
      <c r="P774" s="30">
        <f>IFERROR(IF(M774="",0,M774-I.T[[#This Row],[Data Expedição]]),"")</f>
        <v>0</v>
      </c>
      <c r="Q774" s="32">
        <f t="shared" si="77"/>
        <v>46174</v>
      </c>
      <c r="R774" s="26" t="str">
        <f>IFERROR(IF(H774="Entregue",IF(COUNTIFS(I$2:$I1853,I774)&gt;1,"x",1),"x"),"")</f>
        <v>x</v>
      </c>
      <c r="S774" s="26">
        <v>2196</v>
      </c>
      <c r="T774" s="26">
        <v>1</v>
      </c>
      <c r="U774" s="26" t="s">
        <v>748</v>
      </c>
      <c r="V774" s="26" t="s">
        <v>730</v>
      </c>
      <c r="W774" s="26" t="s">
        <v>162</v>
      </c>
      <c r="X774" s="26" t="s">
        <v>739</v>
      </c>
    </row>
    <row r="775" spans="1:24" x14ac:dyDescent="0.25">
      <c r="A775" s="105">
        <v>46176</v>
      </c>
      <c r="B775" s="37">
        <v>30453</v>
      </c>
      <c r="C775" s="46" t="s">
        <v>109</v>
      </c>
      <c r="D775" s="37">
        <v>1</v>
      </c>
      <c r="E775" s="38">
        <v>42</v>
      </c>
      <c r="F775" s="37"/>
      <c r="G775" s="98"/>
      <c r="H775" s="1" t="s">
        <v>167</v>
      </c>
      <c r="I775" s="28"/>
      <c r="J775" s="37"/>
      <c r="K775" s="37"/>
      <c r="L775" s="39"/>
      <c r="M775" s="39"/>
      <c r="N775" s="31"/>
      <c r="O775" s="30">
        <f t="shared" si="76"/>
        <v>0</v>
      </c>
      <c r="P775" s="30">
        <f>IFERROR(IF(M775="",0,M775-I.T[[#This Row],[Data Expedição]]),"")</f>
        <v>0</v>
      </c>
      <c r="Q775" s="32">
        <f t="shared" si="77"/>
        <v>46174</v>
      </c>
      <c r="R775" s="26" t="str">
        <f>IFERROR(IF(H775="Entregue",IF(COUNTIFS(I$2:$I1854,I775)&gt;1,"x",1),"x"),"")</f>
        <v>x</v>
      </c>
      <c r="S775" s="26">
        <v>2196</v>
      </c>
      <c r="T775" s="26">
        <v>1</v>
      </c>
      <c r="U775" s="26" t="s">
        <v>748</v>
      </c>
      <c r="V775" s="26" t="s">
        <v>730</v>
      </c>
      <c r="W775" s="26" t="s">
        <v>162</v>
      </c>
      <c r="X775" s="26" t="s">
        <v>739</v>
      </c>
    </row>
    <row r="776" spans="1:24" x14ac:dyDescent="0.25">
      <c r="A776" s="105">
        <v>46176</v>
      </c>
      <c r="B776" s="37">
        <v>32248</v>
      </c>
      <c r="C776" s="46" t="s">
        <v>110</v>
      </c>
      <c r="D776" s="37">
        <v>1</v>
      </c>
      <c r="E776" s="38">
        <v>42</v>
      </c>
      <c r="F776" s="37"/>
      <c r="G776" s="98"/>
      <c r="H776" s="1" t="s">
        <v>167</v>
      </c>
      <c r="I776" s="28"/>
      <c r="J776" s="37"/>
      <c r="K776" s="37"/>
      <c r="L776" s="39"/>
      <c r="M776" s="39"/>
      <c r="N776" s="31"/>
      <c r="O776" s="30">
        <f t="shared" si="76"/>
        <v>0</v>
      </c>
      <c r="P776" s="30">
        <f>IFERROR(IF(M776="",0,M776-I.T[[#This Row],[Data Expedição]]),"")</f>
        <v>0</v>
      </c>
      <c r="Q776" s="32">
        <f t="shared" si="77"/>
        <v>46174</v>
      </c>
      <c r="R776" s="26" t="str">
        <f>IFERROR(IF(H776="Entregue",IF(COUNTIFS(I$2:$I1855,I776)&gt;1,"x",1),"x"),"")</f>
        <v>x</v>
      </c>
      <c r="S776" s="26">
        <v>2196</v>
      </c>
      <c r="T776" s="26">
        <v>1</v>
      </c>
      <c r="U776" s="26" t="s">
        <v>748</v>
      </c>
      <c r="V776" s="26" t="s">
        <v>730</v>
      </c>
      <c r="W776" s="26" t="s">
        <v>162</v>
      </c>
      <c r="X776" s="26" t="s">
        <v>739</v>
      </c>
    </row>
    <row r="777" spans="1:24" x14ac:dyDescent="0.25">
      <c r="A777" s="105">
        <v>46176</v>
      </c>
      <c r="B777" s="37">
        <v>30452</v>
      </c>
      <c r="C777" s="46" t="s">
        <v>111</v>
      </c>
      <c r="D777" s="37">
        <v>1</v>
      </c>
      <c r="E777" s="38">
        <v>42</v>
      </c>
      <c r="F777" s="37"/>
      <c r="G777" s="98"/>
      <c r="H777" s="1" t="s">
        <v>167</v>
      </c>
      <c r="I777" s="28"/>
      <c r="J777" s="37"/>
      <c r="K777" s="37"/>
      <c r="L777" s="39"/>
      <c r="M777" s="39"/>
      <c r="N777" s="31"/>
      <c r="O777" s="30">
        <f t="shared" si="76"/>
        <v>0</v>
      </c>
      <c r="P777" s="30">
        <f>IFERROR(IF(M777="",0,M777-I.T[[#This Row],[Data Expedição]]),"")</f>
        <v>0</v>
      </c>
      <c r="Q777" s="32">
        <f t="shared" si="77"/>
        <v>46174</v>
      </c>
      <c r="R777" s="26" t="str">
        <f>IFERROR(IF(H777="Entregue",IF(COUNTIFS(I$2:$I1856,I777)&gt;1,"x",1),"x"),"")</f>
        <v>x</v>
      </c>
      <c r="S777" s="26">
        <v>2196</v>
      </c>
      <c r="T777" s="26">
        <v>1</v>
      </c>
      <c r="U777" s="26" t="s">
        <v>748</v>
      </c>
      <c r="V777" s="26" t="s">
        <v>730</v>
      </c>
      <c r="W777" s="26" t="s">
        <v>162</v>
      </c>
      <c r="X777" s="26" t="s">
        <v>739</v>
      </c>
    </row>
    <row r="778" spans="1:24" x14ac:dyDescent="0.25">
      <c r="A778" s="105">
        <v>46176</v>
      </c>
      <c r="B778" s="37">
        <v>33269</v>
      </c>
      <c r="C778" s="46" t="s">
        <v>112</v>
      </c>
      <c r="D778" s="37">
        <v>1</v>
      </c>
      <c r="E778" s="38">
        <v>42</v>
      </c>
      <c r="F778" s="37"/>
      <c r="G778" s="98"/>
      <c r="H778" s="1" t="s">
        <v>167</v>
      </c>
      <c r="I778" s="28"/>
      <c r="J778" s="37"/>
      <c r="K778" s="37"/>
      <c r="L778" s="39"/>
      <c r="M778" s="39"/>
      <c r="N778" s="31"/>
      <c r="O778" s="30">
        <f t="shared" si="76"/>
        <v>0</v>
      </c>
      <c r="P778" s="30">
        <f>IFERROR(IF(M778="",0,M778-I.T[[#This Row],[Data Expedição]]),"")</f>
        <v>0</v>
      </c>
      <c r="Q778" s="32">
        <f t="shared" si="77"/>
        <v>46174</v>
      </c>
      <c r="R778" s="26" t="str">
        <f>IFERROR(IF(H778="Entregue",IF(COUNTIFS(I$2:$I1857,I778)&gt;1,"x",1),"x"),"")</f>
        <v>x</v>
      </c>
      <c r="S778" s="26">
        <v>2196</v>
      </c>
      <c r="T778" s="26">
        <v>1</v>
      </c>
      <c r="U778" s="26" t="s">
        <v>748</v>
      </c>
      <c r="V778" s="26" t="s">
        <v>730</v>
      </c>
      <c r="W778" s="26" t="s">
        <v>162</v>
      </c>
      <c r="X778" s="26" t="s">
        <v>739</v>
      </c>
    </row>
    <row r="779" spans="1:24" x14ac:dyDescent="0.25">
      <c r="A779" s="105">
        <v>46176</v>
      </c>
      <c r="B779" s="37">
        <v>33270</v>
      </c>
      <c r="C779" s="46" t="s">
        <v>113</v>
      </c>
      <c r="D779" s="37">
        <v>1</v>
      </c>
      <c r="E779" s="38">
        <v>42</v>
      </c>
      <c r="F779" s="37"/>
      <c r="G779" s="98"/>
      <c r="H779" s="1" t="s">
        <v>167</v>
      </c>
      <c r="I779" s="28"/>
      <c r="J779" s="37"/>
      <c r="K779" s="37"/>
      <c r="L779" s="39"/>
      <c r="M779" s="39"/>
      <c r="N779" s="31"/>
      <c r="O779" s="30">
        <f t="shared" si="76"/>
        <v>0</v>
      </c>
      <c r="P779" s="30">
        <f>IFERROR(IF(M779="",0,M779-I.T[[#This Row],[Data Expedição]]),"")</f>
        <v>0</v>
      </c>
      <c r="Q779" s="32">
        <f t="shared" si="77"/>
        <v>46174</v>
      </c>
      <c r="R779" s="26" t="str">
        <f>IFERROR(IF(H779="Entregue",IF(COUNTIFS(I$2:$I1858,I779)&gt;1,"x",1),"x"),"")</f>
        <v>x</v>
      </c>
      <c r="S779" s="26">
        <v>2196</v>
      </c>
      <c r="T779" s="26">
        <v>1</v>
      </c>
      <c r="U779" s="26" t="s">
        <v>748</v>
      </c>
      <c r="V779" s="26" t="s">
        <v>730</v>
      </c>
      <c r="W779" s="26" t="s">
        <v>162</v>
      </c>
      <c r="X779" s="26" t="s">
        <v>739</v>
      </c>
    </row>
    <row r="780" spans="1:24" x14ac:dyDescent="0.25">
      <c r="A780" s="105">
        <v>46176</v>
      </c>
      <c r="B780" s="37">
        <v>32572</v>
      </c>
      <c r="C780" s="46" t="s">
        <v>114</v>
      </c>
      <c r="D780" s="37">
        <v>1</v>
      </c>
      <c r="E780" s="38">
        <v>42</v>
      </c>
      <c r="F780" s="37"/>
      <c r="G780" s="98"/>
      <c r="H780" s="1" t="s">
        <v>167</v>
      </c>
      <c r="I780" s="28"/>
      <c r="J780" s="37"/>
      <c r="K780" s="37"/>
      <c r="L780" s="39"/>
      <c r="M780" s="39"/>
      <c r="N780" s="31"/>
      <c r="O780" s="30">
        <f t="shared" si="76"/>
        <v>0</v>
      </c>
      <c r="P780" s="30">
        <f>IFERROR(IF(M780="",0,M780-I.T[[#This Row],[Data Expedição]]),"")</f>
        <v>0</v>
      </c>
      <c r="Q780" s="32">
        <f t="shared" si="77"/>
        <v>46174</v>
      </c>
      <c r="R780" s="26" t="str">
        <f>IFERROR(IF(H780="Entregue",IF(COUNTIFS(I$2:$I1859,I780)&gt;1,"x",1),"x"),"")</f>
        <v>x</v>
      </c>
      <c r="S780" s="26">
        <v>2196</v>
      </c>
      <c r="T780" s="26">
        <v>1</v>
      </c>
      <c r="U780" s="26" t="s">
        <v>748</v>
      </c>
      <c r="V780" s="26" t="s">
        <v>730</v>
      </c>
      <c r="W780" s="26" t="s">
        <v>162</v>
      </c>
      <c r="X780" s="26" t="s">
        <v>739</v>
      </c>
    </row>
    <row r="781" spans="1:24" x14ac:dyDescent="0.25">
      <c r="A781" s="105">
        <v>46176</v>
      </c>
      <c r="B781" s="37">
        <v>32573</v>
      </c>
      <c r="C781" s="46" t="s">
        <v>115</v>
      </c>
      <c r="D781" s="37">
        <v>1</v>
      </c>
      <c r="E781" s="38">
        <v>42</v>
      </c>
      <c r="F781" s="37"/>
      <c r="G781" s="98"/>
      <c r="H781" s="1" t="s">
        <v>167</v>
      </c>
      <c r="I781" s="28"/>
      <c r="J781" s="37"/>
      <c r="K781" s="37"/>
      <c r="L781" s="39"/>
      <c r="M781" s="39"/>
      <c r="N781" s="31"/>
      <c r="O781" s="30">
        <f t="shared" si="76"/>
        <v>0</v>
      </c>
      <c r="P781" s="30">
        <f>IFERROR(IF(M781="",0,M781-I.T[[#This Row],[Data Expedição]]),"")</f>
        <v>0</v>
      </c>
      <c r="Q781" s="32">
        <f t="shared" si="77"/>
        <v>46174</v>
      </c>
      <c r="R781" s="26" t="str">
        <f>IFERROR(IF(H781="Entregue",IF(COUNTIFS(I$2:$I1860,I781)&gt;1,"x",1),"x"),"")</f>
        <v>x</v>
      </c>
      <c r="S781" s="26">
        <v>2196</v>
      </c>
      <c r="T781" s="26">
        <v>1</v>
      </c>
      <c r="U781" s="26" t="s">
        <v>748</v>
      </c>
      <c r="V781" s="26" t="s">
        <v>730</v>
      </c>
      <c r="W781" s="26" t="s">
        <v>162</v>
      </c>
      <c r="X781" s="26" t="s">
        <v>739</v>
      </c>
    </row>
    <row r="782" spans="1:24" x14ac:dyDescent="0.25">
      <c r="A782" s="105">
        <v>46176</v>
      </c>
      <c r="B782" s="100">
        <v>34490</v>
      </c>
      <c r="C782" s="101" t="s">
        <v>116</v>
      </c>
      <c r="D782" s="100">
        <v>1</v>
      </c>
      <c r="E782" s="102">
        <v>42</v>
      </c>
      <c r="F782" s="100"/>
      <c r="G782" s="104"/>
      <c r="H782" s="1" t="s">
        <v>167</v>
      </c>
      <c r="I782" s="106"/>
      <c r="J782" s="100"/>
      <c r="K782" s="100"/>
      <c r="L782" s="105"/>
      <c r="M782" s="105"/>
      <c r="N782" s="103"/>
      <c r="O782" s="57">
        <f t="shared" si="76"/>
        <v>0</v>
      </c>
      <c r="P782" s="30">
        <f>IFERROR(IF(M782="",0,M782-I.T[[#This Row],[Data Expedição]]),"")</f>
        <v>0</v>
      </c>
      <c r="Q782" s="59">
        <f t="shared" si="77"/>
        <v>46174</v>
      </c>
      <c r="R782" s="60" t="str">
        <f>IFERROR(IF(H782="Entregue",IF(COUNTIFS(I$2:$I1861,I782)&gt;1,"x",1),"x"),"")</f>
        <v>x</v>
      </c>
      <c r="S782" s="26">
        <v>2196</v>
      </c>
      <c r="T782" s="26">
        <v>1</v>
      </c>
      <c r="U782" s="26" t="s">
        <v>748</v>
      </c>
      <c r="V782" s="26" t="s">
        <v>730</v>
      </c>
      <c r="W782" s="26" t="s">
        <v>162</v>
      </c>
      <c r="X782" s="26" t="s">
        <v>739</v>
      </c>
    </row>
    <row r="783" spans="1:24" x14ac:dyDescent="0.25">
      <c r="A783" s="105">
        <v>46176</v>
      </c>
      <c r="B783" s="100">
        <v>32884</v>
      </c>
      <c r="C783" s="101" t="s">
        <v>46</v>
      </c>
      <c r="D783" s="100">
        <v>1</v>
      </c>
      <c r="E783" s="102">
        <v>24</v>
      </c>
      <c r="F783" s="100"/>
      <c r="G783" s="104"/>
      <c r="H783" s="1" t="s">
        <v>167</v>
      </c>
      <c r="I783" s="106"/>
      <c r="J783" s="100"/>
      <c r="K783" s="100"/>
      <c r="L783" s="105"/>
      <c r="M783" s="105"/>
      <c r="N783" s="103"/>
      <c r="O783" s="57">
        <f t="shared" si="76"/>
        <v>0</v>
      </c>
      <c r="P783" s="30">
        <f>IFERROR(IF(M783="",0,M783-I.T[[#This Row],[Data Expedição]]),"")</f>
        <v>0</v>
      </c>
      <c r="Q783" s="59">
        <f t="shared" si="77"/>
        <v>46174</v>
      </c>
      <c r="R783" s="60" t="str">
        <f>IFERROR(IF(H783="Entregue",IF(COUNTIFS(I$2:$I1863,I783)&gt;1,"x",1),"x"),"")</f>
        <v>x</v>
      </c>
      <c r="S783" s="26">
        <v>2196</v>
      </c>
      <c r="T783" s="26">
        <v>1</v>
      </c>
      <c r="U783" s="26" t="s">
        <v>748</v>
      </c>
      <c r="V783" s="26" t="s">
        <v>730</v>
      </c>
      <c r="W783" s="26" t="s">
        <v>162</v>
      </c>
      <c r="X783" s="26" t="s">
        <v>739</v>
      </c>
    </row>
    <row r="784" spans="1:24" x14ac:dyDescent="0.25">
      <c r="A784" s="39"/>
      <c r="B784" s="37"/>
      <c r="C784" s="46"/>
      <c r="D784" s="37"/>
      <c r="E784" s="38"/>
      <c r="F784" s="37"/>
      <c r="G784" s="98"/>
      <c r="H784" s="37"/>
      <c r="I784" s="28"/>
      <c r="J784" s="37"/>
      <c r="K784" s="37"/>
      <c r="L784" s="39"/>
      <c r="M784" s="39"/>
      <c r="N784" s="28"/>
      <c r="O784" s="26"/>
      <c r="P784" s="26"/>
      <c r="Q784" s="25"/>
      <c r="R784" s="26"/>
      <c r="S784" s="26"/>
      <c r="T784" s="26"/>
      <c r="U784" s="26"/>
      <c r="V784" s="26"/>
      <c r="W784" s="26"/>
      <c r="X784" s="26"/>
    </row>
    <row r="785" spans="1:24" x14ac:dyDescent="0.25">
      <c r="A785" s="105">
        <v>46175</v>
      </c>
      <c r="B785" s="100">
        <v>33401</v>
      </c>
      <c r="C785" s="101" t="s">
        <v>394</v>
      </c>
      <c r="D785" s="100">
        <v>1</v>
      </c>
      <c r="E785" s="102">
        <v>720</v>
      </c>
      <c r="F785" s="100"/>
      <c r="G785" s="104"/>
      <c r="H785" s="52" t="s">
        <v>168</v>
      </c>
      <c r="I785" s="106"/>
      <c r="J785" s="100"/>
      <c r="K785" s="100"/>
      <c r="L785" s="105"/>
      <c r="M785" s="105"/>
      <c r="N785" s="103"/>
      <c r="O785" s="57">
        <f t="shared" ref="O785:O795" si="78">IFERROR(IF(L785="",0,L785-A785),"")</f>
        <v>0</v>
      </c>
      <c r="P785" s="30">
        <f>IFERROR(IF(M785="",0,M785-I.T[[#This Row],[Data Expedição]]),"")</f>
        <v>0</v>
      </c>
      <c r="Q785" s="59">
        <f t="shared" ref="Q785:Q795" si="79">IFERROR(DATE(YEAR(A785),MONTH(A785),1),"")</f>
        <v>46174</v>
      </c>
      <c r="R785" s="60" t="str">
        <f>IFERROR(IF(H785="Entregue",IF(COUNTIFS(I$2:$I1867,I785)&gt;1,"x",1),"x"),"")</f>
        <v>x</v>
      </c>
      <c r="S785" s="26">
        <v>2196</v>
      </c>
      <c r="T785" s="26">
        <v>1</v>
      </c>
      <c r="U785" s="26" t="s">
        <v>729</v>
      </c>
      <c r="V785" s="26" t="s">
        <v>730</v>
      </c>
      <c r="W785" s="26" t="s">
        <v>161</v>
      </c>
      <c r="X785" s="26"/>
    </row>
    <row r="786" spans="1:24" x14ac:dyDescent="0.25">
      <c r="A786" s="105">
        <v>46175</v>
      </c>
      <c r="B786" s="37">
        <v>33379</v>
      </c>
      <c r="C786" s="46" t="s">
        <v>214</v>
      </c>
      <c r="D786" s="37">
        <v>1</v>
      </c>
      <c r="E786" s="38">
        <v>612</v>
      </c>
      <c r="F786" s="37"/>
      <c r="G786" s="98"/>
      <c r="H786" s="52" t="s">
        <v>818</v>
      </c>
      <c r="I786" s="28"/>
      <c r="J786" s="37"/>
      <c r="K786" s="37"/>
      <c r="L786" s="39"/>
      <c r="M786" s="39"/>
      <c r="N786" s="31"/>
      <c r="O786" s="30">
        <f t="shared" si="78"/>
        <v>0</v>
      </c>
      <c r="P786" s="30">
        <f>IFERROR(IF(M786="",0,M786-I.T[[#This Row],[Data Expedição]]),"")</f>
        <v>0</v>
      </c>
      <c r="Q786" s="32">
        <f t="shared" si="79"/>
        <v>46174</v>
      </c>
      <c r="R786" s="26" t="str">
        <f>IFERROR(IF(H786="Entregue",IF(COUNTIFS(I$2:$I1858,I786)&gt;1,"x",1),"x"),"")</f>
        <v>x</v>
      </c>
      <c r="S786" s="26">
        <v>2196</v>
      </c>
      <c r="T786" s="26">
        <v>1</v>
      </c>
      <c r="U786" s="26" t="s">
        <v>729</v>
      </c>
      <c r="V786" s="26" t="s">
        <v>730</v>
      </c>
      <c r="W786" s="26" t="s">
        <v>161</v>
      </c>
      <c r="X786" s="26"/>
    </row>
    <row r="787" spans="1:24" x14ac:dyDescent="0.25">
      <c r="A787" s="105">
        <v>46175</v>
      </c>
      <c r="B787" s="37">
        <v>7035</v>
      </c>
      <c r="C787" s="46" t="s">
        <v>408</v>
      </c>
      <c r="D787" s="37">
        <v>1</v>
      </c>
      <c r="E787" s="38">
        <v>588</v>
      </c>
      <c r="F787" s="37"/>
      <c r="G787" s="98"/>
      <c r="H787" s="52" t="s">
        <v>168</v>
      </c>
      <c r="I787" s="28"/>
      <c r="J787" s="37"/>
      <c r="K787" s="37"/>
      <c r="L787" s="39"/>
      <c r="M787" s="39"/>
      <c r="N787" s="31"/>
      <c r="O787" s="30">
        <f t="shared" si="78"/>
        <v>0</v>
      </c>
      <c r="P787" s="30">
        <f>IFERROR(IF(M787="",0,M787-I.T[[#This Row],[Data Expedição]]),"")</f>
        <v>0</v>
      </c>
      <c r="Q787" s="32">
        <f t="shared" si="79"/>
        <v>46174</v>
      </c>
      <c r="R787" s="26" t="str">
        <f>IFERROR(IF(H787="Entregue",IF(COUNTIFS(I$2:$I1859,I787)&gt;1,"x",1),"x"),"")</f>
        <v>x</v>
      </c>
      <c r="S787" s="26">
        <v>2196</v>
      </c>
      <c r="T787" s="26">
        <v>1</v>
      </c>
      <c r="U787" s="26" t="s">
        <v>729</v>
      </c>
      <c r="V787" s="26" t="s">
        <v>730</v>
      </c>
      <c r="W787" s="26" t="s">
        <v>161</v>
      </c>
      <c r="X787" s="26"/>
    </row>
    <row r="788" spans="1:24" x14ac:dyDescent="0.25">
      <c r="A788" s="105">
        <v>46175</v>
      </c>
      <c r="B788" s="37">
        <v>43114</v>
      </c>
      <c r="C788" s="46" t="s">
        <v>409</v>
      </c>
      <c r="D788" s="37">
        <v>4</v>
      </c>
      <c r="E788" s="38">
        <v>582</v>
      </c>
      <c r="F788" s="37"/>
      <c r="G788" s="98"/>
      <c r="H788" s="52" t="s">
        <v>168</v>
      </c>
      <c r="I788" s="28"/>
      <c r="J788" s="37"/>
      <c r="K788" s="37"/>
      <c r="L788" s="39"/>
      <c r="M788" s="39"/>
      <c r="N788" s="31"/>
      <c r="O788" s="30">
        <f t="shared" si="78"/>
        <v>0</v>
      </c>
      <c r="P788" s="30">
        <f>IFERROR(IF(M788="",0,M788-I.T[[#This Row],[Data Expedição]]),"")</f>
        <v>0</v>
      </c>
      <c r="Q788" s="32">
        <f t="shared" si="79"/>
        <v>46174</v>
      </c>
      <c r="R788" s="26" t="str">
        <f>IFERROR(IF(H788="Entregue",IF(COUNTIFS(I$2:$I1860,I788)&gt;1,"x",1),"x"),"")</f>
        <v>x</v>
      </c>
      <c r="S788" s="26">
        <v>2196</v>
      </c>
      <c r="T788" s="26">
        <v>1</v>
      </c>
      <c r="U788" s="26" t="s">
        <v>729</v>
      </c>
      <c r="V788" s="26" t="s">
        <v>730</v>
      </c>
      <c r="W788" s="26" t="s">
        <v>161</v>
      </c>
      <c r="X788" s="26"/>
    </row>
    <row r="789" spans="1:24" x14ac:dyDescent="0.25">
      <c r="A789" s="105">
        <v>46175</v>
      </c>
      <c r="B789" s="37">
        <v>32257</v>
      </c>
      <c r="C789" s="46" t="s">
        <v>410</v>
      </c>
      <c r="D789" s="37">
        <v>1</v>
      </c>
      <c r="E789" s="38">
        <v>570</v>
      </c>
      <c r="F789" s="37"/>
      <c r="G789" s="98"/>
      <c r="H789" s="52" t="s">
        <v>818</v>
      </c>
      <c r="I789" s="28"/>
      <c r="J789" s="37"/>
      <c r="K789" s="37"/>
      <c r="L789" s="39"/>
      <c r="M789" s="39"/>
      <c r="N789" s="31"/>
      <c r="O789" s="30">
        <f t="shared" si="78"/>
        <v>0</v>
      </c>
      <c r="P789" s="30">
        <f>IFERROR(IF(M789="",0,M789-I.T[[#This Row],[Data Expedição]]),"")</f>
        <v>0</v>
      </c>
      <c r="Q789" s="32">
        <f t="shared" si="79"/>
        <v>46174</v>
      </c>
      <c r="R789" s="26" t="str">
        <f>IFERROR(IF(H789="Entregue",IF(COUNTIFS(I$2:$I1861,I789)&gt;1,"x",1),"x"),"")</f>
        <v>x</v>
      </c>
      <c r="S789" s="26">
        <v>2196</v>
      </c>
      <c r="T789" s="26">
        <v>1</v>
      </c>
      <c r="U789" s="26" t="s">
        <v>729</v>
      </c>
      <c r="V789" s="26" t="s">
        <v>730</v>
      </c>
      <c r="W789" s="26" t="s">
        <v>161</v>
      </c>
      <c r="X789" s="26"/>
    </row>
    <row r="790" spans="1:24" x14ac:dyDescent="0.25">
      <c r="A790" s="105">
        <v>46175</v>
      </c>
      <c r="B790" s="37">
        <v>31783</v>
      </c>
      <c r="C790" s="46" t="s">
        <v>420</v>
      </c>
      <c r="D790" s="37">
        <v>1</v>
      </c>
      <c r="E790" s="38">
        <v>474</v>
      </c>
      <c r="F790" s="37"/>
      <c r="G790" s="98"/>
      <c r="H790" s="52" t="s">
        <v>168</v>
      </c>
      <c r="I790" s="28"/>
      <c r="J790" s="37"/>
      <c r="K790" s="37"/>
      <c r="L790" s="39"/>
      <c r="M790" s="39"/>
      <c r="N790" s="31"/>
      <c r="O790" s="30">
        <f t="shared" si="78"/>
        <v>0</v>
      </c>
      <c r="P790" s="30">
        <f>IFERROR(IF(M790="",0,M790-I.T[[#This Row],[Data Expedição]]),"")</f>
        <v>0</v>
      </c>
      <c r="Q790" s="32">
        <f t="shared" si="79"/>
        <v>46174</v>
      </c>
      <c r="R790" s="26" t="str">
        <f>IFERROR(IF(H790="Entregue",IF(COUNTIFS(I$2:$I1862,I790)&gt;1,"x",1),"x"),"")</f>
        <v>x</v>
      </c>
      <c r="S790" s="26">
        <v>2196</v>
      </c>
      <c r="T790" s="26">
        <v>1</v>
      </c>
      <c r="U790" s="26" t="s">
        <v>729</v>
      </c>
      <c r="V790" s="26" t="s">
        <v>730</v>
      </c>
      <c r="W790" s="26" t="s">
        <v>161</v>
      </c>
      <c r="X790" s="26"/>
    </row>
    <row r="791" spans="1:24" x14ac:dyDescent="0.25">
      <c r="A791" s="105">
        <v>46175</v>
      </c>
      <c r="B791" s="37">
        <v>43113</v>
      </c>
      <c r="C791" s="46" t="s">
        <v>422</v>
      </c>
      <c r="D791" s="37">
        <v>3</v>
      </c>
      <c r="E791" s="38">
        <v>462</v>
      </c>
      <c r="F791" s="37"/>
      <c r="G791" s="98"/>
      <c r="H791" s="52" t="s">
        <v>818</v>
      </c>
      <c r="I791" s="28"/>
      <c r="J791" s="37"/>
      <c r="K791" s="37"/>
      <c r="L791" s="39"/>
      <c r="M791" s="39"/>
      <c r="N791" s="31"/>
      <c r="O791" s="30">
        <f t="shared" si="78"/>
        <v>0</v>
      </c>
      <c r="P791" s="30">
        <f>IFERROR(IF(M791="",0,M791-I.T[[#This Row],[Data Expedição]]),"")</f>
        <v>0</v>
      </c>
      <c r="Q791" s="32">
        <f t="shared" si="79"/>
        <v>46174</v>
      </c>
      <c r="R791" s="26" t="str">
        <f>IFERROR(IF(H791="Entregue",IF(COUNTIFS(I$2:$I1863,I791)&gt;1,"x",1),"x"),"")</f>
        <v>x</v>
      </c>
      <c r="S791" s="26">
        <v>2196</v>
      </c>
      <c r="T791" s="26">
        <v>1</v>
      </c>
      <c r="U791" s="26" t="s">
        <v>729</v>
      </c>
      <c r="V791" s="26" t="s">
        <v>730</v>
      </c>
      <c r="W791" s="26" t="s">
        <v>161</v>
      </c>
      <c r="X791" s="26"/>
    </row>
    <row r="792" spans="1:24" x14ac:dyDescent="0.25">
      <c r="A792" s="105">
        <v>46175</v>
      </c>
      <c r="B792" s="37">
        <v>32429</v>
      </c>
      <c r="C792" s="46" t="s">
        <v>429</v>
      </c>
      <c r="D792" s="37">
        <v>1</v>
      </c>
      <c r="E792" s="38">
        <v>414</v>
      </c>
      <c r="F792" s="37"/>
      <c r="G792" s="98"/>
      <c r="H792" s="52" t="s">
        <v>818</v>
      </c>
      <c r="I792" s="28"/>
      <c r="J792" s="37"/>
      <c r="K792" s="37"/>
      <c r="L792" s="39"/>
      <c r="M792" s="39"/>
      <c r="N792" s="31"/>
      <c r="O792" s="30">
        <f t="shared" si="78"/>
        <v>0</v>
      </c>
      <c r="P792" s="30">
        <f>IFERROR(IF(M792="",0,M792-I.T[[#This Row],[Data Expedição]]),"")</f>
        <v>0</v>
      </c>
      <c r="Q792" s="32">
        <f t="shared" si="79"/>
        <v>46174</v>
      </c>
      <c r="R792" s="26" t="str">
        <f>IFERROR(IF(H792="Entregue",IF(COUNTIFS(I$2:$I1864,I792)&gt;1,"x",1),"x"),"")</f>
        <v>x</v>
      </c>
      <c r="S792" s="26">
        <v>2196</v>
      </c>
      <c r="T792" s="26">
        <v>1</v>
      </c>
      <c r="U792" s="26" t="s">
        <v>729</v>
      </c>
      <c r="V792" s="26" t="s">
        <v>730</v>
      </c>
      <c r="W792" s="26" t="s">
        <v>161</v>
      </c>
      <c r="X792" s="26"/>
    </row>
    <row r="793" spans="1:24" x14ac:dyDescent="0.25">
      <c r="A793" s="105">
        <v>46175</v>
      </c>
      <c r="B793" s="37">
        <v>33251</v>
      </c>
      <c r="C793" s="46" t="s">
        <v>27</v>
      </c>
      <c r="D793" s="37">
        <v>1</v>
      </c>
      <c r="E793" s="38">
        <v>276</v>
      </c>
      <c r="F793" s="37"/>
      <c r="G793" s="98"/>
      <c r="H793" s="52" t="s">
        <v>168</v>
      </c>
      <c r="I793" s="28"/>
      <c r="J793" s="37"/>
      <c r="K793" s="37"/>
      <c r="L793" s="39"/>
      <c r="M793" s="39"/>
      <c r="N793" s="31"/>
      <c r="O793" s="30">
        <f t="shared" si="78"/>
        <v>0</v>
      </c>
      <c r="P793" s="30">
        <f>IFERROR(IF(M793="",0,M793-I.T[[#This Row],[Data Expedição]]),"")</f>
        <v>0</v>
      </c>
      <c r="Q793" s="32">
        <f t="shared" si="79"/>
        <v>46174</v>
      </c>
      <c r="R793" s="26" t="str">
        <f>IFERROR(IF(H793="Entregue",IF(COUNTIFS(I$2:$I1865,I793)&gt;1,"x",1),"x"),"")</f>
        <v>x</v>
      </c>
      <c r="S793" s="26">
        <v>2196</v>
      </c>
      <c r="T793" s="26">
        <v>1</v>
      </c>
      <c r="U793" s="26" t="s">
        <v>729</v>
      </c>
      <c r="V793" s="26" t="s">
        <v>730</v>
      </c>
      <c r="W793" s="26" t="s">
        <v>161</v>
      </c>
      <c r="X793" s="26"/>
    </row>
    <row r="794" spans="1:24" x14ac:dyDescent="0.25">
      <c r="A794" s="105">
        <v>46175</v>
      </c>
      <c r="B794" s="37">
        <v>32442</v>
      </c>
      <c r="C794" s="46" t="s">
        <v>472</v>
      </c>
      <c r="D794" s="37">
        <v>1</v>
      </c>
      <c r="E794" s="38">
        <v>240</v>
      </c>
      <c r="F794" s="37"/>
      <c r="G794" s="98"/>
      <c r="H794" s="52" t="s">
        <v>818</v>
      </c>
      <c r="I794" s="28"/>
      <c r="J794" s="37"/>
      <c r="K794" s="37"/>
      <c r="L794" s="39"/>
      <c r="M794" s="39"/>
      <c r="N794" s="31"/>
      <c r="O794" s="30">
        <f t="shared" si="78"/>
        <v>0</v>
      </c>
      <c r="P794" s="30">
        <f>IFERROR(IF(M794="",0,M794-I.T[[#This Row],[Data Expedição]]),"")</f>
        <v>0</v>
      </c>
      <c r="Q794" s="32">
        <f t="shared" si="79"/>
        <v>46174</v>
      </c>
      <c r="R794" s="26" t="str">
        <f>IFERROR(IF(H794="Entregue",IF(COUNTIFS(I$2:$I1866,I794)&gt;1,"x",1),"x"),"")</f>
        <v>x</v>
      </c>
      <c r="S794" s="26">
        <v>2196</v>
      </c>
      <c r="T794" s="26">
        <v>1</v>
      </c>
      <c r="U794" s="26" t="s">
        <v>729</v>
      </c>
      <c r="V794" s="26" t="s">
        <v>730</v>
      </c>
      <c r="W794" s="26" t="s">
        <v>161</v>
      </c>
      <c r="X794" s="26"/>
    </row>
    <row r="795" spans="1:24" x14ac:dyDescent="0.25">
      <c r="A795" s="105">
        <v>46175</v>
      </c>
      <c r="B795" s="37">
        <v>95166</v>
      </c>
      <c r="C795" s="46" t="s">
        <v>505</v>
      </c>
      <c r="D795" s="37">
        <v>1</v>
      </c>
      <c r="E795" s="38">
        <v>192</v>
      </c>
      <c r="F795" s="37"/>
      <c r="G795" s="98"/>
      <c r="H795" s="52" t="s">
        <v>818</v>
      </c>
      <c r="I795" s="28"/>
      <c r="J795" s="37"/>
      <c r="K795" s="37"/>
      <c r="L795" s="39"/>
      <c r="M795" s="39"/>
      <c r="N795" s="31"/>
      <c r="O795" s="30">
        <f t="shared" si="78"/>
        <v>0</v>
      </c>
      <c r="P795" s="30">
        <f>IFERROR(IF(M795="",0,M795-I.T[[#This Row],[Data Expedição]]),"")</f>
        <v>0</v>
      </c>
      <c r="Q795" s="32">
        <f t="shared" si="79"/>
        <v>46174</v>
      </c>
      <c r="R795" s="26" t="str">
        <f>IFERROR(IF(H795="Entregue",IF(COUNTIFS(I$2:$I1867,I795)&gt;1,"x",1),"x"),"")</f>
        <v>x</v>
      </c>
      <c r="S795" s="26">
        <v>2196</v>
      </c>
      <c r="T795" s="26">
        <v>1</v>
      </c>
      <c r="U795" s="26" t="s">
        <v>729</v>
      </c>
      <c r="V795" s="26" t="s">
        <v>730</v>
      </c>
      <c r="W795" s="26" t="s">
        <v>161</v>
      </c>
      <c r="X795" s="26"/>
    </row>
    <row r="796" spans="1:24" x14ac:dyDescent="0.25">
      <c r="A796" s="39"/>
      <c r="B796" s="37"/>
      <c r="C796" s="46"/>
      <c r="D796" s="37"/>
      <c r="E796" s="38"/>
      <c r="F796" s="37"/>
      <c r="G796" s="98"/>
      <c r="H796" s="37"/>
      <c r="I796" s="28"/>
      <c r="J796" s="37"/>
      <c r="K796" s="37"/>
      <c r="L796" s="39"/>
      <c r="M796" s="39"/>
      <c r="N796" s="28"/>
      <c r="O796" s="26"/>
      <c r="P796" s="26"/>
      <c r="Q796" s="25"/>
      <c r="R796" s="26"/>
      <c r="S796" s="26"/>
      <c r="T796" s="26"/>
      <c r="U796" s="26"/>
      <c r="V796" s="26"/>
      <c r="W796" s="26"/>
      <c r="X796" s="26"/>
    </row>
    <row r="797" spans="1:24" x14ac:dyDescent="0.25">
      <c r="A797" s="105">
        <v>46175</v>
      </c>
      <c r="B797" s="100">
        <v>31690</v>
      </c>
      <c r="C797" s="101" t="s">
        <v>190</v>
      </c>
      <c r="D797" s="100">
        <v>1</v>
      </c>
      <c r="E797" s="102">
        <v>1944</v>
      </c>
      <c r="F797" s="100"/>
      <c r="G797" s="104"/>
      <c r="H797" s="52" t="s">
        <v>818</v>
      </c>
      <c r="I797" s="106"/>
      <c r="J797" s="100"/>
      <c r="K797" s="100"/>
      <c r="L797" s="105"/>
      <c r="M797" s="105"/>
      <c r="N797" s="103"/>
      <c r="O797" s="57">
        <f t="shared" ref="O797:O828" si="80">IFERROR(IF(L797="",0,L797-A797),"")</f>
        <v>0</v>
      </c>
      <c r="P797" s="30">
        <f>IFERROR(IF(M797="",0,M797-I.T[[#This Row],[Data Expedição]]),"")</f>
        <v>0</v>
      </c>
      <c r="Q797" s="59">
        <f t="shared" ref="Q797:Q828" si="81">IFERROR(DATE(YEAR(A797),MONTH(A797),1),"")</f>
        <v>46174</v>
      </c>
      <c r="R797" s="60" t="str">
        <f>IFERROR(IF(H797="Entregue",IF(COUNTIFS(I$2:$I1881,I797)&gt;1,"x",1),"x"),"")</f>
        <v>x</v>
      </c>
      <c r="S797" s="26">
        <v>2196</v>
      </c>
      <c r="T797" s="26">
        <v>1</v>
      </c>
      <c r="U797" s="26" t="s">
        <v>729</v>
      </c>
      <c r="V797" s="26" t="s">
        <v>730</v>
      </c>
      <c r="W797" s="26" t="s">
        <v>162</v>
      </c>
      <c r="X797" s="60"/>
    </row>
    <row r="798" spans="1:24" x14ac:dyDescent="0.25">
      <c r="A798" s="105">
        <v>46175</v>
      </c>
      <c r="B798" s="37">
        <v>95326</v>
      </c>
      <c r="C798" s="46" t="s">
        <v>206</v>
      </c>
      <c r="D798" s="37">
        <v>1</v>
      </c>
      <c r="E798" s="38">
        <v>1404</v>
      </c>
      <c r="F798" s="37"/>
      <c r="G798" s="98"/>
      <c r="H798" s="52" t="s">
        <v>818</v>
      </c>
      <c r="I798" s="28"/>
      <c r="J798" s="37"/>
      <c r="K798" s="37"/>
      <c r="L798" s="39"/>
      <c r="M798" s="39"/>
      <c r="N798" s="31"/>
      <c r="O798" s="30">
        <f t="shared" si="80"/>
        <v>0</v>
      </c>
      <c r="P798" s="30">
        <f>IFERROR(IF(M798="",0,M798-I.T[[#This Row],[Data Expedição]]),"")</f>
        <v>0</v>
      </c>
      <c r="Q798" s="32">
        <f t="shared" si="81"/>
        <v>46174</v>
      </c>
      <c r="R798" s="26" t="str">
        <f>IFERROR(IF(H798="Entregue",IF(COUNTIFS(I$2:$I1749,I798)&gt;1,"x",1),"x"),"")</f>
        <v>x</v>
      </c>
      <c r="S798" s="26">
        <v>2196</v>
      </c>
      <c r="T798" s="26">
        <v>1</v>
      </c>
      <c r="U798" s="26" t="s">
        <v>729</v>
      </c>
      <c r="V798" s="26" t="s">
        <v>730</v>
      </c>
      <c r="W798" s="26" t="s">
        <v>162</v>
      </c>
      <c r="X798" s="26"/>
    </row>
    <row r="799" spans="1:24" x14ac:dyDescent="0.25">
      <c r="A799" s="105">
        <v>46175</v>
      </c>
      <c r="B799" s="37">
        <v>31706</v>
      </c>
      <c r="C799" s="46" t="s">
        <v>215</v>
      </c>
      <c r="D799" s="37">
        <v>1</v>
      </c>
      <c r="E799" s="38">
        <v>1344</v>
      </c>
      <c r="F799" s="37"/>
      <c r="G799" s="98"/>
      <c r="H799" s="52" t="s">
        <v>818</v>
      </c>
      <c r="I799" s="28"/>
      <c r="J799" s="37"/>
      <c r="K799" s="37"/>
      <c r="L799" s="39"/>
      <c r="M799" s="39"/>
      <c r="N799" s="31"/>
      <c r="O799" s="30">
        <f t="shared" si="80"/>
        <v>0</v>
      </c>
      <c r="P799" s="30">
        <f>IFERROR(IF(M799="",0,M799-I.T[[#This Row],[Data Expedição]]),"")</f>
        <v>0</v>
      </c>
      <c r="Q799" s="32">
        <f t="shared" si="81"/>
        <v>46174</v>
      </c>
      <c r="R799" s="26" t="str">
        <f>IFERROR(IF(H799="Entregue",IF(COUNTIFS(I$2:$I1750,I799)&gt;1,"x",1),"x"),"")</f>
        <v>x</v>
      </c>
      <c r="S799" s="26">
        <v>2196</v>
      </c>
      <c r="T799" s="26">
        <v>1</v>
      </c>
      <c r="U799" s="26" t="s">
        <v>729</v>
      </c>
      <c r="V799" s="26" t="s">
        <v>730</v>
      </c>
      <c r="W799" s="26" t="s">
        <v>162</v>
      </c>
      <c r="X799" s="26"/>
    </row>
    <row r="800" spans="1:24" x14ac:dyDescent="0.25">
      <c r="A800" s="105">
        <v>46175</v>
      </c>
      <c r="B800" s="37">
        <v>33249</v>
      </c>
      <c r="C800" s="46" t="s">
        <v>191</v>
      </c>
      <c r="D800" s="37">
        <v>1</v>
      </c>
      <c r="E800" s="38">
        <v>1122</v>
      </c>
      <c r="F800" s="37"/>
      <c r="G800" s="98"/>
      <c r="H800" s="52" t="s">
        <v>818</v>
      </c>
      <c r="I800" s="28"/>
      <c r="J800" s="37"/>
      <c r="K800" s="37"/>
      <c r="L800" s="39"/>
      <c r="M800" s="39"/>
      <c r="N800" s="31"/>
      <c r="O800" s="30">
        <f t="shared" si="80"/>
        <v>0</v>
      </c>
      <c r="P800" s="30">
        <f>IFERROR(IF(M800="",0,M800-I.T[[#This Row],[Data Expedição]]),"")</f>
        <v>0</v>
      </c>
      <c r="Q800" s="32">
        <f t="shared" si="81"/>
        <v>46174</v>
      </c>
      <c r="R800" s="26" t="str">
        <f>IFERROR(IF(H800="Entregue",IF(COUNTIFS(I$2:$I1751,I800)&gt;1,"x",1),"x"),"")</f>
        <v>x</v>
      </c>
      <c r="S800" s="26">
        <v>2196</v>
      </c>
      <c r="T800" s="26">
        <v>1</v>
      </c>
      <c r="U800" s="26" t="s">
        <v>729</v>
      </c>
      <c r="V800" s="26" t="s">
        <v>730</v>
      </c>
      <c r="W800" s="26" t="s">
        <v>162</v>
      </c>
      <c r="X800" s="26"/>
    </row>
    <row r="801" spans="1:24" x14ac:dyDescent="0.25">
      <c r="A801" s="105">
        <v>46175</v>
      </c>
      <c r="B801" s="37">
        <v>32022</v>
      </c>
      <c r="C801" s="46" t="s">
        <v>185</v>
      </c>
      <c r="D801" s="37">
        <v>1</v>
      </c>
      <c r="E801" s="38">
        <v>1110</v>
      </c>
      <c r="F801" s="37"/>
      <c r="G801" s="98"/>
      <c r="H801" s="52" t="s">
        <v>818</v>
      </c>
      <c r="I801" s="28"/>
      <c r="J801" s="37"/>
      <c r="K801" s="37"/>
      <c r="L801" s="39"/>
      <c r="M801" s="39"/>
      <c r="N801" s="31"/>
      <c r="O801" s="30">
        <f t="shared" si="80"/>
        <v>0</v>
      </c>
      <c r="P801" s="30">
        <f>IFERROR(IF(M801="",0,M801-I.T[[#This Row],[Data Expedição]]),"")</f>
        <v>0</v>
      </c>
      <c r="Q801" s="32">
        <f t="shared" si="81"/>
        <v>46174</v>
      </c>
      <c r="R801" s="26" t="str">
        <f>IFERROR(IF(H801="Entregue",IF(COUNTIFS(I$2:$I1752,I801)&gt;1,"x",1),"x"),"")</f>
        <v>x</v>
      </c>
      <c r="S801" s="26">
        <v>2196</v>
      </c>
      <c r="T801" s="26">
        <v>1</v>
      </c>
      <c r="U801" s="26" t="s">
        <v>729</v>
      </c>
      <c r="V801" s="26" t="s">
        <v>730</v>
      </c>
      <c r="W801" s="26" t="s">
        <v>162</v>
      </c>
      <c r="X801" s="26"/>
    </row>
    <row r="802" spans="1:24" x14ac:dyDescent="0.25">
      <c r="A802" s="105">
        <v>46175</v>
      </c>
      <c r="B802" s="37">
        <v>95735</v>
      </c>
      <c r="C802" s="46" t="s">
        <v>188</v>
      </c>
      <c r="D802" s="37">
        <v>2</v>
      </c>
      <c r="E802" s="38">
        <v>1074</v>
      </c>
      <c r="F802" s="37"/>
      <c r="G802" s="98"/>
      <c r="H802" s="52" t="s">
        <v>818</v>
      </c>
      <c r="I802" s="28"/>
      <c r="J802" s="37"/>
      <c r="K802" s="37"/>
      <c r="L802" s="39"/>
      <c r="M802" s="39"/>
      <c r="N802" s="31"/>
      <c r="O802" s="30">
        <f t="shared" si="80"/>
        <v>0</v>
      </c>
      <c r="P802" s="30">
        <f>IFERROR(IF(M802="",0,M802-I.T[[#This Row],[Data Expedição]]),"")</f>
        <v>0</v>
      </c>
      <c r="Q802" s="32">
        <f t="shared" si="81"/>
        <v>46174</v>
      </c>
      <c r="R802" s="26" t="str">
        <f>IFERROR(IF(H802="Entregue",IF(COUNTIFS(I$2:$I1753,I802)&gt;1,"x",1),"x"),"")</f>
        <v>x</v>
      </c>
      <c r="S802" s="26">
        <v>2196</v>
      </c>
      <c r="T802" s="26">
        <v>1</v>
      </c>
      <c r="U802" s="26" t="s">
        <v>729</v>
      </c>
      <c r="V802" s="26" t="s">
        <v>730</v>
      </c>
      <c r="W802" s="26" t="s">
        <v>162</v>
      </c>
      <c r="X802" s="26"/>
    </row>
    <row r="803" spans="1:24" x14ac:dyDescent="0.25">
      <c r="A803" s="105">
        <v>46175</v>
      </c>
      <c r="B803" s="37">
        <v>32432</v>
      </c>
      <c r="C803" s="46" t="s">
        <v>231</v>
      </c>
      <c r="D803" s="37">
        <v>2</v>
      </c>
      <c r="E803" s="38">
        <v>1044</v>
      </c>
      <c r="F803" s="37"/>
      <c r="G803" s="98"/>
      <c r="H803" s="52" t="s">
        <v>818</v>
      </c>
      <c r="I803" s="28"/>
      <c r="J803" s="37"/>
      <c r="K803" s="37"/>
      <c r="L803" s="39"/>
      <c r="M803" s="39"/>
      <c r="N803" s="31"/>
      <c r="O803" s="30">
        <f t="shared" si="80"/>
        <v>0</v>
      </c>
      <c r="P803" s="30">
        <f>IFERROR(IF(M803="",0,M803-I.T[[#This Row],[Data Expedição]]),"")</f>
        <v>0</v>
      </c>
      <c r="Q803" s="32">
        <f t="shared" si="81"/>
        <v>46174</v>
      </c>
      <c r="R803" s="26" t="str">
        <f>IFERROR(IF(H803="Entregue",IF(COUNTIFS(I$2:$I1754,I803)&gt;1,"x",1),"x"),"")</f>
        <v>x</v>
      </c>
      <c r="S803" s="26">
        <v>2196</v>
      </c>
      <c r="T803" s="26">
        <v>1</v>
      </c>
      <c r="U803" s="26" t="s">
        <v>729</v>
      </c>
      <c r="V803" s="26" t="s">
        <v>730</v>
      </c>
      <c r="W803" s="26" t="s">
        <v>162</v>
      </c>
      <c r="X803" s="26"/>
    </row>
    <row r="804" spans="1:24" x14ac:dyDescent="0.25">
      <c r="A804" s="105">
        <v>46175</v>
      </c>
      <c r="B804" s="37">
        <v>95127</v>
      </c>
      <c r="C804" s="46" t="s">
        <v>184</v>
      </c>
      <c r="D804" s="37">
        <v>1</v>
      </c>
      <c r="E804" s="38">
        <v>1020</v>
      </c>
      <c r="F804" s="37"/>
      <c r="G804" s="98"/>
      <c r="H804" s="52" t="s">
        <v>168</v>
      </c>
      <c r="I804" s="28"/>
      <c r="J804" s="37"/>
      <c r="K804" s="37"/>
      <c r="L804" s="39"/>
      <c r="M804" s="39"/>
      <c r="N804" s="31"/>
      <c r="O804" s="30">
        <f t="shared" si="80"/>
        <v>0</v>
      </c>
      <c r="P804" s="30">
        <f>IFERROR(IF(M804="",0,M804-I.T[[#This Row],[Data Expedição]]),"")</f>
        <v>0</v>
      </c>
      <c r="Q804" s="32">
        <f t="shared" si="81"/>
        <v>46174</v>
      </c>
      <c r="R804" s="26" t="str">
        <f>IFERROR(IF(H804="Entregue",IF(COUNTIFS(I$2:$I1755,I804)&gt;1,"x",1),"x"),"")</f>
        <v>x</v>
      </c>
      <c r="S804" s="26">
        <v>2196</v>
      </c>
      <c r="T804" s="26">
        <v>1</v>
      </c>
      <c r="U804" s="26" t="s">
        <v>729</v>
      </c>
      <c r="V804" s="26" t="s">
        <v>730</v>
      </c>
      <c r="W804" s="26" t="s">
        <v>162</v>
      </c>
      <c r="X804" s="26"/>
    </row>
    <row r="805" spans="1:24" x14ac:dyDescent="0.25">
      <c r="A805" s="105">
        <v>46175</v>
      </c>
      <c r="B805" s="37">
        <v>34451</v>
      </c>
      <c r="C805" s="46" t="s">
        <v>210</v>
      </c>
      <c r="D805" s="37">
        <v>1</v>
      </c>
      <c r="E805" s="38">
        <v>1002</v>
      </c>
      <c r="F805" s="37"/>
      <c r="G805" s="98"/>
      <c r="H805" s="52" t="s">
        <v>818</v>
      </c>
      <c r="I805" s="28"/>
      <c r="J805" s="37"/>
      <c r="K805" s="37"/>
      <c r="L805" s="39"/>
      <c r="M805" s="39"/>
      <c r="N805" s="31"/>
      <c r="O805" s="30">
        <f t="shared" si="80"/>
        <v>0</v>
      </c>
      <c r="P805" s="30">
        <f>IFERROR(IF(M805="",0,M805-I.T[[#This Row],[Data Expedição]]),"")</f>
        <v>0</v>
      </c>
      <c r="Q805" s="32">
        <f t="shared" si="81"/>
        <v>46174</v>
      </c>
      <c r="R805" s="26" t="str">
        <f>IFERROR(IF(H805="Entregue",IF(COUNTIFS(I$2:$I1756,I805)&gt;1,"x",1),"x"),"")</f>
        <v>x</v>
      </c>
      <c r="S805" s="26">
        <v>2196</v>
      </c>
      <c r="T805" s="26">
        <v>1</v>
      </c>
      <c r="U805" s="26" t="s">
        <v>729</v>
      </c>
      <c r="V805" s="26" t="s">
        <v>730</v>
      </c>
      <c r="W805" s="26" t="s">
        <v>162</v>
      </c>
      <c r="X805" s="26"/>
    </row>
    <row r="806" spans="1:24" x14ac:dyDescent="0.25">
      <c r="A806" s="105">
        <v>46175</v>
      </c>
      <c r="B806" s="37">
        <v>32137</v>
      </c>
      <c r="C806" s="46" t="s">
        <v>183</v>
      </c>
      <c r="D806" s="37">
        <v>1</v>
      </c>
      <c r="E806" s="38">
        <v>960</v>
      </c>
      <c r="F806" s="37"/>
      <c r="G806" s="98"/>
      <c r="H806" s="52" t="s">
        <v>168</v>
      </c>
      <c r="I806" s="28"/>
      <c r="J806" s="37"/>
      <c r="K806" s="37"/>
      <c r="L806" s="39"/>
      <c r="M806" s="39"/>
      <c r="N806" s="31"/>
      <c r="O806" s="30">
        <f t="shared" si="80"/>
        <v>0</v>
      </c>
      <c r="P806" s="30">
        <f>IFERROR(IF(M806="",0,M806-I.T[[#This Row],[Data Expedição]]),"")</f>
        <v>0</v>
      </c>
      <c r="Q806" s="32">
        <f t="shared" si="81"/>
        <v>46174</v>
      </c>
      <c r="R806" s="26" t="str">
        <f>IFERROR(IF(H806="Entregue",IF(COUNTIFS(I$2:$I1757,I806)&gt;1,"x",1),"x"),"")</f>
        <v>x</v>
      </c>
      <c r="S806" s="26">
        <v>2196</v>
      </c>
      <c r="T806" s="26">
        <v>1</v>
      </c>
      <c r="U806" s="26" t="s">
        <v>729</v>
      </c>
      <c r="V806" s="26" t="s">
        <v>730</v>
      </c>
      <c r="W806" s="26" t="s">
        <v>162</v>
      </c>
      <c r="X806" s="26"/>
    </row>
    <row r="807" spans="1:24" x14ac:dyDescent="0.25">
      <c r="A807" s="105">
        <v>46175</v>
      </c>
      <c r="B807" s="37">
        <v>43757</v>
      </c>
      <c r="C807" s="46" t="s">
        <v>198</v>
      </c>
      <c r="D807" s="37">
        <v>1</v>
      </c>
      <c r="E807" s="38">
        <v>942</v>
      </c>
      <c r="F807" s="37"/>
      <c r="G807" s="98"/>
      <c r="H807" s="52" t="s">
        <v>818</v>
      </c>
      <c r="I807" s="28"/>
      <c r="J807" s="37"/>
      <c r="K807" s="37"/>
      <c r="L807" s="39"/>
      <c r="M807" s="39"/>
      <c r="N807" s="31"/>
      <c r="O807" s="30">
        <f t="shared" si="80"/>
        <v>0</v>
      </c>
      <c r="P807" s="30">
        <f>IFERROR(IF(M807="",0,M807-I.T[[#This Row],[Data Expedição]]),"")</f>
        <v>0</v>
      </c>
      <c r="Q807" s="32">
        <f t="shared" si="81"/>
        <v>46174</v>
      </c>
      <c r="R807" s="26" t="str">
        <f>IFERROR(IF(H807="Entregue",IF(COUNTIFS(I$2:$I1758,I807)&gt;1,"x",1),"x"),"")</f>
        <v>x</v>
      </c>
      <c r="S807" s="26">
        <v>2196</v>
      </c>
      <c r="T807" s="26">
        <v>1</v>
      </c>
      <c r="U807" s="26" t="s">
        <v>729</v>
      </c>
      <c r="V807" s="26" t="s">
        <v>730</v>
      </c>
      <c r="W807" s="26" t="s">
        <v>162</v>
      </c>
      <c r="X807" s="26"/>
    </row>
    <row r="808" spans="1:24" x14ac:dyDescent="0.25">
      <c r="A808" s="105">
        <v>46175</v>
      </c>
      <c r="B808" s="37">
        <v>32136</v>
      </c>
      <c r="C808" s="46" t="s">
        <v>186</v>
      </c>
      <c r="D808" s="37">
        <v>1</v>
      </c>
      <c r="E808" s="38">
        <v>912</v>
      </c>
      <c r="F808" s="37"/>
      <c r="G808" s="98"/>
      <c r="H808" s="52" t="s">
        <v>818</v>
      </c>
      <c r="I808" s="28"/>
      <c r="J808" s="37"/>
      <c r="K808" s="37"/>
      <c r="L808" s="39"/>
      <c r="M808" s="39"/>
      <c r="N808" s="31"/>
      <c r="O808" s="30">
        <f t="shared" si="80"/>
        <v>0</v>
      </c>
      <c r="P808" s="30">
        <f>IFERROR(IF(M808="",0,M808-I.T[[#This Row],[Data Expedição]]),"")</f>
        <v>0</v>
      </c>
      <c r="Q808" s="32">
        <f t="shared" si="81"/>
        <v>46174</v>
      </c>
      <c r="R808" s="26" t="str">
        <f>IFERROR(IF(H808="Entregue",IF(COUNTIFS(I$2:$I1759,I808)&gt;1,"x",1),"x"),"")</f>
        <v>x</v>
      </c>
      <c r="S808" s="26">
        <v>2196</v>
      </c>
      <c r="T808" s="26">
        <v>1</v>
      </c>
      <c r="U808" s="26" t="s">
        <v>729</v>
      </c>
      <c r="V808" s="26" t="s">
        <v>730</v>
      </c>
      <c r="W808" s="26" t="s">
        <v>162</v>
      </c>
      <c r="X808" s="26"/>
    </row>
    <row r="809" spans="1:24" x14ac:dyDescent="0.25">
      <c r="A809" s="105">
        <v>46175</v>
      </c>
      <c r="B809" s="37">
        <v>30514</v>
      </c>
      <c r="C809" s="46" t="s">
        <v>220</v>
      </c>
      <c r="D809" s="37">
        <v>1</v>
      </c>
      <c r="E809" s="38">
        <v>804</v>
      </c>
      <c r="F809" s="37"/>
      <c r="G809" s="98"/>
      <c r="H809" s="52" t="s">
        <v>168</v>
      </c>
      <c r="I809" s="28"/>
      <c r="J809" s="37"/>
      <c r="K809" s="37"/>
      <c r="L809" s="39"/>
      <c r="M809" s="39"/>
      <c r="N809" s="31"/>
      <c r="O809" s="30">
        <f t="shared" si="80"/>
        <v>0</v>
      </c>
      <c r="P809" s="30">
        <f>IFERROR(IF(M809="",0,M809-I.T[[#This Row],[Data Expedição]]),"")</f>
        <v>0</v>
      </c>
      <c r="Q809" s="32">
        <f t="shared" si="81"/>
        <v>46174</v>
      </c>
      <c r="R809" s="26" t="str">
        <f>IFERROR(IF(H809="Entregue",IF(COUNTIFS(I$2:$I1760,I809)&gt;1,"x",1),"x"),"")</f>
        <v>x</v>
      </c>
      <c r="S809" s="26">
        <v>2196</v>
      </c>
      <c r="T809" s="26">
        <v>1</v>
      </c>
      <c r="U809" s="26" t="s">
        <v>729</v>
      </c>
      <c r="V809" s="26" t="s">
        <v>730</v>
      </c>
      <c r="W809" s="26" t="s">
        <v>162</v>
      </c>
      <c r="X809" s="26"/>
    </row>
    <row r="810" spans="1:24" x14ac:dyDescent="0.25">
      <c r="A810" s="105">
        <v>46175</v>
      </c>
      <c r="B810" s="37">
        <v>33343</v>
      </c>
      <c r="C810" s="46" t="s">
        <v>251</v>
      </c>
      <c r="D810" s="37">
        <v>1</v>
      </c>
      <c r="E810" s="38">
        <v>768</v>
      </c>
      <c r="F810" s="37"/>
      <c r="G810" s="98"/>
      <c r="H810" s="52" t="s">
        <v>818</v>
      </c>
      <c r="I810" s="28"/>
      <c r="J810" s="37"/>
      <c r="K810" s="37"/>
      <c r="L810" s="39"/>
      <c r="M810" s="39"/>
      <c r="N810" s="31"/>
      <c r="O810" s="30">
        <f t="shared" si="80"/>
        <v>0</v>
      </c>
      <c r="P810" s="30">
        <f>IFERROR(IF(M810="",0,M810-I.T[[#This Row],[Data Expedição]]),"")</f>
        <v>0</v>
      </c>
      <c r="Q810" s="32">
        <f t="shared" si="81"/>
        <v>46174</v>
      </c>
      <c r="R810" s="26" t="str">
        <f>IFERROR(IF(H810="Entregue",IF(COUNTIFS(I$2:$I1761,I810)&gt;1,"x",1),"x"),"")</f>
        <v>x</v>
      </c>
      <c r="S810" s="26">
        <v>2196</v>
      </c>
      <c r="T810" s="26">
        <v>1</v>
      </c>
      <c r="U810" s="26" t="s">
        <v>729</v>
      </c>
      <c r="V810" s="26" t="s">
        <v>730</v>
      </c>
      <c r="W810" s="26" t="s">
        <v>162</v>
      </c>
      <c r="X810" s="26"/>
    </row>
    <row r="811" spans="1:24" x14ac:dyDescent="0.25">
      <c r="A811" s="105">
        <v>46175</v>
      </c>
      <c r="B811" s="37">
        <v>95671</v>
      </c>
      <c r="C811" s="46" t="s">
        <v>207</v>
      </c>
      <c r="D811" s="37">
        <v>1</v>
      </c>
      <c r="E811" s="38">
        <v>750</v>
      </c>
      <c r="F811" s="37"/>
      <c r="G811" s="98"/>
      <c r="H811" s="52" t="s">
        <v>818</v>
      </c>
      <c r="I811" s="28"/>
      <c r="J811" s="37"/>
      <c r="K811" s="37"/>
      <c r="L811" s="39"/>
      <c r="M811" s="39"/>
      <c r="N811" s="31"/>
      <c r="O811" s="30">
        <f t="shared" si="80"/>
        <v>0</v>
      </c>
      <c r="P811" s="30">
        <f>IFERROR(IF(M811="",0,M811-I.T[[#This Row],[Data Expedição]]),"")</f>
        <v>0</v>
      </c>
      <c r="Q811" s="32">
        <f t="shared" si="81"/>
        <v>46174</v>
      </c>
      <c r="R811" s="26" t="str">
        <f>IFERROR(IF(H811="Entregue",IF(COUNTIFS(I$2:$I1762,I811)&gt;1,"x",1),"x"),"")</f>
        <v>x</v>
      </c>
      <c r="S811" s="26">
        <v>2196</v>
      </c>
      <c r="T811" s="26">
        <v>1</v>
      </c>
      <c r="U811" s="26" t="s">
        <v>729</v>
      </c>
      <c r="V811" s="26" t="s">
        <v>730</v>
      </c>
      <c r="W811" s="26" t="s">
        <v>162</v>
      </c>
      <c r="X811" s="26"/>
    </row>
    <row r="812" spans="1:24" x14ac:dyDescent="0.25">
      <c r="A812" s="105">
        <v>46175</v>
      </c>
      <c r="B812" s="37">
        <v>33401</v>
      </c>
      <c r="C812" s="46" t="s">
        <v>222</v>
      </c>
      <c r="D812" s="37">
        <v>1</v>
      </c>
      <c r="E812" s="38">
        <v>720</v>
      </c>
      <c r="F812" s="37"/>
      <c r="G812" s="98"/>
      <c r="H812" s="52" t="s">
        <v>168</v>
      </c>
      <c r="I812" s="28"/>
      <c r="J812" s="37"/>
      <c r="K812" s="37"/>
      <c r="L812" s="39"/>
      <c r="M812" s="39"/>
      <c r="N812" s="31"/>
      <c r="O812" s="30">
        <f t="shared" si="80"/>
        <v>0</v>
      </c>
      <c r="P812" s="30">
        <f>IFERROR(IF(M812="",0,M812-I.T[[#This Row],[Data Expedição]]),"")</f>
        <v>0</v>
      </c>
      <c r="Q812" s="32">
        <f t="shared" si="81"/>
        <v>46174</v>
      </c>
      <c r="R812" s="26" t="str">
        <f>IFERROR(IF(H812="Entregue",IF(COUNTIFS(I$2:$I1763,I812)&gt;1,"x",1),"x"),"")</f>
        <v>x</v>
      </c>
      <c r="S812" s="26">
        <v>2196</v>
      </c>
      <c r="T812" s="26">
        <v>1</v>
      </c>
      <c r="U812" s="26" t="s">
        <v>729</v>
      </c>
      <c r="V812" s="26" t="s">
        <v>730</v>
      </c>
      <c r="W812" s="26" t="s">
        <v>162</v>
      </c>
      <c r="X812" s="26"/>
    </row>
    <row r="813" spans="1:24" x14ac:dyDescent="0.25">
      <c r="A813" s="105">
        <v>46175</v>
      </c>
      <c r="B813" s="37">
        <v>32633</v>
      </c>
      <c r="C813" s="46" t="s">
        <v>216</v>
      </c>
      <c r="D813" s="37">
        <v>1</v>
      </c>
      <c r="E813" s="38">
        <v>684</v>
      </c>
      <c r="F813" s="37"/>
      <c r="G813" s="98"/>
      <c r="H813" s="52" t="s">
        <v>168</v>
      </c>
      <c r="I813" s="28"/>
      <c r="J813" s="37"/>
      <c r="K813" s="37"/>
      <c r="L813" s="39"/>
      <c r="M813" s="39"/>
      <c r="N813" s="31"/>
      <c r="O813" s="30">
        <f t="shared" si="80"/>
        <v>0</v>
      </c>
      <c r="P813" s="30">
        <f>IFERROR(IF(M813="",0,M813-I.T[[#This Row],[Data Expedição]]),"")</f>
        <v>0</v>
      </c>
      <c r="Q813" s="32">
        <f t="shared" si="81"/>
        <v>46174</v>
      </c>
      <c r="R813" s="26" t="str">
        <f>IFERROR(IF(H813="Entregue",IF(COUNTIFS(I$2:$I1764,I813)&gt;1,"x",1),"x"),"")</f>
        <v>x</v>
      </c>
      <c r="S813" s="26">
        <v>2196</v>
      </c>
      <c r="T813" s="26">
        <v>1</v>
      </c>
      <c r="U813" s="26" t="s">
        <v>729</v>
      </c>
      <c r="V813" s="26" t="s">
        <v>730</v>
      </c>
      <c r="W813" s="26" t="s">
        <v>162</v>
      </c>
      <c r="X813" s="26"/>
    </row>
    <row r="814" spans="1:24" x14ac:dyDescent="0.25">
      <c r="A814" s="105">
        <v>46175</v>
      </c>
      <c r="B814" s="37">
        <v>32023</v>
      </c>
      <c r="C814" s="46" t="s">
        <v>201</v>
      </c>
      <c r="D814" s="37">
        <v>1</v>
      </c>
      <c r="E814" s="38">
        <v>672</v>
      </c>
      <c r="F814" s="37"/>
      <c r="G814" s="98"/>
      <c r="H814" s="52" t="s">
        <v>168</v>
      </c>
      <c r="I814" s="28"/>
      <c r="J814" s="37"/>
      <c r="K814" s="37"/>
      <c r="L814" s="39"/>
      <c r="M814" s="39"/>
      <c r="N814" s="31"/>
      <c r="O814" s="30">
        <f t="shared" si="80"/>
        <v>0</v>
      </c>
      <c r="P814" s="30">
        <f>IFERROR(IF(M814="",0,M814-I.T[[#This Row],[Data Expedição]]),"")</f>
        <v>0</v>
      </c>
      <c r="Q814" s="32">
        <f t="shared" si="81"/>
        <v>46174</v>
      </c>
      <c r="R814" s="26" t="str">
        <f>IFERROR(IF(H814="Entregue",IF(COUNTIFS(I$2:$I1765,I814)&gt;1,"x",1),"x"),"")</f>
        <v>x</v>
      </c>
      <c r="S814" s="26">
        <v>2196</v>
      </c>
      <c r="T814" s="26">
        <v>1</v>
      </c>
      <c r="U814" s="26" t="s">
        <v>729</v>
      </c>
      <c r="V814" s="26" t="s">
        <v>730</v>
      </c>
      <c r="W814" s="26" t="s">
        <v>162</v>
      </c>
      <c r="X814" s="26"/>
    </row>
    <row r="815" spans="1:24" x14ac:dyDescent="0.25">
      <c r="A815" s="105">
        <v>46175</v>
      </c>
      <c r="B815" s="37">
        <v>33257</v>
      </c>
      <c r="C815" s="46" t="s">
        <v>208</v>
      </c>
      <c r="D815" s="37">
        <v>1</v>
      </c>
      <c r="E815" s="38">
        <v>612</v>
      </c>
      <c r="F815" s="37"/>
      <c r="G815" s="98"/>
      <c r="H815" s="52" t="s">
        <v>818</v>
      </c>
      <c r="I815" s="28"/>
      <c r="J815" s="37"/>
      <c r="K815" s="37"/>
      <c r="L815" s="39"/>
      <c r="M815" s="39"/>
      <c r="N815" s="31"/>
      <c r="O815" s="30">
        <f t="shared" si="80"/>
        <v>0</v>
      </c>
      <c r="P815" s="30">
        <f>IFERROR(IF(M815="",0,M815-I.T[[#This Row],[Data Expedição]]),"")</f>
        <v>0</v>
      </c>
      <c r="Q815" s="32">
        <f t="shared" si="81"/>
        <v>46174</v>
      </c>
      <c r="R815" s="26" t="str">
        <f>IFERROR(IF(H815="Entregue",IF(COUNTIFS(I$2:$I1766,I815)&gt;1,"x",1),"x"),"")</f>
        <v>x</v>
      </c>
      <c r="S815" s="26">
        <v>2196</v>
      </c>
      <c r="T815" s="26">
        <v>1</v>
      </c>
      <c r="U815" s="26" t="s">
        <v>729</v>
      </c>
      <c r="V815" s="26" t="s">
        <v>730</v>
      </c>
      <c r="W815" s="26" t="s">
        <v>162</v>
      </c>
      <c r="X815" s="26"/>
    </row>
    <row r="816" spans="1:24" x14ac:dyDescent="0.25">
      <c r="A816" s="105">
        <v>46175</v>
      </c>
      <c r="B816" s="37">
        <v>95243</v>
      </c>
      <c r="C816" s="46" t="s">
        <v>205</v>
      </c>
      <c r="D816" s="37">
        <v>1</v>
      </c>
      <c r="E816" s="38">
        <v>600</v>
      </c>
      <c r="F816" s="37"/>
      <c r="G816" s="98"/>
      <c r="H816" s="52" t="s">
        <v>818</v>
      </c>
      <c r="I816" s="28"/>
      <c r="J816" s="37"/>
      <c r="K816" s="37"/>
      <c r="L816" s="39"/>
      <c r="M816" s="39"/>
      <c r="N816" s="31"/>
      <c r="O816" s="30">
        <f t="shared" si="80"/>
        <v>0</v>
      </c>
      <c r="P816" s="30">
        <f>IFERROR(IF(M816="",0,M816-I.T[[#This Row],[Data Expedição]]),"")</f>
        <v>0</v>
      </c>
      <c r="Q816" s="32">
        <f t="shared" si="81"/>
        <v>46174</v>
      </c>
      <c r="R816" s="26" t="str">
        <f>IFERROR(IF(H816="Entregue",IF(COUNTIFS(I$2:$I1767,I816)&gt;1,"x",1),"x"),"")</f>
        <v>x</v>
      </c>
      <c r="S816" s="26">
        <v>2196</v>
      </c>
      <c r="T816" s="26">
        <v>1</v>
      </c>
      <c r="U816" s="26" t="s">
        <v>729</v>
      </c>
      <c r="V816" s="26" t="s">
        <v>730</v>
      </c>
      <c r="W816" s="26" t="s">
        <v>162</v>
      </c>
      <c r="X816" s="26"/>
    </row>
    <row r="817" spans="1:24" x14ac:dyDescent="0.25">
      <c r="A817" s="105">
        <v>46175</v>
      </c>
      <c r="B817" s="37">
        <v>32036</v>
      </c>
      <c r="C817" s="46" t="s">
        <v>234</v>
      </c>
      <c r="D817" s="37">
        <v>1</v>
      </c>
      <c r="E817" s="38">
        <v>594</v>
      </c>
      <c r="F817" s="37"/>
      <c r="G817" s="98"/>
      <c r="H817" s="52" t="s">
        <v>818</v>
      </c>
      <c r="I817" s="28"/>
      <c r="J817" s="37"/>
      <c r="K817" s="37"/>
      <c r="L817" s="39"/>
      <c r="M817" s="39"/>
      <c r="N817" s="31"/>
      <c r="O817" s="30">
        <f t="shared" si="80"/>
        <v>0</v>
      </c>
      <c r="P817" s="30">
        <f>IFERROR(IF(M817="",0,M817-I.T[[#This Row],[Data Expedição]]),"")</f>
        <v>0</v>
      </c>
      <c r="Q817" s="32">
        <f t="shared" si="81"/>
        <v>46174</v>
      </c>
      <c r="R817" s="26" t="str">
        <f>IFERROR(IF(H817="Entregue",IF(COUNTIFS(I$2:$I1768,I817)&gt;1,"x",1),"x"),"")</f>
        <v>x</v>
      </c>
      <c r="S817" s="26">
        <v>2196</v>
      </c>
      <c r="T817" s="26">
        <v>1</v>
      </c>
      <c r="U817" s="26" t="s">
        <v>729</v>
      </c>
      <c r="V817" s="26" t="s">
        <v>730</v>
      </c>
      <c r="W817" s="26" t="s">
        <v>162</v>
      </c>
      <c r="X817" s="26"/>
    </row>
    <row r="818" spans="1:24" x14ac:dyDescent="0.25">
      <c r="A818" s="105">
        <v>46175</v>
      </c>
      <c r="B818" s="37">
        <v>43114</v>
      </c>
      <c r="C818" s="46" t="s">
        <v>193</v>
      </c>
      <c r="D818" s="37">
        <v>3</v>
      </c>
      <c r="E818" s="38">
        <v>582</v>
      </c>
      <c r="F818" s="37"/>
      <c r="G818" s="98"/>
      <c r="H818" s="52" t="s">
        <v>168</v>
      </c>
      <c r="I818" s="28"/>
      <c r="J818" s="37"/>
      <c r="K818" s="37"/>
      <c r="L818" s="39"/>
      <c r="M818" s="39"/>
      <c r="N818" s="31"/>
      <c r="O818" s="30">
        <f t="shared" si="80"/>
        <v>0</v>
      </c>
      <c r="P818" s="30">
        <f>IFERROR(IF(M818="",0,M818-I.T[[#This Row],[Data Expedição]]),"")</f>
        <v>0</v>
      </c>
      <c r="Q818" s="32">
        <f t="shared" si="81"/>
        <v>46174</v>
      </c>
      <c r="R818" s="26" t="str">
        <f>IFERROR(IF(H818="Entregue",IF(COUNTIFS(I$2:$I1769,I818)&gt;1,"x",1),"x"),"")</f>
        <v>x</v>
      </c>
      <c r="S818" s="26">
        <v>2196</v>
      </c>
      <c r="T818" s="26">
        <v>1</v>
      </c>
      <c r="U818" s="26" t="s">
        <v>729</v>
      </c>
      <c r="V818" s="26" t="s">
        <v>730</v>
      </c>
      <c r="W818" s="26" t="s">
        <v>162</v>
      </c>
      <c r="X818" s="26"/>
    </row>
    <row r="819" spans="1:24" x14ac:dyDescent="0.25">
      <c r="A819" s="105">
        <v>46175</v>
      </c>
      <c r="B819" s="37">
        <v>33314</v>
      </c>
      <c r="C819" s="46" t="s">
        <v>218</v>
      </c>
      <c r="D819" s="37">
        <v>1</v>
      </c>
      <c r="E819" s="38">
        <v>576</v>
      </c>
      <c r="F819" s="37"/>
      <c r="G819" s="98"/>
      <c r="H819" s="52" t="s">
        <v>818</v>
      </c>
      <c r="I819" s="28"/>
      <c r="J819" s="37"/>
      <c r="K819" s="37"/>
      <c r="L819" s="39"/>
      <c r="M819" s="39"/>
      <c r="N819" s="31"/>
      <c r="O819" s="30">
        <f t="shared" si="80"/>
        <v>0</v>
      </c>
      <c r="P819" s="30">
        <f>IFERROR(IF(M819="",0,M819-I.T[[#This Row],[Data Expedição]]),"")</f>
        <v>0</v>
      </c>
      <c r="Q819" s="32">
        <f t="shared" si="81"/>
        <v>46174</v>
      </c>
      <c r="R819" s="26" t="str">
        <f>IFERROR(IF(H819="Entregue",IF(COUNTIFS(I$2:$I1770,I819)&gt;1,"x",1),"x"),"")</f>
        <v>x</v>
      </c>
      <c r="S819" s="26">
        <v>2196</v>
      </c>
      <c r="T819" s="26">
        <v>1</v>
      </c>
      <c r="U819" s="26" t="s">
        <v>729</v>
      </c>
      <c r="V819" s="26" t="s">
        <v>730</v>
      </c>
      <c r="W819" s="26" t="s">
        <v>162</v>
      </c>
      <c r="X819" s="26"/>
    </row>
    <row r="820" spans="1:24" x14ac:dyDescent="0.25">
      <c r="A820" s="105">
        <v>46175</v>
      </c>
      <c r="B820" s="37">
        <v>32257</v>
      </c>
      <c r="C820" s="46" t="s">
        <v>237</v>
      </c>
      <c r="D820" s="37">
        <v>1</v>
      </c>
      <c r="E820" s="38">
        <v>570</v>
      </c>
      <c r="F820" s="37"/>
      <c r="G820" s="98"/>
      <c r="H820" s="52" t="s">
        <v>818</v>
      </c>
      <c r="I820" s="28"/>
      <c r="J820" s="37"/>
      <c r="K820" s="37"/>
      <c r="L820" s="39"/>
      <c r="M820" s="39"/>
      <c r="N820" s="31"/>
      <c r="O820" s="30">
        <f t="shared" si="80"/>
        <v>0</v>
      </c>
      <c r="P820" s="30">
        <f>IFERROR(IF(M820="",0,M820-I.T[[#This Row],[Data Expedição]]),"")</f>
        <v>0</v>
      </c>
      <c r="Q820" s="32">
        <f t="shared" si="81"/>
        <v>46174</v>
      </c>
      <c r="R820" s="26" t="str">
        <f>IFERROR(IF(H820="Entregue",IF(COUNTIFS(I$2:$I1771,I820)&gt;1,"x",1),"x"),"")</f>
        <v>x</v>
      </c>
      <c r="S820" s="26">
        <v>2196</v>
      </c>
      <c r="T820" s="26">
        <v>1</v>
      </c>
      <c r="U820" s="26" t="s">
        <v>729</v>
      </c>
      <c r="V820" s="26" t="s">
        <v>730</v>
      </c>
      <c r="W820" s="26" t="s">
        <v>162</v>
      </c>
      <c r="X820" s="26"/>
    </row>
    <row r="821" spans="1:24" x14ac:dyDescent="0.25">
      <c r="A821" s="105">
        <v>46175</v>
      </c>
      <c r="B821" s="37">
        <v>32193</v>
      </c>
      <c r="C821" s="46" t="s">
        <v>229</v>
      </c>
      <c r="D821" s="37">
        <v>1</v>
      </c>
      <c r="E821" s="38">
        <v>492</v>
      </c>
      <c r="F821" s="37"/>
      <c r="G821" s="98"/>
      <c r="H821" s="52" t="s">
        <v>818</v>
      </c>
      <c r="I821" s="28"/>
      <c r="J821" s="37"/>
      <c r="K821" s="37"/>
      <c r="L821" s="39"/>
      <c r="M821" s="39"/>
      <c r="N821" s="31"/>
      <c r="O821" s="30">
        <f t="shared" si="80"/>
        <v>0</v>
      </c>
      <c r="P821" s="30">
        <f>IFERROR(IF(M821="",0,M821-I.T[[#This Row],[Data Expedição]]),"")</f>
        <v>0</v>
      </c>
      <c r="Q821" s="32">
        <f t="shared" si="81"/>
        <v>46174</v>
      </c>
      <c r="R821" s="26" t="str">
        <f>IFERROR(IF(H821="Entregue",IF(COUNTIFS(I$2:$I1772,I821)&gt;1,"x",1),"x"),"")</f>
        <v>x</v>
      </c>
      <c r="S821" s="26">
        <v>2196</v>
      </c>
      <c r="T821" s="26">
        <v>1</v>
      </c>
      <c r="U821" s="26" t="s">
        <v>729</v>
      </c>
      <c r="V821" s="26" t="s">
        <v>730</v>
      </c>
      <c r="W821" s="26" t="s">
        <v>162</v>
      </c>
      <c r="X821" s="26"/>
    </row>
    <row r="822" spans="1:24" x14ac:dyDescent="0.25">
      <c r="A822" s="105">
        <v>46175</v>
      </c>
      <c r="B822" s="37">
        <v>31783</v>
      </c>
      <c r="C822" s="46" t="s">
        <v>270</v>
      </c>
      <c r="D822" s="37">
        <v>1</v>
      </c>
      <c r="E822" s="38">
        <v>474</v>
      </c>
      <c r="F822" s="37"/>
      <c r="G822" s="98"/>
      <c r="H822" s="52" t="s">
        <v>818</v>
      </c>
      <c r="I822" s="28"/>
      <c r="J822" s="37"/>
      <c r="K822" s="37"/>
      <c r="L822" s="39"/>
      <c r="M822" s="39"/>
      <c r="N822" s="31"/>
      <c r="O822" s="30">
        <f t="shared" si="80"/>
        <v>0</v>
      </c>
      <c r="P822" s="30">
        <f>IFERROR(IF(M822="",0,M822-I.T[[#This Row],[Data Expedição]]),"")</f>
        <v>0</v>
      </c>
      <c r="Q822" s="32">
        <f t="shared" si="81"/>
        <v>46174</v>
      </c>
      <c r="R822" s="26" t="str">
        <f>IFERROR(IF(H822="Entregue",IF(COUNTIFS(I$2:$I1773,I822)&gt;1,"x",1),"x"),"")</f>
        <v>x</v>
      </c>
      <c r="S822" s="26">
        <v>2196</v>
      </c>
      <c r="T822" s="26">
        <v>1</v>
      </c>
      <c r="U822" s="26" t="s">
        <v>729</v>
      </c>
      <c r="V822" s="26" t="s">
        <v>730</v>
      </c>
      <c r="W822" s="26" t="s">
        <v>162</v>
      </c>
      <c r="X822" s="26"/>
    </row>
    <row r="823" spans="1:24" x14ac:dyDescent="0.25">
      <c r="A823" s="105">
        <v>46175</v>
      </c>
      <c r="B823" s="37">
        <v>43113</v>
      </c>
      <c r="C823" s="46" t="s">
        <v>202</v>
      </c>
      <c r="D823" s="37">
        <v>3</v>
      </c>
      <c r="E823" s="38">
        <v>462</v>
      </c>
      <c r="F823" s="37"/>
      <c r="G823" s="98"/>
      <c r="H823" s="52" t="s">
        <v>818</v>
      </c>
      <c r="I823" s="28"/>
      <c r="J823" s="37"/>
      <c r="K823" s="37"/>
      <c r="L823" s="39"/>
      <c r="M823" s="39"/>
      <c r="N823" s="31"/>
      <c r="O823" s="30">
        <f t="shared" si="80"/>
        <v>0</v>
      </c>
      <c r="P823" s="30">
        <f>IFERROR(IF(M823="",0,M823-I.T[[#This Row],[Data Expedição]]),"")</f>
        <v>0</v>
      </c>
      <c r="Q823" s="32">
        <f t="shared" si="81"/>
        <v>46174</v>
      </c>
      <c r="R823" s="26" t="str">
        <f>IFERROR(IF(H823="Entregue",IF(COUNTIFS(I$2:$I1774,I823)&gt;1,"x",1),"x"),"")</f>
        <v>x</v>
      </c>
      <c r="S823" s="26">
        <v>2196</v>
      </c>
      <c r="T823" s="26">
        <v>1</v>
      </c>
      <c r="U823" s="26" t="s">
        <v>729</v>
      </c>
      <c r="V823" s="26" t="s">
        <v>730</v>
      </c>
      <c r="W823" s="26" t="s">
        <v>162</v>
      </c>
      <c r="X823" s="26"/>
    </row>
    <row r="824" spans="1:24" x14ac:dyDescent="0.25">
      <c r="A824" s="105">
        <v>46175</v>
      </c>
      <c r="B824" s="37">
        <v>32769</v>
      </c>
      <c r="C824" s="46" t="s">
        <v>326</v>
      </c>
      <c r="D824" s="37">
        <v>1</v>
      </c>
      <c r="E824" s="38">
        <v>384</v>
      </c>
      <c r="F824" s="37"/>
      <c r="G824" s="98"/>
      <c r="H824" s="52" t="s">
        <v>818</v>
      </c>
      <c r="I824" s="28"/>
      <c r="J824" s="37"/>
      <c r="K824" s="37"/>
      <c r="L824" s="39"/>
      <c r="M824" s="39"/>
      <c r="N824" s="31"/>
      <c r="O824" s="30">
        <f t="shared" si="80"/>
        <v>0</v>
      </c>
      <c r="P824" s="30">
        <f>IFERROR(IF(M824="",0,M824-I.T[[#This Row],[Data Expedição]]),"")</f>
        <v>0</v>
      </c>
      <c r="Q824" s="32">
        <f t="shared" si="81"/>
        <v>46174</v>
      </c>
      <c r="R824" s="26" t="str">
        <f>IFERROR(IF(H824="Entregue",IF(COUNTIFS(I$2:$I1775,I824)&gt;1,"x",1),"x"),"")</f>
        <v>x</v>
      </c>
      <c r="S824" s="26">
        <v>2196</v>
      </c>
      <c r="T824" s="26">
        <v>1</v>
      </c>
      <c r="U824" s="26" t="s">
        <v>729</v>
      </c>
      <c r="V824" s="26" t="s">
        <v>730</v>
      </c>
      <c r="W824" s="26" t="s">
        <v>162</v>
      </c>
      <c r="X824" s="26"/>
    </row>
    <row r="825" spans="1:24" x14ac:dyDescent="0.25">
      <c r="A825" s="105">
        <v>46175</v>
      </c>
      <c r="B825" s="37">
        <v>33579</v>
      </c>
      <c r="C825" s="46" t="s">
        <v>316</v>
      </c>
      <c r="D825" s="37">
        <v>1</v>
      </c>
      <c r="E825" s="38">
        <v>360</v>
      </c>
      <c r="F825" s="37"/>
      <c r="G825" s="98"/>
      <c r="H825" s="52" t="s">
        <v>818</v>
      </c>
      <c r="I825" s="28"/>
      <c r="J825" s="37"/>
      <c r="K825" s="37"/>
      <c r="L825" s="39"/>
      <c r="M825" s="39"/>
      <c r="N825" s="31"/>
      <c r="O825" s="30">
        <f t="shared" si="80"/>
        <v>0</v>
      </c>
      <c r="P825" s="30">
        <f>IFERROR(IF(M825="",0,M825-I.T[[#This Row],[Data Expedição]]),"")</f>
        <v>0</v>
      </c>
      <c r="Q825" s="32">
        <f t="shared" si="81"/>
        <v>46174</v>
      </c>
      <c r="R825" s="26" t="str">
        <f>IFERROR(IF(H825="Entregue",IF(COUNTIFS(I$2:$I1776,I825)&gt;1,"x",1),"x"),"")</f>
        <v>x</v>
      </c>
      <c r="S825" s="26">
        <v>2196</v>
      </c>
      <c r="T825" s="26">
        <v>1</v>
      </c>
      <c r="U825" s="26" t="s">
        <v>729</v>
      </c>
      <c r="V825" s="26" t="s">
        <v>730</v>
      </c>
      <c r="W825" s="26" t="s">
        <v>162</v>
      </c>
      <c r="X825" s="26"/>
    </row>
    <row r="826" spans="1:24" x14ac:dyDescent="0.25">
      <c r="A826" s="105">
        <v>46175</v>
      </c>
      <c r="B826" s="37">
        <v>32034</v>
      </c>
      <c r="C826" s="46" t="s">
        <v>243</v>
      </c>
      <c r="D826" s="37">
        <v>1</v>
      </c>
      <c r="E826" s="38">
        <v>354</v>
      </c>
      <c r="F826" s="37"/>
      <c r="G826" s="98"/>
      <c r="H826" s="52" t="s">
        <v>818</v>
      </c>
      <c r="I826" s="28"/>
      <c r="J826" s="37"/>
      <c r="K826" s="37"/>
      <c r="L826" s="39"/>
      <c r="M826" s="39"/>
      <c r="N826" s="31"/>
      <c r="O826" s="30">
        <f t="shared" si="80"/>
        <v>0</v>
      </c>
      <c r="P826" s="30">
        <f>IFERROR(IF(M826="",0,M826-I.T[[#This Row],[Data Expedição]]),"")</f>
        <v>0</v>
      </c>
      <c r="Q826" s="32">
        <f t="shared" si="81"/>
        <v>46174</v>
      </c>
      <c r="R826" s="26" t="str">
        <f>IFERROR(IF(H826="Entregue",IF(COUNTIFS(I$2:$I1777,I826)&gt;1,"x",1),"x"),"")</f>
        <v>x</v>
      </c>
      <c r="S826" s="26">
        <v>2196</v>
      </c>
      <c r="T826" s="26">
        <v>1</v>
      </c>
      <c r="U826" s="26" t="s">
        <v>729</v>
      </c>
      <c r="V826" s="26" t="s">
        <v>730</v>
      </c>
      <c r="W826" s="26" t="s">
        <v>162</v>
      </c>
      <c r="X826" s="26"/>
    </row>
    <row r="827" spans="1:24" x14ac:dyDescent="0.25">
      <c r="A827" s="105">
        <v>46175</v>
      </c>
      <c r="B827" s="37">
        <v>33244</v>
      </c>
      <c r="C827" s="46" t="s">
        <v>233</v>
      </c>
      <c r="D827" s="37">
        <v>1</v>
      </c>
      <c r="E827" s="38">
        <v>354</v>
      </c>
      <c r="F827" s="37"/>
      <c r="G827" s="98"/>
      <c r="H827" s="52" t="s">
        <v>168</v>
      </c>
      <c r="I827" s="28"/>
      <c r="J827" s="37"/>
      <c r="K827" s="37"/>
      <c r="L827" s="39"/>
      <c r="M827" s="39"/>
      <c r="N827" s="31"/>
      <c r="O827" s="30">
        <f t="shared" si="80"/>
        <v>0</v>
      </c>
      <c r="P827" s="30">
        <f>IFERROR(IF(M827="",0,M827-I.T[[#This Row],[Data Expedição]]),"")</f>
        <v>0</v>
      </c>
      <c r="Q827" s="32">
        <f t="shared" si="81"/>
        <v>46174</v>
      </c>
      <c r="R827" s="26" t="str">
        <f>IFERROR(IF(H827="Entregue",IF(COUNTIFS(I$2:$I1778,I827)&gt;1,"x",1),"x"),"")</f>
        <v>x</v>
      </c>
      <c r="S827" s="26">
        <v>2196</v>
      </c>
      <c r="T827" s="26">
        <v>1</v>
      </c>
      <c r="U827" s="26" t="s">
        <v>729</v>
      </c>
      <c r="V827" s="26" t="s">
        <v>730</v>
      </c>
      <c r="W827" s="26" t="s">
        <v>162</v>
      </c>
      <c r="X827" s="26"/>
    </row>
    <row r="828" spans="1:24" x14ac:dyDescent="0.25">
      <c r="A828" s="105">
        <v>46175</v>
      </c>
      <c r="B828" s="37">
        <v>34480</v>
      </c>
      <c r="C828" s="46" t="s">
        <v>255</v>
      </c>
      <c r="D828" s="37">
        <v>1</v>
      </c>
      <c r="E828" s="38">
        <v>330</v>
      </c>
      <c r="F828" s="37"/>
      <c r="G828" s="98"/>
      <c r="H828" s="52" t="s">
        <v>818</v>
      </c>
      <c r="I828" s="28"/>
      <c r="J828" s="37"/>
      <c r="K828" s="37"/>
      <c r="L828" s="39"/>
      <c r="M828" s="39"/>
      <c r="N828" s="31"/>
      <c r="O828" s="30">
        <f t="shared" si="80"/>
        <v>0</v>
      </c>
      <c r="P828" s="30">
        <f>IFERROR(IF(M828="",0,M828-I.T[[#This Row],[Data Expedição]]),"")</f>
        <v>0</v>
      </c>
      <c r="Q828" s="32">
        <f t="shared" si="81"/>
        <v>46174</v>
      </c>
      <c r="R828" s="26" t="str">
        <f>IFERROR(IF(H828="Entregue",IF(COUNTIFS(I$2:$I1779,I828)&gt;1,"x",1),"x"),"")</f>
        <v>x</v>
      </c>
      <c r="S828" s="26">
        <v>2196</v>
      </c>
      <c r="T828" s="26">
        <v>1</v>
      </c>
      <c r="U828" s="26" t="s">
        <v>729</v>
      </c>
      <c r="V828" s="26" t="s">
        <v>730</v>
      </c>
      <c r="W828" s="26" t="s">
        <v>162</v>
      </c>
      <c r="X828" s="26"/>
    </row>
    <row r="829" spans="1:24" x14ac:dyDescent="0.25">
      <c r="A829" s="105">
        <v>46175</v>
      </c>
      <c r="B829" s="37">
        <v>34874</v>
      </c>
      <c r="C829" s="46" t="s">
        <v>200</v>
      </c>
      <c r="D829" s="37">
        <v>1</v>
      </c>
      <c r="E829" s="38">
        <v>324</v>
      </c>
      <c r="F829" s="37"/>
      <c r="G829" s="98"/>
      <c r="H829" s="52" t="s">
        <v>168</v>
      </c>
      <c r="I829" s="28"/>
      <c r="J829" s="37"/>
      <c r="K829" s="37"/>
      <c r="L829" s="39"/>
      <c r="M829" s="39"/>
      <c r="N829" s="31"/>
      <c r="O829" s="30">
        <f t="shared" ref="O829:O860" si="82">IFERROR(IF(L829="",0,L829-A829),"")</f>
        <v>0</v>
      </c>
      <c r="P829" s="30">
        <f>IFERROR(IF(M829="",0,M829-I.T[[#This Row],[Data Expedição]]),"")</f>
        <v>0</v>
      </c>
      <c r="Q829" s="32">
        <f t="shared" ref="Q829:Q860" si="83">IFERROR(DATE(YEAR(A829),MONTH(A829),1),"")</f>
        <v>46174</v>
      </c>
      <c r="R829" s="26" t="str">
        <f>IFERROR(IF(H829="Entregue",IF(COUNTIFS(I$2:$I1780,I829)&gt;1,"x",1),"x"),"")</f>
        <v>x</v>
      </c>
      <c r="S829" s="26">
        <v>2196</v>
      </c>
      <c r="T829" s="26">
        <v>1</v>
      </c>
      <c r="U829" s="26" t="s">
        <v>729</v>
      </c>
      <c r="V829" s="26" t="s">
        <v>730</v>
      </c>
      <c r="W829" s="26" t="s">
        <v>162</v>
      </c>
      <c r="X829" s="26"/>
    </row>
    <row r="830" spans="1:24" x14ac:dyDescent="0.25">
      <c r="A830" s="105">
        <v>46175</v>
      </c>
      <c r="B830" s="37">
        <v>95126</v>
      </c>
      <c r="C830" s="46" t="s">
        <v>217</v>
      </c>
      <c r="D830" s="37">
        <v>1</v>
      </c>
      <c r="E830" s="38">
        <v>324</v>
      </c>
      <c r="F830" s="37"/>
      <c r="G830" s="98"/>
      <c r="H830" s="52" t="s">
        <v>168</v>
      </c>
      <c r="I830" s="28"/>
      <c r="J830" s="37"/>
      <c r="K830" s="37"/>
      <c r="L830" s="39"/>
      <c r="M830" s="39"/>
      <c r="N830" s="31"/>
      <c r="O830" s="30">
        <f t="shared" si="82"/>
        <v>0</v>
      </c>
      <c r="P830" s="30">
        <f>IFERROR(IF(M830="",0,M830-I.T[[#This Row],[Data Expedição]]),"")</f>
        <v>0</v>
      </c>
      <c r="Q830" s="32">
        <f t="shared" si="83"/>
        <v>46174</v>
      </c>
      <c r="R830" s="26" t="str">
        <f>IFERROR(IF(H830="Entregue",IF(COUNTIFS(I$2:$I1781,I830)&gt;1,"x",1),"x"),"")</f>
        <v>x</v>
      </c>
      <c r="S830" s="26">
        <v>2196</v>
      </c>
      <c r="T830" s="26">
        <v>1</v>
      </c>
      <c r="U830" s="26" t="s">
        <v>729</v>
      </c>
      <c r="V830" s="26" t="s">
        <v>730</v>
      </c>
      <c r="W830" s="26" t="s">
        <v>162</v>
      </c>
      <c r="X830" s="26"/>
    </row>
    <row r="831" spans="1:24" x14ac:dyDescent="0.25">
      <c r="A831" s="105">
        <v>46175</v>
      </c>
      <c r="B831" s="37">
        <v>34758</v>
      </c>
      <c r="C831" s="46" t="s">
        <v>340</v>
      </c>
      <c r="D831" s="37">
        <v>1</v>
      </c>
      <c r="E831" s="38">
        <v>318</v>
      </c>
      <c r="F831" s="37"/>
      <c r="G831" s="98"/>
      <c r="H831" s="52" t="s">
        <v>818</v>
      </c>
      <c r="I831" s="28"/>
      <c r="J831" s="37"/>
      <c r="K831" s="37"/>
      <c r="L831" s="39"/>
      <c r="M831" s="39"/>
      <c r="N831" s="31"/>
      <c r="O831" s="30">
        <f t="shared" si="82"/>
        <v>0</v>
      </c>
      <c r="P831" s="30">
        <f>IFERROR(IF(M831="",0,M831-I.T[[#This Row],[Data Expedição]]),"")</f>
        <v>0</v>
      </c>
      <c r="Q831" s="32">
        <f t="shared" si="83"/>
        <v>46174</v>
      </c>
      <c r="R831" s="26" t="str">
        <f>IFERROR(IF(H831="Entregue",IF(COUNTIFS(I$2:$I1782,I831)&gt;1,"x",1),"x"),"")</f>
        <v>x</v>
      </c>
      <c r="S831" s="26">
        <v>2196</v>
      </c>
      <c r="T831" s="26">
        <v>1</v>
      </c>
      <c r="U831" s="26" t="s">
        <v>729</v>
      </c>
      <c r="V831" s="26" t="s">
        <v>730</v>
      </c>
      <c r="W831" s="26" t="s">
        <v>162</v>
      </c>
      <c r="X831" s="26"/>
    </row>
    <row r="832" spans="1:24" x14ac:dyDescent="0.25">
      <c r="A832" s="105">
        <v>46175</v>
      </c>
      <c r="B832" s="37">
        <v>30362</v>
      </c>
      <c r="C832" s="46" t="s">
        <v>247</v>
      </c>
      <c r="D832" s="37">
        <v>1</v>
      </c>
      <c r="E832" s="38">
        <v>300</v>
      </c>
      <c r="F832" s="37"/>
      <c r="G832" s="98"/>
      <c r="H832" s="52" t="s">
        <v>818</v>
      </c>
      <c r="I832" s="28"/>
      <c r="J832" s="37"/>
      <c r="K832" s="37"/>
      <c r="L832" s="39"/>
      <c r="M832" s="39"/>
      <c r="N832" s="31"/>
      <c r="O832" s="30">
        <f t="shared" si="82"/>
        <v>0</v>
      </c>
      <c r="P832" s="30">
        <f>IFERROR(IF(M832="",0,M832-I.T[[#This Row],[Data Expedição]]),"")</f>
        <v>0</v>
      </c>
      <c r="Q832" s="32">
        <f t="shared" si="83"/>
        <v>46174</v>
      </c>
      <c r="R832" s="26" t="str">
        <f>IFERROR(IF(H832="Entregue",IF(COUNTIFS(I$2:$I1783,I832)&gt;1,"x",1),"x"),"")</f>
        <v>x</v>
      </c>
      <c r="S832" s="26">
        <v>2196</v>
      </c>
      <c r="T832" s="26">
        <v>1</v>
      </c>
      <c r="U832" s="26" t="s">
        <v>729</v>
      </c>
      <c r="V832" s="26" t="s">
        <v>730</v>
      </c>
      <c r="W832" s="26" t="s">
        <v>162</v>
      </c>
      <c r="X832" s="26"/>
    </row>
    <row r="833" spans="1:24" x14ac:dyDescent="0.25">
      <c r="A833" s="105">
        <v>46175</v>
      </c>
      <c r="B833" s="37">
        <v>95089</v>
      </c>
      <c r="C833" s="46" t="s">
        <v>195</v>
      </c>
      <c r="D833" s="37">
        <v>1</v>
      </c>
      <c r="E833" s="38">
        <v>300</v>
      </c>
      <c r="F833" s="37"/>
      <c r="G833" s="98"/>
      <c r="H833" s="52" t="s">
        <v>168</v>
      </c>
      <c r="I833" s="28"/>
      <c r="J833" s="37"/>
      <c r="K833" s="37"/>
      <c r="L833" s="39"/>
      <c r="M833" s="39"/>
      <c r="N833" s="31"/>
      <c r="O833" s="30">
        <f t="shared" si="82"/>
        <v>0</v>
      </c>
      <c r="P833" s="30">
        <f>IFERROR(IF(M833="",0,M833-I.T[[#This Row],[Data Expedição]]),"")</f>
        <v>0</v>
      </c>
      <c r="Q833" s="32">
        <f t="shared" si="83"/>
        <v>46174</v>
      </c>
      <c r="R833" s="26" t="str">
        <f>IFERROR(IF(H833="Entregue",IF(COUNTIFS(I$2:$I1784,I833)&gt;1,"x",1),"x"),"")</f>
        <v>x</v>
      </c>
      <c r="S833" s="26">
        <v>2196</v>
      </c>
      <c r="T833" s="26">
        <v>1</v>
      </c>
      <c r="U833" s="26" t="s">
        <v>729</v>
      </c>
      <c r="V833" s="26" t="s">
        <v>730</v>
      </c>
      <c r="W833" s="26" t="s">
        <v>162</v>
      </c>
      <c r="X833" s="26"/>
    </row>
    <row r="834" spans="1:24" x14ac:dyDescent="0.25">
      <c r="A834" s="105">
        <v>46175</v>
      </c>
      <c r="B834" s="37">
        <v>32245</v>
      </c>
      <c r="C834" s="46" t="s">
        <v>328</v>
      </c>
      <c r="D834" s="37">
        <v>1</v>
      </c>
      <c r="E834" s="38">
        <v>300</v>
      </c>
      <c r="F834" s="37"/>
      <c r="G834" s="98"/>
      <c r="H834" s="52" t="s">
        <v>168</v>
      </c>
      <c r="I834" s="28"/>
      <c r="J834" s="37"/>
      <c r="K834" s="37"/>
      <c r="L834" s="39"/>
      <c r="M834" s="39"/>
      <c r="N834" s="31"/>
      <c r="O834" s="30">
        <f t="shared" si="82"/>
        <v>0</v>
      </c>
      <c r="P834" s="30">
        <f>IFERROR(IF(M834="",0,M834-I.T[[#This Row],[Data Expedição]]),"")</f>
        <v>0</v>
      </c>
      <c r="Q834" s="32">
        <f t="shared" si="83"/>
        <v>46174</v>
      </c>
      <c r="R834" s="26" t="str">
        <f>IFERROR(IF(H834="Entregue",IF(COUNTIFS(I$2:$I1785,I834)&gt;1,"x",1),"x"),"")</f>
        <v>x</v>
      </c>
      <c r="S834" s="26">
        <v>2196</v>
      </c>
      <c r="T834" s="26">
        <v>1</v>
      </c>
      <c r="U834" s="26" t="s">
        <v>729</v>
      </c>
      <c r="V834" s="26" t="s">
        <v>730</v>
      </c>
      <c r="W834" s="26" t="s">
        <v>162</v>
      </c>
      <c r="X834" s="26"/>
    </row>
    <row r="835" spans="1:24" x14ac:dyDescent="0.25">
      <c r="A835" s="105">
        <v>46175</v>
      </c>
      <c r="B835" s="37">
        <v>95085</v>
      </c>
      <c r="C835" s="46" t="s">
        <v>302</v>
      </c>
      <c r="D835" s="37">
        <v>1</v>
      </c>
      <c r="E835" s="38">
        <v>300</v>
      </c>
      <c r="F835" s="37"/>
      <c r="G835" s="98"/>
      <c r="H835" s="52" t="s">
        <v>168</v>
      </c>
      <c r="I835" s="28"/>
      <c r="J835" s="37"/>
      <c r="K835" s="37"/>
      <c r="L835" s="39"/>
      <c r="M835" s="39"/>
      <c r="N835" s="31"/>
      <c r="O835" s="30">
        <f t="shared" si="82"/>
        <v>0</v>
      </c>
      <c r="P835" s="30">
        <f>IFERROR(IF(M835="",0,M835-I.T[[#This Row],[Data Expedição]]),"")</f>
        <v>0</v>
      </c>
      <c r="Q835" s="32">
        <f t="shared" si="83"/>
        <v>46174</v>
      </c>
      <c r="R835" s="26" t="str">
        <f>IFERROR(IF(H835="Entregue",IF(COUNTIFS(I$2:$I1786,I835)&gt;1,"x",1),"x"),"")</f>
        <v>x</v>
      </c>
      <c r="S835" s="26">
        <v>2196</v>
      </c>
      <c r="T835" s="26">
        <v>1</v>
      </c>
      <c r="U835" s="26" t="s">
        <v>729</v>
      </c>
      <c r="V835" s="26" t="s">
        <v>730</v>
      </c>
      <c r="W835" s="26" t="s">
        <v>162</v>
      </c>
      <c r="X835" s="26"/>
    </row>
    <row r="836" spans="1:24" x14ac:dyDescent="0.25">
      <c r="A836" s="105">
        <v>46175</v>
      </c>
      <c r="B836" s="37">
        <v>33557</v>
      </c>
      <c r="C836" s="46" t="s">
        <v>337</v>
      </c>
      <c r="D836" s="37">
        <v>1</v>
      </c>
      <c r="E836" s="38">
        <v>294</v>
      </c>
      <c r="F836" s="37"/>
      <c r="G836" s="98"/>
      <c r="H836" s="52" t="s">
        <v>818</v>
      </c>
      <c r="I836" s="28"/>
      <c r="J836" s="37"/>
      <c r="K836" s="37"/>
      <c r="L836" s="39"/>
      <c r="M836" s="39"/>
      <c r="N836" s="31"/>
      <c r="O836" s="30">
        <f t="shared" si="82"/>
        <v>0</v>
      </c>
      <c r="P836" s="30">
        <f>IFERROR(IF(M836="",0,M836-I.T[[#This Row],[Data Expedição]]),"")</f>
        <v>0</v>
      </c>
      <c r="Q836" s="32">
        <f t="shared" si="83"/>
        <v>46174</v>
      </c>
      <c r="R836" s="26" t="str">
        <f>IFERROR(IF(H836="Entregue",IF(COUNTIFS(I$2:$I1787,I836)&gt;1,"x",1),"x"),"")</f>
        <v>x</v>
      </c>
      <c r="S836" s="26">
        <v>2196</v>
      </c>
      <c r="T836" s="26">
        <v>1</v>
      </c>
      <c r="U836" s="26" t="s">
        <v>729</v>
      </c>
      <c r="V836" s="26" t="s">
        <v>730</v>
      </c>
      <c r="W836" s="26" t="s">
        <v>162</v>
      </c>
      <c r="X836" s="26"/>
    </row>
    <row r="837" spans="1:24" x14ac:dyDescent="0.25">
      <c r="A837" s="105">
        <v>46175</v>
      </c>
      <c r="B837" s="37">
        <v>33593</v>
      </c>
      <c r="C837" s="46" t="s">
        <v>318</v>
      </c>
      <c r="D837" s="37">
        <v>1</v>
      </c>
      <c r="E837" s="38">
        <v>294</v>
      </c>
      <c r="F837" s="37"/>
      <c r="G837" s="98"/>
      <c r="H837" s="52" t="s">
        <v>818</v>
      </c>
      <c r="I837" s="28"/>
      <c r="J837" s="37"/>
      <c r="K837" s="37"/>
      <c r="L837" s="39"/>
      <c r="M837" s="39"/>
      <c r="N837" s="31"/>
      <c r="O837" s="30">
        <f t="shared" si="82"/>
        <v>0</v>
      </c>
      <c r="P837" s="30">
        <f>IFERROR(IF(M837="",0,M837-I.T[[#This Row],[Data Expedição]]),"")</f>
        <v>0</v>
      </c>
      <c r="Q837" s="32">
        <f t="shared" si="83"/>
        <v>46174</v>
      </c>
      <c r="R837" s="26" t="str">
        <f>IFERROR(IF(H837="Entregue",IF(COUNTIFS(I$2:$I1788,I837)&gt;1,"x",1),"x"),"")</f>
        <v>x</v>
      </c>
      <c r="S837" s="26">
        <v>2196</v>
      </c>
      <c r="T837" s="26">
        <v>1</v>
      </c>
      <c r="U837" s="26" t="s">
        <v>729</v>
      </c>
      <c r="V837" s="26" t="s">
        <v>730</v>
      </c>
      <c r="W837" s="26" t="s">
        <v>162</v>
      </c>
      <c r="X837" s="26"/>
    </row>
    <row r="838" spans="1:24" x14ac:dyDescent="0.25">
      <c r="A838" s="105">
        <v>46175</v>
      </c>
      <c r="B838" s="37">
        <v>33592</v>
      </c>
      <c r="C838" s="46" t="s">
        <v>317</v>
      </c>
      <c r="D838" s="37">
        <v>1</v>
      </c>
      <c r="E838" s="38">
        <v>282</v>
      </c>
      <c r="F838" s="37"/>
      <c r="G838" s="98"/>
      <c r="H838" s="52" t="s">
        <v>168</v>
      </c>
      <c r="I838" s="28"/>
      <c r="J838" s="37"/>
      <c r="K838" s="37"/>
      <c r="L838" s="39"/>
      <c r="M838" s="39"/>
      <c r="N838" s="31"/>
      <c r="O838" s="30">
        <f t="shared" si="82"/>
        <v>0</v>
      </c>
      <c r="P838" s="30">
        <f>IFERROR(IF(M838="",0,M838-I.T[[#This Row],[Data Expedição]]),"")</f>
        <v>0</v>
      </c>
      <c r="Q838" s="32">
        <f t="shared" si="83"/>
        <v>46174</v>
      </c>
      <c r="R838" s="26" t="str">
        <f>IFERROR(IF(H838="Entregue",IF(COUNTIFS(I$2:$I1789,I838)&gt;1,"x",1),"x"),"")</f>
        <v>x</v>
      </c>
      <c r="S838" s="26">
        <v>2196</v>
      </c>
      <c r="T838" s="26">
        <v>1</v>
      </c>
      <c r="U838" s="26" t="s">
        <v>729</v>
      </c>
      <c r="V838" s="26" t="s">
        <v>730</v>
      </c>
      <c r="W838" s="26" t="s">
        <v>162</v>
      </c>
      <c r="X838" s="26"/>
    </row>
    <row r="839" spans="1:24" x14ac:dyDescent="0.25">
      <c r="A839" s="105">
        <v>46175</v>
      </c>
      <c r="B839" s="37">
        <v>33251</v>
      </c>
      <c r="C839" s="46" t="s">
        <v>242</v>
      </c>
      <c r="D839" s="37">
        <v>1</v>
      </c>
      <c r="E839" s="38">
        <v>276</v>
      </c>
      <c r="F839" s="37"/>
      <c r="G839" s="98"/>
      <c r="H839" s="52" t="s">
        <v>818</v>
      </c>
      <c r="I839" s="28"/>
      <c r="J839" s="37"/>
      <c r="K839" s="37"/>
      <c r="L839" s="39"/>
      <c r="M839" s="39"/>
      <c r="N839" s="31"/>
      <c r="O839" s="30">
        <f t="shared" si="82"/>
        <v>0</v>
      </c>
      <c r="P839" s="30">
        <f>IFERROR(IF(M839="",0,M839-I.T[[#This Row],[Data Expedição]]),"")</f>
        <v>0</v>
      </c>
      <c r="Q839" s="32">
        <f t="shared" si="83"/>
        <v>46174</v>
      </c>
      <c r="R839" s="26" t="str">
        <f>IFERROR(IF(H839="Entregue",IF(COUNTIFS(I$2:$I1790,I839)&gt;1,"x",1),"x"),"")</f>
        <v>x</v>
      </c>
      <c r="S839" s="26">
        <v>2196</v>
      </c>
      <c r="T839" s="26">
        <v>1</v>
      </c>
      <c r="U839" s="26" t="s">
        <v>729</v>
      </c>
      <c r="V839" s="26" t="s">
        <v>730</v>
      </c>
      <c r="W839" s="26" t="s">
        <v>162</v>
      </c>
      <c r="X839" s="26"/>
    </row>
    <row r="840" spans="1:24" x14ac:dyDescent="0.25">
      <c r="A840" s="105">
        <v>46175</v>
      </c>
      <c r="B840" s="37">
        <v>95294</v>
      </c>
      <c r="C840" s="46" t="s">
        <v>225</v>
      </c>
      <c r="D840" s="37">
        <v>1</v>
      </c>
      <c r="E840" s="38">
        <v>270</v>
      </c>
      <c r="F840" s="37"/>
      <c r="G840" s="98"/>
      <c r="H840" s="52" t="s">
        <v>818</v>
      </c>
      <c r="I840" s="28"/>
      <c r="J840" s="37"/>
      <c r="K840" s="37"/>
      <c r="L840" s="39"/>
      <c r="M840" s="39"/>
      <c r="N840" s="31"/>
      <c r="O840" s="30">
        <f t="shared" si="82"/>
        <v>0</v>
      </c>
      <c r="P840" s="30">
        <f>IFERROR(IF(M840="",0,M840-I.T[[#This Row],[Data Expedição]]),"")</f>
        <v>0</v>
      </c>
      <c r="Q840" s="32">
        <f t="shared" si="83"/>
        <v>46174</v>
      </c>
      <c r="R840" s="26" t="str">
        <f>IFERROR(IF(H840="Entregue",IF(COUNTIFS(I$2:$I1791,I840)&gt;1,"x",1),"x"),"")</f>
        <v>x</v>
      </c>
      <c r="S840" s="26">
        <v>2196</v>
      </c>
      <c r="T840" s="26">
        <v>1</v>
      </c>
      <c r="U840" s="26" t="s">
        <v>729</v>
      </c>
      <c r="V840" s="26" t="s">
        <v>730</v>
      </c>
      <c r="W840" s="26" t="s">
        <v>162</v>
      </c>
      <c r="X840" s="26"/>
    </row>
    <row r="841" spans="1:24" x14ac:dyDescent="0.25">
      <c r="A841" s="105">
        <v>46175</v>
      </c>
      <c r="B841" s="37">
        <v>32246</v>
      </c>
      <c r="C841" s="46" t="s">
        <v>327</v>
      </c>
      <c r="D841" s="37">
        <v>1</v>
      </c>
      <c r="E841" s="38">
        <v>264</v>
      </c>
      <c r="F841" s="37"/>
      <c r="G841" s="98"/>
      <c r="H841" s="52" t="s">
        <v>168</v>
      </c>
      <c r="I841" s="28"/>
      <c r="J841" s="37"/>
      <c r="K841" s="37"/>
      <c r="L841" s="39"/>
      <c r="M841" s="39"/>
      <c r="N841" s="31"/>
      <c r="O841" s="30">
        <f t="shared" si="82"/>
        <v>0</v>
      </c>
      <c r="P841" s="30">
        <f>IFERROR(IF(M841="",0,M841-I.T[[#This Row],[Data Expedição]]),"")</f>
        <v>0</v>
      </c>
      <c r="Q841" s="32">
        <f t="shared" si="83"/>
        <v>46174</v>
      </c>
      <c r="R841" s="26" t="str">
        <f>IFERROR(IF(H841="Entregue",IF(COUNTIFS(I$2:$I1792,I841)&gt;1,"x",1),"x"),"")</f>
        <v>x</v>
      </c>
      <c r="S841" s="26">
        <v>2196</v>
      </c>
      <c r="T841" s="26">
        <v>1</v>
      </c>
      <c r="U841" s="26" t="s">
        <v>729</v>
      </c>
      <c r="V841" s="26" t="s">
        <v>730</v>
      </c>
      <c r="W841" s="26" t="s">
        <v>162</v>
      </c>
      <c r="X841" s="26"/>
    </row>
    <row r="842" spans="1:24" x14ac:dyDescent="0.25">
      <c r="A842" s="105">
        <v>46175</v>
      </c>
      <c r="B842" s="37">
        <v>95269</v>
      </c>
      <c r="C842" s="46" t="s">
        <v>258</v>
      </c>
      <c r="D842" s="37">
        <v>1</v>
      </c>
      <c r="E842" s="38">
        <v>264</v>
      </c>
      <c r="F842" s="37"/>
      <c r="G842" s="98"/>
      <c r="H842" s="52" t="s">
        <v>818</v>
      </c>
      <c r="I842" s="28"/>
      <c r="J842" s="37"/>
      <c r="K842" s="37"/>
      <c r="L842" s="39"/>
      <c r="M842" s="39"/>
      <c r="N842" s="31"/>
      <c r="O842" s="30">
        <f t="shared" si="82"/>
        <v>0</v>
      </c>
      <c r="P842" s="30">
        <f>IFERROR(IF(M842="",0,M842-I.T[[#This Row],[Data Expedição]]),"")</f>
        <v>0</v>
      </c>
      <c r="Q842" s="32">
        <f t="shared" si="83"/>
        <v>46174</v>
      </c>
      <c r="R842" s="26" t="str">
        <f>IFERROR(IF(H842="Entregue",IF(COUNTIFS(I$2:$I1793,I842)&gt;1,"x",1),"x"),"")</f>
        <v>x</v>
      </c>
      <c r="S842" s="26">
        <v>2196</v>
      </c>
      <c r="T842" s="26">
        <v>1</v>
      </c>
      <c r="U842" s="26" t="s">
        <v>729</v>
      </c>
      <c r="V842" s="26" t="s">
        <v>730</v>
      </c>
      <c r="W842" s="26" t="s">
        <v>162</v>
      </c>
      <c r="X842" s="26"/>
    </row>
    <row r="843" spans="1:24" x14ac:dyDescent="0.25">
      <c r="A843" s="105">
        <v>46175</v>
      </c>
      <c r="B843" s="37">
        <v>95192</v>
      </c>
      <c r="C843" s="46" t="s">
        <v>279</v>
      </c>
      <c r="D843" s="37">
        <v>1</v>
      </c>
      <c r="E843" s="38">
        <v>240</v>
      </c>
      <c r="F843" s="37"/>
      <c r="G843" s="98"/>
      <c r="H843" s="52" t="s">
        <v>168</v>
      </c>
      <c r="I843" s="28"/>
      <c r="J843" s="37"/>
      <c r="K843" s="37"/>
      <c r="L843" s="39"/>
      <c r="M843" s="39"/>
      <c r="N843" s="31"/>
      <c r="O843" s="30">
        <f t="shared" si="82"/>
        <v>0</v>
      </c>
      <c r="P843" s="30">
        <f>IFERROR(IF(M843="",0,M843-I.T[[#This Row],[Data Expedição]]),"")</f>
        <v>0</v>
      </c>
      <c r="Q843" s="32">
        <f t="shared" si="83"/>
        <v>46174</v>
      </c>
      <c r="R843" s="26" t="str">
        <f>IFERROR(IF(H843="Entregue",IF(COUNTIFS(I$2:$I1794,I843)&gt;1,"x",1),"x"),"")</f>
        <v>x</v>
      </c>
      <c r="S843" s="26">
        <v>2196</v>
      </c>
      <c r="T843" s="26">
        <v>1</v>
      </c>
      <c r="U843" s="26" t="s">
        <v>729</v>
      </c>
      <c r="V843" s="26" t="s">
        <v>730</v>
      </c>
      <c r="W843" s="26" t="s">
        <v>162</v>
      </c>
      <c r="X843" s="26"/>
    </row>
    <row r="844" spans="1:24" x14ac:dyDescent="0.25">
      <c r="A844" s="105">
        <v>46175</v>
      </c>
      <c r="B844" s="37">
        <v>33371</v>
      </c>
      <c r="C844" s="46" t="s">
        <v>293</v>
      </c>
      <c r="D844" s="37">
        <v>1</v>
      </c>
      <c r="E844" s="38">
        <v>240</v>
      </c>
      <c r="F844" s="37"/>
      <c r="G844" s="98"/>
      <c r="H844" s="52" t="s">
        <v>818</v>
      </c>
      <c r="I844" s="28"/>
      <c r="J844" s="37"/>
      <c r="K844" s="37"/>
      <c r="L844" s="39"/>
      <c r="M844" s="39"/>
      <c r="N844" s="31"/>
      <c r="O844" s="30">
        <f t="shared" si="82"/>
        <v>0</v>
      </c>
      <c r="P844" s="30">
        <f>IFERROR(IF(M844="",0,M844-I.T[[#This Row],[Data Expedição]]),"")</f>
        <v>0</v>
      </c>
      <c r="Q844" s="32">
        <f t="shared" si="83"/>
        <v>46174</v>
      </c>
      <c r="R844" s="26" t="str">
        <f>IFERROR(IF(H844="Entregue",IF(COUNTIFS(I$2:$I1795,I844)&gt;1,"x",1),"x"),"")</f>
        <v>x</v>
      </c>
      <c r="S844" s="26">
        <v>2196</v>
      </c>
      <c r="T844" s="26">
        <v>1</v>
      </c>
      <c r="U844" s="26" t="s">
        <v>729</v>
      </c>
      <c r="V844" s="26" t="s">
        <v>730</v>
      </c>
      <c r="W844" s="26" t="s">
        <v>162</v>
      </c>
      <c r="X844" s="26"/>
    </row>
    <row r="845" spans="1:24" x14ac:dyDescent="0.25">
      <c r="A845" s="105">
        <v>46175</v>
      </c>
      <c r="B845" s="37">
        <v>31733</v>
      </c>
      <c r="C845" s="46" t="s">
        <v>257</v>
      </c>
      <c r="D845" s="37">
        <v>1</v>
      </c>
      <c r="E845" s="38">
        <v>240</v>
      </c>
      <c r="F845" s="37"/>
      <c r="G845" s="98"/>
      <c r="H845" s="52" t="s">
        <v>168</v>
      </c>
      <c r="I845" s="28"/>
      <c r="J845" s="37"/>
      <c r="K845" s="37"/>
      <c r="L845" s="39"/>
      <c r="M845" s="39"/>
      <c r="N845" s="31"/>
      <c r="O845" s="30">
        <f t="shared" si="82"/>
        <v>0</v>
      </c>
      <c r="P845" s="30">
        <f>IFERROR(IF(M845="",0,M845-I.T[[#This Row],[Data Expedição]]),"")</f>
        <v>0</v>
      </c>
      <c r="Q845" s="32">
        <f t="shared" si="83"/>
        <v>46174</v>
      </c>
      <c r="R845" s="26" t="str">
        <f>IFERROR(IF(H845="Entregue",IF(COUNTIFS(I$2:$I1796,I845)&gt;1,"x",1),"x"),"")</f>
        <v>x</v>
      </c>
      <c r="S845" s="26">
        <v>2196</v>
      </c>
      <c r="T845" s="26">
        <v>1</v>
      </c>
      <c r="U845" s="26" t="s">
        <v>729</v>
      </c>
      <c r="V845" s="26" t="s">
        <v>730</v>
      </c>
      <c r="W845" s="26" t="s">
        <v>162</v>
      </c>
      <c r="X845" s="26"/>
    </row>
    <row r="846" spans="1:24" x14ac:dyDescent="0.25">
      <c r="A846" s="105">
        <v>46175</v>
      </c>
      <c r="B846" s="37">
        <v>32442</v>
      </c>
      <c r="C846" s="46" t="s">
        <v>246</v>
      </c>
      <c r="D846" s="37">
        <v>1</v>
      </c>
      <c r="E846" s="38">
        <v>240</v>
      </c>
      <c r="F846" s="37"/>
      <c r="G846" s="98"/>
      <c r="H846" s="52" t="s">
        <v>818</v>
      </c>
      <c r="I846" s="28"/>
      <c r="J846" s="37"/>
      <c r="K846" s="37"/>
      <c r="L846" s="39"/>
      <c r="M846" s="39"/>
      <c r="N846" s="31"/>
      <c r="O846" s="30">
        <f t="shared" si="82"/>
        <v>0</v>
      </c>
      <c r="P846" s="30">
        <f>IFERROR(IF(M846="",0,M846-I.T[[#This Row],[Data Expedição]]),"")</f>
        <v>0</v>
      </c>
      <c r="Q846" s="32">
        <f t="shared" si="83"/>
        <v>46174</v>
      </c>
      <c r="R846" s="26" t="str">
        <f>IFERROR(IF(H846="Entregue",IF(COUNTIFS(I$2:$I1797,I846)&gt;1,"x",1),"x"),"")</f>
        <v>x</v>
      </c>
      <c r="S846" s="26">
        <v>2196</v>
      </c>
      <c r="T846" s="26">
        <v>1</v>
      </c>
      <c r="U846" s="26" t="s">
        <v>729</v>
      </c>
      <c r="V846" s="26" t="s">
        <v>730</v>
      </c>
      <c r="W846" s="26" t="s">
        <v>162</v>
      </c>
      <c r="X846" s="26"/>
    </row>
    <row r="847" spans="1:24" x14ac:dyDescent="0.25">
      <c r="A847" s="105">
        <v>46175</v>
      </c>
      <c r="B847" s="37">
        <v>33252</v>
      </c>
      <c r="C847" s="46" t="s">
        <v>249</v>
      </c>
      <c r="D847" s="37">
        <v>1</v>
      </c>
      <c r="E847" s="38">
        <v>240</v>
      </c>
      <c r="F847" s="37"/>
      <c r="G847" s="98"/>
      <c r="H847" s="52" t="s">
        <v>818</v>
      </c>
      <c r="I847" s="28"/>
      <c r="J847" s="37"/>
      <c r="K847" s="37"/>
      <c r="L847" s="39"/>
      <c r="M847" s="39"/>
      <c r="N847" s="31"/>
      <c r="O847" s="30">
        <f t="shared" si="82"/>
        <v>0</v>
      </c>
      <c r="P847" s="30">
        <f>IFERROR(IF(M847="",0,M847-I.T[[#This Row],[Data Expedição]]),"")</f>
        <v>0</v>
      </c>
      <c r="Q847" s="32">
        <f t="shared" si="83"/>
        <v>46174</v>
      </c>
      <c r="R847" s="26" t="str">
        <f>IFERROR(IF(H847="Entregue",IF(COUNTIFS(I$2:$I1798,I847)&gt;1,"x",1),"x"),"")</f>
        <v>x</v>
      </c>
      <c r="S847" s="26">
        <v>2196</v>
      </c>
      <c r="T847" s="26">
        <v>1</v>
      </c>
      <c r="U847" s="26" t="s">
        <v>729</v>
      </c>
      <c r="V847" s="26" t="s">
        <v>730</v>
      </c>
      <c r="W847" s="26" t="s">
        <v>162</v>
      </c>
      <c r="X847" s="26"/>
    </row>
    <row r="848" spans="1:24" x14ac:dyDescent="0.25">
      <c r="A848" s="105">
        <v>46175</v>
      </c>
      <c r="B848" s="37">
        <v>33596</v>
      </c>
      <c r="C848" s="46" t="s">
        <v>286</v>
      </c>
      <c r="D848" s="37">
        <v>1</v>
      </c>
      <c r="E848" s="38">
        <v>240</v>
      </c>
      <c r="F848" s="37"/>
      <c r="G848" s="98"/>
      <c r="H848" s="52" t="s">
        <v>818</v>
      </c>
      <c r="I848" s="28"/>
      <c r="J848" s="37"/>
      <c r="K848" s="37"/>
      <c r="L848" s="39"/>
      <c r="M848" s="39"/>
      <c r="N848" s="31"/>
      <c r="O848" s="30">
        <f t="shared" si="82"/>
        <v>0</v>
      </c>
      <c r="P848" s="30">
        <f>IFERROR(IF(M848="",0,M848-I.T[[#This Row],[Data Expedição]]),"")</f>
        <v>0</v>
      </c>
      <c r="Q848" s="32">
        <f t="shared" si="83"/>
        <v>46174</v>
      </c>
      <c r="R848" s="26" t="str">
        <f>IFERROR(IF(H848="Entregue",IF(COUNTIFS(I$2:$I1799,I848)&gt;1,"x",1),"x"),"")</f>
        <v>x</v>
      </c>
      <c r="S848" s="26">
        <v>2196</v>
      </c>
      <c r="T848" s="26">
        <v>1</v>
      </c>
      <c r="U848" s="26" t="s">
        <v>729</v>
      </c>
      <c r="V848" s="26" t="s">
        <v>730</v>
      </c>
      <c r="W848" s="26" t="s">
        <v>162</v>
      </c>
      <c r="X848" s="26"/>
    </row>
    <row r="849" spans="1:24" x14ac:dyDescent="0.25">
      <c r="A849" s="105">
        <v>46175</v>
      </c>
      <c r="B849" s="37">
        <v>32892</v>
      </c>
      <c r="C849" s="46" t="s">
        <v>259</v>
      </c>
      <c r="D849" s="37">
        <v>1</v>
      </c>
      <c r="E849" s="38">
        <v>240</v>
      </c>
      <c r="F849" s="37"/>
      <c r="G849" s="98"/>
      <c r="H849" s="52" t="s">
        <v>818</v>
      </c>
      <c r="I849" s="28"/>
      <c r="J849" s="37"/>
      <c r="K849" s="37"/>
      <c r="L849" s="39"/>
      <c r="M849" s="39"/>
      <c r="N849" s="31"/>
      <c r="O849" s="30">
        <f t="shared" si="82"/>
        <v>0</v>
      </c>
      <c r="P849" s="30">
        <f>IFERROR(IF(M849="",0,M849-I.T[[#This Row],[Data Expedição]]),"")</f>
        <v>0</v>
      </c>
      <c r="Q849" s="32">
        <f t="shared" si="83"/>
        <v>46174</v>
      </c>
      <c r="R849" s="26" t="str">
        <f>IFERROR(IF(H849="Entregue",IF(COUNTIFS(I$2:$I1800,I849)&gt;1,"x",1),"x"),"")</f>
        <v>x</v>
      </c>
      <c r="S849" s="26">
        <v>2196</v>
      </c>
      <c r="T849" s="26">
        <v>1</v>
      </c>
      <c r="U849" s="26" t="s">
        <v>729</v>
      </c>
      <c r="V849" s="26" t="s">
        <v>730</v>
      </c>
      <c r="W849" s="26" t="s">
        <v>162</v>
      </c>
      <c r="X849" s="26"/>
    </row>
    <row r="850" spans="1:24" x14ac:dyDescent="0.25">
      <c r="A850" s="105">
        <v>46175</v>
      </c>
      <c r="B850" s="37">
        <v>31709</v>
      </c>
      <c r="C850" s="46" t="s">
        <v>238</v>
      </c>
      <c r="D850" s="37">
        <v>1</v>
      </c>
      <c r="E850" s="38">
        <v>240</v>
      </c>
      <c r="F850" s="37"/>
      <c r="G850" s="98"/>
      <c r="H850" s="52" t="s">
        <v>168</v>
      </c>
      <c r="I850" s="28"/>
      <c r="J850" s="37"/>
      <c r="K850" s="37"/>
      <c r="L850" s="39"/>
      <c r="M850" s="39"/>
      <c r="N850" s="31"/>
      <c r="O850" s="30">
        <f t="shared" si="82"/>
        <v>0</v>
      </c>
      <c r="P850" s="30">
        <f>IFERROR(IF(M850="",0,M850-I.T[[#This Row],[Data Expedição]]),"")</f>
        <v>0</v>
      </c>
      <c r="Q850" s="32">
        <f t="shared" si="83"/>
        <v>46174</v>
      </c>
      <c r="R850" s="26" t="str">
        <f>IFERROR(IF(H850="Entregue",IF(COUNTIFS(I$2:$I1801,I850)&gt;1,"x",1),"x"),"")</f>
        <v>x</v>
      </c>
      <c r="S850" s="26">
        <v>2196</v>
      </c>
      <c r="T850" s="26">
        <v>1</v>
      </c>
      <c r="U850" s="26" t="s">
        <v>729</v>
      </c>
      <c r="V850" s="26" t="s">
        <v>730</v>
      </c>
      <c r="W850" s="26" t="s">
        <v>162</v>
      </c>
      <c r="X850" s="26"/>
    </row>
    <row r="851" spans="1:24" x14ac:dyDescent="0.25">
      <c r="A851" s="105">
        <v>46175</v>
      </c>
      <c r="B851" s="37">
        <v>33297</v>
      </c>
      <c r="C851" s="46" t="s">
        <v>265</v>
      </c>
      <c r="D851" s="37">
        <v>1</v>
      </c>
      <c r="E851" s="38">
        <v>234</v>
      </c>
      <c r="F851" s="37"/>
      <c r="G851" s="98"/>
      <c r="H851" s="52" t="s">
        <v>818</v>
      </c>
      <c r="I851" s="28"/>
      <c r="J851" s="37"/>
      <c r="K851" s="37"/>
      <c r="L851" s="39"/>
      <c r="M851" s="39"/>
      <c r="N851" s="31"/>
      <c r="O851" s="30">
        <f t="shared" si="82"/>
        <v>0</v>
      </c>
      <c r="P851" s="30">
        <f>IFERROR(IF(M851="",0,M851-I.T[[#This Row],[Data Expedição]]),"")</f>
        <v>0</v>
      </c>
      <c r="Q851" s="32">
        <f t="shared" si="83"/>
        <v>46174</v>
      </c>
      <c r="R851" s="26" t="str">
        <f>IFERROR(IF(H851="Entregue",IF(COUNTIFS(I$2:$I1802,I851)&gt;1,"x",1),"x"),"")</f>
        <v>x</v>
      </c>
      <c r="S851" s="26">
        <v>2196</v>
      </c>
      <c r="T851" s="26">
        <v>1</v>
      </c>
      <c r="U851" s="26" t="s">
        <v>729</v>
      </c>
      <c r="V851" s="26" t="s">
        <v>730</v>
      </c>
      <c r="W851" s="26" t="s">
        <v>162</v>
      </c>
      <c r="X851" s="26"/>
    </row>
    <row r="852" spans="1:24" x14ac:dyDescent="0.25">
      <c r="A852" s="105">
        <v>46175</v>
      </c>
      <c r="B852" s="37">
        <v>30360</v>
      </c>
      <c r="C852" s="46" t="s">
        <v>305</v>
      </c>
      <c r="D852" s="37">
        <v>1</v>
      </c>
      <c r="E852" s="38">
        <v>234</v>
      </c>
      <c r="F852" s="37"/>
      <c r="G852" s="98"/>
      <c r="H852" s="52" t="s">
        <v>168</v>
      </c>
      <c r="I852" s="28"/>
      <c r="J852" s="37"/>
      <c r="K852" s="37"/>
      <c r="L852" s="39"/>
      <c r="M852" s="39"/>
      <c r="N852" s="31"/>
      <c r="O852" s="30">
        <f t="shared" si="82"/>
        <v>0</v>
      </c>
      <c r="P852" s="30">
        <f>IFERROR(IF(M852="",0,M852-I.T[[#This Row],[Data Expedição]]),"")</f>
        <v>0</v>
      </c>
      <c r="Q852" s="32">
        <f t="shared" si="83"/>
        <v>46174</v>
      </c>
      <c r="R852" s="26" t="str">
        <f>IFERROR(IF(H852="Entregue",IF(COUNTIFS(I$2:$I1803,I852)&gt;1,"x",1),"x"),"")</f>
        <v>x</v>
      </c>
      <c r="S852" s="26">
        <v>2196</v>
      </c>
      <c r="T852" s="26">
        <v>1</v>
      </c>
      <c r="U852" s="26" t="s">
        <v>729</v>
      </c>
      <c r="V852" s="26" t="s">
        <v>730</v>
      </c>
      <c r="W852" s="26" t="s">
        <v>162</v>
      </c>
      <c r="X852" s="26"/>
    </row>
    <row r="853" spans="1:24" x14ac:dyDescent="0.25">
      <c r="A853" s="105">
        <v>46175</v>
      </c>
      <c r="B853" s="37">
        <v>33250</v>
      </c>
      <c r="C853" s="46" t="s">
        <v>342</v>
      </c>
      <c r="D853" s="37">
        <v>1</v>
      </c>
      <c r="E853" s="38">
        <v>222</v>
      </c>
      <c r="F853" s="37"/>
      <c r="G853" s="98"/>
      <c r="H853" s="52" t="s">
        <v>168</v>
      </c>
      <c r="I853" s="28"/>
      <c r="J853" s="37"/>
      <c r="K853" s="37"/>
      <c r="L853" s="39"/>
      <c r="M853" s="39"/>
      <c r="N853" s="31"/>
      <c r="O853" s="30">
        <f t="shared" si="82"/>
        <v>0</v>
      </c>
      <c r="P853" s="30">
        <f>IFERROR(IF(M853="",0,M853-I.T[[#This Row],[Data Expedição]]),"")</f>
        <v>0</v>
      </c>
      <c r="Q853" s="32">
        <f t="shared" si="83"/>
        <v>46174</v>
      </c>
      <c r="R853" s="26" t="str">
        <f>IFERROR(IF(H853="Entregue",IF(COUNTIFS(I$2:$I1804,I853)&gt;1,"x",1),"x"),"")</f>
        <v>x</v>
      </c>
      <c r="S853" s="26">
        <v>2196</v>
      </c>
      <c r="T853" s="26">
        <v>1</v>
      </c>
      <c r="U853" s="26" t="s">
        <v>729</v>
      </c>
      <c r="V853" s="26" t="s">
        <v>730</v>
      </c>
      <c r="W853" s="26" t="s">
        <v>162</v>
      </c>
      <c r="X853" s="26"/>
    </row>
    <row r="854" spans="1:24" x14ac:dyDescent="0.25">
      <c r="A854" s="105">
        <v>46175</v>
      </c>
      <c r="B854" s="37">
        <v>31765</v>
      </c>
      <c r="C854" s="46" t="s">
        <v>299</v>
      </c>
      <c r="D854" s="37">
        <v>1</v>
      </c>
      <c r="E854" s="38">
        <v>222</v>
      </c>
      <c r="F854" s="37"/>
      <c r="G854" s="98"/>
      <c r="H854" s="52" t="s">
        <v>168</v>
      </c>
      <c r="I854" s="28"/>
      <c r="J854" s="37"/>
      <c r="K854" s="37"/>
      <c r="L854" s="39"/>
      <c r="M854" s="39"/>
      <c r="N854" s="31"/>
      <c r="O854" s="30">
        <f t="shared" si="82"/>
        <v>0</v>
      </c>
      <c r="P854" s="30">
        <f>IFERROR(IF(M854="",0,M854-I.T[[#This Row],[Data Expedição]]),"")</f>
        <v>0</v>
      </c>
      <c r="Q854" s="32">
        <f t="shared" si="83"/>
        <v>46174</v>
      </c>
      <c r="R854" s="26" t="str">
        <f>IFERROR(IF(H854="Entregue",IF(COUNTIFS(I$2:$I1805,I854)&gt;1,"x",1),"x"),"")</f>
        <v>x</v>
      </c>
      <c r="S854" s="26">
        <v>2196</v>
      </c>
      <c r="T854" s="26">
        <v>1</v>
      </c>
      <c r="U854" s="26" t="s">
        <v>729</v>
      </c>
      <c r="V854" s="26" t="s">
        <v>730</v>
      </c>
      <c r="W854" s="26" t="s">
        <v>162</v>
      </c>
      <c r="X854" s="26"/>
    </row>
    <row r="855" spans="1:24" x14ac:dyDescent="0.25">
      <c r="A855" s="105">
        <v>46175</v>
      </c>
      <c r="B855" s="37">
        <v>8255</v>
      </c>
      <c r="C855" s="46" t="s">
        <v>528</v>
      </c>
      <c r="D855" s="37">
        <v>1</v>
      </c>
      <c r="E855" s="38">
        <v>204</v>
      </c>
      <c r="F855" s="37"/>
      <c r="G855" s="98"/>
      <c r="H855" s="52" t="s">
        <v>168</v>
      </c>
      <c r="I855" s="28"/>
      <c r="J855" s="37"/>
      <c r="K855" s="37"/>
      <c r="L855" s="39"/>
      <c r="M855" s="39"/>
      <c r="N855" s="31"/>
      <c r="O855" s="30">
        <f t="shared" si="82"/>
        <v>0</v>
      </c>
      <c r="P855" s="30">
        <f>IFERROR(IF(M855="",0,M855-I.T[[#This Row],[Data Expedição]]),"")</f>
        <v>0</v>
      </c>
      <c r="Q855" s="32">
        <f t="shared" si="83"/>
        <v>46174</v>
      </c>
      <c r="R855" s="26" t="str">
        <f>IFERROR(IF(H855="Entregue",IF(COUNTIFS(I$2:$I1806,I855)&gt;1,"x",1),"x"),"")</f>
        <v>x</v>
      </c>
      <c r="S855" s="26">
        <v>2196</v>
      </c>
      <c r="T855" s="26">
        <v>1</v>
      </c>
      <c r="U855" s="26" t="s">
        <v>729</v>
      </c>
      <c r="V855" s="26" t="s">
        <v>730</v>
      </c>
      <c r="W855" s="26" t="s">
        <v>162</v>
      </c>
      <c r="X855" s="26"/>
    </row>
    <row r="856" spans="1:24" x14ac:dyDescent="0.25">
      <c r="A856" s="105">
        <v>46175</v>
      </c>
      <c r="B856" s="37">
        <v>95687</v>
      </c>
      <c r="C856" s="46" t="s">
        <v>325</v>
      </c>
      <c r="D856" s="37">
        <v>1</v>
      </c>
      <c r="E856" s="38">
        <v>204</v>
      </c>
      <c r="F856" s="37"/>
      <c r="G856" s="98"/>
      <c r="H856" s="52" t="s">
        <v>818</v>
      </c>
      <c r="I856" s="28"/>
      <c r="J856" s="37"/>
      <c r="K856" s="37"/>
      <c r="L856" s="39"/>
      <c r="M856" s="39"/>
      <c r="N856" s="31"/>
      <c r="O856" s="30">
        <f t="shared" si="82"/>
        <v>0</v>
      </c>
      <c r="P856" s="30">
        <f>IFERROR(IF(M856="",0,M856-I.T[[#This Row],[Data Expedição]]),"")</f>
        <v>0</v>
      </c>
      <c r="Q856" s="32">
        <f t="shared" si="83"/>
        <v>46174</v>
      </c>
      <c r="R856" s="26" t="str">
        <f>IFERROR(IF(H856="Entregue",IF(COUNTIFS(I$2:$I1807,I856)&gt;1,"x",1),"x"),"")</f>
        <v>x</v>
      </c>
      <c r="S856" s="26">
        <v>2196</v>
      </c>
      <c r="T856" s="26">
        <v>1</v>
      </c>
      <c r="U856" s="26" t="s">
        <v>729</v>
      </c>
      <c r="V856" s="26" t="s">
        <v>730</v>
      </c>
      <c r="W856" s="26" t="s">
        <v>162</v>
      </c>
      <c r="X856" s="26"/>
    </row>
    <row r="857" spans="1:24" x14ac:dyDescent="0.25">
      <c r="A857" s="105">
        <v>46175</v>
      </c>
      <c r="B857" s="37">
        <v>43317</v>
      </c>
      <c r="C857" s="46" t="s">
        <v>312</v>
      </c>
      <c r="D857" s="37">
        <v>1</v>
      </c>
      <c r="E857" s="38">
        <v>204</v>
      </c>
      <c r="F857" s="37"/>
      <c r="G857" s="98"/>
      <c r="H857" s="52" t="s">
        <v>818</v>
      </c>
      <c r="I857" s="28"/>
      <c r="J857" s="37"/>
      <c r="K857" s="37"/>
      <c r="L857" s="39"/>
      <c r="M857" s="39"/>
      <c r="N857" s="31"/>
      <c r="O857" s="30">
        <f t="shared" si="82"/>
        <v>0</v>
      </c>
      <c r="P857" s="30">
        <f>IFERROR(IF(M857="",0,M857-I.T[[#This Row],[Data Expedição]]),"")</f>
        <v>0</v>
      </c>
      <c r="Q857" s="32">
        <f t="shared" si="83"/>
        <v>46174</v>
      </c>
      <c r="R857" s="26" t="str">
        <f>IFERROR(IF(H857="Entregue",IF(COUNTIFS(I$2:$I1808,I857)&gt;1,"x",1),"x"),"")</f>
        <v>x</v>
      </c>
      <c r="S857" s="26">
        <v>2196</v>
      </c>
      <c r="T857" s="26">
        <v>1</v>
      </c>
      <c r="U857" s="26" t="s">
        <v>729</v>
      </c>
      <c r="V857" s="26" t="s">
        <v>730</v>
      </c>
      <c r="W857" s="26" t="s">
        <v>162</v>
      </c>
      <c r="X857" s="26"/>
    </row>
    <row r="858" spans="1:24" x14ac:dyDescent="0.25">
      <c r="A858" s="105">
        <v>46175</v>
      </c>
      <c r="B858" s="37">
        <v>95430</v>
      </c>
      <c r="C858" s="46" t="s">
        <v>253</v>
      </c>
      <c r="D858" s="37">
        <v>1</v>
      </c>
      <c r="E858" s="38">
        <v>204</v>
      </c>
      <c r="F858" s="37"/>
      <c r="G858" s="98"/>
      <c r="H858" s="52" t="s">
        <v>818</v>
      </c>
      <c r="I858" s="28"/>
      <c r="J858" s="37"/>
      <c r="K858" s="37"/>
      <c r="L858" s="39"/>
      <c r="M858" s="39"/>
      <c r="N858" s="31"/>
      <c r="O858" s="30">
        <f t="shared" si="82"/>
        <v>0</v>
      </c>
      <c r="P858" s="30">
        <f>IFERROR(IF(M858="",0,M858-I.T[[#This Row],[Data Expedição]]),"")</f>
        <v>0</v>
      </c>
      <c r="Q858" s="32">
        <f t="shared" si="83"/>
        <v>46174</v>
      </c>
      <c r="R858" s="26" t="str">
        <f>IFERROR(IF(H858="Entregue",IF(COUNTIFS(I$2:$I1809,I858)&gt;1,"x",1),"x"),"")</f>
        <v>x</v>
      </c>
      <c r="S858" s="26">
        <v>2196</v>
      </c>
      <c r="T858" s="26">
        <v>1</v>
      </c>
      <c r="U858" s="26" t="s">
        <v>729</v>
      </c>
      <c r="V858" s="26" t="s">
        <v>730</v>
      </c>
      <c r="W858" s="26" t="s">
        <v>162</v>
      </c>
      <c r="X858" s="26"/>
    </row>
    <row r="859" spans="1:24" x14ac:dyDescent="0.25">
      <c r="A859" s="105">
        <v>46175</v>
      </c>
      <c r="B859" s="37">
        <v>95193</v>
      </c>
      <c r="C859" s="46" t="s">
        <v>365</v>
      </c>
      <c r="D859" s="37">
        <v>1</v>
      </c>
      <c r="E859" s="38">
        <v>204</v>
      </c>
      <c r="F859" s="37"/>
      <c r="G859" s="98"/>
      <c r="H859" s="52" t="s">
        <v>168</v>
      </c>
      <c r="I859" s="28"/>
      <c r="J859" s="37"/>
      <c r="K859" s="37"/>
      <c r="L859" s="39"/>
      <c r="M859" s="39"/>
      <c r="N859" s="31"/>
      <c r="O859" s="30">
        <f t="shared" si="82"/>
        <v>0</v>
      </c>
      <c r="P859" s="30">
        <f>IFERROR(IF(M859="",0,M859-I.T[[#This Row],[Data Expedição]]),"")</f>
        <v>0</v>
      </c>
      <c r="Q859" s="32">
        <f t="shared" si="83"/>
        <v>46174</v>
      </c>
      <c r="R859" s="26" t="str">
        <f>IFERROR(IF(H859="Entregue",IF(COUNTIFS(I$2:$I1810,I859)&gt;1,"x",1),"x"),"")</f>
        <v>x</v>
      </c>
      <c r="S859" s="26">
        <v>2196</v>
      </c>
      <c r="T859" s="26">
        <v>1</v>
      </c>
      <c r="U859" s="26" t="s">
        <v>729</v>
      </c>
      <c r="V859" s="26" t="s">
        <v>730</v>
      </c>
      <c r="W859" s="26" t="s">
        <v>162</v>
      </c>
      <c r="X859" s="26"/>
    </row>
    <row r="860" spans="1:24" x14ac:dyDescent="0.25">
      <c r="A860" s="105">
        <v>46175</v>
      </c>
      <c r="B860" s="37">
        <v>33643</v>
      </c>
      <c r="C860" s="46" t="s">
        <v>350</v>
      </c>
      <c r="D860" s="37">
        <v>1</v>
      </c>
      <c r="E860" s="38">
        <v>204</v>
      </c>
      <c r="F860" s="37"/>
      <c r="G860" s="98"/>
      <c r="H860" s="52" t="s">
        <v>818</v>
      </c>
      <c r="I860" s="28"/>
      <c r="J860" s="37"/>
      <c r="K860" s="37"/>
      <c r="L860" s="39"/>
      <c r="M860" s="39"/>
      <c r="N860" s="31"/>
      <c r="O860" s="30">
        <f t="shared" si="82"/>
        <v>0</v>
      </c>
      <c r="P860" s="30">
        <f>IFERROR(IF(M860="",0,M860-I.T[[#This Row],[Data Expedição]]),"")</f>
        <v>0</v>
      </c>
      <c r="Q860" s="32">
        <f t="shared" si="83"/>
        <v>46174</v>
      </c>
      <c r="R860" s="26" t="str">
        <f>IFERROR(IF(H860="Entregue",IF(COUNTIFS(I$2:$I1811,I860)&gt;1,"x",1),"x"),"")</f>
        <v>x</v>
      </c>
      <c r="S860" s="26">
        <v>2196</v>
      </c>
      <c r="T860" s="26">
        <v>1</v>
      </c>
      <c r="U860" s="26" t="s">
        <v>729</v>
      </c>
      <c r="V860" s="26" t="s">
        <v>730</v>
      </c>
      <c r="W860" s="26" t="s">
        <v>162</v>
      </c>
      <c r="X860" s="26"/>
    </row>
    <row r="861" spans="1:24" x14ac:dyDescent="0.25">
      <c r="A861" s="105">
        <v>46175</v>
      </c>
      <c r="B861" s="37">
        <v>32626</v>
      </c>
      <c r="C861" s="46" t="s">
        <v>294</v>
      </c>
      <c r="D861" s="37">
        <v>1</v>
      </c>
      <c r="E861" s="38">
        <v>204</v>
      </c>
      <c r="F861" s="37"/>
      <c r="G861" s="98"/>
      <c r="H861" s="52" t="s">
        <v>818</v>
      </c>
      <c r="I861" s="28"/>
      <c r="J861" s="37"/>
      <c r="K861" s="37"/>
      <c r="L861" s="39"/>
      <c r="M861" s="39"/>
      <c r="N861" s="31"/>
      <c r="O861" s="30">
        <f t="shared" ref="O861:O892" si="84">IFERROR(IF(L861="",0,L861-A861),"")</f>
        <v>0</v>
      </c>
      <c r="P861" s="30">
        <f>IFERROR(IF(M861="",0,M861-I.T[[#This Row],[Data Expedição]]),"")</f>
        <v>0</v>
      </c>
      <c r="Q861" s="32">
        <f t="shared" ref="Q861:Q892" si="85">IFERROR(DATE(YEAR(A861),MONTH(A861),1),"")</f>
        <v>46174</v>
      </c>
      <c r="R861" s="26" t="str">
        <f>IFERROR(IF(H861="Entregue",IF(COUNTIFS(I$2:$I1812,I861)&gt;1,"x",1),"x"),"")</f>
        <v>x</v>
      </c>
      <c r="S861" s="26">
        <v>2196</v>
      </c>
      <c r="T861" s="26">
        <v>1</v>
      </c>
      <c r="U861" s="26" t="s">
        <v>729</v>
      </c>
      <c r="V861" s="26" t="s">
        <v>730</v>
      </c>
      <c r="W861" s="26" t="s">
        <v>162</v>
      </c>
      <c r="X861" s="26"/>
    </row>
    <row r="862" spans="1:24" x14ac:dyDescent="0.25">
      <c r="A862" s="105">
        <v>46175</v>
      </c>
      <c r="B862" s="37">
        <v>31185</v>
      </c>
      <c r="C862" s="46" t="s">
        <v>308</v>
      </c>
      <c r="D862" s="37">
        <v>1</v>
      </c>
      <c r="E862" s="38">
        <v>204</v>
      </c>
      <c r="F862" s="37"/>
      <c r="G862" s="98"/>
      <c r="H862" s="52" t="s">
        <v>168</v>
      </c>
      <c r="I862" s="28"/>
      <c r="J862" s="37"/>
      <c r="K862" s="37"/>
      <c r="L862" s="39"/>
      <c r="M862" s="39"/>
      <c r="N862" s="31"/>
      <c r="O862" s="30">
        <f t="shared" si="84"/>
        <v>0</v>
      </c>
      <c r="P862" s="30">
        <f>IFERROR(IF(M862="",0,M862-I.T[[#This Row],[Data Expedição]]),"")</f>
        <v>0</v>
      </c>
      <c r="Q862" s="32">
        <f t="shared" si="85"/>
        <v>46174</v>
      </c>
      <c r="R862" s="26" t="str">
        <f>IFERROR(IF(H862="Entregue",IF(COUNTIFS(I$2:$I1813,I862)&gt;1,"x",1),"x"),"")</f>
        <v>x</v>
      </c>
      <c r="S862" s="26">
        <v>2196</v>
      </c>
      <c r="T862" s="26">
        <v>1</v>
      </c>
      <c r="U862" s="26" t="s">
        <v>729</v>
      </c>
      <c r="V862" s="26" t="s">
        <v>730</v>
      </c>
      <c r="W862" s="26" t="s">
        <v>162</v>
      </c>
      <c r="X862" s="26"/>
    </row>
    <row r="863" spans="1:24" x14ac:dyDescent="0.25">
      <c r="A863" s="105">
        <v>46175</v>
      </c>
      <c r="B863" s="37">
        <v>34624</v>
      </c>
      <c r="C863" s="46" t="s">
        <v>219</v>
      </c>
      <c r="D863" s="37">
        <v>1</v>
      </c>
      <c r="E863" s="38">
        <v>204</v>
      </c>
      <c r="F863" s="37"/>
      <c r="G863" s="98"/>
      <c r="H863" s="52" t="s">
        <v>168</v>
      </c>
      <c r="I863" s="28"/>
      <c r="J863" s="37"/>
      <c r="K863" s="37"/>
      <c r="L863" s="39"/>
      <c r="M863" s="39"/>
      <c r="N863" s="31"/>
      <c r="O863" s="30">
        <f t="shared" si="84"/>
        <v>0</v>
      </c>
      <c r="P863" s="30">
        <f>IFERROR(IF(M863="",0,M863-I.T[[#This Row],[Data Expedição]]),"")</f>
        <v>0</v>
      </c>
      <c r="Q863" s="32">
        <f t="shared" si="85"/>
        <v>46174</v>
      </c>
      <c r="R863" s="26" t="str">
        <f>IFERROR(IF(H863="Entregue",IF(COUNTIFS(I$2:$I1814,I863)&gt;1,"x",1),"x"),"")</f>
        <v>x</v>
      </c>
      <c r="S863" s="26">
        <v>2196</v>
      </c>
      <c r="T863" s="26">
        <v>1</v>
      </c>
      <c r="U863" s="26" t="s">
        <v>729</v>
      </c>
      <c r="V863" s="26" t="s">
        <v>730</v>
      </c>
      <c r="W863" s="26" t="s">
        <v>162</v>
      </c>
      <c r="X863" s="26"/>
    </row>
    <row r="864" spans="1:24" x14ac:dyDescent="0.25">
      <c r="A864" s="105">
        <v>46175</v>
      </c>
      <c r="B864" s="37">
        <v>33404</v>
      </c>
      <c r="C864" s="46" t="s">
        <v>530</v>
      </c>
      <c r="D864" s="37">
        <v>1</v>
      </c>
      <c r="E864" s="38">
        <v>180</v>
      </c>
      <c r="F864" s="37"/>
      <c r="G864" s="98"/>
      <c r="H864" s="52" t="s">
        <v>168</v>
      </c>
      <c r="I864" s="28"/>
      <c r="J864" s="37"/>
      <c r="K864" s="37"/>
      <c r="L864" s="39"/>
      <c r="M864" s="39"/>
      <c r="N864" s="31"/>
      <c r="O864" s="30">
        <f t="shared" si="84"/>
        <v>0</v>
      </c>
      <c r="P864" s="30">
        <f>IFERROR(IF(M864="",0,M864-I.T[[#This Row],[Data Expedição]]),"")</f>
        <v>0</v>
      </c>
      <c r="Q864" s="32">
        <f t="shared" si="85"/>
        <v>46174</v>
      </c>
      <c r="R864" s="26" t="str">
        <f>IFERROR(IF(H864="Entregue",IF(COUNTIFS(I$2:$I1815,I864)&gt;1,"x",1),"x"),"")</f>
        <v>x</v>
      </c>
      <c r="S864" s="26">
        <v>2196</v>
      </c>
      <c r="T864" s="26">
        <v>1</v>
      </c>
      <c r="U864" s="26" t="s">
        <v>729</v>
      </c>
      <c r="V864" s="26" t="s">
        <v>730</v>
      </c>
      <c r="W864" s="26" t="s">
        <v>162</v>
      </c>
      <c r="X864" s="26"/>
    </row>
    <row r="865" spans="1:24" x14ac:dyDescent="0.25">
      <c r="A865" s="105">
        <v>46175</v>
      </c>
      <c r="B865" s="37">
        <v>32438</v>
      </c>
      <c r="C865" s="46" t="s">
        <v>356</v>
      </c>
      <c r="D865" s="37">
        <v>1</v>
      </c>
      <c r="E865" s="38">
        <v>180</v>
      </c>
      <c r="F865" s="37"/>
      <c r="G865" s="98"/>
      <c r="H865" s="52" t="s">
        <v>168</v>
      </c>
      <c r="I865" s="28"/>
      <c r="J865" s="37"/>
      <c r="K865" s="37"/>
      <c r="L865" s="39"/>
      <c r="M865" s="39"/>
      <c r="N865" s="31"/>
      <c r="O865" s="30">
        <f t="shared" si="84"/>
        <v>0</v>
      </c>
      <c r="P865" s="30">
        <f>IFERROR(IF(M865="",0,M865-I.T[[#This Row],[Data Expedição]]),"")</f>
        <v>0</v>
      </c>
      <c r="Q865" s="32">
        <f t="shared" si="85"/>
        <v>46174</v>
      </c>
      <c r="R865" s="26" t="str">
        <f>IFERROR(IF(H865="Entregue",IF(COUNTIFS(I$2:$I1816,I865)&gt;1,"x",1),"x"),"")</f>
        <v>x</v>
      </c>
      <c r="S865" s="26">
        <v>2196</v>
      </c>
      <c r="T865" s="26">
        <v>1</v>
      </c>
      <c r="U865" s="26" t="s">
        <v>729</v>
      </c>
      <c r="V865" s="26" t="s">
        <v>730</v>
      </c>
      <c r="W865" s="26" t="s">
        <v>162</v>
      </c>
      <c r="X865" s="26"/>
    </row>
    <row r="866" spans="1:24" x14ac:dyDescent="0.25">
      <c r="A866" s="105">
        <v>46175</v>
      </c>
      <c r="B866" s="37">
        <v>33266</v>
      </c>
      <c r="C866" s="46" t="s">
        <v>290</v>
      </c>
      <c r="D866" s="37">
        <v>1</v>
      </c>
      <c r="E866" s="38">
        <v>180</v>
      </c>
      <c r="F866" s="37"/>
      <c r="G866" s="98"/>
      <c r="H866" s="52" t="s">
        <v>168</v>
      </c>
      <c r="I866" s="28"/>
      <c r="J866" s="37"/>
      <c r="K866" s="37"/>
      <c r="L866" s="39"/>
      <c r="M866" s="39"/>
      <c r="N866" s="31"/>
      <c r="O866" s="30">
        <f t="shared" si="84"/>
        <v>0</v>
      </c>
      <c r="P866" s="30">
        <f>IFERROR(IF(M866="",0,M866-I.T[[#This Row],[Data Expedição]]),"")</f>
        <v>0</v>
      </c>
      <c r="Q866" s="32">
        <f t="shared" si="85"/>
        <v>46174</v>
      </c>
      <c r="R866" s="26" t="str">
        <f>IFERROR(IF(H866="Entregue",IF(COUNTIFS(I$2:$I1817,I866)&gt;1,"x",1),"x"),"")</f>
        <v>x</v>
      </c>
      <c r="S866" s="26">
        <v>2196</v>
      </c>
      <c r="T866" s="26">
        <v>1</v>
      </c>
      <c r="U866" s="26" t="s">
        <v>729</v>
      </c>
      <c r="V866" s="26" t="s">
        <v>730</v>
      </c>
      <c r="W866" s="26" t="s">
        <v>162</v>
      </c>
      <c r="X866" s="26"/>
    </row>
    <row r="867" spans="1:24" x14ac:dyDescent="0.25">
      <c r="A867" s="105">
        <v>46175</v>
      </c>
      <c r="B867" s="37">
        <v>33601</v>
      </c>
      <c r="C867" s="46" t="s">
        <v>322</v>
      </c>
      <c r="D867" s="37">
        <v>1</v>
      </c>
      <c r="E867" s="38">
        <v>180</v>
      </c>
      <c r="F867" s="37"/>
      <c r="G867" s="98"/>
      <c r="H867" s="52" t="s">
        <v>818</v>
      </c>
      <c r="I867" s="28"/>
      <c r="J867" s="37"/>
      <c r="K867" s="37"/>
      <c r="L867" s="39"/>
      <c r="M867" s="39"/>
      <c r="N867" s="31"/>
      <c r="O867" s="30">
        <f t="shared" si="84"/>
        <v>0</v>
      </c>
      <c r="P867" s="30">
        <f>IFERROR(IF(M867="",0,M867-I.T[[#This Row],[Data Expedição]]),"")</f>
        <v>0</v>
      </c>
      <c r="Q867" s="32">
        <f t="shared" si="85"/>
        <v>46174</v>
      </c>
      <c r="R867" s="26" t="str">
        <f>IFERROR(IF(H867="Entregue",IF(COUNTIFS(I$2:$I1818,I867)&gt;1,"x",1),"x"),"")</f>
        <v>x</v>
      </c>
      <c r="S867" s="26">
        <v>2196</v>
      </c>
      <c r="T867" s="26">
        <v>1</v>
      </c>
      <c r="U867" s="26" t="s">
        <v>729</v>
      </c>
      <c r="V867" s="26" t="s">
        <v>730</v>
      </c>
      <c r="W867" s="26" t="s">
        <v>162</v>
      </c>
      <c r="X867" s="26"/>
    </row>
    <row r="868" spans="1:24" x14ac:dyDescent="0.25">
      <c r="A868" s="105">
        <v>46175</v>
      </c>
      <c r="B868" s="37">
        <v>34871</v>
      </c>
      <c r="C868" s="46" t="s">
        <v>209</v>
      </c>
      <c r="D868" s="37">
        <v>1</v>
      </c>
      <c r="E868" s="38">
        <v>180</v>
      </c>
      <c r="F868" s="37"/>
      <c r="G868" s="98"/>
      <c r="H868" s="52" t="s">
        <v>168</v>
      </c>
      <c r="I868" s="28"/>
      <c r="J868" s="37"/>
      <c r="K868" s="37"/>
      <c r="L868" s="39"/>
      <c r="M868" s="39"/>
      <c r="N868" s="31"/>
      <c r="O868" s="30">
        <f t="shared" si="84"/>
        <v>0</v>
      </c>
      <c r="P868" s="30">
        <f>IFERROR(IF(M868="",0,M868-I.T[[#This Row],[Data Expedição]]),"")</f>
        <v>0</v>
      </c>
      <c r="Q868" s="32">
        <f t="shared" si="85"/>
        <v>46174</v>
      </c>
      <c r="R868" s="26" t="str">
        <f>IFERROR(IF(H868="Entregue",IF(COUNTIFS(I$2:$I1819,I868)&gt;1,"x",1),"x"),"")</f>
        <v>x</v>
      </c>
      <c r="S868" s="26">
        <v>2196</v>
      </c>
      <c r="T868" s="26">
        <v>1</v>
      </c>
      <c r="U868" s="26" t="s">
        <v>729</v>
      </c>
      <c r="V868" s="26" t="s">
        <v>730</v>
      </c>
      <c r="W868" s="26" t="s">
        <v>162</v>
      </c>
      <c r="X868" s="26"/>
    </row>
    <row r="869" spans="1:24" x14ac:dyDescent="0.25">
      <c r="A869" s="105">
        <v>46175</v>
      </c>
      <c r="B869" s="37">
        <v>32443</v>
      </c>
      <c r="C869" s="46" t="s">
        <v>282</v>
      </c>
      <c r="D869" s="37">
        <v>1</v>
      </c>
      <c r="E869" s="38">
        <v>168</v>
      </c>
      <c r="F869" s="37"/>
      <c r="G869" s="98"/>
      <c r="H869" s="52" t="s">
        <v>818</v>
      </c>
      <c r="I869" s="28"/>
      <c r="J869" s="37"/>
      <c r="K869" s="37"/>
      <c r="L869" s="39"/>
      <c r="M869" s="39"/>
      <c r="N869" s="31"/>
      <c r="O869" s="30">
        <f t="shared" si="84"/>
        <v>0</v>
      </c>
      <c r="P869" s="30">
        <f>IFERROR(IF(M869="",0,M869-I.T[[#This Row],[Data Expedição]]),"")</f>
        <v>0</v>
      </c>
      <c r="Q869" s="32">
        <f t="shared" si="85"/>
        <v>46174</v>
      </c>
      <c r="R869" s="26" t="str">
        <f>IFERROR(IF(H869="Entregue",IF(COUNTIFS(I$2:$I1820,I869)&gt;1,"x",1),"x"),"")</f>
        <v>x</v>
      </c>
      <c r="S869" s="26">
        <v>2196</v>
      </c>
      <c r="T869" s="26">
        <v>1</v>
      </c>
      <c r="U869" s="26" t="s">
        <v>729</v>
      </c>
      <c r="V869" s="26" t="s">
        <v>730</v>
      </c>
      <c r="W869" s="26" t="s">
        <v>162</v>
      </c>
      <c r="X869" s="26"/>
    </row>
    <row r="870" spans="1:24" x14ac:dyDescent="0.25">
      <c r="A870" s="105">
        <v>46175</v>
      </c>
      <c r="B870" s="37">
        <v>34851</v>
      </c>
      <c r="C870" s="46" t="s">
        <v>330</v>
      </c>
      <c r="D870" s="37">
        <v>1</v>
      </c>
      <c r="E870" s="38">
        <v>168</v>
      </c>
      <c r="F870" s="37"/>
      <c r="G870" s="98"/>
      <c r="H870" s="52" t="s">
        <v>168</v>
      </c>
      <c r="I870" s="28"/>
      <c r="J870" s="37"/>
      <c r="K870" s="37"/>
      <c r="L870" s="39"/>
      <c r="M870" s="39"/>
      <c r="N870" s="31"/>
      <c r="O870" s="30">
        <f t="shared" si="84"/>
        <v>0</v>
      </c>
      <c r="P870" s="30">
        <f>IFERROR(IF(M870="",0,M870-I.T[[#This Row],[Data Expedição]]),"")</f>
        <v>0</v>
      </c>
      <c r="Q870" s="32">
        <f t="shared" si="85"/>
        <v>46174</v>
      </c>
      <c r="R870" s="26" t="str">
        <f>IFERROR(IF(H870="Entregue",IF(COUNTIFS(I$2:$I1821,I870)&gt;1,"x",1),"x"),"")</f>
        <v>x</v>
      </c>
      <c r="S870" s="26">
        <v>2196</v>
      </c>
      <c r="T870" s="26">
        <v>1</v>
      </c>
      <c r="U870" s="26" t="s">
        <v>729</v>
      </c>
      <c r="V870" s="26" t="s">
        <v>730</v>
      </c>
      <c r="W870" s="26" t="s">
        <v>162</v>
      </c>
      <c r="X870" s="26"/>
    </row>
    <row r="871" spans="1:24" x14ac:dyDescent="0.25">
      <c r="A871" s="105">
        <v>46175</v>
      </c>
      <c r="B871" s="37">
        <v>32623</v>
      </c>
      <c r="C871" s="46" t="s">
        <v>329</v>
      </c>
      <c r="D871" s="37">
        <v>1</v>
      </c>
      <c r="E871" s="38">
        <v>168</v>
      </c>
      <c r="F871" s="37"/>
      <c r="G871" s="98"/>
      <c r="H871" s="52" t="s">
        <v>168</v>
      </c>
      <c r="I871" s="28"/>
      <c r="J871" s="37"/>
      <c r="K871" s="37"/>
      <c r="L871" s="39"/>
      <c r="M871" s="39"/>
      <c r="N871" s="31"/>
      <c r="O871" s="30">
        <f t="shared" si="84"/>
        <v>0</v>
      </c>
      <c r="P871" s="30">
        <f>IFERROR(IF(M871="",0,M871-I.T[[#This Row],[Data Expedição]]),"")</f>
        <v>0</v>
      </c>
      <c r="Q871" s="32">
        <f t="shared" si="85"/>
        <v>46174</v>
      </c>
      <c r="R871" s="26" t="str">
        <f>IFERROR(IF(H871="Entregue",IF(COUNTIFS(I$2:$I1822,I871)&gt;1,"x",1),"x"),"")</f>
        <v>x</v>
      </c>
      <c r="S871" s="26">
        <v>2196</v>
      </c>
      <c r="T871" s="26">
        <v>1</v>
      </c>
      <c r="U871" s="26" t="s">
        <v>729</v>
      </c>
      <c r="V871" s="26" t="s">
        <v>730</v>
      </c>
      <c r="W871" s="26" t="s">
        <v>162</v>
      </c>
      <c r="X871" s="26"/>
    </row>
    <row r="872" spans="1:24" x14ac:dyDescent="0.25">
      <c r="A872" s="105">
        <v>46175</v>
      </c>
      <c r="B872" s="37">
        <v>33316</v>
      </c>
      <c r="C872" s="46" t="s">
        <v>335</v>
      </c>
      <c r="D872" s="37">
        <v>1</v>
      </c>
      <c r="E872" s="38">
        <v>162</v>
      </c>
      <c r="F872" s="37"/>
      <c r="G872" s="98"/>
      <c r="H872" s="52" t="s">
        <v>168</v>
      </c>
      <c r="I872" s="28"/>
      <c r="J872" s="37"/>
      <c r="K872" s="37"/>
      <c r="L872" s="39"/>
      <c r="M872" s="39"/>
      <c r="N872" s="31"/>
      <c r="O872" s="30">
        <f t="shared" si="84"/>
        <v>0</v>
      </c>
      <c r="P872" s="30">
        <f>IFERROR(IF(M872="",0,M872-I.T[[#This Row],[Data Expedição]]),"")</f>
        <v>0</v>
      </c>
      <c r="Q872" s="32">
        <f t="shared" si="85"/>
        <v>46174</v>
      </c>
      <c r="R872" s="26" t="str">
        <f>IFERROR(IF(H872="Entregue",IF(COUNTIFS(I$2:$I1823,I872)&gt;1,"x",1),"x"),"")</f>
        <v>x</v>
      </c>
      <c r="S872" s="26">
        <v>2196</v>
      </c>
      <c r="T872" s="26">
        <v>1</v>
      </c>
      <c r="U872" s="26" t="s">
        <v>729</v>
      </c>
      <c r="V872" s="26" t="s">
        <v>730</v>
      </c>
      <c r="W872" s="26" t="s">
        <v>162</v>
      </c>
      <c r="X872" s="26"/>
    </row>
    <row r="873" spans="1:24" x14ac:dyDescent="0.25">
      <c r="A873" s="105">
        <v>46175</v>
      </c>
      <c r="B873" s="37">
        <v>32895</v>
      </c>
      <c r="C873" s="46" t="s">
        <v>280</v>
      </c>
      <c r="D873" s="37">
        <v>1</v>
      </c>
      <c r="E873" s="38">
        <v>162</v>
      </c>
      <c r="F873" s="37"/>
      <c r="G873" s="98"/>
      <c r="H873" s="52" t="s">
        <v>168</v>
      </c>
      <c r="I873" s="28"/>
      <c r="J873" s="37"/>
      <c r="K873" s="37"/>
      <c r="L873" s="39"/>
      <c r="M873" s="39"/>
      <c r="N873" s="31"/>
      <c r="O873" s="30">
        <f t="shared" si="84"/>
        <v>0</v>
      </c>
      <c r="P873" s="30">
        <f>IFERROR(IF(M873="",0,M873-I.T[[#This Row],[Data Expedição]]),"")</f>
        <v>0</v>
      </c>
      <c r="Q873" s="32">
        <f t="shared" si="85"/>
        <v>46174</v>
      </c>
      <c r="R873" s="26" t="str">
        <f>IFERROR(IF(H873="Entregue",IF(COUNTIFS(I$2:$I1824,I873)&gt;1,"x",1),"x"),"")</f>
        <v>x</v>
      </c>
      <c r="S873" s="26">
        <v>2196</v>
      </c>
      <c r="T873" s="26">
        <v>1</v>
      </c>
      <c r="U873" s="26" t="s">
        <v>729</v>
      </c>
      <c r="V873" s="26" t="s">
        <v>730</v>
      </c>
      <c r="W873" s="26" t="s">
        <v>162</v>
      </c>
      <c r="X873" s="26"/>
    </row>
    <row r="874" spans="1:24" x14ac:dyDescent="0.25">
      <c r="A874" s="105">
        <v>46175</v>
      </c>
      <c r="B874" s="37">
        <v>33263</v>
      </c>
      <c r="C874" s="46" t="s">
        <v>339</v>
      </c>
      <c r="D874" s="37">
        <v>1</v>
      </c>
      <c r="E874" s="38">
        <v>162</v>
      </c>
      <c r="F874" s="37"/>
      <c r="G874" s="98"/>
      <c r="H874" s="52" t="s">
        <v>818</v>
      </c>
      <c r="I874" s="28"/>
      <c r="J874" s="37"/>
      <c r="K874" s="37"/>
      <c r="L874" s="39"/>
      <c r="M874" s="39"/>
      <c r="N874" s="31"/>
      <c r="O874" s="30">
        <f t="shared" si="84"/>
        <v>0</v>
      </c>
      <c r="P874" s="30">
        <f>IFERROR(IF(M874="",0,M874-I.T[[#This Row],[Data Expedição]]),"")</f>
        <v>0</v>
      </c>
      <c r="Q874" s="32">
        <f t="shared" si="85"/>
        <v>46174</v>
      </c>
      <c r="R874" s="26" t="str">
        <f>IFERROR(IF(H874="Entregue",IF(COUNTIFS(I$2:$I1825,I874)&gt;1,"x",1),"x"),"")</f>
        <v>x</v>
      </c>
      <c r="S874" s="26">
        <v>2196</v>
      </c>
      <c r="T874" s="26">
        <v>1</v>
      </c>
      <c r="U874" s="26" t="s">
        <v>729</v>
      </c>
      <c r="V874" s="26" t="s">
        <v>730</v>
      </c>
      <c r="W874" s="26" t="s">
        <v>162</v>
      </c>
      <c r="X874" s="26"/>
    </row>
    <row r="875" spans="1:24" x14ac:dyDescent="0.25">
      <c r="A875" s="105">
        <v>46175</v>
      </c>
      <c r="B875" s="37">
        <v>34945</v>
      </c>
      <c r="C875" s="46" t="s">
        <v>288</v>
      </c>
      <c r="D875" s="37">
        <v>1</v>
      </c>
      <c r="E875" s="38">
        <v>162</v>
      </c>
      <c r="F875" s="37"/>
      <c r="G875" s="98"/>
      <c r="H875" s="52" t="s">
        <v>168</v>
      </c>
      <c r="I875" s="28"/>
      <c r="J875" s="37"/>
      <c r="K875" s="37"/>
      <c r="L875" s="39"/>
      <c r="M875" s="39"/>
      <c r="N875" s="31"/>
      <c r="O875" s="30">
        <f t="shared" si="84"/>
        <v>0</v>
      </c>
      <c r="P875" s="30">
        <f>IFERROR(IF(M875="",0,M875-I.T[[#This Row],[Data Expedição]]),"")</f>
        <v>0</v>
      </c>
      <c r="Q875" s="32">
        <f t="shared" si="85"/>
        <v>46174</v>
      </c>
      <c r="R875" s="26" t="str">
        <f>IFERROR(IF(H875="Entregue",IF(COUNTIFS(I$2:$I1826,I875)&gt;1,"x",1),"x"),"")</f>
        <v>x</v>
      </c>
      <c r="S875" s="26">
        <v>2196</v>
      </c>
      <c r="T875" s="26">
        <v>1</v>
      </c>
      <c r="U875" s="26" t="s">
        <v>729</v>
      </c>
      <c r="V875" s="26" t="s">
        <v>730</v>
      </c>
      <c r="W875" s="26" t="s">
        <v>162</v>
      </c>
      <c r="X875" s="26"/>
    </row>
    <row r="876" spans="1:24" x14ac:dyDescent="0.25">
      <c r="A876" s="105">
        <v>46175</v>
      </c>
      <c r="B876" s="37">
        <v>33258</v>
      </c>
      <c r="C876" s="46" t="s">
        <v>261</v>
      </c>
      <c r="D876" s="37">
        <v>1</v>
      </c>
      <c r="E876" s="38">
        <v>156</v>
      </c>
      <c r="F876" s="37"/>
      <c r="G876" s="98"/>
      <c r="H876" s="52" t="s">
        <v>168</v>
      </c>
      <c r="I876" s="28"/>
      <c r="J876" s="37"/>
      <c r="K876" s="37"/>
      <c r="L876" s="39"/>
      <c r="M876" s="39"/>
      <c r="N876" s="31"/>
      <c r="O876" s="30">
        <f t="shared" si="84"/>
        <v>0</v>
      </c>
      <c r="P876" s="30">
        <f>IFERROR(IF(M876="",0,M876-I.T[[#This Row],[Data Expedição]]),"")</f>
        <v>0</v>
      </c>
      <c r="Q876" s="32">
        <f t="shared" si="85"/>
        <v>46174</v>
      </c>
      <c r="R876" s="26" t="str">
        <f>IFERROR(IF(H876="Entregue",IF(COUNTIFS(I$2:$I1827,I876)&gt;1,"x",1),"x"),"")</f>
        <v>x</v>
      </c>
      <c r="S876" s="26">
        <v>2196</v>
      </c>
      <c r="T876" s="26">
        <v>1</v>
      </c>
      <c r="U876" s="26" t="s">
        <v>729</v>
      </c>
      <c r="V876" s="26" t="s">
        <v>730</v>
      </c>
      <c r="W876" s="26" t="s">
        <v>162</v>
      </c>
      <c r="X876" s="26"/>
    </row>
    <row r="877" spans="1:24" x14ac:dyDescent="0.25">
      <c r="A877" s="105">
        <v>46175</v>
      </c>
      <c r="B877" s="37">
        <v>32670</v>
      </c>
      <c r="C877" s="46" t="s">
        <v>362</v>
      </c>
      <c r="D877" s="37">
        <v>1</v>
      </c>
      <c r="E877" s="38">
        <v>150</v>
      </c>
      <c r="F877" s="37"/>
      <c r="G877" s="98"/>
      <c r="H877" s="52" t="s">
        <v>818</v>
      </c>
      <c r="I877" s="28"/>
      <c r="J877" s="37"/>
      <c r="K877" s="37"/>
      <c r="L877" s="39"/>
      <c r="M877" s="39"/>
      <c r="N877" s="31"/>
      <c r="O877" s="30">
        <f t="shared" si="84"/>
        <v>0</v>
      </c>
      <c r="P877" s="30">
        <f>IFERROR(IF(M877="",0,M877-I.T[[#This Row],[Data Expedição]]),"")</f>
        <v>0</v>
      </c>
      <c r="Q877" s="32">
        <f t="shared" si="85"/>
        <v>46174</v>
      </c>
      <c r="R877" s="26" t="str">
        <f>IFERROR(IF(H877="Entregue",IF(COUNTIFS(I$2:$I1828,I877)&gt;1,"x",1),"x"),"")</f>
        <v>x</v>
      </c>
      <c r="S877" s="26">
        <v>2196</v>
      </c>
      <c r="T877" s="26">
        <v>1</v>
      </c>
      <c r="U877" s="26" t="s">
        <v>729</v>
      </c>
      <c r="V877" s="26" t="s">
        <v>730</v>
      </c>
      <c r="W877" s="26" t="s">
        <v>162</v>
      </c>
      <c r="X877" s="26"/>
    </row>
    <row r="878" spans="1:24" x14ac:dyDescent="0.25">
      <c r="A878" s="105">
        <v>46175</v>
      </c>
      <c r="B878" s="37">
        <v>34436</v>
      </c>
      <c r="C878" s="46" t="s">
        <v>338</v>
      </c>
      <c r="D878" s="37">
        <v>1</v>
      </c>
      <c r="E878" s="38">
        <v>144</v>
      </c>
      <c r="F878" s="37"/>
      <c r="G878" s="98"/>
      <c r="H878" s="52" t="s">
        <v>818</v>
      </c>
      <c r="I878" s="28"/>
      <c r="J878" s="37"/>
      <c r="K878" s="37"/>
      <c r="L878" s="39"/>
      <c r="M878" s="39"/>
      <c r="N878" s="31"/>
      <c r="O878" s="30">
        <f t="shared" si="84"/>
        <v>0</v>
      </c>
      <c r="P878" s="30">
        <f>IFERROR(IF(M878="",0,M878-I.T[[#This Row],[Data Expedição]]),"")</f>
        <v>0</v>
      </c>
      <c r="Q878" s="32">
        <f t="shared" si="85"/>
        <v>46174</v>
      </c>
      <c r="R878" s="26" t="str">
        <f>IFERROR(IF(H878="Entregue",IF(COUNTIFS(I$2:$I1829,I878)&gt;1,"x",1),"x"),"")</f>
        <v>x</v>
      </c>
      <c r="S878" s="26">
        <v>2196</v>
      </c>
      <c r="T878" s="26">
        <v>1</v>
      </c>
      <c r="U878" s="26" t="s">
        <v>729</v>
      </c>
      <c r="V878" s="26" t="s">
        <v>730</v>
      </c>
      <c r="W878" s="26" t="s">
        <v>162</v>
      </c>
      <c r="X878" s="26"/>
    </row>
    <row r="879" spans="1:24" x14ac:dyDescent="0.25">
      <c r="A879" s="105">
        <v>46175</v>
      </c>
      <c r="B879" s="37">
        <v>95353</v>
      </c>
      <c r="C879" s="46" t="s">
        <v>344</v>
      </c>
      <c r="D879" s="37">
        <v>1</v>
      </c>
      <c r="E879" s="38">
        <v>144</v>
      </c>
      <c r="F879" s="37"/>
      <c r="G879" s="98"/>
      <c r="H879" s="52" t="s">
        <v>818</v>
      </c>
      <c r="I879" s="28"/>
      <c r="J879" s="37"/>
      <c r="K879" s="37"/>
      <c r="L879" s="39"/>
      <c r="M879" s="39"/>
      <c r="N879" s="31"/>
      <c r="O879" s="30">
        <f t="shared" si="84"/>
        <v>0</v>
      </c>
      <c r="P879" s="30">
        <f>IFERROR(IF(M879="",0,M879-I.T[[#This Row],[Data Expedição]]),"")</f>
        <v>0</v>
      </c>
      <c r="Q879" s="32">
        <f t="shared" si="85"/>
        <v>46174</v>
      </c>
      <c r="R879" s="26" t="str">
        <f>IFERROR(IF(H879="Entregue",IF(COUNTIFS(I$2:$I1830,I879)&gt;1,"x",1),"x"),"")</f>
        <v>x</v>
      </c>
      <c r="S879" s="26">
        <v>2196</v>
      </c>
      <c r="T879" s="26">
        <v>1</v>
      </c>
      <c r="U879" s="26" t="s">
        <v>729</v>
      </c>
      <c r="V879" s="26" t="s">
        <v>730</v>
      </c>
      <c r="W879" s="26" t="s">
        <v>162</v>
      </c>
      <c r="X879" s="26"/>
    </row>
    <row r="880" spans="1:24" x14ac:dyDescent="0.25">
      <c r="A880" s="105">
        <v>46175</v>
      </c>
      <c r="B880" s="37">
        <v>32202</v>
      </c>
      <c r="C880" s="46" t="s">
        <v>304</v>
      </c>
      <c r="D880" s="37">
        <v>1</v>
      </c>
      <c r="E880" s="38">
        <v>144</v>
      </c>
      <c r="F880" s="37"/>
      <c r="G880" s="98"/>
      <c r="H880" s="52" t="s">
        <v>818</v>
      </c>
      <c r="I880" s="28"/>
      <c r="J880" s="37"/>
      <c r="K880" s="37"/>
      <c r="L880" s="39"/>
      <c r="M880" s="39"/>
      <c r="N880" s="31"/>
      <c r="O880" s="30">
        <f t="shared" si="84"/>
        <v>0</v>
      </c>
      <c r="P880" s="30">
        <f>IFERROR(IF(M880="",0,M880-I.T[[#This Row],[Data Expedição]]),"")</f>
        <v>0</v>
      </c>
      <c r="Q880" s="32">
        <f t="shared" si="85"/>
        <v>46174</v>
      </c>
      <c r="R880" s="26" t="str">
        <f>IFERROR(IF(H880="Entregue",IF(COUNTIFS(I$2:$I1831,I880)&gt;1,"x",1),"x"),"")</f>
        <v>x</v>
      </c>
      <c r="S880" s="26">
        <v>2196</v>
      </c>
      <c r="T880" s="26">
        <v>1</v>
      </c>
      <c r="U880" s="26" t="s">
        <v>729</v>
      </c>
      <c r="V880" s="26" t="s">
        <v>730</v>
      </c>
      <c r="W880" s="26" t="s">
        <v>162</v>
      </c>
      <c r="X880" s="26"/>
    </row>
    <row r="881" spans="1:24" x14ac:dyDescent="0.25">
      <c r="A881" s="105">
        <v>46175</v>
      </c>
      <c r="B881" s="37">
        <v>7036</v>
      </c>
      <c r="C881" s="46" t="s">
        <v>532</v>
      </c>
      <c r="D881" s="37">
        <v>1</v>
      </c>
      <c r="E881" s="38">
        <v>138</v>
      </c>
      <c r="F881" s="37"/>
      <c r="G881" s="98"/>
      <c r="H881" s="52" t="s">
        <v>818</v>
      </c>
      <c r="I881" s="28"/>
      <c r="J881" s="37"/>
      <c r="K881" s="37"/>
      <c r="L881" s="39"/>
      <c r="M881" s="39"/>
      <c r="N881" s="31"/>
      <c r="O881" s="30">
        <f t="shared" si="84"/>
        <v>0</v>
      </c>
      <c r="P881" s="30">
        <f>IFERROR(IF(M881="",0,M881-I.T[[#This Row],[Data Expedição]]),"")</f>
        <v>0</v>
      </c>
      <c r="Q881" s="32">
        <f t="shared" si="85"/>
        <v>46174</v>
      </c>
      <c r="R881" s="26" t="str">
        <f>IFERROR(IF(H881="Entregue",IF(COUNTIFS(I$2:$I1832,I881)&gt;1,"x",1),"x"),"")</f>
        <v>x</v>
      </c>
      <c r="S881" s="26">
        <v>2196</v>
      </c>
      <c r="T881" s="26">
        <v>1</v>
      </c>
      <c r="U881" s="26" t="s">
        <v>729</v>
      </c>
      <c r="V881" s="26" t="s">
        <v>730</v>
      </c>
      <c r="W881" s="26" t="s">
        <v>162</v>
      </c>
      <c r="X881" s="26"/>
    </row>
    <row r="882" spans="1:24" x14ac:dyDescent="0.25">
      <c r="A882" s="105">
        <v>46175</v>
      </c>
      <c r="B882" s="37">
        <v>43984</v>
      </c>
      <c r="C882" s="46" t="s">
        <v>355</v>
      </c>
      <c r="D882" s="37">
        <v>1</v>
      </c>
      <c r="E882" s="38">
        <v>120</v>
      </c>
      <c r="F882" s="37"/>
      <c r="G882" s="98"/>
      <c r="H882" s="52" t="s">
        <v>818</v>
      </c>
      <c r="I882" s="28"/>
      <c r="J882" s="37"/>
      <c r="K882" s="37"/>
      <c r="L882" s="39"/>
      <c r="M882" s="39"/>
      <c r="N882" s="31"/>
      <c r="O882" s="30">
        <f t="shared" si="84"/>
        <v>0</v>
      </c>
      <c r="P882" s="30">
        <f>IFERROR(IF(M882="",0,M882-I.T[[#This Row],[Data Expedição]]),"")</f>
        <v>0</v>
      </c>
      <c r="Q882" s="32">
        <f t="shared" si="85"/>
        <v>46174</v>
      </c>
      <c r="R882" s="26" t="str">
        <f>IFERROR(IF(H882="Entregue",IF(COUNTIFS(I$2:$I1833,I882)&gt;1,"x",1),"x"),"")</f>
        <v>x</v>
      </c>
      <c r="S882" s="26">
        <v>2196</v>
      </c>
      <c r="T882" s="26">
        <v>1</v>
      </c>
      <c r="U882" s="26" t="s">
        <v>729</v>
      </c>
      <c r="V882" s="26" t="s">
        <v>730</v>
      </c>
      <c r="W882" s="26" t="s">
        <v>162</v>
      </c>
      <c r="X882" s="26"/>
    </row>
    <row r="883" spans="1:24" x14ac:dyDescent="0.25">
      <c r="A883" s="105">
        <v>46175</v>
      </c>
      <c r="B883" s="37">
        <v>33296</v>
      </c>
      <c r="C883" s="46" t="s">
        <v>341</v>
      </c>
      <c r="D883" s="37">
        <v>1</v>
      </c>
      <c r="E883" s="38">
        <v>120</v>
      </c>
      <c r="F883" s="37"/>
      <c r="G883" s="98"/>
      <c r="H883" s="52" t="s">
        <v>818</v>
      </c>
      <c r="I883" s="28"/>
      <c r="J883" s="37"/>
      <c r="K883" s="37"/>
      <c r="L883" s="39"/>
      <c r="M883" s="39"/>
      <c r="N883" s="31"/>
      <c r="O883" s="30">
        <f t="shared" si="84"/>
        <v>0</v>
      </c>
      <c r="P883" s="30">
        <f>IFERROR(IF(M883="",0,M883-I.T[[#This Row],[Data Expedição]]),"")</f>
        <v>0</v>
      </c>
      <c r="Q883" s="32">
        <f t="shared" si="85"/>
        <v>46174</v>
      </c>
      <c r="R883" s="26" t="str">
        <f>IFERROR(IF(H883="Entregue",IF(COUNTIFS(I$2:$I1834,I883)&gt;1,"x",1),"x"),"")</f>
        <v>x</v>
      </c>
      <c r="S883" s="26">
        <v>2196</v>
      </c>
      <c r="T883" s="26">
        <v>1</v>
      </c>
      <c r="U883" s="26" t="s">
        <v>729</v>
      </c>
      <c r="V883" s="26" t="s">
        <v>730</v>
      </c>
      <c r="W883" s="26" t="s">
        <v>162</v>
      </c>
      <c r="X883" s="26"/>
    </row>
    <row r="884" spans="1:24" x14ac:dyDescent="0.25">
      <c r="A884" s="105">
        <v>46175</v>
      </c>
      <c r="B884" s="37">
        <v>33299</v>
      </c>
      <c r="C884" s="46" t="s">
        <v>315</v>
      </c>
      <c r="D884" s="37">
        <v>1</v>
      </c>
      <c r="E884" s="38">
        <v>120</v>
      </c>
      <c r="F884" s="37"/>
      <c r="G884" s="98"/>
      <c r="H884" s="52" t="s">
        <v>818</v>
      </c>
      <c r="I884" s="28"/>
      <c r="J884" s="37"/>
      <c r="K884" s="37"/>
      <c r="L884" s="39"/>
      <c r="M884" s="39"/>
      <c r="N884" s="31"/>
      <c r="O884" s="30">
        <f t="shared" si="84"/>
        <v>0</v>
      </c>
      <c r="P884" s="30">
        <f>IFERROR(IF(M884="",0,M884-I.T[[#This Row],[Data Expedição]]),"")</f>
        <v>0</v>
      </c>
      <c r="Q884" s="32">
        <f t="shared" si="85"/>
        <v>46174</v>
      </c>
      <c r="R884" s="26" t="str">
        <f>IFERROR(IF(H884="Entregue",IF(COUNTIFS(I$2:$I1835,I884)&gt;1,"x",1),"x"),"")</f>
        <v>x</v>
      </c>
      <c r="S884" s="26">
        <v>2196</v>
      </c>
      <c r="T884" s="26">
        <v>1</v>
      </c>
      <c r="U884" s="26" t="s">
        <v>729</v>
      </c>
      <c r="V884" s="26" t="s">
        <v>730</v>
      </c>
      <c r="W884" s="26" t="s">
        <v>162</v>
      </c>
      <c r="X884" s="26"/>
    </row>
    <row r="885" spans="1:24" x14ac:dyDescent="0.25">
      <c r="A885" s="105">
        <v>46175</v>
      </c>
      <c r="B885" s="37">
        <v>34509</v>
      </c>
      <c r="C885" s="46" t="s">
        <v>309</v>
      </c>
      <c r="D885" s="37">
        <v>1</v>
      </c>
      <c r="E885" s="38">
        <v>120</v>
      </c>
      <c r="F885" s="37"/>
      <c r="G885" s="98"/>
      <c r="H885" s="52" t="s">
        <v>818</v>
      </c>
      <c r="I885" s="28"/>
      <c r="J885" s="37"/>
      <c r="K885" s="37"/>
      <c r="L885" s="39"/>
      <c r="M885" s="39"/>
      <c r="N885" s="31"/>
      <c r="O885" s="30">
        <f t="shared" si="84"/>
        <v>0</v>
      </c>
      <c r="P885" s="30">
        <f>IFERROR(IF(M885="",0,M885-I.T[[#This Row],[Data Expedição]]),"")</f>
        <v>0</v>
      </c>
      <c r="Q885" s="32">
        <f t="shared" si="85"/>
        <v>46174</v>
      </c>
      <c r="R885" s="26" t="str">
        <f>IFERROR(IF(H885="Entregue",IF(COUNTIFS(I$2:$I1836,I885)&gt;1,"x",1),"x"),"")</f>
        <v>x</v>
      </c>
      <c r="S885" s="26">
        <v>2196</v>
      </c>
      <c r="T885" s="26">
        <v>1</v>
      </c>
      <c r="U885" s="26" t="s">
        <v>729</v>
      </c>
      <c r="V885" s="26" t="s">
        <v>730</v>
      </c>
      <c r="W885" s="26" t="s">
        <v>162</v>
      </c>
      <c r="X885" s="26"/>
    </row>
    <row r="886" spans="1:24" x14ac:dyDescent="0.25">
      <c r="A886" s="105">
        <v>46175</v>
      </c>
      <c r="B886" s="37">
        <v>32249</v>
      </c>
      <c r="C886" s="46" t="s">
        <v>306</v>
      </c>
      <c r="D886" s="37">
        <v>1</v>
      </c>
      <c r="E886" s="38">
        <v>108</v>
      </c>
      <c r="F886" s="37"/>
      <c r="G886" s="98"/>
      <c r="H886" s="52" t="s">
        <v>818</v>
      </c>
      <c r="I886" s="28"/>
      <c r="J886" s="37"/>
      <c r="K886" s="37"/>
      <c r="L886" s="39"/>
      <c r="M886" s="39"/>
      <c r="N886" s="31"/>
      <c r="O886" s="30">
        <f t="shared" si="84"/>
        <v>0</v>
      </c>
      <c r="P886" s="30">
        <f>IFERROR(IF(M886="",0,M886-I.T[[#This Row],[Data Expedição]]),"")</f>
        <v>0</v>
      </c>
      <c r="Q886" s="32">
        <f t="shared" si="85"/>
        <v>46174</v>
      </c>
      <c r="R886" s="26" t="str">
        <f>IFERROR(IF(H886="Entregue",IF(COUNTIFS(I$2:$I1837,I886)&gt;1,"x",1),"x"),"")</f>
        <v>x</v>
      </c>
      <c r="S886" s="26">
        <v>2196</v>
      </c>
      <c r="T886" s="26">
        <v>1</v>
      </c>
      <c r="U886" s="26" t="s">
        <v>729</v>
      </c>
      <c r="V886" s="26" t="s">
        <v>730</v>
      </c>
      <c r="W886" s="26" t="s">
        <v>162</v>
      </c>
      <c r="X886" s="26"/>
    </row>
    <row r="887" spans="1:24" x14ac:dyDescent="0.25">
      <c r="A887" s="105">
        <v>46175</v>
      </c>
      <c r="B887" s="37">
        <v>95116</v>
      </c>
      <c r="C887" s="46" t="s">
        <v>192</v>
      </c>
      <c r="D887" s="37">
        <v>1</v>
      </c>
      <c r="E887" s="38">
        <v>108</v>
      </c>
      <c r="F887" s="37"/>
      <c r="G887" s="98"/>
      <c r="H887" s="52" t="s">
        <v>818</v>
      </c>
      <c r="I887" s="28"/>
      <c r="J887" s="37"/>
      <c r="K887" s="37"/>
      <c r="L887" s="39"/>
      <c r="M887" s="39"/>
      <c r="N887" s="31"/>
      <c r="O887" s="30">
        <f t="shared" si="84"/>
        <v>0</v>
      </c>
      <c r="P887" s="30">
        <f>IFERROR(IF(M887="",0,M887-I.T[[#This Row],[Data Expedição]]),"")</f>
        <v>0</v>
      </c>
      <c r="Q887" s="32">
        <f t="shared" si="85"/>
        <v>46174</v>
      </c>
      <c r="R887" s="26" t="str">
        <f>IFERROR(IF(H887="Entregue",IF(COUNTIFS(I$2:$I1838,I887)&gt;1,"x",1),"x"),"")</f>
        <v>x</v>
      </c>
      <c r="S887" s="26">
        <v>2196</v>
      </c>
      <c r="T887" s="26">
        <v>1</v>
      </c>
      <c r="U887" s="26" t="s">
        <v>729</v>
      </c>
      <c r="V887" s="26" t="s">
        <v>730</v>
      </c>
      <c r="W887" s="26" t="s">
        <v>162</v>
      </c>
      <c r="X887" s="26"/>
    </row>
    <row r="888" spans="1:24" x14ac:dyDescent="0.25">
      <c r="A888" s="105">
        <v>46175</v>
      </c>
      <c r="B888" s="37">
        <v>95050</v>
      </c>
      <c r="C888" s="46" t="s">
        <v>359</v>
      </c>
      <c r="D888" s="37">
        <v>1</v>
      </c>
      <c r="E888" s="38">
        <v>102</v>
      </c>
      <c r="F888" s="37"/>
      <c r="G888" s="98"/>
      <c r="H888" s="52" t="s">
        <v>818</v>
      </c>
      <c r="I888" s="28"/>
      <c r="J888" s="37"/>
      <c r="K888" s="37"/>
      <c r="L888" s="39"/>
      <c r="M888" s="39"/>
      <c r="N888" s="31"/>
      <c r="O888" s="30">
        <f t="shared" si="84"/>
        <v>0</v>
      </c>
      <c r="P888" s="30">
        <f>IFERROR(IF(M888="",0,M888-I.T[[#This Row],[Data Expedição]]),"")</f>
        <v>0</v>
      </c>
      <c r="Q888" s="32">
        <f t="shared" si="85"/>
        <v>46174</v>
      </c>
      <c r="R888" s="26" t="str">
        <f>IFERROR(IF(H888="Entregue",IF(COUNTIFS(I$2:$I1839,I888)&gt;1,"x",1),"x"),"")</f>
        <v>x</v>
      </c>
      <c r="S888" s="26">
        <v>2196</v>
      </c>
      <c r="T888" s="26">
        <v>1</v>
      </c>
      <c r="U888" s="26" t="s">
        <v>729</v>
      </c>
      <c r="V888" s="26" t="s">
        <v>730</v>
      </c>
      <c r="W888" s="26" t="s">
        <v>162</v>
      </c>
      <c r="X888" s="26"/>
    </row>
    <row r="889" spans="1:24" x14ac:dyDescent="0.25">
      <c r="A889" s="105">
        <v>46175</v>
      </c>
      <c r="B889" s="37">
        <v>32631</v>
      </c>
      <c r="C889" s="46" t="s">
        <v>301</v>
      </c>
      <c r="D889" s="37">
        <v>1</v>
      </c>
      <c r="E889" s="38">
        <v>102</v>
      </c>
      <c r="F889" s="37"/>
      <c r="G889" s="98"/>
      <c r="H889" s="52" t="s">
        <v>818</v>
      </c>
      <c r="I889" s="28"/>
      <c r="J889" s="37"/>
      <c r="K889" s="37"/>
      <c r="L889" s="39"/>
      <c r="M889" s="39"/>
      <c r="N889" s="31"/>
      <c r="O889" s="30">
        <f t="shared" si="84"/>
        <v>0</v>
      </c>
      <c r="P889" s="30">
        <f>IFERROR(IF(M889="",0,M889-I.T[[#This Row],[Data Expedição]]),"")</f>
        <v>0</v>
      </c>
      <c r="Q889" s="32">
        <f t="shared" si="85"/>
        <v>46174</v>
      </c>
      <c r="R889" s="26" t="str">
        <f>IFERROR(IF(H889="Entregue",IF(COUNTIFS(I$2:$I1840,I889)&gt;1,"x",1),"x"),"")</f>
        <v>x</v>
      </c>
      <c r="S889" s="26">
        <v>2196</v>
      </c>
      <c r="T889" s="26">
        <v>1</v>
      </c>
      <c r="U889" s="26" t="s">
        <v>729</v>
      </c>
      <c r="V889" s="26" t="s">
        <v>730</v>
      </c>
      <c r="W889" s="26" t="s">
        <v>162</v>
      </c>
      <c r="X889" s="26"/>
    </row>
    <row r="890" spans="1:24" x14ac:dyDescent="0.25">
      <c r="A890" s="105">
        <v>46175</v>
      </c>
      <c r="B890" s="37">
        <v>95191</v>
      </c>
      <c r="C890" s="46" t="s">
        <v>352</v>
      </c>
      <c r="D890" s="37">
        <v>1</v>
      </c>
      <c r="E890" s="38">
        <v>102</v>
      </c>
      <c r="F890" s="37"/>
      <c r="G890" s="98"/>
      <c r="H890" s="52" t="s">
        <v>818</v>
      </c>
      <c r="I890" s="28"/>
      <c r="J890" s="37"/>
      <c r="K890" s="37"/>
      <c r="L890" s="39"/>
      <c r="M890" s="39"/>
      <c r="N890" s="31"/>
      <c r="O890" s="30">
        <f t="shared" si="84"/>
        <v>0</v>
      </c>
      <c r="P890" s="30">
        <f>IFERROR(IF(M890="",0,M890-I.T[[#This Row],[Data Expedição]]),"")</f>
        <v>0</v>
      </c>
      <c r="Q890" s="32">
        <f t="shared" si="85"/>
        <v>46174</v>
      </c>
      <c r="R890" s="26" t="str">
        <f>IFERROR(IF(H890="Entregue",IF(COUNTIFS(I$2:$I1841,I890)&gt;1,"x",1),"x"),"")</f>
        <v>x</v>
      </c>
      <c r="S890" s="26">
        <v>2196</v>
      </c>
      <c r="T890" s="26">
        <v>1</v>
      </c>
      <c r="U890" s="26" t="s">
        <v>729</v>
      </c>
      <c r="V890" s="26" t="s">
        <v>730</v>
      </c>
      <c r="W890" s="26" t="s">
        <v>162</v>
      </c>
      <c r="X890" s="26"/>
    </row>
    <row r="891" spans="1:24" x14ac:dyDescent="0.25">
      <c r="A891" s="105">
        <v>46175</v>
      </c>
      <c r="B891" s="37">
        <v>32439</v>
      </c>
      <c r="C891" s="46" t="s">
        <v>535</v>
      </c>
      <c r="D891" s="37">
        <v>1</v>
      </c>
      <c r="E891" s="38">
        <v>96</v>
      </c>
      <c r="F891" s="37"/>
      <c r="G891" s="98"/>
      <c r="H891" s="52" t="s">
        <v>818</v>
      </c>
      <c r="I891" s="28"/>
      <c r="J891" s="37"/>
      <c r="K891" s="37"/>
      <c r="L891" s="39"/>
      <c r="M891" s="39"/>
      <c r="N891" s="31"/>
      <c r="O891" s="30">
        <f t="shared" si="84"/>
        <v>0</v>
      </c>
      <c r="P891" s="30">
        <f>IFERROR(IF(M891="",0,M891-I.T[[#This Row],[Data Expedição]]),"")</f>
        <v>0</v>
      </c>
      <c r="Q891" s="32">
        <f t="shared" si="85"/>
        <v>46174</v>
      </c>
      <c r="R891" s="26" t="str">
        <f>IFERROR(IF(H891="Entregue",IF(COUNTIFS(I$2:$I1842,I891)&gt;1,"x",1),"x"),"")</f>
        <v>x</v>
      </c>
      <c r="S891" s="26">
        <v>2196</v>
      </c>
      <c r="T891" s="26">
        <v>1</v>
      </c>
      <c r="U891" s="26" t="s">
        <v>729</v>
      </c>
      <c r="V891" s="26" t="s">
        <v>730</v>
      </c>
      <c r="W891" s="26" t="s">
        <v>162</v>
      </c>
      <c r="X891" s="26"/>
    </row>
    <row r="892" spans="1:24" x14ac:dyDescent="0.25">
      <c r="A892" s="105">
        <v>46175</v>
      </c>
      <c r="B892" s="37">
        <v>34614</v>
      </c>
      <c r="C892" s="46" t="s">
        <v>536</v>
      </c>
      <c r="D892" s="37">
        <v>1</v>
      </c>
      <c r="E892" s="38">
        <v>96</v>
      </c>
      <c r="F892" s="37"/>
      <c r="G892" s="98"/>
      <c r="H892" s="52" t="s">
        <v>818</v>
      </c>
      <c r="I892" s="28"/>
      <c r="J892" s="37"/>
      <c r="K892" s="37"/>
      <c r="L892" s="39"/>
      <c r="M892" s="39"/>
      <c r="N892" s="31"/>
      <c r="O892" s="30">
        <f t="shared" si="84"/>
        <v>0</v>
      </c>
      <c r="P892" s="30">
        <f>IFERROR(IF(M892="",0,M892-I.T[[#This Row],[Data Expedição]]),"")</f>
        <v>0</v>
      </c>
      <c r="Q892" s="32">
        <f t="shared" si="85"/>
        <v>46174</v>
      </c>
      <c r="R892" s="26" t="str">
        <f>IFERROR(IF(H892="Entregue",IF(COUNTIFS(I$2:$I1843,I892)&gt;1,"x",1),"x"),"")</f>
        <v>x</v>
      </c>
      <c r="S892" s="26">
        <v>2196</v>
      </c>
      <c r="T892" s="26">
        <v>1</v>
      </c>
      <c r="U892" s="26" t="s">
        <v>729</v>
      </c>
      <c r="V892" s="26" t="s">
        <v>730</v>
      </c>
      <c r="W892" s="26" t="s">
        <v>162</v>
      </c>
      <c r="X892" s="26"/>
    </row>
    <row r="893" spans="1:24" x14ac:dyDescent="0.25">
      <c r="A893" s="105">
        <v>46175</v>
      </c>
      <c r="B893" s="37">
        <v>32745</v>
      </c>
      <c r="C893" s="46" t="s">
        <v>537</v>
      </c>
      <c r="D893" s="37">
        <v>1</v>
      </c>
      <c r="E893" s="38">
        <v>90</v>
      </c>
      <c r="F893" s="37"/>
      <c r="G893" s="98"/>
      <c r="H893" s="52" t="s">
        <v>818</v>
      </c>
      <c r="I893" s="28"/>
      <c r="J893" s="37"/>
      <c r="K893" s="37"/>
      <c r="L893" s="39"/>
      <c r="M893" s="39"/>
      <c r="N893" s="31"/>
      <c r="O893" s="30">
        <f t="shared" ref="O893:O924" si="86">IFERROR(IF(L893="",0,L893-A893),"")</f>
        <v>0</v>
      </c>
      <c r="P893" s="30">
        <f>IFERROR(IF(M893="",0,M893-I.T[[#This Row],[Data Expedição]]),"")</f>
        <v>0</v>
      </c>
      <c r="Q893" s="32">
        <f t="shared" ref="Q893:Q924" si="87">IFERROR(DATE(YEAR(A893),MONTH(A893),1),"")</f>
        <v>46174</v>
      </c>
      <c r="R893" s="26" t="str">
        <f>IFERROR(IF(H893="Entregue",IF(COUNTIFS(I$2:$I1844,I893)&gt;1,"x",1),"x"),"")</f>
        <v>x</v>
      </c>
      <c r="S893" s="26">
        <v>2196</v>
      </c>
      <c r="T893" s="26">
        <v>1</v>
      </c>
      <c r="U893" s="26" t="s">
        <v>729</v>
      </c>
      <c r="V893" s="26" t="s">
        <v>730</v>
      </c>
      <c r="W893" s="26" t="s">
        <v>162</v>
      </c>
      <c r="X893" s="26"/>
    </row>
    <row r="894" spans="1:24" x14ac:dyDescent="0.25">
      <c r="A894" s="105">
        <v>46175</v>
      </c>
      <c r="B894" s="37">
        <v>95152</v>
      </c>
      <c r="C894" s="46" t="s">
        <v>538</v>
      </c>
      <c r="D894" s="37">
        <v>1</v>
      </c>
      <c r="E894" s="38">
        <v>90</v>
      </c>
      <c r="F894" s="37"/>
      <c r="G894" s="98"/>
      <c r="H894" s="52" t="s">
        <v>818</v>
      </c>
      <c r="I894" s="28"/>
      <c r="J894" s="37"/>
      <c r="K894" s="37"/>
      <c r="L894" s="39"/>
      <c r="M894" s="39"/>
      <c r="N894" s="31"/>
      <c r="O894" s="30">
        <f t="shared" si="86"/>
        <v>0</v>
      </c>
      <c r="P894" s="30">
        <f>IFERROR(IF(M894="",0,M894-I.T[[#This Row],[Data Expedição]]),"")</f>
        <v>0</v>
      </c>
      <c r="Q894" s="32">
        <f t="shared" si="87"/>
        <v>46174</v>
      </c>
      <c r="R894" s="26" t="str">
        <f>IFERROR(IF(H894="Entregue",IF(COUNTIFS(I$2:$I1845,I894)&gt;1,"x",1),"x"),"")</f>
        <v>x</v>
      </c>
      <c r="S894" s="26">
        <v>2196</v>
      </c>
      <c r="T894" s="26">
        <v>1</v>
      </c>
      <c r="U894" s="26" t="s">
        <v>729</v>
      </c>
      <c r="V894" s="26" t="s">
        <v>730</v>
      </c>
      <c r="W894" s="26" t="s">
        <v>162</v>
      </c>
      <c r="X894" s="26"/>
    </row>
    <row r="895" spans="1:24" x14ac:dyDescent="0.25">
      <c r="A895" s="105">
        <v>46175</v>
      </c>
      <c r="B895" s="37">
        <v>33458</v>
      </c>
      <c r="C895" s="46" t="s">
        <v>539</v>
      </c>
      <c r="D895" s="37">
        <v>1</v>
      </c>
      <c r="E895" s="38">
        <v>90</v>
      </c>
      <c r="F895" s="37"/>
      <c r="G895" s="98"/>
      <c r="H895" s="52" t="s">
        <v>818</v>
      </c>
      <c r="I895" s="28"/>
      <c r="J895" s="37"/>
      <c r="K895" s="37"/>
      <c r="L895" s="39"/>
      <c r="M895" s="39"/>
      <c r="N895" s="31"/>
      <c r="O895" s="30">
        <f t="shared" si="86"/>
        <v>0</v>
      </c>
      <c r="P895" s="30">
        <f>IFERROR(IF(M895="",0,M895-I.T[[#This Row],[Data Expedição]]),"")</f>
        <v>0</v>
      </c>
      <c r="Q895" s="32">
        <f t="shared" si="87"/>
        <v>46174</v>
      </c>
      <c r="R895" s="26" t="str">
        <f>IFERROR(IF(H895="Entregue",IF(COUNTIFS(I$2:$I1846,I895)&gt;1,"x",1),"x"),"")</f>
        <v>x</v>
      </c>
      <c r="S895" s="26">
        <v>2196</v>
      </c>
      <c r="T895" s="26">
        <v>1</v>
      </c>
      <c r="U895" s="26" t="s">
        <v>729</v>
      </c>
      <c r="V895" s="26" t="s">
        <v>730</v>
      </c>
      <c r="W895" s="26" t="s">
        <v>162</v>
      </c>
      <c r="X895" s="26"/>
    </row>
    <row r="896" spans="1:24" x14ac:dyDescent="0.25">
      <c r="A896" s="105">
        <v>46175</v>
      </c>
      <c r="B896" s="37">
        <v>33402</v>
      </c>
      <c r="C896" s="46" t="s">
        <v>540</v>
      </c>
      <c r="D896" s="37">
        <v>1</v>
      </c>
      <c r="E896" s="38">
        <v>90</v>
      </c>
      <c r="F896" s="37"/>
      <c r="G896" s="98"/>
      <c r="H896" s="52" t="s">
        <v>818</v>
      </c>
      <c r="I896" s="28"/>
      <c r="J896" s="37"/>
      <c r="K896" s="37"/>
      <c r="L896" s="39"/>
      <c r="M896" s="39"/>
      <c r="N896" s="31"/>
      <c r="O896" s="30">
        <f t="shared" si="86"/>
        <v>0</v>
      </c>
      <c r="P896" s="30">
        <f>IFERROR(IF(M896="",0,M896-I.T[[#This Row],[Data Expedição]]),"")</f>
        <v>0</v>
      </c>
      <c r="Q896" s="32">
        <f t="shared" si="87"/>
        <v>46174</v>
      </c>
      <c r="R896" s="26" t="str">
        <f>IFERROR(IF(H896="Entregue",IF(COUNTIFS(I$2:$I1847,I896)&gt;1,"x",1),"x"),"")</f>
        <v>x</v>
      </c>
      <c r="S896" s="26">
        <v>2196</v>
      </c>
      <c r="T896" s="26">
        <v>1</v>
      </c>
      <c r="U896" s="26" t="s">
        <v>729</v>
      </c>
      <c r="V896" s="26" t="s">
        <v>730</v>
      </c>
      <c r="W896" s="26" t="s">
        <v>162</v>
      </c>
      <c r="X896" s="26"/>
    </row>
    <row r="897" spans="1:24" x14ac:dyDescent="0.25">
      <c r="A897" s="105">
        <v>46175</v>
      </c>
      <c r="B897" s="37">
        <v>33403</v>
      </c>
      <c r="C897" s="46" t="s">
        <v>541</v>
      </c>
      <c r="D897" s="37">
        <v>1</v>
      </c>
      <c r="E897" s="38">
        <v>90</v>
      </c>
      <c r="F897" s="37"/>
      <c r="G897" s="98"/>
      <c r="H897" s="52" t="s">
        <v>818</v>
      </c>
      <c r="I897" s="28"/>
      <c r="J897" s="37"/>
      <c r="K897" s="37"/>
      <c r="L897" s="39"/>
      <c r="M897" s="39"/>
      <c r="N897" s="31"/>
      <c r="O897" s="30">
        <f t="shared" si="86"/>
        <v>0</v>
      </c>
      <c r="P897" s="30">
        <f>IFERROR(IF(M897="",0,M897-I.T[[#This Row],[Data Expedição]]),"")</f>
        <v>0</v>
      </c>
      <c r="Q897" s="32">
        <f t="shared" si="87"/>
        <v>46174</v>
      </c>
      <c r="R897" s="26" t="str">
        <f>IFERROR(IF(H897="Entregue",IF(COUNTIFS(I$2:$I1848,I897)&gt;1,"x",1),"x"),"")</f>
        <v>x</v>
      </c>
      <c r="S897" s="26">
        <v>2196</v>
      </c>
      <c r="T897" s="26">
        <v>1</v>
      </c>
      <c r="U897" s="26" t="s">
        <v>729</v>
      </c>
      <c r="V897" s="26" t="s">
        <v>730</v>
      </c>
      <c r="W897" s="26" t="s">
        <v>162</v>
      </c>
      <c r="X897" s="26"/>
    </row>
    <row r="898" spans="1:24" x14ac:dyDescent="0.25">
      <c r="A898" s="105">
        <v>46175</v>
      </c>
      <c r="B898" s="37">
        <v>34863</v>
      </c>
      <c r="C898" s="46" t="s">
        <v>348</v>
      </c>
      <c r="D898" s="37">
        <v>1</v>
      </c>
      <c r="E898" s="38">
        <v>84</v>
      </c>
      <c r="F898" s="37"/>
      <c r="G898" s="98"/>
      <c r="H898" s="52" t="s">
        <v>818</v>
      </c>
      <c r="I898" s="28"/>
      <c r="J898" s="37"/>
      <c r="K898" s="37"/>
      <c r="L898" s="39"/>
      <c r="M898" s="39"/>
      <c r="N898" s="31"/>
      <c r="O898" s="30">
        <f t="shared" si="86"/>
        <v>0</v>
      </c>
      <c r="P898" s="30">
        <f>IFERROR(IF(M898="",0,M898-I.T[[#This Row],[Data Expedição]]),"")</f>
        <v>0</v>
      </c>
      <c r="Q898" s="32">
        <f t="shared" si="87"/>
        <v>46174</v>
      </c>
      <c r="R898" s="26" t="str">
        <f>IFERROR(IF(H898="Entregue",IF(COUNTIFS(I$2:$I1849,I898)&gt;1,"x",1),"x"),"")</f>
        <v>x</v>
      </c>
      <c r="S898" s="26">
        <v>2196</v>
      </c>
      <c r="T898" s="26">
        <v>1</v>
      </c>
      <c r="U898" s="26" t="s">
        <v>729</v>
      </c>
      <c r="V898" s="26" t="s">
        <v>730</v>
      </c>
      <c r="W898" s="26" t="s">
        <v>162</v>
      </c>
      <c r="X898" s="26"/>
    </row>
    <row r="899" spans="1:24" x14ac:dyDescent="0.25">
      <c r="A899" s="105">
        <v>46175</v>
      </c>
      <c r="B899" s="37">
        <v>33320</v>
      </c>
      <c r="C899" s="46" t="s">
        <v>343</v>
      </c>
      <c r="D899" s="37">
        <v>1</v>
      </c>
      <c r="E899" s="38">
        <v>84</v>
      </c>
      <c r="F899" s="37"/>
      <c r="G899" s="98"/>
      <c r="H899" s="52" t="s">
        <v>818</v>
      </c>
      <c r="I899" s="28"/>
      <c r="J899" s="37"/>
      <c r="K899" s="37"/>
      <c r="L899" s="39"/>
      <c r="M899" s="39"/>
      <c r="N899" s="31"/>
      <c r="O899" s="30">
        <f t="shared" si="86"/>
        <v>0</v>
      </c>
      <c r="P899" s="30">
        <f>IFERROR(IF(M899="",0,M899-I.T[[#This Row],[Data Expedição]]),"")</f>
        <v>0</v>
      </c>
      <c r="Q899" s="32">
        <f t="shared" si="87"/>
        <v>46174</v>
      </c>
      <c r="R899" s="26" t="str">
        <f>IFERROR(IF(H899="Entregue",IF(COUNTIFS(I$2:$I1850,I899)&gt;1,"x",1),"x"),"")</f>
        <v>x</v>
      </c>
      <c r="S899" s="26">
        <v>2196</v>
      </c>
      <c r="T899" s="26">
        <v>1</v>
      </c>
      <c r="U899" s="26" t="s">
        <v>729</v>
      </c>
      <c r="V899" s="26" t="s">
        <v>730</v>
      </c>
      <c r="W899" s="26" t="s">
        <v>162</v>
      </c>
      <c r="X899" s="26"/>
    </row>
    <row r="900" spans="1:24" x14ac:dyDescent="0.25">
      <c r="A900" s="105">
        <v>46175</v>
      </c>
      <c r="B900" s="37">
        <v>33256</v>
      </c>
      <c r="C900" s="46" t="s">
        <v>353</v>
      </c>
      <c r="D900" s="37">
        <v>1</v>
      </c>
      <c r="E900" s="38">
        <v>84</v>
      </c>
      <c r="F900" s="37"/>
      <c r="G900" s="98"/>
      <c r="H900" s="52" t="s">
        <v>818</v>
      </c>
      <c r="I900" s="28"/>
      <c r="J900" s="37"/>
      <c r="K900" s="37"/>
      <c r="L900" s="39"/>
      <c r="M900" s="39"/>
      <c r="N900" s="31"/>
      <c r="O900" s="30">
        <f t="shared" si="86"/>
        <v>0</v>
      </c>
      <c r="P900" s="30">
        <f>IFERROR(IF(M900="",0,M900-I.T[[#This Row],[Data Expedição]]),"")</f>
        <v>0</v>
      </c>
      <c r="Q900" s="32">
        <f t="shared" si="87"/>
        <v>46174</v>
      </c>
      <c r="R900" s="26" t="str">
        <f>IFERROR(IF(H900="Entregue",IF(COUNTIFS(I$2:$I1851,I900)&gt;1,"x",1),"x"),"")</f>
        <v>x</v>
      </c>
      <c r="S900" s="26">
        <v>2196</v>
      </c>
      <c r="T900" s="26">
        <v>1</v>
      </c>
      <c r="U900" s="26" t="s">
        <v>729</v>
      </c>
      <c r="V900" s="26" t="s">
        <v>730</v>
      </c>
      <c r="W900" s="26" t="s">
        <v>162</v>
      </c>
      <c r="X900" s="26"/>
    </row>
    <row r="901" spans="1:24" x14ac:dyDescent="0.25">
      <c r="A901" s="105">
        <v>46175</v>
      </c>
      <c r="B901" s="37">
        <v>32625</v>
      </c>
      <c r="C901" s="46" t="s">
        <v>310</v>
      </c>
      <c r="D901" s="37">
        <v>1</v>
      </c>
      <c r="E901" s="38">
        <v>84</v>
      </c>
      <c r="F901" s="37"/>
      <c r="G901" s="98"/>
      <c r="H901" s="52" t="s">
        <v>818</v>
      </c>
      <c r="I901" s="28"/>
      <c r="J901" s="37"/>
      <c r="K901" s="37"/>
      <c r="L901" s="39"/>
      <c r="M901" s="39"/>
      <c r="N901" s="31"/>
      <c r="O901" s="30">
        <f t="shared" si="86"/>
        <v>0</v>
      </c>
      <c r="P901" s="30">
        <f>IFERROR(IF(M901="",0,M901-I.T[[#This Row],[Data Expedição]]),"")</f>
        <v>0</v>
      </c>
      <c r="Q901" s="32">
        <f t="shared" si="87"/>
        <v>46174</v>
      </c>
      <c r="R901" s="26" t="str">
        <f>IFERROR(IF(H901="Entregue",IF(COUNTIFS(I$2:$I1852,I901)&gt;1,"x",1),"x"),"")</f>
        <v>x</v>
      </c>
      <c r="S901" s="26">
        <v>2196</v>
      </c>
      <c r="T901" s="26">
        <v>1</v>
      </c>
      <c r="U901" s="26" t="s">
        <v>729</v>
      </c>
      <c r="V901" s="26" t="s">
        <v>730</v>
      </c>
      <c r="W901" s="26" t="s">
        <v>162</v>
      </c>
      <c r="X901" s="26"/>
    </row>
    <row r="902" spans="1:24" x14ac:dyDescent="0.25">
      <c r="A902" s="105">
        <v>46175</v>
      </c>
      <c r="B902" s="37">
        <v>33635</v>
      </c>
      <c r="C902" s="46" t="s">
        <v>321</v>
      </c>
      <c r="D902" s="37">
        <v>1</v>
      </c>
      <c r="E902" s="38">
        <v>84</v>
      </c>
      <c r="F902" s="37"/>
      <c r="G902" s="98"/>
      <c r="H902" s="52" t="s">
        <v>818</v>
      </c>
      <c r="I902" s="28"/>
      <c r="J902" s="37"/>
      <c r="K902" s="37"/>
      <c r="L902" s="39"/>
      <c r="M902" s="39"/>
      <c r="N902" s="31"/>
      <c r="O902" s="30">
        <f t="shared" si="86"/>
        <v>0</v>
      </c>
      <c r="P902" s="30">
        <f>IFERROR(IF(M902="",0,M902-I.T[[#This Row],[Data Expedição]]),"")</f>
        <v>0</v>
      </c>
      <c r="Q902" s="32">
        <f t="shared" si="87"/>
        <v>46174</v>
      </c>
      <c r="R902" s="26" t="str">
        <f>IFERROR(IF(H902="Entregue",IF(COUNTIFS(I$2:$I1853,I902)&gt;1,"x",1),"x"),"")</f>
        <v>x</v>
      </c>
      <c r="S902" s="26">
        <v>2196</v>
      </c>
      <c r="T902" s="26">
        <v>1</v>
      </c>
      <c r="U902" s="26" t="s">
        <v>729</v>
      </c>
      <c r="V902" s="26" t="s">
        <v>730</v>
      </c>
      <c r="W902" s="26" t="s">
        <v>162</v>
      </c>
      <c r="X902" s="26"/>
    </row>
    <row r="903" spans="1:24" x14ac:dyDescent="0.25">
      <c r="A903" s="105">
        <v>46175</v>
      </c>
      <c r="B903" s="37">
        <v>32739</v>
      </c>
      <c r="C903" s="46" t="s">
        <v>361</v>
      </c>
      <c r="D903" s="37">
        <v>1</v>
      </c>
      <c r="E903" s="38">
        <v>60</v>
      </c>
      <c r="F903" s="37"/>
      <c r="G903" s="98"/>
      <c r="H903" s="52" t="s">
        <v>818</v>
      </c>
      <c r="I903" s="28"/>
      <c r="J903" s="37"/>
      <c r="K903" s="37"/>
      <c r="L903" s="39"/>
      <c r="M903" s="39"/>
      <c r="N903" s="31"/>
      <c r="O903" s="30">
        <f t="shared" si="86"/>
        <v>0</v>
      </c>
      <c r="P903" s="30">
        <f>IFERROR(IF(M903="",0,M903-I.T[[#This Row],[Data Expedição]]),"")</f>
        <v>0</v>
      </c>
      <c r="Q903" s="32">
        <f t="shared" si="87"/>
        <v>46174</v>
      </c>
      <c r="R903" s="26" t="str">
        <f>IFERROR(IF(H903="Entregue",IF(COUNTIFS(I$2:$I1854,I903)&gt;1,"x",1),"x"),"")</f>
        <v>x</v>
      </c>
      <c r="S903" s="26">
        <v>2196</v>
      </c>
      <c r="T903" s="26">
        <v>1</v>
      </c>
      <c r="U903" s="26" t="s">
        <v>729</v>
      </c>
      <c r="V903" s="26" t="s">
        <v>730</v>
      </c>
      <c r="W903" s="26" t="s">
        <v>162</v>
      </c>
      <c r="X903" s="26"/>
    </row>
    <row r="904" spans="1:24" x14ac:dyDescent="0.25">
      <c r="A904" s="105">
        <v>46175</v>
      </c>
      <c r="B904" s="37">
        <v>32904</v>
      </c>
      <c r="C904" s="46" t="s">
        <v>357</v>
      </c>
      <c r="D904" s="37">
        <v>1</v>
      </c>
      <c r="E904" s="38">
        <v>60</v>
      </c>
      <c r="F904" s="37"/>
      <c r="G904" s="98"/>
      <c r="H904" s="52" t="s">
        <v>818</v>
      </c>
      <c r="I904" s="28"/>
      <c r="J904" s="37"/>
      <c r="K904" s="37"/>
      <c r="L904" s="39"/>
      <c r="M904" s="39"/>
      <c r="N904" s="31"/>
      <c r="O904" s="30">
        <f t="shared" si="86"/>
        <v>0</v>
      </c>
      <c r="P904" s="30">
        <f>IFERROR(IF(M904="",0,M904-I.T[[#This Row],[Data Expedição]]),"")</f>
        <v>0</v>
      </c>
      <c r="Q904" s="32">
        <f t="shared" si="87"/>
        <v>46174</v>
      </c>
      <c r="R904" s="26" t="str">
        <f>IFERROR(IF(H904="Entregue",IF(COUNTIFS(I$2:$I1855,I904)&gt;1,"x",1),"x"),"")</f>
        <v>x</v>
      </c>
      <c r="S904" s="26">
        <v>2196</v>
      </c>
      <c r="T904" s="26">
        <v>1</v>
      </c>
      <c r="U904" s="26" t="s">
        <v>729</v>
      </c>
      <c r="V904" s="26" t="s">
        <v>730</v>
      </c>
      <c r="W904" s="26" t="s">
        <v>162</v>
      </c>
      <c r="X904" s="26"/>
    </row>
    <row r="905" spans="1:24" x14ac:dyDescent="0.25">
      <c r="A905" s="105">
        <v>46175</v>
      </c>
      <c r="B905" s="37">
        <v>30359</v>
      </c>
      <c r="C905" s="46" t="s">
        <v>300</v>
      </c>
      <c r="D905" s="37">
        <v>1</v>
      </c>
      <c r="E905" s="38">
        <v>60</v>
      </c>
      <c r="F905" s="37"/>
      <c r="G905" s="98"/>
      <c r="H905" s="52" t="s">
        <v>818</v>
      </c>
      <c r="I905" s="28"/>
      <c r="J905" s="37"/>
      <c r="K905" s="37"/>
      <c r="L905" s="39"/>
      <c r="M905" s="39"/>
      <c r="N905" s="31"/>
      <c r="O905" s="30">
        <f t="shared" si="86"/>
        <v>0</v>
      </c>
      <c r="P905" s="30">
        <f>IFERROR(IF(M905="",0,M905-I.T[[#This Row],[Data Expedição]]),"")</f>
        <v>0</v>
      </c>
      <c r="Q905" s="32">
        <f t="shared" si="87"/>
        <v>46174</v>
      </c>
      <c r="R905" s="26" t="str">
        <f>IFERROR(IF(H905="Entregue",IF(COUNTIFS(I$2:$I1856,I905)&gt;1,"x",1),"x"),"")</f>
        <v>x</v>
      </c>
      <c r="S905" s="26">
        <v>2196</v>
      </c>
      <c r="T905" s="26">
        <v>1</v>
      </c>
      <c r="U905" s="26" t="s">
        <v>729</v>
      </c>
      <c r="V905" s="26" t="s">
        <v>730</v>
      </c>
      <c r="W905" s="26" t="s">
        <v>162</v>
      </c>
      <c r="X905" s="26"/>
    </row>
    <row r="906" spans="1:24" x14ac:dyDescent="0.25">
      <c r="A906" s="105">
        <v>46175</v>
      </c>
      <c r="B906" s="37">
        <v>32627</v>
      </c>
      <c r="C906" s="46" t="s">
        <v>336</v>
      </c>
      <c r="D906" s="37">
        <v>1</v>
      </c>
      <c r="E906" s="38">
        <v>60</v>
      </c>
      <c r="F906" s="37"/>
      <c r="G906" s="98"/>
      <c r="H906" s="52" t="s">
        <v>818</v>
      </c>
      <c r="I906" s="28"/>
      <c r="J906" s="37"/>
      <c r="K906" s="37"/>
      <c r="L906" s="39"/>
      <c r="M906" s="39"/>
      <c r="N906" s="31"/>
      <c r="O906" s="30">
        <f t="shared" si="86"/>
        <v>0</v>
      </c>
      <c r="P906" s="30">
        <f>IFERROR(IF(M906="",0,M906-I.T[[#This Row],[Data Expedição]]),"")</f>
        <v>0</v>
      </c>
      <c r="Q906" s="32">
        <f t="shared" si="87"/>
        <v>46174</v>
      </c>
      <c r="R906" s="26" t="str">
        <f>IFERROR(IF(H906="Entregue",IF(COUNTIFS(I$2:$I1857,I906)&gt;1,"x",1),"x"),"")</f>
        <v>x</v>
      </c>
      <c r="S906" s="26">
        <v>2196</v>
      </c>
      <c r="T906" s="26">
        <v>1</v>
      </c>
      <c r="U906" s="26" t="s">
        <v>729</v>
      </c>
      <c r="V906" s="26" t="s">
        <v>730</v>
      </c>
      <c r="W906" s="26" t="s">
        <v>162</v>
      </c>
      <c r="X906" s="26"/>
    </row>
    <row r="907" spans="1:24" x14ac:dyDescent="0.25">
      <c r="A907" s="105">
        <v>46175</v>
      </c>
      <c r="B907" s="37">
        <v>33626</v>
      </c>
      <c r="C907" s="46" t="s">
        <v>319</v>
      </c>
      <c r="D907" s="37">
        <v>1</v>
      </c>
      <c r="E907" s="38">
        <v>60</v>
      </c>
      <c r="F907" s="37"/>
      <c r="G907" s="98"/>
      <c r="H907" s="52" t="s">
        <v>818</v>
      </c>
      <c r="I907" s="28"/>
      <c r="J907" s="37"/>
      <c r="K907" s="37"/>
      <c r="L907" s="39"/>
      <c r="M907" s="39"/>
      <c r="N907" s="31"/>
      <c r="O907" s="30">
        <f t="shared" si="86"/>
        <v>0</v>
      </c>
      <c r="P907" s="30">
        <f>IFERROR(IF(M907="",0,M907-I.T[[#This Row],[Data Expedição]]),"")</f>
        <v>0</v>
      </c>
      <c r="Q907" s="32">
        <f t="shared" si="87"/>
        <v>46174</v>
      </c>
      <c r="R907" s="26" t="str">
        <f>IFERROR(IF(H907="Entregue",IF(COUNTIFS(I$2:$I1858,I907)&gt;1,"x",1),"x"),"")</f>
        <v>x</v>
      </c>
      <c r="S907" s="26">
        <v>2196</v>
      </c>
      <c r="T907" s="26">
        <v>1</v>
      </c>
      <c r="U907" s="26" t="s">
        <v>729</v>
      </c>
      <c r="V907" s="26" t="s">
        <v>730</v>
      </c>
      <c r="W907" s="26" t="s">
        <v>162</v>
      </c>
      <c r="X907" s="26"/>
    </row>
    <row r="908" spans="1:24" x14ac:dyDescent="0.25">
      <c r="A908" s="105">
        <v>46175</v>
      </c>
      <c r="B908" s="37">
        <v>33645</v>
      </c>
      <c r="C908" s="46" t="s">
        <v>320</v>
      </c>
      <c r="D908" s="37">
        <v>1</v>
      </c>
      <c r="E908" s="38">
        <v>60</v>
      </c>
      <c r="F908" s="37"/>
      <c r="G908" s="98"/>
      <c r="H908" s="52" t="s">
        <v>818</v>
      </c>
      <c r="I908" s="28"/>
      <c r="J908" s="37"/>
      <c r="K908" s="37"/>
      <c r="L908" s="39"/>
      <c r="M908" s="39"/>
      <c r="N908" s="31"/>
      <c r="O908" s="30">
        <f t="shared" si="86"/>
        <v>0</v>
      </c>
      <c r="P908" s="30">
        <f>IFERROR(IF(M908="",0,M908-I.T[[#This Row],[Data Expedição]]),"")</f>
        <v>0</v>
      </c>
      <c r="Q908" s="32">
        <f t="shared" si="87"/>
        <v>46174</v>
      </c>
      <c r="R908" s="26" t="str">
        <f>IFERROR(IF(H908="Entregue",IF(COUNTIFS(I$2:$I1859,I908)&gt;1,"x",1),"x"),"")</f>
        <v>x</v>
      </c>
      <c r="S908" s="26">
        <v>2196</v>
      </c>
      <c r="T908" s="26">
        <v>1</v>
      </c>
      <c r="U908" s="26" t="s">
        <v>729</v>
      </c>
      <c r="V908" s="26" t="s">
        <v>730</v>
      </c>
      <c r="W908" s="26" t="s">
        <v>162</v>
      </c>
      <c r="X908" s="26"/>
    </row>
    <row r="909" spans="1:24" x14ac:dyDescent="0.25">
      <c r="A909" s="105">
        <v>46175</v>
      </c>
      <c r="B909" s="37">
        <v>95238</v>
      </c>
      <c r="C909" s="46" t="s">
        <v>256</v>
      </c>
      <c r="D909" s="37">
        <v>1</v>
      </c>
      <c r="E909" s="38">
        <v>60</v>
      </c>
      <c r="F909" s="37"/>
      <c r="G909" s="98"/>
      <c r="H909" s="52" t="s">
        <v>818</v>
      </c>
      <c r="I909" s="28"/>
      <c r="J909" s="37"/>
      <c r="K909" s="37"/>
      <c r="L909" s="39"/>
      <c r="M909" s="39"/>
      <c r="N909" s="31"/>
      <c r="O909" s="30">
        <f t="shared" si="86"/>
        <v>0</v>
      </c>
      <c r="P909" s="30">
        <f>IFERROR(IF(M909="",0,M909-I.T[[#This Row],[Data Expedição]]),"")</f>
        <v>0</v>
      </c>
      <c r="Q909" s="32">
        <f t="shared" si="87"/>
        <v>46174</v>
      </c>
      <c r="R909" s="26" t="str">
        <f>IFERROR(IF(H909="Entregue",IF(COUNTIFS(I$2:$I1860,I909)&gt;1,"x",1),"x"),"")</f>
        <v>x</v>
      </c>
      <c r="S909" s="26">
        <v>2196</v>
      </c>
      <c r="T909" s="26">
        <v>1</v>
      </c>
      <c r="U909" s="26" t="s">
        <v>729</v>
      </c>
      <c r="V909" s="26" t="s">
        <v>730</v>
      </c>
      <c r="W909" s="26" t="s">
        <v>162</v>
      </c>
      <c r="X909" s="26"/>
    </row>
    <row r="910" spans="1:24" x14ac:dyDescent="0.25">
      <c r="A910" s="105">
        <v>46175</v>
      </c>
      <c r="B910" s="37">
        <v>95619</v>
      </c>
      <c r="C910" s="46" t="s">
        <v>262</v>
      </c>
      <c r="D910" s="37">
        <v>1</v>
      </c>
      <c r="E910" s="38">
        <v>60</v>
      </c>
      <c r="F910" s="37"/>
      <c r="G910" s="98"/>
      <c r="H910" s="52" t="s">
        <v>818</v>
      </c>
      <c r="I910" s="28"/>
      <c r="J910" s="37"/>
      <c r="K910" s="37"/>
      <c r="L910" s="39"/>
      <c r="M910" s="39"/>
      <c r="N910" s="31"/>
      <c r="O910" s="30">
        <f t="shared" si="86"/>
        <v>0</v>
      </c>
      <c r="P910" s="30">
        <f>IFERROR(IF(M910="",0,M910-I.T[[#This Row],[Data Expedição]]),"")</f>
        <v>0</v>
      </c>
      <c r="Q910" s="32">
        <f t="shared" si="87"/>
        <v>46174</v>
      </c>
      <c r="R910" s="26" t="str">
        <f>IFERROR(IF(H910="Entregue",IF(COUNTIFS(I$2:$I1861,I910)&gt;1,"x",1),"x"),"")</f>
        <v>x</v>
      </c>
      <c r="S910" s="26">
        <v>2196</v>
      </c>
      <c r="T910" s="26">
        <v>1</v>
      </c>
      <c r="U910" s="26" t="s">
        <v>729</v>
      </c>
      <c r="V910" s="26" t="s">
        <v>730</v>
      </c>
      <c r="W910" s="26" t="s">
        <v>162</v>
      </c>
      <c r="X910" s="26"/>
    </row>
    <row r="911" spans="1:24" x14ac:dyDescent="0.25">
      <c r="A911" s="105">
        <v>46175</v>
      </c>
      <c r="B911" s="37">
        <v>95172</v>
      </c>
      <c r="C911" s="46" t="s">
        <v>542</v>
      </c>
      <c r="D911" s="37">
        <v>1</v>
      </c>
      <c r="E911" s="38">
        <v>48</v>
      </c>
      <c r="F911" s="37"/>
      <c r="G911" s="98"/>
      <c r="H911" s="52" t="s">
        <v>818</v>
      </c>
      <c r="I911" s="28"/>
      <c r="J911" s="37"/>
      <c r="K911" s="37"/>
      <c r="L911" s="39"/>
      <c r="M911" s="39"/>
      <c r="N911" s="31"/>
      <c r="O911" s="30">
        <f t="shared" si="86"/>
        <v>0</v>
      </c>
      <c r="P911" s="30">
        <f>IFERROR(IF(M911="",0,M911-I.T[[#This Row],[Data Expedição]]),"")</f>
        <v>0</v>
      </c>
      <c r="Q911" s="32">
        <f t="shared" si="87"/>
        <v>46174</v>
      </c>
      <c r="R911" s="26" t="str">
        <f>IFERROR(IF(H911="Entregue",IF(COUNTIFS(I$2:$I1862,I911)&gt;1,"x",1),"x"),"")</f>
        <v>x</v>
      </c>
      <c r="S911" s="26">
        <v>2196</v>
      </c>
      <c r="T911" s="26">
        <v>1</v>
      </c>
      <c r="U911" s="26" t="s">
        <v>729</v>
      </c>
      <c r="V911" s="26" t="s">
        <v>730</v>
      </c>
      <c r="W911" s="26" t="s">
        <v>162</v>
      </c>
      <c r="X911" s="26"/>
    </row>
    <row r="912" spans="1:24" x14ac:dyDescent="0.25">
      <c r="A912" s="105">
        <v>46175</v>
      </c>
      <c r="B912" s="37">
        <v>33325</v>
      </c>
      <c r="C912" s="46" t="s">
        <v>543</v>
      </c>
      <c r="D912" s="37">
        <v>1</v>
      </c>
      <c r="E912" s="38">
        <v>48</v>
      </c>
      <c r="F912" s="37"/>
      <c r="G912" s="98"/>
      <c r="H912" s="52" t="s">
        <v>818</v>
      </c>
      <c r="I912" s="28"/>
      <c r="J912" s="37"/>
      <c r="K912" s="37"/>
      <c r="L912" s="39"/>
      <c r="M912" s="39"/>
      <c r="N912" s="31"/>
      <c r="O912" s="30">
        <f t="shared" si="86"/>
        <v>0</v>
      </c>
      <c r="P912" s="30">
        <f>IFERROR(IF(M912="",0,M912-I.T[[#This Row],[Data Expedição]]),"")</f>
        <v>0</v>
      </c>
      <c r="Q912" s="32">
        <f t="shared" si="87"/>
        <v>46174</v>
      </c>
      <c r="R912" s="26" t="str">
        <f>IFERROR(IF(H912="Entregue",IF(COUNTIFS(I$2:$I1863,I912)&gt;1,"x",1),"x"),"")</f>
        <v>x</v>
      </c>
      <c r="S912" s="26">
        <v>2196</v>
      </c>
      <c r="T912" s="26">
        <v>1</v>
      </c>
      <c r="U912" s="26" t="s">
        <v>729</v>
      </c>
      <c r="V912" s="26" t="s">
        <v>730</v>
      </c>
      <c r="W912" s="26" t="s">
        <v>162</v>
      </c>
      <c r="X912" s="26"/>
    </row>
    <row r="913" spans="1:24" x14ac:dyDescent="0.25">
      <c r="A913" s="105">
        <v>46175</v>
      </c>
      <c r="B913" s="37">
        <v>95117</v>
      </c>
      <c r="C913" s="46" t="s">
        <v>203</v>
      </c>
      <c r="D913" s="37">
        <v>1</v>
      </c>
      <c r="E913" s="38">
        <v>48</v>
      </c>
      <c r="F913" s="37"/>
      <c r="G913" s="98"/>
      <c r="H913" s="52" t="s">
        <v>818</v>
      </c>
      <c r="I913" s="28"/>
      <c r="J913" s="37"/>
      <c r="K913" s="37"/>
      <c r="L913" s="39"/>
      <c r="M913" s="39"/>
      <c r="N913" s="31"/>
      <c r="O913" s="30">
        <f t="shared" si="86"/>
        <v>0</v>
      </c>
      <c r="P913" s="30">
        <f>IFERROR(IF(M913="",0,M913-I.T[[#This Row],[Data Expedição]]),"")</f>
        <v>0</v>
      </c>
      <c r="Q913" s="32">
        <f t="shared" si="87"/>
        <v>46174</v>
      </c>
      <c r="R913" s="26" t="str">
        <f>IFERROR(IF(H913="Entregue",IF(COUNTIFS(I$2:$I1864,I913)&gt;1,"x",1),"x"),"")</f>
        <v>x</v>
      </c>
      <c r="S913" s="26">
        <v>2196</v>
      </c>
      <c r="T913" s="26">
        <v>1</v>
      </c>
      <c r="U913" s="26" t="s">
        <v>729</v>
      </c>
      <c r="V913" s="26" t="s">
        <v>730</v>
      </c>
      <c r="W913" s="26" t="s">
        <v>162</v>
      </c>
      <c r="X913" s="26"/>
    </row>
    <row r="914" spans="1:24" x14ac:dyDescent="0.25">
      <c r="A914" s="105">
        <v>46175</v>
      </c>
      <c r="B914" s="37">
        <v>34944</v>
      </c>
      <c r="C914" s="46" t="s">
        <v>276</v>
      </c>
      <c r="D914" s="37">
        <v>1</v>
      </c>
      <c r="E914" s="38">
        <v>42</v>
      </c>
      <c r="F914" s="37"/>
      <c r="G914" s="98"/>
      <c r="H914" s="52" t="s">
        <v>818</v>
      </c>
      <c r="I914" s="28"/>
      <c r="J914" s="37"/>
      <c r="K914" s="37"/>
      <c r="L914" s="39"/>
      <c r="M914" s="39"/>
      <c r="N914" s="31"/>
      <c r="O914" s="30">
        <f t="shared" si="86"/>
        <v>0</v>
      </c>
      <c r="P914" s="30">
        <f>IFERROR(IF(M914="",0,M914-I.T[[#This Row],[Data Expedição]]),"")</f>
        <v>0</v>
      </c>
      <c r="Q914" s="32">
        <f t="shared" si="87"/>
        <v>46174</v>
      </c>
      <c r="R914" s="26" t="str">
        <f>IFERROR(IF(H914="Entregue",IF(COUNTIFS(I$2:$I1865,I914)&gt;1,"x",1),"x"),"")</f>
        <v>x</v>
      </c>
      <c r="S914" s="26">
        <v>2196</v>
      </c>
      <c r="T914" s="26">
        <v>1</v>
      </c>
      <c r="U914" s="26" t="s">
        <v>729</v>
      </c>
      <c r="V914" s="26" t="s">
        <v>730</v>
      </c>
      <c r="W914" s="26" t="s">
        <v>162</v>
      </c>
      <c r="X914" s="26"/>
    </row>
    <row r="915" spans="1:24" x14ac:dyDescent="0.25">
      <c r="A915" s="105">
        <v>46175</v>
      </c>
      <c r="B915" s="37">
        <v>34627</v>
      </c>
      <c r="C915" s="46" t="s">
        <v>363</v>
      </c>
      <c r="D915" s="37">
        <v>1</v>
      </c>
      <c r="E915" s="38">
        <v>24</v>
      </c>
      <c r="F915" s="37"/>
      <c r="G915" s="98"/>
      <c r="H915" s="52" t="s">
        <v>818</v>
      </c>
      <c r="I915" s="28"/>
      <c r="J915" s="37"/>
      <c r="K915" s="37"/>
      <c r="L915" s="39"/>
      <c r="M915" s="39"/>
      <c r="N915" s="31"/>
      <c r="O915" s="30">
        <f t="shared" si="86"/>
        <v>0</v>
      </c>
      <c r="P915" s="30">
        <f>IFERROR(IF(M915="",0,M915-I.T[[#This Row],[Data Expedição]]),"")</f>
        <v>0</v>
      </c>
      <c r="Q915" s="32">
        <f t="shared" si="87"/>
        <v>46174</v>
      </c>
      <c r="R915" s="26" t="str">
        <f>IFERROR(IF(H915="Entregue",IF(COUNTIFS(I$2:$I1866,I915)&gt;1,"x",1),"x"),"")</f>
        <v>x</v>
      </c>
      <c r="S915" s="26">
        <v>2196</v>
      </c>
      <c r="T915" s="26">
        <v>1</v>
      </c>
      <c r="U915" s="26" t="s">
        <v>729</v>
      </c>
      <c r="V915" s="26" t="s">
        <v>730</v>
      </c>
      <c r="W915" s="26" t="s">
        <v>162</v>
      </c>
      <c r="X915" s="26"/>
    </row>
    <row r="916" spans="1:24" x14ac:dyDescent="0.25">
      <c r="A916" s="105">
        <v>46175</v>
      </c>
      <c r="B916" s="37">
        <v>32907</v>
      </c>
      <c r="C916" s="46" t="s">
        <v>360</v>
      </c>
      <c r="D916" s="37">
        <v>1</v>
      </c>
      <c r="E916" s="38">
        <v>24</v>
      </c>
      <c r="F916" s="37"/>
      <c r="G916" s="98"/>
      <c r="H916" s="52" t="s">
        <v>818</v>
      </c>
      <c r="I916" s="28"/>
      <c r="J916" s="37"/>
      <c r="K916" s="37"/>
      <c r="L916" s="39"/>
      <c r="M916" s="39"/>
      <c r="N916" s="31"/>
      <c r="O916" s="30">
        <f t="shared" si="86"/>
        <v>0</v>
      </c>
      <c r="P916" s="30">
        <f>IFERROR(IF(M916="",0,M916-I.T[[#This Row],[Data Expedição]]),"")</f>
        <v>0</v>
      </c>
      <c r="Q916" s="32">
        <f t="shared" si="87"/>
        <v>46174</v>
      </c>
      <c r="R916" s="26" t="str">
        <f>IFERROR(IF(H916="Entregue",IF(COUNTIFS(I$2:$I1867,I916)&gt;1,"x",1),"x"),"")</f>
        <v>x</v>
      </c>
      <c r="S916" s="26">
        <v>2196</v>
      </c>
      <c r="T916" s="26">
        <v>1</v>
      </c>
      <c r="U916" s="26" t="s">
        <v>729</v>
      </c>
      <c r="V916" s="26" t="s">
        <v>730</v>
      </c>
      <c r="W916" s="26" t="s">
        <v>162</v>
      </c>
      <c r="X916" s="26"/>
    </row>
    <row r="917" spans="1:24" x14ac:dyDescent="0.25">
      <c r="A917" s="105">
        <v>46175</v>
      </c>
      <c r="B917" s="37">
        <v>43121</v>
      </c>
      <c r="C917" s="46" t="s">
        <v>351</v>
      </c>
      <c r="D917" s="37">
        <v>1</v>
      </c>
      <c r="E917" s="38">
        <v>24</v>
      </c>
      <c r="F917" s="37"/>
      <c r="G917" s="98"/>
      <c r="H917" s="52" t="s">
        <v>818</v>
      </c>
      <c r="I917" s="28"/>
      <c r="J917" s="37"/>
      <c r="K917" s="37"/>
      <c r="L917" s="39"/>
      <c r="M917" s="39"/>
      <c r="N917" s="31"/>
      <c r="O917" s="30">
        <f t="shared" si="86"/>
        <v>0</v>
      </c>
      <c r="P917" s="30">
        <f>IFERROR(IF(M917="",0,M917-I.T[[#This Row],[Data Expedição]]),"")</f>
        <v>0</v>
      </c>
      <c r="Q917" s="32">
        <f t="shared" si="87"/>
        <v>46174</v>
      </c>
      <c r="R917" s="26" t="str">
        <f>IFERROR(IF(H917="Entregue",IF(COUNTIFS(I$2:$I1868,I917)&gt;1,"x",1),"x"),"")</f>
        <v>x</v>
      </c>
      <c r="S917" s="26">
        <v>2196</v>
      </c>
      <c r="T917" s="26">
        <v>1</v>
      </c>
      <c r="U917" s="26" t="s">
        <v>729</v>
      </c>
      <c r="V917" s="26" t="s">
        <v>730</v>
      </c>
      <c r="W917" s="26" t="s">
        <v>162</v>
      </c>
      <c r="X917" s="26"/>
    </row>
    <row r="918" spans="1:24" x14ac:dyDescent="0.25">
      <c r="A918" s="105">
        <v>46175</v>
      </c>
      <c r="B918" s="37">
        <v>34849</v>
      </c>
      <c r="C918" s="46" t="s">
        <v>296</v>
      </c>
      <c r="D918" s="37">
        <v>1</v>
      </c>
      <c r="E918" s="38">
        <v>24</v>
      </c>
      <c r="F918" s="37"/>
      <c r="G918" s="98"/>
      <c r="H918" s="52" t="s">
        <v>818</v>
      </c>
      <c r="I918" s="28"/>
      <c r="J918" s="37"/>
      <c r="K918" s="37"/>
      <c r="L918" s="39"/>
      <c r="M918" s="39"/>
      <c r="N918" s="31"/>
      <c r="O918" s="30">
        <f t="shared" si="86"/>
        <v>0</v>
      </c>
      <c r="P918" s="30">
        <f>IFERROR(IF(M918="",0,M918-I.T[[#This Row],[Data Expedição]]),"")</f>
        <v>0</v>
      </c>
      <c r="Q918" s="32">
        <f t="shared" si="87"/>
        <v>46174</v>
      </c>
      <c r="R918" s="26" t="str">
        <f>IFERROR(IF(H918="Entregue",IF(COUNTIFS(I$2:$I1869,I918)&gt;1,"x",1),"x"),"")</f>
        <v>x</v>
      </c>
      <c r="S918" s="26">
        <v>2196</v>
      </c>
      <c r="T918" s="26">
        <v>1</v>
      </c>
      <c r="U918" s="26" t="s">
        <v>729</v>
      </c>
      <c r="V918" s="26" t="s">
        <v>730</v>
      </c>
      <c r="W918" s="26" t="s">
        <v>162</v>
      </c>
      <c r="X918" s="26"/>
    </row>
    <row r="919" spans="1:24" x14ac:dyDescent="0.25">
      <c r="A919" s="105">
        <v>46175</v>
      </c>
      <c r="B919" s="37">
        <v>34850</v>
      </c>
      <c r="C919" s="46" t="s">
        <v>297</v>
      </c>
      <c r="D919" s="37">
        <v>1</v>
      </c>
      <c r="E919" s="38">
        <v>24</v>
      </c>
      <c r="F919" s="37"/>
      <c r="G919" s="98"/>
      <c r="H919" s="52" t="s">
        <v>818</v>
      </c>
      <c r="I919" s="28"/>
      <c r="J919" s="37"/>
      <c r="K919" s="37"/>
      <c r="L919" s="39"/>
      <c r="M919" s="39"/>
      <c r="N919" s="31"/>
      <c r="O919" s="30">
        <f t="shared" si="86"/>
        <v>0</v>
      </c>
      <c r="P919" s="30">
        <f>IFERROR(IF(M919="",0,M919-I.T[[#This Row],[Data Expedição]]),"")</f>
        <v>0</v>
      </c>
      <c r="Q919" s="32">
        <f t="shared" si="87"/>
        <v>46174</v>
      </c>
      <c r="R919" s="26" t="str">
        <f>IFERROR(IF(H919="Entregue",IF(COUNTIFS(I$2:$I1870,I919)&gt;1,"x",1),"x"),"")</f>
        <v>x</v>
      </c>
      <c r="S919" s="26">
        <v>2196</v>
      </c>
      <c r="T919" s="26">
        <v>1</v>
      </c>
      <c r="U919" s="26" t="s">
        <v>729</v>
      </c>
      <c r="V919" s="26" t="s">
        <v>730</v>
      </c>
      <c r="W919" s="26" t="s">
        <v>162</v>
      </c>
      <c r="X919" s="26"/>
    </row>
    <row r="920" spans="1:24" x14ac:dyDescent="0.25">
      <c r="A920" s="105">
        <v>46175</v>
      </c>
      <c r="B920" s="37">
        <v>34700</v>
      </c>
      <c r="C920" s="46" t="s">
        <v>367</v>
      </c>
      <c r="D920" s="37">
        <v>1</v>
      </c>
      <c r="E920" s="38">
        <v>24</v>
      </c>
      <c r="F920" s="37"/>
      <c r="G920" s="98"/>
      <c r="H920" s="52" t="s">
        <v>818</v>
      </c>
      <c r="I920" s="28"/>
      <c r="J920" s="37"/>
      <c r="K920" s="37"/>
      <c r="L920" s="39"/>
      <c r="M920" s="39"/>
      <c r="N920" s="31"/>
      <c r="O920" s="30">
        <f t="shared" si="86"/>
        <v>0</v>
      </c>
      <c r="P920" s="30">
        <f>IFERROR(IF(M920="",0,M920-I.T[[#This Row],[Data Expedição]]),"")</f>
        <v>0</v>
      </c>
      <c r="Q920" s="32">
        <f t="shared" si="87"/>
        <v>46174</v>
      </c>
      <c r="R920" s="26" t="str">
        <f>IFERROR(IF(H920="Entregue",IF(COUNTIFS(I$2:$I1871,I920)&gt;1,"x",1),"x"),"")</f>
        <v>x</v>
      </c>
      <c r="S920" s="26">
        <v>2196</v>
      </c>
      <c r="T920" s="26">
        <v>1</v>
      </c>
      <c r="U920" s="26" t="s">
        <v>729</v>
      </c>
      <c r="V920" s="26" t="s">
        <v>730</v>
      </c>
      <c r="W920" s="26" t="s">
        <v>162</v>
      </c>
      <c r="X920" s="26"/>
    </row>
    <row r="921" spans="1:24" x14ac:dyDescent="0.25">
      <c r="A921" s="105">
        <v>46175</v>
      </c>
      <c r="B921" s="37">
        <v>32628</v>
      </c>
      <c r="C921" s="46" t="s">
        <v>311</v>
      </c>
      <c r="D921" s="37">
        <v>1</v>
      </c>
      <c r="E921" s="38">
        <v>24</v>
      </c>
      <c r="F921" s="37"/>
      <c r="G921" s="98"/>
      <c r="H921" s="52" t="s">
        <v>818</v>
      </c>
      <c r="I921" s="28"/>
      <c r="J921" s="37"/>
      <c r="K921" s="37"/>
      <c r="L921" s="39"/>
      <c r="M921" s="39"/>
      <c r="N921" s="31"/>
      <c r="O921" s="30">
        <f t="shared" si="86"/>
        <v>0</v>
      </c>
      <c r="P921" s="30">
        <f>IFERROR(IF(M921="",0,M921-I.T[[#This Row],[Data Expedição]]),"")</f>
        <v>0</v>
      </c>
      <c r="Q921" s="32">
        <f t="shared" si="87"/>
        <v>46174</v>
      </c>
      <c r="R921" s="26" t="str">
        <f>IFERROR(IF(H921="Entregue",IF(COUNTIFS(I$2:$I1872,I921)&gt;1,"x",1),"x"),"")</f>
        <v>x</v>
      </c>
      <c r="S921" s="26">
        <v>2196</v>
      </c>
      <c r="T921" s="26">
        <v>1</v>
      </c>
      <c r="U921" s="26" t="s">
        <v>729</v>
      </c>
      <c r="V921" s="26" t="s">
        <v>730</v>
      </c>
      <c r="W921" s="26" t="s">
        <v>162</v>
      </c>
      <c r="X921" s="26"/>
    </row>
    <row r="922" spans="1:24" x14ac:dyDescent="0.25">
      <c r="A922" s="105">
        <v>46175</v>
      </c>
      <c r="B922" s="37">
        <v>95620</v>
      </c>
      <c r="C922" s="46" t="s">
        <v>254</v>
      </c>
      <c r="D922" s="37">
        <v>1</v>
      </c>
      <c r="E922" s="38">
        <v>24</v>
      </c>
      <c r="F922" s="37"/>
      <c r="G922" s="98"/>
      <c r="H922" s="52" t="s">
        <v>818</v>
      </c>
      <c r="I922" s="28"/>
      <c r="J922" s="37"/>
      <c r="K922" s="37"/>
      <c r="L922" s="39"/>
      <c r="M922" s="39"/>
      <c r="N922" s="31"/>
      <c r="O922" s="30">
        <f t="shared" si="86"/>
        <v>0</v>
      </c>
      <c r="P922" s="30">
        <f>IFERROR(IF(M922="",0,M922-I.T[[#This Row],[Data Expedição]]),"")</f>
        <v>0</v>
      </c>
      <c r="Q922" s="32">
        <f t="shared" si="87"/>
        <v>46174</v>
      </c>
      <c r="R922" s="26" t="str">
        <f>IFERROR(IF(H922="Entregue",IF(COUNTIFS(I$2:$I1873,I922)&gt;1,"x",1),"x"),"")</f>
        <v>x</v>
      </c>
      <c r="S922" s="26">
        <v>2196</v>
      </c>
      <c r="T922" s="26">
        <v>1</v>
      </c>
      <c r="U922" s="26" t="s">
        <v>729</v>
      </c>
      <c r="V922" s="26" t="s">
        <v>730</v>
      </c>
      <c r="W922" s="26" t="s">
        <v>162</v>
      </c>
      <c r="X922" s="26"/>
    </row>
    <row r="923" spans="1:24" x14ac:dyDescent="0.25">
      <c r="A923" s="105">
        <v>46175</v>
      </c>
      <c r="B923" s="37">
        <v>34794</v>
      </c>
      <c r="C923" s="46" t="s">
        <v>228</v>
      </c>
      <c r="D923" s="37">
        <v>1</v>
      </c>
      <c r="E923" s="38">
        <v>24</v>
      </c>
      <c r="F923" s="37"/>
      <c r="G923" s="98"/>
      <c r="H923" s="52" t="s">
        <v>818</v>
      </c>
      <c r="I923" s="28"/>
      <c r="J923" s="37"/>
      <c r="K923" s="37"/>
      <c r="L923" s="39"/>
      <c r="M923" s="39"/>
      <c r="N923" s="31"/>
      <c r="O923" s="30">
        <f t="shared" si="86"/>
        <v>0</v>
      </c>
      <c r="P923" s="30">
        <f>IFERROR(IF(M923="",0,M923-I.T[[#This Row],[Data Expedição]]),"")</f>
        <v>0</v>
      </c>
      <c r="Q923" s="32">
        <f t="shared" si="87"/>
        <v>46174</v>
      </c>
      <c r="R923" s="26" t="str">
        <f>IFERROR(IF(H923="Entregue",IF(COUNTIFS(I$2:$I1874,I923)&gt;1,"x",1),"x"),"")</f>
        <v>x</v>
      </c>
      <c r="S923" s="26">
        <v>2196</v>
      </c>
      <c r="T923" s="26">
        <v>1</v>
      </c>
      <c r="U923" s="26" t="s">
        <v>729</v>
      </c>
      <c r="V923" s="26" t="s">
        <v>730</v>
      </c>
      <c r="W923" s="26" t="s">
        <v>162</v>
      </c>
      <c r="X923" s="26"/>
    </row>
    <row r="924" spans="1:24" x14ac:dyDescent="0.25">
      <c r="A924" s="105">
        <v>46175</v>
      </c>
      <c r="B924" s="37">
        <v>32488</v>
      </c>
      <c r="C924" s="46" t="s">
        <v>366</v>
      </c>
      <c r="D924" s="37">
        <v>1</v>
      </c>
      <c r="E924" s="38">
        <v>24</v>
      </c>
      <c r="F924" s="37"/>
      <c r="G924" s="98"/>
      <c r="H924" s="52" t="s">
        <v>818</v>
      </c>
      <c r="I924" s="28"/>
      <c r="J924" s="37"/>
      <c r="K924" s="37"/>
      <c r="L924" s="39"/>
      <c r="M924" s="39"/>
      <c r="N924" s="31"/>
      <c r="O924" s="30">
        <f t="shared" si="86"/>
        <v>0</v>
      </c>
      <c r="P924" s="30">
        <f>IFERROR(IF(M924="",0,M924-I.T[[#This Row],[Data Expedição]]),"")</f>
        <v>0</v>
      </c>
      <c r="Q924" s="32">
        <f t="shared" si="87"/>
        <v>46174</v>
      </c>
      <c r="R924" s="26" t="str">
        <f>IFERROR(IF(H924="Entregue",IF(COUNTIFS(I$2:$I1875,I924)&gt;1,"x",1),"x"),"")</f>
        <v>x</v>
      </c>
      <c r="S924" s="26">
        <v>2196</v>
      </c>
      <c r="T924" s="26">
        <v>1</v>
      </c>
      <c r="U924" s="26" t="s">
        <v>729</v>
      </c>
      <c r="V924" s="26" t="s">
        <v>730</v>
      </c>
      <c r="W924" s="26" t="s">
        <v>162</v>
      </c>
      <c r="X924" s="26"/>
    </row>
    <row r="925" spans="1:24" x14ac:dyDescent="0.25">
      <c r="A925" s="105">
        <v>46175</v>
      </c>
      <c r="B925" s="37">
        <v>95273</v>
      </c>
      <c r="C925" s="46" t="s">
        <v>544</v>
      </c>
      <c r="D925" s="37">
        <v>1</v>
      </c>
      <c r="E925" s="38">
        <v>24</v>
      </c>
      <c r="F925" s="37"/>
      <c r="G925" s="98"/>
      <c r="H925" s="52" t="s">
        <v>818</v>
      </c>
      <c r="I925" s="28"/>
      <c r="J925" s="37"/>
      <c r="K925" s="37"/>
      <c r="L925" s="39"/>
      <c r="M925" s="39"/>
      <c r="N925" s="31"/>
      <c r="O925" s="30">
        <f t="shared" ref="O925:O930" si="88">IFERROR(IF(L925="",0,L925-A925),"")</f>
        <v>0</v>
      </c>
      <c r="P925" s="30">
        <f>IFERROR(IF(M925="",0,M925-I.T[[#This Row],[Data Expedição]]),"")</f>
        <v>0</v>
      </c>
      <c r="Q925" s="32">
        <f t="shared" ref="Q925:Q930" si="89">IFERROR(DATE(YEAR(A925),MONTH(A925),1),"")</f>
        <v>46174</v>
      </c>
      <c r="R925" s="26" t="str">
        <f>IFERROR(IF(H925="Entregue",IF(COUNTIFS(I$2:$I1876,I925)&gt;1,"x",1),"x"),"")</f>
        <v>x</v>
      </c>
      <c r="S925" s="26">
        <v>2196</v>
      </c>
      <c r="T925" s="26">
        <v>1</v>
      </c>
      <c r="U925" s="26" t="s">
        <v>729</v>
      </c>
      <c r="V925" s="26" t="s">
        <v>730</v>
      </c>
      <c r="W925" s="26" t="s">
        <v>162</v>
      </c>
      <c r="X925" s="26"/>
    </row>
    <row r="926" spans="1:24" x14ac:dyDescent="0.25">
      <c r="A926" s="105">
        <v>46175</v>
      </c>
      <c r="B926" s="37">
        <v>95232</v>
      </c>
      <c r="C926" s="46" t="s">
        <v>545</v>
      </c>
      <c r="D926" s="37">
        <v>1</v>
      </c>
      <c r="E926" s="38">
        <v>24</v>
      </c>
      <c r="F926" s="37"/>
      <c r="G926" s="98"/>
      <c r="H926" s="52" t="s">
        <v>818</v>
      </c>
      <c r="I926" s="28"/>
      <c r="J926" s="37"/>
      <c r="K926" s="37"/>
      <c r="L926" s="39"/>
      <c r="M926" s="39"/>
      <c r="N926" s="31"/>
      <c r="O926" s="30">
        <f t="shared" si="88"/>
        <v>0</v>
      </c>
      <c r="P926" s="30">
        <f>IFERROR(IF(M926="",0,M926-I.T[[#This Row],[Data Expedição]]),"")</f>
        <v>0</v>
      </c>
      <c r="Q926" s="32">
        <f t="shared" si="89"/>
        <v>46174</v>
      </c>
      <c r="R926" s="26" t="str">
        <f>IFERROR(IF(H926="Entregue",IF(COUNTIFS(I$2:$I1877,I926)&gt;1,"x",1),"x"),"")</f>
        <v>x</v>
      </c>
      <c r="S926" s="26">
        <v>2196</v>
      </c>
      <c r="T926" s="26">
        <v>1</v>
      </c>
      <c r="U926" s="26" t="s">
        <v>729</v>
      </c>
      <c r="V926" s="26" t="s">
        <v>730</v>
      </c>
      <c r="W926" s="26" t="s">
        <v>162</v>
      </c>
      <c r="X926" s="26"/>
    </row>
    <row r="927" spans="1:24" x14ac:dyDescent="0.25">
      <c r="A927" s="105">
        <v>46175</v>
      </c>
      <c r="B927" s="37">
        <v>43120</v>
      </c>
      <c r="C927" s="46" t="s">
        <v>546</v>
      </c>
      <c r="D927" s="37">
        <v>1</v>
      </c>
      <c r="E927" s="38">
        <v>24</v>
      </c>
      <c r="F927" s="37"/>
      <c r="G927" s="98"/>
      <c r="H927" s="52" t="s">
        <v>818</v>
      </c>
      <c r="I927" s="28"/>
      <c r="J927" s="37"/>
      <c r="K927" s="37"/>
      <c r="L927" s="39"/>
      <c r="M927" s="39"/>
      <c r="N927" s="31"/>
      <c r="O927" s="30">
        <f t="shared" si="88"/>
        <v>0</v>
      </c>
      <c r="P927" s="30">
        <f>IFERROR(IF(M927="",0,M927-I.T[[#This Row],[Data Expedição]]),"")</f>
        <v>0</v>
      </c>
      <c r="Q927" s="32">
        <f t="shared" si="89"/>
        <v>46174</v>
      </c>
      <c r="R927" s="26" t="str">
        <f>IFERROR(IF(H927="Entregue",IF(COUNTIFS(I$2:$I1878,I927)&gt;1,"x",1),"x"),"")</f>
        <v>x</v>
      </c>
      <c r="S927" s="26">
        <v>2196</v>
      </c>
      <c r="T927" s="26">
        <v>1</v>
      </c>
      <c r="U927" s="26" t="s">
        <v>729</v>
      </c>
      <c r="V927" s="26" t="s">
        <v>730</v>
      </c>
      <c r="W927" s="26" t="s">
        <v>162</v>
      </c>
      <c r="X927" s="26"/>
    </row>
    <row r="928" spans="1:24" x14ac:dyDescent="0.25">
      <c r="A928" s="105">
        <v>46175</v>
      </c>
      <c r="B928" s="37">
        <v>32639</v>
      </c>
      <c r="C928" s="46" t="s">
        <v>547</v>
      </c>
      <c r="D928" s="37">
        <v>1</v>
      </c>
      <c r="E928" s="38">
        <v>24</v>
      </c>
      <c r="F928" s="37"/>
      <c r="G928" s="98"/>
      <c r="H928" s="52" t="s">
        <v>818</v>
      </c>
      <c r="I928" s="28"/>
      <c r="J928" s="37"/>
      <c r="K928" s="37"/>
      <c r="L928" s="39"/>
      <c r="M928" s="39"/>
      <c r="N928" s="31"/>
      <c r="O928" s="30">
        <f t="shared" si="88"/>
        <v>0</v>
      </c>
      <c r="P928" s="30">
        <f>IFERROR(IF(M928="",0,M928-I.T[[#This Row],[Data Expedição]]),"")</f>
        <v>0</v>
      </c>
      <c r="Q928" s="32">
        <f t="shared" si="89"/>
        <v>46174</v>
      </c>
      <c r="R928" s="26" t="str">
        <f>IFERROR(IF(H928="Entregue",IF(COUNTIFS(I$2:$I1879,I928)&gt;1,"x",1),"x"),"")</f>
        <v>x</v>
      </c>
      <c r="S928" s="26">
        <v>2196</v>
      </c>
      <c r="T928" s="26">
        <v>1</v>
      </c>
      <c r="U928" s="26" t="s">
        <v>729</v>
      </c>
      <c r="V928" s="26" t="s">
        <v>730</v>
      </c>
      <c r="W928" s="26" t="s">
        <v>162</v>
      </c>
      <c r="X928" s="26"/>
    </row>
    <row r="929" spans="1:24" x14ac:dyDescent="0.25">
      <c r="A929" s="105">
        <v>46175</v>
      </c>
      <c r="B929" s="37">
        <v>32238</v>
      </c>
      <c r="C929" s="46" t="s">
        <v>548</v>
      </c>
      <c r="D929" s="37">
        <v>1</v>
      </c>
      <c r="E929" s="38">
        <v>24</v>
      </c>
      <c r="F929" s="37"/>
      <c r="G929" s="98"/>
      <c r="H929" s="52" t="s">
        <v>818</v>
      </c>
      <c r="I929" s="28"/>
      <c r="J929" s="37"/>
      <c r="K929" s="37"/>
      <c r="L929" s="39"/>
      <c r="M929" s="39"/>
      <c r="N929" s="31"/>
      <c r="O929" s="30">
        <f t="shared" si="88"/>
        <v>0</v>
      </c>
      <c r="P929" s="30">
        <f>IFERROR(IF(M929="",0,M929-I.T[[#This Row],[Data Expedição]]),"")</f>
        <v>0</v>
      </c>
      <c r="Q929" s="32">
        <f t="shared" si="89"/>
        <v>46174</v>
      </c>
      <c r="R929" s="26" t="str">
        <f>IFERROR(IF(H929="Entregue",IF(COUNTIFS(I$2:$I1880,I929)&gt;1,"x",1),"x"),"")</f>
        <v>x</v>
      </c>
      <c r="S929" s="26">
        <v>2196</v>
      </c>
      <c r="T929" s="26">
        <v>1</v>
      </c>
      <c r="U929" s="26" t="s">
        <v>729</v>
      </c>
      <c r="V929" s="26" t="s">
        <v>730</v>
      </c>
      <c r="W929" s="26" t="s">
        <v>162</v>
      </c>
      <c r="X929" s="26"/>
    </row>
    <row r="930" spans="1:24" x14ac:dyDescent="0.25">
      <c r="A930" s="105">
        <v>46175</v>
      </c>
      <c r="B930" s="37">
        <v>32636</v>
      </c>
      <c r="C930" s="46" t="s">
        <v>549</v>
      </c>
      <c r="D930" s="37">
        <v>1</v>
      </c>
      <c r="E930" s="38">
        <v>24</v>
      </c>
      <c r="F930" s="37"/>
      <c r="G930" s="98"/>
      <c r="H930" s="52" t="s">
        <v>818</v>
      </c>
      <c r="I930" s="28"/>
      <c r="J930" s="37"/>
      <c r="K930" s="37"/>
      <c r="L930" s="39"/>
      <c r="M930" s="39"/>
      <c r="N930" s="31"/>
      <c r="O930" s="30">
        <f t="shared" si="88"/>
        <v>0</v>
      </c>
      <c r="P930" s="30">
        <f>IFERROR(IF(M930="",0,M930-I.T[[#This Row],[Data Expedição]]),"")</f>
        <v>0</v>
      </c>
      <c r="Q930" s="32">
        <f t="shared" si="89"/>
        <v>46174</v>
      </c>
      <c r="R930" s="26" t="str">
        <f>IFERROR(IF(H930="Entregue",IF(COUNTIFS(I$2:$I1881,I930)&gt;1,"x",1),"x"),"")</f>
        <v>x</v>
      </c>
      <c r="S930" s="26">
        <v>2196</v>
      </c>
      <c r="T930" s="26">
        <v>1</v>
      </c>
      <c r="U930" s="26" t="s">
        <v>729</v>
      </c>
      <c r="V930" s="26" t="s">
        <v>730</v>
      </c>
      <c r="W930" s="26" t="s">
        <v>162</v>
      </c>
      <c r="X930" s="26"/>
    </row>
    <row r="931" spans="1:24" x14ac:dyDescent="0.25">
      <c r="A931" s="39"/>
      <c r="B931" s="37"/>
      <c r="C931" s="46"/>
      <c r="D931" s="37"/>
      <c r="E931" s="38"/>
      <c r="F931" s="37"/>
      <c r="G931" s="98"/>
      <c r="H931" s="37"/>
      <c r="I931" s="28"/>
      <c r="J931" s="37"/>
      <c r="K931" s="37"/>
      <c r="L931" s="39"/>
      <c r="M931" s="39"/>
      <c r="N931" s="28"/>
      <c r="O931" s="26"/>
      <c r="P931" s="26"/>
      <c r="Q931" s="25"/>
      <c r="R931" s="26"/>
      <c r="S931" s="26"/>
      <c r="T931" s="26"/>
      <c r="U931" s="26"/>
      <c r="V931" s="26"/>
      <c r="W931" s="26"/>
      <c r="X931" s="26"/>
    </row>
    <row r="932" spans="1:24" x14ac:dyDescent="0.25">
      <c r="A932" s="105">
        <v>46176</v>
      </c>
      <c r="B932" s="100">
        <v>32259</v>
      </c>
      <c r="C932" s="101" t="s">
        <v>181</v>
      </c>
      <c r="D932" s="100">
        <v>1</v>
      </c>
      <c r="E932" s="102">
        <v>2784</v>
      </c>
      <c r="F932" s="55" t="s">
        <v>751</v>
      </c>
      <c r="G932" s="104">
        <v>9520</v>
      </c>
      <c r="H932" s="52" t="s">
        <v>140</v>
      </c>
      <c r="I932" s="56" t="s">
        <v>843</v>
      </c>
      <c r="J932" s="100"/>
      <c r="K932" s="100"/>
      <c r="L932" s="105"/>
      <c r="M932" s="105"/>
      <c r="N932" s="103"/>
      <c r="O932" s="57">
        <f t="shared" ref="O932:O978" si="90">IFERROR(IF(L932="",0,L932-A932),"")</f>
        <v>0</v>
      </c>
      <c r="P932" s="30">
        <f>IFERROR(IF(M932="",0,M932-I.T[[#This Row],[Data Expedição]]),"")</f>
        <v>0</v>
      </c>
      <c r="Q932" s="59">
        <f t="shared" ref="Q932:Q978" si="91">IFERROR(DATE(YEAR(A932),MONTH(A932),1),"")</f>
        <v>46174</v>
      </c>
      <c r="R932" s="60" t="str">
        <f>IFERROR(IF(H932="Entregue",IF(COUNTIFS(I$2:$I2018,I932)&gt;1,"x",1),"x"),"")</f>
        <v>x</v>
      </c>
      <c r="S932" s="26">
        <v>2196</v>
      </c>
      <c r="T932" s="26">
        <v>1</v>
      </c>
      <c r="U932" s="26" t="s">
        <v>748</v>
      </c>
      <c r="V932" s="26" t="s">
        <v>730</v>
      </c>
      <c r="W932" s="26" t="s">
        <v>162</v>
      </c>
      <c r="X932" s="60"/>
    </row>
    <row r="933" spans="1:24" x14ac:dyDescent="0.25">
      <c r="A933" s="105">
        <v>46176</v>
      </c>
      <c r="B933" s="100">
        <v>33580</v>
      </c>
      <c r="C933" s="101" t="s">
        <v>212</v>
      </c>
      <c r="D933" s="100">
        <v>1</v>
      </c>
      <c r="E933" s="102">
        <v>1440</v>
      </c>
      <c r="F933" s="55" t="s">
        <v>751</v>
      </c>
      <c r="G933" s="104">
        <v>9520</v>
      </c>
      <c r="H933" s="52" t="s">
        <v>140</v>
      </c>
      <c r="I933" s="106" t="s">
        <v>843</v>
      </c>
      <c r="J933" s="100"/>
      <c r="K933" s="100"/>
      <c r="L933" s="105"/>
      <c r="M933" s="105"/>
      <c r="N933" s="103"/>
      <c r="O933" s="57">
        <f t="shared" si="90"/>
        <v>0</v>
      </c>
      <c r="P933" s="30">
        <f>IFERROR(IF(M933="",0,M933-I.T[[#This Row],[Data Expedição]]),"")</f>
        <v>0</v>
      </c>
      <c r="Q933" s="59">
        <f t="shared" si="91"/>
        <v>46174</v>
      </c>
      <c r="R933" s="60" t="str">
        <f>IFERROR(IF(H933="Entregue",IF(COUNTIFS(I$2:$I2020,I933)&gt;1,"x",1),"x"),"")</f>
        <v>x</v>
      </c>
      <c r="S933" s="26">
        <v>2196</v>
      </c>
      <c r="T933" s="26">
        <v>1</v>
      </c>
      <c r="U933" s="26" t="s">
        <v>748</v>
      </c>
      <c r="V933" s="26" t="s">
        <v>730</v>
      </c>
      <c r="W933" s="26" t="s">
        <v>162</v>
      </c>
      <c r="X933" s="60"/>
    </row>
    <row r="934" spans="1:24" x14ac:dyDescent="0.25">
      <c r="A934" s="105">
        <v>46176</v>
      </c>
      <c r="B934" s="100">
        <v>33589</v>
      </c>
      <c r="C934" s="101" t="s">
        <v>213</v>
      </c>
      <c r="D934" s="100">
        <v>1</v>
      </c>
      <c r="E934" s="102">
        <v>1122</v>
      </c>
      <c r="F934" s="55" t="s">
        <v>751</v>
      </c>
      <c r="G934" s="104">
        <v>9520</v>
      </c>
      <c r="H934" s="52" t="s">
        <v>140</v>
      </c>
      <c r="I934" s="56" t="s">
        <v>843</v>
      </c>
      <c r="J934" s="100"/>
      <c r="K934" s="100"/>
      <c r="L934" s="105"/>
      <c r="M934" s="105"/>
      <c r="N934" s="103"/>
      <c r="O934" s="57">
        <f t="shared" si="90"/>
        <v>0</v>
      </c>
      <c r="P934" s="30">
        <f>IFERROR(IF(M934="",0,M934-I.T[[#This Row],[Data Expedição]]),"")</f>
        <v>0</v>
      </c>
      <c r="Q934" s="59">
        <f t="shared" si="91"/>
        <v>46174</v>
      </c>
      <c r="R934" s="60" t="str">
        <f>IFERROR(IF(H934="Entregue",IF(COUNTIFS(I$2:$I2022,I934)&gt;1,"x",1),"x"),"")</f>
        <v>x</v>
      </c>
      <c r="S934" s="26">
        <v>2196</v>
      </c>
      <c r="T934" s="26">
        <v>1</v>
      </c>
      <c r="U934" s="26" t="s">
        <v>748</v>
      </c>
      <c r="V934" s="26" t="s">
        <v>730</v>
      </c>
      <c r="W934" s="26" t="s">
        <v>162</v>
      </c>
      <c r="X934" s="60"/>
    </row>
    <row r="935" spans="1:24" x14ac:dyDescent="0.25">
      <c r="A935" s="105">
        <v>46176</v>
      </c>
      <c r="B935" s="100">
        <v>32441</v>
      </c>
      <c r="C935" s="101" t="s">
        <v>194</v>
      </c>
      <c r="D935" s="100">
        <v>1</v>
      </c>
      <c r="E935" s="102">
        <v>882</v>
      </c>
      <c r="F935" s="55" t="s">
        <v>751</v>
      </c>
      <c r="G935" s="104">
        <v>9520</v>
      </c>
      <c r="H935" s="52" t="s">
        <v>140</v>
      </c>
      <c r="I935" s="106" t="s">
        <v>843</v>
      </c>
      <c r="J935" s="100"/>
      <c r="K935" s="100"/>
      <c r="L935" s="105"/>
      <c r="M935" s="105"/>
      <c r="N935" s="103"/>
      <c r="O935" s="57">
        <f t="shared" si="90"/>
        <v>0</v>
      </c>
      <c r="P935" s="30">
        <f>IFERROR(IF(M935="",0,M935-I.T[[#This Row],[Data Expedição]]),"")</f>
        <v>0</v>
      </c>
      <c r="Q935" s="59">
        <f t="shared" si="91"/>
        <v>46174</v>
      </c>
      <c r="R935" s="60" t="str">
        <f>IFERROR(IF(H935="Entregue",IF(COUNTIFS(I$2:$I2024,I935)&gt;1,"x",1),"x"),"")</f>
        <v>x</v>
      </c>
      <c r="S935" s="26">
        <v>2196</v>
      </c>
      <c r="T935" s="26">
        <v>1</v>
      </c>
      <c r="U935" s="26" t="s">
        <v>748</v>
      </c>
      <c r="V935" s="26" t="s">
        <v>730</v>
      </c>
      <c r="W935" s="26" t="s">
        <v>162</v>
      </c>
      <c r="X935" s="60"/>
    </row>
    <row r="936" spans="1:24" x14ac:dyDescent="0.25">
      <c r="A936" s="105">
        <v>46176</v>
      </c>
      <c r="B936" s="100">
        <v>33644</v>
      </c>
      <c r="C936" s="101" t="s">
        <v>232</v>
      </c>
      <c r="D936" s="100">
        <v>1</v>
      </c>
      <c r="E936" s="102">
        <v>660</v>
      </c>
      <c r="F936" s="55" t="s">
        <v>751</v>
      </c>
      <c r="G936" s="104">
        <v>9520</v>
      </c>
      <c r="H936" s="52" t="s">
        <v>140</v>
      </c>
      <c r="I936" s="106" t="s">
        <v>843</v>
      </c>
      <c r="J936" s="100"/>
      <c r="K936" s="100"/>
      <c r="L936" s="105"/>
      <c r="M936" s="105"/>
      <c r="N936" s="103"/>
      <c r="O936" s="57">
        <f t="shared" si="90"/>
        <v>0</v>
      </c>
      <c r="P936" s="30">
        <f>IFERROR(IF(M936="",0,M936-I.T[[#This Row],[Data Expedição]]),"")</f>
        <v>0</v>
      </c>
      <c r="Q936" s="59">
        <f t="shared" si="91"/>
        <v>46174</v>
      </c>
      <c r="R936" s="60" t="str">
        <f>IFERROR(IF(H936="Entregue",IF(COUNTIFS(I$2:$I2026,I936)&gt;1,"x",1),"x"),"")</f>
        <v>x</v>
      </c>
      <c r="S936" s="26">
        <v>2196</v>
      </c>
      <c r="T936" s="26">
        <v>1</v>
      </c>
      <c r="U936" s="26" t="s">
        <v>748</v>
      </c>
      <c r="V936" s="26" t="s">
        <v>730</v>
      </c>
      <c r="W936" s="26" t="s">
        <v>162</v>
      </c>
      <c r="X936" s="60"/>
    </row>
    <row r="937" spans="1:24" x14ac:dyDescent="0.25">
      <c r="A937" s="105">
        <v>46176</v>
      </c>
      <c r="B937" s="100">
        <v>32201</v>
      </c>
      <c r="C937" s="101" t="s">
        <v>204</v>
      </c>
      <c r="D937" s="100">
        <v>1</v>
      </c>
      <c r="E937" s="102">
        <v>642</v>
      </c>
      <c r="F937" s="55" t="s">
        <v>751</v>
      </c>
      <c r="G937" s="104">
        <v>9520</v>
      </c>
      <c r="H937" s="52" t="s">
        <v>140</v>
      </c>
      <c r="I937" s="106" t="s">
        <v>843</v>
      </c>
      <c r="J937" s="100"/>
      <c r="K937" s="100"/>
      <c r="L937" s="105"/>
      <c r="M937" s="105"/>
      <c r="N937" s="103"/>
      <c r="O937" s="57">
        <f t="shared" si="90"/>
        <v>0</v>
      </c>
      <c r="P937" s="30">
        <f>IFERROR(IF(M937="",0,M937-I.T[[#This Row],[Data Expedição]]),"")</f>
        <v>0</v>
      </c>
      <c r="Q937" s="59">
        <f t="shared" si="91"/>
        <v>46174</v>
      </c>
      <c r="R937" s="60" t="str">
        <f>IFERROR(IF(H937="Entregue",IF(COUNTIFS(I$2:$I2028,I937)&gt;1,"x",1),"x"),"")</f>
        <v>x</v>
      </c>
      <c r="S937" s="26">
        <v>2196</v>
      </c>
      <c r="T937" s="26">
        <v>1</v>
      </c>
      <c r="U937" s="26" t="s">
        <v>748</v>
      </c>
      <c r="V937" s="26" t="s">
        <v>730</v>
      </c>
      <c r="W937" s="26" t="s">
        <v>162</v>
      </c>
      <c r="X937" s="60"/>
    </row>
    <row r="938" spans="1:24" x14ac:dyDescent="0.25">
      <c r="A938" s="105">
        <v>46176</v>
      </c>
      <c r="B938" s="100">
        <v>32210</v>
      </c>
      <c r="C938" s="101" t="s">
        <v>303</v>
      </c>
      <c r="D938" s="100">
        <v>1</v>
      </c>
      <c r="E938" s="102">
        <v>504</v>
      </c>
      <c r="F938" s="55" t="s">
        <v>751</v>
      </c>
      <c r="G938" s="104">
        <v>9520</v>
      </c>
      <c r="H938" s="52" t="s">
        <v>140</v>
      </c>
      <c r="I938" s="106" t="s">
        <v>843</v>
      </c>
      <c r="J938" s="100"/>
      <c r="K938" s="100"/>
      <c r="L938" s="105"/>
      <c r="M938" s="105"/>
      <c r="N938" s="103"/>
      <c r="O938" s="57">
        <f t="shared" si="90"/>
        <v>0</v>
      </c>
      <c r="P938" s="30">
        <f>IFERROR(IF(M938="",0,M938-I.T[[#This Row],[Data Expedição]]),"")</f>
        <v>0</v>
      </c>
      <c r="Q938" s="59">
        <f t="shared" si="91"/>
        <v>46174</v>
      </c>
      <c r="R938" s="60" t="str">
        <f>IFERROR(IF(H938="Entregue",IF(COUNTIFS(I$2:$I2030,I938)&gt;1,"x",1),"x"),"")</f>
        <v>x</v>
      </c>
      <c r="S938" s="26">
        <v>2196</v>
      </c>
      <c r="T938" s="26">
        <v>1</v>
      </c>
      <c r="U938" s="26" t="s">
        <v>748</v>
      </c>
      <c r="V938" s="26" t="s">
        <v>730</v>
      </c>
      <c r="W938" s="26" t="s">
        <v>162</v>
      </c>
      <c r="X938" s="60"/>
    </row>
    <row r="939" spans="1:24" x14ac:dyDescent="0.25">
      <c r="A939" s="105">
        <v>46176</v>
      </c>
      <c r="B939" s="100">
        <v>30513</v>
      </c>
      <c r="C939" s="101" t="s">
        <v>252</v>
      </c>
      <c r="D939" s="100">
        <v>1</v>
      </c>
      <c r="E939" s="102">
        <v>474</v>
      </c>
      <c r="F939" s="55" t="s">
        <v>751</v>
      </c>
      <c r="G939" s="104">
        <v>9520</v>
      </c>
      <c r="H939" s="52" t="s">
        <v>140</v>
      </c>
      <c r="I939" s="106" t="s">
        <v>843</v>
      </c>
      <c r="J939" s="100"/>
      <c r="K939" s="100"/>
      <c r="L939" s="105"/>
      <c r="M939" s="105"/>
      <c r="N939" s="103"/>
      <c r="O939" s="57">
        <f t="shared" si="90"/>
        <v>0</v>
      </c>
      <c r="P939" s="30">
        <f>IFERROR(IF(M939="",0,M939-I.T[[#This Row],[Data Expedição]]),"")</f>
        <v>0</v>
      </c>
      <c r="Q939" s="59">
        <f t="shared" si="91"/>
        <v>46174</v>
      </c>
      <c r="R939" s="60" t="str">
        <f>IFERROR(IF(H939="Entregue",IF(COUNTIFS(I$2:$I2032,I939)&gt;1,"x",1),"x"),"")</f>
        <v>x</v>
      </c>
      <c r="S939" s="26">
        <v>2196</v>
      </c>
      <c r="T939" s="26">
        <v>1</v>
      </c>
      <c r="U939" s="26" t="s">
        <v>748</v>
      </c>
      <c r="V939" s="26" t="s">
        <v>730</v>
      </c>
      <c r="W939" s="26" t="s">
        <v>162</v>
      </c>
      <c r="X939" s="60"/>
    </row>
    <row r="940" spans="1:24" x14ac:dyDescent="0.25">
      <c r="A940" s="105">
        <v>46176</v>
      </c>
      <c r="B940" s="100">
        <v>33642</v>
      </c>
      <c r="C940" s="101" t="s">
        <v>267</v>
      </c>
      <c r="D940" s="100">
        <v>1</v>
      </c>
      <c r="E940" s="102">
        <v>444</v>
      </c>
      <c r="F940" s="55" t="s">
        <v>751</v>
      </c>
      <c r="G940" s="104">
        <v>9520</v>
      </c>
      <c r="H940" s="52" t="s">
        <v>140</v>
      </c>
      <c r="I940" s="106" t="s">
        <v>843</v>
      </c>
      <c r="J940" s="100"/>
      <c r="K940" s="100"/>
      <c r="L940" s="105"/>
      <c r="M940" s="105"/>
      <c r="N940" s="103"/>
      <c r="O940" s="57">
        <f t="shared" si="90"/>
        <v>0</v>
      </c>
      <c r="P940" s="30">
        <f>IFERROR(IF(M940="",0,M940-I.T[[#This Row],[Data Expedição]]),"")</f>
        <v>0</v>
      </c>
      <c r="Q940" s="59">
        <f t="shared" si="91"/>
        <v>46174</v>
      </c>
      <c r="R940" s="60" t="str">
        <f>IFERROR(IF(H940="Entregue",IF(COUNTIFS(I$2:$I2034,I940)&gt;1,"x",1),"x"),"")</f>
        <v>x</v>
      </c>
      <c r="S940" s="26">
        <v>2196</v>
      </c>
      <c r="T940" s="26">
        <v>1</v>
      </c>
      <c r="U940" s="26" t="s">
        <v>748</v>
      </c>
      <c r="V940" s="26" t="s">
        <v>730</v>
      </c>
      <c r="W940" s="26" t="s">
        <v>162</v>
      </c>
      <c r="X940" s="60"/>
    </row>
    <row r="941" spans="1:24" x14ac:dyDescent="0.25">
      <c r="A941" s="105">
        <v>46176</v>
      </c>
      <c r="B941" s="37">
        <v>33452</v>
      </c>
      <c r="C941" s="46" t="s">
        <v>221</v>
      </c>
      <c r="D941" s="37">
        <v>1</v>
      </c>
      <c r="E941" s="38">
        <v>414</v>
      </c>
      <c r="F941" s="55" t="s">
        <v>751</v>
      </c>
      <c r="G941" s="104">
        <v>9520</v>
      </c>
      <c r="H941" s="52" t="s">
        <v>140</v>
      </c>
      <c r="I941" s="106" t="s">
        <v>843</v>
      </c>
      <c r="J941" s="37"/>
      <c r="K941" s="37"/>
      <c r="L941" s="39"/>
      <c r="M941" s="39"/>
      <c r="N941" s="31"/>
      <c r="O941" s="30">
        <f t="shared" si="90"/>
        <v>0</v>
      </c>
      <c r="P941" s="30">
        <f>IFERROR(IF(M941="",0,M941-I.T[[#This Row],[Data Expedição]]),"")</f>
        <v>0</v>
      </c>
      <c r="Q941" s="32">
        <f t="shared" si="91"/>
        <v>46174</v>
      </c>
      <c r="R941" s="26" t="str">
        <f>IFERROR(IF(H941="Entregue",IF(COUNTIFS(I$2:$I2037,I941)&gt;1,"x",1),"x"),"")</f>
        <v>x</v>
      </c>
      <c r="S941" s="26">
        <v>2196</v>
      </c>
      <c r="T941" s="26">
        <v>1</v>
      </c>
      <c r="U941" s="26" t="s">
        <v>748</v>
      </c>
      <c r="V941" s="26" t="s">
        <v>730</v>
      </c>
      <c r="W941" s="26" t="s">
        <v>162</v>
      </c>
      <c r="X941" s="26"/>
    </row>
    <row r="942" spans="1:24" x14ac:dyDescent="0.25">
      <c r="A942" s="105">
        <v>46176</v>
      </c>
      <c r="B942" s="100">
        <v>33597</v>
      </c>
      <c r="C942" s="101" t="s">
        <v>250</v>
      </c>
      <c r="D942" s="100">
        <v>1</v>
      </c>
      <c r="E942" s="102">
        <v>402</v>
      </c>
      <c r="F942" s="55" t="s">
        <v>751</v>
      </c>
      <c r="G942" s="104">
        <v>9520</v>
      </c>
      <c r="H942" s="52" t="s">
        <v>140</v>
      </c>
      <c r="I942" s="106" t="s">
        <v>843</v>
      </c>
      <c r="J942" s="100"/>
      <c r="K942" s="100"/>
      <c r="L942" s="105"/>
      <c r="M942" s="105"/>
      <c r="N942" s="103"/>
      <c r="O942" s="57">
        <f t="shared" si="90"/>
        <v>0</v>
      </c>
      <c r="P942" s="30">
        <f>IFERROR(IF(M942="",0,M942-I.T[[#This Row],[Data Expedição]]),"")</f>
        <v>0</v>
      </c>
      <c r="Q942" s="59">
        <f t="shared" si="91"/>
        <v>46174</v>
      </c>
      <c r="R942" s="60" t="str">
        <f>IFERROR(IF(H942="Entregue",IF(COUNTIFS(I$2:$I2038,I942)&gt;1,"x",1),"x"),"")</f>
        <v>x</v>
      </c>
      <c r="S942" s="26">
        <v>2196</v>
      </c>
      <c r="T942" s="26">
        <v>1</v>
      </c>
      <c r="U942" s="26" t="s">
        <v>748</v>
      </c>
      <c r="V942" s="26" t="s">
        <v>730</v>
      </c>
      <c r="W942" s="26" t="s">
        <v>162</v>
      </c>
      <c r="X942" s="60"/>
    </row>
    <row r="943" spans="1:24" x14ac:dyDescent="0.25">
      <c r="A943" s="105">
        <v>46176</v>
      </c>
      <c r="B943" s="100">
        <v>34693</v>
      </c>
      <c r="C943" s="101" t="s">
        <v>284</v>
      </c>
      <c r="D943" s="100">
        <v>1</v>
      </c>
      <c r="E943" s="102">
        <v>354</v>
      </c>
      <c r="F943" s="55" t="s">
        <v>751</v>
      </c>
      <c r="G943" s="104">
        <v>9520</v>
      </c>
      <c r="H943" s="52" t="s">
        <v>140</v>
      </c>
      <c r="I943" s="106" t="s">
        <v>843</v>
      </c>
      <c r="J943" s="100"/>
      <c r="K943" s="100"/>
      <c r="L943" s="105"/>
      <c r="M943" s="105"/>
      <c r="N943" s="103"/>
      <c r="O943" s="57">
        <f t="shared" si="90"/>
        <v>0</v>
      </c>
      <c r="P943" s="30">
        <f>IFERROR(IF(M943="",0,M943-I.T[[#This Row],[Data Expedição]]),"")</f>
        <v>0</v>
      </c>
      <c r="Q943" s="59">
        <f t="shared" si="91"/>
        <v>46174</v>
      </c>
      <c r="R943" s="60" t="str">
        <f>IFERROR(IF(H943="Entregue",IF(COUNTIFS(I$2:$I2040,I943)&gt;1,"x",1),"x"),"")</f>
        <v>x</v>
      </c>
      <c r="S943" s="26">
        <v>2196</v>
      </c>
      <c r="T943" s="26">
        <v>1</v>
      </c>
      <c r="U943" s="26" t="s">
        <v>748</v>
      </c>
      <c r="V943" s="26" t="s">
        <v>730</v>
      </c>
      <c r="W943" s="26" t="s">
        <v>162</v>
      </c>
      <c r="X943" s="60"/>
    </row>
    <row r="944" spans="1:24" x14ac:dyDescent="0.25">
      <c r="A944" s="105">
        <v>46176</v>
      </c>
      <c r="B944" s="100">
        <v>43772</v>
      </c>
      <c r="C944" s="101" t="s">
        <v>236</v>
      </c>
      <c r="D944" s="100">
        <v>1</v>
      </c>
      <c r="E944" s="102">
        <v>354</v>
      </c>
      <c r="F944" s="55" t="s">
        <v>751</v>
      </c>
      <c r="G944" s="104">
        <v>9520</v>
      </c>
      <c r="H944" s="52" t="s">
        <v>140</v>
      </c>
      <c r="I944" s="106" t="s">
        <v>843</v>
      </c>
      <c r="J944" s="100"/>
      <c r="K944" s="100"/>
      <c r="L944" s="105"/>
      <c r="M944" s="105"/>
      <c r="N944" s="103"/>
      <c r="O944" s="57">
        <f t="shared" si="90"/>
        <v>0</v>
      </c>
      <c r="P944" s="30">
        <f>IFERROR(IF(M944="",0,M944-I.T[[#This Row],[Data Expedição]]),"")</f>
        <v>0</v>
      </c>
      <c r="Q944" s="59">
        <f t="shared" si="91"/>
        <v>46174</v>
      </c>
      <c r="R944" s="60" t="str">
        <f>IFERROR(IF(H944="Entregue",IF(COUNTIFS(I$2:$I2042,I944)&gt;1,"x",1),"x"),"")</f>
        <v>x</v>
      </c>
      <c r="S944" s="26">
        <v>2196</v>
      </c>
      <c r="T944" s="26">
        <v>1</v>
      </c>
      <c r="U944" s="26" t="s">
        <v>748</v>
      </c>
      <c r="V944" s="26" t="s">
        <v>730</v>
      </c>
      <c r="W944" s="26" t="s">
        <v>162</v>
      </c>
      <c r="X944" s="60"/>
    </row>
    <row r="945" spans="1:24" x14ac:dyDescent="0.25">
      <c r="A945" s="105">
        <v>46176</v>
      </c>
      <c r="B945" s="37">
        <v>33558</v>
      </c>
      <c r="C945" s="46" t="s">
        <v>283</v>
      </c>
      <c r="D945" s="37">
        <v>1</v>
      </c>
      <c r="E945" s="38">
        <v>342</v>
      </c>
      <c r="F945" s="55" t="s">
        <v>751</v>
      </c>
      <c r="G945" s="104">
        <v>9520</v>
      </c>
      <c r="H945" s="52" t="s">
        <v>140</v>
      </c>
      <c r="I945" s="106" t="s">
        <v>843</v>
      </c>
      <c r="J945" s="37"/>
      <c r="K945" s="37"/>
      <c r="L945" s="39"/>
      <c r="M945" s="39"/>
      <c r="N945" s="31"/>
      <c r="O945" s="30">
        <f t="shared" si="90"/>
        <v>0</v>
      </c>
      <c r="P945" s="30">
        <f>IFERROR(IF(M945="",0,M945-I.T[[#This Row],[Data Expedição]]),"")</f>
        <v>0</v>
      </c>
      <c r="Q945" s="32">
        <f t="shared" si="91"/>
        <v>46174</v>
      </c>
      <c r="R945" s="26" t="str">
        <f>IFERROR(IF(H945="Entregue",IF(COUNTIFS(I$2:$I2046,I945)&gt;1,"x",1),"x"),"")</f>
        <v>x</v>
      </c>
      <c r="S945" s="26">
        <v>2196</v>
      </c>
      <c r="T945" s="26">
        <v>1</v>
      </c>
      <c r="U945" s="26" t="s">
        <v>748</v>
      </c>
      <c r="V945" s="26" t="s">
        <v>730</v>
      </c>
      <c r="W945" s="26" t="s">
        <v>162</v>
      </c>
      <c r="X945" s="26"/>
    </row>
    <row r="946" spans="1:24" x14ac:dyDescent="0.25">
      <c r="A946" s="105">
        <v>46176</v>
      </c>
      <c r="B946" s="37">
        <v>33598</v>
      </c>
      <c r="C946" s="46" t="s">
        <v>324</v>
      </c>
      <c r="D946" s="37">
        <v>1</v>
      </c>
      <c r="E946" s="38">
        <v>342</v>
      </c>
      <c r="F946" s="55" t="s">
        <v>751</v>
      </c>
      <c r="G946" s="104">
        <v>9520</v>
      </c>
      <c r="H946" s="52" t="s">
        <v>140</v>
      </c>
      <c r="I946" s="106" t="s">
        <v>843</v>
      </c>
      <c r="J946" s="37"/>
      <c r="K946" s="37"/>
      <c r="L946" s="39"/>
      <c r="M946" s="39"/>
      <c r="N946" s="31"/>
      <c r="O946" s="30">
        <f t="shared" si="90"/>
        <v>0</v>
      </c>
      <c r="P946" s="30">
        <f>IFERROR(IF(M946="",0,M946-I.T[[#This Row],[Data Expedição]]),"")</f>
        <v>0</v>
      </c>
      <c r="Q946" s="32">
        <f t="shared" si="91"/>
        <v>46174</v>
      </c>
      <c r="R946" s="26" t="str">
        <f>IFERROR(IF(H946="Entregue",IF(COUNTIFS(I$2:$I2047,I946)&gt;1,"x",1),"x"),"")</f>
        <v>x</v>
      </c>
      <c r="S946" s="26">
        <v>2196</v>
      </c>
      <c r="T946" s="26">
        <v>1</v>
      </c>
      <c r="U946" s="26" t="s">
        <v>748</v>
      </c>
      <c r="V946" s="26" t="s">
        <v>730</v>
      </c>
      <c r="W946" s="26" t="s">
        <v>162</v>
      </c>
      <c r="X946" s="26"/>
    </row>
    <row r="947" spans="1:24" x14ac:dyDescent="0.25">
      <c r="A947" s="105">
        <v>46176</v>
      </c>
      <c r="B947" s="100">
        <v>33587</v>
      </c>
      <c r="C947" s="101" t="s">
        <v>285</v>
      </c>
      <c r="D947" s="100">
        <v>1</v>
      </c>
      <c r="E947" s="102">
        <v>330</v>
      </c>
      <c r="F947" s="55" t="s">
        <v>751</v>
      </c>
      <c r="G947" s="104">
        <v>9520</v>
      </c>
      <c r="H947" s="52" t="s">
        <v>140</v>
      </c>
      <c r="I947" s="106" t="s">
        <v>843</v>
      </c>
      <c r="J947" s="100"/>
      <c r="K947" s="100"/>
      <c r="L947" s="105"/>
      <c r="M947" s="105"/>
      <c r="N947" s="103"/>
      <c r="O947" s="57">
        <f t="shared" si="90"/>
        <v>0</v>
      </c>
      <c r="P947" s="30">
        <f>IFERROR(IF(M947="",0,M947-I.T[[#This Row],[Data Expedição]]),"")</f>
        <v>0</v>
      </c>
      <c r="Q947" s="59">
        <f t="shared" si="91"/>
        <v>46174</v>
      </c>
      <c r="R947" s="60" t="str">
        <f>IFERROR(IF(H947="Entregue",IF(COUNTIFS(I$2:$I2048,I947)&gt;1,"x",1),"x"),"")</f>
        <v>x</v>
      </c>
      <c r="S947" s="26">
        <v>2196</v>
      </c>
      <c r="T947" s="26">
        <v>1</v>
      </c>
      <c r="U947" s="26" t="s">
        <v>748</v>
      </c>
      <c r="V947" s="26" t="s">
        <v>730</v>
      </c>
      <c r="W947" s="26" t="s">
        <v>162</v>
      </c>
      <c r="X947" s="60"/>
    </row>
    <row r="948" spans="1:24" x14ac:dyDescent="0.25">
      <c r="A948" s="105">
        <v>46176</v>
      </c>
      <c r="B948" s="37">
        <v>33600</v>
      </c>
      <c r="C948" s="46" t="s">
        <v>266</v>
      </c>
      <c r="D948" s="37">
        <v>1</v>
      </c>
      <c r="E948" s="38">
        <v>324</v>
      </c>
      <c r="F948" s="55" t="s">
        <v>751</v>
      </c>
      <c r="G948" s="104">
        <v>9520</v>
      </c>
      <c r="H948" s="52" t="s">
        <v>140</v>
      </c>
      <c r="I948" s="106" t="s">
        <v>843</v>
      </c>
      <c r="J948" s="37"/>
      <c r="K948" s="37"/>
      <c r="L948" s="39"/>
      <c r="M948" s="39"/>
      <c r="N948" s="31"/>
      <c r="O948" s="30">
        <f t="shared" si="90"/>
        <v>0</v>
      </c>
      <c r="P948" s="30">
        <f>IFERROR(IF(M948="",0,M948-I.T[[#This Row],[Data Expedição]]),"")</f>
        <v>0</v>
      </c>
      <c r="Q948" s="32">
        <f t="shared" si="91"/>
        <v>46174</v>
      </c>
      <c r="R948" s="26" t="str">
        <f>IFERROR(IF(H948="Entregue",IF(COUNTIFS(I$2:$I2051,I948)&gt;1,"x",1),"x"),"")</f>
        <v>x</v>
      </c>
      <c r="S948" s="26">
        <v>2196</v>
      </c>
      <c r="T948" s="26">
        <v>1</v>
      </c>
      <c r="U948" s="26" t="s">
        <v>748</v>
      </c>
      <c r="V948" s="26" t="s">
        <v>730</v>
      </c>
      <c r="W948" s="26" t="s">
        <v>162</v>
      </c>
      <c r="X948" s="26"/>
    </row>
    <row r="949" spans="1:24" x14ac:dyDescent="0.25">
      <c r="A949" s="105">
        <v>46176</v>
      </c>
      <c r="B949" s="100">
        <v>33318</v>
      </c>
      <c r="C949" s="101" t="s">
        <v>230</v>
      </c>
      <c r="D949" s="100">
        <v>1</v>
      </c>
      <c r="E949" s="102">
        <v>324</v>
      </c>
      <c r="F949" s="55" t="s">
        <v>751</v>
      </c>
      <c r="G949" s="104">
        <v>9520</v>
      </c>
      <c r="H949" s="52" t="s">
        <v>140</v>
      </c>
      <c r="I949" s="106" t="s">
        <v>843</v>
      </c>
      <c r="J949" s="100"/>
      <c r="K949" s="100"/>
      <c r="L949" s="105"/>
      <c r="M949" s="105"/>
      <c r="N949" s="103"/>
      <c r="O949" s="57">
        <f t="shared" si="90"/>
        <v>0</v>
      </c>
      <c r="P949" s="30">
        <f>IFERROR(IF(M949="",0,M949-I.T[[#This Row],[Data Expedição]]),"")</f>
        <v>0</v>
      </c>
      <c r="Q949" s="59">
        <f t="shared" si="91"/>
        <v>46174</v>
      </c>
      <c r="R949" s="60" t="str">
        <f>IFERROR(IF(H949="Entregue",IF(COUNTIFS(I$2:$I2052,I949)&gt;1,"x",1),"x"),"")</f>
        <v>x</v>
      </c>
      <c r="S949" s="26">
        <v>2196</v>
      </c>
      <c r="T949" s="26">
        <v>1</v>
      </c>
      <c r="U949" s="26" t="s">
        <v>748</v>
      </c>
      <c r="V949" s="26" t="s">
        <v>730</v>
      </c>
      <c r="W949" s="26" t="s">
        <v>162</v>
      </c>
      <c r="X949" s="60"/>
    </row>
    <row r="950" spans="1:24" x14ac:dyDescent="0.25">
      <c r="A950" s="105">
        <v>46176</v>
      </c>
      <c r="B950" s="37">
        <v>32194</v>
      </c>
      <c r="C950" s="46" t="s">
        <v>263</v>
      </c>
      <c r="D950" s="37">
        <v>1</v>
      </c>
      <c r="E950" s="38">
        <v>312</v>
      </c>
      <c r="F950" s="55" t="s">
        <v>751</v>
      </c>
      <c r="G950" s="104">
        <v>9520</v>
      </c>
      <c r="H950" s="52" t="s">
        <v>140</v>
      </c>
      <c r="I950" s="106" t="s">
        <v>843</v>
      </c>
      <c r="J950" s="37"/>
      <c r="K950" s="37"/>
      <c r="L950" s="39"/>
      <c r="M950" s="39"/>
      <c r="N950" s="31"/>
      <c r="O950" s="30">
        <f t="shared" si="90"/>
        <v>0</v>
      </c>
      <c r="P950" s="30">
        <f>IFERROR(IF(M950="",0,M950-I.T[[#This Row],[Data Expedição]]),"")</f>
        <v>0</v>
      </c>
      <c r="Q950" s="32">
        <f t="shared" si="91"/>
        <v>46174</v>
      </c>
      <c r="R950" s="26" t="str">
        <f>IFERROR(IF(H950="Entregue",IF(COUNTIFS(I$2:$I2055,I950)&gt;1,"x",1),"x"),"")</f>
        <v>x</v>
      </c>
      <c r="S950" s="26">
        <v>2196</v>
      </c>
      <c r="T950" s="26">
        <v>1</v>
      </c>
      <c r="U950" s="26" t="s">
        <v>748</v>
      </c>
      <c r="V950" s="26" t="s">
        <v>730</v>
      </c>
      <c r="W950" s="26" t="s">
        <v>162</v>
      </c>
      <c r="X950" s="26"/>
    </row>
    <row r="951" spans="1:24" x14ac:dyDescent="0.25">
      <c r="A951" s="105">
        <v>46176</v>
      </c>
      <c r="B951" s="100">
        <v>33360</v>
      </c>
      <c r="C951" s="101" t="s">
        <v>235</v>
      </c>
      <c r="D951" s="100">
        <v>1</v>
      </c>
      <c r="E951" s="102">
        <v>312</v>
      </c>
      <c r="F951" s="55" t="s">
        <v>751</v>
      </c>
      <c r="G951" s="104">
        <v>9520</v>
      </c>
      <c r="H951" s="52" t="s">
        <v>140</v>
      </c>
      <c r="I951" s="106" t="s">
        <v>843</v>
      </c>
      <c r="J951" s="100"/>
      <c r="K951" s="100"/>
      <c r="L951" s="105"/>
      <c r="M951" s="105"/>
      <c r="N951" s="103"/>
      <c r="O951" s="57">
        <f t="shared" si="90"/>
        <v>0</v>
      </c>
      <c r="P951" s="30">
        <f>IFERROR(IF(M951="",0,M951-I.T[[#This Row],[Data Expedição]]),"")</f>
        <v>0</v>
      </c>
      <c r="Q951" s="59">
        <f t="shared" si="91"/>
        <v>46174</v>
      </c>
      <c r="R951" s="60" t="str">
        <f>IFERROR(IF(H951="Entregue",IF(COUNTIFS(I$2:$I2056,I951)&gt;1,"x",1),"x"),"")</f>
        <v>x</v>
      </c>
      <c r="S951" s="26">
        <v>2196</v>
      </c>
      <c r="T951" s="26">
        <v>1</v>
      </c>
      <c r="U951" s="26" t="s">
        <v>748</v>
      </c>
      <c r="V951" s="26" t="s">
        <v>730</v>
      </c>
      <c r="W951" s="26" t="s">
        <v>162</v>
      </c>
      <c r="X951" s="60"/>
    </row>
    <row r="952" spans="1:24" x14ac:dyDescent="0.25">
      <c r="A952" s="105">
        <v>46176</v>
      </c>
      <c r="B952" s="100">
        <v>33298</v>
      </c>
      <c r="C952" s="101" t="s">
        <v>332</v>
      </c>
      <c r="D952" s="100">
        <v>1</v>
      </c>
      <c r="E952" s="102">
        <v>300</v>
      </c>
      <c r="F952" s="55" t="s">
        <v>751</v>
      </c>
      <c r="G952" s="104">
        <v>9520</v>
      </c>
      <c r="H952" s="52" t="s">
        <v>140</v>
      </c>
      <c r="I952" s="106" t="s">
        <v>843</v>
      </c>
      <c r="J952" s="100"/>
      <c r="K952" s="100"/>
      <c r="L952" s="105"/>
      <c r="M952" s="105"/>
      <c r="N952" s="103"/>
      <c r="O952" s="57">
        <f t="shared" si="90"/>
        <v>0</v>
      </c>
      <c r="P952" s="30">
        <f>IFERROR(IF(M952="",0,M952-I.T[[#This Row],[Data Expedição]]),"")</f>
        <v>0</v>
      </c>
      <c r="Q952" s="59">
        <f t="shared" si="91"/>
        <v>46174</v>
      </c>
      <c r="R952" s="60" t="str">
        <f>IFERROR(IF(H952="Entregue",IF(COUNTIFS(I$2:$I2058,I952)&gt;1,"x",1),"x"),"")</f>
        <v>x</v>
      </c>
      <c r="S952" s="26">
        <v>2196</v>
      </c>
      <c r="T952" s="26">
        <v>1</v>
      </c>
      <c r="U952" s="26" t="s">
        <v>748</v>
      </c>
      <c r="V952" s="26" t="s">
        <v>730</v>
      </c>
      <c r="W952" s="26" t="s">
        <v>162</v>
      </c>
      <c r="X952" s="60"/>
    </row>
    <row r="953" spans="1:24" x14ac:dyDescent="0.25">
      <c r="A953" s="105">
        <v>46176</v>
      </c>
      <c r="B953" s="100">
        <v>95007</v>
      </c>
      <c r="C953" s="101" t="s">
        <v>274</v>
      </c>
      <c r="D953" s="100">
        <v>1</v>
      </c>
      <c r="E953" s="102">
        <v>300</v>
      </c>
      <c r="F953" s="55" t="s">
        <v>751</v>
      </c>
      <c r="G953" s="104">
        <v>9520</v>
      </c>
      <c r="H953" s="52" t="s">
        <v>140</v>
      </c>
      <c r="I953" s="106" t="s">
        <v>843</v>
      </c>
      <c r="J953" s="100"/>
      <c r="K953" s="100"/>
      <c r="L953" s="105"/>
      <c r="M953" s="105"/>
      <c r="N953" s="103"/>
      <c r="O953" s="57">
        <f t="shared" si="90"/>
        <v>0</v>
      </c>
      <c r="P953" s="30">
        <f>IFERROR(IF(M953="",0,M953-I.T[[#This Row],[Data Expedição]]),"")</f>
        <v>0</v>
      </c>
      <c r="Q953" s="59">
        <f t="shared" si="91"/>
        <v>46174</v>
      </c>
      <c r="R953" s="60" t="str">
        <f>IFERROR(IF(H953="Entregue",IF(COUNTIFS(I$2:$I2060,I953)&gt;1,"x",1),"x"),"")</f>
        <v>x</v>
      </c>
      <c r="S953" s="26">
        <v>2196</v>
      </c>
      <c r="T953" s="26">
        <v>1</v>
      </c>
      <c r="U953" s="26" t="s">
        <v>748</v>
      </c>
      <c r="V953" s="26" t="s">
        <v>730</v>
      </c>
      <c r="W953" s="26" t="s">
        <v>162</v>
      </c>
      <c r="X953" s="60"/>
    </row>
    <row r="954" spans="1:24" x14ac:dyDescent="0.25">
      <c r="A954" s="105">
        <v>46176</v>
      </c>
      <c r="B954" s="100">
        <v>95603</v>
      </c>
      <c r="C954" s="101" t="s">
        <v>248</v>
      </c>
      <c r="D954" s="100">
        <v>1</v>
      </c>
      <c r="E954" s="102">
        <v>264</v>
      </c>
      <c r="F954" s="55" t="s">
        <v>751</v>
      </c>
      <c r="G954" s="104">
        <v>9520</v>
      </c>
      <c r="H954" s="52" t="s">
        <v>140</v>
      </c>
      <c r="I954" s="106" t="s">
        <v>843</v>
      </c>
      <c r="J954" s="100"/>
      <c r="K954" s="100"/>
      <c r="L954" s="105"/>
      <c r="M954" s="105"/>
      <c r="N954" s="103"/>
      <c r="O954" s="57">
        <f t="shared" si="90"/>
        <v>0</v>
      </c>
      <c r="P954" s="30">
        <f>IFERROR(IF(M954="",0,M954-I.T[[#This Row],[Data Expedição]]),"")</f>
        <v>0</v>
      </c>
      <c r="Q954" s="59">
        <f t="shared" si="91"/>
        <v>46174</v>
      </c>
      <c r="R954" s="60" t="str">
        <f>IFERROR(IF(H954="Entregue",IF(COUNTIFS(I$2:$I2062,I954)&gt;1,"x",1),"x"),"")</f>
        <v>x</v>
      </c>
      <c r="S954" s="26">
        <v>2196</v>
      </c>
      <c r="T954" s="26">
        <v>1</v>
      </c>
      <c r="U954" s="26" t="s">
        <v>748</v>
      </c>
      <c r="V954" s="26" t="s">
        <v>730</v>
      </c>
      <c r="W954" s="26" t="s">
        <v>162</v>
      </c>
      <c r="X954" s="60"/>
    </row>
    <row r="955" spans="1:24" x14ac:dyDescent="0.25">
      <c r="A955" s="105">
        <v>46176</v>
      </c>
      <c r="B955" s="100">
        <v>33602</v>
      </c>
      <c r="C955" s="101" t="s">
        <v>331</v>
      </c>
      <c r="D955" s="100">
        <v>1</v>
      </c>
      <c r="E955" s="102">
        <v>252</v>
      </c>
      <c r="F955" s="55" t="s">
        <v>751</v>
      </c>
      <c r="G955" s="104">
        <v>9520</v>
      </c>
      <c r="H955" s="52" t="s">
        <v>140</v>
      </c>
      <c r="I955" s="106" t="s">
        <v>843</v>
      </c>
      <c r="J955" s="100"/>
      <c r="K955" s="100"/>
      <c r="L955" s="105"/>
      <c r="M955" s="105"/>
      <c r="N955" s="103"/>
      <c r="O955" s="57">
        <f t="shared" si="90"/>
        <v>0</v>
      </c>
      <c r="P955" s="30">
        <f>IFERROR(IF(M955="",0,M955-I.T[[#This Row],[Data Expedição]]),"")</f>
        <v>0</v>
      </c>
      <c r="Q955" s="59">
        <f t="shared" si="91"/>
        <v>46174</v>
      </c>
      <c r="R955" s="60" t="str">
        <f>IFERROR(IF(H955="Entregue",IF(COUNTIFS(I$2:$I2064,I955)&gt;1,"x",1),"x"),"")</f>
        <v>x</v>
      </c>
      <c r="S955" s="26">
        <v>2196</v>
      </c>
      <c r="T955" s="26">
        <v>1</v>
      </c>
      <c r="U955" s="26" t="s">
        <v>748</v>
      </c>
      <c r="V955" s="26" t="s">
        <v>730</v>
      </c>
      <c r="W955" s="26" t="s">
        <v>162</v>
      </c>
      <c r="X955" s="60"/>
    </row>
    <row r="956" spans="1:24" x14ac:dyDescent="0.25">
      <c r="A956" s="105">
        <v>46176</v>
      </c>
      <c r="B956" s="100">
        <v>32624</v>
      </c>
      <c r="C956" s="101" t="s">
        <v>239</v>
      </c>
      <c r="D956" s="100">
        <v>1</v>
      </c>
      <c r="E956" s="102">
        <v>240</v>
      </c>
      <c r="F956" s="55" t="s">
        <v>751</v>
      </c>
      <c r="G956" s="104">
        <v>9520</v>
      </c>
      <c r="H956" s="52" t="s">
        <v>140</v>
      </c>
      <c r="I956" s="106" t="s">
        <v>843</v>
      </c>
      <c r="J956" s="100"/>
      <c r="K956" s="100"/>
      <c r="L956" s="105"/>
      <c r="M956" s="105"/>
      <c r="N956" s="103"/>
      <c r="O956" s="57">
        <f t="shared" si="90"/>
        <v>0</v>
      </c>
      <c r="P956" s="30">
        <f>IFERROR(IF(M956="",0,M956-I.T[[#This Row],[Data Expedição]]),"")</f>
        <v>0</v>
      </c>
      <c r="Q956" s="59">
        <f t="shared" si="91"/>
        <v>46174</v>
      </c>
      <c r="R956" s="60" t="str">
        <f>IFERROR(IF(H956="Entregue",IF(COUNTIFS(I$2:$I2066,I956)&gt;1,"x",1),"x"),"")</f>
        <v>x</v>
      </c>
      <c r="S956" s="26">
        <v>2196</v>
      </c>
      <c r="T956" s="26">
        <v>1</v>
      </c>
      <c r="U956" s="26" t="s">
        <v>748</v>
      </c>
      <c r="V956" s="26" t="s">
        <v>730</v>
      </c>
      <c r="W956" s="26" t="s">
        <v>162</v>
      </c>
      <c r="X956" s="60"/>
    </row>
    <row r="957" spans="1:24" x14ac:dyDescent="0.25">
      <c r="A957" s="105">
        <v>46176</v>
      </c>
      <c r="B957" s="100">
        <v>33599</v>
      </c>
      <c r="C957" s="101" t="s">
        <v>292</v>
      </c>
      <c r="D957" s="100">
        <v>1</v>
      </c>
      <c r="E957" s="102">
        <v>240</v>
      </c>
      <c r="F957" s="55" t="s">
        <v>751</v>
      </c>
      <c r="G957" s="104">
        <v>9520</v>
      </c>
      <c r="H957" s="52" t="s">
        <v>140</v>
      </c>
      <c r="I957" s="106" t="s">
        <v>843</v>
      </c>
      <c r="J957" s="100"/>
      <c r="K957" s="100"/>
      <c r="L957" s="105"/>
      <c r="M957" s="105"/>
      <c r="N957" s="103"/>
      <c r="O957" s="57">
        <f t="shared" si="90"/>
        <v>0</v>
      </c>
      <c r="P957" s="30">
        <f>IFERROR(IF(M957="",0,M957-I.T[[#This Row],[Data Expedição]]),"")</f>
        <v>0</v>
      </c>
      <c r="Q957" s="59">
        <f t="shared" si="91"/>
        <v>46174</v>
      </c>
      <c r="R957" s="60" t="str">
        <f>IFERROR(IF(H957="Entregue",IF(COUNTIFS(I$2:$I2068,I957)&gt;1,"x",1),"x"),"")</f>
        <v>x</v>
      </c>
      <c r="S957" s="26">
        <v>2196</v>
      </c>
      <c r="T957" s="26">
        <v>1</v>
      </c>
      <c r="U957" s="26" t="s">
        <v>748</v>
      </c>
      <c r="V957" s="26" t="s">
        <v>730</v>
      </c>
      <c r="W957" s="26" t="s">
        <v>162</v>
      </c>
      <c r="X957" s="60"/>
    </row>
    <row r="958" spans="1:24" x14ac:dyDescent="0.25">
      <c r="A958" s="105">
        <v>46176</v>
      </c>
      <c r="B958" s="100">
        <v>33264</v>
      </c>
      <c r="C958" s="101" t="s">
        <v>240</v>
      </c>
      <c r="D958" s="100">
        <v>1</v>
      </c>
      <c r="E958" s="102">
        <v>234</v>
      </c>
      <c r="F958" s="55" t="s">
        <v>751</v>
      </c>
      <c r="G958" s="104">
        <v>9520</v>
      </c>
      <c r="H958" s="52" t="s">
        <v>140</v>
      </c>
      <c r="I958" s="106" t="s">
        <v>843</v>
      </c>
      <c r="J958" s="100"/>
      <c r="K958" s="100"/>
      <c r="L958" s="105"/>
      <c r="M958" s="105"/>
      <c r="N958" s="103"/>
      <c r="O958" s="57">
        <f t="shared" si="90"/>
        <v>0</v>
      </c>
      <c r="P958" s="30">
        <f>IFERROR(IF(M958="",0,M958-I.T[[#This Row],[Data Expedição]]),"")</f>
        <v>0</v>
      </c>
      <c r="Q958" s="59">
        <f t="shared" si="91"/>
        <v>46174</v>
      </c>
      <c r="R958" s="60" t="str">
        <f>IFERROR(IF(H958="Entregue",IF(COUNTIFS(I$2:$I2070,I958)&gt;1,"x",1),"x"),"")</f>
        <v>x</v>
      </c>
      <c r="S958" s="26">
        <v>2196</v>
      </c>
      <c r="T958" s="26">
        <v>1</v>
      </c>
      <c r="U958" s="26" t="s">
        <v>748</v>
      </c>
      <c r="V958" s="26" t="s">
        <v>730</v>
      </c>
      <c r="W958" s="26" t="s">
        <v>162</v>
      </c>
      <c r="X958" s="60"/>
    </row>
    <row r="959" spans="1:24" x14ac:dyDescent="0.25">
      <c r="A959" s="105">
        <v>46176</v>
      </c>
      <c r="B959" s="37">
        <v>33629</v>
      </c>
      <c r="C959" s="46" t="s">
        <v>525</v>
      </c>
      <c r="D959" s="37">
        <v>1</v>
      </c>
      <c r="E959" s="38">
        <v>228</v>
      </c>
      <c r="F959" s="55" t="s">
        <v>751</v>
      </c>
      <c r="G959" s="104">
        <v>9520</v>
      </c>
      <c r="H959" s="52" t="s">
        <v>140</v>
      </c>
      <c r="I959" s="106" t="s">
        <v>843</v>
      </c>
      <c r="J959" s="37"/>
      <c r="K959" s="37"/>
      <c r="L959" s="39"/>
      <c r="M959" s="39"/>
      <c r="N959" s="31"/>
      <c r="O959" s="30">
        <f t="shared" si="90"/>
        <v>0</v>
      </c>
      <c r="P959" s="30">
        <f>IFERROR(IF(M959="",0,M959-I.T[[#This Row],[Data Expedição]]),"")</f>
        <v>0</v>
      </c>
      <c r="Q959" s="32">
        <f t="shared" si="91"/>
        <v>46174</v>
      </c>
      <c r="R959" s="26" t="str">
        <f>IFERROR(IF(H959="Entregue",IF(COUNTIFS(I$2:$I2074,I959)&gt;1,"x",1),"x"),"")</f>
        <v>x</v>
      </c>
      <c r="S959" s="26">
        <v>2196</v>
      </c>
      <c r="T959" s="26">
        <v>1</v>
      </c>
      <c r="U959" s="26" t="s">
        <v>748</v>
      </c>
      <c r="V959" s="26" t="s">
        <v>730</v>
      </c>
      <c r="W959" s="26" t="s">
        <v>162</v>
      </c>
      <c r="X959" s="26"/>
    </row>
    <row r="960" spans="1:24" x14ac:dyDescent="0.25">
      <c r="A960" s="105">
        <v>46176</v>
      </c>
      <c r="B960" s="37">
        <v>43735</v>
      </c>
      <c r="C960" s="46" t="s">
        <v>323</v>
      </c>
      <c r="D960" s="37">
        <v>1</v>
      </c>
      <c r="E960" s="38">
        <v>228</v>
      </c>
      <c r="F960" s="4" t="s">
        <v>756</v>
      </c>
      <c r="G960" s="98">
        <v>9521</v>
      </c>
      <c r="H960" s="52" t="s">
        <v>140</v>
      </c>
      <c r="I960" s="28" t="s">
        <v>844</v>
      </c>
      <c r="J960" s="37"/>
      <c r="K960" s="37"/>
      <c r="L960" s="39"/>
      <c r="M960" s="39"/>
      <c r="N960" s="31"/>
      <c r="O960" s="30">
        <f t="shared" si="90"/>
        <v>0</v>
      </c>
      <c r="P960" s="30">
        <f>IFERROR(IF(M960="",0,M960-I.T[[#This Row],[Data Expedição]]),"")</f>
        <v>0</v>
      </c>
      <c r="Q960" s="32">
        <f t="shared" si="91"/>
        <v>46174</v>
      </c>
      <c r="R960" s="26" t="str">
        <f>IFERROR(IF(H960="Entregue",IF(COUNTIFS(I$2:$I2075,I960)&gt;1,"x",1),"x"),"")</f>
        <v>x</v>
      </c>
      <c r="S960" s="26">
        <v>2196</v>
      </c>
      <c r="T960" s="26">
        <v>1</v>
      </c>
      <c r="U960" s="26" t="s">
        <v>748</v>
      </c>
      <c r="V960" s="26" t="s">
        <v>730</v>
      </c>
      <c r="W960" s="26" t="s">
        <v>162</v>
      </c>
      <c r="X960" s="26"/>
    </row>
    <row r="961" spans="1:24" x14ac:dyDescent="0.25">
      <c r="A961" s="105">
        <v>46176</v>
      </c>
      <c r="B961" s="100">
        <v>43763</v>
      </c>
      <c r="C961" s="101" t="s">
        <v>526</v>
      </c>
      <c r="D961" s="100">
        <v>1</v>
      </c>
      <c r="E961" s="102">
        <v>228</v>
      </c>
      <c r="F961" s="4" t="s">
        <v>756</v>
      </c>
      <c r="G961" s="98">
        <v>9521</v>
      </c>
      <c r="H961" s="52" t="s">
        <v>140</v>
      </c>
      <c r="I961" s="28" t="s">
        <v>844</v>
      </c>
      <c r="J961" s="100"/>
      <c r="K961" s="100"/>
      <c r="L961" s="105"/>
      <c r="M961" s="105"/>
      <c r="N961" s="103"/>
      <c r="O961" s="57">
        <f t="shared" si="90"/>
        <v>0</v>
      </c>
      <c r="P961" s="30">
        <f>IFERROR(IF(M961="",0,M961-I.T[[#This Row],[Data Expedição]]),"")</f>
        <v>0</v>
      </c>
      <c r="Q961" s="59">
        <f t="shared" si="91"/>
        <v>46174</v>
      </c>
      <c r="R961" s="60" t="str">
        <f>IFERROR(IF(H961="Entregue",IF(COUNTIFS(I$2:$I2076,I961)&gt;1,"x",1),"x"),"")</f>
        <v>x</v>
      </c>
      <c r="S961" s="26">
        <v>2196</v>
      </c>
      <c r="T961" s="26">
        <v>1</v>
      </c>
      <c r="U961" s="26" t="s">
        <v>748</v>
      </c>
      <c r="V961" s="26" t="s">
        <v>730</v>
      </c>
      <c r="W961" s="26" t="s">
        <v>162</v>
      </c>
      <c r="X961" s="60"/>
    </row>
    <row r="962" spans="1:24" x14ac:dyDescent="0.25">
      <c r="A962" s="105">
        <v>46176</v>
      </c>
      <c r="B962" s="100">
        <v>33595</v>
      </c>
      <c r="C962" s="101" t="s">
        <v>527</v>
      </c>
      <c r="D962" s="100">
        <v>1</v>
      </c>
      <c r="E962" s="102">
        <v>228</v>
      </c>
      <c r="F962" s="4" t="s">
        <v>756</v>
      </c>
      <c r="G962" s="98">
        <v>9521</v>
      </c>
      <c r="H962" s="52" t="s">
        <v>140</v>
      </c>
      <c r="I962" s="28" t="s">
        <v>844</v>
      </c>
      <c r="J962" s="100"/>
      <c r="K962" s="100"/>
      <c r="L962" s="105"/>
      <c r="M962" s="105"/>
      <c r="N962" s="103"/>
      <c r="O962" s="57">
        <f t="shared" si="90"/>
        <v>0</v>
      </c>
      <c r="P962" s="30">
        <f>IFERROR(IF(M962="",0,M962-I.T[[#This Row],[Data Expedição]]),"")</f>
        <v>0</v>
      </c>
      <c r="Q962" s="59">
        <f t="shared" si="91"/>
        <v>46174</v>
      </c>
      <c r="R962" s="60" t="str">
        <f>IFERROR(IF(H962="Entregue",IF(COUNTIFS(I$2:$I2078,I962)&gt;1,"x",1),"x"),"")</f>
        <v>x</v>
      </c>
      <c r="S962" s="26">
        <v>2196</v>
      </c>
      <c r="T962" s="26">
        <v>1</v>
      </c>
      <c r="U962" s="26" t="s">
        <v>748</v>
      </c>
      <c r="V962" s="26" t="s">
        <v>730</v>
      </c>
      <c r="W962" s="26" t="s">
        <v>162</v>
      </c>
      <c r="X962" s="60"/>
    </row>
    <row r="963" spans="1:24" x14ac:dyDescent="0.25">
      <c r="A963" s="105">
        <v>46176</v>
      </c>
      <c r="B963" s="100">
        <v>95552</v>
      </c>
      <c r="C963" s="101" t="s">
        <v>278</v>
      </c>
      <c r="D963" s="100">
        <v>1</v>
      </c>
      <c r="E963" s="102">
        <v>222</v>
      </c>
      <c r="F963" s="4" t="s">
        <v>756</v>
      </c>
      <c r="G963" s="98">
        <v>9521</v>
      </c>
      <c r="H963" s="52" t="s">
        <v>140</v>
      </c>
      <c r="I963" s="28" t="s">
        <v>844</v>
      </c>
      <c r="J963" s="100"/>
      <c r="K963" s="100"/>
      <c r="L963" s="105"/>
      <c r="M963" s="105"/>
      <c r="N963" s="103"/>
      <c r="O963" s="57">
        <f t="shared" si="90"/>
        <v>0</v>
      </c>
      <c r="P963" s="30">
        <f>IFERROR(IF(M963="",0,M963-I.T[[#This Row],[Data Expedição]]),"")</f>
        <v>0</v>
      </c>
      <c r="Q963" s="59">
        <f t="shared" si="91"/>
        <v>46174</v>
      </c>
      <c r="R963" s="60" t="str">
        <f>IFERROR(IF(H963="Entregue",IF(COUNTIFS(I$2:$I2080,I963)&gt;1,"x",1),"x"),"")</f>
        <v>x</v>
      </c>
      <c r="S963" s="26">
        <v>2196</v>
      </c>
      <c r="T963" s="26">
        <v>1</v>
      </c>
      <c r="U963" s="26" t="s">
        <v>748</v>
      </c>
      <c r="V963" s="26" t="s">
        <v>730</v>
      </c>
      <c r="W963" s="26" t="s">
        <v>162</v>
      </c>
      <c r="X963" s="60"/>
    </row>
    <row r="964" spans="1:24" x14ac:dyDescent="0.25">
      <c r="A964" s="105">
        <v>46176</v>
      </c>
      <c r="B964" s="100">
        <v>95241</v>
      </c>
      <c r="C964" s="101" t="s">
        <v>529</v>
      </c>
      <c r="D964" s="100">
        <v>1</v>
      </c>
      <c r="E964" s="102">
        <v>204</v>
      </c>
      <c r="F964" s="4" t="s">
        <v>756</v>
      </c>
      <c r="G964" s="98">
        <v>9521</v>
      </c>
      <c r="H964" s="52" t="s">
        <v>140</v>
      </c>
      <c r="I964" s="28" t="s">
        <v>844</v>
      </c>
      <c r="J964" s="100"/>
      <c r="K964" s="100"/>
      <c r="L964" s="105"/>
      <c r="M964" s="105"/>
      <c r="N964" s="103"/>
      <c r="O964" s="57">
        <f t="shared" si="90"/>
        <v>0</v>
      </c>
      <c r="P964" s="30">
        <f>IFERROR(IF(M964="",0,M964-I.T[[#This Row],[Data Expedição]]),"")</f>
        <v>0</v>
      </c>
      <c r="Q964" s="59">
        <f t="shared" si="91"/>
        <v>46174</v>
      </c>
      <c r="R964" s="60" t="str">
        <f>IFERROR(IF(H964="Entregue",IF(COUNTIFS(I$2:$I2082,I964)&gt;1,"x",1),"x"),"")</f>
        <v>x</v>
      </c>
      <c r="S964" s="26">
        <v>2196</v>
      </c>
      <c r="T964" s="26">
        <v>1</v>
      </c>
      <c r="U964" s="26" t="s">
        <v>748</v>
      </c>
      <c r="V964" s="26" t="s">
        <v>730</v>
      </c>
      <c r="W964" s="26" t="s">
        <v>162</v>
      </c>
      <c r="X964" s="60"/>
    </row>
    <row r="965" spans="1:24" x14ac:dyDescent="0.25">
      <c r="A965" s="105">
        <v>46176</v>
      </c>
      <c r="B965" s="37">
        <v>95556</v>
      </c>
      <c r="C965" s="46" t="s">
        <v>44</v>
      </c>
      <c r="D965" s="37">
        <v>1</v>
      </c>
      <c r="E965" s="38">
        <v>198</v>
      </c>
      <c r="F965" s="4" t="s">
        <v>756</v>
      </c>
      <c r="G965" s="98">
        <v>9521</v>
      </c>
      <c r="H965" s="52" t="s">
        <v>140</v>
      </c>
      <c r="I965" s="28" t="s">
        <v>844</v>
      </c>
      <c r="J965" s="37"/>
      <c r="K965" s="37"/>
      <c r="L965" s="39"/>
      <c r="M965" s="39"/>
      <c r="N965" s="31"/>
      <c r="O965" s="30">
        <f t="shared" si="90"/>
        <v>0</v>
      </c>
      <c r="P965" s="30">
        <f>IFERROR(IF(M965="",0,M965-I.T[[#This Row],[Data Expedição]]),"")</f>
        <v>0</v>
      </c>
      <c r="Q965" s="32">
        <f t="shared" si="91"/>
        <v>46174</v>
      </c>
      <c r="R965" s="26" t="str">
        <f>IFERROR(IF(H965="Entregue",IF(COUNTIFS(I$2:$I2085,I965)&gt;1,"x",1),"x"),"")</f>
        <v>x</v>
      </c>
      <c r="S965" s="26">
        <v>2196</v>
      </c>
      <c r="T965" s="26">
        <v>1</v>
      </c>
      <c r="U965" s="26" t="s">
        <v>748</v>
      </c>
      <c r="V965" s="26" t="s">
        <v>730</v>
      </c>
      <c r="W965" s="26" t="s">
        <v>162</v>
      </c>
      <c r="X965" s="26"/>
    </row>
    <row r="966" spans="1:24" x14ac:dyDescent="0.25">
      <c r="A966" s="105">
        <v>46176</v>
      </c>
      <c r="B966" s="100">
        <v>32650</v>
      </c>
      <c r="C966" s="101" t="s">
        <v>334</v>
      </c>
      <c r="D966" s="100">
        <v>1</v>
      </c>
      <c r="E966" s="102">
        <v>198</v>
      </c>
      <c r="F966" s="4" t="s">
        <v>756</v>
      </c>
      <c r="G966" s="98">
        <v>9521</v>
      </c>
      <c r="H966" s="52" t="s">
        <v>140</v>
      </c>
      <c r="I966" s="28" t="s">
        <v>844</v>
      </c>
      <c r="J966" s="100"/>
      <c r="K966" s="100"/>
      <c r="L966" s="105"/>
      <c r="M966" s="105"/>
      <c r="N966" s="103"/>
      <c r="O966" s="57">
        <f t="shared" si="90"/>
        <v>0</v>
      </c>
      <c r="P966" s="30">
        <f>IFERROR(IF(M966="",0,M966-I.T[[#This Row],[Data Expedição]]),"")</f>
        <v>0</v>
      </c>
      <c r="Q966" s="59">
        <f t="shared" si="91"/>
        <v>46174</v>
      </c>
      <c r="R966" s="60" t="str">
        <f>IFERROR(IF(H966="Entregue",IF(COUNTIFS(I$2:$I2086,I966)&gt;1,"x",1),"x"),"")</f>
        <v>x</v>
      </c>
      <c r="S966" s="26">
        <v>2196</v>
      </c>
      <c r="T966" s="26">
        <v>1</v>
      </c>
      <c r="U966" s="26" t="s">
        <v>748</v>
      </c>
      <c r="V966" s="26" t="s">
        <v>730</v>
      </c>
      <c r="W966" s="26" t="s">
        <v>162</v>
      </c>
      <c r="X966" s="60"/>
    </row>
    <row r="967" spans="1:24" x14ac:dyDescent="0.25">
      <c r="A967" s="105">
        <v>46176</v>
      </c>
      <c r="B967" s="100">
        <v>32780</v>
      </c>
      <c r="C967" s="101" t="s">
        <v>333</v>
      </c>
      <c r="D967" s="100">
        <v>1</v>
      </c>
      <c r="E967" s="102">
        <v>180</v>
      </c>
      <c r="F967" s="4" t="s">
        <v>756</v>
      </c>
      <c r="G967" s="98">
        <v>9521</v>
      </c>
      <c r="H967" s="52" t="s">
        <v>140</v>
      </c>
      <c r="I967" s="28" t="s">
        <v>844</v>
      </c>
      <c r="J967" s="100"/>
      <c r="K967" s="100"/>
      <c r="L967" s="105"/>
      <c r="M967" s="105"/>
      <c r="N967" s="103"/>
      <c r="O967" s="57">
        <f t="shared" si="90"/>
        <v>0</v>
      </c>
      <c r="P967" s="30">
        <f>IFERROR(IF(M967="",0,M967-I.T[[#This Row],[Data Expedição]]),"")</f>
        <v>0</v>
      </c>
      <c r="Q967" s="59">
        <f t="shared" si="91"/>
        <v>46174</v>
      </c>
      <c r="R967" s="60" t="str">
        <f>IFERROR(IF(H967="Entregue",IF(COUNTIFS(I$2:$I2088,I967)&gt;1,"x",1),"x"),"")</f>
        <v>x</v>
      </c>
      <c r="S967" s="26">
        <v>2196</v>
      </c>
      <c r="T967" s="26">
        <v>1</v>
      </c>
      <c r="U967" s="26" t="s">
        <v>748</v>
      </c>
      <c r="V967" s="26" t="s">
        <v>730</v>
      </c>
      <c r="W967" s="26" t="s">
        <v>162</v>
      </c>
      <c r="X967" s="60"/>
    </row>
    <row r="968" spans="1:24" x14ac:dyDescent="0.25">
      <c r="A968" s="105">
        <v>46176</v>
      </c>
      <c r="B968" s="37">
        <v>33588</v>
      </c>
      <c r="C968" s="46" t="s">
        <v>531</v>
      </c>
      <c r="D968" s="37">
        <v>1</v>
      </c>
      <c r="E968" s="38">
        <v>180</v>
      </c>
      <c r="F968" s="4" t="s">
        <v>756</v>
      </c>
      <c r="G968" s="98">
        <v>9521</v>
      </c>
      <c r="H968" s="52" t="s">
        <v>140</v>
      </c>
      <c r="I968" s="28" t="s">
        <v>844</v>
      </c>
      <c r="J968" s="37"/>
      <c r="K968" s="37"/>
      <c r="L968" s="39"/>
      <c r="M968" s="39"/>
      <c r="N968" s="31"/>
      <c r="O968" s="30">
        <f t="shared" si="90"/>
        <v>0</v>
      </c>
      <c r="P968" s="30">
        <f>IFERROR(IF(M968="",0,M968-I.T[[#This Row],[Data Expedição]]),"")</f>
        <v>0</v>
      </c>
      <c r="Q968" s="32">
        <f t="shared" si="91"/>
        <v>46174</v>
      </c>
      <c r="R968" s="26" t="str">
        <f>IFERROR(IF(H968="Entregue",IF(COUNTIFS(I$2:$I2091,I968)&gt;1,"x",1),"x"),"")</f>
        <v>x</v>
      </c>
      <c r="S968" s="26">
        <v>2196</v>
      </c>
      <c r="T968" s="26">
        <v>1</v>
      </c>
      <c r="U968" s="26" t="s">
        <v>748</v>
      </c>
      <c r="V968" s="26" t="s">
        <v>730</v>
      </c>
      <c r="W968" s="26" t="s">
        <v>162</v>
      </c>
      <c r="X968" s="26"/>
    </row>
    <row r="969" spans="1:24" x14ac:dyDescent="0.25">
      <c r="A969" s="105">
        <v>46176</v>
      </c>
      <c r="B969" s="100">
        <v>34665</v>
      </c>
      <c r="C969" s="101" t="s">
        <v>287</v>
      </c>
      <c r="D969" s="100">
        <v>1</v>
      </c>
      <c r="E969" s="102">
        <v>180</v>
      </c>
      <c r="F969" s="4" t="s">
        <v>756</v>
      </c>
      <c r="G969" s="98">
        <v>9521</v>
      </c>
      <c r="H969" s="52" t="s">
        <v>140</v>
      </c>
      <c r="I969" s="28" t="s">
        <v>844</v>
      </c>
      <c r="J969" s="100"/>
      <c r="K969" s="100"/>
      <c r="L969" s="105"/>
      <c r="M969" s="105"/>
      <c r="N969" s="103"/>
      <c r="O969" s="57">
        <f t="shared" si="90"/>
        <v>0</v>
      </c>
      <c r="P969" s="30">
        <f>IFERROR(IF(M969="",0,M969-I.T[[#This Row],[Data Expedição]]),"")</f>
        <v>0</v>
      </c>
      <c r="Q969" s="59">
        <f t="shared" si="91"/>
        <v>46174</v>
      </c>
      <c r="R969" s="60" t="str">
        <f>IFERROR(IF(H969="Entregue",IF(COUNTIFS(I$2:$I2092,I969)&gt;1,"x",1),"x"),"")</f>
        <v>x</v>
      </c>
      <c r="S969" s="26">
        <v>2196</v>
      </c>
      <c r="T969" s="26">
        <v>1</v>
      </c>
      <c r="U969" s="26" t="s">
        <v>748</v>
      </c>
      <c r="V969" s="26" t="s">
        <v>730</v>
      </c>
      <c r="W969" s="26" t="s">
        <v>162</v>
      </c>
      <c r="X969" s="60"/>
    </row>
    <row r="970" spans="1:24" x14ac:dyDescent="0.25">
      <c r="A970" s="105">
        <v>46176</v>
      </c>
      <c r="B970" s="100">
        <v>95677</v>
      </c>
      <c r="C970" s="101" t="s">
        <v>264</v>
      </c>
      <c r="D970" s="100">
        <v>1</v>
      </c>
      <c r="E970" s="102">
        <v>180</v>
      </c>
      <c r="F970" s="4" t="s">
        <v>756</v>
      </c>
      <c r="G970" s="98">
        <v>9521</v>
      </c>
      <c r="H970" s="52" t="s">
        <v>140</v>
      </c>
      <c r="I970" s="28" t="s">
        <v>844</v>
      </c>
      <c r="J970" s="100"/>
      <c r="K970" s="100"/>
      <c r="L970" s="105"/>
      <c r="M970" s="105"/>
      <c r="N970" s="103"/>
      <c r="O970" s="57">
        <f t="shared" si="90"/>
        <v>0</v>
      </c>
      <c r="P970" s="30">
        <f>IFERROR(IF(M970="",0,M970-I.T[[#This Row],[Data Expedição]]),"")</f>
        <v>0</v>
      </c>
      <c r="Q970" s="59">
        <f t="shared" si="91"/>
        <v>46174</v>
      </c>
      <c r="R970" s="60" t="str">
        <f>IFERROR(IF(H970="Entregue",IF(COUNTIFS(I$2:$I2094,I970)&gt;1,"x",1),"x"),"")</f>
        <v>x</v>
      </c>
      <c r="S970" s="26">
        <v>2196</v>
      </c>
      <c r="T970" s="26">
        <v>1</v>
      </c>
      <c r="U970" s="26" t="s">
        <v>748</v>
      </c>
      <c r="V970" s="26" t="s">
        <v>730</v>
      </c>
      <c r="W970" s="26" t="s">
        <v>162</v>
      </c>
      <c r="X970" s="60"/>
    </row>
    <row r="971" spans="1:24" x14ac:dyDescent="0.25">
      <c r="A971" s="105">
        <v>46176</v>
      </c>
      <c r="B971" s="100">
        <v>33322</v>
      </c>
      <c r="C971" s="101" t="s">
        <v>347</v>
      </c>
      <c r="D971" s="100">
        <v>1</v>
      </c>
      <c r="E971" s="102">
        <v>168</v>
      </c>
      <c r="F971" s="4" t="s">
        <v>756</v>
      </c>
      <c r="G971" s="98">
        <v>9521</v>
      </c>
      <c r="H971" s="52" t="s">
        <v>140</v>
      </c>
      <c r="I971" s="28" t="s">
        <v>844</v>
      </c>
      <c r="J971" s="100"/>
      <c r="K971" s="100"/>
      <c r="L971" s="105"/>
      <c r="M971" s="105"/>
      <c r="N971" s="103"/>
      <c r="O971" s="57">
        <f t="shared" si="90"/>
        <v>0</v>
      </c>
      <c r="P971" s="30">
        <f>IFERROR(IF(M971="",0,M971-I.T[[#This Row],[Data Expedição]]),"")</f>
        <v>0</v>
      </c>
      <c r="Q971" s="59">
        <f t="shared" si="91"/>
        <v>46174</v>
      </c>
      <c r="R971" s="60" t="str">
        <f>IFERROR(IF(H971="Entregue",IF(COUNTIFS(I$2:$I2096,I971)&gt;1,"x",1),"x"),"")</f>
        <v>x</v>
      </c>
      <c r="S971" s="26">
        <v>2196</v>
      </c>
      <c r="T971" s="26">
        <v>1</v>
      </c>
      <c r="U971" s="26" t="s">
        <v>748</v>
      </c>
      <c r="V971" s="26" t="s">
        <v>730</v>
      </c>
      <c r="W971" s="26" t="s">
        <v>162</v>
      </c>
      <c r="X971" s="60"/>
    </row>
    <row r="972" spans="1:24" x14ac:dyDescent="0.25">
      <c r="A972" s="105">
        <v>46176</v>
      </c>
      <c r="B972" s="100">
        <v>32926</v>
      </c>
      <c r="C972" s="101" t="s">
        <v>354</v>
      </c>
      <c r="D972" s="100">
        <v>1</v>
      </c>
      <c r="E972" s="102">
        <v>138</v>
      </c>
      <c r="F972" s="4" t="s">
        <v>756</v>
      </c>
      <c r="G972" s="98">
        <v>9521</v>
      </c>
      <c r="H972" s="52" t="s">
        <v>140</v>
      </c>
      <c r="I972" s="28" t="s">
        <v>844</v>
      </c>
      <c r="J972" s="100"/>
      <c r="K972" s="100"/>
      <c r="L972" s="105"/>
      <c r="M972" s="105"/>
      <c r="N972" s="103"/>
      <c r="O972" s="57">
        <f t="shared" si="90"/>
        <v>0</v>
      </c>
      <c r="P972" s="30">
        <f>IFERROR(IF(M972="",0,M972-I.T[[#This Row],[Data Expedição]]),"")</f>
        <v>0</v>
      </c>
      <c r="Q972" s="59">
        <f t="shared" si="91"/>
        <v>46174</v>
      </c>
      <c r="R972" s="60" t="str">
        <f>IFERROR(IF(H972="Entregue",IF(COUNTIFS(I$2:$I2098,I972)&gt;1,"x",1),"x"),"")</f>
        <v>x</v>
      </c>
      <c r="S972" s="26">
        <v>2196</v>
      </c>
      <c r="T972" s="26">
        <v>1</v>
      </c>
      <c r="U972" s="26" t="s">
        <v>748</v>
      </c>
      <c r="V972" s="26" t="s">
        <v>730</v>
      </c>
      <c r="W972" s="26" t="s">
        <v>162</v>
      </c>
      <c r="X972" s="60"/>
    </row>
    <row r="973" spans="1:24" x14ac:dyDescent="0.25">
      <c r="A973" s="105">
        <v>46176</v>
      </c>
      <c r="B973" s="37">
        <v>33594</v>
      </c>
      <c r="C973" s="46" t="s">
        <v>533</v>
      </c>
      <c r="D973" s="37">
        <v>1</v>
      </c>
      <c r="E973" s="38">
        <v>138</v>
      </c>
      <c r="F973" s="4" t="s">
        <v>756</v>
      </c>
      <c r="G973" s="98">
        <v>9521</v>
      </c>
      <c r="H973" s="52" t="s">
        <v>140</v>
      </c>
      <c r="I973" s="28" t="s">
        <v>844</v>
      </c>
      <c r="J973" s="37"/>
      <c r="K973" s="37"/>
      <c r="L973" s="39"/>
      <c r="M973" s="39"/>
      <c r="N973" s="31"/>
      <c r="O973" s="30">
        <f t="shared" si="90"/>
        <v>0</v>
      </c>
      <c r="P973" s="30">
        <f>IFERROR(IF(M973="",0,M973-I.T[[#This Row],[Data Expedição]]),"")</f>
        <v>0</v>
      </c>
      <c r="Q973" s="32">
        <f t="shared" si="91"/>
        <v>46174</v>
      </c>
      <c r="R973" s="26" t="str">
        <f>IFERROR(IF(H973="Entregue",IF(COUNTIFS(I$2:$I2101,I973)&gt;1,"x",1),"x"),"")</f>
        <v>x</v>
      </c>
      <c r="S973" s="26">
        <v>2196</v>
      </c>
      <c r="T973" s="26">
        <v>1</v>
      </c>
      <c r="U973" s="26" t="s">
        <v>748</v>
      </c>
      <c r="V973" s="26" t="s">
        <v>730</v>
      </c>
      <c r="W973" s="26" t="s">
        <v>162</v>
      </c>
      <c r="X973" s="26"/>
    </row>
    <row r="974" spans="1:24" x14ac:dyDescent="0.25">
      <c r="A974" s="105">
        <v>46176</v>
      </c>
      <c r="B974" s="100">
        <v>33630</v>
      </c>
      <c r="C974" s="101" t="s">
        <v>534</v>
      </c>
      <c r="D974" s="100">
        <v>1</v>
      </c>
      <c r="E974" s="102">
        <v>138</v>
      </c>
      <c r="F974" s="4" t="s">
        <v>756</v>
      </c>
      <c r="G974" s="98">
        <v>9521</v>
      </c>
      <c r="H974" s="52" t="s">
        <v>140</v>
      </c>
      <c r="I974" s="28" t="s">
        <v>844</v>
      </c>
      <c r="J974" s="100"/>
      <c r="K974" s="100"/>
      <c r="L974" s="105"/>
      <c r="M974" s="105"/>
      <c r="N974" s="103"/>
      <c r="O974" s="57">
        <f t="shared" si="90"/>
        <v>0</v>
      </c>
      <c r="P974" s="30">
        <f>IFERROR(IF(M974="",0,M974-I.T[[#This Row],[Data Expedição]]),"")</f>
        <v>0</v>
      </c>
      <c r="Q974" s="59">
        <f t="shared" si="91"/>
        <v>46174</v>
      </c>
      <c r="R974" s="60" t="str">
        <f>IFERROR(IF(H974="Entregue",IF(COUNTIFS(I$2:$I2102,I974)&gt;1,"x",1),"x"),"")</f>
        <v>x</v>
      </c>
      <c r="S974" s="26">
        <v>2196</v>
      </c>
      <c r="T974" s="26">
        <v>1</v>
      </c>
      <c r="U974" s="26" t="s">
        <v>748</v>
      </c>
      <c r="V974" s="26" t="s">
        <v>730</v>
      </c>
      <c r="W974" s="26" t="s">
        <v>162</v>
      </c>
      <c r="X974" s="60"/>
    </row>
    <row r="975" spans="1:24" x14ac:dyDescent="0.25">
      <c r="A975" s="105">
        <v>46176</v>
      </c>
      <c r="B975" s="100">
        <v>32923</v>
      </c>
      <c r="C975" s="101" t="s">
        <v>346</v>
      </c>
      <c r="D975" s="100">
        <v>1</v>
      </c>
      <c r="E975" s="102">
        <v>84</v>
      </c>
      <c r="F975" s="4" t="s">
        <v>756</v>
      </c>
      <c r="G975" s="98">
        <v>9521</v>
      </c>
      <c r="H975" s="52" t="s">
        <v>140</v>
      </c>
      <c r="I975" s="28" t="s">
        <v>844</v>
      </c>
      <c r="J975" s="100"/>
      <c r="K975" s="100"/>
      <c r="L975" s="105"/>
      <c r="M975" s="105"/>
      <c r="N975" s="103"/>
      <c r="O975" s="57">
        <f t="shared" si="90"/>
        <v>0</v>
      </c>
      <c r="P975" s="30">
        <f>IFERROR(IF(M975="",0,M975-I.T[[#This Row],[Data Expedição]]),"")</f>
        <v>0</v>
      </c>
      <c r="Q975" s="59">
        <f t="shared" si="91"/>
        <v>46174</v>
      </c>
      <c r="R975" s="60" t="str">
        <f>IFERROR(IF(H975="Entregue",IF(COUNTIFS(I$2:$I2104,I975)&gt;1,"x",1),"x"),"")</f>
        <v>x</v>
      </c>
      <c r="S975" s="26">
        <v>2196</v>
      </c>
      <c r="T975" s="26">
        <v>1</v>
      </c>
      <c r="U975" s="26" t="s">
        <v>748</v>
      </c>
      <c r="V975" s="26" t="s">
        <v>730</v>
      </c>
      <c r="W975" s="26" t="s">
        <v>162</v>
      </c>
      <c r="X975" s="60"/>
    </row>
    <row r="976" spans="1:24" x14ac:dyDescent="0.25">
      <c r="A976" s="105">
        <v>46176</v>
      </c>
      <c r="B976" s="100">
        <v>32910</v>
      </c>
      <c r="C976" s="101" t="s">
        <v>364</v>
      </c>
      <c r="D976" s="100">
        <v>1</v>
      </c>
      <c r="E976" s="102">
        <v>42</v>
      </c>
      <c r="F976" s="4" t="s">
        <v>756</v>
      </c>
      <c r="G976" s="98">
        <v>9521</v>
      </c>
      <c r="H976" s="52" t="s">
        <v>140</v>
      </c>
      <c r="I976" s="28" t="s">
        <v>844</v>
      </c>
      <c r="J976" s="100"/>
      <c r="K976" s="100"/>
      <c r="L976" s="105"/>
      <c r="M976" s="105"/>
      <c r="N976" s="103"/>
      <c r="O976" s="57">
        <f t="shared" si="90"/>
        <v>0</v>
      </c>
      <c r="P976" s="30">
        <f>IFERROR(IF(M976="",0,M976-I.T[[#This Row],[Data Expedição]]),"")</f>
        <v>0</v>
      </c>
      <c r="Q976" s="59">
        <f t="shared" si="91"/>
        <v>46174</v>
      </c>
      <c r="R976" s="60" t="str">
        <f>IFERROR(IF(H976="Entregue",IF(COUNTIFS(I$2:$I2106,I976)&gt;1,"x",1),"x"),"")</f>
        <v>x</v>
      </c>
      <c r="S976" s="26">
        <v>2196</v>
      </c>
      <c r="T976" s="26">
        <v>1</v>
      </c>
      <c r="U976" s="26" t="s">
        <v>748</v>
      </c>
      <c r="V976" s="26" t="s">
        <v>730</v>
      </c>
      <c r="W976" s="26" t="s">
        <v>162</v>
      </c>
      <c r="X976" s="60"/>
    </row>
    <row r="977" spans="1:24" x14ac:dyDescent="0.25">
      <c r="A977" s="105">
        <v>46176</v>
      </c>
      <c r="B977" s="100">
        <v>34943</v>
      </c>
      <c r="C977" s="101" t="s">
        <v>273</v>
      </c>
      <c r="D977" s="100">
        <v>1</v>
      </c>
      <c r="E977" s="102">
        <v>42</v>
      </c>
      <c r="F977" s="4" t="s">
        <v>756</v>
      </c>
      <c r="G977" s="98">
        <v>9521</v>
      </c>
      <c r="H977" s="52" t="s">
        <v>140</v>
      </c>
      <c r="I977" s="28" t="s">
        <v>844</v>
      </c>
      <c r="J977" s="100"/>
      <c r="K977" s="100"/>
      <c r="L977" s="105"/>
      <c r="M977" s="105"/>
      <c r="N977" s="103"/>
      <c r="O977" s="57">
        <f t="shared" si="90"/>
        <v>0</v>
      </c>
      <c r="P977" s="30">
        <f>IFERROR(IF(M977="",0,M977-I.T[[#This Row],[Data Expedição]]),"")</f>
        <v>0</v>
      </c>
      <c r="Q977" s="59">
        <f t="shared" si="91"/>
        <v>46174</v>
      </c>
      <c r="R977" s="60" t="str">
        <f>IFERROR(IF(H977="Entregue",IF(COUNTIFS(I$2:$I2108,I977)&gt;1,"x",1),"x"),"")</f>
        <v>x</v>
      </c>
      <c r="S977" s="26">
        <v>2196</v>
      </c>
      <c r="T977" s="26">
        <v>1</v>
      </c>
      <c r="U977" s="26" t="s">
        <v>748</v>
      </c>
      <c r="V977" s="26" t="s">
        <v>730</v>
      </c>
      <c r="W977" s="26" t="s">
        <v>162</v>
      </c>
      <c r="X977" s="60"/>
    </row>
    <row r="978" spans="1:24" x14ac:dyDescent="0.25">
      <c r="A978" s="105">
        <v>46176</v>
      </c>
      <c r="B978" s="100">
        <v>95239</v>
      </c>
      <c r="C978" s="101" t="s">
        <v>260</v>
      </c>
      <c r="D978" s="100">
        <v>1</v>
      </c>
      <c r="E978" s="102">
        <v>24</v>
      </c>
      <c r="F978" s="4" t="s">
        <v>756</v>
      </c>
      <c r="G978" s="98">
        <v>9521</v>
      </c>
      <c r="H978" s="52" t="s">
        <v>140</v>
      </c>
      <c r="I978" s="28" t="s">
        <v>844</v>
      </c>
      <c r="J978" s="100"/>
      <c r="K978" s="100"/>
      <c r="L978" s="105"/>
      <c r="M978" s="105"/>
      <c r="N978" s="103"/>
      <c r="O978" s="57">
        <f t="shared" si="90"/>
        <v>0</v>
      </c>
      <c r="P978" s="30">
        <f>IFERROR(IF(M978="",0,M978-I.T[[#This Row],[Data Expedição]]),"")</f>
        <v>0</v>
      </c>
      <c r="Q978" s="59">
        <f t="shared" si="91"/>
        <v>46174</v>
      </c>
      <c r="R978" s="60" t="str">
        <f>IFERROR(IF(H978="Entregue",IF(COUNTIFS(I$2:$I2110,I978)&gt;1,"x",1),"x"),"")</f>
        <v>x</v>
      </c>
      <c r="S978" s="26">
        <v>2196</v>
      </c>
      <c r="T978" s="26">
        <v>1</v>
      </c>
      <c r="U978" s="26" t="s">
        <v>748</v>
      </c>
      <c r="V978" s="26" t="s">
        <v>730</v>
      </c>
      <c r="W978" s="26" t="s">
        <v>162</v>
      </c>
      <c r="X978" s="60"/>
    </row>
    <row r="979" spans="1:24" x14ac:dyDescent="0.25">
      <c r="A979" s="39"/>
      <c r="B979" s="37"/>
      <c r="C979" s="46"/>
      <c r="D979" s="37"/>
      <c r="E979" s="38"/>
      <c r="F979" s="37"/>
      <c r="G979" s="98"/>
      <c r="H979" s="37"/>
      <c r="I979" s="28"/>
      <c r="J979" s="37"/>
      <c r="K979" s="37"/>
      <c r="L979" s="39"/>
      <c r="M979" s="39"/>
      <c r="N979" s="28"/>
      <c r="O979" s="26"/>
      <c r="P979" s="26"/>
      <c r="Q979" s="25"/>
      <c r="R979" s="26"/>
      <c r="S979" s="26"/>
      <c r="T979" s="26"/>
      <c r="U979" s="26"/>
      <c r="V979" s="26"/>
      <c r="W979" s="26"/>
      <c r="X979" s="26"/>
    </row>
    <row r="980" spans="1:24" x14ac:dyDescent="0.25">
      <c r="A980" s="105">
        <v>46177</v>
      </c>
      <c r="B980" s="100">
        <v>43116</v>
      </c>
      <c r="C980" s="101" t="s">
        <v>196</v>
      </c>
      <c r="D980" s="100">
        <v>1</v>
      </c>
      <c r="E980" s="102">
        <v>180</v>
      </c>
      <c r="F980" s="52" t="s">
        <v>751</v>
      </c>
      <c r="G980" s="104">
        <v>9522</v>
      </c>
      <c r="H980" s="52" t="s">
        <v>168</v>
      </c>
      <c r="I980" s="56" t="s">
        <v>845</v>
      </c>
      <c r="J980" s="100">
        <v>47082</v>
      </c>
      <c r="K980" s="100">
        <v>19060</v>
      </c>
      <c r="L980" s="105">
        <v>46181</v>
      </c>
      <c r="M980" s="105">
        <v>46181</v>
      </c>
      <c r="N980" s="103"/>
      <c r="O980" s="57">
        <f>IFERROR(IF(L980="",0,L980-A980),"")</f>
        <v>4</v>
      </c>
      <c r="P980" s="30">
        <f>IFERROR(IF(M980="",0,M980-I.T[[#This Row],[Data Expedição]]),"")</f>
        <v>0</v>
      </c>
      <c r="Q980" s="59">
        <f>IFERROR(DATE(YEAR(A980),MONTH(A980),1),"")</f>
        <v>46174</v>
      </c>
      <c r="R980" s="60" t="str">
        <f>IFERROR(IF(H980="Entregue",IF(COUNTIFS(I$2:$I2114,I980)&gt;1,"x",1),"x"),"")</f>
        <v>x</v>
      </c>
      <c r="S980" s="26">
        <v>2196</v>
      </c>
      <c r="T980" s="26">
        <v>1</v>
      </c>
      <c r="U980" s="26" t="s">
        <v>748</v>
      </c>
      <c r="V980" s="26" t="s">
        <v>730</v>
      </c>
      <c r="W980" s="26" t="s">
        <v>160</v>
      </c>
      <c r="X980" s="60"/>
    </row>
    <row r="981" spans="1:24" x14ac:dyDescent="0.25">
      <c r="A981" s="105">
        <v>46177</v>
      </c>
      <c r="B981" s="100">
        <v>43113</v>
      </c>
      <c r="C981" s="101" t="s">
        <v>202</v>
      </c>
      <c r="D981" s="100">
        <v>5</v>
      </c>
      <c r="E981" s="102">
        <v>900</v>
      </c>
      <c r="F981" s="52" t="s">
        <v>751</v>
      </c>
      <c r="G981" s="104">
        <v>9522</v>
      </c>
      <c r="H981" s="52" t="s">
        <v>168</v>
      </c>
      <c r="I981" s="106" t="s">
        <v>845</v>
      </c>
      <c r="J981" s="100">
        <v>47082</v>
      </c>
      <c r="K981" s="100">
        <v>1960</v>
      </c>
      <c r="L981" s="105">
        <v>46181</v>
      </c>
      <c r="M981" s="105">
        <v>46181</v>
      </c>
      <c r="N981" s="103"/>
      <c r="O981" s="57">
        <f>IFERROR(IF(L981="",0,L981-A981),"")</f>
        <v>4</v>
      </c>
      <c r="P981" s="30">
        <f>IFERROR(IF(M981="",0,M981-I.T[[#This Row],[Data Expedição]]),"")</f>
        <v>0</v>
      </c>
      <c r="Q981" s="59">
        <f>IFERROR(DATE(YEAR(A981),MONTH(A981),1),"")</f>
        <v>46174</v>
      </c>
      <c r="R981" s="60" t="str">
        <f>IFERROR(IF(H981="Entregue",IF(COUNTIFS(I$2:$I2116,I981)&gt;1,"x",1),"x"),"")</f>
        <v>x</v>
      </c>
      <c r="S981" s="26">
        <v>2196</v>
      </c>
      <c r="T981" s="26">
        <v>1</v>
      </c>
      <c r="U981" s="26" t="s">
        <v>748</v>
      </c>
      <c r="V981" s="26" t="s">
        <v>730</v>
      </c>
      <c r="W981" s="26" t="s">
        <v>160</v>
      </c>
      <c r="X981" s="60"/>
    </row>
    <row r="982" spans="1:24" x14ac:dyDescent="0.25">
      <c r="A982" s="39"/>
      <c r="B982" s="37"/>
      <c r="C982" s="46"/>
      <c r="D982" s="37"/>
      <c r="E982" s="38"/>
      <c r="F982" s="37"/>
      <c r="G982" s="98"/>
      <c r="H982" s="37"/>
      <c r="I982" s="28"/>
      <c r="J982" s="37"/>
      <c r="K982" s="37"/>
      <c r="L982" s="39"/>
      <c r="M982" s="39"/>
      <c r="N982" s="28"/>
      <c r="O982" s="26"/>
      <c r="P982" s="26"/>
      <c r="Q982" s="25"/>
      <c r="R982" s="26"/>
      <c r="S982" s="26"/>
      <c r="T982" s="26"/>
      <c r="U982" s="26"/>
      <c r="V982" s="26"/>
      <c r="W982" s="26"/>
      <c r="X982" s="26"/>
    </row>
    <row r="983" spans="1:24" x14ac:dyDescent="0.25">
      <c r="A983" s="105">
        <v>46177</v>
      </c>
      <c r="B983" s="100">
        <v>43114</v>
      </c>
      <c r="C983" s="101" t="s">
        <v>552</v>
      </c>
      <c r="D983" s="100">
        <v>1</v>
      </c>
      <c r="E983" s="102">
        <v>39</v>
      </c>
      <c r="F983" s="100"/>
      <c r="G983" s="104"/>
      <c r="H983" s="52" t="s">
        <v>140</v>
      </c>
      <c r="I983" s="106"/>
      <c r="J983" s="100"/>
      <c r="K983" s="100"/>
      <c r="L983" s="105"/>
      <c r="M983" s="105"/>
      <c r="N983" s="103"/>
      <c r="O983" s="57">
        <f>IFERROR(IF(L983="",0,L983-A983),"")</f>
        <v>0</v>
      </c>
      <c r="P983" s="30">
        <f>IFERROR(IF(M983="",0,M983-I.T[[#This Row],[Data Expedição]]),"")</f>
        <v>0</v>
      </c>
      <c r="Q983" s="59">
        <f>IFERROR(DATE(YEAR(A983),MONTH(A983),1),"")</f>
        <v>46174</v>
      </c>
      <c r="R983" s="60" t="str">
        <f>IFERROR(IF(H983="Entregue",IF(COUNTIFS(I$2:$I2120,I983)&gt;1,"x",1),"x"),"")</f>
        <v>x</v>
      </c>
      <c r="S983" s="60">
        <v>2196</v>
      </c>
      <c r="T983" s="60">
        <v>1</v>
      </c>
      <c r="U983" s="60" t="s">
        <v>748</v>
      </c>
      <c r="V983" s="60" t="s">
        <v>826</v>
      </c>
      <c r="W983" s="60" t="s">
        <v>2</v>
      </c>
      <c r="X983" s="60"/>
    </row>
    <row r="984" spans="1:24" x14ac:dyDescent="0.25">
      <c r="A984" s="105">
        <v>46177</v>
      </c>
      <c r="B984" s="37">
        <v>43113</v>
      </c>
      <c r="C984" s="46" t="s">
        <v>558</v>
      </c>
      <c r="D984" s="37">
        <v>1</v>
      </c>
      <c r="E984" s="38">
        <v>78</v>
      </c>
      <c r="F984" s="37"/>
      <c r="G984" s="98"/>
      <c r="H984" s="52" t="s">
        <v>168</v>
      </c>
      <c r="I984" s="28"/>
      <c r="J984" s="37"/>
      <c r="K984" s="37"/>
      <c r="L984" s="39"/>
      <c r="M984" s="39"/>
      <c r="N984" s="31"/>
      <c r="O984" s="30">
        <f>IFERROR(IF(L984="",0,L984-A984),"")</f>
        <v>0</v>
      </c>
      <c r="P984" s="30">
        <f>IFERROR(IF(M984="",0,M984-I.T[[#This Row],[Data Expedição]]),"")</f>
        <v>0</v>
      </c>
      <c r="Q984" s="32">
        <f>IFERROR(DATE(YEAR(A984),MONTH(A984),1),"")</f>
        <v>46174</v>
      </c>
      <c r="R984" s="26" t="str">
        <f>IFERROR(IF(H984="Entregue",IF(COUNTIFS(I$2:$I2123,I984)&gt;1,"x",1),"x"),"")</f>
        <v>x</v>
      </c>
      <c r="S984" s="26">
        <v>2196</v>
      </c>
      <c r="T984" s="26">
        <v>1</v>
      </c>
      <c r="U984" s="26" t="s">
        <v>748</v>
      </c>
      <c r="V984" s="26" t="s">
        <v>826</v>
      </c>
      <c r="W984" s="26" t="s">
        <v>2</v>
      </c>
      <c r="X984" s="26"/>
    </row>
    <row r="985" spans="1:24" x14ac:dyDescent="0.25">
      <c r="A985" s="105">
        <v>46177</v>
      </c>
      <c r="B985" s="100">
        <v>33316</v>
      </c>
      <c r="C985" s="101" t="s">
        <v>559</v>
      </c>
      <c r="D985" s="100">
        <v>1</v>
      </c>
      <c r="E985" s="102">
        <v>102</v>
      </c>
      <c r="F985" s="100"/>
      <c r="G985" s="104"/>
      <c r="H985" s="52" t="s">
        <v>168</v>
      </c>
      <c r="I985" s="106"/>
      <c r="J985" s="100"/>
      <c r="K985" s="100"/>
      <c r="L985" s="105"/>
      <c r="M985" s="105"/>
      <c r="N985" s="103"/>
      <c r="O985" s="57">
        <f>IFERROR(IF(L985="",0,L985-A985),"")</f>
        <v>0</v>
      </c>
      <c r="P985" s="30">
        <f>IFERROR(IF(M985="",0,M985-I.T[[#This Row],[Data Expedição]]),"")</f>
        <v>0</v>
      </c>
      <c r="Q985" s="59">
        <f>IFERROR(DATE(YEAR(A985),MONTH(A985),1),"")</f>
        <v>46174</v>
      </c>
      <c r="R985" s="60" t="str">
        <f>IFERROR(IF(H985="Entregue",IF(COUNTIFS(I$2:$I2124,I985)&gt;1,"x",1),"x"),"")</f>
        <v>x</v>
      </c>
      <c r="S985" s="60">
        <v>2196</v>
      </c>
      <c r="T985" s="60">
        <v>1</v>
      </c>
      <c r="U985" s="60" t="s">
        <v>748</v>
      </c>
      <c r="V985" s="60" t="s">
        <v>826</v>
      </c>
      <c r="W985" s="60" t="s">
        <v>2</v>
      </c>
      <c r="X985" s="60"/>
    </row>
    <row r="986" spans="1:24" x14ac:dyDescent="0.25">
      <c r="A986" s="105">
        <v>46177</v>
      </c>
      <c r="B986" s="100">
        <v>95675</v>
      </c>
      <c r="C986" s="101" t="s">
        <v>572</v>
      </c>
      <c r="D986" s="100">
        <v>1</v>
      </c>
      <c r="E986" s="102">
        <v>780</v>
      </c>
      <c r="F986" s="100"/>
      <c r="G986" s="104"/>
      <c r="H986" s="52" t="s">
        <v>140</v>
      </c>
      <c r="I986" s="106"/>
      <c r="J986" s="100"/>
      <c r="K986" s="100"/>
      <c r="L986" s="105"/>
      <c r="M986" s="105"/>
      <c r="N986" s="103"/>
      <c r="O986" s="57">
        <f>IFERROR(IF(L986="",0,L986-A986),"")</f>
        <v>0</v>
      </c>
      <c r="P986" s="30">
        <f>IFERROR(IF(M986="",0,M986-I.T[[#This Row],[Data Expedição]]),"")</f>
        <v>0</v>
      </c>
      <c r="Q986" s="59">
        <f>IFERROR(DATE(YEAR(A986),MONTH(A986),1),"")</f>
        <v>46174</v>
      </c>
      <c r="R986" s="60" t="str">
        <f>IFERROR(IF(H986="Entregue",IF(COUNTIFS(I$2:$I2126,I986)&gt;1,"x",1),"x"),"")</f>
        <v>x</v>
      </c>
      <c r="S986" s="60">
        <v>2196</v>
      </c>
      <c r="T986" s="60">
        <v>1</v>
      </c>
      <c r="U986" s="60" t="s">
        <v>748</v>
      </c>
      <c r="V986" s="60" t="s">
        <v>826</v>
      </c>
      <c r="W986" s="60" t="s">
        <v>2</v>
      </c>
      <c r="X986" s="60"/>
    </row>
    <row r="987" spans="1:24" x14ac:dyDescent="0.25">
      <c r="A987" s="39"/>
      <c r="B987" s="37"/>
      <c r="C987" s="46"/>
      <c r="D987" s="37"/>
      <c r="E987" s="38"/>
      <c r="F987" s="37"/>
      <c r="G987" s="98"/>
      <c r="H987" s="37"/>
      <c r="I987" s="28"/>
      <c r="J987" s="37"/>
      <c r="K987" s="37"/>
      <c r="L987" s="39"/>
      <c r="M987" s="39"/>
      <c r="N987" s="28"/>
      <c r="O987" s="26"/>
      <c r="P987" s="26"/>
      <c r="Q987" s="25"/>
      <c r="R987" s="26"/>
      <c r="S987" s="26"/>
      <c r="T987" s="26"/>
      <c r="U987" s="26"/>
      <c r="V987" s="26"/>
      <c r="W987" s="26"/>
      <c r="X987" s="26"/>
    </row>
    <row r="988" spans="1:24" x14ac:dyDescent="0.25">
      <c r="A988" s="105">
        <v>46177</v>
      </c>
      <c r="B988" s="100">
        <v>32035</v>
      </c>
      <c r="C988" s="101" t="s">
        <v>211</v>
      </c>
      <c r="D988" s="100">
        <v>2</v>
      </c>
      <c r="E988" s="102">
        <v>1992</v>
      </c>
      <c r="F988" s="52" t="s">
        <v>751</v>
      </c>
      <c r="G988" s="104">
        <v>9523</v>
      </c>
      <c r="H988" s="52" t="s">
        <v>168</v>
      </c>
      <c r="I988" s="56" t="s">
        <v>846</v>
      </c>
      <c r="J988" s="100">
        <v>47322</v>
      </c>
      <c r="K988" s="100">
        <v>19256</v>
      </c>
      <c r="L988" s="105">
        <v>46188</v>
      </c>
      <c r="M988" s="105">
        <v>46188</v>
      </c>
      <c r="N988" s="103"/>
      <c r="O988" s="57">
        <f t="shared" ref="O988:O995" si="92">IFERROR(IF(L988="",0,L988-A988),"")</f>
        <v>11</v>
      </c>
      <c r="P988" s="30">
        <f>IFERROR(IF(M988="",0,M988-I.T[[#This Row],[Data Expedição]]),"")</f>
        <v>0</v>
      </c>
      <c r="Q988" s="59">
        <f t="shared" ref="Q988:Q995" si="93">IFERROR(DATE(YEAR(A988),MONTH(A988),1),"")</f>
        <v>46174</v>
      </c>
      <c r="R988" s="60" t="str">
        <f>IFERROR(IF(H988="Entregue",IF(COUNTIFS(I$2:$I2130,I988)&gt;1,"x",1),"x"),"")</f>
        <v>x</v>
      </c>
      <c r="S988" s="26">
        <v>2196</v>
      </c>
      <c r="T988" s="26">
        <v>1</v>
      </c>
      <c r="U988" s="26" t="s">
        <v>748</v>
      </c>
      <c r="V988" s="26" t="s">
        <v>730</v>
      </c>
      <c r="W988" s="26" t="s">
        <v>162</v>
      </c>
      <c r="X988" s="60"/>
    </row>
    <row r="989" spans="1:24" x14ac:dyDescent="0.25">
      <c r="A989" s="105">
        <v>46177</v>
      </c>
      <c r="B989" s="100">
        <v>95675</v>
      </c>
      <c r="C989" s="101" t="s">
        <v>189</v>
      </c>
      <c r="D989" s="100">
        <v>1</v>
      </c>
      <c r="E989" s="102">
        <v>930</v>
      </c>
      <c r="F989" s="52" t="s">
        <v>751</v>
      </c>
      <c r="G989" s="104">
        <v>9523</v>
      </c>
      <c r="H989" s="52" t="s">
        <v>168</v>
      </c>
      <c r="I989" s="56" t="s">
        <v>846</v>
      </c>
      <c r="J989" s="100">
        <v>47322</v>
      </c>
      <c r="K989" s="100">
        <v>19256</v>
      </c>
      <c r="L989" s="105">
        <v>46188</v>
      </c>
      <c r="M989" s="105">
        <v>46188</v>
      </c>
      <c r="N989" s="103"/>
      <c r="O989" s="57">
        <f t="shared" si="92"/>
        <v>11</v>
      </c>
      <c r="P989" s="30">
        <f>IFERROR(IF(M989="",0,M989-I.T[[#This Row],[Data Expedição]]),"")</f>
        <v>0</v>
      </c>
      <c r="Q989" s="59">
        <f t="shared" si="93"/>
        <v>46174</v>
      </c>
      <c r="R989" s="60" t="str">
        <f>IFERROR(IF(H989="Entregue",IF(COUNTIFS(I$2:$I2132,I989)&gt;1,"x",1),"x"),"")</f>
        <v>x</v>
      </c>
      <c r="S989" s="26">
        <v>2196</v>
      </c>
      <c r="T989" s="26">
        <v>1</v>
      </c>
      <c r="U989" s="26" t="s">
        <v>748</v>
      </c>
      <c r="V989" s="26" t="s">
        <v>730</v>
      </c>
      <c r="W989" s="26" t="s">
        <v>162</v>
      </c>
      <c r="X989" s="60"/>
    </row>
    <row r="990" spans="1:24" x14ac:dyDescent="0.25">
      <c r="A990" s="105">
        <v>46177</v>
      </c>
      <c r="B990" s="100">
        <v>30681</v>
      </c>
      <c r="C990" s="101" t="s">
        <v>227</v>
      </c>
      <c r="D990" s="100">
        <v>1</v>
      </c>
      <c r="E990" s="102">
        <v>654</v>
      </c>
      <c r="F990" s="52" t="s">
        <v>751</v>
      </c>
      <c r="G990" s="104">
        <v>9523</v>
      </c>
      <c r="H990" s="52" t="s">
        <v>168</v>
      </c>
      <c r="I990" s="56" t="s">
        <v>846</v>
      </c>
      <c r="J990" s="100">
        <v>47322</v>
      </c>
      <c r="K990" s="100">
        <v>19256</v>
      </c>
      <c r="L990" s="105">
        <v>46188</v>
      </c>
      <c r="M990" s="105">
        <v>46188</v>
      </c>
      <c r="N990" s="103"/>
      <c r="O990" s="57">
        <f t="shared" si="92"/>
        <v>11</v>
      </c>
      <c r="P990" s="30">
        <f>IFERROR(IF(M990="",0,M990-I.T[[#This Row],[Data Expedição]]),"")</f>
        <v>0</v>
      </c>
      <c r="Q990" s="59">
        <f t="shared" si="93"/>
        <v>46174</v>
      </c>
      <c r="R990" s="60" t="str">
        <f>IFERROR(IF(H990="Entregue",IF(COUNTIFS(I$2:$I2134,I990)&gt;1,"x",1),"x"),"")</f>
        <v>x</v>
      </c>
      <c r="S990" s="26">
        <v>2196</v>
      </c>
      <c r="T990" s="26">
        <v>1</v>
      </c>
      <c r="U990" s="26" t="s">
        <v>748</v>
      </c>
      <c r="V990" s="26" t="s">
        <v>730</v>
      </c>
      <c r="W990" s="26" t="s">
        <v>162</v>
      </c>
      <c r="X990" s="60"/>
    </row>
    <row r="991" spans="1:24" x14ac:dyDescent="0.25">
      <c r="A991" s="105">
        <v>46177</v>
      </c>
      <c r="B991" s="100">
        <v>95734</v>
      </c>
      <c r="C991" s="101" t="s">
        <v>197</v>
      </c>
      <c r="D991" s="100">
        <v>1</v>
      </c>
      <c r="E991" s="102">
        <v>522</v>
      </c>
      <c r="F991" s="52" t="s">
        <v>751</v>
      </c>
      <c r="G991" s="104">
        <v>9523</v>
      </c>
      <c r="H991" s="52" t="s">
        <v>168</v>
      </c>
      <c r="I991" s="56" t="s">
        <v>846</v>
      </c>
      <c r="J991" s="100">
        <v>47322</v>
      </c>
      <c r="K991" s="100">
        <v>19256</v>
      </c>
      <c r="L991" s="105">
        <v>46188</v>
      </c>
      <c r="M991" s="105">
        <v>46188</v>
      </c>
      <c r="N991" s="103"/>
      <c r="O991" s="57">
        <f t="shared" si="92"/>
        <v>11</v>
      </c>
      <c r="P991" s="30">
        <f>IFERROR(IF(M991="",0,M991-I.T[[#This Row],[Data Expedição]]),"")</f>
        <v>0</v>
      </c>
      <c r="Q991" s="59">
        <f t="shared" si="93"/>
        <v>46174</v>
      </c>
      <c r="R991" s="60" t="str">
        <f>IFERROR(IF(H991="Entregue",IF(COUNTIFS(I$2:$I2136,I991)&gt;1,"x",1),"x"),"")</f>
        <v>x</v>
      </c>
      <c r="S991" s="26">
        <v>2196</v>
      </c>
      <c r="T991" s="26">
        <v>1</v>
      </c>
      <c r="U991" s="26" t="s">
        <v>748</v>
      </c>
      <c r="V991" s="26" t="s">
        <v>730</v>
      </c>
      <c r="W991" s="26" t="s">
        <v>162</v>
      </c>
      <c r="X991" s="60"/>
    </row>
    <row r="992" spans="1:24" x14ac:dyDescent="0.25">
      <c r="A992" s="105">
        <v>46177</v>
      </c>
      <c r="B992" s="100">
        <v>31801</v>
      </c>
      <c r="C992" s="101" t="s">
        <v>245</v>
      </c>
      <c r="D992" s="100">
        <v>1</v>
      </c>
      <c r="E992" s="102">
        <v>444</v>
      </c>
      <c r="F992" s="52" t="s">
        <v>751</v>
      </c>
      <c r="G992" s="104">
        <v>9523</v>
      </c>
      <c r="H992" s="52" t="s">
        <v>168</v>
      </c>
      <c r="I992" s="56" t="s">
        <v>846</v>
      </c>
      <c r="J992" s="100">
        <v>47322</v>
      </c>
      <c r="K992" s="100">
        <v>19256</v>
      </c>
      <c r="L992" s="105">
        <v>46188</v>
      </c>
      <c r="M992" s="105">
        <v>46188</v>
      </c>
      <c r="N992" s="103"/>
      <c r="O992" s="57">
        <f t="shared" si="92"/>
        <v>11</v>
      </c>
      <c r="P992" s="30">
        <f>IFERROR(IF(M992="",0,M992-I.T[[#This Row],[Data Expedição]]),"")</f>
        <v>0</v>
      </c>
      <c r="Q992" s="59">
        <f t="shared" si="93"/>
        <v>46174</v>
      </c>
      <c r="R992" s="60" t="str">
        <f>IFERROR(IF(H992="Entregue",IF(COUNTIFS(I$2:$I2138,I992)&gt;1,"x",1),"x"),"")</f>
        <v>x</v>
      </c>
      <c r="S992" s="26">
        <v>2196</v>
      </c>
      <c r="T992" s="26">
        <v>1</v>
      </c>
      <c r="U992" s="26" t="s">
        <v>748</v>
      </c>
      <c r="V992" s="26" t="s">
        <v>730</v>
      </c>
      <c r="W992" s="26" t="s">
        <v>162</v>
      </c>
      <c r="X992" s="60"/>
    </row>
    <row r="993" spans="1:24" x14ac:dyDescent="0.25">
      <c r="A993" s="105">
        <v>46177</v>
      </c>
      <c r="B993" s="100">
        <v>32632</v>
      </c>
      <c r="C993" s="101" t="s">
        <v>223</v>
      </c>
      <c r="D993" s="100">
        <v>1</v>
      </c>
      <c r="E993" s="102">
        <v>432</v>
      </c>
      <c r="F993" s="52" t="s">
        <v>751</v>
      </c>
      <c r="G993" s="104">
        <v>9523</v>
      </c>
      <c r="H993" s="52" t="s">
        <v>168</v>
      </c>
      <c r="I993" s="56" t="s">
        <v>846</v>
      </c>
      <c r="J993" s="100">
        <v>47322</v>
      </c>
      <c r="K993" s="100">
        <v>19256</v>
      </c>
      <c r="L993" s="105">
        <v>46188</v>
      </c>
      <c r="M993" s="105">
        <v>46188</v>
      </c>
      <c r="N993" s="103"/>
      <c r="O993" s="57">
        <f t="shared" si="92"/>
        <v>11</v>
      </c>
      <c r="P993" s="30">
        <f>IFERROR(IF(M993="",0,M993-I.T[[#This Row],[Data Expedição]]),"")</f>
        <v>0</v>
      </c>
      <c r="Q993" s="59">
        <f t="shared" si="93"/>
        <v>46174</v>
      </c>
      <c r="R993" s="60" t="str">
        <f>IFERROR(IF(H993="Entregue",IF(COUNTIFS(I$2:$I2140,I993)&gt;1,"x",1),"x"),"")</f>
        <v>x</v>
      </c>
      <c r="S993" s="26">
        <v>2196</v>
      </c>
      <c r="T993" s="26">
        <v>1</v>
      </c>
      <c r="U993" s="26" t="s">
        <v>748</v>
      </c>
      <c r="V993" s="26" t="s">
        <v>730</v>
      </c>
      <c r="W993" s="26" t="s">
        <v>162</v>
      </c>
      <c r="X993" s="60"/>
    </row>
    <row r="994" spans="1:24" x14ac:dyDescent="0.25">
      <c r="A994" s="105">
        <v>46177</v>
      </c>
      <c r="B994" s="100">
        <v>95407</v>
      </c>
      <c r="C994" s="101" t="s">
        <v>224</v>
      </c>
      <c r="D994" s="100">
        <v>1</v>
      </c>
      <c r="E994" s="102">
        <v>294</v>
      </c>
      <c r="F994" s="52" t="s">
        <v>751</v>
      </c>
      <c r="G994" s="104">
        <v>9523</v>
      </c>
      <c r="H994" s="52" t="s">
        <v>168</v>
      </c>
      <c r="I994" s="56" t="s">
        <v>846</v>
      </c>
      <c r="J994" s="100">
        <v>47322</v>
      </c>
      <c r="K994" s="100">
        <v>19256</v>
      </c>
      <c r="L994" s="105">
        <v>46188</v>
      </c>
      <c r="M994" s="105">
        <v>46188</v>
      </c>
      <c r="N994" s="103"/>
      <c r="O994" s="57">
        <f t="shared" si="92"/>
        <v>11</v>
      </c>
      <c r="P994" s="30">
        <f>IFERROR(IF(M994="",0,M994-I.T[[#This Row],[Data Expedição]]),"")</f>
        <v>0</v>
      </c>
      <c r="Q994" s="59">
        <f t="shared" si="93"/>
        <v>46174</v>
      </c>
      <c r="R994" s="60" t="str">
        <f>IFERROR(IF(H994="Entregue",IF(COUNTIFS(I$2:$I2142,I994)&gt;1,"x",1),"x"),"")</f>
        <v>x</v>
      </c>
      <c r="S994" s="26">
        <v>2196</v>
      </c>
      <c r="T994" s="26">
        <v>1</v>
      </c>
      <c r="U994" s="26" t="s">
        <v>748</v>
      </c>
      <c r="V994" s="26" t="s">
        <v>730</v>
      </c>
      <c r="W994" s="26" t="s">
        <v>162</v>
      </c>
      <c r="X994" s="60"/>
    </row>
    <row r="995" spans="1:24" x14ac:dyDescent="0.25">
      <c r="A995" s="105">
        <v>46177</v>
      </c>
      <c r="B995" s="100">
        <v>30358</v>
      </c>
      <c r="C995" s="101" t="s">
        <v>313</v>
      </c>
      <c r="D995" s="100">
        <v>1</v>
      </c>
      <c r="E995" s="102">
        <v>84</v>
      </c>
      <c r="F995" s="52" t="s">
        <v>751</v>
      </c>
      <c r="G995" s="104">
        <v>9523</v>
      </c>
      <c r="H995" s="52" t="s">
        <v>168</v>
      </c>
      <c r="I995" s="56" t="s">
        <v>846</v>
      </c>
      <c r="J995" s="100">
        <v>47322</v>
      </c>
      <c r="K995" s="100">
        <v>19256</v>
      </c>
      <c r="L995" s="105">
        <v>46188</v>
      </c>
      <c r="M995" s="105">
        <v>46188</v>
      </c>
      <c r="N995" s="103"/>
      <c r="O995" s="57">
        <f t="shared" si="92"/>
        <v>11</v>
      </c>
      <c r="P995" s="30">
        <f>IFERROR(IF(M995="",0,M995-I.T[[#This Row],[Data Expedição]]),"")</f>
        <v>0</v>
      </c>
      <c r="Q995" s="59">
        <f t="shared" si="93"/>
        <v>46174</v>
      </c>
      <c r="R995" s="60" t="str">
        <f>IFERROR(IF(H995="Entregue",IF(COUNTIFS(I$2:$I2144,I995)&gt;1,"x",1),"x"),"")</f>
        <v>x</v>
      </c>
      <c r="S995" s="26">
        <v>2196</v>
      </c>
      <c r="T995" s="26">
        <v>1</v>
      </c>
      <c r="U995" s="26" t="s">
        <v>748</v>
      </c>
      <c r="V995" s="26" t="s">
        <v>730</v>
      </c>
      <c r="W995" s="26" t="s">
        <v>162</v>
      </c>
      <c r="X995" s="60"/>
    </row>
    <row r="996" spans="1:24" x14ac:dyDescent="0.25">
      <c r="A996" s="39"/>
      <c r="B996" s="37"/>
      <c r="C996" s="46"/>
      <c r="D996" s="37"/>
      <c r="E996" s="38"/>
      <c r="F996" s="37"/>
      <c r="G996" s="98"/>
      <c r="H996" s="37"/>
      <c r="I996" s="28"/>
      <c r="J996" s="37"/>
      <c r="K996" s="37"/>
      <c r="L996" s="39"/>
      <c r="M996" s="39"/>
      <c r="N996" s="28"/>
      <c r="O996" s="26"/>
      <c r="P996" s="26"/>
      <c r="Q996" s="25"/>
      <c r="R996" s="26"/>
      <c r="S996" s="26"/>
      <c r="T996" s="26"/>
      <c r="U996" s="26"/>
      <c r="V996" s="26"/>
      <c r="W996" s="26"/>
      <c r="X996" s="26"/>
    </row>
    <row r="997" spans="1:24" x14ac:dyDescent="0.25">
      <c r="A997" s="51">
        <v>46177</v>
      </c>
      <c r="B997" s="100">
        <v>32137</v>
      </c>
      <c r="C997" s="101" t="s">
        <v>130</v>
      </c>
      <c r="D997" s="100">
        <v>1</v>
      </c>
      <c r="E997" s="102">
        <v>1272</v>
      </c>
      <c r="F997" s="100"/>
      <c r="G997" s="104"/>
      <c r="H997" s="52" t="s">
        <v>168</v>
      </c>
      <c r="I997" s="56"/>
      <c r="J997" s="100"/>
      <c r="K997" s="100"/>
      <c r="L997" s="51"/>
      <c r="M997" s="51"/>
      <c r="N997" s="103"/>
      <c r="O997" s="57">
        <f>IFERROR(IF(L997="",0,L997-A997),"")</f>
        <v>0</v>
      </c>
      <c r="P997" s="30">
        <f>IFERROR(IF(M997="",0,M997-I.T[[#This Row],[Data Expedição]]),"")</f>
        <v>0</v>
      </c>
      <c r="Q997" s="59">
        <f>IFERROR(DATE(YEAR(A997),MONTH(A997),1),"")</f>
        <v>46174</v>
      </c>
      <c r="R997" s="60" t="str">
        <f>IFERROR(IF(H997="Entregue",IF(COUNTIFS(I$2:$I2137,I997)&gt;1,"x",1),"x"),"")</f>
        <v>x</v>
      </c>
      <c r="S997" s="60">
        <v>2196</v>
      </c>
      <c r="T997" s="60">
        <v>1</v>
      </c>
      <c r="U997" s="60" t="s">
        <v>748</v>
      </c>
      <c r="V997" s="60" t="s">
        <v>826</v>
      </c>
      <c r="W997" s="60" t="s">
        <v>2</v>
      </c>
      <c r="X997" s="60"/>
    </row>
    <row r="998" spans="1:24" x14ac:dyDescent="0.25">
      <c r="A998" s="39"/>
      <c r="B998" s="37"/>
      <c r="C998" s="46"/>
      <c r="D998" s="37"/>
      <c r="E998" s="38"/>
      <c r="F998" s="37"/>
      <c r="G998" s="98"/>
      <c r="H998" s="37"/>
      <c r="I998" s="28"/>
      <c r="J998" s="37"/>
      <c r="K998" s="37"/>
      <c r="L998" s="39"/>
      <c r="M998" s="39"/>
      <c r="N998" s="28"/>
      <c r="O998" s="26"/>
      <c r="P998" s="26"/>
      <c r="Q998" s="25"/>
      <c r="R998" s="26"/>
      <c r="S998" s="26"/>
      <c r="T998" s="26"/>
      <c r="U998" s="26"/>
      <c r="V998" s="26"/>
      <c r="W998" s="26"/>
      <c r="X998" s="26"/>
    </row>
    <row r="999" spans="1:24" x14ac:dyDescent="0.25">
      <c r="A999" s="105">
        <v>46178</v>
      </c>
      <c r="B999" s="100">
        <v>32200</v>
      </c>
      <c r="C999" s="101" t="s">
        <v>400</v>
      </c>
      <c r="D999" s="100">
        <v>2</v>
      </c>
      <c r="E999" s="102">
        <v>654</v>
      </c>
      <c r="F999" s="100"/>
      <c r="G999" s="104"/>
      <c r="H999" s="1" t="s">
        <v>167</v>
      </c>
      <c r="I999" s="106"/>
      <c r="J999" s="100"/>
      <c r="K999" s="100"/>
      <c r="L999" s="105"/>
      <c r="M999" s="105"/>
      <c r="N999" s="103"/>
      <c r="O999" s="57">
        <f t="shared" ref="O999:O1005" si="94">IFERROR(IF(L999="",0,L999-A999),"")</f>
        <v>0</v>
      </c>
      <c r="P999" s="30">
        <f>IFERROR(IF(M999="",0,M999-I.T[[#This Row],[Data Expedição]]),"")</f>
        <v>0</v>
      </c>
      <c r="Q999" s="59">
        <f t="shared" ref="Q999:Q1005" si="95">IFERROR(DATE(YEAR(A999),MONTH(A999),1),"")</f>
        <v>46174</v>
      </c>
      <c r="R999" s="60" t="str">
        <f>IFERROR(IF(H999="Entregue",IF(COUNTIFS(I$2:$I2152,I999)&gt;1,"x",1),"x"),"")</f>
        <v>x</v>
      </c>
      <c r="S999" s="26">
        <v>2196</v>
      </c>
      <c r="T999" s="26">
        <v>1</v>
      </c>
      <c r="U999" s="26" t="s">
        <v>748</v>
      </c>
      <c r="V999" s="26" t="s">
        <v>730</v>
      </c>
      <c r="W999" s="26" t="s">
        <v>161</v>
      </c>
      <c r="X999" s="26" t="s">
        <v>739</v>
      </c>
    </row>
    <row r="1000" spans="1:24" x14ac:dyDescent="0.25">
      <c r="A1000" s="105">
        <v>46178</v>
      </c>
      <c r="B1000" s="100">
        <v>33107</v>
      </c>
      <c r="C1000" s="101" t="s">
        <v>451</v>
      </c>
      <c r="D1000" s="100">
        <v>1</v>
      </c>
      <c r="E1000" s="102">
        <v>312</v>
      </c>
      <c r="F1000" s="100"/>
      <c r="G1000" s="104"/>
      <c r="H1000" s="1" t="s">
        <v>167</v>
      </c>
      <c r="I1000" s="106"/>
      <c r="J1000" s="100"/>
      <c r="K1000" s="100"/>
      <c r="L1000" s="105"/>
      <c r="M1000" s="105"/>
      <c r="N1000" s="103"/>
      <c r="O1000" s="57">
        <f t="shared" si="94"/>
        <v>0</v>
      </c>
      <c r="P1000" s="30">
        <f>IFERROR(IF(M1000="",0,M1000-I.T[[#This Row],[Data Expedição]]),"")</f>
        <v>0</v>
      </c>
      <c r="Q1000" s="59">
        <f t="shared" si="95"/>
        <v>46174</v>
      </c>
      <c r="R1000" s="60" t="str">
        <f>IFERROR(IF(H1000="Entregue",IF(COUNTIFS(I$2:$I2154,I1000)&gt;1,"x",1),"x"),"")</f>
        <v>x</v>
      </c>
      <c r="S1000" s="26">
        <v>2196</v>
      </c>
      <c r="T1000" s="26">
        <v>1</v>
      </c>
      <c r="U1000" s="26" t="s">
        <v>748</v>
      </c>
      <c r="V1000" s="26" t="s">
        <v>730</v>
      </c>
      <c r="W1000" s="26" t="s">
        <v>161</v>
      </c>
      <c r="X1000" s="26" t="s">
        <v>739</v>
      </c>
    </row>
    <row r="1001" spans="1:24" x14ac:dyDescent="0.25">
      <c r="A1001" s="105">
        <v>46178</v>
      </c>
      <c r="B1001" s="100">
        <v>31716</v>
      </c>
      <c r="C1001" s="101" t="s">
        <v>482</v>
      </c>
      <c r="D1001" s="100">
        <v>1</v>
      </c>
      <c r="E1001" s="102">
        <v>240</v>
      </c>
      <c r="F1001" s="100"/>
      <c r="G1001" s="104"/>
      <c r="H1001" s="1" t="s">
        <v>167</v>
      </c>
      <c r="I1001" s="106"/>
      <c r="J1001" s="100"/>
      <c r="K1001" s="100"/>
      <c r="L1001" s="105"/>
      <c r="M1001" s="105"/>
      <c r="N1001" s="103"/>
      <c r="O1001" s="57">
        <f t="shared" si="94"/>
        <v>0</v>
      </c>
      <c r="P1001" s="30">
        <f>IFERROR(IF(M1001="",0,M1001-I.T[[#This Row],[Data Expedição]]),"")</f>
        <v>0</v>
      </c>
      <c r="Q1001" s="59">
        <f t="shared" si="95"/>
        <v>46174</v>
      </c>
      <c r="R1001" s="60" t="str">
        <f>IFERROR(IF(H1001="Entregue",IF(COUNTIFS(I$2:$I2156,I1001)&gt;1,"x",1),"x"),"")</f>
        <v>x</v>
      </c>
      <c r="S1001" s="26">
        <v>2196</v>
      </c>
      <c r="T1001" s="26">
        <v>1</v>
      </c>
      <c r="U1001" s="26" t="s">
        <v>748</v>
      </c>
      <c r="V1001" s="26" t="s">
        <v>730</v>
      </c>
      <c r="W1001" s="26" t="s">
        <v>161</v>
      </c>
      <c r="X1001" s="26" t="s">
        <v>739</v>
      </c>
    </row>
    <row r="1002" spans="1:24" x14ac:dyDescent="0.25">
      <c r="A1002" s="105">
        <v>46178</v>
      </c>
      <c r="B1002" s="37">
        <v>34988</v>
      </c>
      <c r="C1002" s="46" t="s">
        <v>10</v>
      </c>
      <c r="D1002" s="37">
        <v>4</v>
      </c>
      <c r="E1002" s="38">
        <v>1944</v>
      </c>
      <c r="F1002" s="37"/>
      <c r="G1002" s="98"/>
      <c r="H1002" s="1" t="s">
        <v>167</v>
      </c>
      <c r="I1002" s="28"/>
      <c r="J1002" s="37"/>
      <c r="K1002" s="37"/>
      <c r="L1002" s="39"/>
      <c r="M1002" s="39"/>
      <c r="N1002" s="31"/>
      <c r="O1002" s="30">
        <f t="shared" si="94"/>
        <v>0</v>
      </c>
      <c r="P1002" s="30">
        <f>IFERROR(IF(M1002="",0,M1002-I.T[[#This Row],[Data Expedição]]),"")</f>
        <v>0</v>
      </c>
      <c r="Q1002" s="32">
        <f t="shared" si="95"/>
        <v>46174</v>
      </c>
      <c r="R1002" s="26" t="str">
        <f>IFERROR(IF(H1002="Entregue",IF(COUNTIFS(I$2:$I2159,I1002)&gt;1,"x",1),"x"),"")</f>
        <v>x</v>
      </c>
      <c r="S1002" s="26">
        <v>2196</v>
      </c>
      <c r="T1002" s="26">
        <v>1</v>
      </c>
      <c r="U1002" s="26" t="s">
        <v>748</v>
      </c>
      <c r="V1002" s="26" t="s">
        <v>730</v>
      </c>
      <c r="W1002" s="26" t="s">
        <v>162</v>
      </c>
      <c r="X1002" s="26" t="s">
        <v>739</v>
      </c>
    </row>
    <row r="1003" spans="1:24" x14ac:dyDescent="0.25">
      <c r="A1003" s="105">
        <v>46178</v>
      </c>
      <c r="B1003" s="100">
        <v>34530</v>
      </c>
      <c r="C1003" s="101" t="s">
        <v>42</v>
      </c>
      <c r="D1003" s="100">
        <v>1</v>
      </c>
      <c r="E1003" s="102">
        <v>264</v>
      </c>
      <c r="F1003" s="100"/>
      <c r="G1003" s="104"/>
      <c r="H1003" s="1" t="s">
        <v>167</v>
      </c>
      <c r="I1003" s="106"/>
      <c r="J1003" s="100"/>
      <c r="K1003" s="100"/>
      <c r="L1003" s="105"/>
      <c r="M1003" s="105"/>
      <c r="N1003" s="103"/>
      <c r="O1003" s="57">
        <f t="shared" si="94"/>
        <v>0</v>
      </c>
      <c r="P1003" s="30">
        <f>IFERROR(IF(M1003="",0,M1003-I.T[[#This Row],[Data Expedição]]),"")</f>
        <v>0</v>
      </c>
      <c r="Q1003" s="59">
        <f t="shared" si="95"/>
        <v>46174</v>
      </c>
      <c r="R1003" s="60" t="str">
        <f>IFERROR(IF(H1003="Entregue",IF(COUNTIFS(I$2:$I2160,I1003)&gt;1,"x",1),"x"),"")</f>
        <v>x</v>
      </c>
      <c r="S1003" s="26">
        <v>2196</v>
      </c>
      <c r="T1003" s="26">
        <v>1</v>
      </c>
      <c r="U1003" s="26" t="s">
        <v>748</v>
      </c>
      <c r="V1003" s="26" t="s">
        <v>730</v>
      </c>
      <c r="W1003" s="26" t="s">
        <v>162</v>
      </c>
      <c r="X1003" s="26" t="s">
        <v>739</v>
      </c>
    </row>
    <row r="1004" spans="1:24" x14ac:dyDescent="0.25">
      <c r="A1004" s="105">
        <v>46178</v>
      </c>
      <c r="B1004" s="100">
        <v>32619</v>
      </c>
      <c r="C1004" s="101" t="s">
        <v>45</v>
      </c>
      <c r="D1004" s="100">
        <v>1</v>
      </c>
      <c r="E1004" s="102">
        <v>180</v>
      </c>
      <c r="F1004" s="100"/>
      <c r="G1004" s="104"/>
      <c r="H1004" s="1" t="s">
        <v>167</v>
      </c>
      <c r="I1004" s="106"/>
      <c r="J1004" s="100"/>
      <c r="K1004" s="100"/>
      <c r="L1004" s="105"/>
      <c r="M1004" s="105"/>
      <c r="N1004" s="103"/>
      <c r="O1004" s="57">
        <f t="shared" si="94"/>
        <v>0</v>
      </c>
      <c r="P1004" s="30">
        <f>IFERROR(IF(M1004="",0,M1004-I.T[[#This Row],[Data Expedição]]),"")</f>
        <v>0</v>
      </c>
      <c r="Q1004" s="59">
        <f t="shared" si="95"/>
        <v>46174</v>
      </c>
      <c r="R1004" s="60" t="str">
        <f>IFERROR(IF(H1004="Entregue",IF(COUNTIFS(I$2:$I2162,I1004)&gt;1,"x",1),"x"),"")</f>
        <v>x</v>
      </c>
      <c r="S1004" s="26">
        <v>2196</v>
      </c>
      <c r="T1004" s="26">
        <v>1</v>
      </c>
      <c r="U1004" s="26" t="s">
        <v>748</v>
      </c>
      <c r="V1004" s="26" t="s">
        <v>730</v>
      </c>
      <c r="W1004" s="26" t="s">
        <v>162</v>
      </c>
      <c r="X1004" s="26" t="s">
        <v>739</v>
      </c>
    </row>
    <row r="1005" spans="1:24" x14ac:dyDescent="0.25">
      <c r="A1005" s="105">
        <v>46178</v>
      </c>
      <c r="B1005" s="100">
        <v>33274</v>
      </c>
      <c r="C1005" s="101" t="s">
        <v>117</v>
      </c>
      <c r="D1005" s="100">
        <v>1</v>
      </c>
      <c r="E1005" s="102">
        <v>24</v>
      </c>
      <c r="F1005" s="100"/>
      <c r="G1005" s="104"/>
      <c r="H1005" s="1" t="s">
        <v>167</v>
      </c>
      <c r="I1005" s="106"/>
      <c r="J1005" s="100"/>
      <c r="K1005" s="100"/>
      <c r="L1005" s="105"/>
      <c r="M1005" s="105"/>
      <c r="N1005" s="103"/>
      <c r="O1005" s="57">
        <f t="shared" si="94"/>
        <v>0</v>
      </c>
      <c r="P1005" s="30">
        <f>IFERROR(IF(M1005="",0,M1005-I.T[[#This Row],[Data Expedição]]),"")</f>
        <v>0</v>
      </c>
      <c r="Q1005" s="59">
        <f t="shared" si="95"/>
        <v>46174</v>
      </c>
      <c r="R1005" s="60" t="str">
        <f>IFERROR(IF(H1005="Entregue",IF(COUNTIFS(I$2:$I2164,I1005)&gt;1,"x",1),"x"),"")</f>
        <v>x</v>
      </c>
      <c r="S1005" s="26">
        <v>2196</v>
      </c>
      <c r="T1005" s="26">
        <v>1</v>
      </c>
      <c r="U1005" s="26" t="s">
        <v>748</v>
      </c>
      <c r="V1005" s="26" t="s">
        <v>730</v>
      </c>
      <c r="W1005" s="26" t="s">
        <v>162</v>
      </c>
      <c r="X1005" s="26" t="s">
        <v>739</v>
      </c>
    </row>
    <row r="1006" spans="1:24" x14ac:dyDescent="0.25">
      <c r="A1006" s="41"/>
      <c r="B1006" s="4"/>
      <c r="C1006" s="47"/>
      <c r="D1006" s="4"/>
      <c r="E1006" s="42"/>
      <c r="F1006" s="4"/>
      <c r="G1006" s="40"/>
      <c r="H1006" s="4"/>
      <c r="I1006" s="33"/>
      <c r="J1006" s="4"/>
      <c r="K1006" s="4"/>
      <c r="L1006" s="41"/>
      <c r="M1006" s="41"/>
      <c r="N1006" s="33"/>
      <c r="O1006" s="26"/>
      <c r="P1006" s="26"/>
      <c r="Q1006" s="25"/>
      <c r="R1006" s="26"/>
      <c r="S1006" s="26"/>
      <c r="T1006" s="26"/>
      <c r="U1006" s="26"/>
      <c r="V1006" s="26"/>
      <c r="W1006" s="26"/>
      <c r="X1006" s="26"/>
    </row>
    <row r="1007" spans="1:24" x14ac:dyDescent="0.25">
      <c r="A1007" s="51">
        <v>46178</v>
      </c>
      <c r="B1007" s="52">
        <v>32035</v>
      </c>
      <c r="C1007" s="53" t="s">
        <v>371</v>
      </c>
      <c r="D1007" s="52">
        <v>2</v>
      </c>
      <c r="E1007" s="54">
        <v>1992</v>
      </c>
      <c r="F1007" s="52" t="s">
        <v>751</v>
      </c>
      <c r="G1007" s="55">
        <v>9524</v>
      </c>
      <c r="H1007" s="52" t="s">
        <v>168</v>
      </c>
      <c r="I1007" s="56" t="s">
        <v>847</v>
      </c>
      <c r="J1007" s="52">
        <v>47161</v>
      </c>
      <c r="K1007" s="52">
        <v>19256</v>
      </c>
      <c r="L1007" s="51">
        <v>46188</v>
      </c>
      <c r="M1007" s="51">
        <v>46188</v>
      </c>
      <c r="N1007" s="58"/>
      <c r="O1007" s="57">
        <f t="shared" ref="O1007:O1015" si="96">IFERROR(IF(L1007="",0,L1007-A1007),"")</f>
        <v>10</v>
      </c>
      <c r="P1007" s="30">
        <f>IFERROR(IF(M1007="",0,M1007-I.T[[#This Row],[Data Expedição]]),"")</f>
        <v>0</v>
      </c>
      <c r="Q1007" s="59">
        <f t="shared" ref="Q1007:Q1015" si="97">IFERROR(DATE(YEAR(A1007),MONTH(A1007),1),"")</f>
        <v>46174</v>
      </c>
      <c r="R1007" s="60" t="str">
        <f>IFERROR(IF(H1007="Entregue",IF(COUNTIFS(I$2:$I2168,I1007)&gt;1,"x",1),"x"),"")</f>
        <v>x</v>
      </c>
      <c r="S1007" s="26">
        <v>2196</v>
      </c>
      <c r="T1007" s="26">
        <v>1</v>
      </c>
      <c r="U1007" s="26" t="s">
        <v>748</v>
      </c>
      <c r="V1007" s="26" t="s">
        <v>730</v>
      </c>
      <c r="W1007" s="26" t="s">
        <v>161</v>
      </c>
      <c r="X1007" s="60"/>
    </row>
    <row r="1008" spans="1:24" x14ac:dyDescent="0.25">
      <c r="A1008" s="51">
        <v>46178</v>
      </c>
      <c r="B1008" s="52">
        <v>95675</v>
      </c>
      <c r="C1008" s="53" t="s">
        <v>386</v>
      </c>
      <c r="D1008" s="52">
        <v>1</v>
      </c>
      <c r="E1008" s="54">
        <v>930</v>
      </c>
      <c r="F1008" s="52" t="s">
        <v>751</v>
      </c>
      <c r="G1008" s="55">
        <v>9524</v>
      </c>
      <c r="H1008" s="52" t="s">
        <v>168</v>
      </c>
      <c r="I1008" s="56" t="s">
        <v>847</v>
      </c>
      <c r="J1008" s="52">
        <v>47161</v>
      </c>
      <c r="K1008" s="52">
        <v>19256</v>
      </c>
      <c r="L1008" s="51">
        <v>46188</v>
      </c>
      <c r="M1008" s="51">
        <v>46188</v>
      </c>
      <c r="N1008" s="58"/>
      <c r="O1008" s="57">
        <f t="shared" si="96"/>
        <v>10</v>
      </c>
      <c r="P1008" s="30">
        <f>IFERROR(IF(M1008="",0,M1008-I.T[[#This Row],[Data Expedição]]),"")</f>
        <v>0</v>
      </c>
      <c r="Q1008" s="59">
        <f t="shared" si="97"/>
        <v>46174</v>
      </c>
      <c r="R1008" s="60" t="str">
        <f>IFERROR(IF(H1008="Entregue",IF(COUNTIFS(I$2:$I2170,I1008)&gt;1,"x",1),"x"),"")</f>
        <v>x</v>
      </c>
      <c r="S1008" s="26">
        <v>2196</v>
      </c>
      <c r="T1008" s="26">
        <v>1</v>
      </c>
      <c r="U1008" s="26" t="s">
        <v>748</v>
      </c>
      <c r="V1008" s="26" t="s">
        <v>730</v>
      </c>
      <c r="W1008" s="26" t="s">
        <v>161</v>
      </c>
      <c r="X1008" s="60"/>
    </row>
    <row r="1009" spans="1:24" x14ac:dyDescent="0.25">
      <c r="A1009" s="51">
        <v>46178</v>
      </c>
      <c r="B1009" s="52">
        <v>32257</v>
      </c>
      <c r="C1009" s="53" t="s">
        <v>410</v>
      </c>
      <c r="D1009" s="52">
        <v>1</v>
      </c>
      <c r="E1009" s="54">
        <v>570</v>
      </c>
      <c r="F1009" s="52" t="s">
        <v>751</v>
      </c>
      <c r="G1009" s="55">
        <v>9524</v>
      </c>
      <c r="H1009" s="52" t="s">
        <v>168</v>
      </c>
      <c r="I1009" s="56" t="s">
        <v>847</v>
      </c>
      <c r="J1009" s="52">
        <v>47161</v>
      </c>
      <c r="K1009" s="52">
        <v>19256</v>
      </c>
      <c r="L1009" s="51">
        <v>46188</v>
      </c>
      <c r="M1009" s="51">
        <v>46188</v>
      </c>
      <c r="N1009" s="58"/>
      <c r="O1009" s="57">
        <f t="shared" si="96"/>
        <v>10</v>
      </c>
      <c r="P1009" s="30">
        <f>IFERROR(IF(M1009="",0,M1009-I.T[[#This Row],[Data Expedição]]),"")</f>
        <v>0</v>
      </c>
      <c r="Q1009" s="59">
        <f t="shared" si="97"/>
        <v>46174</v>
      </c>
      <c r="R1009" s="60" t="str">
        <f>IFERROR(IF(H1009="Entregue",IF(COUNTIFS(I$2:$I2172,I1009)&gt;1,"x",1),"x"),"")</f>
        <v>x</v>
      </c>
      <c r="S1009" s="26">
        <v>2196</v>
      </c>
      <c r="T1009" s="26">
        <v>1</v>
      </c>
      <c r="U1009" s="26" t="s">
        <v>748</v>
      </c>
      <c r="V1009" s="26" t="s">
        <v>730</v>
      </c>
      <c r="W1009" s="26" t="s">
        <v>161</v>
      </c>
      <c r="X1009" s="60"/>
    </row>
    <row r="1010" spans="1:24" x14ac:dyDescent="0.25">
      <c r="A1010" s="51">
        <v>46178</v>
      </c>
      <c r="B1010" s="52">
        <v>95734</v>
      </c>
      <c r="C1010" s="53" t="s">
        <v>413</v>
      </c>
      <c r="D1010" s="52">
        <v>1</v>
      </c>
      <c r="E1010" s="54">
        <v>522</v>
      </c>
      <c r="F1010" s="52" t="s">
        <v>751</v>
      </c>
      <c r="G1010" s="55">
        <v>9524</v>
      </c>
      <c r="H1010" s="52" t="s">
        <v>168</v>
      </c>
      <c r="I1010" s="56" t="s">
        <v>847</v>
      </c>
      <c r="J1010" s="52">
        <v>47161</v>
      </c>
      <c r="K1010" s="52">
        <v>19256</v>
      </c>
      <c r="L1010" s="51">
        <v>46188</v>
      </c>
      <c r="M1010" s="51">
        <v>46188</v>
      </c>
      <c r="N1010" s="58"/>
      <c r="O1010" s="57">
        <f t="shared" si="96"/>
        <v>10</v>
      </c>
      <c r="P1010" s="30">
        <f>IFERROR(IF(M1010="",0,M1010-I.T[[#This Row],[Data Expedição]]),"")</f>
        <v>0</v>
      </c>
      <c r="Q1010" s="59">
        <f t="shared" si="97"/>
        <v>46174</v>
      </c>
      <c r="R1010" s="60" t="str">
        <f>IFERROR(IF(H1010="Entregue",IF(COUNTIFS(I$2:$I2174,I1010)&gt;1,"x",1),"x"),"")</f>
        <v>x</v>
      </c>
      <c r="S1010" s="26">
        <v>2196</v>
      </c>
      <c r="T1010" s="26">
        <v>1</v>
      </c>
      <c r="U1010" s="26" t="s">
        <v>748</v>
      </c>
      <c r="V1010" s="26" t="s">
        <v>730</v>
      </c>
      <c r="W1010" s="26" t="s">
        <v>161</v>
      </c>
      <c r="X1010" s="60"/>
    </row>
    <row r="1011" spans="1:24" x14ac:dyDescent="0.25">
      <c r="A1011" s="51">
        <v>46178</v>
      </c>
      <c r="B1011" s="52">
        <v>43113</v>
      </c>
      <c r="C1011" s="53" t="s">
        <v>422</v>
      </c>
      <c r="D1011" s="52">
        <v>1</v>
      </c>
      <c r="E1011" s="54">
        <v>462</v>
      </c>
      <c r="F1011" s="52" t="s">
        <v>751</v>
      </c>
      <c r="G1011" s="55">
        <v>9524</v>
      </c>
      <c r="H1011" s="52" t="s">
        <v>168</v>
      </c>
      <c r="I1011" s="56" t="s">
        <v>847</v>
      </c>
      <c r="J1011" s="52">
        <v>47161</v>
      </c>
      <c r="K1011" s="52">
        <v>19256</v>
      </c>
      <c r="L1011" s="51">
        <v>46188</v>
      </c>
      <c r="M1011" s="51">
        <v>46188</v>
      </c>
      <c r="N1011" s="58"/>
      <c r="O1011" s="57">
        <f t="shared" si="96"/>
        <v>10</v>
      </c>
      <c r="P1011" s="30">
        <f>IFERROR(IF(M1011="",0,M1011-I.T[[#This Row],[Data Expedição]]),"")</f>
        <v>0</v>
      </c>
      <c r="Q1011" s="59">
        <f t="shared" si="97"/>
        <v>46174</v>
      </c>
      <c r="R1011" s="60" t="str">
        <f>IFERROR(IF(H1011="Entregue",IF(COUNTIFS(I$2:$I2176,I1011)&gt;1,"x",1),"x"),"")</f>
        <v>x</v>
      </c>
      <c r="S1011" s="26">
        <v>2196</v>
      </c>
      <c r="T1011" s="26">
        <v>1</v>
      </c>
      <c r="U1011" s="26" t="s">
        <v>748</v>
      </c>
      <c r="V1011" s="26" t="s">
        <v>730</v>
      </c>
      <c r="W1011" s="26" t="s">
        <v>161</v>
      </c>
      <c r="X1011" s="60"/>
    </row>
    <row r="1012" spans="1:24" x14ac:dyDescent="0.25">
      <c r="A1012" s="51">
        <v>46178</v>
      </c>
      <c r="B1012" s="52">
        <v>95407</v>
      </c>
      <c r="C1012" s="53" t="s">
        <v>459</v>
      </c>
      <c r="D1012" s="52">
        <v>1</v>
      </c>
      <c r="E1012" s="54">
        <v>294</v>
      </c>
      <c r="F1012" s="52" t="s">
        <v>751</v>
      </c>
      <c r="G1012" s="55">
        <v>9524</v>
      </c>
      <c r="H1012" s="52" t="s">
        <v>168</v>
      </c>
      <c r="I1012" s="56" t="s">
        <v>847</v>
      </c>
      <c r="J1012" s="52">
        <v>47161</v>
      </c>
      <c r="K1012" s="52">
        <v>19256</v>
      </c>
      <c r="L1012" s="51">
        <v>46188</v>
      </c>
      <c r="M1012" s="51">
        <v>46188</v>
      </c>
      <c r="N1012" s="58"/>
      <c r="O1012" s="57">
        <f t="shared" si="96"/>
        <v>10</v>
      </c>
      <c r="P1012" s="30">
        <f>IFERROR(IF(M1012="",0,M1012-I.T[[#This Row],[Data Expedição]]),"")</f>
        <v>0</v>
      </c>
      <c r="Q1012" s="59">
        <f t="shared" si="97"/>
        <v>46174</v>
      </c>
      <c r="R1012" s="60" t="str">
        <f>IFERROR(IF(H1012="Entregue",IF(COUNTIFS(I$2:$I2178,I1012)&gt;1,"x",1),"x"),"")</f>
        <v>x</v>
      </c>
      <c r="S1012" s="26">
        <v>2196</v>
      </c>
      <c r="T1012" s="26">
        <v>1</v>
      </c>
      <c r="U1012" s="26" t="s">
        <v>748</v>
      </c>
      <c r="V1012" s="26" t="s">
        <v>730</v>
      </c>
      <c r="W1012" s="26" t="s">
        <v>161</v>
      </c>
      <c r="X1012" s="60"/>
    </row>
    <row r="1013" spans="1:24" x14ac:dyDescent="0.25">
      <c r="A1013" s="51">
        <v>46178</v>
      </c>
      <c r="B1013" s="52">
        <v>32913</v>
      </c>
      <c r="C1013" s="53" t="s">
        <v>462</v>
      </c>
      <c r="D1013" s="52">
        <v>1</v>
      </c>
      <c r="E1013" s="54">
        <v>282</v>
      </c>
      <c r="F1013" s="52" t="s">
        <v>751</v>
      </c>
      <c r="G1013" s="55">
        <v>9524</v>
      </c>
      <c r="H1013" s="52" t="s">
        <v>168</v>
      </c>
      <c r="I1013" s="56" t="s">
        <v>847</v>
      </c>
      <c r="J1013" s="52">
        <v>47161</v>
      </c>
      <c r="K1013" s="52">
        <v>19256</v>
      </c>
      <c r="L1013" s="51">
        <v>46188</v>
      </c>
      <c r="M1013" s="51">
        <v>46188</v>
      </c>
      <c r="N1013" s="58"/>
      <c r="O1013" s="57">
        <f t="shared" si="96"/>
        <v>10</v>
      </c>
      <c r="P1013" s="30">
        <f>IFERROR(IF(M1013="",0,M1013-I.T[[#This Row],[Data Expedição]]),"")</f>
        <v>0</v>
      </c>
      <c r="Q1013" s="59">
        <f t="shared" si="97"/>
        <v>46174</v>
      </c>
      <c r="R1013" s="60" t="str">
        <f>IFERROR(IF(H1013="Entregue",IF(COUNTIFS(I$2:$I2180,I1013)&gt;1,"x",1),"x"),"")</f>
        <v>x</v>
      </c>
      <c r="S1013" s="26">
        <v>2196</v>
      </c>
      <c r="T1013" s="26">
        <v>1</v>
      </c>
      <c r="U1013" s="26" t="s">
        <v>748</v>
      </c>
      <c r="V1013" s="26" t="s">
        <v>730</v>
      </c>
      <c r="W1013" s="26" t="s">
        <v>161</v>
      </c>
      <c r="X1013" s="60"/>
    </row>
    <row r="1014" spans="1:24" x14ac:dyDescent="0.25">
      <c r="A1014" s="51">
        <v>46178</v>
      </c>
      <c r="B1014" s="52">
        <v>32442</v>
      </c>
      <c r="C1014" s="53" t="s">
        <v>472</v>
      </c>
      <c r="D1014" s="52">
        <v>1</v>
      </c>
      <c r="E1014" s="54">
        <v>240</v>
      </c>
      <c r="F1014" s="52" t="s">
        <v>751</v>
      </c>
      <c r="G1014" s="55">
        <v>9524</v>
      </c>
      <c r="H1014" s="52" t="s">
        <v>168</v>
      </c>
      <c r="I1014" s="56" t="s">
        <v>847</v>
      </c>
      <c r="J1014" s="52">
        <v>47161</v>
      </c>
      <c r="K1014" s="52">
        <v>19256</v>
      </c>
      <c r="L1014" s="51">
        <v>46188</v>
      </c>
      <c r="M1014" s="51">
        <v>46188</v>
      </c>
      <c r="N1014" s="58"/>
      <c r="O1014" s="57">
        <f t="shared" si="96"/>
        <v>10</v>
      </c>
      <c r="P1014" s="30">
        <f>IFERROR(IF(M1014="",0,M1014-I.T[[#This Row],[Data Expedição]]),"")</f>
        <v>0</v>
      </c>
      <c r="Q1014" s="59">
        <f t="shared" si="97"/>
        <v>46174</v>
      </c>
      <c r="R1014" s="60" t="str">
        <f>IFERROR(IF(H1014="Entregue",IF(COUNTIFS(I$2:$I2182,I1014)&gt;1,"x",1),"x"),"")</f>
        <v>x</v>
      </c>
      <c r="S1014" s="26">
        <v>2196</v>
      </c>
      <c r="T1014" s="26">
        <v>1</v>
      </c>
      <c r="U1014" s="26" t="s">
        <v>748</v>
      </c>
      <c r="V1014" s="26" t="s">
        <v>730</v>
      </c>
      <c r="W1014" s="26" t="s">
        <v>161</v>
      </c>
      <c r="X1014" s="60"/>
    </row>
    <row r="1015" spans="1:24" x14ac:dyDescent="0.25">
      <c r="A1015" s="51">
        <v>46178</v>
      </c>
      <c r="B1015" s="52">
        <v>32237</v>
      </c>
      <c r="C1015" s="53" t="s">
        <v>492</v>
      </c>
      <c r="D1015" s="52">
        <v>1</v>
      </c>
      <c r="E1015" s="54">
        <v>216</v>
      </c>
      <c r="F1015" s="52" t="s">
        <v>751</v>
      </c>
      <c r="G1015" s="55">
        <v>9524</v>
      </c>
      <c r="H1015" s="52" t="s">
        <v>168</v>
      </c>
      <c r="I1015" s="56" t="s">
        <v>847</v>
      </c>
      <c r="J1015" s="52">
        <v>47161</v>
      </c>
      <c r="K1015" s="52">
        <v>19256</v>
      </c>
      <c r="L1015" s="51">
        <v>46188</v>
      </c>
      <c r="M1015" s="51">
        <v>46188</v>
      </c>
      <c r="N1015" s="58"/>
      <c r="O1015" s="57">
        <f t="shared" si="96"/>
        <v>10</v>
      </c>
      <c r="P1015" s="30">
        <f>IFERROR(IF(M1015="",0,M1015-I.T[[#This Row],[Data Expedição]]),"")</f>
        <v>0</v>
      </c>
      <c r="Q1015" s="59">
        <f t="shared" si="97"/>
        <v>46174</v>
      </c>
      <c r="R1015" s="60" t="str">
        <f>IFERROR(IF(H1015="Entregue",IF(COUNTIFS(I$2:$I2184,I1015)&gt;1,"x",1),"x"),"")</f>
        <v>x</v>
      </c>
      <c r="S1015" s="26">
        <v>2196</v>
      </c>
      <c r="T1015" s="26">
        <v>1</v>
      </c>
      <c r="U1015" s="26" t="s">
        <v>748</v>
      </c>
      <c r="V1015" s="26" t="s">
        <v>730</v>
      </c>
      <c r="W1015" s="26" t="s">
        <v>161</v>
      </c>
      <c r="X1015" s="60"/>
    </row>
    <row r="1016" spans="1:24" x14ac:dyDescent="0.25">
      <c r="A1016" s="39"/>
      <c r="B1016" s="37"/>
      <c r="C1016" s="46"/>
      <c r="D1016" s="37"/>
      <c r="E1016" s="38"/>
      <c r="F1016" s="37"/>
      <c r="G1016" s="98"/>
      <c r="H1016" s="37"/>
      <c r="I1016" s="28"/>
      <c r="J1016" s="37"/>
      <c r="K1016" s="37"/>
      <c r="L1016" s="39"/>
      <c r="M1016" s="39"/>
      <c r="N1016" s="28"/>
      <c r="O1016" s="26"/>
      <c r="P1016" s="26"/>
      <c r="Q1016" s="25"/>
      <c r="R1016" s="26"/>
      <c r="S1016" s="26"/>
      <c r="T1016" s="26"/>
      <c r="U1016" s="26"/>
      <c r="V1016" s="26"/>
      <c r="W1016" s="26"/>
      <c r="X1016" s="26"/>
    </row>
    <row r="1017" spans="1:24" x14ac:dyDescent="0.25">
      <c r="A1017" s="51">
        <v>46178</v>
      </c>
      <c r="B1017" s="52">
        <v>43116</v>
      </c>
      <c r="C1017" s="3" t="s">
        <v>567</v>
      </c>
      <c r="D1017" s="52">
        <v>2</v>
      </c>
      <c r="E1017" s="54">
        <v>339</v>
      </c>
      <c r="F1017" s="52"/>
      <c r="G1017" s="55"/>
      <c r="H1017" s="52" t="s">
        <v>168</v>
      </c>
      <c r="I1017" s="56"/>
      <c r="J1017" s="52"/>
      <c r="K1017" s="52"/>
      <c r="L1017" s="51"/>
      <c r="M1017" s="51"/>
      <c r="N1017" s="58"/>
      <c r="O1017" s="57">
        <f>IFERROR(IF(L1017="",0,L1017-A1017),"")</f>
        <v>0</v>
      </c>
      <c r="P1017" s="30">
        <f>IFERROR(IF(M1017="",0,M1017-I.T[[#This Row],[Data Expedição]]),"")</f>
        <v>0</v>
      </c>
      <c r="Q1017" s="59">
        <f>IFERROR(DATE(YEAR(A1017),MONTH(A1017),1),"")</f>
        <v>46174</v>
      </c>
      <c r="R1017" s="60" t="str">
        <f>IFERROR(IF(H1017="Entregue",IF(COUNTIFS(I$2:$I2157,I1017)&gt;1,"x",1),"x"),"")</f>
        <v>x</v>
      </c>
      <c r="S1017" s="60">
        <v>2196</v>
      </c>
      <c r="T1017" s="60">
        <v>1</v>
      </c>
      <c r="U1017" s="60" t="s">
        <v>748</v>
      </c>
      <c r="V1017" s="60" t="s">
        <v>826</v>
      </c>
      <c r="W1017" s="60" t="s">
        <v>2</v>
      </c>
      <c r="X1017" s="60"/>
    </row>
    <row r="1018" spans="1:24" x14ac:dyDescent="0.25">
      <c r="A1018" s="39"/>
      <c r="B1018" s="37"/>
      <c r="C1018" s="46"/>
      <c r="D1018" s="37"/>
      <c r="E1018" s="38"/>
      <c r="F1018" s="37"/>
      <c r="G1018" s="98"/>
      <c r="H1018" s="37"/>
      <c r="I1018" s="28"/>
      <c r="J1018" s="37"/>
      <c r="K1018" s="37"/>
      <c r="L1018" s="39"/>
      <c r="M1018" s="39"/>
      <c r="N1018" s="28"/>
      <c r="O1018" s="26"/>
      <c r="P1018" s="26"/>
      <c r="Q1018" s="25"/>
      <c r="R1018" s="26"/>
      <c r="S1018" s="26"/>
      <c r="T1018" s="26"/>
      <c r="U1018" s="26"/>
      <c r="V1018" s="26"/>
      <c r="W1018" s="26"/>
      <c r="X1018" s="26"/>
    </row>
    <row r="1019" spans="1:24" x14ac:dyDescent="0.25">
      <c r="A1019" s="51">
        <v>46178</v>
      </c>
      <c r="B1019" s="100">
        <v>43116</v>
      </c>
      <c r="C1019" s="101" t="s">
        <v>196</v>
      </c>
      <c r="D1019" s="100">
        <v>4</v>
      </c>
      <c r="E1019" s="102">
        <v>720</v>
      </c>
      <c r="F1019" s="52" t="s">
        <v>751</v>
      </c>
      <c r="G1019" s="104">
        <v>9525</v>
      </c>
      <c r="H1019" s="52" t="s">
        <v>168</v>
      </c>
      <c r="I1019" s="106" t="s">
        <v>848</v>
      </c>
      <c r="J1019" s="100">
        <v>47084</v>
      </c>
      <c r="K1019" s="100">
        <v>19060</v>
      </c>
      <c r="L1019" s="105">
        <v>46181</v>
      </c>
      <c r="M1019" s="105">
        <v>46181</v>
      </c>
      <c r="N1019" s="103"/>
      <c r="O1019" s="57">
        <f>IFERROR(IF(L1019="",0,L1019-A1019),"")</f>
        <v>3</v>
      </c>
      <c r="P1019" s="30">
        <f>IFERROR(IF(M1019="",0,M1019-I.T[[#This Row],[Data Expedição]]),"")</f>
        <v>0</v>
      </c>
      <c r="Q1019" s="59">
        <f>IFERROR(DATE(YEAR(A1019),MONTH(A1019),1),"")</f>
        <v>46174</v>
      </c>
      <c r="R1019" s="60" t="str">
        <f>IFERROR(IF(H1019="Entregue",IF(COUNTIFS(I$2:$I2192,I1019)&gt;1,"x",1),"x"),"")</f>
        <v>x</v>
      </c>
      <c r="S1019" s="26">
        <v>2196</v>
      </c>
      <c r="T1019" s="26">
        <v>1</v>
      </c>
      <c r="U1019" s="26" t="s">
        <v>748</v>
      </c>
      <c r="V1019" s="26" t="s">
        <v>730</v>
      </c>
      <c r="W1019" s="26" t="s">
        <v>160</v>
      </c>
      <c r="X1019" s="60"/>
    </row>
    <row r="1020" spans="1:24" x14ac:dyDescent="0.25">
      <c r="A1020" s="51">
        <v>46178</v>
      </c>
      <c r="B1020" s="100">
        <v>43113</v>
      </c>
      <c r="C1020" s="101" t="s">
        <v>202</v>
      </c>
      <c r="D1020" s="100">
        <v>2</v>
      </c>
      <c r="E1020" s="102">
        <v>360</v>
      </c>
      <c r="F1020" s="52" t="s">
        <v>751</v>
      </c>
      <c r="G1020" s="104">
        <v>9525</v>
      </c>
      <c r="H1020" s="52" t="s">
        <v>168</v>
      </c>
      <c r="I1020" s="106" t="s">
        <v>848</v>
      </c>
      <c r="J1020" s="100">
        <v>47084</v>
      </c>
      <c r="K1020" s="100">
        <v>19060</v>
      </c>
      <c r="L1020" s="105">
        <v>46181</v>
      </c>
      <c r="M1020" s="105">
        <v>46181</v>
      </c>
      <c r="N1020" s="103"/>
      <c r="O1020" s="57">
        <f>IFERROR(IF(L1020="",0,L1020-A1020),"")</f>
        <v>3</v>
      </c>
      <c r="P1020" s="30">
        <f>IFERROR(IF(M1020="",0,M1020-I.T[[#This Row],[Data Expedição]]),"")</f>
        <v>0</v>
      </c>
      <c r="Q1020" s="59">
        <f>IFERROR(DATE(YEAR(A1020),MONTH(A1020),1),"")</f>
        <v>46174</v>
      </c>
      <c r="R1020" s="60" t="str">
        <f>IFERROR(IF(H1020="Entregue",IF(COUNTIFS(I$2:$I2194,I1020)&gt;1,"x",1),"x"),"")</f>
        <v>x</v>
      </c>
      <c r="S1020" s="26">
        <v>2196</v>
      </c>
      <c r="T1020" s="26">
        <v>1</v>
      </c>
      <c r="U1020" s="26" t="s">
        <v>748</v>
      </c>
      <c r="V1020" s="26" t="s">
        <v>730</v>
      </c>
      <c r="W1020" s="26" t="s">
        <v>160</v>
      </c>
      <c r="X1020" s="60"/>
    </row>
    <row r="1021" spans="1:24" x14ac:dyDescent="0.25">
      <c r="A1021" s="39"/>
      <c r="B1021" s="37"/>
      <c r="C1021" s="46"/>
      <c r="D1021" s="37"/>
      <c r="E1021" s="38"/>
      <c r="F1021" s="37"/>
      <c r="G1021" s="98"/>
      <c r="H1021" s="37"/>
      <c r="I1021" s="28"/>
      <c r="J1021" s="37"/>
      <c r="K1021" s="37"/>
      <c r="L1021" s="39"/>
      <c r="M1021" s="39"/>
      <c r="N1021" s="28"/>
      <c r="O1021" s="26"/>
      <c r="P1021" s="26"/>
      <c r="Q1021" s="25"/>
      <c r="R1021" s="26"/>
      <c r="S1021" s="26"/>
      <c r="T1021" s="26"/>
      <c r="U1021" s="26"/>
      <c r="V1021" s="26"/>
      <c r="W1021" s="26"/>
      <c r="X1021" s="26"/>
    </row>
    <row r="1022" spans="1:24" x14ac:dyDescent="0.25">
      <c r="A1022" s="105">
        <v>46181</v>
      </c>
      <c r="B1022" s="100">
        <v>43116</v>
      </c>
      <c r="C1022" s="101" t="s">
        <v>196</v>
      </c>
      <c r="D1022" s="100">
        <v>14</v>
      </c>
      <c r="E1022" s="102">
        <v>2520</v>
      </c>
      <c r="F1022" s="52" t="s">
        <v>751</v>
      </c>
      <c r="G1022" s="104">
        <v>9526</v>
      </c>
      <c r="H1022" s="52" t="s">
        <v>168</v>
      </c>
      <c r="I1022" s="106" t="s">
        <v>849</v>
      </c>
      <c r="J1022" s="100">
        <v>47094</v>
      </c>
      <c r="K1022" s="100">
        <v>19060</v>
      </c>
      <c r="L1022" s="105">
        <v>46181</v>
      </c>
      <c r="M1022" s="105">
        <v>46181</v>
      </c>
      <c r="N1022" s="103"/>
      <c r="O1022" s="57">
        <f>IFERROR(IF(L1022="",0,L1022-A1022),"")</f>
        <v>0</v>
      </c>
      <c r="P1022" s="30">
        <f>IFERROR(IF(M1022="",0,M1022-I.T[[#This Row],[Data Expedição]]),"")</f>
        <v>0</v>
      </c>
      <c r="Q1022" s="59">
        <f>IFERROR(DATE(YEAR(A1022),MONTH(A1022),1),"")</f>
        <v>46174</v>
      </c>
      <c r="R1022" s="60" t="str">
        <f>IFERROR(IF(H1022="Entregue",IF(COUNTIFS(I$2:$I2198,I1022)&gt;1,"x",1),"x"),"")</f>
        <v>x</v>
      </c>
      <c r="S1022" s="26">
        <v>2196</v>
      </c>
      <c r="T1022" s="26">
        <v>1</v>
      </c>
      <c r="U1022" s="26" t="s">
        <v>748</v>
      </c>
      <c r="V1022" s="26" t="s">
        <v>730</v>
      </c>
      <c r="W1022" s="26" t="s">
        <v>160</v>
      </c>
      <c r="X1022" s="60"/>
    </row>
    <row r="1023" spans="1:24" x14ac:dyDescent="0.25">
      <c r="A1023" s="105">
        <v>46181</v>
      </c>
      <c r="B1023" s="100">
        <v>43113</v>
      </c>
      <c r="C1023" s="101" t="s">
        <v>202</v>
      </c>
      <c r="D1023" s="100">
        <v>4</v>
      </c>
      <c r="E1023" s="102">
        <v>720</v>
      </c>
      <c r="F1023" s="52" t="s">
        <v>751</v>
      </c>
      <c r="G1023" s="104">
        <v>9526</v>
      </c>
      <c r="H1023" s="52" t="s">
        <v>168</v>
      </c>
      <c r="I1023" s="106" t="s">
        <v>849</v>
      </c>
      <c r="J1023" s="100">
        <v>47094</v>
      </c>
      <c r="K1023" s="100">
        <v>19060</v>
      </c>
      <c r="L1023" s="105">
        <v>46181</v>
      </c>
      <c r="M1023" s="105">
        <v>46181</v>
      </c>
      <c r="N1023" s="103"/>
      <c r="O1023" s="57">
        <f>IFERROR(IF(L1023="",0,L1023-A1023),"")</f>
        <v>0</v>
      </c>
      <c r="P1023" s="30">
        <f>IFERROR(IF(M1023="",0,M1023-I.T[[#This Row],[Data Expedição]]),"")</f>
        <v>0</v>
      </c>
      <c r="Q1023" s="59">
        <f>IFERROR(DATE(YEAR(A1023),MONTH(A1023),1),"")</f>
        <v>46174</v>
      </c>
      <c r="R1023" s="60" t="str">
        <f>IFERROR(IF(H1023="Entregue",IF(COUNTIFS(I$2:$I2200,I1023)&gt;1,"x",1),"x"),"")</f>
        <v>x</v>
      </c>
      <c r="S1023" s="26">
        <v>2196</v>
      </c>
      <c r="T1023" s="26">
        <v>1</v>
      </c>
      <c r="U1023" s="26" t="s">
        <v>748</v>
      </c>
      <c r="V1023" s="26" t="s">
        <v>730</v>
      </c>
      <c r="W1023" s="26" t="s">
        <v>160</v>
      </c>
      <c r="X1023" s="60"/>
    </row>
    <row r="1024" spans="1:24" x14ac:dyDescent="0.25">
      <c r="A1024" s="39"/>
      <c r="B1024" s="37"/>
      <c r="C1024" s="46"/>
      <c r="D1024" s="37"/>
      <c r="E1024" s="38"/>
      <c r="F1024" s="37"/>
      <c r="G1024" s="98"/>
      <c r="H1024" s="37"/>
      <c r="I1024" s="28"/>
      <c r="J1024" s="37"/>
      <c r="K1024" s="37"/>
      <c r="L1024" s="39"/>
      <c r="M1024" s="39"/>
      <c r="N1024" s="28"/>
      <c r="O1024" s="26"/>
      <c r="P1024" s="26"/>
      <c r="Q1024" s="25"/>
      <c r="R1024" s="26"/>
      <c r="S1024" s="26"/>
      <c r="T1024" s="26"/>
      <c r="U1024" s="26"/>
      <c r="V1024" s="26"/>
      <c r="W1024" s="26"/>
      <c r="X1024" s="26"/>
    </row>
    <row r="1025" spans="1:24" x14ac:dyDescent="0.25">
      <c r="A1025" s="105">
        <v>46181</v>
      </c>
      <c r="B1025" s="100">
        <v>32429</v>
      </c>
      <c r="C1025" s="101" t="s">
        <v>429</v>
      </c>
      <c r="D1025" s="100">
        <v>1</v>
      </c>
      <c r="E1025" s="102">
        <v>414</v>
      </c>
      <c r="F1025" s="52" t="s">
        <v>751</v>
      </c>
      <c r="G1025" s="104">
        <v>9527</v>
      </c>
      <c r="H1025" s="52" t="s">
        <v>168</v>
      </c>
      <c r="I1025" s="106" t="s">
        <v>850</v>
      </c>
      <c r="J1025" s="100">
        <v>47160</v>
      </c>
      <c r="K1025" s="100">
        <v>19166</v>
      </c>
      <c r="L1025" s="105">
        <v>46184</v>
      </c>
      <c r="M1025" s="105">
        <v>46184</v>
      </c>
      <c r="N1025" s="103" t="s">
        <v>851</v>
      </c>
      <c r="O1025" s="57">
        <f>IFERROR(IF(L1025="",0,L1025-A1025),"")</f>
        <v>3</v>
      </c>
      <c r="P1025" s="30">
        <f>IFERROR(IF(M1025="",0,M1025-I.T[[#This Row],[Data Expedição]]),"")</f>
        <v>0</v>
      </c>
      <c r="Q1025" s="59">
        <f>IFERROR(DATE(YEAR(A1025),MONTH(A1025),1),"")</f>
        <v>46174</v>
      </c>
      <c r="R1025" s="60" t="str">
        <f>IFERROR(IF(H1025="Entregue",IF(COUNTIFS(I$2:$I2204,I1025)&gt;1,"x",1),"x"),"")</f>
        <v>x</v>
      </c>
      <c r="S1025" s="26">
        <v>2196</v>
      </c>
      <c r="T1025" s="26">
        <v>1</v>
      </c>
      <c r="U1025" s="26" t="s">
        <v>748</v>
      </c>
      <c r="V1025" s="26" t="s">
        <v>730</v>
      </c>
      <c r="W1025" s="26" t="s">
        <v>161</v>
      </c>
      <c r="X1025" s="60"/>
    </row>
    <row r="1026" spans="1:24" x14ac:dyDescent="0.25">
      <c r="A1026" s="105">
        <v>46181</v>
      </c>
      <c r="B1026" s="100">
        <v>95166</v>
      </c>
      <c r="C1026" s="101" t="s">
        <v>505</v>
      </c>
      <c r="D1026" s="100">
        <v>1</v>
      </c>
      <c r="E1026" s="102">
        <v>192</v>
      </c>
      <c r="F1026" s="52" t="s">
        <v>751</v>
      </c>
      <c r="G1026" s="104">
        <v>9527</v>
      </c>
      <c r="H1026" s="52" t="s">
        <v>168</v>
      </c>
      <c r="I1026" s="56" t="s">
        <v>850</v>
      </c>
      <c r="J1026" s="100">
        <v>47160</v>
      </c>
      <c r="K1026" s="100">
        <v>19166</v>
      </c>
      <c r="L1026" s="105">
        <v>46184</v>
      </c>
      <c r="M1026" s="105">
        <v>46184</v>
      </c>
      <c r="N1026" s="103" t="s">
        <v>851</v>
      </c>
      <c r="O1026" s="57">
        <f>IFERROR(IF(L1026="",0,L1026-A1026),"")</f>
        <v>3</v>
      </c>
      <c r="P1026" s="30">
        <f>IFERROR(IF(M1026="",0,M1026-I.T[[#This Row],[Data Expedição]]),"")</f>
        <v>0</v>
      </c>
      <c r="Q1026" s="59">
        <f>IFERROR(DATE(YEAR(A1026),MONTH(A1026),1),"")</f>
        <v>46174</v>
      </c>
      <c r="R1026" s="60" t="str">
        <f>IFERROR(IF(H1026="Entregue",IF(COUNTIFS(I$2:$I2206,I1026)&gt;1,"x",1),"x"),"")</f>
        <v>x</v>
      </c>
      <c r="S1026" s="26">
        <v>2196</v>
      </c>
      <c r="T1026" s="26">
        <v>1</v>
      </c>
      <c r="U1026" s="26" t="s">
        <v>748</v>
      </c>
      <c r="V1026" s="26" t="s">
        <v>730</v>
      </c>
      <c r="W1026" s="26" t="s">
        <v>161</v>
      </c>
      <c r="X1026" s="60"/>
    </row>
    <row r="1027" spans="1:24" x14ac:dyDescent="0.25">
      <c r="A1027" s="39"/>
      <c r="B1027" s="37"/>
      <c r="C1027" s="46"/>
      <c r="D1027" s="37"/>
      <c r="E1027" s="38"/>
      <c r="F1027" s="37"/>
      <c r="G1027" s="98"/>
      <c r="H1027" s="37"/>
      <c r="I1027" s="28"/>
      <c r="J1027" s="37"/>
      <c r="K1027" s="37"/>
      <c r="L1027" s="39"/>
      <c r="M1027" s="39"/>
      <c r="N1027" s="28"/>
      <c r="O1027" s="26"/>
      <c r="P1027" s="26"/>
      <c r="Q1027" s="25"/>
      <c r="R1027" s="26"/>
      <c r="S1027" s="26"/>
      <c r="T1027" s="26"/>
      <c r="U1027" s="26"/>
      <c r="V1027" s="26"/>
      <c r="W1027" s="26"/>
      <c r="X1027" s="26"/>
    </row>
    <row r="1028" spans="1:24" x14ac:dyDescent="0.25">
      <c r="A1028" s="105">
        <v>46181</v>
      </c>
      <c r="B1028" s="100">
        <v>95195</v>
      </c>
      <c r="C1028" s="101" t="s">
        <v>244</v>
      </c>
      <c r="D1028" s="100">
        <v>1</v>
      </c>
      <c r="E1028" s="102">
        <v>504</v>
      </c>
      <c r="F1028" s="52" t="s">
        <v>751</v>
      </c>
      <c r="G1028" s="104">
        <v>9528</v>
      </c>
      <c r="H1028" s="52" t="s">
        <v>168</v>
      </c>
      <c r="I1028" s="56" t="s">
        <v>852</v>
      </c>
      <c r="J1028" s="100">
        <v>47325</v>
      </c>
      <c r="K1028" s="100">
        <v>19256</v>
      </c>
      <c r="L1028" s="105">
        <v>46188</v>
      </c>
      <c r="M1028" s="105">
        <v>46188</v>
      </c>
      <c r="N1028" s="103"/>
      <c r="O1028" s="57">
        <f>IFERROR(IF(L1028="",0,L1028-A1028),"")</f>
        <v>7</v>
      </c>
      <c r="P1028" s="30">
        <f>IFERROR(IF(M1028="",0,M1028-I.T[[#This Row],[Data Expedição]]),"")</f>
        <v>0</v>
      </c>
      <c r="Q1028" s="59">
        <f>IFERROR(DATE(YEAR(A1028),MONTH(A1028),1),"")</f>
        <v>46174</v>
      </c>
      <c r="R1028" s="60" t="str">
        <f>IFERROR(IF(H1028="Entregue",IF(COUNTIFS(I$2:$I2210,I1028)&gt;1,"x",1),"x"),"")</f>
        <v>x</v>
      </c>
      <c r="S1028" s="26">
        <v>2196</v>
      </c>
      <c r="T1028" s="26">
        <v>1</v>
      </c>
      <c r="U1028" s="26" t="s">
        <v>748</v>
      </c>
      <c r="V1028" s="26" t="s">
        <v>730</v>
      </c>
      <c r="W1028" s="26" t="s">
        <v>162</v>
      </c>
      <c r="X1028" s="60"/>
    </row>
    <row r="1029" spans="1:24" x14ac:dyDescent="0.25">
      <c r="A1029" s="105">
        <v>46181</v>
      </c>
      <c r="B1029" s="100">
        <v>32429</v>
      </c>
      <c r="C1029" s="101" t="s">
        <v>314</v>
      </c>
      <c r="D1029" s="100">
        <v>1</v>
      </c>
      <c r="E1029" s="102">
        <v>414</v>
      </c>
      <c r="F1029" s="52" t="s">
        <v>751</v>
      </c>
      <c r="G1029" s="104">
        <v>9528</v>
      </c>
      <c r="H1029" s="52" t="s">
        <v>168</v>
      </c>
      <c r="I1029" s="106" t="s">
        <v>852</v>
      </c>
      <c r="J1029" s="100">
        <v>47325</v>
      </c>
      <c r="K1029" s="100">
        <v>19256</v>
      </c>
      <c r="L1029" s="105">
        <v>46188</v>
      </c>
      <c r="M1029" s="105">
        <v>46188</v>
      </c>
      <c r="N1029" s="103"/>
      <c r="O1029" s="57">
        <f>IFERROR(IF(L1029="",0,L1029-A1029),"")</f>
        <v>7</v>
      </c>
      <c r="P1029" s="30">
        <f>IFERROR(IF(M1029="",0,M1029-I.T[[#This Row],[Data Expedição]]),"")</f>
        <v>0</v>
      </c>
      <c r="Q1029" s="59">
        <f>IFERROR(DATE(YEAR(A1029),MONTH(A1029),1),"")</f>
        <v>46174</v>
      </c>
      <c r="R1029" s="60" t="str">
        <f>IFERROR(IF(H1029="Entregue",IF(COUNTIFS(I$2:$I2212,I1029)&gt;1,"x",1),"x"),"")</f>
        <v>x</v>
      </c>
      <c r="S1029" s="26">
        <v>2196</v>
      </c>
      <c r="T1029" s="26">
        <v>1</v>
      </c>
      <c r="U1029" s="26" t="s">
        <v>748</v>
      </c>
      <c r="V1029" s="26" t="s">
        <v>730</v>
      </c>
      <c r="W1029" s="26" t="s">
        <v>162</v>
      </c>
      <c r="X1029" s="60"/>
    </row>
    <row r="1030" spans="1:24" x14ac:dyDescent="0.25">
      <c r="A1030" s="105">
        <v>46181</v>
      </c>
      <c r="B1030" s="100">
        <v>32237</v>
      </c>
      <c r="C1030" s="101" t="s">
        <v>295</v>
      </c>
      <c r="D1030" s="100">
        <v>1</v>
      </c>
      <c r="E1030" s="102">
        <v>216</v>
      </c>
      <c r="F1030" s="52" t="s">
        <v>751</v>
      </c>
      <c r="G1030" s="104">
        <v>9528</v>
      </c>
      <c r="H1030" s="52" t="s">
        <v>168</v>
      </c>
      <c r="I1030" s="106" t="s">
        <v>852</v>
      </c>
      <c r="J1030" s="100">
        <v>47325</v>
      </c>
      <c r="K1030" s="100">
        <v>19256</v>
      </c>
      <c r="L1030" s="105">
        <v>46188</v>
      </c>
      <c r="M1030" s="105">
        <v>46188</v>
      </c>
      <c r="N1030" s="103"/>
      <c r="O1030" s="57">
        <f>IFERROR(IF(L1030="",0,L1030-A1030),"")</f>
        <v>7</v>
      </c>
      <c r="P1030" s="30">
        <f>IFERROR(IF(M1030="",0,M1030-I.T[[#This Row],[Data Expedição]]),"")</f>
        <v>0</v>
      </c>
      <c r="Q1030" s="59">
        <f>IFERROR(DATE(YEAR(A1030),MONTH(A1030),1),"")</f>
        <v>46174</v>
      </c>
      <c r="R1030" s="60" t="str">
        <f>IFERROR(IF(H1030="Entregue",IF(COUNTIFS(I$2:$I2214,I1030)&gt;1,"x",1),"x"),"")</f>
        <v>x</v>
      </c>
      <c r="S1030" s="26">
        <v>2196</v>
      </c>
      <c r="T1030" s="26">
        <v>1</v>
      </c>
      <c r="U1030" s="26" t="s">
        <v>748</v>
      </c>
      <c r="V1030" s="26" t="s">
        <v>730</v>
      </c>
      <c r="W1030" s="26" t="s">
        <v>162</v>
      </c>
      <c r="X1030" s="60"/>
    </row>
    <row r="1031" spans="1:24" x14ac:dyDescent="0.25">
      <c r="A1031" s="105">
        <v>46181</v>
      </c>
      <c r="B1031" s="100">
        <v>95166</v>
      </c>
      <c r="C1031" s="101" t="s">
        <v>241</v>
      </c>
      <c r="D1031" s="100">
        <v>1</v>
      </c>
      <c r="E1031" s="102">
        <v>192</v>
      </c>
      <c r="F1031" s="52" t="s">
        <v>751</v>
      </c>
      <c r="G1031" s="104">
        <v>9528</v>
      </c>
      <c r="H1031" s="52" t="s">
        <v>168</v>
      </c>
      <c r="I1031" s="106" t="s">
        <v>852</v>
      </c>
      <c r="J1031" s="100">
        <v>47325</v>
      </c>
      <c r="K1031" s="100">
        <v>19256</v>
      </c>
      <c r="L1031" s="105">
        <v>46188</v>
      </c>
      <c r="M1031" s="105">
        <v>46188</v>
      </c>
      <c r="N1031" s="103"/>
      <c r="O1031" s="57">
        <f>IFERROR(IF(L1031="",0,L1031-A1031),"")</f>
        <v>7</v>
      </c>
      <c r="P1031" s="30">
        <f>IFERROR(IF(M1031="",0,M1031-I.T[[#This Row],[Data Expedição]]),"")</f>
        <v>0</v>
      </c>
      <c r="Q1031" s="59">
        <f>IFERROR(DATE(YEAR(A1031),MONTH(A1031),1),"")</f>
        <v>46174</v>
      </c>
      <c r="R1031" s="60" t="str">
        <f>IFERROR(IF(H1031="Entregue",IF(COUNTIFS(I$2:$I2216,I1031)&gt;1,"x",1),"x"),"")</f>
        <v>x</v>
      </c>
      <c r="S1031" s="26">
        <v>2196</v>
      </c>
      <c r="T1031" s="26">
        <v>1</v>
      </c>
      <c r="U1031" s="26" t="s">
        <v>748</v>
      </c>
      <c r="V1031" s="26" t="s">
        <v>730</v>
      </c>
      <c r="W1031" s="26" t="s">
        <v>162</v>
      </c>
      <c r="X1031" s="60"/>
    </row>
    <row r="1032" spans="1:24" x14ac:dyDescent="0.25">
      <c r="A1032" s="105">
        <v>46181</v>
      </c>
      <c r="B1032" s="100">
        <v>34793</v>
      </c>
      <c r="C1032" s="101" t="s">
        <v>226</v>
      </c>
      <c r="D1032" s="100">
        <v>1</v>
      </c>
      <c r="E1032" s="102">
        <v>48</v>
      </c>
      <c r="F1032" s="52" t="s">
        <v>751</v>
      </c>
      <c r="G1032" s="104">
        <v>9528</v>
      </c>
      <c r="H1032" s="52" t="s">
        <v>168</v>
      </c>
      <c r="I1032" s="106" t="s">
        <v>852</v>
      </c>
      <c r="J1032" s="100">
        <v>47325</v>
      </c>
      <c r="K1032" s="100">
        <v>19256</v>
      </c>
      <c r="L1032" s="105">
        <v>46188</v>
      </c>
      <c r="M1032" s="105">
        <v>46188</v>
      </c>
      <c r="N1032" s="103"/>
      <c r="O1032" s="57">
        <f>IFERROR(IF(L1032="",0,L1032-A1032),"")</f>
        <v>7</v>
      </c>
      <c r="P1032" s="30">
        <f>IFERROR(IF(M1032="",0,M1032-I.T[[#This Row],[Data Expedição]]),"")</f>
        <v>0</v>
      </c>
      <c r="Q1032" s="59">
        <f>IFERROR(DATE(YEAR(A1032),MONTH(A1032),1),"")</f>
        <v>46174</v>
      </c>
      <c r="R1032" s="60" t="str">
        <f>IFERROR(IF(H1032="Entregue",IF(COUNTIFS(I$2:$I2218,I1032)&gt;1,"x",1),"x"),"")</f>
        <v>x</v>
      </c>
      <c r="S1032" s="26">
        <v>2196</v>
      </c>
      <c r="T1032" s="26">
        <v>1</v>
      </c>
      <c r="U1032" s="26" t="s">
        <v>748</v>
      </c>
      <c r="V1032" s="26" t="s">
        <v>730</v>
      </c>
      <c r="W1032" s="26" t="s">
        <v>162</v>
      </c>
      <c r="X1032" s="60"/>
    </row>
    <row r="1033" spans="1:24" x14ac:dyDescent="0.25">
      <c r="A1033" s="105"/>
      <c r="B1033" s="100"/>
      <c r="C1033" s="101"/>
      <c r="D1033" s="100"/>
      <c r="E1033" s="102"/>
      <c r="F1033" s="100"/>
      <c r="G1033" s="104"/>
      <c r="H1033" s="100"/>
      <c r="I1033" s="106"/>
      <c r="J1033" s="100"/>
      <c r="K1033" s="100"/>
      <c r="L1033" s="105"/>
      <c r="M1033" s="105"/>
      <c r="N1033" s="106"/>
      <c r="O1033" s="60"/>
      <c r="P1033" s="26"/>
      <c r="Q1033" s="107"/>
      <c r="R1033" s="60"/>
      <c r="S1033" s="60"/>
      <c r="T1033" s="60"/>
      <c r="U1033" s="60"/>
      <c r="V1033" s="60"/>
      <c r="W1033" s="60"/>
      <c r="X1033" s="60"/>
    </row>
    <row r="1034" spans="1:24" x14ac:dyDescent="0.25">
      <c r="A1034" s="105">
        <v>46181</v>
      </c>
      <c r="B1034" s="100">
        <v>43113</v>
      </c>
      <c r="C1034" s="101" t="s">
        <v>202</v>
      </c>
      <c r="D1034" s="100">
        <v>5</v>
      </c>
      <c r="E1034" s="102">
        <v>900</v>
      </c>
      <c r="F1034" s="52" t="s">
        <v>751</v>
      </c>
      <c r="G1034" s="104">
        <v>9529</v>
      </c>
      <c r="H1034" s="52" t="s">
        <v>168</v>
      </c>
      <c r="I1034" s="106" t="s">
        <v>853</v>
      </c>
      <c r="J1034" s="100">
        <v>47143</v>
      </c>
      <c r="K1034" s="100">
        <v>19116</v>
      </c>
      <c r="L1034" s="105">
        <v>46182</v>
      </c>
      <c r="M1034" s="105">
        <v>46182</v>
      </c>
      <c r="N1034" s="103"/>
      <c r="O1034" s="57">
        <f>IFERROR(IF(L1034="",0,L1034-A1034),"")</f>
        <v>1</v>
      </c>
      <c r="P1034" s="30">
        <f>IFERROR(IF(M1034="",0,M1034-I.T[[#This Row],[Data Expedição]]),"")</f>
        <v>0</v>
      </c>
      <c r="Q1034" s="59">
        <f>IFERROR(DATE(YEAR(A1034),MONTH(A1034),1),"")</f>
        <v>46174</v>
      </c>
      <c r="R1034" s="60" t="str">
        <f>IFERROR(IF(H1034="Entregue",IF(COUNTIFS(I$2:$I2222,I1034)&gt;1,"x",1),"x"),"")</f>
        <v>x</v>
      </c>
      <c r="S1034" s="26">
        <v>2196</v>
      </c>
      <c r="T1034" s="26">
        <v>1</v>
      </c>
      <c r="U1034" s="26" t="s">
        <v>748</v>
      </c>
      <c r="V1034" s="26" t="s">
        <v>730</v>
      </c>
      <c r="W1034" s="26" t="s">
        <v>160</v>
      </c>
      <c r="X1034" s="60"/>
    </row>
    <row r="1035" spans="1:24" x14ac:dyDescent="0.25">
      <c r="A1035" s="105">
        <v>46181</v>
      </c>
      <c r="B1035" s="100">
        <v>34793</v>
      </c>
      <c r="C1035" s="101" t="s">
        <v>226</v>
      </c>
      <c r="D1035" s="100">
        <v>2</v>
      </c>
      <c r="E1035" s="102">
        <v>2208</v>
      </c>
      <c r="F1035" s="52" t="s">
        <v>751</v>
      </c>
      <c r="G1035" s="104">
        <v>9529</v>
      </c>
      <c r="H1035" s="52" t="s">
        <v>168</v>
      </c>
      <c r="I1035" s="106" t="s">
        <v>853</v>
      </c>
      <c r="J1035" s="100">
        <v>47143</v>
      </c>
      <c r="K1035" s="100">
        <v>19116</v>
      </c>
      <c r="L1035" s="105">
        <v>46182</v>
      </c>
      <c r="M1035" s="105">
        <v>46182</v>
      </c>
      <c r="N1035" s="103"/>
      <c r="O1035" s="57">
        <f>IFERROR(IF(L1035="",0,L1035-A1035),"")</f>
        <v>1</v>
      </c>
      <c r="P1035" s="30">
        <f>IFERROR(IF(M1035="",0,M1035-I.T[[#This Row],[Data Expedição]]),"")</f>
        <v>0</v>
      </c>
      <c r="Q1035" s="59">
        <f>IFERROR(DATE(YEAR(A1035),MONTH(A1035),1),"")</f>
        <v>46174</v>
      </c>
      <c r="R1035" s="60" t="str">
        <f>IFERROR(IF(H1035="Entregue",IF(COUNTIFS(I$2:$I2224,I1035)&gt;1,"x",1),"x"),"")</f>
        <v>x</v>
      </c>
      <c r="S1035" s="26">
        <v>2196</v>
      </c>
      <c r="T1035" s="26">
        <v>1</v>
      </c>
      <c r="U1035" s="26" t="s">
        <v>748</v>
      </c>
      <c r="V1035" s="26" t="s">
        <v>730</v>
      </c>
      <c r="W1035" s="26" t="s">
        <v>160</v>
      </c>
      <c r="X1035" s="60"/>
    </row>
    <row r="1036" spans="1:24" x14ac:dyDescent="0.25">
      <c r="A1036" s="105">
        <v>46181</v>
      </c>
      <c r="B1036" s="100">
        <v>32488</v>
      </c>
      <c r="C1036" s="101" t="s">
        <v>366</v>
      </c>
      <c r="D1036" s="100">
        <v>1</v>
      </c>
      <c r="E1036" s="102">
        <v>18</v>
      </c>
      <c r="F1036" s="52" t="s">
        <v>751</v>
      </c>
      <c r="G1036" s="104">
        <v>9529</v>
      </c>
      <c r="H1036" s="52" t="s">
        <v>168</v>
      </c>
      <c r="I1036" s="106" t="s">
        <v>853</v>
      </c>
      <c r="J1036" s="100">
        <v>47143</v>
      </c>
      <c r="K1036" s="100">
        <v>19116</v>
      </c>
      <c r="L1036" s="105">
        <v>46182</v>
      </c>
      <c r="M1036" s="105">
        <v>46182</v>
      </c>
      <c r="N1036" s="103"/>
      <c r="O1036" s="57">
        <f>IFERROR(IF(L1036="",0,L1036-A1036),"")</f>
        <v>1</v>
      </c>
      <c r="P1036" s="30">
        <f>IFERROR(IF(M1036="",0,M1036-I.T[[#This Row],[Data Expedição]]),"")</f>
        <v>0</v>
      </c>
      <c r="Q1036" s="59">
        <f>IFERROR(DATE(YEAR(A1036),MONTH(A1036),1),"")</f>
        <v>46174</v>
      </c>
      <c r="R1036" s="60" t="str">
        <f>IFERROR(IF(H1036="Entregue",IF(COUNTIFS(I$2:$I2226,I1036)&gt;1,"x",1),"x"),"")</f>
        <v>x</v>
      </c>
      <c r="S1036" s="26">
        <v>2196</v>
      </c>
      <c r="T1036" s="26">
        <v>1</v>
      </c>
      <c r="U1036" s="26" t="s">
        <v>748</v>
      </c>
      <c r="V1036" s="26" t="s">
        <v>730</v>
      </c>
      <c r="W1036" s="26" t="s">
        <v>160</v>
      </c>
      <c r="X1036" s="60"/>
    </row>
    <row r="1037" spans="1:24" x14ac:dyDescent="0.25">
      <c r="A1037" s="39"/>
      <c r="B1037" s="37"/>
      <c r="C1037" s="46"/>
      <c r="D1037" s="37"/>
      <c r="E1037" s="38"/>
      <c r="F1037" s="37"/>
      <c r="G1037" s="98"/>
      <c r="H1037" s="37"/>
      <c r="I1037" s="28"/>
      <c r="J1037" s="37"/>
      <c r="K1037" s="37"/>
      <c r="L1037" s="39"/>
      <c r="M1037" s="39"/>
      <c r="N1037" s="28"/>
      <c r="O1037" s="26"/>
      <c r="P1037" s="26"/>
      <c r="Q1037" s="25"/>
      <c r="R1037" s="26"/>
      <c r="S1037" s="26"/>
      <c r="T1037" s="26"/>
      <c r="U1037" s="26"/>
      <c r="V1037" s="26"/>
      <c r="W1037" s="26"/>
      <c r="X1037" s="26"/>
    </row>
    <row r="1038" spans="1:24" x14ac:dyDescent="0.25">
      <c r="A1038" s="105">
        <v>46182</v>
      </c>
      <c r="B1038" s="100">
        <v>95109</v>
      </c>
      <c r="C1038" s="101" t="s">
        <v>427</v>
      </c>
      <c r="D1038" s="100">
        <v>1</v>
      </c>
      <c r="E1038" s="102">
        <v>444</v>
      </c>
      <c r="F1038" s="100"/>
      <c r="G1038" s="104"/>
      <c r="H1038" s="1" t="s">
        <v>167</v>
      </c>
      <c r="I1038" s="106"/>
      <c r="J1038" s="100"/>
      <c r="K1038" s="100"/>
      <c r="L1038" s="105"/>
      <c r="M1038" s="105"/>
      <c r="N1038" s="103"/>
      <c r="O1038" s="57">
        <f t="shared" ref="O1038:O1050" si="98">IFERROR(IF(L1038="",0,L1038-A1038),"")</f>
        <v>0</v>
      </c>
      <c r="P1038" s="30">
        <f>IFERROR(IF(M1038="",0,M1038-I.T[[#This Row],[Data Expedição]]),"")</f>
        <v>0</v>
      </c>
      <c r="Q1038" s="59">
        <f t="shared" ref="Q1038:Q1050" si="99">IFERROR(DATE(YEAR(A1038),MONTH(A1038),1),"")</f>
        <v>46174</v>
      </c>
      <c r="R1038" s="60" t="str">
        <f>IFERROR(IF(H1038="Entregue",IF(COUNTIFS(I$2:$I2230,I1038)&gt;1,"x",1),"x"),"")</f>
        <v>x</v>
      </c>
      <c r="S1038" s="26">
        <v>2196</v>
      </c>
      <c r="T1038" s="26">
        <v>1</v>
      </c>
      <c r="U1038" s="26" t="s">
        <v>748</v>
      </c>
      <c r="V1038" s="26" t="s">
        <v>730</v>
      </c>
      <c r="W1038" s="26" t="s">
        <v>161</v>
      </c>
      <c r="X1038" s="26" t="s">
        <v>739</v>
      </c>
    </row>
    <row r="1039" spans="1:24" x14ac:dyDescent="0.25">
      <c r="A1039" s="105">
        <v>46182</v>
      </c>
      <c r="B1039" s="100">
        <v>32616</v>
      </c>
      <c r="C1039" s="101" t="s">
        <v>461</v>
      </c>
      <c r="D1039" s="100">
        <v>1</v>
      </c>
      <c r="E1039" s="102">
        <v>282</v>
      </c>
      <c r="F1039" s="100"/>
      <c r="G1039" s="104"/>
      <c r="H1039" s="1" t="s">
        <v>167</v>
      </c>
      <c r="I1039" s="106"/>
      <c r="J1039" s="100"/>
      <c r="K1039" s="100"/>
      <c r="L1039" s="105"/>
      <c r="M1039" s="105"/>
      <c r="N1039" s="103"/>
      <c r="O1039" s="57">
        <f t="shared" si="98"/>
        <v>0</v>
      </c>
      <c r="P1039" s="30">
        <f>IFERROR(IF(M1039="",0,M1039-I.T[[#This Row],[Data Expedição]]),"")</f>
        <v>0</v>
      </c>
      <c r="Q1039" s="59">
        <f t="shared" si="99"/>
        <v>46174</v>
      </c>
      <c r="R1039" s="60" t="str">
        <f>IFERROR(IF(H1039="Entregue",IF(COUNTIFS(I$2:$I2232,I1039)&gt;1,"x",1),"x"),"")</f>
        <v>x</v>
      </c>
      <c r="S1039" s="26">
        <v>2196</v>
      </c>
      <c r="T1039" s="26">
        <v>1</v>
      </c>
      <c r="U1039" s="26" t="s">
        <v>748</v>
      </c>
      <c r="V1039" s="26" t="s">
        <v>730</v>
      </c>
      <c r="W1039" s="26" t="s">
        <v>161</v>
      </c>
      <c r="X1039" s="26" t="s">
        <v>739</v>
      </c>
    </row>
    <row r="1040" spans="1:24" x14ac:dyDescent="0.25">
      <c r="A1040" s="105">
        <v>46182</v>
      </c>
      <c r="B1040" s="100">
        <v>95109</v>
      </c>
      <c r="C1040" s="101" t="s">
        <v>22</v>
      </c>
      <c r="D1040" s="100">
        <v>1</v>
      </c>
      <c r="E1040" s="102">
        <v>444</v>
      </c>
      <c r="F1040" s="100"/>
      <c r="G1040" s="104"/>
      <c r="H1040" s="1" t="s">
        <v>167</v>
      </c>
      <c r="I1040" s="106"/>
      <c r="J1040" s="100"/>
      <c r="K1040" s="100"/>
      <c r="L1040" s="105"/>
      <c r="M1040" s="105"/>
      <c r="N1040" s="103"/>
      <c r="O1040" s="57">
        <f t="shared" si="98"/>
        <v>0</v>
      </c>
      <c r="P1040" s="30">
        <f>IFERROR(IF(M1040="",0,M1040-I.T[[#This Row],[Data Expedição]]),"")</f>
        <v>0</v>
      </c>
      <c r="Q1040" s="59">
        <f t="shared" si="99"/>
        <v>46174</v>
      </c>
      <c r="R1040" s="60" t="str">
        <f>IFERROR(IF(H1040="Entregue",IF(COUNTIFS(I$2:$I2234,I1040)&gt;1,"x",1),"x"),"")</f>
        <v>x</v>
      </c>
      <c r="S1040" s="26">
        <v>2196</v>
      </c>
      <c r="T1040" s="26">
        <v>1</v>
      </c>
      <c r="U1040" s="26" t="s">
        <v>748</v>
      </c>
      <c r="V1040" s="26" t="s">
        <v>730</v>
      </c>
      <c r="W1040" s="26" t="s">
        <v>162</v>
      </c>
      <c r="X1040" s="26" t="s">
        <v>739</v>
      </c>
    </row>
    <row r="1041" spans="1:24" x14ac:dyDescent="0.25">
      <c r="A1041" s="105">
        <v>46182</v>
      </c>
      <c r="B1041" s="100">
        <v>32630</v>
      </c>
      <c r="C1041" s="101" t="s">
        <v>68</v>
      </c>
      <c r="D1041" s="100">
        <v>1</v>
      </c>
      <c r="E1041" s="102">
        <v>192</v>
      </c>
      <c r="F1041" s="100"/>
      <c r="G1041" s="104"/>
      <c r="H1041" s="1" t="s">
        <v>167</v>
      </c>
      <c r="I1041" s="106"/>
      <c r="J1041" s="100"/>
      <c r="K1041" s="100"/>
      <c r="L1041" s="105"/>
      <c r="M1041" s="105"/>
      <c r="N1041" s="103"/>
      <c r="O1041" s="57">
        <f t="shared" si="98"/>
        <v>0</v>
      </c>
      <c r="P1041" s="30">
        <f>IFERROR(IF(M1041="",0,M1041-I.T[[#This Row],[Data Expedição]]),"")</f>
        <v>0</v>
      </c>
      <c r="Q1041" s="59">
        <f t="shared" si="99"/>
        <v>46174</v>
      </c>
      <c r="R1041" s="60" t="str">
        <f>IFERROR(IF(H1041="Entregue",IF(COUNTIFS(I$2:$I2236,I1041)&gt;1,"x",1),"x"),"")</f>
        <v>x</v>
      </c>
      <c r="S1041" s="26">
        <v>2196</v>
      </c>
      <c r="T1041" s="26">
        <v>1</v>
      </c>
      <c r="U1041" s="26" t="s">
        <v>748</v>
      </c>
      <c r="V1041" s="26" t="s">
        <v>730</v>
      </c>
      <c r="W1041" s="26" t="s">
        <v>162</v>
      </c>
      <c r="X1041" s="26" t="s">
        <v>739</v>
      </c>
    </row>
    <row r="1042" spans="1:24" x14ac:dyDescent="0.25">
      <c r="A1042" s="105">
        <v>46182</v>
      </c>
      <c r="B1042" s="100">
        <v>32617</v>
      </c>
      <c r="C1042" s="101" t="s">
        <v>89</v>
      </c>
      <c r="D1042" s="100">
        <v>1</v>
      </c>
      <c r="E1042" s="102">
        <v>180</v>
      </c>
      <c r="F1042" s="100"/>
      <c r="G1042" s="104"/>
      <c r="H1042" s="1" t="s">
        <v>167</v>
      </c>
      <c r="I1042" s="106"/>
      <c r="J1042" s="100"/>
      <c r="K1042" s="100"/>
      <c r="L1042" s="105"/>
      <c r="M1042" s="105"/>
      <c r="N1042" s="103"/>
      <c r="O1042" s="57">
        <f t="shared" si="98"/>
        <v>0</v>
      </c>
      <c r="P1042" s="30">
        <f>IFERROR(IF(M1042="",0,M1042-I.T[[#This Row],[Data Expedição]]),"")</f>
        <v>0</v>
      </c>
      <c r="Q1042" s="59">
        <f t="shared" si="99"/>
        <v>46174</v>
      </c>
      <c r="R1042" s="60" t="str">
        <f>IFERROR(IF(H1042="Entregue",IF(COUNTIFS(I$2:$I2238,I1042)&gt;1,"x",1),"x"),"")</f>
        <v>x</v>
      </c>
      <c r="S1042" s="26">
        <v>2196</v>
      </c>
      <c r="T1042" s="26">
        <v>1</v>
      </c>
      <c r="U1042" s="26" t="s">
        <v>748</v>
      </c>
      <c r="V1042" s="26" t="s">
        <v>730</v>
      </c>
      <c r="W1042" s="26" t="s">
        <v>162</v>
      </c>
      <c r="X1042" s="26" t="s">
        <v>739</v>
      </c>
    </row>
    <row r="1043" spans="1:24" x14ac:dyDescent="0.25">
      <c r="A1043" s="105">
        <v>46182</v>
      </c>
      <c r="B1043" s="37">
        <v>32445</v>
      </c>
      <c r="C1043" s="46" t="s">
        <v>90</v>
      </c>
      <c r="D1043" s="37">
        <v>1</v>
      </c>
      <c r="E1043" s="38">
        <v>180</v>
      </c>
      <c r="F1043" s="37"/>
      <c r="G1043" s="98"/>
      <c r="H1043" s="1" t="s">
        <v>167</v>
      </c>
      <c r="I1043" s="28"/>
      <c r="J1043" s="37"/>
      <c r="K1043" s="37"/>
      <c r="L1043" s="39"/>
      <c r="M1043" s="39"/>
      <c r="N1043" s="31"/>
      <c r="O1043" s="30">
        <f t="shared" si="98"/>
        <v>0</v>
      </c>
      <c r="P1043" s="30">
        <f>IFERROR(IF(M1043="",0,M1043-I.T[[#This Row],[Data Expedição]]),"")</f>
        <v>0</v>
      </c>
      <c r="Q1043" s="32">
        <f t="shared" si="99"/>
        <v>46174</v>
      </c>
      <c r="R1043" s="26" t="str">
        <f>IFERROR(IF(H1043="Entregue",IF(COUNTIFS(I$2:$I2241,I1043)&gt;1,"x",1),"x"),"")</f>
        <v>x</v>
      </c>
      <c r="S1043" s="26">
        <v>2196</v>
      </c>
      <c r="T1043" s="26">
        <v>1</v>
      </c>
      <c r="U1043" s="26" t="s">
        <v>748</v>
      </c>
      <c r="V1043" s="26" t="s">
        <v>730</v>
      </c>
      <c r="W1043" s="26" t="s">
        <v>162</v>
      </c>
      <c r="X1043" s="26" t="s">
        <v>739</v>
      </c>
    </row>
    <row r="1044" spans="1:24" x14ac:dyDescent="0.25">
      <c r="A1044" s="105">
        <v>46182</v>
      </c>
      <c r="B1044" s="100">
        <v>31713</v>
      </c>
      <c r="C1044" s="101" t="s">
        <v>91</v>
      </c>
      <c r="D1044" s="100">
        <v>1</v>
      </c>
      <c r="E1044" s="102">
        <v>180</v>
      </c>
      <c r="F1044" s="100"/>
      <c r="G1044" s="104"/>
      <c r="H1044" s="1" t="s">
        <v>167</v>
      </c>
      <c r="I1044" s="106"/>
      <c r="J1044" s="100"/>
      <c r="K1044" s="100"/>
      <c r="L1044" s="105"/>
      <c r="M1044" s="105"/>
      <c r="N1044" s="103"/>
      <c r="O1044" s="57">
        <f t="shared" si="98"/>
        <v>0</v>
      </c>
      <c r="P1044" s="30">
        <f>IFERROR(IF(M1044="",0,M1044-I.T[[#This Row],[Data Expedição]]),"")</f>
        <v>0</v>
      </c>
      <c r="Q1044" s="59">
        <f t="shared" si="99"/>
        <v>46174</v>
      </c>
      <c r="R1044" s="60" t="str">
        <f>IFERROR(IF(H1044="Entregue",IF(COUNTIFS(I$2:$I2242,I1044)&gt;1,"x",1),"x"),"")</f>
        <v>x</v>
      </c>
      <c r="S1044" s="26">
        <v>2196</v>
      </c>
      <c r="T1044" s="26">
        <v>1</v>
      </c>
      <c r="U1044" s="26" t="s">
        <v>748</v>
      </c>
      <c r="V1044" s="26" t="s">
        <v>730</v>
      </c>
      <c r="W1044" s="26" t="s">
        <v>162</v>
      </c>
      <c r="X1044" s="26" t="s">
        <v>739</v>
      </c>
    </row>
    <row r="1045" spans="1:24" x14ac:dyDescent="0.25">
      <c r="A1045" s="105">
        <v>46182</v>
      </c>
      <c r="B1045" s="100">
        <v>32203</v>
      </c>
      <c r="C1045" s="101" t="s">
        <v>74</v>
      </c>
      <c r="D1045" s="100">
        <v>1</v>
      </c>
      <c r="E1045" s="102">
        <v>174</v>
      </c>
      <c r="F1045" s="100"/>
      <c r="G1045" s="104"/>
      <c r="H1045" s="1" t="s">
        <v>167</v>
      </c>
      <c r="I1045" s="106"/>
      <c r="J1045" s="100"/>
      <c r="K1045" s="100"/>
      <c r="L1045" s="105"/>
      <c r="M1045" s="105"/>
      <c r="N1045" s="103"/>
      <c r="O1045" s="57">
        <f t="shared" si="98"/>
        <v>0</v>
      </c>
      <c r="P1045" s="30">
        <f>IFERROR(IF(M1045="",0,M1045-I.T[[#This Row],[Data Expedição]]),"")</f>
        <v>0</v>
      </c>
      <c r="Q1045" s="59">
        <f t="shared" si="99"/>
        <v>46174</v>
      </c>
      <c r="R1045" s="60" t="str">
        <f>IFERROR(IF(H1045="Entregue",IF(COUNTIFS(I$2:$I2244,I1045)&gt;1,"x",1),"x"),"")</f>
        <v>x</v>
      </c>
      <c r="S1045" s="26">
        <v>2196</v>
      </c>
      <c r="T1045" s="26">
        <v>1</v>
      </c>
      <c r="U1045" s="26" t="s">
        <v>748</v>
      </c>
      <c r="V1045" s="26" t="s">
        <v>730</v>
      </c>
      <c r="W1045" s="26" t="s">
        <v>162</v>
      </c>
      <c r="X1045" s="26" t="s">
        <v>739</v>
      </c>
    </row>
    <row r="1046" spans="1:24" x14ac:dyDescent="0.25">
      <c r="A1046" s="39"/>
      <c r="B1046" s="37"/>
      <c r="C1046" s="46"/>
      <c r="D1046" s="37"/>
      <c r="E1046" s="38"/>
      <c r="F1046" s="37"/>
      <c r="G1046" s="98"/>
      <c r="H1046" s="37"/>
      <c r="I1046" s="28"/>
      <c r="J1046" s="37"/>
      <c r="K1046" s="37"/>
      <c r="L1046" s="39"/>
      <c r="M1046" s="39"/>
      <c r="N1046" s="28"/>
      <c r="O1046" s="26"/>
      <c r="P1046" s="26"/>
      <c r="Q1046" s="25"/>
      <c r="R1046" s="26"/>
      <c r="S1046" s="60"/>
      <c r="T1046" s="60"/>
      <c r="U1046" s="60"/>
      <c r="V1046" s="60"/>
      <c r="W1046" s="60"/>
      <c r="X1046" s="26"/>
    </row>
    <row r="1047" spans="1:24" x14ac:dyDescent="0.25">
      <c r="A1047" s="39">
        <v>46182</v>
      </c>
      <c r="B1047" s="52">
        <v>32060</v>
      </c>
      <c r="C1047" s="53" t="s">
        <v>120</v>
      </c>
      <c r="D1047" s="52">
        <v>4</v>
      </c>
      <c r="E1047" s="54">
        <v>1758</v>
      </c>
      <c r="F1047" s="37"/>
      <c r="G1047" s="98"/>
      <c r="H1047" s="52" t="s">
        <v>168</v>
      </c>
      <c r="I1047" s="28"/>
      <c r="J1047" s="37"/>
      <c r="K1047" s="37"/>
      <c r="L1047" s="39"/>
      <c r="M1047" s="39"/>
      <c r="N1047" s="31"/>
      <c r="O1047" s="30">
        <f t="shared" si="98"/>
        <v>0</v>
      </c>
      <c r="P1047" s="30">
        <f>IFERROR(IF(M1047="",0,M1047-I.T[[#This Row],[Data Expedição]]),"")</f>
        <v>0</v>
      </c>
      <c r="Q1047" s="32">
        <f t="shared" si="99"/>
        <v>46174</v>
      </c>
      <c r="R1047" s="26" t="str">
        <f>IFERROR(IF(H1047="Entregue",IF(COUNTIFS(I$2:$I2249,I1047)&gt;1,"x",1),"x"),"")</f>
        <v>x</v>
      </c>
      <c r="S1047" s="60">
        <v>2196</v>
      </c>
      <c r="T1047" s="60">
        <v>1</v>
      </c>
      <c r="U1047" s="60" t="s">
        <v>748</v>
      </c>
      <c r="V1047" s="60" t="s">
        <v>826</v>
      </c>
      <c r="W1047" s="60" t="s">
        <v>2</v>
      </c>
      <c r="X1047" s="26" t="s">
        <v>739</v>
      </c>
    </row>
    <row r="1048" spans="1:24" x14ac:dyDescent="0.25">
      <c r="A1048" s="41">
        <v>46182</v>
      </c>
      <c r="B1048" s="52">
        <v>33271</v>
      </c>
      <c r="C1048" s="53" t="s">
        <v>578</v>
      </c>
      <c r="D1048" s="52">
        <v>1</v>
      </c>
      <c r="E1048" s="54">
        <v>480</v>
      </c>
      <c r="F1048" s="100"/>
      <c r="G1048" s="104"/>
      <c r="H1048" s="52" t="s">
        <v>168</v>
      </c>
      <c r="I1048" s="106"/>
      <c r="J1048" s="100"/>
      <c r="K1048" s="100"/>
      <c r="L1048" s="105"/>
      <c r="M1048" s="105"/>
      <c r="N1048" s="103"/>
      <c r="O1048" s="57">
        <f t="shared" si="98"/>
        <v>0</v>
      </c>
      <c r="P1048" s="30">
        <f>IFERROR(IF(M1048="",0,M1048-I.T[[#This Row],[Data Expedição]]),"")</f>
        <v>0</v>
      </c>
      <c r="Q1048" s="59">
        <f t="shared" si="99"/>
        <v>46174</v>
      </c>
      <c r="R1048" s="60" t="str">
        <f>IFERROR(IF(H1048="Entregue",IF(COUNTIFS(I$2:$I2250,I1048)&gt;1,"x",1),"x"),"")</f>
        <v>x</v>
      </c>
      <c r="S1048" s="60">
        <v>2196</v>
      </c>
      <c r="T1048" s="60">
        <v>1</v>
      </c>
      <c r="U1048" s="60" t="s">
        <v>748</v>
      </c>
      <c r="V1048" s="60" t="s">
        <v>826</v>
      </c>
      <c r="W1048" s="60" t="s">
        <v>2</v>
      </c>
      <c r="X1048" s="26" t="s">
        <v>739</v>
      </c>
    </row>
    <row r="1049" spans="1:24" x14ac:dyDescent="0.25">
      <c r="A1049" s="39">
        <v>46182</v>
      </c>
      <c r="B1049" s="37">
        <v>34936</v>
      </c>
      <c r="C1049" s="46" t="s">
        <v>575</v>
      </c>
      <c r="D1049" s="52">
        <v>1</v>
      </c>
      <c r="E1049" s="54">
        <v>480</v>
      </c>
      <c r="F1049" s="37"/>
      <c r="G1049" s="98"/>
      <c r="H1049" s="52" t="s">
        <v>168</v>
      </c>
      <c r="I1049" s="28"/>
      <c r="J1049" s="37"/>
      <c r="K1049" s="37"/>
      <c r="L1049" s="39"/>
      <c r="M1049" s="39"/>
      <c r="N1049" s="31"/>
      <c r="O1049" s="30">
        <f t="shared" si="98"/>
        <v>0</v>
      </c>
      <c r="P1049" s="30">
        <f>IFERROR(IF(M1049="",0,M1049-I.T[[#This Row],[Data Expedição]]),"")</f>
        <v>0</v>
      </c>
      <c r="Q1049" s="32">
        <f t="shared" si="99"/>
        <v>46174</v>
      </c>
      <c r="R1049" s="26" t="str">
        <f>IFERROR(IF(H1049="Entregue",IF(COUNTIFS(I$2:$I2253,I1049)&gt;1,"x",1),"x"),"")</f>
        <v>x</v>
      </c>
      <c r="S1049" s="60">
        <v>2196</v>
      </c>
      <c r="T1049" s="60">
        <v>1</v>
      </c>
      <c r="U1049" s="60" t="s">
        <v>748</v>
      </c>
      <c r="V1049" s="60" t="s">
        <v>826</v>
      </c>
      <c r="W1049" s="60" t="s">
        <v>2</v>
      </c>
      <c r="X1049" s="26" t="s">
        <v>739</v>
      </c>
    </row>
    <row r="1050" spans="1:24" x14ac:dyDescent="0.25">
      <c r="A1050" s="41">
        <v>46182</v>
      </c>
      <c r="B1050" s="100">
        <v>95679</v>
      </c>
      <c r="C1050" s="101" t="s">
        <v>580</v>
      </c>
      <c r="D1050" s="52">
        <v>5</v>
      </c>
      <c r="E1050" s="54">
        <v>2334</v>
      </c>
      <c r="F1050" s="100"/>
      <c r="G1050" s="104"/>
      <c r="H1050" s="52" t="s">
        <v>168</v>
      </c>
      <c r="I1050" s="106"/>
      <c r="J1050" s="100"/>
      <c r="K1050" s="100"/>
      <c r="L1050" s="105"/>
      <c r="M1050" s="105"/>
      <c r="N1050" s="103"/>
      <c r="O1050" s="57">
        <f t="shared" si="98"/>
        <v>0</v>
      </c>
      <c r="P1050" s="30">
        <f>IFERROR(IF(M1050="",0,M1050-I.T[[#This Row],[Data Expedição]]),"")</f>
        <v>0</v>
      </c>
      <c r="Q1050" s="59">
        <f t="shared" si="99"/>
        <v>46174</v>
      </c>
      <c r="R1050" s="60" t="str">
        <f>IFERROR(IF(H1050="Entregue",IF(COUNTIFS(I$2:$I2254,I1050)&gt;1,"x",1),"x"),"")</f>
        <v>x</v>
      </c>
      <c r="S1050" s="60">
        <v>2196</v>
      </c>
      <c r="T1050" s="60">
        <v>1</v>
      </c>
      <c r="U1050" s="60" t="s">
        <v>748</v>
      </c>
      <c r="V1050" s="60" t="s">
        <v>826</v>
      </c>
      <c r="W1050" s="60" t="s">
        <v>2</v>
      </c>
      <c r="X1050" s="26" t="s">
        <v>739</v>
      </c>
    </row>
    <row r="1051" spans="1:24" x14ac:dyDescent="0.25">
      <c r="A1051" s="39"/>
      <c r="B1051" s="37"/>
      <c r="C1051" s="46"/>
      <c r="D1051" s="37"/>
      <c r="E1051" s="38"/>
      <c r="F1051" s="37"/>
      <c r="G1051" s="98"/>
      <c r="H1051" s="37"/>
      <c r="I1051" s="28"/>
      <c r="J1051" s="37"/>
      <c r="K1051" s="37"/>
      <c r="L1051" s="39"/>
      <c r="M1051" s="39"/>
      <c r="N1051" s="28"/>
      <c r="O1051" s="26"/>
      <c r="P1051" s="26"/>
      <c r="Q1051" s="25"/>
      <c r="R1051" s="26"/>
      <c r="S1051" s="26"/>
      <c r="T1051" s="26"/>
      <c r="U1051" s="26"/>
      <c r="V1051" s="26"/>
      <c r="W1051" s="26"/>
      <c r="X1051" s="26"/>
    </row>
    <row r="1052" spans="1:24" x14ac:dyDescent="0.25">
      <c r="A1052" s="41">
        <v>46182</v>
      </c>
      <c r="B1052" s="100">
        <v>43114</v>
      </c>
      <c r="C1052" s="101" t="s">
        <v>193</v>
      </c>
      <c r="D1052" s="100">
        <v>10</v>
      </c>
      <c r="E1052" s="102">
        <v>1803</v>
      </c>
      <c r="F1052" s="52" t="s">
        <v>751</v>
      </c>
      <c r="G1052" s="104">
        <v>9530</v>
      </c>
      <c r="H1052" s="52" t="s">
        <v>168</v>
      </c>
      <c r="I1052" s="106" t="s">
        <v>854</v>
      </c>
      <c r="J1052" s="100">
        <v>47167</v>
      </c>
      <c r="K1052" s="100">
        <v>19116</v>
      </c>
      <c r="L1052" s="105">
        <v>46182</v>
      </c>
      <c r="M1052" s="105">
        <v>46182</v>
      </c>
      <c r="N1052" s="103"/>
      <c r="O1052" s="57">
        <f>IFERROR(IF(L1052="",0,L1052-A1052),"")</f>
        <v>0</v>
      </c>
      <c r="P1052" s="30">
        <f>IFERROR(IF(M1052="",0,M1052-I.T[[#This Row],[Data Expedição]]),"")</f>
        <v>0</v>
      </c>
      <c r="Q1052" s="59">
        <f t="shared" ref="Q1052:Q1064" si="100">IFERROR(DATE(YEAR(A1052),MONTH(A1052),1),"")</f>
        <v>46174</v>
      </c>
      <c r="R1052" s="60" t="str">
        <f>IFERROR(IF(H1052="Entregue",IF(COUNTIFS(I$2:$I2258,I1052)&gt;1,"x",1),"x"),"")</f>
        <v>x</v>
      </c>
      <c r="S1052" s="26">
        <v>2196</v>
      </c>
      <c r="T1052" s="26">
        <v>1</v>
      </c>
      <c r="U1052" s="26" t="s">
        <v>748</v>
      </c>
      <c r="V1052" s="26" t="s">
        <v>730</v>
      </c>
      <c r="W1052" s="26" t="s">
        <v>160</v>
      </c>
      <c r="X1052" s="60"/>
    </row>
    <row r="1053" spans="1:24" x14ac:dyDescent="0.25">
      <c r="A1053" s="41">
        <v>46182</v>
      </c>
      <c r="B1053" s="100">
        <v>43113</v>
      </c>
      <c r="C1053" s="101" t="s">
        <v>202</v>
      </c>
      <c r="D1053" s="100">
        <v>6</v>
      </c>
      <c r="E1053" s="102">
        <v>1053</v>
      </c>
      <c r="F1053" s="52" t="s">
        <v>751</v>
      </c>
      <c r="G1053" s="104">
        <v>9530</v>
      </c>
      <c r="H1053" s="52" t="s">
        <v>168</v>
      </c>
      <c r="I1053" s="106" t="s">
        <v>854</v>
      </c>
      <c r="J1053" s="100">
        <v>47167</v>
      </c>
      <c r="K1053" s="100">
        <v>19116</v>
      </c>
      <c r="L1053" s="105">
        <v>46182</v>
      </c>
      <c r="M1053" s="105">
        <v>46182</v>
      </c>
      <c r="N1053" s="103"/>
      <c r="O1053" s="57">
        <f>IFERROR(IF(L1053="",0,L1053-A1053),"")</f>
        <v>0</v>
      </c>
      <c r="P1053" s="30">
        <f>IFERROR(IF(M1053="",0,M1053-I.T[[#This Row],[Data Expedição]]),"")</f>
        <v>0</v>
      </c>
      <c r="Q1053" s="59">
        <f t="shared" si="100"/>
        <v>46174</v>
      </c>
      <c r="R1053" s="60" t="str">
        <f>IFERROR(IF(H1053="Entregue",IF(COUNTIFS(I$2:$I2260,I1053)&gt;1,"x",1),"x"),"")</f>
        <v>x</v>
      </c>
      <c r="S1053" s="26">
        <v>2196</v>
      </c>
      <c r="T1053" s="26">
        <v>1</v>
      </c>
      <c r="U1053" s="26" t="s">
        <v>748</v>
      </c>
      <c r="V1053" s="26" t="s">
        <v>730</v>
      </c>
      <c r="W1053" s="26" t="s">
        <v>160</v>
      </c>
      <c r="X1053" s="60"/>
    </row>
    <row r="1054" spans="1:24" x14ac:dyDescent="0.25">
      <c r="A1054" s="39"/>
      <c r="B1054" s="37"/>
      <c r="C1054" s="46"/>
      <c r="D1054" s="37"/>
      <c r="E1054" s="38"/>
      <c r="F1054" s="37"/>
      <c r="G1054" s="98"/>
      <c r="H1054" s="37"/>
      <c r="I1054" s="28"/>
      <c r="J1054" s="37"/>
      <c r="K1054" s="37"/>
      <c r="L1054" s="39"/>
      <c r="M1054" s="39"/>
      <c r="N1054" s="28"/>
      <c r="O1054" s="60"/>
      <c r="P1054" s="26"/>
      <c r="Q1054" s="107"/>
      <c r="R1054" s="26"/>
      <c r="S1054" s="26"/>
      <c r="T1054" s="26"/>
      <c r="U1054" s="26"/>
      <c r="V1054" s="26"/>
      <c r="W1054" s="26"/>
      <c r="X1054" s="26"/>
    </row>
    <row r="1055" spans="1:24" x14ac:dyDescent="0.25">
      <c r="A1055" s="105">
        <v>46183</v>
      </c>
      <c r="B1055" s="100">
        <v>33275</v>
      </c>
      <c r="C1055" s="101" t="s">
        <v>491</v>
      </c>
      <c r="D1055" s="100">
        <v>1</v>
      </c>
      <c r="E1055" s="102">
        <v>222</v>
      </c>
      <c r="F1055" s="100"/>
      <c r="G1055" s="104"/>
      <c r="H1055" s="1" t="s">
        <v>167</v>
      </c>
      <c r="I1055" s="106"/>
      <c r="J1055" s="100"/>
      <c r="K1055" s="100"/>
      <c r="L1055" s="105"/>
      <c r="M1055" s="105"/>
      <c r="N1055" s="103"/>
      <c r="O1055" s="57">
        <f t="shared" ref="O1055:O1060" si="101">IFERROR(IF(L1055="",0,L1055-A1055),"")</f>
        <v>0</v>
      </c>
      <c r="P1055" s="30">
        <f>IFERROR(IF(M1055="",0,M1055-I.T[[#This Row],[Data Expedição]]),"")</f>
        <v>0</v>
      </c>
      <c r="Q1055" s="59">
        <f t="shared" si="100"/>
        <v>46174</v>
      </c>
      <c r="R1055" s="60" t="str">
        <f>IFERROR(IF(H1055="Entregue",IF(COUNTIFS(I$2:$I2264,I1055)&gt;1,"x",1),"x"),"")</f>
        <v>x</v>
      </c>
      <c r="S1055" s="26">
        <v>2196</v>
      </c>
      <c r="T1055" s="26">
        <v>1</v>
      </c>
      <c r="U1055" s="26" t="s">
        <v>748</v>
      </c>
      <c r="V1055" s="26" t="s">
        <v>730</v>
      </c>
      <c r="W1055" s="26" t="s">
        <v>161</v>
      </c>
      <c r="X1055" s="26" t="s">
        <v>739</v>
      </c>
    </row>
    <row r="1056" spans="1:24" x14ac:dyDescent="0.25">
      <c r="A1056" s="105">
        <v>46183</v>
      </c>
      <c r="B1056" s="100">
        <v>32920</v>
      </c>
      <c r="C1056" s="101" t="s">
        <v>519</v>
      </c>
      <c r="D1056" s="100">
        <v>1</v>
      </c>
      <c r="E1056" s="102">
        <v>162</v>
      </c>
      <c r="F1056" s="100"/>
      <c r="G1056" s="104"/>
      <c r="H1056" s="1" t="s">
        <v>167</v>
      </c>
      <c r="I1056" s="106"/>
      <c r="J1056" s="100"/>
      <c r="K1056" s="100"/>
      <c r="L1056" s="105"/>
      <c r="M1056" s="105"/>
      <c r="N1056" s="103"/>
      <c r="O1056" s="57">
        <f t="shared" si="101"/>
        <v>0</v>
      </c>
      <c r="P1056" s="30">
        <f>IFERROR(IF(M1056="",0,M1056-I.T[[#This Row],[Data Expedição]]),"")</f>
        <v>0</v>
      </c>
      <c r="Q1056" s="59">
        <f t="shared" si="100"/>
        <v>46174</v>
      </c>
      <c r="R1056" s="60" t="str">
        <f>IFERROR(IF(H1056="Entregue",IF(COUNTIFS(I$2:$I2266,I1056)&gt;1,"x",1),"x"),"")</f>
        <v>x</v>
      </c>
      <c r="S1056" s="26">
        <v>2196</v>
      </c>
      <c r="T1056" s="26">
        <v>1</v>
      </c>
      <c r="U1056" s="26" t="s">
        <v>748</v>
      </c>
      <c r="V1056" s="26" t="s">
        <v>730</v>
      </c>
      <c r="W1056" s="26" t="s">
        <v>161</v>
      </c>
      <c r="X1056" s="26" t="s">
        <v>739</v>
      </c>
    </row>
    <row r="1057" spans="1:24" x14ac:dyDescent="0.25">
      <c r="A1057" s="105">
        <v>46183</v>
      </c>
      <c r="B1057" s="100">
        <v>33312</v>
      </c>
      <c r="C1057" s="101" t="s">
        <v>522</v>
      </c>
      <c r="D1057" s="100">
        <v>1</v>
      </c>
      <c r="E1057" s="102">
        <v>150</v>
      </c>
      <c r="F1057" s="100"/>
      <c r="G1057" s="104"/>
      <c r="H1057" s="1" t="s">
        <v>167</v>
      </c>
      <c r="I1057" s="106"/>
      <c r="J1057" s="100"/>
      <c r="K1057" s="100"/>
      <c r="L1057" s="105"/>
      <c r="M1057" s="105"/>
      <c r="N1057" s="103"/>
      <c r="O1057" s="57">
        <f t="shared" si="101"/>
        <v>0</v>
      </c>
      <c r="P1057" s="30">
        <f>IFERROR(IF(M1057="",0,M1057-I.T[[#This Row],[Data Expedição]]),"")</f>
        <v>0</v>
      </c>
      <c r="Q1057" s="59">
        <f t="shared" si="100"/>
        <v>46174</v>
      </c>
      <c r="R1057" s="60" t="str">
        <f>IFERROR(IF(H1057="Entregue",IF(COUNTIFS(I$2:$I2268,I1057)&gt;1,"x",1),"x"),"")</f>
        <v>x</v>
      </c>
      <c r="S1057" s="26">
        <v>2196</v>
      </c>
      <c r="T1057" s="26">
        <v>1</v>
      </c>
      <c r="U1057" s="26" t="s">
        <v>748</v>
      </c>
      <c r="V1057" s="26" t="s">
        <v>730</v>
      </c>
      <c r="W1057" s="26" t="s">
        <v>161</v>
      </c>
      <c r="X1057" s="26" t="s">
        <v>739</v>
      </c>
    </row>
    <row r="1058" spans="1:24" x14ac:dyDescent="0.25">
      <c r="A1058" s="105">
        <v>46183</v>
      </c>
      <c r="B1058" s="100">
        <v>32920</v>
      </c>
      <c r="C1058" s="101" t="s">
        <v>76</v>
      </c>
      <c r="D1058" s="100">
        <v>1</v>
      </c>
      <c r="E1058" s="102">
        <v>162</v>
      </c>
      <c r="F1058" s="100"/>
      <c r="G1058" s="104"/>
      <c r="H1058" s="1" t="s">
        <v>167</v>
      </c>
      <c r="I1058" s="106"/>
      <c r="J1058" s="100"/>
      <c r="K1058" s="100"/>
      <c r="L1058" s="105"/>
      <c r="M1058" s="105"/>
      <c r="N1058" s="103"/>
      <c r="O1058" s="57">
        <f t="shared" si="101"/>
        <v>0</v>
      </c>
      <c r="P1058" s="30">
        <f>IFERROR(IF(M1058="",0,M1058-I.T[[#This Row],[Data Expedição]]),"")</f>
        <v>0</v>
      </c>
      <c r="Q1058" s="59">
        <f t="shared" si="100"/>
        <v>46174</v>
      </c>
      <c r="R1058" s="60" t="str">
        <f>IFERROR(IF(H1058="Entregue",IF(COUNTIFS(I$2:$I2270,I1058)&gt;1,"x",1),"x"),"")</f>
        <v>x</v>
      </c>
      <c r="S1058" s="26">
        <v>2196</v>
      </c>
      <c r="T1058" s="26">
        <v>1</v>
      </c>
      <c r="U1058" s="26" t="s">
        <v>748</v>
      </c>
      <c r="V1058" s="26" t="s">
        <v>730</v>
      </c>
      <c r="W1058" s="26" t="s">
        <v>162</v>
      </c>
      <c r="X1058" s="26" t="s">
        <v>739</v>
      </c>
    </row>
    <row r="1059" spans="1:24" x14ac:dyDescent="0.25">
      <c r="A1059" s="105">
        <v>46183</v>
      </c>
      <c r="B1059" s="100">
        <v>33312</v>
      </c>
      <c r="C1059" s="101" t="s">
        <v>78</v>
      </c>
      <c r="D1059" s="100">
        <v>1</v>
      </c>
      <c r="E1059" s="102">
        <v>150</v>
      </c>
      <c r="F1059" s="100"/>
      <c r="G1059" s="104"/>
      <c r="H1059" s="1" t="s">
        <v>167</v>
      </c>
      <c r="I1059" s="106"/>
      <c r="J1059" s="100"/>
      <c r="K1059" s="100"/>
      <c r="L1059" s="105"/>
      <c r="M1059" s="105"/>
      <c r="N1059" s="103"/>
      <c r="O1059" s="57">
        <f t="shared" si="101"/>
        <v>0</v>
      </c>
      <c r="P1059" s="30">
        <f>IFERROR(IF(M1059="",0,M1059-I.T[[#This Row],[Data Expedição]]),"")</f>
        <v>0</v>
      </c>
      <c r="Q1059" s="59">
        <f t="shared" si="100"/>
        <v>46174</v>
      </c>
      <c r="R1059" s="60" t="str">
        <f>IFERROR(IF(H1059="Entregue",IF(COUNTIFS(I$2:$I2272,I1059)&gt;1,"x",1),"x"),"")</f>
        <v>x</v>
      </c>
      <c r="S1059" s="26">
        <v>2196</v>
      </c>
      <c r="T1059" s="26">
        <v>1</v>
      </c>
      <c r="U1059" s="26" t="s">
        <v>748</v>
      </c>
      <c r="V1059" s="26" t="s">
        <v>730</v>
      </c>
      <c r="W1059" s="26" t="s">
        <v>162</v>
      </c>
      <c r="X1059" s="26" t="s">
        <v>739</v>
      </c>
    </row>
    <row r="1060" spans="1:24" x14ac:dyDescent="0.25">
      <c r="A1060" s="105">
        <v>46183</v>
      </c>
      <c r="B1060" s="100">
        <v>33321</v>
      </c>
      <c r="C1060" s="101" t="s">
        <v>118</v>
      </c>
      <c r="D1060" s="100">
        <v>1</v>
      </c>
      <c r="E1060" s="102">
        <v>24</v>
      </c>
      <c r="F1060" s="100"/>
      <c r="G1060" s="104"/>
      <c r="H1060" s="1" t="s">
        <v>167</v>
      </c>
      <c r="I1060" s="106"/>
      <c r="J1060" s="100"/>
      <c r="K1060" s="100"/>
      <c r="L1060" s="105"/>
      <c r="M1060" s="105"/>
      <c r="N1060" s="103"/>
      <c r="O1060" s="57">
        <f t="shared" si="101"/>
        <v>0</v>
      </c>
      <c r="P1060" s="30">
        <f>IFERROR(IF(M1060="",0,M1060-I.T[[#This Row],[Data Expedição]]),"")</f>
        <v>0</v>
      </c>
      <c r="Q1060" s="59">
        <f t="shared" si="100"/>
        <v>46174</v>
      </c>
      <c r="R1060" s="60" t="str">
        <f>IFERROR(IF(H1060="Entregue",IF(COUNTIFS(I$2:$I2274,I1060)&gt;1,"x",1),"x"),"")</f>
        <v>x</v>
      </c>
      <c r="S1060" s="26">
        <v>2196</v>
      </c>
      <c r="T1060" s="26">
        <v>1</v>
      </c>
      <c r="U1060" s="26" t="s">
        <v>748</v>
      </c>
      <c r="V1060" s="26" t="s">
        <v>730</v>
      </c>
      <c r="W1060" s="26" t="s">
        <v>162</v>
      </c>
      <c r="X1060" s="26" t="s">
        <v>739</v>
      </c>
    </row>
    <row r="1061" spans="1:24" x14ac:dyDescent="0.25">
      <c r="A1061" s="41"/>
      <c r="B1061" s="4"/>
      <c r="C1061" s="47"/>
      <c r="D1061" s="4"/>
      <c r="E1061" s="42"/>
      <c r="F1061" s="4"/>
      <c r="G1061" s="40"/>
      <c r="H1061" s="4"/>
      <c r="I1061" s="33"/>
      <c r="J1061" s="4"/>
      <c r="K1061" s="4"/>
      <c r="L1061" s="41"/>
      <c r="M1061" s="41"/>
      <c r="N1061" s="33"/>
      <c r="O1061" s="60"/>
      <c r="P1061" s="26"/>
      <c r="Q1061" s="107"/>
      <c r="R1061" s="26"/>
      <c r="S1061" s="26"/>
      <c r="T1061" s="26"/>
      <c r="U1061" s="26"/>
      <c r="V1061" s="26"/>
      <c r="W1061" s="26"/>
      <c r="X1061" s="26"/>
    </row>
    <row r="1062" spans="1:24" x14ac:dyDescent="0.25">
      <c r="A1062" s="41">
        <v>46183</v>
      </c>
      <c r="B1062" s="4">
        <v>33095</v>
      </c>
      <c r="C1062" s="47" t="s">
        <v>121</v>
      </c>
      <c r="D1062" s="4">
        <v>1</v>
      </c>
      <c r="E1062" s="42">
        <v>558</v>
      </c>
      <c r="F1062" s="4"/>
      <c r="G1062" s="40"/>
      <c r="H1062" s="52" t="s">
        <v>140</v>
      </c>
      <c r="I1062" s="33"/>
      <c r="J1062" s="4"/>
      <c r="K1062" s="4"/>
      <c r="L1062" s="41"/>
      <c r="M1062" s="41"/>
      <c r="N1062" s="44"/>
      <c r="O1062" s="57">
        <f>IFERROR(IF(L1062="",0,L1062-A1062),"")</f>
        <v>0</v>
      </c>
      <c r="P1062" s="30">
        <f>IFERROR(IF(M1062="",0,M1062-I.T[[#This Row],[Data Expedição]]),"")</f>
        <v>0</v>
      </c>
      <c r="Q1062" s="59">
        <f t="shared" si="100"/>
        <v>46174</v>
      </c>
      <c r="R1062" s="26" t="s">
        <v>855</v>
      </c>
      <c r="S1062" s="26">
        <v>2196</v>
      </c>
      <c r="T1062" s="26">
        <v>1</v>
      </c>
      <c r="U1062" s="26" t="s">
        <v>748</v>
      </c>
      <c r="V1062" s="26" t="s">
        <v>826</v>
      </c>
      <c r="W1062" s="26" t="s">
        <v>2</v>
      </c>
      <c r="X1062" s="26"/>
    </row>
    <row r="1063" spans="1:24" x14ac:dyDescent="0.25">
      <c r="A1063" s="41">
        <v>46183</v>
      </c>
      <c r="B1063" s="4">
        <v>33296</v>
      </c>
      <c r="C1063" s="47" t="s">
        <v>564</v>
      </c>
      <c r="D1063" s="4">
        <v>1</v>
      </c>
      <c r="E1063" s="42">
        <v>240</v>
      </c>
      <c r="F1063" s="4"/>
      <c r="G1063" s="40"/>
      <c r="H1063" s="52" t="s">
        <v>140</v>
      </c>
      <c r="I1063" s="33"/>
      <c r="J1063" s="4"/>
      <c r="K1063" s="4"/>
      <c r="L1063" s="41"/>
      <c r="M1063" s="41"/>
      <c r="N1063" s="44"/>
      <c r="O1063" s="57">
        <f>IFERROR(IF(L1063="",0,L1063-A1063),"")</f>
        <v>0</v>
      </c>
      <c r="P1063" s="30">
        <f>IFERROR(IF(M1063="",0,M1063-I.T[[#This Row],[Data Expedição]]),"")</f>
        <v>0</v>
      </c>
      <c r="Q1063" s="59">
        <f t="shared" si="100"/>
        <v>46174</v>
      </c>
      <c r="R1063" s="26" t="s">
        <v>855</v>
      </c>
      <c r="S1063" s="26">
        <v>2196</v>
      </c>
      <c r="T1063" s="26">
        <v>1</v>
      </c>
      <c r="U1063" s="26" t="s">
        <v>748</v>
      </c>
      <c r="V1063" s="26" t="s">
        <v>826</v>
      </c>
      <c r="W1063" s="26" t="s">
        <v>2</v>
      </c>
      <c r="X1063" s="26"/>
    </row>
    <row r="1064" spans="1:24" x14ac:dyDescent="0.25">
      <c r="A1064" s="41">
        <v>46183</v>
      </c>
      <c r="B1064" s="52">
        <v>34451</v>
      </c>
      <c r="C1064" s="53" t="s">
        <v>576</v>
      </c>
      <c r="D1064" s="52">
        <v>1</v>
      </c>
      <c r="E1064" s="54">
        <v>720</v>
      </c>
      <c r="F1064" s="52"/>
      <c r="G1064" s="55"/>
      <c r="H1064" s="52" t="s">
        <v>140</v>
      </c>
      <c r="I1064" s="56"/>
      <c r="J1064" s="52"/>
      <c r="K1064" s="52"/>
      <c r="L1064" s="51"/>
      <c r="M1064" s="51"/>
      <c r="N1064" s="58"/>
      <c r="O1064" s="57">
        <f>IFERROR(IF(L1064="",0,L1064-A1064),"")</f>
        <v>0</v>
      </c>
      <c r="P1064" s="30">
        <f>IFERROR(IF(M1064="",0,M1064-I.T[[#This Row],[Data Expedição]]),"")</f>
        <v>0</v>
      </c>
      <c r="Q1064" s="59">
        <f t="shared" si="100"/>
        <v>46174</v>
      </c>
      <c r="R1064" s="60" t="s">
        <v>855</v>
      </c>
      <c r="S1064" s="60">
        <v>2196</v>
      </c>
      <c r="T1064" s="60">
        <v>1</v>
      </c>
      <c r="U1064" s="60" t="s">
        <v>748</v>
      </c>
      <c r="V1064" s="60" t="s">
        <v>826</v>
      </c>
      <c r="W1064" s="60" t="s">
        <v>2</v>
      </c>
      <c r="X1064" s="60"/>
    </row>
    <row r="1065" spans="1:24" x14ac:dyDescent="0.25">
      <c r="A1065" s="110"/>
      <c r="B1065" s="111"/>
      <c r="C1065" s="112"/>
      <c r="D1065" s="111"/>
      <c r="E1065" s="113"/>
      <c r="F1065" s="111"/>
      <c r="G1065" s="114"/>
      <c r="H1065" s="111"/>
      <c r="I1065" s="115"/>
      <c r="J1065" s="111"/>
      <c r="K1065" s="111"/>
      <c r="L1065" s="110"/>
      <c r="M1065" s="110"/>
      <c r="N1065" s="115"/>
      <c r="O1065" s="116"/>
      <c r="P1065" s="26"/>
      <c r="Q1065" s="127"/>
      <c r="R1065" s="116"/>
      <c r="S1065" s="116"/>
      <c r="T1065" s="116"/>
      <c r="U1065" s="116"/>
      <c r="V1065" s="116"/>
      <c r="W1065" s="116"/>
      <c r="X1065" s="116"/>
    </row>
    <row r="1066" spans="1:24" x14ac:dyDescent="0.25">
      <c r="A1066" s="41">
        <v>46183</v>
      </c>
      <c r="B1066" s="4">
        <v>43114</v>
      </c>
      <c r="C1066" s="3" t="s">
        <v>193</v>
      </c>
      <c r="D1066" s="118">
        <v>9</v>
      </c>
      <c r="E1066" s="120">
        <v>1500</v>
      </c>
      <c r="F1066" s="52" t="s">
        <v>751</v>
      </c>
      <c r="G1066" s="121">
        <v>9532</v>
      </c>
      <c r="H1066" s="52" t="s">
        <v>168</v>
      </c>
      <c r="I1066" s="122" t="s">
        <v>856</v>
      </c>
      <c r="J1066" s="118">
        <v>47226</v>
      </c>
      <c r="K1066" s="118">
        <v>19256</v>
      </c>
      <c r="L1066" s="117">
        <v>46188</v>
      </c>
      <c r="M1066" s="117">
        <v>46188</v>
      </c>
      <c r="N1066" s="123"/>
      <c r="O1066" s="124">
        <f t="shared" ref="O1066" si="102">IFERROR(IF(L1066="",0,L1066-A1066),"")</f>
        <v>5</v>
      </c>
      <c r="P1066" s="30">
        <f>IFERROR(IF(M1066="",0,M1066-I.T[[#This Row],[Data Expedição]]),"")</f>
        <v>0</v>
      </c>
      <c r="Q1066" s="125">
        <f t="shared" ref="Q1066" si="103">IFERROR(DATE(YEAR(A1066),MONTH(A1066),1),"")</f>
        <v>46174</v>
      </c>
      <c r="R1066" s="126" t="str">
        <f>IFERROR(IF(H1066="Entregue",IF(COUNTIFS(I$2:$I2286,I1066)&gt;1,"x",1),"x"),"")</f>
        <v>x</v>
      </c>
      <c r="S1066" s="26">
        <v>2196</v>
      </c>
      <c r="T1066" s="26">
        <v>1</v>
      </c>
      <c r="U1066" s="26" t="s">
        <v>748</v>
      </c>
      <c r="V1066" s="26" t="s">
        <v>730</v>
      </c>
      <c r="W1066" s="26" t="s">
        <v>160</v>
      </c>
      <c r="X1066" s="126"/>
    </row>
    <row r="1067" spans="1:24" x14ac:dyDescent="0.25">
      <c r="A1067" s="41">
        <v>46183</v>
      </c>
      <c r="B1067" s="118">
        <v>43116</v>
      </c>
      <c r="C1067" s="119" t="s">
        <v>196</v>
      </c>
      <c r="D1067" s="118">
        <v>6</v>
      </c>
      <c r="E1067" s="120">
        <v>1071</v>
      </c>
      <c r="F1067" s="52" t="s">
        <v>751</v>
      </c>
      <c r="G1067" s="121">
        <v>9532</v>
      </c>
      <c r="H1067" s="52" t="s">
        <v>168</v>
      </c>
      <c r="I1067" s="122" t="s">
        <v>856</v>
      </c>
      <c r="J1067" s="118">
        <v>47226</v>
      </c>
      <c r="K1067" s="118">
        <v>19256</v>
      </c>
      <c r="L1067" s="117">
        <v>46188</v>
      </c>
      <c r="M1067" s="117">
        <v>46188</v>
      </c>
      <c r="N1067" s="123"/>
      <c r="O1067" s="124">
        <f>IFERROR(IF(L1067="",0,L1067-A1067),"")</f>
        <v>5</v>
      </c>
      <c r="P1067" s="30">
        <f>IFERROR(IF(M1067="",0,M1067-I.T[[#This Row],[Data Expedição]]),"")</f>
        <v>0</v>
      </c>
      <c r="Q1067" s="125">
        <f>IFERROR(DATE(YEAR(A1067),MONTH(A1067),1),"")</f>
        <v>46174</v>
      </c>
      <c r="R1067" s="126" t="str">
        <f>IFERROR(IF(H1067="Entregue",IF(COUNTIFS(I$2:$I2288,I1067)&gt;1,"x",1),"x"),"")</f>
        <v>x</v>
      </c>
      <c r="S1067" s="26">
        <v>2196</v>
      </c>
      <c r="T1067" s="26">
        <v>1</v>
      </c>
      <c r="U1067" s="26" t="s">
        <v>748</v>
      </c>
      <c r="V1067" s="26" t="s">
        <v>730</v>
      </c>
      <c r="W1067" s="26" t="s">
        <v>160</v>
      </c>
      <c r="X1067" s="126"/>
    </row>
    <row r="1068" spans="1:24" x14ac:dyDescent="0.25">
      <c r="A1068" s="110"/>
      <c r="B1068" s="111"/>
      <c r="C1068" s="112"/>
      <c r="D1068" s="111"/>
      <c r="E1068" s="113"/>
      <c r="F1068" s="111"/>
      <c r="G1068" s="114"/>
      <c r="H1068" s="111"/>
      <c r="I1068" s="115"/>
      <c r="J1068" s="111"/>
      <c r="K1068" s="111"/>
      <c r="L1068" s="110"/>
      <c r="M1068" s="110"/>
      <c r="N1068" s="115"/>
      <c r="O1068" s="116"/>
      <c r="P1068" s="26"/>
      <c r="Q1068" s="127"/>
      <c r="R1068" s="116"/>
      <c r="S1068" s="116"/>
      <c r="T1068" s="116"/>
      <c r="U1068" s="116"/>
      <c r="V1068" s="116"/>
      <c r="W1068" s="116"/>
      <c r="X1068" s="116"/>
    </row>
    <row r="1069" spans="1:24" x14ac:dyDescent="0.25">
      <c r="A1069" s="117">
        <v>46175</v>
      </c>
      <c r="B1069" s="118">
        <v>32060</v>
      </c>
      <c r="C1069" s="119" t="s">
        <v>4</v>
      </c>
      <c r="D1069" s="118">
        <v>1</v>
      </c>
      <c r="E1069" s="120" t="s">
        <v>857</v>
      </c>
      <c r="F1069" s="118"/>
      <c r="G1069" s="121"/>
      <c r="H1069" s="52" t="s">
        <v>143</v>
      </c>
      <c r="I1069" s="122"/>
      <c r="J1069" s="118">
        <v>46970</v>
      </c>
      <c r="K1069" s="118"/>
      <c r="L1069" s="117"/>
      <c r="M1069" s="117"/>
      <c r="N1069" s="123"/>
      <c r="O1069" s="124">
        <f t="shared" ref="O1069" si="104">IFERROR(IF(L1069="",0,L1069-A1069),"")</f>
        <v>0</v>
      </c>
      <c r="P1069" s="30">
        <f>IFERROR(IF(M1069="",0,M1069-I.T[[#This Row],[Data Expedição]]),"")</f>
        <v>0</v>
      </c>
      <c r="Q1069" s="125">
        <f t="shared" ref="Q1069" si="105">IFERROR(DATE(YEAR(A1069),MONTH(A1069),1),"")</f>
        <v>46174</v>
      </c>
      <c r="R1069" s="126" t="str">
        <f>IFERROR(IF(H1069="Entregue",IF(COUNTIFS(I$2:$I2292,I1069)&gt;1,"x",1),"x"),"")</f>
        <v>x</v>
      </c>
      <c r="S1069" s="26">
        <v>2196</v>
      </c>
      <c r="T1069" s="26">
        <v>1</v>
      </c>
      <c r="U1069" s="26" t="s">
        <v>748</v>
      </c>
      <c r="V1069" s="26" t="s">
        <v>730</v>
      </c>
      <c r="W1069" s="26" t="s">
        <v>161</v>
      </c>
      <c r="X1069" s="26" t="s">
        <v>739</v>
      </c>
    </row>
    <row r="1070" spans="1:24" x14ac:dyDescent="0.25">
      <c r="A1070" s="117">
        <v>46175</v>
      </c>
      <c r="B1070" s="4">
        <v>95679</v>
      </c>
      <c r="C1070" s="119" t="s">
        <v>8</v>
      </c>
      <c r="D1070" s="118">
        <v>1</v>
      </c>
      <c r="E1070" s="42" t="s">
        <v>858</v>
      </c>
      <c r="F1070" s="4"/>
      <c r="G1070" s="40"/>
      <c r="H1070" s="52" t="s">
        <v>143</v>
      </c>
      <c r="I1070" s="33"/>
      <c r="J1070" s="118">
        <v>46970</v>
      </c>
      <c r="K1070" s="4"/>
      <c r="L1070" s="41"/>
      <c r="M1070" s="41"/>
      <c r="N1070" s="44"/>
      <c r="O1070" s="30">
        <f t="shared" ref="O1070:O1109" si="106">IFERROR(IF(L1070="",0,L1070-A1070),"")</f>
        <v>0</v>
      </c>
      <c r="P1070" s="30">
        <f>IFERROR(IF(M1070="",0,M1070-I.T[[#This Row],[Data Expedição]]),"")</f>
        <v>0</v>
      </c>
      <c r="Q1070" s="32">
        <f t="shared" ref="Q1070:Q1109" si="107">IFERROR(DATE(YEAR(A1070),MONTH(A1070),1),"")</f>
        <v>46174</v>
      </c>
      <c r="R1070" s="26" t="str">
        <f>IFERROR(IF(H1070="Entregue",IF(COUNTIFS(I$2:$I2253,I1070)&gt;1,"x",1),"x"),"")</f>
        <v>x</v>
      </c>
      <c r="S1070" s="26">
        <v>2196</v>
      </c>
      <c r="T1070" s="26">
        <v>1</v>
      </c>
      <c r="U1070" s="26" t="s">
        <v>748</v>
      </c>
      <c r="V1070" s="26" t="s">
        <v>730</v>
      </c>
      <c r="W1070" s="26" t="s">
        <v>161</v>
      </c>
      <c r="X1070" s="26" t="s">
        <v>739</v>
      </c>
    </row>
    <row r="1071" spans="1:24" x14ac:dyDescent="0.25">
      <c r="A1071" s="117">
        <v>46175</v>
      </c>
      <c r="B1071" s="4">
        <v>32247</v>
      </c>
      <c r="C1071" s="119" t="s">
        <v>24</v>
      </c>
      <c r="D1071" s="118">
        <v>1</v>
      </c>
      <c r="E1071" s="42" t="s">
        <v>859</v>
      </c>
      <c r="F1071" s="4"/>
      <c r="G1071" s="40"/>
      <c r="H1071" s="52" t="s">
        <v>143</v>
      </c>
      <c r="I1071" s="33"/>
      <c r="J1071" s="118">
        <v>46970</v>
      </c>
      <c r="K1071" s="4"/>
      <c r="L1071" s="41"/>
      <c r="M1071" s="41"/>
      <c r="N1071" s="44"/>
      <c r="O1071" s="30">
        <f t="shared" si="106"/>
        <v>0</v>
      </c>
      <c r="P1071" s="30">
        <f>IFERROR(IF(M1071="",0,M1071-I.T[[#This Row],[Data Expedição]]),"")</f>
        <v>0</v>
      </c>
      <c r="Q1071" s="32">
        <f t="shared" si="107"/>
        <v>46174</v>
      </c>
      <c r="R1071" s="26" t="str">
        <f>IFERROR(IF(H1071="Entregue",IF(COUNTIFS(I$2:$I2254,I1071)&gt;1,"x",1),"x"),"")</f>
        <v>x</v>
      </c>
      <c r="S1071" s="26">
        <v>2196</v>
      </c>
      <c r="T1071" s="26">
        <v>1</v>
      </c>
      <c r="U1071" s="26" t="s">
        <v>748</v>
      </c>
      <c r="V1071" s="26" t="s">
        <v>730</v>
      </c>
      <c r="W1071" s="26" t="s">
        <v>161</v>
      </c>
      <c r="X1071" s="26" t="s">
        <v>739</v>
      </c>
    </row>
    <row r="1072" spans="1:24" x14ac:dyDescent="0.25">
      <c r="A1072" s="117">
        <v>46175</v>
      </c>
      <c r="B1072" s="4">
        <v>34988</v>
      </c>
      <c r="C1072" s="119" t="s">
        <v>10</v>
      </c>
      <c r="D1072" s="118">
        <v>1</v>
      </c>
      <c r="E1072" s="42" t="s">
        <v>859</v>
      </c>
      <c r="F1072" s="4"/>
      <c r="G1072" s="40"/>
      <c r="H1072" s="52" t="s">
        <v>143</v>
      </c>
      <c r="I1072" s="33"/>
      <c r="J1072" s="118">
        <v>46970</v>
      </c>
      <c r="K1072" s="4"/>
      <c r="L1072" s="41"/>
      <c r="M1072" s="41"/>
      <c r="N1072" s="44"/>
      <c r="O1072" s="30">
        <f t="shared" si="106"/>
        <v>0</v>
      </c>
      <c r="P1072" s="30">
        <f>IFERROR(IF(M1072="",0,M1072-I.T[[#This Row],[Data Expedição]]),"")</f>
        <v>0</v>
      </c>
      <c r="Q1072" s="32">
        <f t="shared" si="107"/>
        <v>46174</v>
      </c>
      <c r="R1072" s="26" t="str">
        <f>IFERROR(IF(H1072="Entregue",IF(COUNTIFS(I$2:$I2255,I1072)&gt;1,"x",1),"x"),"")</f>
        <v>x</v>
      </c>
      <c r="S1072" s="26">
        <v>2196</v>
      </c>
      <c r="T1072" s="26">
        <v>1</v>
      </c>
      <c r="U1072" s="26" t="s">
        <v>748</v>
      </c>
      <c r="V1072" s="26" t="s">
        <v>730</v>
      </c>
      <c r="W1072" s="26" t="s">
        <v>161</v>
      </c>
      <c r="X1072" s="26" t="s">
        <v>739</v>
      </c>
    </row>
    <row r="1073" spans="1:24" x14ac:dyDescent="0.25">
      <c r="A1073" s="117">
        <v>46175</v>
      </c>
      <c r="B1073" s="4">
        <v>34768</v>
      </c>
      <c r="C1073" s="119" t="s">
        <v>36</v>
      </c>
      <c r="D1073" s="118">
        <v>1</v>
      </c>
      <c r="E1073" s="42" t="s">
        <v>860</v>
      </c>
      <c r="F1073" s="4"/>
      <c r="G1073" s="40"/>
      <c r="H1073" s="52" t="s">
        <v>143</v>
      </c>
      <c r="I1073" s="33"/>
      <c r="J1073" s="118">
        <v>46970</v>
      </c>
      <c r="K1073" s="4"/>
      <c r="L1073" s="41"/>
      <c r="M1073" s="41"/>
      <c r="N1073" s="44"/>
      <c r="O1073" s="30">
        <f t="shared" si="106"/>
        <v>0</v>
      </c>
      <c r="P1073" s="30">
        <f>IFERROR(IF(M1073="",0,M1073-I.T[[#This Row],[Data Expedição]]),"")</f>
        <v>0</v>
      </c>
      <c r="Q1073" s="32">
        <f t="shared" si="107"/>
        <v>46174</v>
      </c>
      <c r="R1073" s="26" t="str">
        <f>IFERROR(IF(H1073="Entregue",IF(COUNTIFS(I$2:$I2256,I1073)&gt;1,"x",1),"x"),"")</f>
        <v>x</v>
      </c>
      <c r="S1073" s="26">
        <v>2196</v>
      </c>
      <c r="T1073" s="26">
        <v>1</v>
      </c>
      <c r="U1073" s="26" t="s">
        <v>748</v>
      </c>
      <c r="V1073" s="26" t="s">
        <v>730</v>
      </c>
      <c r="W1073" s="26" t="s">
        <v>161</v>
      </c>
      <c r="X1073" s="26" t="s">
        <v>739</v>
      </c>
    </row>
    <row r="1074" spans="1:24" x14ac:dyDescent="0.25">
      <c r="A1074" s="117">
        <v>46175</v>
      </c>
      <c r="B1074" s="4">
        <v>33271</v>
      </c>
      <c r="C1074" s="119" t="s">
        <v>6</v>
      </c>
      <c r="D1074" s="118">
        <v>1</v>
      </c>
      <c r="E1074" s="42" t="s">
        <v>861</v>
      </c>
      <c r="F1074" s="4"/>
      <c r="G1074" s="40"/>
      <c r="H1074" s="52" t="s">
        <v>143</v>
      </c>
      <c r="I1074" s="33"/>
      <c r="J1074" s="118">
        <v>46970</v>
      </c>
      <c r="K1074" s="4"/>
      <c r="L1074" s="41"/>
      <c r="M1074" s="41"/>
      <c r="N1074" s="44"/>
      <c r="O1074" s="30">
        <f t="shared" si="106"/>
        <v>0</v>
      </c>
      <c r="P1074" s="30">
        <f>IFERROR(IF(M1074="",0,M1074-I.T[[#This Row],[Data Expedição]]),"")</f>
        <v>0</v>
      </c>
      <c r="Q1074" s="32">
        <f t="shared" si="107"/>
        <v>46174</v>
      </c>
      <c r="R1074" s="26" t="str">
        <f>IFERROR(IF(H1074="Entregue",IF(COUNTIFS(I$2:$I2257,I1074)&gt;1,"x",1),"x"),"")</f>
        <v>x</v>
      </c>
      <c r="S1074" s="26">
        <v>2196</v>
      </c>
      <c r="T1074" s="26">
        <v>1</v>
      </c>
      <c r="U1074" s="26" t="s">
        <v>748</v>
      </c>
      <c r="V1074" s="26" t="s">
        <v>730</v>
      </c>
      <c r="W1074" s="26" t="s">
        <v>161</v>
      </c>
      <c r="X1074" s="26" t="s">
        <v>739</v>
      </c>
    </row>
    <row r="1075" spans="1:24" x14ac:dyDescent="0.25">
      <c r="A1075" s="117">
        <v>46175</v>
      </c>
      <c r="B1075" s="4">
        <v>34682</v>
      </c>
      <c r="C1075" s="119" t="s">
        <v>79</v>
      </c>
      <c r="D1075" s="118">
        <v>1</v>
      </c>
      <c r="E1075" s="42" t="s">
        <v>862</v>
      </c>
      <c r="F1075" s="4"/>
      <c r="G1075" s="40"/>
      <c r="H1075" s="52" t="s">
        <v>143</v>
      </c>
      <c r="I1075" s="33"/>
      <c r="J1075" s="118">
        <v>46970</v>
      </c>
      <c r="K1075" s="4"/>
      <c r="L1075" s="41"/>
      <c r="M1075" s="41"/>
      <c r="N1075" s="44"/>
      <c r="O1075" s="30">
        <f t="shared" si="106"/>
        <v>0</v>
      </c>
      <c r="P1075" s="30">
        <f>IFERROR(IF(M1075="",0,M1075-I.T[[#This Row],[Data Expedição]]),"")</f>
        <v>0</v>
      </c>
      <c r="Q1075" s="32">
        <f t="shared" si="107"/>
        <v>46174</v>
      </c>
      <c r="R1075" s="26" t="str">
        <f>IFERROR(IF(H1075="Entregue",IF(COUNTIFS(I$2:$I2258,I1075)&gt;1,"x",1),"x"),"")</f>
        <v>x</v>
      </c>
      <c r="S1075" s="26">
        <v>2196</v>
      </c>
      <c r="T1075" s="26">
        <v>1</v>
      </c>
      <c r="U1075" s="26" t="s">
        <v>748</v>
      </c>
      <c r="V1075" s="26" t="s">
        <v>730</v>
      </c>
      <c r="W1075" s="26" t="s">
        <v>161</v>
      </c>
      <c r="X1075" s="26" t="s">
        <v>739</v>
      </c>
    </row>
    <row r="1076" spans="1:24" x14ac:dyDescent="0.25">
      <c r="A1076" s="117">
        <v>46175</v>
      </c>
      <c r="B1076" s="4">
        <v>33584</v>
      </c>
      <c r="C1076" s="119" t="s">
        <v>49</v>
      </c>
      <c r="D1076" s="118">
        <v>1</v>
      </c>
      <c r="E1076" s="42" t="s">
        <v>863</v>
      </c>
      <c r="F1076" s="4"/>
      <c r="G1076" s="40"/>
      <c r="H1076" s="52" t="s">
        <v>143</v>
      </c>
      <c r="I1076" s="33"/>
      <c r="J1076" s="118">
        <v>46970</v>
      </c>
      <c r="K1076" s="4"/>
      <c r="L1076" s="41"/>
      <c r="M1076" s="41"/>
      <c r="N1076" s="44"/>
      <c r="O1076" s="30">
        <f t="shared" si="106"/>
        <v>0</v>
      </c>
      <c r="P1076" s="30">
        <f>IFERROR(IF(M1076="",0,M1076-I.T[[#This Row],[Data Expedição]]),"")</f>
        <v>0</v>
      </c>
      <c r="Q1076" s="32">
        <f t="shared" si="107"/>
        <v>46174</v>
      </c>
      <c r="R1076" s="26" t="str">
        <f>IFERROR(IF(H1076="Entregue",IF(COUNTIFS(I$2:$I2259,I1076)&gt;1,"x",1),"x"),"")</f>
        <v>x</v>
      </c>
      <c r="S1076" s="26">
        <v>2196</v>
      </c>
      <c r="T1076" s="26">
        <v>1</v>
      </c>
      <c r="U1076" s="26" t="s">
        <v>748</v>
      </c>
      <c r="V1076" s="26" t="s">
        <v>730</v>
      </c>
      <c r="W1076" s="26" t="s">
        <v>161</v>
      </c>
      <c r="X1076" s="26" t="s">
        <v>739</v>
      </c>
    </row>
    <row r="1077" spans="1:24" x14ac:dyDescent="0.25">
      <c r="A1077" s="117">
        <v>46175</v>
      </c>
      <c r="B1077" s="4">
        <v>34936</v>
      </c>
      <c r="C1077" s="119" t="s">
        <v>16</v>
      </c>
      <c r="D1077" s="118">
        <v>1</v>
      </c>
      <c r="E1077" s="42" t="s">
        <v>864</v>
      </c>
      <c r="F1077" s="4"/>
      <c r="G1077" s="40"/>
      <c r="H1077" s="52" t="s">
        <v>143</v>
      </c>
      <c r="I1077" s="33"/>
      <c r="J1077" s="118">
        <v>46970</v>
      </c>
      <c r="K1077" s="4"/>
      <c r="L1077" s="41"/>
      <c r="M1077" s="41"/>
      <c r="N1077" s="44"/>
      <c r="O1077" s="30">
        <f t="shared" si="106"/>
        <v>0</v>
      </c>
      <c r="P1077" s="30">
        <f>IFERROR(IF(M1077="",0,M1077-I.T[[#This Row],[Data Expedição]]),"")</f>
        <v>0</v>
      </c>
      <c r="Q1077" s="32">
        <f t="shared" si="107"/>
        <v>46174</v>
      </c>
      <c r="R1077" s="26" t="str">
        <f>IFERROR(IF(H1077="Entregue",IF(COUNTIFS(I$2:$I2260,I1077)&gt;1,"x",1),"x"),"")</f>
        <v>x</v>
      </c>
      <c r="S1077" s="26">
        <v>2196</v>
      </c>
      <c r="T1077" s="26">
        <v>1</v>
      </c>
      <c r="U1077" s="26" t="s">
        <v>748</v>
      </c>
      <c r="V1077" s="26" t="s">
        <v>730</v>
      </c>
      <c r="W1077" s="26" t="s">
        <v>161</v>
      </c>
      <c r="X1077" s="26" t="s">
        <v>739</v>
      </c>
    </row>
    <row r="1078" spans="1:24" x14ac:dyDescent="0.25">
      <c r="A1078" s="117">
        <v>46175</v>
      </c>
      <c r="B1078" s="4">
        <v>33631</v>
      </c>
      <c r="C1078" s="119" t="s">
        <v>52</v>
      </c>
      <c r="D1078" s="118">
        <v>1</v>
      </c>
      <c r="E1078" s="42" t="s">
        <v>865</v>
      </c>
      <c r="F1078" s="4"/>
      <c r="G1078" s="40"/>
      <c r="H1078" s="52" t="s">
        <v>143</v>
      </c>
      <c r="I1078" s="33"/>
      <c r="J1078" s="118">
        <v>46970</v>
      </c>
      <c r="K1078" s="4"/>
      <c r="L1078" s="41"/>
      <c r="M1078" s="41"/>
      <c r="N1078" s="44"/>
      <c r="O1078" s="30">
        <f t="shared" si="106"/>
        <v>0</v>
      </c>
      <c r="P1078" s="30">
        <f>IFERROR(IF(M1078="",0,M1078-I.T[[#This Row],[Data Expedição]]),"")</f>
        <v>0</v>
      </c>
      <c r="Q1078" s="32">
        <f t="shared" si="107"/>
        <v>46174</v>
      </c>
      <c r="R1078" s="26" t="str">
        <f>IFERROR(IF(H1078="Entregue",IF(COUNTIFS(I$2:$I2261,I1078)&gt;1,"x",1),"x"),"")</f>
        <v>x</v>
      </c>
      <c r="S1078" s="26">
        <v>2196</v>
      </c>
      <c r="T1078" s="26">
        <v>1</v>
      </c>
      <c r="U1078" s="26" t="s">
        <v>748</v>
      </c>
      <c r="V1078" s="26" t="s">
        <v>730</v>
      </c>
      <c r="W1078" s="26" t="s">
        <v>161</v>
      </c>
      <c r="X1078" s="26" t="s">
        <v>739</v>
      </c>
    </row>
    <row r="1079" spans="1:24" x14ac:dyDescent="0.25">
      <c r="A1079" s="117">
        <v>46175</v>
      </c>
      <c r="B1079" s="4">
        <v>30851</v>
      </c>
      <c r="C1079" s="119" t="s">
        <v>47</v>
      </c>
      <c r="D1079" s="118">
        <v>1</v>
      </c>
      <c r="E1079" s="42" t="s">
        <v>866</v>
      </c>
      <c r="F1079" s="4"/>
      <c r="G1079" s="40"/>
      <c r="H1079" s="52" t="s">
        <v>143</v>
      </c>
      <c r="I1079" s="33"/>
      <c r="J1079" s="118">
        <v>46970</v>
      </c>
      <c r="K1079" s="4"/>
      <c r="L1079" s="41"/>
      <c r="M1079" s="41"/>
      <c r="N1079" s="44"/>
      <c r="O1079" s="30">
        <f t="shared" si="106"/>
        <v>0</v>
      </c>
      <c r="P1079" s="30">
        <f>IFERROR(IF(M1079="",0,M1079-I.T[[#This Row],[Data Expedição]]),"")</f>
        <v>0</v>
      </c>
      <c r="Q1079" s="32">
        <f t="shared" si="107"/>
        <v>46174</v>
      </c>
      <c r="R1079" s="26" t="str">
        <f>IFERROR(IF(H1079="Entregue",IF(COUNTIFS(I$2:$I2262,I1079)&gt;1,"x",1),"x"),"")</f>
        <v>x</v>
      </c>
      <c r="S1079" s="26">
        <v>2196</v>
      </c>
      <c r="T1079" s="26">
        <v>1</v>
      </c>
      <c r="U1079" s="26" t="s">
        <v>748</v>
      </c>
      <c r="V1079" s="26" t="s">
        <v>730</v>
      </c>
      <c r="W1079" s="26" t="s">
        <v>161</v>
      </c>
      <c r="X1079" s="26" t="s">
        <v>739</v>
      </c>
    </row>
    <row r="1080" spans="1:24" x14ac:dyDescent="0.25">
      <c r="A1080" s="117">
        <v>46175</v>
      </c>
      <c r="B1080" s="4">
        <v>95092</v>
      </c>
      <c r="C1080" s="119" t="s">
        <v>59</v>
      </c>
      <c r="D1080" s="118">
        <v>1</v>
      </c>
      <c r="E1080" s="42" t="s">
        <v>867</v>
      </c>
      <c r="F1080" s="4"/>
      <c r="G1080" s="40"/>
      <c r="H1080" s="52" t="s">
        <v>143</v>
      </c>
      <c r="I1080" s="33"/>
      <c r="J1080" s="118">
        <v>46970</v>
      </c>
      <c r="K1080" s="4"/>
      <c r="L1080" s="41"/>
      <c r="M1080" s="41"/>
      <c r="N1080" s="44"/>
      <c r="O1080" s="30">
        <f t="shared" si="106"/>
        <v>0</v>
      </c>
      <c r="P1080" s="30">
        <f>IFERROR(IF(M1080="",0,M1080-I.T[[#This Row],[Data Expedição]]),"")</f>
        <v>0</v>
      </c>
      <c r="Q1080" s="32">
        <f t="shared" si="107"/>
        <v>46174</v>
      </c>
      <c r="R1080" s="26" t="str">
        <f>IFERROR(IF(H1080="Entregue",IF(COUNTIFS(I$2:$I2263,I1080)&gt;1,"x",1),"x"),"")</f>
        <v>x</v>
      </c>
      <c r="S1080" s="26">
        <v>2196</v>
      </c>
      <c r="T1080" s="26">
        <v>1</v>
      </c>
      <c r="U1080" s="26" t="s">
        <v>748</v>
      </c>
      <c r="V1080" s="26" t="s">
        <v>730</v>
      </c>
      <c r="W1080" s="26" t="s">
        <v>161</v>
      </c>
      <c r="X1080" s="26" t="s">
        <v>739</v>
      </c>
    </row>
    <row r="1081" spans="1:24" x14ac:dyDescent="0.25">
      <c r="A1081" s="117">
        <v>46175</v>
      </c>
      <c r="B1081" s="4">
        <v>32196</v>
      </c>
      <c r="C1081" s="119" t="s">
        <v>57</v>
      </c>
      <c r="D1081" s="118">
        <v>1</v>
      </c>
      <c r="E1081" s="42" t="s">
        <v>868</v>
      </c>
      <c r="F1081" s="4"/>
      <c r="G1081" s="40"/>
      <c r="H1081" s="52" t="s">
        <v>143</v>
      </c>
      <c r="I1081" s="33"/>
      <c r="J1081" s="118">
        <v>46970</v>
      </c>
      <c r="K1081" s="4"/>
      <c r="L1081" s="41"/>
      <c r="M1081" s="41"/>
      <c r="N1081" s="44"/>
      <c r="O1081" s="30">
        <f t="shared" si="106"/>
        <v>0</v>
      </c>
      <c r="P1081" s="30">
        <f>IFERROR(IF(M1081="",0,M1081-I.T[[#This Row],[Data Expedição]]),"")</f>
        <v>0</v>
      </c>
      <c r="Q1081" s="32">
        <f t="shared" si="107"/>
        <v>46174</v>
      </c>
      <c r="R1081" s="26" t="str">
        <f>IFERROR(IF(H1081="Entregue",IF(COUNTIFS(I$2:$I2264,I1081)&gt;1,"x",1),"x"),"")</f>
        <v>x</v>
      </c>
      <c r="S1081" s="26">
        <v>2196</v>
      </c>
      <c r="T1081" s="26">
        <v>1</v>
      </c>
      <c r="U1081" s="26" t="s">
        <v>748</v>
      </c>
      <c r="V1081" s="26" t="s">
        <v>730</v>
      </c>
      <c r="W1081" s="26" t="s">
        <v>161</v>
      </c>
      <c r="X1081" s="26" t="s">
        <v>739</v>
      </c>
    </row>
    <row r="1082" spans="1:24" x14ac:dyDescent="0.25">
      <c r="A1082" s="117">
        <v>46175</v>
      </c>
      <c r="B1082" s="4">
        <v>32203</v>
      </c>
      <c r="C1082" s="119" t="s">
        <v>74</v>
      </c>
      <c r="D1082" s="118">
        <v>1</v>
      </c>
      <c r="E1082" s="42" t="s">
        <v>869</v>
      </c>
      <c r="F1082" s="4"/>
      <c r="G1082" s="40"/>
      <c r="H1082" s="52" t="s">
        <v>143</v>
      </c>
      <c r="I1082" s="33"/>
      <c r="J1082" s="118">
        <v>46970</v>
      </c>
      <c r="K1082" s="4"/>
      <c r="L1082" s="41"/>
      <c r="M1082" s="41"/>
      <c r="N1082" s="44"/>
      <c r="O1082" s="30">
        <f t="shared" si="106"/>
        <v>0</v>
      </c>
      <c r="P1082" s="30">
        <f>IFERROR(IF(M1082="",0,M1082-I.T[[#This Row],[Data Expedição]]),"")</f>
        <v>0</v>
      </c>
      <c r="Q1082" s="32">
        <f t="shared" si="107"/>
        <v>46174</v>
      </c>
      <c r="R1082" s="26" t="str">
        <f>IFERROR(IF(H1082="Entregue",IF(COUNTIFS(I$2:$I2265,I1082)&gt;1,"x",1),"x"),"")</f>
        <v>x</v>
      </c>
      <c r="S1082" s="26">
        <v>2196</v>
      </c>
      <c r="T1082" s="26">
        <v>1</v>
      </c>
      <c r="U1082" s="26" t="s">
        <v>748</v>
      </c>
      <c r="V1082" s="26" t="s">
        <v>730</v>
      </c>
      <c r="W1082" s="26" t="s">
        <v>161</v>
      </c>
      <c r="X1082" s="26" t="s">
        <v>739</v>
      </c>
    </row>
    <row r="1083" spans="1:24" x14ac:dyDescent="0.25">
      <c r="A1083" s="117">
        <v>46175</v>
      </c>
      <c r="B1083" s="4">
        <v>32208</v>
      </c>
      <c r="C1083" s="119" t="s">
        <v>61</v>
      </c>
      <c r="D1083" s="118">
        <v>1</v>
      </c>
      <c r="E1083" s="42" t="s">
        <v>863</v>
      </c>
      <c r="F1083" s="4"/>
      <c r="G1083" s="40"/>
      <c r="H1083" s="52" t="s">
        <v>143</v>
      </c>
      <c r="I1083" s="33"/>
      <c r="J1083" s="118">
        <v>46970</v>
      </c>
      <c r="K1083" s="4"/>
      <c r="L1083" s="41"/>
      <c r="M1083" s="41"/>
      <c r="N1083" s="44"/>
      <c r="O1083" s="30">
        <f t="shared" si="106"/>
        <v>0</v>
      </c>
      <c r="P1083" s="30">
        <f>IFERROR(IF(M1083="",0,M1083-I.T[[#This Row],[Data Expedição]]),"")</f>
        <v>0</v>
      </c>
      <c r="Q1083" s="32">
        <f t="shared" si="107"/>
        <v>46174</v>
      </c>
      <c r="R1083" s="26" t="str">
        <f>IFERROR(IF(H1083="Entregue",IF(COUNTIFS(I$2:$I2266,I1083)&gt;1,"x",1),"x"),"")</f>
        <v>x</v>
      </c>
      <c r="S1083" s="26">
        <v>2196</v>
      </c>
      <c r="T1083" s="26">
        <v>1</v>
      </c>
      <c r="U1083" s="26" t="s">
        <v>748</v>
      </c>
      <c r="V1083" s="26" t="s">
        <v>730</v>
      </c>
      <c r="W1083" s="26" t="s">
        <v>161</v>
      </c>
      <c r="X1083" s="26" t="s">
        <v>739</v>
      </c>
    </row>
    <row r="1084" spans="1:24" x14ac:dyDescent="0.25">
      <c r="A1084" s="117">
        <v>46175</v>
      </c>
      <c r="B1084" s="4">
        <v>32446</v>
      </c>
      <c r="C1084" s="119" t="s">
        <v>32</v>
      </c>
      <c r="D1084" s="118">
        <v>1</v>
      </c>
      <c r="E1084" s="42" t="s">
        <v>870</v>
      </c>
      <c r="F1084" s="4"/>
      <c r="G1084" s="40"/>
      <c r="H1084" s="52" t="s">
        <v>143</v>
      </c>
      <c r="I1084" s="33"/>
      <c r="J1084" s="118">
        <v>46970</v>
      </c>
      <c r="K1084" s="4"/>
      <c r="L1084" s="41"/>
      <c r="M1084" s="41"/>
      <c r="N1084" s="44"/>
      <c r="O1084" s="30">
        <f t="shared" si="106"/>
        <v>0</v>
      </c>
      <c r="P1084" s="30">
        <f>IFERROR(IF(M1084="",0,M1084-I.T[[#This Row],[Data Expedição]]),"")</f>
        <v>0</v>
      </c>
      <c r="Q1084" s="32">
        <f t="shared" si="107"/>
        <v>46174</v>
      </c>
      <c r="R1084" s="26" t="str">
        <f>IFERROR(IF(H1084="Entregue",IF(COUNTIFS(I$2:$I2267,I1084)&gt;1,"x",1),"x"),"")</f>
        <v>x</v>
      </c>
      <c r="S1084" s="26">
        <v>2196</v>
      </c>
      <c r="T1084" s="26">
        <v>1</v>
      </c>
      <c r="U1084" s="26" t="s">
        <v>748</v>
      </c>
      <c r="V1084" s="26" t="s">
        <v>730</v>
      </c>
      <c r="W1084" s="26" t="s">
        <v>161</v>
      </c>
      <c r="X1084" s="26" t="s">
        <v>739</v>
      </c>
    </row>
    <row r="1085" spans="1:24" x14ac:dyDescent="0.25">
      <c r="A1085" s="117">
        <v>46175</v>
      </c>
      <c r="B1085" s="4">
        <v>32547</v>
      </c>
      <c r="C1085" s="119" t="s">
        <v>66</v>
      </c>
      <c r="D1085" s="118">
        <v>1</v>
      </c>
      <c r="E1085" s="42" t="s">
        <v>871</v>
      </c>
      <c r="F1085" s="4"/>
      <c r="G1085" s="40"/>
      <c r="H1085" s="52" t="s">
        <v>143</v>
      </c>
      <c r="I1085" s="33"/>
      <c r="J1085" s="118">
        <v>46970</v>
      </c>
      <c r="K1085" s="4"/>
      <c r="L1085" s="41"/>
      <c r="M1085" s="41"/>
      <c r="N1085" s="44"/>
      <c r="O1085" s="30">
        <f t="shared" si="106"/>
        <v>0</v>
      </c>
      <c r="P1085" s="30">
        <f>IFERROR(IF(M1085="",0,M1085-I.T[[#This Row],[Data Expedição]]),"")</f>
        <v>0</v>
      </c>
      <c r="Q1085" s="32">
        <f t="shared" si="107"/>
        <v>46174</v>
      </c>
      <c r="R1085" s="26" t="str">
        <f>IFERROR(IF(H1085="Entregue",IF(COUNTIFS(I$2:$I2268,I1085)&gt;1,"x",1),"x"),"")</f>
        <v>x</v>
      </c>
      <c r="S1085" s="26">
        <v>2196</v>
      </c>
      <c r="T1085" s="26">
        <v>1</v>
      </c>
      <c r="U1085" s="26" t="s">
        <v>748</v>
      </c>
      <c r="V1085" s="26" t="s">
        <v>730</v>
      </c>
      <c r="W1085" s="26" t="s">
        <v>161</v>
      </c>
      <c r="X1085" s="26" t="s">
        <v>739</v>
      </c>
    </row>
    <row r="1086" spans="1:24" x14ac:dyDescent="0.25">
      <c r="A1086" s="117">
        <v>46175</v>
      </c>
      <c r="B1086" s="4">
        <v>34932</v>
      </c>
      <c r="C1086" s="119" t="s">
        <v>20</v>
      </c>
      <c r="D1086" s="118">
        <v>1</v>
      </c>
      <c r="E1086" s="42" t="s">
        <v>872</v>
      </c>
      <c r="F1086" s="4"/>
      <c r="G1086" s="40"/>
      <c r="H1086" s="52" t="s">
        <v>143</v>
      </c>
      <c r="I1086" s="33"/>
      <c r="J1086" s="118">
        <v>46970</v>
      </c>
      <c r="K1086" s="4"/>
      <c r="L1086" s="41"/>
      <c r="M1086" s="41"/>
      <c r="N1086" s="44"/>
      <c r="O1086" s="30">
        <f t="shared" si="106"/>
        <v>0</v>
      </c>
      <c r="P1086" s="30">
        <f>IFERROR(IF(M1086="",0,M1086-I.T[[#This Row],[Data Expedição]]),"")</f>
        <v>0</v>
      </c>
      <c r="Q1086" s="32">
        <f t="shared" si="107"/>
        <v>46174</v>
      </c>
      <c r="R1086" s="26" t="str">
        <f>IFERROR(IF(H1086="Entregue",IF(COUNTIFS(I$2:$I2269,I1086)&gt;1,"x",1),"x"),"")</f>
        <v>x</v>
      </c>
      <c r="S1086" s="26">
        <v>2196</v>
      </c>
      <c r="T1086" s="26">
        <v>1</v>
      </c>
      <c r="U1086" s="26" t="s">
        <v>748</v>
      </c>
      <c r="V1086" s="26" t="s">
        <v>730</v>
      </c>
      <c r="W1086" s="26" t="s">
        <v>161</v>
      </c>
      <c r="X1086" s="26" t="s">
        <v>739</v>
      </c>
    </row>
    <row r="1087" spans="1:24" x14ac:dyDescent="0.25">
      <c r="A1087" s="117">
        <v>46175</v>
      </c>
      <c r="B1087" s="4">
        <v>95701</v>
      </c>
      <c r="C1087" s="119" t="s">
        <v>30</v>
      </c>
      <c r="D1087" s="118">
        <v>1</v>
      </c>
      <c r="E1087" s="42" t="s">
        <v>869</v>
      </c>
      <c r="F1087" s="4"/>
      <c r="G1087" s="40"/>
      <c r="H1087" s="52" t="s">
        <v>143</v>
      </c>
      <c r="I1087" s="33"/>
      <c r="J1087" s="118">
        <v>46970</v>
      </c>
      <c r="K1087" s="4"/>
      <c r="L1087" s="41"/>
      <c r="M1087" s="41"/>
      <c r="N1087" s="44"/>
      <c r="O1087" s="30">
        <f t="shared" si="106"/>
        <v>0</v>
      </c>
      <c r="P1087" s="30">
        <f>IFERROR(IF(M1087="",0,M1087-I.T[[#This Row],[Data Expedição]]),"")</f>
        <v>0</v>
      </c>
      <c r="Q1087" s="32">
        <f t="shared" si="107"/>
        <v>46174</v>
      </c>
      <c r="R1087" s="26" t="str">
        <f>IFERROR(IF(H1087="Entregue",IF(COUNTIFS(I$2:$I2270,I1087)&gt;1,"x",1),"x"),"")</f>
        <v>x</v>
      </c>
      <c r="S1087" s="26">
        <v>2196</v>
      </c>
      <c r="T1087" s="26">
        <v>1</v>
      </c>
      <c r="U1087" s="26" t="s">
        <v>748</v>
      </c>
      <c r="V1087" s="26" t="s">
        <v>730</v>
      </c>
      <c r="W1087" s="26" t="s">
        <v>161</v>
      </c>
      <c r="X1087" s="26" t="s">
        <v>739</v>
      </c>
    </row>
    <row r="1088" spans="1:24" x14ac:dyDescent="0.25">
      <c r="A1088" s="117">
        <v>46175</v>
      </c>
      <c r="B1088" s="4">
        <v>34491</v>
      </c>
      <c r="C1088" s="119" t="s">
        <v>60</v>
      </c>
      <c r="D1088" s="118">
        <v>1</v>
      </c>
      <c r="E1088" s="42" t="s">
        <v>867</v>
      </c>
      <c r="F1088" s="4"/>
      <c r="G1088" s="40"/>
      <c r="H1088" s="52" t="s">
        <v>143</v>
      </c>
      <c r="I1088" s="33"/>
      <c r="J1088" s="118">
        <v>46970</v>
      </c>
      <c r="K1088" s="4"/>
      <c r="L1088" s="41"/>
      <c r="M1088" s="41"/>
      <c r="N1088" s="44"/>
      <c r="O1088" s="30">
        <f t="shared" si="106"/>
        <v>0</v>
      </c>
      <c r="P1088" s="30">
        <f>IFERROR(IF(M1088="",0,M1088-I.T[[#This Row],[Data Expedição]]),"")</f>
        <v>0</v>
      </c>
      <c r="Q1088" s="32">
        <f t="shared" si="107"/>
        <v>46174</v>
      </c>
      <c r="R1088" s="26" t="str">
        <f>IFERROR(IF(H1088="Entregue",IF(COUNTIFS(I$2:$I2271,I1088)&gt;1,"x",1),"x"),"")</f>
        <v>x</v>
      </c>
      <c r="S1088" s="26">
        <v>2196</v>
      </c>
      <c r="T1088" s="26">
        <v>1</v>
      </c>
      <c r="U1088" s="26" t="s">
        <v>748</v>
      </c>
      <c r="V1088" s="26" t="s">
        <v>730</v>
      </c>
      <c r="W1088" s="26" t="s">
        <v>161</v>
      </c>
      <c r="X1088" s="26" t="s">
        <v>739</v>
      </c>
    </row>
    <row r="1089" spans="1:24" x14ac:dyDescent="0.25">
      <c r="A1089" s="117">
        <v>46175</v>
      </c>
      <c r="B1089" s="4">
        <v>32620</v>
      </c>
      <c r="C1089" s="119" t="s">
        <v>71</v>
      </c>
      <c r="D1089" s="118">
        <v>1</v>
      </c>
      <c r="E1089" s="42" t="s">
        <v>873</v>
      </c>
      <c r="F1089" s="4"/>
      <c r="G1089" s="40"/>
      <c r="H1089" s="52" t="s">
        <v>143</v>
      </c>
      <c r="I1089" s="33"/>
      <c r="J1089" s="118">
        <v>46970</v>
      </c>
      <c r="K1089" s="4"/>
      <c r="L1089" s="41"/>
      <c r="M1089" s="41"/>
      <c r="N1089" s="44"/>
      <c r="O1089" s="30">
        <f t="shared" si="106"/>
        <v>0</v>
      </c>
      <c r="P1089" s="30">
        <f>IFERROR(IF(M1089="",0,M1089-I.T[[#This Row],[Data Expedição]]),"")</f>
        <v>0</v>
      </c>
      <c r="Q1089" s="32">
        <f t="shared" si="107"/>
        <v>46174</v>
      </c>
      <c r="R1089" s="26" t="str">
        <f>IFERROR(IF(H1089="Entregue",IF(COUNTIFS(I$2:$I2272,I1089)&gt;1,"x",1),"x"),"")</f>
        <v>x</v>
      </c>
      <c r="S1089" s="26">
        <v>2196</v>
      </c>
      <c r="T1089" s="26">
        <v>1</v>
      </c>
      <c r="U1089" s="26" t="s">
        <v>748</v>
      </c>
      <c r="V1089" s="26" t="s">
        <v>730</v>
      </c>
      <c r="W1089" s="26" t="s">
        <v>161</v>
      </c>
      <c r="X1089" s="26" t="s">
        <v>739</v>
      </c>
    </row>
    <row r="1090" spans="1:24" x14ac:dyDescent="0.25">
      <c r="A1090" s="117">
        <v>46175</v>
      </c>
      <c r="B1090" s="4">
        <v>95076</v>
      </c>
      <c r="C1090" s="119" t="s">
        <v>26</v>
      </c>
      <c r="D1090" s="118">
        <v>1</v>
      </c>
      <c r="E1090" s="42" t="s">
        <v>874</v>
      </c>
      <c r="F1090" s="4"/>
      <c r="G1090" s="40"/>
      <c r="H1090" s="52" t="s">
        <v>143</v>
      </c>
      <c r="I1090" s="33"/>
      <c r="J1090" s="118">
        <v>46970</v>
      </c>
      <c r="K1090" s="4"/>
      <c r="L1090" s="41"/>
      <c r="M1090" s="41"/>
      <c r="N1090" s="44"/>
      <c r="O1090" s="30">
        <f t="shared" si="106"/>
        <v>0</v>
      </c>
      <c r="P1090" s="30">
        <f>IFERROR(IF(M1090="",0,M1090-I.T[[#This Row],[Data Expedição]]),"")</f>
        <v>0</v>
      </c>
      <c r="Q1090" s="32">
        <f t="shared" si="107"/>
        <v>46174</v>
      </c>
      <c r="R1090" s="26" t="str">
        <f>IFERROR(IF(H1090="Entregue",IF(COUNTIFS(I$2:$I2273,I1090)&gt;1,"x",1),"x"),"")</f>
        <v>x</v>
      </c>
      <c r="S1090" s="26">
        <v>2196</v>
      </c>
      <c r="T1090" s="26">
        <v>1</v>
      </c>
      <c r="U1090" s="26" t="s">
        <v>748</v>
      </c>
      <c r="V1090" s="26" t="s">
        <v>730</v>
      </c>
      <c r="W1090" s="26" t="s">
        <v>161</v>
      </c>
      <c r="X1090" s="26" t="s">
        <v>739</v>
      </c>
    </row>
    <row r="1091" spans="1:24" x14ac:dyDescent="0.25">
      <c r="A1091" s="117">
        <v>46175</v>
      </c>
      <c r="B1091" s="4">
        <v>95275</v>
      </c>
      <c r="C1091" s="119" t="s">
        <v>38</v>
      </c>
      <c r="D1091" s="118">
        <v>1</v>
      </c>
      <c r="E1091" s="42" t="s">
        <v>873</v>
      </c>
      <c r="F1091" s="4"/>
      <c r="G1091" s="40"/>
      <c r="H1091" s="52" t="s">
        <v>143</v>
      </c>
      <c r="I1091" s="33"/>
      <c r="J1091" s="118">
        <v>46970</v>
      </c>
      <c r="K1091" s="4"/>
      <c r="L1091" s="41"/>
      <c r="M1091" s="41"/>
      <c r="N1091" s="44"/>
      <c r="O1091" s="30">
        <f t="shared" si="106"/>
        <v>0</v>
      </c>
      <c r="P1091" s="30">
        <f>IFERROR(IF(M1091="",0,M1091-I.T[[#This Row],[Data Expedição]]),"")</f>
        <v>0</v>
      </c>
      <c r="Q1091" s="32">
        <f t="shared" si="107"/>
        <v>46174</v>
      </c>
      <c r="R1091" s="26" t="str">
        <f>IFERROR(IF(H1091="Entregue",IF(COUNTIFS(I$2:$I2274,I1091)&gt;1,"x",1),"x"),"")</f>
        <v>x</v>
      </c>
      <c r="S1091" s="26">
        <v>2196</v>
      </c>
      <c r="T1091" s="26">
        <v>1</v>
      </c>
      <c r="U1091" s="26" t="s">
        <v>748</v>
      </c>
      <c r="V1091" s="26" t="s">
        <v>730</v>
      </c>
      <c r="W1091" s="26" t="s">
        <v>161</v>
      </c>
      <c r="X1091" s="26" t="s">
        <v>739</v>
      </c>
    </row>
    <row r="1092" spans="1:24" x14ac:dyDescent="0.25">
      <c r="A1092" s="117">
        <v>46175</v>
      </c>
      <c r="B1092" s="4">
        <v>33272</v>
      </c>
      <c r="C1092" s="119" t="s">
        <v>14</v>
      </c>
      <c r="D1092" s="118">
        <v>1</v>
      </c>
      <c r="E1092" s="42" t="s">
        <v>875</v>
      </c>
      <c r="F1092" s="4"/>
      <c r="G1092" s="40"/>
      <c r="H1092" s="52" t="s">
        <v>143</v>
      </c>
      <c r="I1092" s="33"/>
      <c r="J1092" s="118">
        <v>46970</v>
      </c>
      <c r="K1092" s="4"/>
      <c r="L1092" s="41"/>
      <c r="M1092" s="41"/>
      <c r="N1092" s="44"/>
      <c r="O1092" s="30">
        <f t="shared" si="106"/>
        <v>0</v>
      </c>
      <c r="P1092" s="30">
        <f>IFERROR(IF(M1092="",0,M1092-I.T[[#This Row],[Data Expedição]]),"")</f>
        <v>0</v>
      </c>
      <c r="Q1092" s="32">
        <f t="shared" si="107"/>
        <v>46174</v>
      </c>
      <c r="R1092" s="26" t="str">
        <f>IFERROR(IF(H1092="Entregue",IF(COUNTIFS(I$2:$I2275,I1092)&gt;1,"x",1),"x"),"")</f>
        <v>x</v>
      </c>
      <c r="S1092" s="26">
        <v>2196</v>
      </c>
      <c r="T1092" s="26">
        <v>1</v>
      </c>
      <c r="U1092" s="26" t="s">
        <v>748</v>
      </c>
      <c r="V1092" s="26" t="s">
        <v>730</v>
      </c>
      <c r="W1092" s="26" t="s">
        <v>161</v>
      </c>
      <c r="X1092" s="26" t="s">
        <v>739</v>
      </c>
    </row>
    <row r="1093" spans="1:24" x14ac:dyDescent="0.25">
      <c r="A1093" s="117">
        <v>46175</v>
      </c>
      <c r="B1093" s="4">
        <v>95108</v>
      </c>
      <c r="C1093" s="119" t="s">
        <v>40</v>
      </c>
      <c r="D1093" s="118">
        <v>1</v>
      </c>
      <c r="E1093" s="42" t="s">
        <v>876</v>
      </c>
      <c r="F1093" s="4"/>
      <c r="G1093" s="40"/>
      <c r="H1093" s="52" t="s">
        <v>143</v>
      </c>
      <c r="I1093" s="33"/>
      <c r="J1093" s="118">
        <v>46970</v>
      </c>
      <c r="K1093" s="4"/>
      <c r="L1093" s="41"/>
      <c r="M1093" s="41"/>
      <c r="N1093" s="44"/>
      <c r="O1093" s="30">
        <f t="shared" si="106"/>
        <v>0</v>
      </c>
      <c r="P1093" s="30">
        <f>IFERROR(IF(M1093="",0,M1093-I.T[[#This Row],[Data Expedição]]),"")</f>
        <v>0</v>
      </c>
      <c r="Q1093" s="32">
        <f t="shared" si="107"/>
        <v>46174</v>
      </c>
      <c r="R1093" s="26" t="str">
        <f>IFERROR(IF(H1093="Entregue",IF(COUNTIFS(I$2:$I2276,I1093)&gt;1,"x",1),"x"),"")</f>
        <v>x</v>
      </c>
      <c r="S1093" s="26">
        <v>2196</v>
      </c>
      <c r="T1093" s="26">
        <v>1</v>
      </c>
      <c r="U1093" s="26" t="s">
        <v>748</v>
      </c>
      <c r="V1093" s="26" t="s">
        <v>730</v>
      </c>
      <c r="W1093" s="26" t="s">
        <v>161</v>
      </c>
      <c r="X1093" s="26" t="s">
        <v>739</v>
      </c>
    </row>
    <row r="1094" spans="1:24" x14ac:dyDescent="0.25">
      <c r="A1094" s="117">
        <v>46175</v>
      </c>
      <c r="B1094" s="4">
        <v>32630</v>
      </c>
      <c r="C1094" s="119" t="s">
        <v>68</v>
      </c>
      <c r="D1094" s="118">
        <v>1</v>
      </c>
      <c r="E1094" s="42" t="s">
        <v>870</v>
      </c>
      <c r="F1094" s="4"/>
      <c r="G1094" s="40"/>
      <c r="H1094" s="52" t="s">
        <v>143</v>
      </c>
      <c r="I1094" s="33"/>
      <c r="J1094" s="118">
        <v>46970</v>
      </c>
      <c r="K1094" s="4"/>
      <c r="L1094" s="41"/>
      <c r="M1094" s="41"/>
      <c r="N1094" s="44"/>
      <c r="O1094" s="30">
        <f t="shared" si="106"/>
        <v>0</v>
      </c>
      <c r="P1094" s="30">
        <f>IFERROR(IF(M1094="",0,M1094-I.T[[#This Row],[Data Expedição]]),"")</f>
        <v>0</v>
      </c>
      <c r="Q1094" s="32">
        <f t="shared" si="107"/>
        <v>46174</v>
      </c>
      <c r="R1094" s="26" t="str">
        <f>IFERROR(IF(H1094="Entregue",IF(COUNTIFS(I$2:$I2277,I1094)&gt;1,"x",1),"x"),"")</f>
        <v>x</v>
      </c>
      <c r="S1094" s="26">
        <v>2196</v>
      </c>
      <c r="T1094" s="26">
        <v>1</v>
      </c>
      <c r="U1094" s="26" t="s">
        <v>748</v>
      </c>
      <c r="V1094" s="26" t="s">
        <v>730</v>
      </c>
      <c r="W1094" s="26" t="s">
        <v>161</v>
      </c>
      <c r="X1094" s="26" t="s">
        <v>739</v>
      </c>
    </row>
    <row r="1095" spans="1:24" x14ac:dyDescent="0.25">
      <c r="A1095" s="117">
        <v>46175</v>
      </c>
      <c r="B1095" s="4">
        <v>34852</v>
      </c>
      <c r="C1095" s="119" t="s">
        <v>67</v>
      </c>
      <c r="D1095" s="118">
        <v>1</v>
      </c>
      <c r="E1095" s="42" t="s">
        <v>871</v>
      </c>
      <c r="F1095" s="4"/>
      <c r="G1095" s="40"/>
      <c r="H1095" s="52" t="s">
        <v>143</v>
      </c>
      <c r="I1095" s="33"/>
      <c r="J1095" s="118">
        <v>46970</v>
      </c>
      <c r="K1095" s="4"/>
      <c r="L1095" s="41"/>
      <c r="M1095" s="41"/>
      <c r="N1095" s="44"/>
      <c r="O1095" s="30">
        <f t="shared" si="106"/>
        <v>0</v>
      </c>
      <c r="P1095" s="30">
        <f>IFERROR(IF(M1095="",0,M1095-I.T[[#This Row],[Data Expedição]]),"")</f>
        <v>0</v>
      </c>
      <c r="Q1095" s="32">
        <f t="shared" si="107"/>
        <v>46174</v>
      </c>
      <c r="R1095" s="26" t="str">
        <f>IFERROR(IF(H1095="Entregue",IF(COUNTIFS(I$2:$I2278,I1095)&gt;1,"x",1),"x"),"")</f>
        <v>x</v>
      </c>
      <c r="S1095" s="26">
        <v>2196</v>
      </c>
      <c r="T1095" s="26">
        <v>1</v>
      </c>
      <c r="U1095" s="26" t="s">
        <v>748</v>
      </c>
      <c r="V1095" s="26" t="s">
        <v>730</v>
      </c>
      <c r="W1095" s="26" t="s">
        <v>161</v>
      </c>
      <c r="X1095" s="26" t="s">
        <v>739</v>
      </c>
    </row>
    <row r="1096" spans="1:24" x14ac:dyDescent="0.25">
      <c r="A1096" s="117">
        <v>46175</v>
      </c>
      <c r="B1096" s="4">
        <v>34437</v>
      </c>
      <c r="C1096" s="119" t="s">
        <v>55</v>
      </c>
      <c r="D1096" s="118">
        <v>1</v>
      </c>
      <c r="E1096" s="42" t="s">
        <v>877</v>
      </c>
      <c r="F1096" s="4"/>
      <c r="G1096" s="40"/>
      <c r="H1096" s="52" t="s">
        <v>143</v>
      </c>
      <c r="I1096" s="33"/>
      <c r="J1096" s="118">
        <v>46970</v>
      </c>
      <c r="K1096" s="4"/>
      <c r="L1096" s="41"/>
      <c r="M1096" s="41"/>
      <c r="N1096" s="44"/>
      <c r="O1096" s="30">
        <f t="shared" si="106"/>
        <v>0</v>
      </c>
      <c r="P1096" s="30">
        <f>IFERROR(IF(M1096="",0,M1096-I.T[[#This Row],[Data Expedição]]),"")</f>
        <v>0</v>
      </c>
      <c r="Q1096" s="32">
        <f t="shared" si="107"/>
        <v>46174</v>
      </c>
      <c r="R1096" s="26" t="str">
        <f>IFERROR(IF(H1096="Entregue",IF(COUNTIFS(I$2:$I2279,I1096)&gt;1,"x",1),"x"),"")</f>
        <v>x</v>
      </c>
      <c r="S1096" s="26">
        <v>2196</v>
      </c>
      <c r="T1096" s="26">
        <v>1</v>
      </c>
      <c r="U1096" s="26" t="s">
        <v>748</v>
      </c>
      <c r="V1096" s="26" t="s">
        <v>730</v>
      </c>
      <c r="W1096" s="26" t="s">
        <v>161</v>
      </c>
      <c r="X1096" s="26" t="s">
        <v>739</v>
      </c>
    </row>
    <row r="1097" spans="1:24" x14ac:dyDescent="0.25">
      <c r="A1097" s="117">
        <v>46175</v>
      </c>
      <c r="B1097" s="4">
        <v>95355</v>
      </c>
      <c r="C1097" s="119" t="s">
        <v>48</v>
      </c>
      <c r="D1097" s="118">
        <v>1</v>
      </c>
      <c r="E1097" s="42" t="s">
        <v>878</v>
      </c>
      <c r="F1097" s="4"/>
      <c r="G1097" s="40"/>
      <c r="H1097" s="52" t="s">
        <v>143</v>
      </c>
      <c r="I1097" s="33"/>
      <c r="J1097" s="118">
        <v>46970</v>
      </c>
      <c r="K1097" s="4"/>
      <c r="L1097" s="41"/>
      <c r="M1097" s="41"/>
      <c r="N1097" s="44"/>
      <c r="O1097" s="30">
        <f t="shared" si="106"/>
        <v>0</v>
      </c>
      <c r="P1097" s="30">
        <f>IFERROR(IF(M1097="",0,M1097-I.T[[#This Row],[Data Expedição]]),"")</f>
        <v>0</v>
      </c>
      <c r="Q1097" s="32">
        <f t="shared" si="107"/>
        <v>46174</v>
      </c>
      <c r="R1097" s="26" t="str">
        <f>IFERROR(IF(H1097="Entregue",IF(COUNTIFS(I$2:$I2280,I1097)&gt;1,"x",1),"x"),"")</f>
        <v>x</v>
      </c>
      <c r="S1097" s="26">
        <v>2196</v>
      </c>
      <c r="T1097" s="26">
        <v>1</v>
      </c>
      <c r="U1097" s="26" t="s">
        <v>748</v>
      </c>
      <c r="V1097" s="26" t="s">
        <v>730</v>
      </c>
      <c r="W1097" s="26" t="s">
        <v>161</v>
      </c>
      <c r="X1097" s="26" t="s">
        <v>739</v>
      </c>
    </row>
    <row r="1098" spans="1:24" x14ac:dyDescent="0.25">
      <c r="A1098" s="117">
        <v>46175</v>
      </c>
      <c r="B1098" s="4">
        <v>95003</v>
      </c>
      <c r="C1098" s="119" t="s">
        <v>64</v>
      </c>
      <c r="D1098" s="118">
        <v>1</v>
      </c>
      <c r="E1098" s="42" t="s">
        <v>879</v>
      </c>
      <c r="F1098" s="4"/>
      <c r="G1098" s="40"/>
      <c r="H1098" s="52" t="s">
        <v>143</v>
      </c>
      <c r="I1098" s="33"/>
      <c r="J1098" s="118">
        <v>46970</v>
      </c>
      <c r="K1098" s="4"/>
      <c r="L1098" s="41"/>
      <c r="M1098" s="41"/>
      <c r="N1098" s="44"/>
      <c r="O1098" s="30">
        <f t="shared" si="106"/>
        <v>0</v>
      </c>
      <c r="P1098" s="30">
        <f>IFERROR(IF(M1098="",0,M1098-I.T[[#This Row],[Data Expedição]]),"")</f>
        <v>0</v>
      </c>
      <c r="Q1098" s="32">
        <f t="shared" si="107"/>
        <v>46174</v>
      </c>
      <c r="R1098" s="26" t="str">
        <f>IFERROR(IF(H1098="Entregue",IF(COUNTIFS(I$2:$I2281,I1098)&gt;1,"x",1),"x"),"")</f>
        <v>x</v>
      </c>
      <c r="S1098" s="26">
        <v>2196</v>
      </c>
      <c r="T1098" s="26">
        <v>1</v>
      </c>
      <c r="U1098" s="26" t="s">
        <v>748</v>
      </c>
      <c r="V1098" s="26" t="s">
        <v>730</v>
      </c>
      <c r="W1098" s="26" t="s">
        <v>161</v>
      </c>
      <c r="X1098" s="26" t="s">
        <v>739</v>
      </c>
    </row>
    <row r="1099" spans="1:24" x14ac:dyDescent="0.25">
      <c r="A1099" s="117">
        <v>46175</v>
      </c>
      <c r="B1099" s="4">
        <v>32629</v>
      </c>
      <c r="C1099" s="119" t="s">
        <v>62</v>
      </c>
      <c r="D1099" s="118">
        <v>1</v>
      </c>
      <c r="E1099" s="42" t="s">
        <v>880</v>
      </c>
      <c r="F1099" s="4"/>
      <c r="G1099" s="40"/>
      <c r="H1099" s="52" t="s">
        <v>143</v>
      </c>
      <c r="I1099" s="33"/>
      <c r="J1099" s="118">
        <v>46970</v>
      </c>
      <c r="K1099" s="4"/>
      <c r="L1099" s="41"/>
      <c r="M1099" s="41"/>
      <c r="N1099" s="44"/>
      <c r="O1099" s="30">
        <f t="shared" si="106"/>
        <v>0</v>
      </c>
      <c r="P1099" s="30">
        <f>IFERROR(IF(M1099="",0,M1099-I.T[[#This Row],[Data Expedição]]),"")</f>
        <v>0</v>
      </c>
      <c r="Q1099" s="32">
        <f t="shared" si="107"/>
        <v>46174</v>
      </c>
      <c r="R1099" s="26" t="str">
        <f>IFERROR(IF(H1099="Entregue",IF(COUNTIFS(I$2:$I2282,I1099)&gt;1,"x",1),"x"),"")</f>
        <v>x</v>
      </c>
      <c r="S1099" s="26">
        <v>2196</v>
      </c>
      <c r="T1099" s="26">
        <v>1</v>
      </c>
      <c r="U1099" s="26" t="s">
        <v>748</v>
      </c>
      <c r="V1099" s="26" t="s">
        <v>730</v>
      </c>
      <c r="W1099" s="26" t="s">
        <v>161</v>
      </c>
      <c r="X1099" s="26" t="s">
        <v>739</v>
      </c>
    </row>
    <row r="1100" spans="1:24" x14ac:dyDescent="0.25">
      <c r="A1100" s="117">
        <v>46175</v>
      </c>
      <c r="B1100" s="4">
        <v>33253</v>
      </c>
      <c r="C1100" s="119" t="s">
        <v>58</v>
      </c>
      <c r="D1100" s="118">
        <v>1</v>
      </c>
      <c r="E1100" s="42" t="s">
        <v>881</v>
      </c>
      <c r="F1100" s="4"/>
      <c r="G1100" s="40"/>
      <c r="H1100" s="52" t="s">
        <v>143</v>
      </c>
      <c r="I1100" s="33"/>
      <c r="J1100" s="118">
        <v>46970</v>
      </c>
      <c r="K1100" s="4"/>
      <c r="L1100" s="41"/>
      <c r="M1100" s="41"/>
      <c r="N1100" s="44"/>
      <c r="O1100" s="30">
        <f t="shared" si="106"/>
        <v>0</v>
      </c>
      <c r="P1100" s="30">
        <f>IFERROR(IF(M1100="",0,M1100-I.T[[#This Row],[Data Expedição]]),"")</f>
        <v>0</v>
      </c>
      <c r="Q1100" s="32">
        <f t="shared" si="107"/>
        <v>46174</v>
      </c>
      <c r="R1100" s="26" t="str">
        <f>IFERROR(IF(H1100="Entregue",IF(COUNTIFS(I$2:$I2283,I1100)&gt;1,"x",1),"x"),"")</f>
        <v>x</v>
      </c>
      <c r="S1100" s="26">
        <v>2196</v>
      </c>
      <c r="T1100" s="26">
        <v>1</v>
      </c>
      <c r="U1100" s="26" t="s">
        <v>748</v>
      </c>
      <c r="V1100" s="26" t="s">
        <v>730</v>
      </c>
      <c r="W1100" s="26" t="s">
        <v>161</v>
      </c>
      <c r="X1100" s="26" t="s">
        <v>739</v>
      </c>
    </row>
    <row r="1101" spans="1:24" x14ac:dyDescent="0.25">
      <c r="A1101" s="117">
        <v>46175</v>
      </c>
      <c r="B1101" s="4">
        <v>34921</v>
      </c>
      <c r="C1101" s="119" t="s">
        <v>77</v>
      </c>
      <c r="D1101" s="118">
        <v>1</v>
      </c>
      <c r="E1101" s="42" t="s">
        <v>862</v>
      </c>
      <c r="F1101" s="4"/>
      <c r="G1101" s="40"/>
      <c r="H1101" s="52" t="s">
        <v>143</v>
      </c>
      <c r="I1101" s="33"/>
      <c r="J1101" s="118">
        <v>46970</v>
      </c>
      <c r="K1101" s="4"/>
      <c r="L1101" s="41"/>
      <c r="M1101" s="41"/>
      <c r="N1101" s="44"/>
      <c r="O1101" s="30">
        <f t="shared" si="106"/>
        <v>0</v>
      </c>
      <c r="P1101" s="30">
        <f>IFERROR(IF(M1101="",0,M1101-I.T[[#This Row],[Data Expedição]]),"")</f>
        <v>0</v>
      </c>
      <c r="Q1101" s="32">
        <f t="shared" si="107"/>
        <v>46174</v>
      </c>
      <c r="R1101" s="26" t="str">
        <f>IFERROR(IF(H1101="Entregue",IF(COUNTIFS(I$2:$I2284,I1101)&gt;1,"x",1),"x"),"")</f>
        <v>x</v>
      </c>
      <c r="S1101" s="26">
        <v>2196</v>
      </c>
      <c r="T1101" s="26">
        <v>1</v>
      </c>
      <c r="U1101" s="26" t="s">
        <v>748</v>
      </c>
      <c r="V1101" s="26" t="s">
        <v>730</v>
      </c>
      <c r="W1101" s="26" t="s">
        <v>161</v>
      </c>
      <c r="X1101" s="26" t="s">
        <v>739</v>
      </c>
    </row>
    <row r="1102" spans="1:24" x14ac:dyDescent="0.25">
      <c r="A1102" s="117">
        <v>46175</v>
      </c>
      <c r="B1102" s="4">
        <v>95119</v>
      </c>
      <c r="C1102" s="119" t="s">
        <v>53</v>
      </c>
      <c r="D1102" s="118">
        <v>1</v>
      </c>
      <c r="E1102" s="42" t="s">
        <v>872</v>
      </c>
      <c r="F1102" s="4"/>
      <c r="G1102" s="40"/>
      <c r="H1102" s="52" t="s">
        <v>143</v>
      </c>
      <c r="I1102" s="33"/>
      <c r="J1102" s="118">
        <v>46970</v>
      </c>
      <c r="K1102" s="4"/>
      <c r="L1102" s="41"/>
      <c r="M1102" s="41"/>
      <c r="N1102" s="44"/>
      <c r="O1102" s="30">
        <f t="shared" si="106"/>
        <v>0</v>
      </c>
      <c r="P1102" s="30">
        <f>IFERROR(IF(M1102="",0,M1102-I.T[[#This Row],[Data Expedição]]),"")</f>
        <v>0</v>
      </c>
      <c r="Q1102" s="32">
        <f t="shared" si="107"/>
        <v>46174</v>
      </c>
      <c r="R1102" s="26" t="str">
        <f>IFERROR(IF(H1102="Entregue",IF(COUNTIFS(I$2:$I2285,I1102)&gt;1,"x",1),"x"),"")</f>
        <v>x</v>
      </c>
      <c r="S1102" s="26">
        <v>2196</v>
      </c>
      <c r="T1102" s="26">
        <v>1</v>
      </c>
      <c r="U1102" s="26" t="s">
        <v>748</v>
      </c>
      <c r="V1102" s="26" t="s">
        <v>730</v>
      </c>
      <c r="W1102" s="26" t="s">
        <v>161</v>
      </c>
      <c r="X1102" s="26" t="s">
        <v>739</v>
      </c>
    </row>
    <row r="1103" spans="1:24" x14ac:dyDescent="0.25">
      <c r="A1103" s="117">
        <v>46175</v>
      </c>
      <c r="B1103" s="4">
        <v>34915</v>
      </c>
      <c r="C1103" s="119" t="s">
        <v>65</v>
      </c>
      <c r="D1103" s="118">
        <v>1</v>
      </c>
      <c r="E1103" s="42" t="s">
        <v>871</v>
      </c>
      <c r="F1103" s="4"/>
      <c r="G1103" s="40"/>
      <c r="H1103" s="52" t="s">
        <v>143</v>
      </c>
      <c r="I1103" s="33"/>
      <c r="J1103" s="118">
        <v>46970</v>
      </c>
      <c r="K1103" s="4"/>
      <c r="L1103" s="41"/>
      <c r="M1103" s="41"/>
      <c r="N1103" s="44"/>
      <c r="O1103" s="30">
        <f t="shared" si="106"/>
        <v>0</v>
      </c>
      <c r="P1103" s="30">
        <f>IFERROR(IF(M1103="",0,M1103-I.T[[#This Row],[Data Expedição]]),"")</f>
        <v>0</v>
      </c>
      <c r="Q1103" s="32">
        <f t="shared" si="107"/>
        <v>46174</v>
      </c>
      <c r="R1103" s="26" t="str">
        <f>IFERROR(IF(H1103="Entregue",IF(COUNTIFS(I$2:$I2286,I1103)&gt;1,"x",1),"x"),"")</f>
        <v>x</v>
      </c>
      <c r="S1103" s="26">
        <v>2196</v>
      </c>
      <c r="T1103" s="26">
        <v>1</v>
      </c>
      <c r="U1103" s="26" t="s">
        <v>748</v>
      </c>
      <c r="V1103" s="26" t="s">
        <v>730</v>
      </c>
      <c r="W1103" s="26" t="s">
        <v>161</v>
      </c>
      <c r="X1103" s="26" t="s">
        <v>739</v>
      </c>
    </row>
    <row r="1104" spans="1:24" x14ac:dyDescent="0.25">
      <c r="A1104" s="117">
        <v>46175</v>
      </c>
      <c r="B1104" s="4">
        <v>95706</v>
      </c>
      <c r="C1104" s="119" t="s">
        <v>73</v>
      </c>
      <c r="D1104" s="118">
        <v>1</v>
      </c>
      <c r="E1104" s="42" t="s">
        <v>873</v>
      </c>
      <c r="F1104" s="4"/>
      <c r="G1104" s="40"/>
      <c r="H1104" s="52" t="s">
        <v>143</v>
      </c>
      <c r="I1104" s="33"/>
      <c r="J1104" s="118">
        <v>46970</v>
      </c>
      <c r="K1104" s="4"/>
      <c r="L1104" s="41"/>
      <c r="M1104" s="41"/>
      <c r="N1104" s="44"/>
      <c r="O1104" s="30">
        <f t="shared" si="106"/>
        <v>0</v>
      </c>
      <c r="P1104" s="30">
        <f>IFERROR(IF(M1104="",0,M1104-I.T[[#This Row],[Data Expedição]]),"")</f>
        <v>0</v>
      </c>
      <c r="Q1104" s="32">
        <f t="shared" si="107"/>
        <v>46174</v>
      </c>
      <c r="R1104" s="26" t="str">
        <f>IFERROR(IF(H1104="Entregue",IF(COUNTIFS(I$2:$I2287,I1104)&gt;1,"x",1),"x"),"")</f>
        <v>x</v>
      </c>
      <c r="S1104" s="26">
        <v>2196</v>
      </c>
      <c r="T1104" s="26">
        <v>1</v>
      </c>
      <c r="U1104" s="26" t="s">
        <v>748</v>
      </c>
      <c r="V1104" s="26" t="s">
        <v>730</v>
      </c>
      <c r="W1104" s="26" t="s">
        <v>161</v>
      </c>
      <c r="X1104" s="26" t="s">
        <v>739</v>
      </c>
    </row>
    <row r="1105" spans="1:24" x14ac:dyDescent="0.25">
      <c r="A1105" s="117">
        <v>46175</v>
      </c>
      <c r="B1105" s="4">
        <v>32198</v>
      </c>
      <c r="C1105" s="119" t="s">
        <v>70</v>
      </c>
      <c r="D1105" s="118">
        <v>1</v>
      </c>
      <c r="E1105" s="42" t="s">
        <v>873</v>
      </c>
      <c r="F1105" s="4"/>
      <c r="G1105" s="40"/>
      <c r="H1105" s="52" t="s">
        <v>143</v>
      </c>
      <c r="I1105" s="33"/>
      <c r="J1105" s="118">
        <v>46970</v>
      </c>
      <c r="K1105" s="4"/>
      <c r="L1105" s="41"/>
      <c r="M1105" s="41"/>
      <c r="N1105" s="44"/>
      <c r="O1105" s="30">
        <f t="shared" si="106"/>
        <v>0</v>
      </c>
      <c r="P1105" s="30">
        <f>IFERROR(IF(M1105="",0,M1105-I.T[[#This Row],[Data Expedição]]),"")</f>
        <v>0</v>
      </c>
      <c r="Q1105" s="32">
        <f t="shared" si="107"/>
        <v>46174</v>
      </c>
      <c r="R1105" s="26" t="str">
        <f>IFERROR(IF(H1105="Entregue",IF(COUNTIFS(I$2:$I2288,I1105)&gt;1,"x",1),"x"),"")</f>
        <v>x</v>
      </c>
      <c r="S1105" s="26">
        <v>2196</v>
      </c>
      <c r="T1105" s="26">
        <v>1</v>
      </c>
      <c r="U1105" s="26" t="s">
        <v>748</v>
      </c>
      <c r="V1105" s="26" t="s">
        <v>730</v>
      </c>
      <c r="W1105" s="26" t="s">
        <v>161</v>
      </c>
      <c r="X1105" s="26" t="s">
        <v>739</v>
      </c>
    </row>
    <row r="1106" spans="1:24" x14ac:dyDescent="0.25">
      <c r="A1106" s="117">
        <v>46175</v>
      </c>
      <c r="B1106" s="4">
        <v>32199</v>
      </c>
      <c r="C1106" s="119" t="s">
        <v>54</v>
      </c>
      <c r="D1106" s="118">
        <v>1</v>
      </c>
      <c r="E1106" s="42" t="s">
        <v>876</v>
      </c>
      <c r="F1106" s="4"/>
      <c r="G1106" s="40"/>
      <c r="H1106" s="52" t="s">
        <v>143</v>
      </c>
      <c r="I1106" s="33"/>
      <c r="J1106" s="118">
        <v>46970</v>
      </c>
      <c r="K1106" s="4"/>
      <c r="L1106" s="41"/>
      <c r="M1106" s="41"/>
      <c r="N1106" s="44"/>
      <c r="O1106" s="30">
        <f t="shared" si="106"/>
        <v>0</v>
      </c>
      <c r="P1106" s="30">
        <f>IFERROR(IF(M1106="",0,M1106-I.T[[#This Row],[Data Expedição]]),"")</f>
        <v>0</v>
      </c>
      <c r="Q1106" s="32">
        <f t="shared" si="107"/>
        <v>46174</v>
      </c>
      <c r="R1106" s="26" t="str">
        <f>IFERROR(IF(H1106="Entregue",IF(COUNTIFS(I$2:$I2289,I1106)&gt;1,"x",1),"x"),"")</f>
        <v>x</v>
      </c>
      <c r="S1106" s="26">
        <v>2196</v>
      </c>
      <c r="T1106" s="26">
        <v>1</v>
      </c>
      <c r="U1106" s="26" t="s">
        <v>748</v>
      </c>
      <c r="V1106" s="26" t="s">
        <v>730</v>
      </c>
      <c r="W1106" s="26" t="s">
        <v>161</v>
      </c>
      <c r="X1106" s="26" t="s">
        <v>739</v>
      </c>
    </row>
    <row r="1107" spans="1:24" x14ac:dyDescent="0.25">
      <c r="A1107" s="117">
        <v>46175</v>
      </c>
      <c r="B1107" s="4">
        <v>32447</v>
      </c>
      <c r="C1107" s="119" t="s">
        <v>75</v>
      </c>
      <c r="D1107" s="118">
        <v>1</v>
      </c>
      <c r="E1107" s="42" t="s">
        <v>882</v>
      </c>
      <c r="F1107" s="4"/>
      <c r="G1107" s="40"/>
      <c r="H1107" s="52" t="s">
        <v>143</v>
      </c>
      <c r="I1107" s="33"/>
      <c r="J1107" s="118">
        <v>46970</v>
      </c>
      <c r="K1107" s="4"/>
      <c r="L1107" s="41"/>
      <c r="M1107" s="41"/>
      <c r="N1107" s="44"/>
      <c r="O1107" s="30">
        <f t="shared" si="106"/>
        <v>0</v>
      </c>
      <c r="P1107" s="30">
        <f>IFERROR(IF(M1107="",0,M1107-I.T[[#This Row],[Data Expedição]]),"")</f>
        <v>0</v>
      </c>
      <c r="Q1107" s="32">
        <f t="shared" si="107"/>
        <v>46174</v>
      </c>
      <c r="R1107" s="26" t="str">
        <f>IFERROR(IF(H1107="Entregue",IF(COUNTIFS(I$2:$I2290,I1107)&gt;1,"x",1),"x"),"")</f>
        <v>x</v>
      </c>
      <c r="S1107" s="26">
        <v>2196</v>
      </c>
      <c r="T1107" s="26">
        <v>1</v>
      </c>
      <c r="U1107" s="26" t="s">
        <v>748</v>
      </c>
      <c r="V1107" s="26" t="s">
        <v>730</v>
      </c>
      <c r="W1107" s="26" t="s">
        <v>161</v>
      </c>
      <c r="X1107" s="26" t="s">
        <v>739</v>
      </c>
    </row>
    <row r="1108" spans="1:24" x14ac:dyDescent="0.25">
      <c r="A1108" s="117">
        <v>46175</v>
      </c>
      <c r="B1108" s="4">
        <v>32448</v>
      </c>
      <c r="C1108" s="119" t="s">
        <v>69</v>
      </c>
      <c r="D1108" s="118">
        <v>1</v>
      </c>
      <c r="E1108" s="42" t="s">
        <v>870</v>
      </c>
      <c r="F1108" s="4"/>
      <c r="G1108" s="40"/>
      <c r="H1108" s="52" t="s">
        <v>143</v>
      </c>
      <c r="I1108" s="33"/>
      <c r="J1108" s="118">
        <v>46970</v>
      </c>
      <c r="K1108" s="4"/>
      <c r="L1108" s="41"/>
      <c r="M1108" s="41"/>
      <c r="N1108" s="44"/>
      <c r="O1108" s="30">
        <f t="shared" si="106"/>
        <v>0</v>
      </c>
      <c r="P1108" s="30">
        <f>IFERROR(IF(M1108="",0,M1108-I.T[[#This Row],[Data Expedição]]),"")</f>
        <v>0</v>
      </c>
      <c r="Q1108" s="32">
        <f t="shared" si="107"/>
        <v>46174</v>
      </c>
      <c r="R1108" s="26" t="str">
        <f>IFERROR(IF(H1108="Entregue",IF(COUNTIFS(I$2:$I2291,I1108)&gt;1,"x",1),"x"),"")</f>
        <v>x</v>
      </c>
      <c r="S1108" s="26">
        <v>2196</v>
      </c>
      <c r="T1108" s="26">
        <v>1</v>
      </c>
      <c r="U1108" s="26" t="s">
        <v>748</v>
      </c>
      <c r="V1108" s="26" t="s">
        <v>730</v>
      </c>
      <c r="W1108" s="26" t="s">
        <v>161</v>
      </c>
      <c r="X1108" s="26" t="s">
        <v>739</v>
      </c>
    </row>
    <row r="1109" spans="1:24" x14ac:dyDescent="0.25">
      <c r="A1109" s="117">
        <v>46175</v>
      </c>
      <c r="B1109" s="4">
        <v>32209</v>
      </c>
      <c r="C1109" s="119" t="s">
        <v>18</v>
      </c>
      <c r="D1109" s="118">
        <v>1</v>
      </c>
      <c r="E1109" s="42" t="s">
        <v>883</v>
      </c>
      <c r="F1109" s="4"/>
      <c r="G1109" s="40"/>
      <c r="H1109" s="52" t="s">
        <v>143</v>
      </c>
      <c r="I1109" s="33"/>
      <c r="J1109" s="118">
        <v>46970</v>
      </c>
      <c r="K1109" s="4"/>
      <c r="L1109" s="41"/>
      <c r="M1109" s="41"/>
      <c r="N1109" s="44"/>
      <c r="O1109" s="30">
        <f t="shared" si="106"/>
        <v>0</v>
      </c>
      <c r="P1109" s="30">
        <f>IFERROR(IF(M1109="",0,M1109-I.T[[#This Row],[Data Expedição]]),"")</f>
        <v>0</v>
      </c>
      <c r="Q1109" s="32">
        <f t="shared" si="107"/>
        <v>46174</v>
      </c>
      <c r="R1109" s="26" t="str">
        <f>IFERROR(IF(H1109="Entregue",IF(COUNTIFS(I$2:$I2292,I1109)&gt;1,"x",1),"x"),"")</f>
        <v>x</v>
      </c>
      <c r="S1109" s="26">
        <v>2196</v>
      </c>
      <c r="T1109" s="26">
        <v>1</v>
      </c>
      <c r="U1109" s="26" t="s">
        <v>748</v>
      </c>
      <c r="V1109" s="26" t="s">
        <v>730</v>
      </c>
      <c r="W1109" s="26" t="s">
        <v>161</v>
      </c>
      <c r="X1109" s="26" t="s">
        <v>739</v>
      </c>
    </row>
    <row r="1110" spans="1:24" x14ac:dyDescent="0.25">
      <c r="A1110" s="117">
        <v>46175</v>
      </c>
      <c r="B1110" s="4">
        <v>34936</v>
      </c>
      <c r="C1110" s="119" t="s">
        <v>16</v>
      </c>
      <c r="D1110" s="118">
        <v>1</v>
      </c>
      <c r="E1110" s="42">
        <v>480</v>
      </c>
      <c r="F1110" s="4"/>
      <c r="G1110" s="40"/>
      <c r="H1110" s="52" t="s">
        <v>143</v>
      </c>
      <c r="I1110" s="33"/>
      <c r="J1110" s="4">
        <v>46968</v>
      </c>
      <c r="K1110" s="4"/>
      <c r="L1110" s="41"/>
      <c r="M1110" s="41"/>
      <c r="N1110" s="44"/>
      <c r="O1110" s="30">
        <f t="shared" ref="O1110:O1111" si="108">IFERROR(IF(L1110="",0,L1110-A1110),"")</f>
        <v>0</v>
      </c>
      <c r="P1110" s="30">
        <f>IFERROR(IF(M1110="",0,M1110-I.T[[#This Row],[Data Expedição]]),"")</f>
        <v>0</v>
      </c>
      <c r="Q1110" s="32">
        <f t="shared" ref="Q1110:Q1111" si="109">IFERROR(DATE(YEAR(A1110),MONTH(A1110),1),"")</f>
        <v>46174</v>
      </c>
      <c r="R1110" s="26" t="str">
        <f>IFERROR(IF(H1110="Entregue",IF(COUNTIFS(I$2:$I2335,I1110)&gt;1,"x",1),"x"),"")</f>
        <v>x</v>
      </c>
      <c r="S1110" s="26">
        <v>2196</v>
      </c>
      <c r="T1110" s="26">
        <v>1</v>
      </c>
      <c r="U1110" s="26" t="s">
        <v>748</v>
      </c>
      <c r="V1110" s="26" t="s">
        <v>730</v>
      </c>
      <c r="W1110" s="26" t="s">
        <v>161</v>
      </c>
      <c r="X1110" s="26" t="s">
        <v>739</v>
      </c>
    </row>
    <row r="1111" spans="1:24" x14ac:dyDescent="0.25">
      <c r="A1111" s="117">
        <v>46175</v>
      </c>
      <c r="B1111" s="52">
        <v>33584</v>
      </c>
      <c r="C1111" s="119" t="s">
        <v>49</v>
      </c>
      <c r="D1111" s="118">
        <v>1</v>
      </c>
      <c r="E1111" s="54">
        <v>480</v>
      </c>
      <c r="F1111" s="52"/>
      <c r="G1111" s="55"/>
      <c r="H1111" s="52" t="s">
        <v>143</v>
      </c>
      <c r="I1111" s="56"/>
      <c r="J1111" s="4">
        <v>46968</v>
      </c>
      <c r="K1111" s="52"/>
      <c r="L1111" s="51"/>
      <c r="M1111" s="51"/>
      <c r="N1111" s="58"/>
      <c r="O1111" s="57">
        <f t="shared" si="108"/>
        <v>0</v>
      </c>
      <c r="P1111" s="30">
        <f>IFERROR(IF(M1111="",0,M1111-I.T[[#This Row],[Data Expedição]]),"")</f>
        <v>0</v>
      </c>
      <c r="Q1111" s="59">
        <f t="shared" si="109"/>
        <v>46174</v>
      </c>
      <c r="R1111" s="60" t="str">
        <f>IFERROR(IF(H1111="Entregue",IF(COUNTIFS(I$2:$I2336,I1111)&gt;1,"x",1),"x"),"")</f>
        <v>x</v>
      </c>
      <c r="S1111" s="26">
        <v>2196</v>
      </c>
      <c r="T1111" s="26">
        <v>1</v>
      </c>
      <c r="U1111" s="26" t="s">
        <v>748</v>
      </c>
      <c r="V1111" s="26" t="s">
        <v>730</v>
      </c>
      <c r="W1111" s="26" t="s">
        <v>161</v>
      </c>
      <c r="X1111" s="26" t="s">
        <v>739</v>
      </c>
    </row>
    <row r="1112" spans="1:24" x14ac:dyDescent="0.25">
      <c r="A1112" s="117">
        <v>46175</v>
      </c>
      <c r="B1112" s="4">
        <v>33271</v>
      </c>
      <c r="C1112" s="119" t="s">
        <v>6</v>
      </c>
      <c r="D1112" s="118">
        <v>1</v>
      </c>
      <c r="E1112" s="42">
        <v>480</v>
      </c>
      <c r="F1112" s="4"/>
      <c r="G1112" s="40"/>
      <c r="H1112" s="52" t="s">
        <v>143</v>
      </c>
      <c r="I1112" s="33"/>
      <c r="J1112" s="4">
        <v>46968</v>
      </c>
      <c r="K1112" s="4"/>
      <c r="L1112" s="41"/>
      <c r="M1112" s="41"/>
      <c r="N1112" s="44"/>
      <c r="O1112" s="30">
        <f t="shared" ref="O1112:O1131" si="110">IFERROR(IF(L1112="",0,L1112-A1112),"")</f>
        <v>0</v>
      </c>
      <c r="P1112" s="30">
        <f>IFERROR(IF(M1112="",0,M1112-I.T[[#This Row],[Data Expedição]]),"")</f>
        <v>0</v>
      </c>
      <c r="Q1112" s="32">
        <f t="shared" ref="Q1112:Q1131" si="111">IFERROR(DATE(YEAR(A1112),MONTH(A1112),1),"")</f>
        <v>46174</v>
      </c>
      <c r="R1112" s="26" t="str">
        <f>IFERROR(IF(H1112="Entregue",IF(COUNTIFS(I$2:$I2317,I1112)&gt;1,"x",1),"x"),"")</f>
        <v>x</v>
      </c>
      <c r="S1112" s="26">
        <v>2196</v>
      </c>
      <c r="T1112" s="26">
        <v>1</v>
      </c>
      <c r="U1112" s="26" t="s">
        <v>748</v>
      </c>
      <c r="V1112" s="26" t="s">
        <v>730</v>
      </c>
      <c r="W1112" s="26" t="s">
        <v>161</v>
      </c>
      <c r="X1112" s="26" t="s">
        <v>739</v>
      </c>
    </row>
    <row r="1113" spans="1:24" x14ac:dyDescent="0.25">
      <c r="A1113" s="117">
        <v>46175</v>
      </c>
      <c r="B1113" s="4">
        <v>95679</v>
      </c>
      <c r="C1113" s="119" t="s">
        <v>8</v>
      </c>
      <c r="D1113" s="118">
        <v>1</v>
      </c>
      <c r="E1113" s="42">
        <v>480</v>
      </c>
      <c r="F1113" s="4"/>
      <c r="G1113" s="40"/>
      <c r="H1113" s="52" t="s">
        <v>143</v>
      </c>
      <c r="I1113" s="33"/>
      <c r="J1113" s="4">
        <v>46968</v>
      </c>
      <c r="K1113" s="4"/>
      <c r="L1113" s="41"/>
      <c r="M1113" s="41"/>
      <c r="N1113" s="44"/>
      <c r="O1113" s="30">
        <f t="shared" si="110"/>
        <v>0</v>
      </c>
      <c r="P1113" s="30">
        <f>IFERROR(IF(M1113="",0,M1113-I.T[[#This Row],[Data Expedição]]),"")</f>
        <v>0</v>
      </c>
      <c r="Q1113" s="32">
        <f t="shared" si="111"/>
        <v>46174</v>
      </c>
      <c r="R1113" s="26" t="str">
        <f>IFERROR(IF(H1113="Entregue",IF(COUNTIFS(I$2:$I2318,I1113)&gt;1,"x",1),"x"),"")</f>
        <v>x</v>
      </c>
      <c r="S1113" s="26">
        <v>2196</v>
      </c>
      <c r="T1113" s="26">
        <v>1</v>
      </c>
      <c r="U1113" s="26" t="s">
        <v>748</v>
      </c>
      <c r="V1113" s="26" t="s">
        <v>730</v>
      </c>
      <c r="W1113" s="26" t="s">
        <v>161</v>
      </c>
      <c r="X1113" s="26" t="s">
        <v>739</v>
      </c>
    </row>
    <row r="1114" spans="1:24" x14ac:dyDescent="0.25">
      <c r="A1114" s="117">
        <v>46175</v>
      </c>
      <c r="B1114" s="4">
        <v>33271</v>
      </c>
      <c r="C1114" s="119" t="s">
        <v>6</v>
      </c>
      <c r="D1114" s="118">
        <v>1</v>
      </c>
      <c r="E1114" s="42">
        <v>480</v>
      </c>
      <c r="F1114" s="4"/>
      <c r="G1114" s="40"/>
      <c r="H1114" s="52" t="s">
        <v>143</v>
      </c>
      <c r="I1114" s="33"/>
      <c r="J1114" s="4">
        <v>46968</v>
      </c>
      <c r="K1114" s="4"/>
      <c r="L1114" s="41"/>
      <c r="M1114" s="41"/>
      <c r="N1114" s="44"/>
      <c r="O1114" s="30">
        <f t="shared" si="110"/>
        <v>0</v>
      </c>
      <c r="P1114" s="30">
        <f>IFERROR(IF(M1114="",0,M1114-I.T[[#This Row],[Data Expedição]]),"")</f>
        <v>0</v>
      </c>
      <c r="Q1114" s="32">
        <f t="shared" si="111"/>
        <v>46174</v>
      </c>
      <c r="R1114" s="26" t="str">
        <f>IFERROR(IF(H1114="Entregue",IF(COUNTIFS(I$2:$I2319,I1114)&gt;1,"x",1),"x"),"")</f>
        <v>x</v>
      </c>
      <c r="S1114" s="26">
        <v>2196</v>
      </c>
      <c r="T1114" s="26">
        <v>1</v>
      </c>
      <c r="U1114" s="26" t="s">
        <v>748</v>
      </c>
      <c r="V1114" s="26" t="s">
        <v>730</v>
      </c>
      <c r="W1114" s="26" t="s">
        <v>161</v>
      </c>
      <c r="X1114" s="26" t="s">
        <v>739</v>
      </c>
    </row>
    <row r="1115" spans="1:24" x14ac:dyDescent="0.25">
      <c r="A1115" s="117">
        <v>46175</v>
      </c>
      <c r="B1115" s="4">
        <v>95679</v>
      </c>
      <c r="C1115" s="119" t="s">
        <v>8</v>
      </c>
      <c r="D1115" s="118">
        <v>1</v>
      </c>
      <c r="E1115" s="42">
        <v>480</v>
      </c>
      <c r="F1115" s="4"/>
      <c r="G1115" s="40"/>
      <c r="H1115" s="52" t="s">
        <v>143</v>
      </c>
      <c r="I1115" s="33"/>
      <c r="J1115" s="4">
        <v>46968</v>
      </c>
      <c r="K1115" s="4"/>
      <c r="L1115" s="41"/>
      <c r="M1115" s="41"/>
      <c r="N1115" s="44"/>
      <c r="O1115" s="30">
        <f t="shared" si="110"/>
        <v>0</v>
      </c>
      <c r="P1115" s="30">
        <f>IFERROR(IF(M1115="",0,M1115-I.T[[#This Row],[Data Expedição]]),"")</f>
        <v>0</v>
      </c>
      <c r="Q1115" s="32">
        <f t="shared" si="111"/>
        <v>46174</v>
      </c>
      <c r="R1115" s="26" t="str">
        <f>IFERROR(IF(H1115="Entregue",IF(COUNTIFS(I$2:$I2320,I1115)&gt;1,"x",1),"x"),"")</f>
        <v>x</v>
      </c>
      <c r="S1115" s="26">
        <v>2196</v>
      </c>
      <c r="T1115" s="26">
        <v>1</v>
      </c>
      <c r="U1115" s="26" t="s">
        <v>748</v>
      </c>
      <c r="V1115" s="26" t="s">
        <v>730</v>
      </c>
      <c r="W1115" s="26" t="s">
        <v>161</v>
      </c>
      <c r="X1115" s="26" t="s">
        <v>739</v>
      </c>
    </row>
    <row r="1116" spans="1:24" x14ac:dyDescent="0.25">
      <c r="A1116" s="117">
        <v>46175</v>
      </c>
      <c r="B1116" s="4">
        <v>95679</v>
      </c>
      <c r="C1116" s="119" t="s">
        <v>8</v>
      </c>
      <c r="D1116" s="118">
        <v>1</v>
      </c>
      <c r="E1116" s="42">
        <v>480</v>
      </c>
      <c r="F1116" s="4"/>
      <c r="G1116" s="40"/>
      <c r="H1116" s="52" t="s">
        <v>143</v>
      </c>
      <c r="I1116" s="33"/>
      <c r="J1116" s="4">
        <v>46968</v>
      </c>
      <c r="K1116" s="4"/>
      <c r="L1116" s="41"/>
      <c r="M1116" s="41"/>
      <c r="N1116" s="44"/>
      <c r="O1116" s="30">
        <f t="shared" si="110"/>
        <v>0</v>
      </c>
      <c r="P1116" s="30">
        <f>IFERROR(IF(M1116="",0,M1116-I.T[[#This Row],[Data Expedição]]),"")</f>
        <v>0</v>
      </c>
      <c r="Q1116" s="32">
        <f t="shared" si="111"/>
        <v>46174</v>
      </c>
      <c r="R1116" s="26" t="str">
        <f>IFERROR(IF(H1116="Entregue",IF(COUNTIFS(I$2:$I2321,I1116)&gt;1,"x",1),"x"),"")</f>
        <v>x</v>
      </c>
      <c r="S1116" s="26">
        <v>2196</v>
      </c>
      <c r="T1116" s="26">
        <v>1</v>
      </c>
      <c r="U1116" s="26" t="s">
        <v>748</v>
      </c>
      <c r="V1116" s="26" t="s">
        <v>730</v>
      </c>
      <c r="W1116" s="26" t="s">
        <v>161</v>
      </c>
      <c r="X1116" s="26" t="s">
        <v>739</v>
      </c>
    </row>
    <row r="1117" spans="1:24" x14ac:dyDescent="0.25">
      <c r="A1117" s="117">
        <v>46175</v>
      </c>
      <c r="B1117" s="4">
        <v>95679</v>
      </c>
      <c r="C1117" s="119" t="s">
        <v>8</v>
      </c>
      <c r="D1117" s="118">
        <v>1</v>
      </c>
      <c r="E1117" s="42">
        <v>480</v>
      </c>
      <c r="F1117" s="4"/>
      <c r="G1117" s="40"/>
      <c r="H1117" s="52" t="s">
        <v>143</v>
      </c>
      <c r="I1117" s="33"/>
      <c r="J1117" s="4">
        <v>46968</v>
      </c>
      <c r="K1117" s="4"/>
      <c r="L1117" s="41"/>
      <c r="M1117" s="41"/>
      <c r="N1117" s="44"/>
      <c r="O1117" s="30">
        <f t="shared" si="110"/>
        <v>0</v>
      </c>
      <c r="P1117" s="30">
        <f>IFERROR(IF(M1117="",0,M1117-I.T[[#This Row],[Data Expedição]]),"")</f>
        <v>0</v>
      </c>
      <c r="Q1117" s="32">
        <f t="shared" si="111"/>
        <v>46174</v>
      </c>
      <c r="R1117" s="26" t="str">
        <f>IFERROR(IF(H1117="Entregue",IF(COUNTIFS(I$2:$I2322,I1117)&gt;1,"x",1),"x"),"")</f>
        <v>x</v>
      </c>
      <c r="S1117" s="26">
        <v>2196</v>
      </c>
      <c r="T1117" s="26">
        <v>1</v>
      </c>
      <c r="U1117" s="26" t="s">
        <v>748</v>
      </c>
      <c r="V1117" s="26" t="s">
        <v>730</v>
      </c>
      <c r="W1117" s="26" t="s">
        <v>161</v>
      </c>
      <c r="X1117" s="26" t="s">
        <v>739</v>
      </c>
    </row>
    <row r="1118" spans="1:24" x14ac:dyDescent="0.25">
      <c r="A1118" s="117">
        <v>46175</v>
      </c>
      <c r="B1118" s="4">
        <v>95679</v>
      </c>
      <c r="C1118" s="119" t="s">
        <v>8</v>
      </c>
      <c r="D1118" s="118">
        <v>1</v>
      </c>
      <c r="E1118" s="42">
        <v>480</v>
      </c>
      <c r="F1118" s="4"/>
      <c r="G1118" s="40"/>
      <c r="H1118" s="52" t="s">
        <v>143</v>
      </c>
      <c r="I1118" s="33"/>
      <c r="J1118" s="4">
        <v>46968</v>
      </c>
      <c r="K1118" s="4"/>
      <c r="L1118" s="41"/>
      <c r="M1118" s="41"/>
      <c r="N1118" s="44"/>
      <c r="O1118" s="30">
        <f t="shared" si="110"/>
        <v>0</v>
      </c>
      <c r="P1118" s="30">
        <f>IFERROR(IF(M1118="",0,M1118-I.T[[#This Row],[Data Expedição]]),"")</f>
        <v>0</v>
      </c>
      <c r="Q1118" s="32">
        <f t="shared" si="111"/>
        <v>46174</v>
      </c>
      <c r="R1118" s="26" t="str">
        <f>IFERROR(IF(H1118="Entregue",IF(COUNTIFS(I$2:$I2323,I1118)&gt;1,"x",1),"x"),"")</f>
        <v>x</v>
      </c>
      <c r="S1118" s="26">
        <v>2196</v>
      </c>
      <c r="T1118" s="26">
        <v>1</v>
      </c>
      <c r="U1118" s="26" t="s">
        <v>748</v>
      </c>
      <c r="V1118" s="26" t="s">
        <v>730</v>
      </c>
      <c r="W1118" s="26" t="s">
        <v>161</v>
      </c>
      <c r="X1118" s="26" t="s">
        <v>739</v>
      </c>
    </row>
    <row r="1119" spans="1:24" x14ac:dyDescent="0.25">
      <c r="A1119" s="117">
        <v>46175</v>
      </c>
      <c r="B1119" s="4">
        <v>30851</v>
      </c>
      <c r="C1119" s="119" t="s">
        <v>47</v>
      </c>
      <c r="D1119" s="118">
        <v>1</v>
      </c>
      <c r="E1119" s="42">
        <v>1140</v>
      </c>
      <c r="F1119" s="4"/>
      <c r="G1119" s="40"/>
      <c r="H1119" s="52" t="s">
        <v>143</v>
      </c>
      <c r="I1119" s="33"/>
      <c r="J1119" s="4">
        <v>46968</v>
      </c>
      <c r="K1119" s="4"/>
      <c r="L1119" s="41"/>
      <c r="M1119" s="41"/>
      <c r="N1119" s="44"/>
      <c r="O1119" s="30">
        <f t="shared" si="110"/>
        <v>0</v>
      </c>
      <c r="P1119" s="30">
        <f>IFERROR(IF(M1119="",0,M1119-I.T[[#This Row],[Data Expedição]]),"")</f>
        <v>0</v>
      </c>
      <c r="Q1119" s="32">
        <f t="shared" si="111"/>
        <v>46174</v>
      </c>
      <c r="R1119" s="26" t="str">
        <f>IFERROR(IF(H1119="Entregue",IF(COUNTIFS(I$2:$I2324,I1119)&gt;1,"x",1),"x"),"")</f>
        <v>x</v>
      </c>
      <c r="S1119" s="26">
        <v>2196</v>
      </c>
      <c r="T1119" s="26">
        <v>1</v>
      </c>
      <c r="U1119" s="26" t="s">
        <v>748</v>
      </c>
      <c r="V1119" s="26" t="s">
        <v>730</v>
      </c>
      <c r="W1119" s="26" t="s">
        <v>161</v>
      </c>
      <c r="X1119" s="26" t="s">
        <v>739</v>
      </c>
    </row>
    <row r="1120" spans="1:24" x14ac:dyDescent="0.25">
      <c r="A1120" s="117">
        <v>46175</v>
      </c>
      <c r="B1120" s="4">
        <v>33584</v>
      </c>
      <c r="C1120" s="119" t="s">
        <v>49</v>
      </c>
      <c r="D1120" s="118">
        <v>1</v>
      </c>
      <c r="E1120" s="42">
        <v>480</v>
      </c>
      <c r="F1120" s="4"/>
      <c r="G1120" s="40"/>
      <c r="H1120" s="52" t="s">
        <v>143</v>
      </c>
      <c r="I1120" s="33"/>
      <c r="J1120" s="4">
        <v>46968</v>
      </c>
      <c r="K1120" s="4"/>
      <c r="L1120" s="41"/>
      <c r="M1120" s="41"/>
      <c r="N1120" s="44"/>
      <c r="O1120" s="30">
        <f t="shared" si="110"/>
        <v>0</v>
      </c>
      <c r="P1120" s="30">
        <f>IFERROR(IF(M1120="",0,M1120-I.T[[#This Row],[Data Expedição]]),"")</f>
        <v>0</v>
      </c>
      <c r="Q1120" s="32">
        <f t="shared" si="111"/>
        <v>46174</v>
      </c>
      <c r="R1120" s="26" t="str">
        <f>IFERROR(IF(H1120="Entregue",IF(COUNTIFS(I$2:$I2325,I1120)&gt;1,"x",1),"x"),"")</f>
        <v>x</v>
      </c>
      <c r="S1120" s="26">
        <v>2196</v>
      </c>
      <c r="T1120" s="26">
        <v>1</v>
      </c>
      <c r="U1120" s="26" t="s">
        <v>748</v>
      </c>
      <c r="V1120" s="26" t="s">
        <v>730</v>
      </c>
      <c r="W1120" s="26" t="s">
        <v>161</v>
      </c>
      <c r="X1120" s="26" t="s">
        <v>739</v>
      </c>
    </row>
    <row r="1121" spans="1:24" x14ac:dyDescent="0.25">
      <c r="A1121" s="117">
        <v>46175</v>
      </c>
      <c r="B1121" s="4">
        <v>32060</v>
      </c>
      <c r="C1121" s="119" t="s">
        <v>4</v>
      </c>
      <c r="D1121" s="118">
        <v>1</v>
      </c>
      <c r="E1121" s="42">
        <v>480</v>
      </c>
      <c r="F1121" s="4"/>
      <c r="G1121" s="40"/>
      <c r="H1121" s="52" t="s">
        <v>143</v>
      </c>
      <c r="I1121" s="33"/>
      <c r="J1121" s="4">
        <v>46968</v>
      </c>
      <c r="K1121" s="4"/>
      <c r="L1121" s="41"/>
      <c r="M1121" s="41"/>
      <c r="N1121" s="44"/>
      <c r="O1121" s="30">
        <f t="shared" si="110"/>
        <v>0</v>
      </c>
      <c r="P1121" s="30">
        <f>IFERROR(IF(M1121="",0,M1121-I.T[[#This Row],[Data Expedição]]),"")</f>
        <v>0</v>
      </c>
      <c r="Q1121" s="32">
        <f t="shared" si="111"/>
        <v>46174</v>
      </c>
      <c r="R1121" s="26" t="str">
        <f>IFERROR(IF(H1121="Entregue",IF(COUNTIFS(I$2:$I2326,I1121)&gt;1,"x",1),"x"),"")</f>
        <v>x</v>
      </c>
      <c r="S1121" s="26">
        <v>2196</v>
      </c>
      <c r="T1121" s="26">
        <v>1</v>
      </c>
      <c r="U1121" s="26" t="s">
        <v>748</v>
      </c>
      <c r="V1121" s="26" t="s">
        <v>730</v>
      </c>
      <c r="W1121" s="26" t="s">
        <v>161</v>
      </c>
      <c r="X1121" s="26" t="s">
        <v>739</v>
      </c>
    </row>
    <row r="1122" spans="1:24" x14ac:dyDescent="0.25">
      <c r="A1122" s="117">
        <v>46175</v>
      </c>
      <c r="B1122" s="4">
        <v>32060</v>
      </c>
      <c r="C1122" s="119" t="s">
        <v>4</v>
      </c>
      <c r="D1122" s="118">
        <v>1</v>
      </c>
      <c r="E1122" s="42">
        <v>480</v>
      </c>
      <c r="F1122" s="4"/>
      <c r="G1122" s="40"/>
      <c r="H1122" s="52" t="s">
        <v>143</v>
      </c>
      <c r="I1122" s="33"/>
      <c r="J1122" s="4">
        <v>46968</v>
      </c>
      <c r="K1122" s="4"/>
      <c r="L1122" s="41"/>
      <c r="M1122" s="41"/>
      <c r="N1122" s="44"/>
      <c r="O1122" s="30">
        <f t="shared" si="110"/>
        <v>0</v>
      </c>
      <c r="P1122" s="30">
        <f>IFERROR(IF(M1122="",0,M1122-I.T[[#This Row],[Data Expedição]]),"")</f>
        <v>0</v>
      </c>
      <c r="Q1122" s="32">
        <f t="shared" si="111"/>
        <v>46174</v>
      </c>
      <c r="R1122" s="26" t="str">
        <f>IFERROR(IF(H1122="Entregue",IF(COUNTIFS(I$2:$I2327,I1122)&gt;1,"x",1),"x"),"")</f>
        <v>x</v>
      </c>
      <c r="S1122" s="26">
        <v>2196</v>
      </c>
      <c r="T1122" s="26">
        <v>1</v>
      </c>
      <c r="U1122" s="26" t="s">
        <v>748</v>
      </c>
      <c r="V1122" s="26" t="s">
        <v>730</v>
      </c>
      <c r="W1122" s="26" t="s">
        <v>161</v>
      </c>
      <c r="X1122" s="26" t="s">
        <v>739</v>
      </c>
    </row>
    <row r="1123" spans="1:24" x14ac:dyDescent="0.25">
      <c r="A1123" s="117">
        <v>46175</v>
      </c>
      <c r="B1123" s="4">
        <v>32060</v>
      </c>
      <c r="C1123" s="119" t="s">
        <v>4</v>
      </c>
      <c r="D1123" s="118">
        <v>1</v>
      </c>
      <c r="E1123" s="42">
        <v>480</v>
      </c>
      <c r="F1123" s="4"/>
      <c r="G1123" s="40"/>
      <c r="H1123" s="52" t="s">
        <v>143</v>
      </c>
      <c r="I1123" s="33"/>
      <c r="J1123" s="4">
        <v>46968</v>
      </c>
      <c r="K1123" s="4"/>
      <c r="L1123" s="41"/>
      <c r="M1123" s="41"/>
      <c r="N1123" s="44"/>
      <c r="O1123" s="30">
        <f t="shared" si="110"/>
        <v>0</v>
      </c>
      <c r="P1123" s="30">
        <f>IFERROR(IF(M1123="",0,M1123-I.T[[#This Row],[Data Expedição]]),"")</f>
        <v>0</v>
      </c>
      <c r="Q1123" s="32">
        <f t="shared" si="111"/>
        <v>46174</v>
      </c>
      <c r="R1123" s="26" t="str">
        <f>IFERROR(IF(H1123="Entregue",IF(COUNTIFS(I$2:$I2328,I1123)&gt;1,"x",1),"x"),"")</f>
        <v>x</v>
      </c>
      <c r="S1123" s="26">
        <v>2196</v>
      </c>
      <c r="T1123" s="26">
        <v>1</v>
      </c>
      <c r="U1123" s="26" t="s">
        <v>748</v>
      </c>
      <c r="V1123" s="26" t="s">
        <v>730</v>
      </c>
      <c r="W1123" s="26" t="s">
        <v>161</v>
      </c>
      <c r="X1123" s="26" t="s">
        <v>739</v>
      </c>
    </row>
    <row r="1124" spans="1:24" x14ac:dyDescent="0.25">
      <c r="A1124" s="117">
        <v>46175</v>
      </c>
      <c r="B1124" s="4">
        <v>32247</v>
      </c>
      <c r="C1124" s="119" t="s">
        <v>24</v>
      </c>
      <c r="D1124" s="118">
        <v>1</v>
      </c>
      <c r="E1124" s="42">
        <v>480</v>
      </c>
      <c r="F1124" s="4"/>
      <c r="G1124" s="40"/>
      <c r="H1124" s="52" t="s">
        <v>143</v>
      </c>
      <c r="I1124" s="33"/>
      <c r="J1124" s="4">
        <v>46968</v>
      </c>
      <c r="K1124" s="4"/>
      <c r="L1124" s="41"/>
      <c r="M1124" s="41"/>
      <c r="N1124" s="44"/>
      <c r="O1124" s="30">
        <f t="shared" si="110"/>
        <v>0</v>
      </c>
      <c r="P1124" s="30">
        <f>IFERROR(IF(M1124="",0,M1124-I.T[[#This Row],[Data Expedição]]),"")</f>
        <v>0</v>
      </c>
      <c r="Q1124" s="32">
        <f t="shared" si="111"/>
        <v>46174</v>
      </c>
      <c r="R1124" s="26" t="str">
        <f>IFERROR(IF(H1124="Entregue",IF(COUNTIFS(I$2:$I2329,I1124)&gt;1,"x",1),"x"),"")</f>
        <v>x</v>
      </c>
      <c r="S1124" s="26">
        <v>2196</v>
      </c>
      <c r="T1124" s="26">
        <v>1</v>
      </c>
      <c r="U1124" s="26" t="s">
        <v>748</v>
      </c>
      <c r="V1124" s="26" t="s">
        <v>730</v>
      </c>
      <c r="W1124" s="26" t="s">
        <v>161</v>
      </c>
      <c r="X1124" s="26" t="s">
        <v>739</v>
      </c>
    </row>
    <row r="1125" spans="1:24" x14ac:dyDescent="0.25">
      <c r="A1125" s="117">
        <v>46175</v>
      </c>
      <c r="B1125" s="4">
        <v>32060</v>
      </c>
      <c r="C1125" s="119" t="s">
        <v>4</v>
      </c>
      <c r="D1125" s="118">
        <v>1</v>
      </c>
      <c r="E1125" s="42">
        <v>480</v>
      </c>
      <c r="F1125" s="4"/>
      <c r="G1125" s="40"/>
      <c r="H1125" s="52" t="s">
        <v>143</v>
      </c>
      <c r="I1125" s="33"/>
      <c r="J1125" s="4">
        <v>46968</v>
      </c>
      <c r="K1125" s="4"/>
      <c r="L1125" s="41"/>
      <c r="M1125" s="41"/>
      <c r="N1125" s="44"/>
      <c r="O1125" s="30">
        <f t="shared" si="110"/>
        <v>0</v>
      </c>
      <c r="P1125" s="30">
        <f>IFERROR(IF(M1125="",0,M1125-I.T[[#This Row],[Data Expedição]]),"")</f>
        <v>0</v>
      </c>
      <c r="Q1125" s="32">
        <f t="shared" si="111"/>
        <v>46174</v>
      </c>
      <c r="R1125" s="26" t="str">
        <f>IFERROR(IF(H1125="Entregue",IF(COUNTIFS(I$2:$I2330,I1125)&gt;1,"x",1),"x"),"")</f>
        <v>x</v>
      </c>
      <c r="S1125" s="26">
        <v>2196</v>
      </c>
      <c r="T1125" s="26">
        <v>1</v>
      </c>
      <c r="U1125" s="26" t="s">
        <v>748</v>
      </c>
      <c r="V1125" s="26" t="s">
        <v>730</v>
      </c>
      <c r="W1125" s="26" t="s">
        <v>161</v>
      </c>
      <c r="X1125" s="26" t="s">
        <v>739</v>
      </c>
    </row>
    <row r="1126" spans="1:24" x14ac:dyDescent="0.25">
      <c r="A1126" s="117">
        <v>46175</v>
      </c>
      <c r="B1126" s="4">
        <v>32060</v>
      </c>
      <c r="C1126" s="119" t="s">
        <v>4</v>
      </c>
      <c r="D1126" s="118">
        <v>1</v>
      </c>
      <c r="E1126" s="42">
        <v>480</v>
      </c>
      <c r="F1126" s="4"/>
      <c r="G1126" s="40"/>
      <c r="H1126" s="52" t="s">
        <v>143</v>
      </c>
      <c r="I1126" s="33"/>
      <c r="J1126" s="4">
        <v>46968</v>
      </c>
      <c r="K1126" s="4"/>
      <c r="L1126" s="41"/>
      <c r="M1126" s="41"/>
      <c r="N1126" s="44"/>
      <c r="O1126" s="30">
        <f t="shared" si="110"/>
        <v>0</v>
      </c>
      <c r="P1126" s="30">
        <f>IFERROR(IF(M1126="",0,M1126-I.T[[#This Row],[Data Expedição]]),"")</f>
        <v>0</v>
      </c>
      <c r="Q1126" s="32">
        <f t="shared" si="111"/>
        <v>46174</v>
      </c>
      <c r="R1126" s="26" t="str">
        <f>IFERROR(IF(H1126="Entregue",IF(COUNTIFS(I$2:$I2331,I1126)&gt;1,"x",1),"x"),"")</f>
        <v>x</v>
      </c>
      <c r="S1126" s="26">
        <v>2196</v>
      </c>
      <c r="T1126" s="26">
        <v>1</v>
      </c>
      <c r="U1126" s="26" t="s">
        <v>748</v>
      </c>
      <c r="V1126" s="26" t="s">
        <v>730</v>
      </c>
      <c r="W1126" s="26" t="s">
        <v>161</v>
      </c>
      <c r="X1126" s="26" t="s">
        <v>739</v>
      </c>
    </row>
    <row r="1127" spans="1:24" x14ac:dyDescent="0.25">
      <c r="A1127" s="117">
        <v>46175</v>
      </c>
      <c r="B1127" s="4">
        <v>34988</v>
      </c>
      <c r="C1127" s="119" t="s">
        <v>10</v>
      </c>
      <c r="D1127" s="118">
        <v>1</v>
      </c>
      <c r="E1127" s="42">
        <v>480</v>
      </c>
      <c r="F1127" s="4"/>
      <c r="G1127" s="40"/>
      <c r="H1127" s="52" t="s">
        <v>143</v>
      </c>
      <c r="I1127" s="33"/>
      <c r="J1127" s="4">
        <v>46968</v>
      </c>
      <c r="K1127" s="4"/>
      <c r="L1127" s="41"/>
      <c r="M1127" s="41"/>
      <c r="N1127" s="44"/>
      <c r="O1127" s="30">
        <f t="shared" si="110"/>
        <v>0</v>
      </c>
      <c r="P1127" s="30">
        <f>IFERROR(IF(M1127="",0,M1127-I.T[[#This Row],[Data Expedição]]),"")</f>
        <v>0</v>
      </c>
      <c r="Q1127" s="32">
        <f t="shared" si="111"/>
        <v>46174</v>
      </c>
      <c r="R1127" s="26" t="str">
        <f>IFERROR(IF(H1127="Entregue",IF(COUNTIFS(I$2:$I2332,I1127)&gt;1,"x",1),"x"),"")</f>
        <v>x</v>
      </c>
      <c r="S1127" s="26">
        <v>2196</v>
      </c>
      <c r="T1127" s="26">
        <v>1</v>
      </c>
      <c r="U1127" s="26" t="s">
        <v>748</v>
      </c>
      <c r="V1127" s="26" t="s">
        <v>730</v>
      </c>
      <c r="W1127" s="26" t="s">
        <v>161</v>
      </c>
      <c r="X1127" s="26" t="s">
        <v>739</v>
      </c>
    </row>
    <row r="1128" spans="1:24" x14ac:dyDescent="0.25">
      <c r="A1128" s="117">
        <v>46175</v>
      </c>
      <c r="B1128" s="4">
        <v>33631</v>
      </c>
      <c r="C1128" s="119" t="s">
        <v>52</v>
      </c>
      <c r="D1128" s="118">
        <v>1</v>
      </c>
      <c r="E1128" s="42">
        <v>480</v>
      </c>
      <c r="F1128" s="4"/>
      <c r="G1128" s="40"/>
      <c r="H1128" s="52" t="s">
        <v>143</v>
      </c>
      <c r="I1128" s="33"/>
      <c r="J1128" s="4">
        <v>46968</v>
      </c>
      <c r="K1128" s="4"/>
      <c r="L1128" s="41"/>
      <c r="M1128" s="41"/>
      <c r="N1128" s="44"/>
      <c r="O1128" s="30">
        <f t="shared" si="110"/>
        <v>0</v>
      </c>
      <c r="P1128" s="30">
        <f>IFERROR(IF(M1128="",0,M1128-I.T[[#This Row],[Data Expedição]]),"")</f>
        <v>0</v>
      </c>
      <c r="Q1128" s="32">
        <f t="shared" si="111"/>
        <v>46174</v>
      </c>
      <c r="R1128" s="26" t="str">
        <f>IFERROR(IF(H1128="Entregue",IF(COUNTIFS(I$2:$I2333,I1128)&gt;1,"x",1),"x"),"")</f>
        <v>x</v>
      </c>
      <c r="S1128" s="26">
        <v>2196</v>
      </c>
      <c r="T1128" s="26">
        <v>1</v>
      </c>
      <c r="U1128" s="26" t="s">
        <v>748</v>
      </c>
      <c r="V1128" s="26" t="s">
        <v>730</v>
      </c>
      <c r="W1128" s="26" t="s">
        <v>161</v>
      </c>
      <c r="X1128" s="26" t="s">
        <v>739</v>
      </c>
    </row>
    <row r="1129" spans="1:24" x14ac:dyDescent="0.25">
      <c r="A1129" s="117">
        <v>46175</v>
      </c>
      <c r="B1129" s="4">
        <v>32060</v>
      </c>
      <c r="C1129" s="119" t="s">
        <v>4</v>
      </c>
      <c r="D1129" s="118">
        <v>1</v>
      </c>
      <c r="E1129" s="42">
        <v>480</v>
      </c>
      <c r="F1129" s="4"/>
      <c r="G1129" s="40"/>
      <c r="H1129" s="52" t="s">
        <v>143</v>
      </c>
      <c r="I1129" s="33"/>
      <c r="J1129" s="4">
        <v>46968</v>
      </c>
      <c r="K1129" s="4"/>
      <c r="L1129" s="41"/>
      <c r="M1129" s="41"/>
      <c r="N1129" s="44"/>
      <c r="O1129" s="30">
        <f t="shared" si="110"/>
        <v>0</v>
      </c>
      <c r="P1129" s="30">
        <f>IFERROR(IF(M1129="",0,M1129-I.T[[#This Row],[Data Expedição]]),"")</f>
        <v>0</v>
      </c>
      <c r="Q1129" s="32">
        <f t="shared" si="111"/>
        <v>46174</v>
      </c>
      <c r="R1129" s="26" t="str">
        <f>IFERROR(IF(H1129="Entregue",IF(COUNTIFS(I$2:$I2334,I1129)&gt;1,"x",1),"x"),"")</f>
        <v>x</v>
      </c>
      <c r="S1129" s="26">
        <v>2196</v>
      </c>
      <c r="T1129" s="26">
        <v>1</v>
      </c>
      <c r="U1129" s="26" t="s">
        <v>748</v>
      </c>
      <c r="V1129" s="26" t="s">
        <v>730</v>
      </c>
      <c r="W1129" s="26" t="s">
        <v>161</v>
      </c>
      <c r="X1129" s="26" t="s">
        <v>739</v>
      </c>
    </row>
    <row r="1130" spans="1:24" x14ac:dyDescent="0.25">
      <c r="A1130" s="117">
        <v>46175</v>
      </c>
      <c r="B1130" s="4">
        <v>34988</v>
      </c>
      <c r="C1130" s="119" t="s">
        <v>10</v>
      </c>
      <c r="D1130" s="118">
        <v>1</v>
      </c>
      <c r="E1130" s="42">
        <v>480</v>
      </c>
      <c r="F1130" s="4"/>
      <c r="G1130" s="40"/>
      <c r="H1130" s="52" t="s">
        <v>143</v>
      </c>
      <c r="I1130" s="33"/>
      <c r="J1130" s="4">
        <v>46968</v>
      </c>
      <c r="K1130" s="4"/>
      <c r="L1130" s="41"/>
      <c r="M1130" s="41"/>
      <c r="N1130" s="44"/>
      <c r="O1130" s="30">
        <f t="shared" si="110"/>
        <v>0</v>
      </c>
      <c r="P1130" s="30">
        <f>IFERROR(IF(M1130="",0,M1130-I.T[[#This Row],[Data Expedição]]),"")</f>
        <v>0</v>
      </c>
      <c r="Q1130" s="32">
        <f t="shared" si="111"/>
        <v>46174</v>
      </c>
      <c r="R1130" s="26" t="str">
        <f>IFERROR(IF(H1130="Entregue",IF(COUNTIFS(I$2:$I2335,I1130)&gt;1,"x",1),"x"),"")</f>
        <v>x</v>
      </c>
      <c r="S1130" s="26">
        <v>2196</v>
      </c>
      <c r="T1130" s="26">
        <v>1</v>
      </c>
      <c r="U1130" s="26" t="s">
        <v>748</v>
      </c>
      <c r="V1130" s="26" t="s">
        <v>730</v>
      </c>
      <c r="W1130" s="26" t="s">
        <v>161</v>
      </c>
      <c r="X1130" s="26" t="s">
        <v>739</v>
      </c>
    </row>
    <row r="1131" spans="1:24" x14ac:dyDescent="0.25">
      <c r="A1131" s="117">
        <v>46175</v>
      </c>
      <c r="B1131" s="4">
        <v>34988</v>
      </c>
      <c r="C1131" s="119" t="s">
        <v>10</v>
      </c>
      <c r="D1131" s="118">
        <v>1</v>
      </c>
      <c r="E1131" s="42">
        <v>480</v>
      </c>
      <c r="F1131" s="4"/>
      <c r="G1131" s="40"/>
      <c r="H1131" s="52" t="s">
        <v>143</v>
      </c>
      <c r="I1131" s="33"/>
      <c r="J1131" s="4">
        <v>46968</v>
      </c>
      <c r="K1131" s="4"/>
      <c r="L1131" s="41"/>
      <c r="M1131" s="41"/>
      <c r="N1131" s="44"/>
      <c r="O1131" s="30">
        <f t="shared" si="110"/>
        <v>0</v>
      </c>
      <c r="P1131" s="30">
        <f>IFERROR(IF(M1131="",0,M1131-I.T[[#This Row],[Data Expedição]]),"")</f>
        <v>0</v>
      </c>
      <c r="Q1131" s="32">
        <f t="shared" si="111"/>
        <v>46174</v>
      </c>
      <c r="R1131" s="26" t="str">
        <f>IFERROR(IF(H1131="Entregue",IF(COUNTIFS(I$2:$I2336,I1131)&gt;1,"x",1),"x"),"")</f>
        <v>x</v>
      </c>
      <c r="S1131" s="26">
        <v>2196</v>
      </c>
      <c r="T1131" s="26">
        <v>1</v>
      </c>
      <c r="U1131" s="26" t="s">
        <v>748</v>
      </c>
      <c r="V1131" s="26" t="s">
        <v>730</v>
      </c>
      <c r="W1131" s="26" t="s">
        <v>161</v>
      </c>
      <c r="X1131" s="26" t="s">
        <v>739</v>
      </c>
    </row>
    <row r="1132" spans="1:24" x14ac:dyDescent="0.25">
      <c r="A1132" s="41"/>
      <c r="B1132" s="4"/>
      <c r="C1132" s="119"/>
      <c r="D1132" s="4"/>
      <c r="E1132" s="42"/>
      <c r="F1132" s="4"/>
      <c r="G1132" s="40"/>
      <c r="H1132" s="4"/>
      <c r="I1132" s="33"/>
      <c r="J1132" s="4"/>
      <c r="K1132" s="4"/>
      <c r="L1132" s="41"/>
      <c r="M1132" s="41"/>
      <c r="N1132" s="33"/>
      <c r="O1132" s="26"/>
      <c r="P1132" s="26">
        <f>IFERROR(IF(M1132="",0,M1132-I.T[[#This Row],[Data Expedição]]),"")</f>
        <v>0</v>
      </c>
      <c r="Q1132" s="25"/>
      <c r="R1132" s="26"/>
      <c r="S1132" s="26"/>
      <c r="T1132" s="26"/>
      <c r="U1132" s="26"/>
      <c r="V1132" s="26"/>
      <c r="W1132" s="26"/>
      <c r="X1132" s="26"/>
    </row>
    <row r="1133" spans="1:24" x14ac:dyDescent="0.25">
      <c r="A1133" s="51">
        <v>46181</v>
      </c>
      <c r="B1133" s="128">
        <v>34988</v>
      </c>
      <c r="C1133" s="119" t="s">
        <v>10</v>
      </c>
      <c r="D1133" s="52">
        <v>4</v>
      </c>
      <c r="E1133" s="54">
        <v>2400</v>
      </c>
      <c r="F1133" s="52"/>
      <c r="G1133" s="55"/>
      <c r="H1133" s="52" t="s">
        <v>143</v>
      </c>
      <c r="I1133" s="56"/>
      <c r="J1133" s="52">
        <v>47111</v>
      </c>
      <c r="K1133" s="52"/>
      <c r="L1133" s="51"/>
      <c r="M1133" s="51"/>
      <c r="N1133" s="58"/>
      <c r="O1133" s="57">
        <f t="shared" ref="O1133" si="112">IFERROR(IF(L1133="",0,L1133-A1133),"")</f>
        <v>0</v>
      </c>
      <c r="P1133" s="30">
        <f>IFERROR(IF(M1133="",0,M1133-I.T[[#This Row],[Data Expedição]]),"")</f>
        <v>0</v>
      </c>
      <c r="Q1133" s="59">
        <f t="shared" ref="Q1133" si="113">IFERROR(DATE(YEAR(A1133),MONTH(A1133),1),"")</f>
        <v>46174</v>
      </c>
      <c r="R1133" s="60" t="str">
        <f>IFERROR(IF(H1133="Entregue",IF(COUNTIFS(I$2:$I2360,I1133)&gt;1,"x",1),"x"),"")</f>
        <v>x</v>
      </c>
      <c r="S1133" s="26">
        <v>2196</v>
      </c>
      <c r="T1133" s="26">
        <v>1</v>
      </c>
      <c r="U1133" s="26" t="s">
        <v>748</v>
      </c>
      <c r="V1133" s="26" t="s">
        <v>730</v>
      </c>
      <c r="W1133" s="26" t="s">
        <v>160</v>
      </c>
      <c r="X1133" s="26" t="s">
        <v>739</v>
      </c>
    </row>
    <row r="1134" spans="1:24" x14ac:dyDescent="0.25">
      <c r="A1134" s="51">
        <v>46181</v>
      </c>
      <c r="B1134" s="129">
        <v>30745</v>
      </c>
      <c r="C1134" s="119" t="s">
        <v>43</v>
      </c>
      <c r="D1134" s="4">
        <v>1</v>
      </c>
      <c r="E1134" s="42">
        <v>294</v>
      </c>
      <c r="F1134" s="4"/>
      <c r="G1134" s="40"/>
      <c r="H1134" s="52" t="s">
        <v>143</v>
      </c>
      <c r="I1134" s="33"/>
      <c r="J1134" s="52">
        <v>47111</v>
      </c>
      <c r="K1134" s="4"/>
      <c r="L1134" s="41"/>
      <c r="M1134" s="41"/>
      <c r="N1134" s="44"/>
      <c r="O1134" s="30">
        <f>IFERROR(IF(L1134="",0,L1134-A1134),"")</f>
        <v>0</v>
      </c>
      <c r="P1134" s="30">
        <f>IFERROR(IF(M1134="",0,M1134-I.T[[#This Row],[Data Expedição]]),"")</f>
        <v>0</v>
      </c>
      <c r="Q1134" s="32">
        <f>IFERROR(DATE(YEAR(A1134),MONTH(A1134),1),"")</f>
        <v>46174</v>
      </c>
      <c r="R1134" s="26" t="str">
        <f>IFERROR(IF(H1134="Entregue",IF(COUNTIFS(I$2:$I2360,I1134)&gt;1,"x",1),"x"),"")</f>
        <v>x</v>
      </c>
      <c r="S1134" s="26">
        <v>2196</v>
      </c>
      <c r="T1134" s="26">
        <v>1</v>
      </c>
      <c r="U1134" s="26" t="s">
        <v>748</v>
      </c>
      <c r="V1134" s="26" t="s">
        <v>730</v>
      </c>
      <c r="W1134" s="26" t="s">
        <v>160</v>
      </c>
      <c r="X1134" s="26" t="s">
        <v>739</v>
      </c>
    </row>
    <row r="1135" spans="1:24" x14ac:dyDescent="0.25">
      <c r="A1135" s="41"/>
      <c r="B1135" s="4"/>
      <c r="C1135" s="119"/>
      <c r="D1135" s="4"/>
      <c r="E1135" s="42"/>
      <c r="F1135" s="4"/>
      <c r="G1135" s="40"/>
      <c r="H1135" s="4"/>
      <c r="I1135" s="33"/>
      <c r="J1135" s="4"/>
      <c r="K1135" s="4"/>
      <c r="L1135" s="41"/>
      <c r="M1135" s="41"/>
      <c r="N1135" s="33"/>
      <c r="O1135" s="26"/>
      <c r="P1135" s="26">
        <f>IFERROR(IF(M1135="",0,M1135-I.T[[#This Row],[Data Expedição]]),"")</f>
        <v>0</v>
      </c>
      <c r="Q1135" s="25"/>
      <c r="R1135" s="26"/>
      <c r="S1135" s="26"/>
      <c r="T1135" s="26"/>
      <c r="U1135" s="26"/>
      <c r="V1135" s="26"/>
      <c r="W1135" s="26"/>
      <c r="X1135" s="26"/>
    </row>
    <row r="1136" spans="1:24" x14ac:dyDescent="0.25">
      <c r="A1136" s="51">
        <v>46182</v>
      </c>
      <c r="B1136" s="52">
        <v>95109</v>
      </c>
      <c r="C1136" s="119" t="s">
        <v>22</v>
      </c>
      <c r="D1136" s="4">
        <v>1</v>
      </c>
      <c r="E1136" s="54">
        <v>444</v>
      </c>
      <c r="F1136" s="52"/>
      <c r="G1136" s="55"/>
      <c r="H1136" s="52" t="s">
        <v>143</v>
      </c>
      <c r="I1136" s="56"/>
      <c r="J1136" s="52">
        <v>47178</v>
      </c>
      <c r="K1136" s="52"/>
      <c r="L1136" s="51"/>
      <c r="M1136" s="51"/>
      <c r="N1136" s="58"/>
      <c r="O1136" s="57">
        <f t="shared" ref="O1136" si="114">IFERROR(IF(L1136="",0,L1136-A1136),"")</f>
        <v>0</v>
      </c>
      <c r="P1136" s="30">
        <f>IFERROR(IF(M1136="",0,M1136-I.T[[#This Row],[Data Expedição]]),"")</f>
        <v>0</v>
      </c>
      <c r="Q1136" s="59">
        <f t="shared" ref="Q1136" si="115">IFERROR(DATE(YEAR(A1136),MONTH(A1136),1),"")</f>
        <v>46174</v>
      </c>
      <c r="R1136" s="60" t="str">
        <f>IFERROR(IF(H1136="Entregue",IF(COUNTIFS(I$2:$I2365,I1136)&gt;1,"x",1),"x"),"")</f>
        <v>x</v>
      </c>
      <c r="S1136" s="26">
        <v>2196</v>
      </c>
      <c r="T1136" s="26">
        <v>1</v>
      </c>
      <c r="U1136" s="26" t="s">
        <v>748</v>
      </c>
      <c r="V1136" s="26" t="s">
        <v>730</v>
      </c>
      <c r="W1136" s="26" t="s">
        <v>162</v>
      </c>
      <c r="X1136" s="26" t="s">
        <v>739</v>
      </c>
    </row>
    <row r="1137" spans="1:24" x14ac:dyDescent="0.25">
      <c r="A1137" s="51">
        <v>46182</v>
      </c>
      <c r="B1137" s="4">
        <v>32630</v>
      </c>
      <c r="C1137" s="119" t="s">
        <v>68</v>
      </c>
      <c r="D1137" s="4">
        <v>1</v>
      </c>
      <c r="E1137" s="42">
        <v>192</v>
      </c>
      <c r="F1137" s="4"/>
      <c r="G1137" s="40"/>
      <c r="H1137" s="52" t="s">
        <v>143</v>
      </c>
      <c r="I1137" s="33"/>
      <c r="J1137" s="52">
        <v>47178</v>
      </c>
      <c r="K1137" s="4"/>
      <c r="L1137" s="41"/>
      <c r="M1137" s="41"/>
      <c r="N1137" s="44"/>
      <c r="O1137" s="30">
        <f t="shared" ref="O1137:O1141" si="116">IFERROR(IF(L1137="",0,L1137-A1137),"")</f>
        <v>0</v>
      </c>
      <c r="P1137" s="30">
        <f>IFERROR(IF(M1137="",0,M1137-I.T[[#This Row],[Data Expedição]]),"")</f>
        <v>0</v>
      </c>
      <c r="Q1137" s="32">
        <f t="shared" ref="Q1137:Q1141" si="117">IFERROR(DATE(YEAR(A1137),MONTH(A1137),1),"")</f>
        <v>46174</v>
      </c>
      <c r="R1137" s="26" t="str">
        <f>IFERROR(IF(H1137="Entregue",IF(COUNTIFS(I$2:$I2361,I1137)&gt;1,"x",1),"x"),"")</f>
        <v>x</v>
      </c>
      <c r="S1137" s="26">
        <v>2196</v>
      </c>
      <c r="T1137" s="26">
        <v>1</v>
      </c>
      <c r="U1137" s="26" t="s">
        <v>748</v>
      </c>
      <c r="V1137" s="26" t="s">
        <v>730</v>
      </c>
      <c r="W1137" s="26" t="s">
        <v>162</v>
      </c>
      <c r="X1137" s="26" t="s">
        <v>739</v>
      </c>
    </row>
    <row r="1138" spans="1:24" x14ac:dyDescent="0.25">
      <c r="A1138" s="51">
        <v>46182</v>
      </c>
      <c r="B1138" s="4">
        <v>32617</v>
      </c>
      <c r="C1138" s="119" t="s">
        <v>89</v>
      </c>
      <c r="D1138" s="4">
        <v>1</v>
      </c>
      <c r="E1138" s="42">
        <v>180</v>
      </c>
      <c r="F1138" s="4"/>
      <c r="G1138" s="40"/>
      <c r="H1138" s="52" t="s">
        <v>143</v>
      </c>
      <c r="I1138" s="33"/>
      <c r="J1138" s="52">
        <v>47178</v>
      </c>
      <c r="K1138" s="4"/>
      <c r="L1138" s="41"/>
      <c r="M1138" s="41"/>
      <c r="N1138" s="44"/>
      <c r="O1138" s="30">
        <f t="shared" si="116"/>
        <v>0</v>
      </c>
      <c r="P1138" s="30">
        <f>IFERROR(IF(M1138="",0,M1138-I.T[[#This Row],[Data Expedição]]),"")</f>
        <v>0</v>
      </c>
      <c r="Q1138" s="32">
        <f t="shared" si="117"/>
        <v>46174</v>
      </c>
      <c r="R1138" s="26" t="str">
        <f>IFERROR(IF(H1138="Entregue",IF(COUNTIFS(I$2:$I2362,I1138)&gt;1,"x",1),"x"),"")</f>
        <v>x</v>
      </c>
      <c r="S1138" s="26">
        <v>2196</v>
      </c>
      <c r="T1138" s="26">
        <v>1</v>
      </c>
      <c r="U1138" s="26" t="s">
        <v>748</v>
      </c>
      <c r="V1138" s="26" t="s">
        <v>730</v>
      </c>
      <c r="W1138" s="26" t="s">
        <v>162</v>
      </c>
      <c r="X1138" s="26" t="s">
        <v>739</v>
      </c>
    </row>
    <row r="1139" spans="1:24" x14ac:dyDescent="0.25">
      <c r="A1139" s="51">
        <v>46182</v>
      </c>
      <c r="B1139" s="4">
        <v>32445</v>
      </c>
      <c r="C1139" s="119" t="s">
        <v>90</v>
      </c>
      <c r="D1139" s="4">
        <v>1</v>
      </c>
      <c r="E1139" s="42">
        <v>180</v>
      </c>
      <c r="F1139" s="4"/>
      <c r="G1139" s="40"/>
      <c r="H1139" s="52" t="s">
        <v>143</v>
      </c>
      <c r="I1139" s="33"/>
      <c r="J1139" s="52">
        <v>47178</v>
      </c>
      <c r="K1139" s="4"/>
      <c r="L1139" s="41"/>
      <c r="M1139" s="41"/>
      <c r="N1139" s="44"/>
      <c r="O1139" s="30">
        <f t="shared" si="116"/>
        <v>0</v>
      </c>
      <c r="P1139" s="30">
        <f>IFERROR(IF(M1139="",0,M1139-I.T[[#This Row],[Data Expedição]]),"")</f>
        <v>0</v>
      </c>
      <c r="Q1139" s="32">
        <f t="shared" si="117"/>
        <v>46174</v>
      </c>
      <c r="R1139" s="26" t="str">
        <f>IFERROR(IF(H1139="Entregue",IF(COUNTIFS(I$2:$I2363,I1139)&gt;1,"x",1),"x"),"")</f>
        <v>x</v>
      </c>
      <c r="S1139" s="26">
        <v>2196</v>
      </c>
      <c r="T1139" s="26">
        <v>1</v>
      </c>
      <c r="U1139" s="26" t="s">
        <v>748</v>
      </c>
      <c r="V1139" s="26" t="s">
        <v>730</v>
      </c>
      <c r="W1139" s="26" t="s">
        <v>162</v>
      </c>
      <c r="X1139" s="26" t="s">
        <v>739</v>
      </c>
    </row>
    <row r="1140" spans="1:24" x14ac:dyDescent="0.25">
      <c r="A1140" s="51">
        <v>46182</v>
      </c>
      <c r="B1140" s="4">
        <v>31713</v>
      </c>
      <c r="C1140" s="119" t="s">
        <v>91</v>
      </c>
      <c r="D1140" s="4">
        <v>1</v>
      </c>
      <c r="E1140" s="42">
        <v>180</v>
      </c>
      <c r="F1140" s="4"/>
      <c r="G1140" s="40"/>
      <c r="H1140" s="52" t="s">
        <v>143</v>
      </c>
      <c r="I1140" s="33"/>
      <c r="J1140" s="52">
        <v>47178</v>
      </c>
      <c r="K1140" s="4"/>
      <c r="L1140" s="41"/>
      <c r="M1140" s="41"/>
      <c r="N1140" s="44"/>
      <c r="O1140" s="30">
        <f t="shared" si="116"/>
        <v>0</v>
      </c>
      <c r="P1140" s="30">
        <f>IFERROR(IF(M1140="",0,M1140-I.T[[#This Row],[Data Expedição]]),"")</f>
        <v>0</v>
      </c>
      <c r="Q1140" s="32">
        <f t="shared" si="117"/>
        <v>46174</v>
      </c>
      <c r="R1140" s="26" t="str">
        <f>IFERROR(IF(H1140="Entregue",IF(COUNTIFS(I$2:$I2364,I1140)&gt;1,"x",1),"x"),"")</f>
        <v>x</v>
      </c>
      <c r="S1140" s="26">
        <v>2196</v>
      </c>
      <c r="T1140" s="26">
        <v>1</v>
      </c>
      <c r="U1140" s="26" t="s">
        <v>748</v>
      </c>
      <c r="V1140" s="26" t="s">
        <v>730</v>
      </c>
      <c r="W1140" s="26" t="s">
        <v>162</v>
      </c>
      <c r="X1140" s="26" t="s">
        <v>739</v>
      </c>
    </row>
    <row r="1141" spans="1:24" x14ac:dyDescent="0.25">
      <c r="A1141" s="51">
        <v>46182</v>
      </c>
      <c r="B1141" s="4">
        <v>32203</v>
      </c>
      <c r="C1141" s="119" t="s">
        <v>74</v>
      </c>
      <c r="D1141" s="4">
        <v>1</v>
      </c>
      <c r="E1141" s="42">
        <v>174</v>
      </c>
      <c r="F1141" s="4"/>
      <c r="G1141" s="40"/>
      <c r="H1141" s="52" t="s">
        <v>143</v>
      </c>
      <c r="I1141" s="33"/>
      <c r="J1141" s="52">
        <v>47178</v>
      </c>
      <c r="K1141" s="4"/>
      <c r="L1141" s="41"/>
      <c r="M1141" s="41"/>
      <c r="N1141" s="44"/>
      <c r="O1141" s="30">
        <f t="shared" si="116"/>
        <v>0</v>
      </c>
      <c r="P1141" s="30">
        <f>IFERROR(IF(M1141="",0,M1141-I.T[[#This Row],[Data Expedição]]),"")</f>
        <v>0</v>
      </c>
      <c r="Q1141" s="32">
        <f t="shared" si="117"/>
        <v>46174</v>
      </c>
      <c r="R1141" s="26" t="str">
        <f>IFERROR(IF(H1141="Entregue",IF(COUNTIFS(I$2:$I2365,I1141)&gt;1,"x",1),"x"),"")</f>
        <v>x</v>
      </c>
      <c r="S1141" s="26">
        <v>2196</v>
      </c>
      <c r="T1141" s="26">
        <v>1</v>
      </c>
      <c r="U1141" s="26" t="s">
        <v>748</v>
      </c>
      <c r="V1141" s="26" t="s">
        <v>730</v>
      </c>
      <c r="W1141" s="26" t="s">
        <v>162</v>
      </c>
      <c r="X1141" s="26" t="s">
        <v>739</v>
      </c>
    </row>
    <row r="1142" spans="1:24" x14ac:dyDescent="0.25">
      <c r="A1142" s="41"/>
      <c r="B1142" s="4"/>
      <c r="C1142" s="119"/>
      <c r="D1142" s="4"/>
      <c r="E1142" s="42"/>
      <c r="F1142" s="4"/>
      <c r="G1142" s="40"/>
      <c r="H1142" s="4"/>
      <c r="I1142" s="33"/>
      <c r="J1142" s="4"/>
      <c r="K1142" s="4"/>
      <c r="L1142" s="41"/>
      <c r="M1142" s="41"/>
      <c r="N1142" s="33"/>
      <c r="O1142" s="26"/>
      <c r="P1142" s="26"/>
      <c r="Q1142" s="25"/>
      <c r="R1142" s="26"/>
      <c r="S1142" s="26"/>
      <c r="T1142" s="26"/>
      <c r="U1142" s="26"/>
      <c r="V1142" s="26"/>
      <c r="W1142" s="26"/>
      <c r="X1142" s="26"/>
    </row>
    <row r="1143" spans="1:24" x14ac:dyDescent="0.25">
      <c r="A1143" s="51">
        <v>46183</v>
      </c>
      <c r="B1143" s="52">
        <v>32920</v>
      </c>
      <c r="C1143" s="53" t="s">
        <v>884</v>
      </c>
      <c r="D1143" s="4">
        <v>1</v>
      </c>
      <c r="E1143" s="54">
        <v>324</v>
      </c>
      <c r="F1143" s="52"/>
      <c r="G1143" s="55"/>
      <c r="H1143" s="52" t="s">
        <v>143</v>
      </c>
      <c r="I1143" s="56"/>
      <c r="J1143" s="52">
        <v>47218</v>
      </c>
      <c r="K1143" s="52"/>
      <c r="L1143" s="51"/>
      <c r="M1143" s="51"/>
      <c r="N1143" s="58"/>
      <c r="O1143" s="57">
        <f t="shared" ref="O1143" si="118">IFERROR(IF(L1143="",0,L1143-A1143),"")</f>
        <v>0</v>
      </c>
      <c r="P1143" s="30">
        <f>IFERROR(IF(M1143="",0,M1143-I.T[[#This Row],[Data Expedição]]),"")</f>
        <v>0</v>
      </c>
      <c r="Q1143" s="59">
        <f t="shared" ref="Q1143" si="119">IFERROR(DATE(YEAR(A1143),MONTH(A1143),1),"")</f>
        <v>46174</v>
      </c>
      <c r="R1143" s="60" t="str">
        <f>IFERROR(IF(H1143="Entregue",IF(COUNTIFS(I$2:$I2374,I1143)&gt;1,"x",1),"x"),"")</f>
        <v>x</v>
      </c>
      <c r="S1143" s="26">
        <v>2196</v>
      </c>
      <c r="T1143" s="26">
        <v>1</v>
      </c>
      <c r="U1143" s="26" t="s">
        <v>748</v>
      </c>
      <c r="V1143" s="26" t="s">
        <v>730</v>
      </c>
      <c r="W1143" s="26" t="s">
        <v>161</v>
      </c>
      <c r="X1143" s="26" t="s">
        <v>739</v>
      </c>
    </row>
    <row r="1144" spans="1:24" x14ac:dyDescent="0.25">
      <c r="A1144" s="51">
        <v>46183</v>
      </c>
      <c r="B1144" s="4">
        <v>33312</v>
      </c>
      <c r="C1144" s="47" t="s">
        <v>885</v>
      </c>
      <c r="D1144" s="4">
        <v>1</v>
      </c>
      <c r="E1144" s="42">
        <v>300</v>
      </c>
      <c r="F1144" s="4"/>
      <c r="G1144" s="40"/>
      <c r="H1144" s="52" t="s">
        <v>143</v>
      </c>
      <c r="I1144" s="33"/>
      <c r="J1144" s="52">
        <v>47218</v>
      </c>
      <c r="K1144" s="4"/>
      <c r="L1144" s="41"/>
      <c r="M1144" s="41"/>
      <c r="N1144" s="44"/>
      <c r="O1144" s="30">
        <f t="shared" ref="O1144:O1146" si="120">IFERROR(IF(L1144="",0,L1144-A1144),"")</f>
        <v>0</v>
      </c>
      <c r="P1144" s="30">
        <f>IFERROR(IF(M1144="",0,M1144-I.T[[#This Row],[Data Expedição]]),"")</f>
        <v>0</v>
      </c>
      <c r="Q1144" s="32">
        <f t="shared" ref="Q1144:Q1146" si="121">IFERROR(DATE(YEAR(A1144),MONTH(A1144),1),"")</f>
        <v>46174</v>
      </c>
      <c r="R1144" s="26" t="str">
        <f>IFERROR(IF(H1144="Entregue",IF(COUNTIFS(I$2:$I2372,I1144)&gt;1,"x",1),"x"),"")</f>
        <v>x</v>
      </c>
      <c r="S1144" s="26">
        <v>2196</v>
      </c>
      <c r="T1144" s="26">
        <v>1</v>
      </c>
      <c r="U1144" s="26" t="s">
        <v>748</v>
      </c>
      <c r="V1144" s="26" t="s">
        <v>730</v>
      </c>
      <c r="W1144" s="26" t="s">
        <v>161</v>
      </c>
      <c r="X1144" s="26" t="s">
        <v>739</v>
      </c>
    </row>
    <row r="1145" spans="1:24" x14ac:dyDescent="0.25">
      <c r="A1145" s="51">
        <v>46183</v>
      </c>
      <c r="B1145" s="4">
        <v>33321</v>
      </c>
      <c r="C1145" s="47" t="s">
        <v>886</v>
      </c>
      <c r="D1145" s="4">
        <v>1</v>
      </c>
      <c r="E1145" s="42">
        <v>24</v>
      </c>
      <c r="F1145" s="4"/>
      <c r="G1145" s="40"/>
      <c r="H1145" s="52" t="s">
        <v>143</v>
      </c>
      <c r="I1145" s="33"/>
      <c r="J1145" s="52">
        <v>47218</v>
      </c>
      <c r="K1145" s="4"/>
      <c r="L1145" s="41"/>
      <c r="M1145" s="41"/>
      <c r="N1145" s="44"/>
      <c r="O1145" s="30">
        <f t="shared" si="120"/>
        <v>0</v>
      </c>
      <c r="P1145" s="30">
        <f>IFERROR(IF(M1145="",0,M1145-I.T[[#This Row],[Data Expedição]]),"")</f>
        <v>0</v>
      </c>
      <c r="Q1145" s="32">
        <f t="shared" si="121"/>
        <v>46174</v>
      </c>
      <c r="R1145" s="26" t="str">
        <f>IFERROR(IF(H1145="Entregue",IF(COUNTIFS(I$2:$I2373,I1145)&gt;1,"x",1),"x"),"")</f>
        <v>x</v>
      </c>
      <c r="S1145" s="26">
        <v>2196</v>
      </c>
      <c r="T1145" s="26">
        <v>1</v>
      </c>
      <c r="U1145" s="26" t="s">
        <v>748</v>
      </c>
      <c r="V1145" s="26" t="s">
        <v>730</v>
      </c>
      <c r="W1145" s="26" t="s">
        <v>161</v>
      </c>
      <c r="X1145" s="26" t="s">
        <v>739</v>
      </c>
    </row>
    <row r="1146" spans="1:24" x14ac:dyDescent="0.25">
      <c r="A1146" s="51">
        <v>46183</v>
      </c>
      <c r="B1146" s="4">
        <v>33275</v>
      </c>
      <c r="C1146" s="47" t="s">
        <v>887</v>
      </c>
      <c r="D1146" s="4">
        <v>1</v>
      </c>
      <c r="E1146" s="42">
        <v>222</v>
      </c>
      <c r="F1146" s="4"/>
      <c r="G1146" s="40"/>
      <c r="H1146" s="52" t="s">
        <v>143</v>
      </c>
      <c r="I1146" s="33"/>
      <c r="J1146" s="52">
        <v>47218</v>
      </c>
      <c r="K1146" s="4"/>
      <c r="L1146" s="41"/>
      <c r="M1146" s="41"/>
      <c r="N1146" s="44"/>
      <c r="O1146" s="30">
        <f t="shared" si="120"/>
        <v>0</v>
      </c>
      <c r="P1146" s="30">
        <f>IFERROR(IF(M1146="",0,M1146-I.T[[#This Row],[Data Expedição]]),"")</f>
        <v>0</v>
      </c>
      <c r="Q1146" s="32">
        <f t="shared" si="121"/>
        <v>46174</v>
      </c>
      <c r="R1146" s="26" t="str">
        <f>IFERROR(IF(H1146="Entregue",IF(COUNTIFS(I$2:$I2374,I1146)&gt;1,"x",1),"x"),"")</f>
        <v>x</v>
      </c>
      <c r="S1146" s="26">
        <v>2196</v>
      </c>
      <c r="T1146" s="26">
        <v>1</v>
      </c>
      <c r="U1146" s="26" t="s">
        <v>748</v>
      </c>
      <c r="V1146" s="26" t="s">
        <v>730</v>
      </c>
      <c r="W1146" s="26" t="s">
        <v>161</v>
      </c>
      <c r="X1146" s="26" t="s">
        <v>739</v>
      </c>
    </row>
    <row r="1147" spans="1:24" x14ac:dyDescent="0.25">
      <c r="A1147" s="110"/>
      <c r="B1147" s="111"/>
      <c r="C1147" s="112"/>
      <c r="D1147" s="111"/>
      <c r="E1147" s="113"/>
      <c r="F1147" s="111"/>
      <c r="G1147" s="114"/>
      <c r="H1147" s="111"/>
      <c r="I1147" s="115"/>
      <c r="J1147" s="111"/>
      <c r="K1147" s="111"/>
      <c r="L1147" s="110"/>
      <c r="M1147" s="110"/>
      <c r="N1147" s="115"/>
      <c r="O1147" s="116"/>
      <c r="P1147" s="116"/>
      <c r="Q1147" s="127"/>
      <c r="R1147" s="116"/>
      <c r="S1147" s="116"/>
      <c r="T1147" s="116"/>
      <c r="U1147" s="116"/>
      <c r="V1147" s="116"/>
      <c r="W1147" s="116"/>
      <c r="X1147" s="116"/>
    </row>
    <row r="1148" spans="1:24" x14ac:dyDescent="0.25">
      <c r="A1148" s="51">
        <v>46183</v>
      </c>
      <c r="B1148" s="118">
        <v>32210</v>
      </c>
      <c r="C1148" s="119" t="s">
        <v>417</v>
      </c>
      <c r="D1148" s="118">
        <v>1</v>
      </c>
      <c r="E1148" s="120">
        <v>858</v>
      </c>
      <c r="F1148" s="52" t="s">
        <v>751</v>
      </c>
      <c r="G1148" s="121">
        <v>9533</v>
      </c>
      <c r="H1148" s="52" t="s">
        <v>140</v>
      </c>
      <c r="I1148" s="122" t="s">
        <v>888</v>
      </c>
      <c r="J1148" s="118"/>
      <c r="K1148" s="118"/>
      <c r="L1148" s="117"/>
      <c r="M1148" s="117"/>
      <c r="N1148" s="123"/>
      <c r="O1148" s="124">
        <f t="shared" ref="O1148" si="122">IFERROR(IF(L1148="",0,L1148-A1148),"")</f>
        <v>0</v>
      </c>
      <c r="P1148" s="124">
        <f>IFERROR(IF(M1148="",0,M1148-I.T[[#This Row],[Data Expedição]]),"")</f>
        <v>0</v>
      </c>
      <c r="Q1148" s="125">
        <f t="shared" ref="Q1148" si="123">IFERROR(DATE(YEAR(A1148),MONTH(A1148),1),"")</f>
        <v>46174</v>
      </c>
      <c r="R1148" s="126" t="str">
        <f>IFERROR(IF(H1148="Entregue",IF(COUNTIFS(I$2:$I2381,I1148)&gt;1,"x",1),"x"),"")</f>
        <v>x</v>
      </c>
      <c r="S1148" s="26">
        <v>2196</v>
      </c>
      <c r="T1148" s="26">
        <v>1</v>
      </c>
      <c r="U1148" s="26" t="s">
        <v>748</v>
      </c>
      <c r="V1148" s="26" t="s">
        <v>730</v>
      </c>
      <c r="W1148" s="26" t="s">
        <v>581</v>
      </c>
      <c r="X1148" s="126"/>
    </row>
    <row r="1149" spans="1:24" x14ac:dyDescent="0.25">
      <c r="A1149" s="51">
        <v>46183</v>
      </c>
      <c r="B1149" s="111">
        <v>95687</v>
      </c>
      <c r="C1149" s="112" t="s">
        <v>496</v>
      </c>
      <c r="D1149" s="111">
        <v>1</v>
      </c>
      <c r="E1149" s="113">
        <v>876</v>
      </c>
      <c r="F1149" s="52" t="s">
        <v>751</v>
      </c>
      <c r="G1149" s="121">
        <v>9533</v>
      </c>
      <c r="H1149" s="52" t="s">
        <v>140</v>
      </c>
      <c r="I1149" s="122" t="s">
        <v>888</v>
      </c>
      <c r="J1149" s="111"/>
      <c r="K1149" s="111"/>
      <c r="L1149" s="110"/>
      <c r="M1149" s="110"/>
      <c r="N1149" s="130"/>
      <c r="O1149" s="131">
        <f>IFERROR(IF(L1149="",0,L1149-A1149),"")</f>
        <v>0</v>
      </c>
      <c r="P1149" s="131">
        <f>IFERROR(IF(M1149="",0,M1149-I.T[[#This Row],[Data Expedição]]),"")</f>
        <v>0</v>
      </c>
      <c r="Q1149" s="132">
        <f>IFERROR(DATE(YEAR(A1149),MONTH(A1149),1),"")</f>
        <v>46174</v>
      </c>
      <c r="R1149" s="116" t="str">
        <f>IFERROR(IF(H1149="Entregue",IF(COUNTIFS(I$2:$I2381,I1149)&gt;1,"x",1),"x"),"")</f>
        <v>x</v>
      </c>
      <c r="S1149" s="26">
        <v>2196</v>
      </c>
      <c r="T1149" s="26">
        <v>1</v>
      </c>
      <c r="U1149" s="26" t="s">
        <v>748</v>
      </c>
      <c r="V1149" s="26" t="s">
        <v>730</v>
      </c>
      <c r="W1149" s="26" t="s">
        <v>581</v>
      </c>
      <c r="X1149" s="116"/>
    </row>
    <row r="1150" spans="1:24" x14ac:dyDescent="0.25">
      <c r="A1150" s="51">
        <v>46183</v>
      </c>
      <c r="B1150" s="111">
        <v>95192</v>
      </c>
      <c r="C1150" s="112" t="s">
        <v>469</v>
      </c>
      <c r="D1150" s="111">
        <v>1</v>
      </c>
      <c r="E1150" s="113">
        <v>1380</v>
      </c>
      <c r="F1150" s="52" t="s">
        <v>751</v>
      </c>
      <c r="G1150" s="121">
        <v>9533</v>
      </c>
      <c r="H1150" s="52" t="s">
        <v>140</v>
      </c>
      <c r="I1150" s="122" t="s">
        <v>888</v>
      </c>
      <c r="J1150" s="111"/>
      <c r="K1150" s="111"/>
      <c r="L1150" s="110"/>
      <c r="M1150" s="110"/>
      <c r="N1150" s="130"/>
      <c r="O1150" s="131">
        <f t="shared" ref="O1150:O1151" si="124">IFERROR(IF(L1150="",0,L1150-A1150),"")</f>
        <v>0</v>
      </c>
      <c r="P1150" s="131">
        <f>IFERROR(IF(M1150="",0,M1150-I.T[[#This Row],[Data Expedição]]),"")</f>
        <v>0</v>
      </c>
      <c r="Q1150" s="132">
        <f t="shared" ref="Q1150:Q1151" si="125">IFERROR(DATE(YEAR(A1150),MONTH(A1150),1),"")</f>
        <v>46174</v>
      </c>
      <c r="R1150" s="116" t="str">
        <f>IFERROR(IF(H1150="Entregue",IF(COUNTIFS(I$2:$I2385,I1150)&gt;1,"x",1),"x"),"")</f>
        <v>x</v>
      </c>
      <c r="S1150" s="26">
        <v>2196</v>
      </c>
      <c r="T1150" s="26">
        <v>1</v>
      </c>
      <c r="U1150" s="26" t="s">
        <v>748</v>
      </c>
      <c r="V1150" s="26" t="s">
        <v>730</v>
      </c>
      <c r="W1150" s="26" t="s">
        <v>581</v>
      </c>
      <c r="X1150" s="116"/>
    </row>
    <row r="1151" spans="1:24" x14ac:dyDescent="0.25">
      <c r="A1151" s="51">
        <v>46183</v>
      </c>
      <c r="B1151" s="118">
        <v>32034</v>
      </c>
      <c r="C1151" s="119" t="s">
        <v>438</v>
      </c>
      <c r="D1151" s="118">
        <v>2</v>
      </c>
      <c r="E1151" s="120">
        <v>2394</v>
      </c>
      <c r="F1151" s="52" t="s">
        <v>751</v>
      </c>
      <c r="G1151" s="121">
        <v>9533</v>
      </c>
      <c r="H1151" s="52" t="s">
        <v>140</v>
      </c>
      <c r="I1151" s="122" t="s">
        <v>888</v>
      </c>
      <c r="J1151" s="118"/>
      <c r="K1151" s="118"/>
      <c r="L1151" s="117"/>
      <c r="M1151" s="117"/>
      <c r="N1151" s="123"/>
      <c r="O1151" s="124">
        <f t="shared" si="124"/>
        <v>0</v>
      </c>
      <c r="P1151" s="124">
        <f>IFERROR(IF(M1151="",0,M1151-I.T[[#This Row],[Data Expedição]]),"")</f>
        <v>0</v>
      </c>
      <c r="Q1151" s="125">
        <f t="shared" si="125"/>
        <v>46174</v>
      </c>
      <c r="R1151" s="126" t="str">
        <f>IFERROR(IF(H1151="Entregue",IF(COUNTIFS(I$2:$I2386,I1151)&gt;1,"x",1),"x"),"")</f>
        <v>x</v>
      </c>
      <c r="S1151" s="26">
        <v>2196</v>
      </c>
      <c r="T1151" s="26">
        <v>1</v>
      </c>
      <c r="U1151" s="26" t="s">
        <v>748</v>
      </c>
      <c r="V1151" s="26" t="s">
        <v>730</v>
      </c>
      <c r="W1151" s="26" t="s">
        <v>581</v>
      </c>
      <c r="X1151" s="126"/>
    </row>
    <row r="1152" spans="1:24" x14ac:dyDescent="0.25">
      <c r="A1152" s="51">
        <v>46183</v>
      </c>
      <c r="B1152" s="118">
        <v>33401</v>
      </c>
      <c r="C1152" s="119" t="s">
        <v>394</v>
      </c>
      <c r="D1152" s="118">
        <v>4</v>
      </c>
      <c r="E1152" s="120">
        <v>4140</v>
      </c>
      <c r="F1152" s="52" t="s">
        <v>751</v>
      </c>
      <c r="G1152" s="121">
        <v>9533</v>
      </c>
      <c r="H1152" s="52" t="s">
        <v>140</v>
      </c>
      <c r="I1152" s="122" t="s">
        <v>888</v>
      </c>
      <c r="J1152" s="118"/>
      <c r="K1152" s="118"/>
      <c r="L1152" s="117"/>
      <c r="M1152" s="117"/>
      <c r="N1152" s="123"/>
      <c r="O1152" s="124">
        <f>IFERROR(IF(L1152="",0,L1152-A1152),"")</f>
        <v>0</v>
      </c>
      <c r="P1152" s="124">
        <f>IFERROR(IF(M1152="",0,M1152-I.T[[#This Row],[Data Expedição]]),"")</f>
        <v>0</v>
      </c>
      <c r="Q1152" s="125">
        <f>IFERROR(DATE(YEAR(A1152),MONTH(A1152),1),"")</f>
        <v>46174</v>
      </c>
      <c r="R1152" s="126" t="str">
        <f>IFERROR(IF(H1152="Entregue",IF(COUNTIFS(I$2:$I2388,I1152)&gt;1,"x",1),"x"),"")</f>
        <v>x</v>
      </c>
      <c r="S1152" s="26">
        <v>2196</v>
      </c>
      <c r="T1152" s="26">
        <v>1</v>
      </c>
      <c r="U1152" s="26" t="s">
        <v>748</v>
      </c>
      <c r="V1152" s="26" t="s">
        <v>730</v>
      </c>
      <c r="W1152" s="26" t="s">
        <v>581</v>
      </c>
      <c r="X1152" s="126"/>
    </row>
    <row r="1153" spans="1:24" x14ac:dyDescent="0.25">
      <c r="A1153" s="51">
        <v>46183</v>
      </c>
      <c r="B1153" s="118">
        <v>95675</v>
      </c>
      <c r="C1153" s="119" t="s">
        <v>386</v>
      </c>
      <c r="D1153" s="118">
        <v>7</v>
      </c>
      <c r="E1153" s="120">
        <v>6024</v>
      </c>
      <c r="F1153" s="52" t="s">
        <v>751</v>
      </c>
      <c r="G1153" s="121">
        <v>9533</v>
      </c>
      <c r="H1153" s="52" t="s">
        <v>140</v>
      </c>
      <c r="I1153" s="122" t="s">
        <v>888</v>
      </c>
      <c r="J1153" s="118"/>
      <c r="K1153" s="118"/>
      <c r="L1153" s="117"/>
      <c r="M1153" s="117"/>
      <c r="N1153" s="123"/>
      <c r="O1153" s="124">
        <f>IFERROR(IF(L1153="",0,L1153-A1153),"")</f>
        <v>0</v>
      </c>
      <c r="P1153" s="124">
        <f>IFERROR(IF(M1153="",0,M1153-I.T[[#This Row],[Data Expedição]]),"")</f>
        <v>0</v>
      </c>
      <c r="Q1153" s="125">
        <f>IFERROR(DATE(YEAR(A1153),MONTH(A1153),1),"")</f>
        <v>46174</v>
      </c>
      <c r="R1153" s="126" t="str">
        <f>IFERROR(IF(H1153="Entregue",IF(COUNTIFS(I$2:$I2390,I1153)&gt;1,"x",1),"x"),"")</f>
        <v>x</v>
      </c>
      <c r="S1153" s="26">
        <v>2196</v>
      </c>
      <c r="T1153" s="26">
        <v>1</v>
      </c>
      <c r="U1153" s="26" t="s">
        <v>748</v>
      </c>
      <c r="V1153" s="26" t="s">
        <v>730</v>
      </c>
      <c r="W1153" s="26" t="s">
        <v>581</v>
      </c>
      <c r="X1153" s="126"/>
    </row>
    <row r="1154" spans="1:24" x14ac:dyDescent="0.25">
      <c r="A1154" s="51">
        <v>46183</v>
      </c>
      <c r="B1154" s="118">
        <v>33643</v>
      </c>
      <c r="C1154" s="119" t="s">
        <v>586</v>
      </c>
      <c r="D1154" s="118">
        <v>1</v>
      </c>
      <c r="E1154" s="120">
        <v>540</v>
      </c>
      <c r="F1154" s="52" t="s">
        <v>751</v>
      </c>
      <c r="G1154" s="121">
        <v>9533</v>
      </c>
      <c r="H1154" s="52" t="s">
        <v>140</v>
      </c>
      <c r="I1154" s="122" t="s">
        <v>888</v>
      </c>
      <c r="J1154" s="118"/>
      <c r="K1154" s="118"/>
      <c r="L1154" s="117"/>
      <c r="M1154" s="117"/>
      <c r="N1154" s="123"/>
      <c r="O1154" s="124">
        <f>IFERROR(IF(L1154="",0,L1154-A1154),"")</f>
        <v>0</v>
      </c>
      <c r="P1154" s="124">
        <f>IFERROR(IF(M1154="",0,M1154-I.T[[#This Row],[Data Expedição]]),"")</f>
        <v>0</v>
      </c>
      <c r="Q1154" s="125">
        <f>IFERROR(DATE(YEAR(A1154),MONTH(A1154),1),"")</f>
        <v>46174</v>
      </c>
      <c r="R1154" s="126" t="str">
        <f>IFERROR(IF(H1154="Entregue",IF(COUNTIFS(I$2:$I2392,I1154)&gt;1,"x",1),"x"),"")</f>
        <v>x</v>
      </c>
      <c r="S1154" s="26">
        <v>2196</v>
      </c>
      <c r="T1154" s="26">
        <v>1</v>
      </c>
      <c r="U1154" s="26" t="s">
        <v>748</v>
      </c>
      <c r="V1154" s="26" t="s">
        <v>730</v>
      </c>
      <c r="W1154" s="26" t="s">
        <v>581</v>
      </c>
      <c r="X1154" s="126"/>
    </row>
    <row r="1155" spans="1:24" x14ac:dyDescent="0.25">
      <c r="A1155" s="51">
        <v>46183</v>
      </c>
      <c r="B1155" s="118">
        <v>95556</v>
      </c>
      <c r="C1155" s="119" t="s">
        <v>590</v>
      </c>
      <c r="D1155" s="118">
        <v>1</v>
      </c>
      <c r="E1155" s="120">
        <v>552</v>
      </c>
      <c r="F1155" s="52" t="s">
        <v>751</v>
      </c>
      <c r="G1155" s="121">
        <v>9533</v>
      </c>
      <c r="H1155" s="52" t="s">
        <v>140</v>
      </c>
      <c r="I1155" s="122" t="s">
        <v>888</v>
      </c>
      <c r="J1155" s="118"/>
      <c r="K1155" s="118"/>
      <c r="L1155" s="117"/>
      <c r="M1155" s="117"/>
      <c r="N1155" s="123"/>
      <c r="O1155" s="124">
        <f>IFERROR(IF(L1155="",0,L1155-A1155),"")</f>
        <v>0</v>
      </c>
      <c r="P1155" s="124">
        <f>IFERROR(IF(M1155="",0,M1155-I.T[[#This Row],[Data Expedição]]),"")</f>
        <v>0</v>
      </c>
      <c r="Q1155" s="125">
        <f>IFERROR(DATE(YEAR(A1155),MONTH(A1155),1),"")</f>
        <v>46174</v>
      </c>
      <c r="R1155" s="126" t="str">
        <f>IFERROR(IF(H1155="Entregue",IF(COUNTIFS(I$2:$I2394,I1155)&gt;1,"x",1),"x"),"")</f>
        <v>x</v>
      </c>
      <c r="S1155" s="26">
        <v>2196</v>
      </c>
      <c r="T1155" s="26">
        <v>1</v>
      </c>
      <c r="U1155" s="26" t="s">
        <v>748</v>
      </c>
      <c r="V1155" s="26" t="s">
        <v>730</v>
      </c>
      <c r="W1155" s="26" t="s">
        <v>581</v>
      </c>
      <c r="X1155" s="126"/>
    </row>
    <row r="1156" spans="1:24" x14ac:dyDescent="0.25">
      <c r="A1156" s="51">
        <v>46183</v>
      </c>
      <c r="B1156" s="118">
        <v>8256</v>
      </c>
      <c r="C1156" s="119" t="s">
        <v>434</v>
      </c>
      <c r="D1156" s="118">
        <v>1</v>
      </c>
      <c r="E1156" s="120">
        <v>594</v>
      </c>
      <c r="F1156" s="52" t="s">
        <v>751</v>
      </c>
      <c r="G1156" s="121">
        <v>9533</v>
      </c>
      <c r="H1156" s="52" t="s">
        <v>140</v>
      </c>
      <c r="I1156" s="122" t="s">
        <v>888</v>
      </c>
      <c r="J1156" s="118"/>
      <c r="K1156" s="118"/>
      <c r="L1156" s="117"/>
      <c r="M1156" s="117"/>
      <c r="N1156" s="123"/>
      <c r="O1156" s="124">
        <f>IFERROR(IF(L1156="",0,L1156-A1156),"")</f>
        <v>0</v>
      </c>
      <c r="P1156" s="124">
        <f>IFERROR(IF(M1156="",0,M1156-I.T[[#This Row],[Data Expedição]]),"")</f>
        <v>0</v>
      </c>
      <c r="Q1156" s="125">
        <f>IFERROR(DATE(YEAR(A1156),MONTH(A1156),1),"")</f>
        <v>46174</v>
      </c>
      <c r="R1156" s="126" t="str">
        <f>IFERROR(IF(H1156="Entregue",IF(COUNTIFS(I$2:$I2396,I1156)&gt;1,"x",1),"x"),"")</f>
        <v>x</v>
      </c>
      <c r="S1156" s="26">
        <v>2196</v>
      </c>
      <c r="T1156" s="26">
        <v>1</v>
      </c>
      <c r="U1156" s="26" t="s">
        <v>748</v>
      </c>
      <c r="V1156" s="26" t="s">
        <v>730</v>
      </c>
      <c r="W1156" s="26" t="s">
        <v>581</v>
      </c>
      <c r="X1156" s="126"/>
    </row>
    <row r="1157" spans="1:24" x14ac:dyDescent="0.25">
      <c r="A1157" s="51">
        <v>46183</v>
      </c>
      <c r="B1157" s="111">
        <v>33245</v>
      </c>
      <c r="C1157" s="112" t="s">
        <v>480</v>
      </c>
      <c r="D1157" s="111">
        <v>1</v>
      </c>
      <c r="E1157" s="113">
        <v>672</v>
      </c>
      <c r="F1157" s="52" t="s">
        <v>751</v>
      </c>
      <c r="G1157" s="121">
        <v>9533</v>
      </c>
      <c r="H1157" s="52" t="s">
        <v>140</v>
      </c>
      <c r="I1157" s="122" t="s">
        <v>888</v>
      </c>
      <c r="J1157" s="111"/>
      <c r="K1157" s="111"/>
      <c r="L1157" s="110"/>
      <c r="M1157" s="110"/>
      <c r="N1157" s="130"/>
      <c r="O1157" s="131">
        <f t="shared" ref="O1157:O1158" si="126">IFERROR(IF(L1157="",0,L1157-A1157),"")</f>
        <v>0</v>
      </c>
      <c r="P1157" s="131">
        <f>IFERROR(IF(M1157="",0,M1157-I.T[[#This Row],[Data Expedição]]),"")</f>
        <v>0</v>
      </c>
      <c r="Q1157" s="132">
        <f t="shared" ref="Q1157:Q1158" si="127">IFERROR(DATE(YEAR(A1157),MONTH(A1157),1),"")</f>
        <v>46174</v>
      </c>
      <c r="R1157" s="116" t="str">
        <f>IFERROR(IF(H1157="Entregue",IF(COUNTIFS(I$2:$I2399,I1157)&gt;1,"x",1),"x"),"")</f>
        <v>x</v>
      </c>
      <c r="S1157" s="26">
        <v>2196</v>
      </c>
      <c r="T1157" s="26">
        <v>1</v>
      </c>
      <c r="U1157" s="26" t="s">
        <v>748</v>
      </c>
      <c r="V1157" s="26" t="s">
        <v>730</v>
      </c>
      <c r="W1157" s="26" t="s">
        <v>581</v>
      </c>
      <c r="X1157" s="116"/>
    </row>
    <row r="1158" spans="1:24" x14ac:dyDescent="0.25">
      <c r="A1158" s="51">
        <v>46183</v>
      </c>
      <c r="B1158" s="118">
        <v>32198</v>
      </c>
      <c r="C1158" s="119" t="s">
        <v>508</v>
      </c>
      <c r="D1158" s="118">
        <v>1</v>
      </c>
      <c r="E1158" s="120">
        <v>678</v>
      </c>
      <c r="F1158" s="52" t="s">
        <v>751</v>
      </c>
      <c r="G1158" s="121">
        <v>9533</v>
      </c>
      <c r="H1158" s="52" t="s">
        <v>140</v>
      </c>
      <c r="I1158" s="122" t="s">
        <v>888</v>
      </c>
      <c r="J1158" s="118"/>
      <c r="K1158" s="118"/>
      <c r="L1158" s="117"/>
      <c r="M1158" s="117"/>
      <c r="N1158" s="123"/>
      <c r="O1158" s="124">
        <f t="shared" si="126"/>
        <v>0</v>
      </c>
      <c r="P1158" s="124">
        <f>IFERROR(IF(M1158="",0,M1158-I.T[[#This Row],[Data Expedição]]),"")</f>
        <v>0</v>
      </c>
      <c r="Q1158" s="125">
        <f t="shared" si="127"/>
        <v>46174</v>
      </c>
      <c r="R1158" s="126" t="str">
        <f>IFERROR(IF(H1158="Entregue",IF(COUNTIFS(I$2:$I2400,I1158)&gt;1,"x",1),"x"),"")</f>
        <v>x</v>
      </c>
      <c r="S1158" s="26">
        <v>2196</v>
      </c>
      <c r="T1158" s="26">
        <v>1</v>
      </c>
      <c r="U1158" s="26" t="s">
        <v>748</v>
      </c>
      <c r="V1158" s="26" t="s">
        <v>730</v>
      </c>
      <c r="W1158" s="26" t="s">
        <v>581</v>
      </c>
      <c r="X1158" s="126"/>
    </row>
    <row r="1159" spans="1:24" x14ac:dyDescent="0.25">
      <c r="A1159" s="51">
        <v>46183</v>
      </c>
      <c r="B1159" s="118">
        <v>8255</v>
      </c>
      <c r="C1159" s="119" t="s">
        <v>494</v>
      </c>
      <c r="D1159" s="118">
        <v>1</v>
      </c>
      <c r="E1159" s="120">
        <v>732</v>
      </c>
      <c r="F1159" s="52" t="s">
        <v>751</v>
      </c>
      <c r="G1159" s="121">
        <v>9533</v>
      </c>
      <c r="H1159" s="52" t="s">
        <v>140</v>
      </c>
      <c r="I1159" s="122" t="s">
        <v>888</v>
      </c>
      <c r="J1159" s="118"/>
      <c r="K1159" s="118"/>
      <c r="L1159" s="117"/>
      <c r="M1159" s="117"/>
      <c r="N1159" s="123"/>
      <c r="O1159" s="124">
        <f>IFERROR(IF(L1159="",0,L1159-A1159),"")</f>
        <v>0</v>
      </c>
      <c r="P1159" s="124">
        <f>IFERROR(IF(M1159="",0,M1159-I.T[[#This Row],[Data Expedição]]),"")</f>
        <v>0</v>
      </c>
      <c r="Q1159" s="125">
        <f>IFERROR(DATE(YEAR(A1159),MONTH(A1159),1),"")</f>
        <v>46174</v>
      </c>
      <c r="R1159" s="126" t="str">
        <f>IFERROR(IF(H1159="Entregue",IF(COUNTIFS(I$2:$I2402,I1159)&gt;1,"x",1),"x"),"")</f>
        <v>x</v>
      </c>
      <c r="S1159" s="26">
        <v>2196</v>
      </c>
      <c r="T1159" s="26">
        <v>1</v>
      </c>
      <c r="U1159" s="26" t="s">
        <v>748</v>
      </c>
      <c r="V1159" s="26" t="s">
        <v>730</v>
      </c>
      <c r="W1159" s="26" t="s">
        <v>581</v>
      </c>
      <c r="X1159" s="126"/>
    </row>
    <row r="1160" spans="1:24" x14ac:dyDescent="0.25">
      <c r="A1160" s="51">
        <v>46183</v>
      </c>
      <c r="B1160" s="111">
        <v>31185</v>
      </c>
      <c r="C1160" s="112" t="s">
        <v>594</v>
      </c>
      <c r="D1160" s="111">
        <v>1</v>
      </c>
      <c r="E1160" s="113">
        <v>732</v>
      </c>
      <c r="F1160" s="52" t="s">
        <v>751</v>
      </c>
      <c r="G1160" s="121">
        <v>9533</v>
      </c>
      <c r="H1160" s="52" t="s">
        <v>140</v>
      </c>
      <c r="I1160" s="122" t="s">
        <v>888</v>
      </c>
      <c r="J1160" s="111"/>
      <c r="K1160" s="111"/>
      <c r="L1160" s="110"/>
      <c r="M1160" s="110"/>
      <c r="N1160" s="130"/>
      <c r="O1160" s="131">
        <f t="shared" ref="O1160:O1161" si="128">IFERROR(IF(L1160="",0,L1160-A1160),"")</f>
        <v>0</v>
      </c>
      <c r="P1160" s="131">
        <f>IFERROR(IF(M1160="",0,M1160-I.T[[#This Row],[Data Expedição]]),"")</f>
        <v>0</v>
      </c>
      <c r="Q1160" s="132">
        <f t="shared" ref="Q1160:Q1161" si="129">IFERROR(DATE(YEAR(A1160),MONTH(A1160),1),"")</f>
        <v>46174</v>
      </c>
      <c r="R1160" s="116" t="str">
        <f>IFERROR(IF(H1160="Entregue",IF(COUNTIFS(I$2:$I2405,I1160)&gt;1,"x",1),"x"),"")</f>
        <v>x</v>
      </c>
      <c r="S1160" s="26">
        <v>2196</v>
      </c>
      <c r="T1160" s="26">
        <v>1</v>
      </c>
      <c r="U1160" s="26" t="s">
        <v>748</v>
      </c>
      <c r="V1160" s="26" t="s">
        <v>730</v>
      </c>
      <c r="W1160" s="26" t="s">
        <v>581</v>
      </c>
      <c r="X1160" s="116"/>
    </row>
    <row r="1161" spans="1:24" x14ac:dyDescent="0.25">
      <c r="A1161" s="51">
        <v>46183</v>
      </c>
      <c r="B1161" s="118">
        <v>33629</v>
      </c>
      <c r="C1161" s="119" t="s">
        <v>486</v>
      </c>
      <c r="D1161" s="118">
        <v>1</v>
      </c>
      <c r="E1161" s="120">
        <v>738</v>
      </c>
      <c r="F1161" s="52" t="s">
        <v>751</v>
      </c>
      <c r="G1161" s="121">
        <v>9533</v>
      </c>
      <c r="H1161" s="52" t="s">
        <v>140</v>
      </c>
      <c r="I1161" s="122" t="s">
        <v>888</v>
      </c>
      <c r="J1161" s="118"/>
      <c r="K1161" s="118"/>
      <c r="L1161" s="117"/>
      <c r="M1161" s="117"/>
      <c r="N1161" s="123"/>
      <c r="O1161" s="124">
        <f t="shared" si="128"/>
        <v>0</v>
      </c>
      <c r="P1161" s="124">
        <f>IFERROR(IF(M1161="",0,M1161-I.T[[#This Row],[Data Expedição]]),"")</f>
        <v>0</v>
      </c>
      <c r="Q1161" s="125">
        <f t="shared" si="129"/>
        <v>46174</v>
      </c>
      <c r="R1161" s="126" t="str">
        <f>IFERROR(IF(H1161="Entregue",IF(COUNTIFS(I$2:$I2406,I1161)&gt;1,"x",1),"x"),"")</f>
        <v>x</v>
      </c>
      <c r="S1161" s="26">
        <v>2196</v>
      </c>
      <c r="T1161" s="26">
        <v>1</v>
      </c>
      <c r="U1161" s="26" t="s">
        <v>748</v>
      </c>
      <c r="V1161" s="26" t="s">
        <v>730</v>
      </c>
      <c r="W1161" s="26" t="s">
        <v>581</v>
      </c>
      <c r="X1161" s="126"/>
    </row>
    <row r="1162" spans="1:24" x14ac:dyDescent="0.25">
      <c r="A1162" s="51">
        <v>46183</v>
      </c>
      <c r="B1162" s="111">
        <v>32769</v>
      </c>
      <c r="C1162" s="112" t="s">
        <v>596</v>
      </c>
      <c r="D1162" s="111">
        <v>1</v>
      </c>
      <c r="E1162" s="113">
        <v>762</v>
      </c>
      <c r="F1162" s="52" t="s">
        <v>751</v>
      </c>
      <c r="G1162" s="121">
        <v>9533</v>
      </c>
      <c r="H1162" s="52" t="s">
        <v>140</v>
      </c>
      <c r="I1162" s="122" t="s">
        <v>888</v>
      </c>
      <c r="J1162" s="111"/>
      <c r="K1162" s="111"/>
      <c r="L1162" s="110"/>
      <c r="M1162" s="110"/>
      <c r="N1162" s="130"/>
      <c r="O1162" s="131">
        <f t="shared" ref="O1162:O1164" si="130">IFERROR(IF(L1162="",0,L1162-A1162),"")</f>
        <v>0</v>
      </c>
      <c r="P1162" s="131">
        <f>IFERROR(IF(M1162="",0,M1162-I.T[[#This Row],[Data Expedição]]),"")</f>
        <v>0</v>
      </c>
      <c r="Q1162" s="132">
        <f t="shared" ref="Q1162:Q1164" si="131">IFERROR(DATE(YEAR(A1162),MONTH(A1162),1),"")</f>
        <v>46174</v>
      </c>
      <c r="R1162" s="116" t="str">
        <f>IFERROR(IF(H1162="Entregue",IF(COUNTIFS(I$2:$I2410,I1162)&gt;1,"x",1),"x"),"")</f>
        <v>x</v>
      </c>
      <c r="S1162" s="26">
        <v>2196</v>
      </c>
      <c r="T1162" s="26">
        <v>1</v>
      </c>
      <c r="U1162" s="26" t="s">
        <v>748</v>
      </c>
      <c r="V1162" s="26" t="s">
        <v>730</v>
      </c>
      <c r="W1162" s="26" t="s">
        <v>581</v>
      </c>
      <c r="X1162" s="116"/>
    </row>
    <row r="1163" spans="1:24" x14ac:dyDescent="0.25">
      <c r="A1163" s="51">
        <v>46183</v>
      </c>
      <c r="B1163" s="111">
        <v>32237</v>
      </c>
      <c r="C1163" s="112" t="s">
        <v>492</v>
      </c>
      <c r="D1163" s="111">
        <v>1</v>
      </c>
      <c r="E1163" s="113">
        <v>768</v>
      </c>
      <c r="F1163" s="52" t="s">
        <v>751</v>
      </c>
      <c r="G1163" s="121">
        <v>9533</v>
      </c>
      <c r="H1163" s="52" t="s">
        <v>140</v>
      </c>
      <c r="I1163" s="122" t="s">
        <v>888</v>
      </c>
      <c r="J1163" s="111"/>
      <c r="K1163" s="111"/>
      <c r="L1163" s="110"/>
      <c r="M1163" s="110"/>
      <c r="N1163" s="130"/>
      <c r="O1163" s="131">
        <f t="shared" si="130"/>
        <v>0</v>
      </c>
      <c r="P1163" s="131">
        <f>IFERROR(IF(M1163="",0,M1163-I.T[[#This Row],[Data Expedição]]),"")</f>
        <v>0</v>
      </c>
      <c r="Q1163" s="132">
        <f t="shared" si="131"/>
        <v>46174</v>
      </c>
      <c r="R1163" s="116" t="str">
        <f>IFERROR(IF(H1163="Entregue",IF(COUNTIFS(I$2:$I2411,I1163)&gt;1,"x",1),"x"),"")</f>
        <v>x</v>
      </c>
      <c r="S1163" s="26">
        <v>2196</v>
      </c>
      <c r="T1163" s="26">
        <v>1</v>
      </c>
      <c r="U1163" s="26" t="s">
        <v>748</v>
      </c>
      <c r="V1163" s="26" t="s">
        <v>730</v>
      </c>
      <c r="W1163" s="26" t="s">
        <v>581</v>
      </c>
      <c r="X1163" s="116"/>
    </row>
    <row r="1164" spans="1:24" x14ac:dyDescent="0.25">
      <c r="A1164" s="51">
        <v>46183</v>
      </c>
      <c r="B1164" s="118">
        <v>30359</v>
      </c>
      <c r="C1164" s="119" t="s">
        <v>597</v>
      </c>
      <c r="D1164" s="118">
        <v>1</v>
      </c>
      <c r="E1164" s="120">
        <v>780</v>
      </c>
      <c r="F1164" s="52" t="s">
        <v>751</v>
      </c>
      <c r="G1164" s="121">
        <v>9533</v>
      </c>
      <c r="H1164" s="52" t="s">
        <v>140</v>
      </c>
      <c r="I1164" s="122" t="s">
        <v>888</v>
      </c>
      <c r="J1164" s="118"/>
      <c r="K1164" s="118"/>
      <c r="L1164" s="117"/>
      <c r="M1164" s="117"/>
      <c r="N1164" s="123"/>
      <c r="O1164" s="124">
        <f t="shared" si="130"/>
        <v>0</v>
      </c>
      <c r="P1164" s="124">
        <f>IFERROR(IF(M1164="",0,M1164-I.T[[#This Row],[Data Expedição]]),"")</f>
        <v>0</v>
      </c>
      <c r="Q1164" s="125">
        <f t="shared" si="131"/>
        <v>46174</v>
      </c>
      <c r="R1164" s="126" t="str">
        <f>IFERROR(IF(H1164="Entregue",IF(COUNTIFS(I$2:$I2412,I1164)&gt;1,"x",1),"x"),"")</f>
        <v>x</v>
      </c>
      <c r="S1164" s="26">
        <v>2196</v>
      </c>
      <c r="T1164" s="26">
        <v>1</v>
      </c>
      <c r="U1164" s="26" t="s">
        <v>748</v>
      </c>
      <c r="V1164" s="26" t="s">
        <v>730</v>
      </c>
      <c r="W1164" s="26" t="s">
        <v>581</v>
      </c>
      <c r="X1164" s="126"/>
    </row>
    <row r="1165" spans="1:24" x14ac:dyDescent="0.25">
      <c r="A1165" s="51">
        <v>46183</v>
      </c>
      <c r="B1165" s="118">
        <v>32913</v>
      </c>
      <c r="C1165" s="119" t="s">
        <v>462</v>
      </c>
      <c r="D1165" s="118">
        <v>1</v>
      </c>
      <c r="E1165" s="120">
        <v>798</v>
      </c>
      <c r="F1165" s="52" t="s">
        <v>751</v>
      </c>
      <c r="G1165" s="121">
        <v>9533</v>
      </c>
      <c r="H1165" s="52" t="s">
        <v>140</v>
      </c>
      <c r="I1165" s="122" t="s">
        <v>888</v>
      </c>
      <c r="J1165" s="118"/>
      <c r="K1165" s="118"/>
      <c r="L1165" s="117"/>
      <c r="M1165" s="117"/>
      <c r="N1165" s="123"/>
      <c r="O1165" s="124">
        <f>IFERROR(IF(L1165="",0,L1165-A1165),"")</f>
        <v>0</v>
      </c>
      <c r="P1165" s="124">
        <f>IFERROR(IF(M1165="",0,M1165-I.T[[#This Row],[Data Expedição]]),"")</f>
        <v>0</v>
      </c>
      <c r="Q1165" s="125">
        <f>IFERROR(DATE(YEAR(A1165),MONTH(A1165),1),"")</f>
        <v>46174</v>
      </c>
      <c r="R1165" s="126" t="str">
        <f>IFERROR(IF(H1165="Entregue",IF(COUNTIFS(I$2:$I2414,I1165)&gt;1,"x",1),"x"),"")</f>
        <v>x</v>
      </c>
      <c r="S1165" s="26">
        <v>2196</v>
      </c>
      <c r="T1165" s="26">
        <v>1</v>
      </c>
      <c r="U1165" s="26" t="s">
        <v>748</v>
      </c>
      <c r="V1165" s="26" t="s">
        <v>730</v>
      </c>
      <c r="W1165" s="26" t="s">
        <v>581</v>
      </c>
      <c r="X1165" s="126"/>
    </row>
    <row r="1166" spans="1:24" x14ac:dyDescent="0.25">
      <c r="A1166" s="51">
        <v>46183</v>
      </c>
      <c r="B1166" s="118">
        <v>34758</v>
      </c>
      <c r="C1166" s="119" t="s">
        <v>598</v>
      </c>
      <c r="D1166" s="118">
        <v>1</v>
      </c>
      <c r="E1166" s="120">
        <v>810</v>
      </c>
      <c r="F1166" s="52" t="s">
        <v>756</v>
      </c>
      <c r="G1166" s="121">
        <v>9534</v>
      </c>
      <c r="H1166" s="52" t="s">
        <v>140</v>
      </c>
      <c r="I1166" s="122" t="s">
        <v>889</v>
      </c>
      <c r="J1166" s="118"/>
      <c r="K1166" s="118"/>
      <c r="L1166" s="117"/>
      <c r="M1166" s="117"/>
      <c r="N1166" s="123"/>
      <c r="O1166" s="124">
        <f>IFERROR(IF(L1166="",0,L1166-A1166),"")</f>
        <v>0</v>
      </c>
      <c r="P1166" s="124">
        <f>IFERROR(IF(M1166="",0,M1166-I.T[[#This Row],[Data Expedição]]),"")</f>
        <v>0</v>
      </c>
      <c r="Q1166" s="125">
        <f>IFERROR(DATE(YEAR(A1166),MONTH(A1166),1),"")</f>
        <v>46174</v>
      </c>
      <c r="R1166" s="126" t="str">
        <f>IFERROR(IF(H1166="Entregue",IF(COUNTIFS(I$2:$I2416,I1166)&gt;1,"x",1),"x"),"")</f>
        <v>x</v>
      </c>
      <c r="S1166" s="26">
        <v>2196</v>
      </c>
      <c r="T1166" s="26">
        <v>1</v>
      </c>
      <c r="U1166" s="26" t="s">
        <v>748</v>
      </c>
      <c r="V1166" s="26" t="s">
        <v>730</v>
      </c>
      <c r="W1166" s="26" t="s">
        <v>581</v>
      </c>
      <c r="X1166" s="126"/>
    </row>
    <row r="1167" spans="1:24" x14ac:dyDescent="0.25">
      <c r="A1167" s="51">
        <v>46183</v>
      </c>
      <c r="B1167" s="118">
        <v>30358</v>
      </c>
      <c r="C1167" s="119" t="s">
        <v>599</v>
      </c>
      <c r="D1167" s="118">
        <v>1</v>
      </c>
      <c r="E1167" s="120">
        <v>828</v>
      </c>
      <c r="F1167" s="52" t="s">
        <v>756</v>
      </c>
      <c r="G1167" s="121">
        <v>9534</v>
      </c>
      <c r="H1167" s="52" t="s">
        <v>140</v>
      </c>
      <c r="I1167" s="122" t="s">
        <v>889</v>
      </c>
      <c r="J1167" s="118"/>
      <c r="K1167" s="118"/>
      <c r="L1167" s="117"/>
      <c r="M1167" s="117"/>
      <c r="N1167" s="123"/>
      <c r="O1167" s="124">
        <f>IFERROR(IF(L1167="",0,L1167-A1167),"")</f>
        <v>0</v>
      </c>
      <c r="P1167" s="124">
        <f>IFERROR(IF(M1167="",0,M1167-I.T[[#This Row],[Data Expedição]]),"")</f>
        <v>0</v>
      </c>
      <c r="Q1167" s="125">
        <f>IFERROR(DATE(YEAR(A1167),MONTH(A1167),1),"")</f>
        <v>46174</v>
      </c>
      <c r="R1167" s="126" t="str">
        <f>IFERROR(IF(H1167="Entregue",IF(COUNTIFS(I$2:$I2418,I1167)&gt;1,"x",1),"x"),"")</f>
        <v>x</v>
      </c>
      <c r="S1167" s="26">
        <v>2196</v>
      </c>
      <c r="T1167" s="26">
        <v>1</v>
      </c>
      <c r="U1167" s="26" t="s">
        <v>748</v>
      </c>
      <c r="V1167" s="26" t="s">
        <v>730</v>
      </c>
      <c r="W1167" s="26" t="s">
        <v>581</v>
      </c>
      <c r="X1167" s="126"/>
    </row>
    <row r="1168" spans="1:24" x14ac:dyDescent="0.25">
      <c r="A1168" s="51">
        <v>46183</v>
      </c>
      <c r="B1168" s="111">
        <v>34849</v>
      </c>
      <c r="C1168" s="112" t="s">
        <v>601</v>
      </c>
      <c r="D1168" s="111">
        <v>1</v>
      </c>
      <c r="E1168" s="113">
        <v>852</v>
      </c>
      <c r="F1168" s="52" t="s">
        <v>756</v>
      </c>
      <c r="G1168" s="121">
        <v>9534</v>
      </c>
      <c r="H1168" s="52" t="s">
        <v>140</v>
      </c>
      <c r="I1168" s="122" t="s">
        <v>889</v>
      </c>
      <c r="J1168" s="111"/>
      <c r="K1168" s="111"/>
      <c r="L1168" s="110"/>
      <c r="M1168" s="110"/>
      <c r="N1168" s="130"/>
      <c r="O1168" s="131">
        <f t="shared" ref="O1168:O1169" si="132">IFERROR(IF(L1168="",0,L1168-A1168),"")</f>
        <v>0</v>
      </c>
      <c r="P1168" s="131">
        <f>IFERROR(IF(M1168="",0,M1168-I.T[[#This Row],[Data Expedição]]),"")</f>
        <v>0</v>
      </c>
      <c r="Q1168" s="132">
        <f t="shared" ref="Q1168:Q1169" si="133">IFERROR(DATE(YEAR(A1168),MONTH(A1168),1),"")</f>
        <v>46174</v>
      </c>
      <c r="R1168" s="116" t="str">
        <f>IFERROR(IF(H1168="Entregue",IF(COUNTIFS(I$2:$I2421,I1168)&gt;1,"x",1),"x"),"")</f>
        <v>x</v>
      </c>
      <c r="S1168" s="26">
        <v>2196</v>
      </c>
      <c r="T1168" s="26">
        <v>1</v>
      </c>
      <c r="U1168" s="26" t="s">
        <v>748</v>
      </c>
      <c r="V1168" s="26" t="s">
        <v>730</v>
      </c>
      <c r="W1168" s="26" t="s">
        <v>581</v>
      </c>
      <c r="X1168" s="116"/>
    </row>
    <row r="1169" spans="1:24" x14ac:dyDescent="0.25">
      <c r="A1169" s="51">
        <v>46183</v>
      </c>
      <c r="B1169" s="118">
        <v>34850</v>
      </c>
      <c r="C1169" s="119" t="s">
        <v>602</v>
      </c>
      <c r="D1169" s="118">
        <v>1</v>
      </c>
      <c r="E1169" s="120">
        <v>852</v>
      </c>
      <c r="F1169" s="52" t="s">
        <v>756</v>
      </c>
      <c r="G1169" s="121">
        <v>9534</v>
      </c>
      <c r="H1169" s="52" t="s">
        <v>140</v>
      </c>
      <c r="I1169" s="122" t="s">
        <v>889</v>
      </c>
      <c r="J1169" s="118"/>
      <c r="K1169" s="118"/>
      <c r="L1169" s="117"/>
      <c r="M1169" s="117"/>
      <c r="N1169" s="123"/>
      <c r="O1169" s="124">
        <f t="shared" si="132"/>
        <v>0</v>
      </c>
      <c r="P1169" s="124">
        <f>IFERROR(IF(M1169="",0,M1169-I.T[[#This Row],[Data Expedição]]),"")</f>
        <v>0</v>
      </c>
      <c r="Q1169" s="125">
        <f t="shared" si="133"/>
        <v>46174</v>
      </c>
      <c r="R1169" s="126" t="str">
        <f>IFERROR(IF(H1169="Entregue",IF(COUNTIFS(I$2:$I2422,I1169)&gt;1,"x",1),"x"),"")</f>
        <v>x</v>
      </c>
      <c r="S1169" s="26">
        <v>2196</v>
      </c>
      <c r="T1169" s="26">
        <v>1</v>
      </c>
      <c r="U1169" s="26" t="s">
        <v>748</v>
      </c>
      <c r="V1169" s="26" t="s">
        <v>730</v>
      </c>
      <c r="W1169" s="26" t="s">
        <v>581</v>
      </c>
      <c r="X1169" s="126"/>
    </row>
    <row r="1170" spans="1:24" x14ac:dyDescent="0.25">
      <c r="A1170" s="51">
        <v>46183</v>
      </c>
      <c r="B1170" s="111">
        <v>32245</v>
      </c>
      <c r="C1170" s="112" t="s">
        <v>603</v>
      </c>
      <c r="D1170" s="111">
        <v>1</v>
      </c>
      <c r="E1170" s="113">
        <v>888</v>
      </c>
      <c r="F1170" s="52" t="s">
        <v>756</v>
      </c>
      <c r="G1170" s="121">
        <v>9534</v>
      </c>
      <c r="H1170" s="52" t="s">
        <v>140</v>
      </c>
      <c r="I1170" s="122" t="s">
        <v>889</v>
      </c>
      <c r="J1170" s="111"/>
      <c r="K1170" s="111"/>
      <c r="L1170" s="110"/>
      <c r="M1170" s="110"/>
      <c r="N1170" s="130"/>
      <c r="O1170" s="131">
        <f t="shared" ref="O1170:O1180" si="134">IFERROR(IF(L1170="",0,L1170-A1170),"")</f>
        <v>0</v>
      </c>
      <c r="P1170" s="131">
        <f>IFERROR(IF(M1170="",0,M1170-I.T[[#This Row],[Data Expedição]]),"")</f>
        <v>0</v>
      </c>
      <c r="Q1170" s="132">
        <f t="shared" ref="Q1170:Q1180" si="135">IFERROR(DATE(YEAR(A1170),MONTH(A1170),1),"")</f>
        <v>46174</v>
      </c>
      <c r="R1170" s="116" t="str">
        <f>IFERROR(IF(H1170="Entregue",IF(COUNTIFS(I$2:$I2434,I1170)&gt;1,"x",1),"x"),"")</f>
        <v>x</v>
      </c>
      <c r="S1170" s="26">
        <v>2196</v>
      </c>
      <c r="T1170" s="26">
        <v>1</v>
      </c>
      <c r="U1170" s="26" t="s">
        <v>748</v>
      </c>
      <c r="V1170" s="26" t="s">
        <v>730</v>
      </c>
      <c r="W1170" s="26" t="s">
        <v>581</v>
      </c>
      <c r="X1170" s="116"/>
    </row>
    <row r="1171" spans="1:24" x14ac:dyDescent="0.25">
      <c r="A1171" s="51">
        <v>46183</v>
      </c>
      <c r="B1171" s="111">
        <v>43317</v>
      </c>
      <c r="C1171" s="112" t="s">
        <v>497</v>
      </c>
      <c r="D1171" s="111">
        <v>1</v>
      </c>
      <c r="E1171" s="113">
        <v>900</v>
      </c>
      <c r="F1171" s="52" t="s">
        <v>756</v>
      </c>
      <c r="G1171" s="121">
        <v>9534</v>
      </c>
      <c r="H1171" s="52" t="s">
        <v>140</v>
      </c>
      <c r="I1171" s="122" t="s">
        <v>889</v>
      </c>
      <c r="J1171" s="111"/>
      <c r="K1171" s="111"/>
      <c r="L1171" s="110"/>
      <c r="M1171" s="110"/>
      <c r="N1171" s="130"/>
      <c r="O1171" s="131">
        <f t="shared" si="134"/>
        <v>0</v>
      </c>
      <c r="P1171" s="131">
        <f>IFERROR(IF(M1171="",0,M1171-I.T[[#This Row],[Data Expedição]]),"")</f>
        <v>0</v>
      </c>
      <c r="Q1171" s="132">
        <f t="shared" si="135"/>
        <v>46174</v>
      </c>
      <c r="R1171" s="116" t="str">
        <f>IFERROR(IF(H1171="Entregue",IF(COUNTIFS(I$2:$I2435,I1171)&gt;1,"x",1),"x"),"")</f>
        <v>x</v>
      </c>
      <c r="S1171" s="26">
        <v>2196</v>
      </c>
      <c r="T1171" s="26">
        <v>1</v>
      </c>
      <c r="U1171" s="26" t="s">
        <v>748</v>
      </c>
      <c r="V1171" s="26" t="s">
        <v>730</v>
      </c>
      <c r="W1171" s="26" t="s">
        <v>581</v>
      </c>
      <c r="X1171" s="116"/>
    </row>
    <row r="1172" spans="1:24" x14ac:dyDescent="0.25">
      <c r="A1172" s="51">
        <v>46183</v>
      </c>
      <c r="B1172" s="111">
        <v>95197</v>
      </c>
      <c r="C1172" s="112" t="s">
        <v>418</v>
      </c>
      <c r="D1172" s="111">
        <v>1</v>
      </c>
      <c r="E1172" s="113">
        <v>912</v>
      </c>
      <c r="F1172" s="52" t="s">
        <v>756</v>
      </c>
      <c r="G1172" s="121">
        <v>9534</v>
      </c>
      <c r="H1172" s="52" t="s">
        <v>140</v>
      </c>
      <c r="I1172" s="122" t="s">
        <v>889</v>
      </c>
      <c r="J1172" s="111"/>
      <c r="K1172" s="111"/>
      <c r="L1172" s="110"/>
      <c r="M1172" s="110"/>
      <c r="N1172" s="130"/>
      <c r="O1172" s="131">
        <f t="shared" si="134"/>
        <v>0</v>
      </c>
      <c r="P1172" s="131">
        <f>IFERROR(IF(M1172="",0,M1172-I.T[[#This Row],[Data Expedição]]),"")</f>
        <v>0</v>
      </c>
      <c r="Q1172" s="132">
        <f t="shared" si="135"/>
        <v>46174</v>
      </c>
      <c r="R1172" s="116" t="str">
        <f>IFERROR(IF(H1172="Entregue",IF(COUNTIFS(I$2:$I2436,I1172)&gt;1,"x",1),"x"),"")</f>
        <v>x</v>
      </c>
      <c r="S1172" s="26">
        <v>2196</v>
      </c>
      <c r="T1172" s="26">
        <v>1</v>
      </c>
      <c r="U1172" s="26" t="s">
        <v>748</v>
      </c>
      <c r="V1172" s="26" t="s">
        <v>730</v>
      </c>
      <c r="W1172" s="26" t="s">
        <v>581</v>
      </c>
      <c r="X1172" s="116"/>
    </row>
    <row r="1173" spans="1:24" x14ac:dyDescent="0.25">
      <c r="A1173" s="51">
        <v>46183</v>
      </c>
      <c r="B1173" s="111">
        <v>30360</v>
      </c>
      <c r="C1173" s="112" t="s">
        <v>604</v>
      </c>
      <c r="D1173" s="111">
        <v>1</v>
      </c>
      <c r="E1173" s="113">
        <v>918</v>
      </c>
      <c r="F1173" s="52" t="s">
        <v>756</v>
      </c>
      <c r="G1173" s="121">
        <v>9534</v>
      </c>
      <c r="H1173" s="52" t="s">
        <v>140</v>
      </c>
      <c r="I1173" s="122" t="s">
        <v>889</v>
      </c>
      <c r="J1173" s="111"/>
      <c r="K1173" s="111"/>
      <c r="L1173" s="110"/>
      <c r="M1173" s="110"/>
      <c r="N1173" s="130"/>
      <c r="O1173" s="131">
        <f t="shared" si="134"/>
        <v>0</v>
      </c>
      <c r="P1173" s="131">
        <f>IFERROR(IF(M1173="",0,M1173-I.T[[#This Row],[Data Expedição]]),"")</f>
        <v>0</v>
      </c>
      <c r="Q1173" s="132">
        <f t="shared" si="135"/>
        <v>46174</v>
      </c>
      <c r="R1173" s="116" t="str">
        <f>IFERROR(IF(H1173="Entregue",IF(COUNTIFS(I$2:$I2437,I1173)&gt;1,"x",1),"x"),"")</f>
        <v>x</v>
      </c>
      <c r="S1173" s="26">
        <v>2196</v>
      </c>
      <c r="T1173" s="26">
        <v>1</v>
      </c>
      <c r="U1173" s="26" t="s">
        <v>748</v>
      </c>
      <c r="V1173" s="26" t="s">
        <v>730</v>
      </c>
      <c r="W1173" s="26" t="s">
        <v>581</v>
      </c>
      <c r="X1173" s="116"/>
    </row>
    <row r="1174" spans="1:24" x14ac:dyDescent="0.25">
      <c r="A1174" s="51">
        <v>46183</v>
      </c>
      <c r="B1174" s="111">
        <v>95004</v>
      </c>
      <c r="C1174" s="112" t="s">
        <v>605</v>
      </c>
      <c r="D1174" s="111">
        <v>1</v>
      </c>
      <c r="E1174" s="113">
        <v>918</v>
      </c>
      <c r="F1174" s="52" t="s">
        <v>756</v>
      </c>
      <c r="G1174" s="121">
        <v>9534</v>
      </c>
      <c r="H1174" s="52" t="s">
        <v>140</v>
      </c>
      <c r="I1174" s="122" t="s">
        <v>889</v>
      </c>
      <c r="J1174" s="111"/>
      <c r="K1174" s="111"/>
      <c r="L1174" s="110"/>
      <c r="M1174" s="110"/>
      <c r="N1174" s="130"/>
      <c r="O1174" s="131">
        <f t="shared" si="134"/>
        <v>0</v>
      </c>
      <c r="P1174" s="131">
        <f>IFERROR(IF(M1174="",0,M1174-I.T[[#This Row],[Data Expedição]]),"")</f>
        <v>0</v>
      </c>
      <c r="Q1174" s="132">
        <f t="shared" si="135"/>
        <v>46174</v>
      </c>
      <c r="R1174" s="116" t="str">
        <f>IFERROR(IF(H1174="Entregue",IF(COUNTIFS(I$2:$I2438,I1174)&gt;1,"x",1),"x"),"")</f>
        <v>x</v>
      </c>
      <c r="S1174" s="26">
        <v>2196</v>
      </c>
      <c r="T1174" s="26">
        <v>1</v>
      </c>
      <c r="U1174" s="26" t="s">
        <v>748</v>
      </c>
      <c r="V1174" s="26" t="s">
        <v>730</v>
      </c>
      <c r="W1174" s="26" t="s">
        <v>581</v>
      </c>
      <c r="X1174" s="116"/>
    </row>
    <row r="1175" spans="1:24" x14ac:dyDescent="0.25">
      <c r="A1175" s="51">
        <v>46183</v>
      </c>
      <c r="B1175" s="111">
        <v>32246</v>
      </c>
      <c r="C1175" s="112" t="s">
        <v>606</v>
      </c>
      <c r="D1175" s="111">
        <v>1</v>
      </c>
      <c r="E1175" s="113">
        <v>936</v>
      </c>
      <c r="F1175" s="52" t="s">
        <v>756</v>
      </c>
      <c r="G1175" s="121">
        <v>9534</v>
      </c>
      <c r="H1175" s="52" t="s">
        <v>140</v>
      </c>
      <c r="I1175" s="122" t="s">
        <v>889</v>
      </c>
      <c r="J1175" s="111"/>
      <c r="K1175" s="111"/>
      <c r="L1175" s="110"/>
      <c r="M1175" s="110"/>
      <c r="N1175" s="130"/>
      <c r="O1175" s="131">
        <f t="shared" si="134"/>
        <v>0</v>
      </c>
      <c r="P1175" s="131">
        <f>IFERROR(IF(M1175="",0,M1175-I.T[[#This Row],[Data Expedição]]),"")</f>
        <v>0</v>
      </c>
      <c r="Q1175" s="132">
        <f t="shared" si="135"/>
        <v>46174</v>
      </c>
      <c r="R1175" s="116" t="str">
        <f>IFERROR(IF(H1175="Entregue",IF(COUNTIFS(I$2:$I2439,I1175)&gt;1,"x",1),"x"),"")</f>
        <v>x</v>
      </c>
      <c r="S1175" s="26">
        <v>2196</v>
      </c>
      <c r="T1175" s="26">
        <v>1</v>
      </c>
      <c r="U1175" s="26" t="s">
        <v>748</v>
      </c>
      <c r="V1175" s="26" t="s">
        <v>730</v>
      </c>
      <c r="W1175" s="26" t="s">
        <v>581</v>
      </c>
      <c r="X1175" s="116"/>
    </row>
    <row r="1176" spans="1:24" x14ac:dyDescent="0.25">
      <c r="A1176" s="51">
        <v>46183</v>
      </c>
      <c r="B1176" s="111">
        <v>8254</v>
      </c>
      <c r="C1176" s="112" t="s">
        <v>404</v>
      </c>
      <c r="D1176" s="111">
        <v>1</v>
      </c>
      <c r="E1176" s="113">
        <v>978</v>
      </c>
      <c r="F1176" s="52" t="s">
        <v>756</v>
      </c>
      <c r="G1176" s="121">
        <v>9534</v>
      </c>
      <c r="H1176" s="52" t="s">
        <v>140</v>
      </c>
      <c r="I1176" s="122" t="s">
        <v>889</v>
      </c>
      <c r="J1176" s="111"/>
      <c r="K1176" s="111"/>
      <c r="L1176" s="110"/>
      <c r="M1176" s="110"/>
      <c r="N1176" s="130"/>
      <c r="O1176" s="131">
        <f t="shared" si="134"/>
        <v>0</v>
      </c>
      <c r="P1176" s="131">
        <f>IFERROR(IF(M1176="",0,M1176-I.T[[#This Row],[Data Expedição]]),"")</f>
        <v>0</v>
      </c>
      <c r="Q1176" s="132">
        <f t="shared" si="135"/>
        <v>46174</v>
      </c>
      <c r="R1176" s="116" t="str">
        <f>IFERROR(IF(H1176="Entregue",IF(COUNTIFS(I$2:$I2440,I1176)&gt;1,"x",1),"x"),"")</f>
        <v>x</v>
      </c>
      <c r="S1176" s="26">
        <v>2196</v>
      </c>
      <c r="T1176" s="26">
        <v>1</v>
      </c>
      <c r="U1176" s="26" t="s">
        <v>748</v>
      </c>
      <c r="V1176" s="26" t="s">
        <v>730</v>
      </c>
      <c r="W1176" s="26" t="s">
        <v>581</v>
      </c>
      <c r="X1176" s="116"/>
    </row>
    <row r="1177" spans="1:24" x14ac:dyDescent="0.25">
      <c r="A1177" s="51">
        <v>46183</v>
      </c>
      <c r="B1177" s="111">
        <v>43735</v>
      </c>
      <c r="C1177" s="112" t="s">
        <v>487</v>
      </c>
      <c r="D1177" s="111">
        <v>1</v>
      </c>
      <c r="E1177" s="113">
        <v>1020</v>
      </c>
      <c r="F1177" s="52" t="s">
        <v>756</v>
      </c>
      <c r="G1177" s="121">
        <v>9534</v>
      </c>
      <c r="H1177" s="52" t="s">
        <v>140</v>
      </c>
      <c r="I1177" s="122" t="s">
        <v>889</v>
      </c>
      <c r="J1177" s="111"/>
      <c r="K1177" s="111"/>
      <c r="L1177" s="110"/>
      <c r="M1177" s="110"/>
      <c r="N1177" s="130"/>
      <c r="O1177" s="131">
        <f t="shared" si="134"/>
        <v>0</v>
      </c>
      <c r="P1177" s="131">
        <f>IFERROR(IF(M1177="",0,M1177-I.T[[#This Row],[Data Expedição]]),"")</f>
        <v>0</v>
      </c>
      <c r="Q1177" s="132">
        <f t="shared" si="135"/>
        <v>46174</v>
      </c>
      <c r="R1177" s="116" t="str">
        <f>IFERROR(IF(H1177="Entregue",IF(COUNTIFS(I$2:$I2441,I1177)&gt;1,"x",1),"x"),"")</f>
        <v>x</v>
      </c>
      <c r="S1177" s="26">
        <v>2196</v>
      </c>
      <c r="T1177" s="26">
        <v>1</v>
      </c>
      <c r="U1177" s="26" t="s">
        <v>748</v>
      </c>
      <c r="V1177" s="26" t="s">
        <v>730</v>
      </c>
      <c r="W1177" s="26" t="s">
        <v>581</v>
      </c>
      <c r="X1177" s="116"/>
    </row>
    <row r="1178" spans="1:24" x14ac:dyDescent="0.25">
      <c r="A1178" s="51">
        <v>46183</v>
      </c>
      <c r="B1178" s="111">
        <v>34851</v>
      </c>
      <c r="C1178" s="112" t="s">
        <v>607</v>
      </c>
      <c r="D1178" s="111">
        <v>1</v>
      </c>
      <c r="E1178" s="113">
        <v>1068</v>
      </c>
      <c r="F1178" s="52" t="s">
        <v>756</v>
      </c>
      <c r="G1178" s="121">
        <v>9534</v>
      </c>
      <c r="H1178" s="52" t="s">
        <v>140</v>
      </c>
      <c r="I1178" s="122" t="s">
        <v>889</v>
      </c>
      <c r="J1178" s="111"/>
      <c r="K1178" s="111"/>
      <c r="L1178" s="110"/>
      <c r="M1178" s="110"/>
      <c r="N1178" s="130"/>
      <c r="O1178" s="131">
        <f t="shared" si="134"/>
        <v>0</v>
      </c>
      <c r="P1178" s="131">
        <f>IFERROR(IF(M1178="",0,M1178-I.T[[#This Row],[Data Expedição]]),"")</f>
        <v>0</v>
      </c>
      <c r="Q1178" s="132">
        <f t="shared" si="135"/>
        <v>46174</v>
      </c>
      <c r="R1178" s="116" t="str">
        <f>IFERROR(IF(H1178="Entregue",IF(COUNTIFS(I$2:$I2442,I1178)&gt;1,"x",1),"x"),"")</f>
        <v>x</v>
      </c>
      <c r="S1178" s="26">
        <v>2196</v>
      </c>
      <c r="T1178" s="26">
        <v>1</v>
      </c>
      <c r="U1178" s="26" t="s">
        <v>748</v>
      </c>
      <c r="V1178" s="26" t="s">
        <v>730</v>
      </c>
      <c r="W1178" s="26" t="s">
        <v>581</v>
      </c>
      <c r="X1178" s="116"/>
    </row>
    <row r="1179" spans="1:24" x14ac:dyDescent="0.25">
      <c r="A1179" s="51">
        <v>46183</v>
      </c>
      <c r="B1179" s="111">
        <v>31765</v>
      </c>
      <c r="C1179" s="112" t="s">
        <v>608</v>
      </c>
      <c r="D1179" s="111">
        <v>1</v>
      </c>
      <c r="E1179" s="113">
        <v>1116</v>
      </c>
      <c r="F1179" s="52" t="s">
        <v>756</v>
      </c>
      <c r="G1179" s="121">
        <v>9534</v>
      </c>
      <c r="H1179" s="52" t="s">
        <v>140</v>
      </c>
      <c r="I1179" s="122" t="s">
        <v>889</v>
      </c>
      <c r="J1179" s="111"/>
      <c r="K1179" s="111"/>
      <c r="L1179" s="110"/>
      <c r="M1179" s="110"/>
      <c r="N1179" s="130"/>
      <c r="O1179" s="131">
        <f t="shared" si="134"/>
        <v>0</v>
      </c>
      <c r="P1179" s="131">
        <f>IFERROR(IF(M1179="",0,M1179-I.T[[#This Row],[Data Expedição]]),"")</f>
        <v>0</v>
      </c>
      <c r="Q1179" s="132">
        <f t="shared" si="135"/>
        <v>46174</v>
      </c>
      <c r="R1179" s="116" t="str">
        <f>IFERROR(IF(H1179="Entregue",IF(COUNTIFS(I$2:$I2443,I1179)&gt;1,"x",1),"x"),"")</f>
        <v>x</v>
      </c>
      <c r="S1179" s="26">
        <v>2196</v>
      </c>
      <c r="T1179" s="26">
        <v>1</v>
      </c>
      <c r="U1179" s="26" t="s">
        <v>748</v>
      </c>
      <c r="V1179" s="26" t="s">
        <v>730</v>
      </c>
      <c r="W1179" s="26" t="s">
        <v>581</v>
      </c>
      <c r="X1179" s="116"/>
    </row>
    <row r="1180" spans="1:24" x14ac:dyDescent="0.25">
      <c r="A1180" s="51">
        <v>46183</v>
      </c>
      <c r="B1180" s="118">
        <v>33371</v>
      </c>
      <c r="C1180" s="119" t="s">
        <v>470</v>
      </c>
      <c r="D1180" s="118">
        <v>1</v>
      </c>
      <c r="E1180" s="120">
        <v>1134</v>
      </c>
      <c r="F1180" s="52" t="s">
        <v>756</v>
      </c>
      <c r="G1180" s="121">
        <v>9534</v>
      </c>
      <c r="H1180" s="52" t="s">
        <v>140</v>
      </c>
      <c r="I1180" s="122" t="s">
        <v>889</v>
      </c>
      <c r="J1180" s="118"/>
      <c r="K1180" s="118"/>
      <c r="L1180" s="117"/>
      <c r="M1180" s="117"/>
      <c r="N1180" s="123"/>
      <c r="O1180" s="124">
        <f t="shared" si="134"/>
        <v>0</v>
      </c>
      <c r="P1180" s="124">
        <f>IFERROR(IF(M1180="",0,M1180-I.T[[#This Row],[Data Expedição]]),"")</f>
        <v>0</v>
      </c>
      <c r="Q1180" s="125">
        <f t="shared" si="135"/>
        <v>46174</v>
      </c>
      <c r="R1180" s="126" t="str">
        <f>IFERROR(IF(H1180="Entregue",IF(COUNTIFS(I$2:$I2444,I1180)&gt;1,"x",1),"x"),"")</f>
        <v>x</v>
      </c>
      <c r="S1180" s="26">
        <v>2196</v>
      </c>
      <c r="T1180" s="26">
        <v>1</v>
      </c>
      <c r="U1180" s="26" t="s">
        <v>748</v>
      </c>
      <c r="V1180" s="26" t="s">
        <v>730</v>
      </c>
      <c r="W1180" s="26" t="s">
        <v>581</v>
      </c>
      <c r="X1180" s="126"/>
    </row>
    <row r="1181" spans="1:24" x14ac:dyDescent="0.25">
      <c r="A1181" s="51">
        <v>46183</v>
      </c>
      <c r="B1181" s="111">
        <v>34693</v>
      </c>
      <c r="C1181" s="112" t="s">
        <v>437</v>
      </c>
      <c r="D1181" s="111">
        <v>4</v>
      </c>
      <c r="E1181" s="113">
        <v>1518</v>
      </c>
      <c r="F1181" s="52" t="s">
        <v>756</v>
      </c>
      <c r="G1181" s="121">
        <v>9534</v>
      </c>
      <c r="H1181" s="52" t="s">
        <v>140</v>
      </c>
      <c r="I1181" s="122" t="s">
        <v>889</v>
      </c>
      <c r="J1181" s="111"/>
      <c r="K1181" s="111"/>
      <c r="L1181" s="110"/>
      <c r="M1181" s="110"/>
      <c r="N1181" s="130"/>
      <c r="O1181" s="131">
        <f t="shared" ref="O1181:O1183" si="136">IFERROR(IF(L1181="",0,L1181-A1181),"")</f>
        <v>0</v>
      </c>
      <c r="P1181" s="131">
        <f>IFERROR(IF(M1181="",0,M1181-I.T[[#This Row],[Data Expedição]]),"")</f>
        <v>0</v>
      </c>
      <c r="Q1181" s="132">
        <f t="shared" ref="Q1181:Q1183" si="137">IFERROR(DATE(YEAR(A1181),MONTH(A1181),1),"")</f>
        <v>46174</v>
      </c>
      <c r="R1181" s="116" t="str">
        <f>IFERROR(IF(H1181="Entregue",IF(COUNTIFS(I$2:$I2448,I1181)&gt;1,"x",1),"x"),"")</f>
        <v>x</v>
      </c>
      <c r="S1181" s="26">
        <v>2196</v>
      </c>
      <c r="T1181" s="26">
        <v>1</v>
      </c>
      <c r="U1181" s="26" t="s">
        <v>748</v>
      </c>
      <c r="V1181" s="26" t="s">
        <v>730</v>
      </c>
      <c r="W1181" s="26" t="s">
        <v>581</v>
      </c>
      <c r="X1181" s="116"/>
    </row>
    <row r="1182" spans="1:24" x14ac:dyDescent="0.25">
      <c r="A1182" s="51">
        <v>46183</v>
      </c>
      <c r="B1182" s="111">
        <v>32194</v>
      </c>
      <c r="C1182" s="112" t="s">
        <v>450</v>
      </c>
      <c r="D1182" s="111">
        <v>1</v>
      </c>
      <c r="E1182" s="113">
        <v>1698</v>
      </c>
      <c r="F1182" s="52" t="s">
        <v>756</v>
      </c>
      <c r="G1182" s="121">
        <v>9534</v>
      </c>
      <c r="H1182" s="52" t="s">
        <v>140</v>
      </c>
      <c r="I1182" s="122" t="s">
        <v>889</v>
      </c>
      <c r="J1182" s="111"/>
      <c r="K1182" s="111"/>
      <c r="L1182" s="110"/>
      <c r="M1182" s="110"/>
      <c r="N1182" s="130"/>
      <c r="O1182" s="131">
        <f t="shared" si="136"/>
        <v>0</v>
      </c>
      <c r="P1182" s="131">
        <f>IFERROR(IF(M1182="",0,M1182-I.T[[#This Row],[Data Expedição]]),"")</f>
        <v>0</v>
      </c>
      <c r="Q1182" s="132">
        <f t="shared" si="137"/>
        <v>46174</v>
      </c>
      <c r="R1182" s="116" t="str">
        <f>IFERROR(IF(H1182="Entregue",IF(COUNTIFS(I$2:$I2449,I1182)&gt;1,"x",1),"x"),"")</f>
        <v>x</v>
      </c>
      <c r="S1182" s="26">
        <v>2196</v>
      </c>
      <c r="T1182" s="26">
        <v>1</v>
      </c>
      <c r="U1182" s="26" t="s">
        <v>748</v>
      </c>
      <c r="V1182" s="26" t="s">
        <v>730</v>
      </c>
      <c r="W1182" s="26" t="s">
        <v>581</v>
      </c>
      <c r="X1182" s="116"/>
    </row>
    <row r="1183" spans="1:24" x14ac:dyDescent="0.25">
      <c r="A1183" s="51">
        <v>46183</v>
      </c>
      <c r="B1183" s="118">
        <v>33579</v>
      </c>
      <c r="C1183" s="119" t="s">
        <v>436</v>
      </c>
      <c r="D1183" s="118">
        <v>1</v>
      </c>
      <c r="E1183" s="120">
        <v>1704</v>
      </c>
      <c r="F1183" s="52" t="s">
        <v>756</v>
      </c>
      <c r="G1183" s="121">
        <v>9534</v>
      </c>
      <c r="H1183" s="52" t="s">
        <v>140</v>
      </c>
      <c r="I1183" s="122" t="s">
        <v>889</v>
      </c>
      <c r="J1183" s="118"/>
      <c r="K1183" s="118"/>
      <c r="L1183" s="117"/>
      <c r="M1183" s="117"/>
      <c r="N1183" s="123"/>
      <c r="O1183" s="124">
        <f t="shared" si="136"/>
        <v>0</v>
      </c>
      <c r="P1183" s="124">
        <f>IFERROR(IF(M1183="",0,M1183-I.T[[#This Row],[Data Expedição]]),"")</f>
        <v>0</v>
      </c>
      <c r="Q1183" s="125">
        <f t="shared" si="137"/>
        <v>46174</v>
      </c>
      <c r="R1183" s="126" t="str">
        <f>IFERROR(IF(H1183="Entregue",IF(COUNTIFS(I$2:$I2450,I1183)&gt;1,"x",1),"x"),"")</f>
        <v>x</v>
      </c>
      <c r="S1183" s="26">
        <v>2196</v>
      </c>
      <c r="T1183" s="26">
        <v>1</v>
      </c>
      <c r="U1183" s="26" t="s">
        <v>748</v>
      </c>
      <c r="V1183" s="26" t="s">
        <v>730</v>
      </c>
      <c r="W1183" s="26" t="s">
        <v>581</v>
      </c>
      <c r="X1183" s="126"/>
    </row>
    <row r="1184" spans="1:24" x14ac:dyDescent="0.25">
      <c r="A1184" s="51">
        <v>46183</v>
      </c>
      <c r="B1184" s="111">
        <v>33557</v>
      </c>
      <c r="C1184" s="112" t="s">
        <v>457</v>
      </c>
      <c r="D1184" s="111">
        <v>1</v>
      </c>
      <c r="E1184" s="113">
        <v>1902</v>
      </c>
      <c r="F1184" s="52" t="s">
        <v>756</v>
      </c>
      <c r="G1184" s="121">
        <v>9534</v>
      </c>
      <c r="H1184" s="52" t="s">
        <v>140</v>
      </c>
      <c r="I1184" s="122" t="s">
        <v>889</v>
      </c>
      <c r="J1184" s="111"/>
      <c r="K1184" s="111"/>
      <c r="L1184" s="110"/>
      <c r="M1184" s="110"/>
      <c r="N1184" s="130"/>
      <c r="O1184" s="131">
        <f t="shared" ref="O1184:O1185" si="138">IFERROR(IF(L1184="",0,L1184-A1184),"")</f>
        <v>0</v>
      </c>
      <c r="P1184" s="131">
        <f>IFERROR(IF(M1184="",0,M1184-I.T[[#This Row],[Data Expedição]]),"")</f>
        <v>0</v>
      </c>
      <c r="Q1184" s="132">
        <f t="shared" ref="Q1184:Q1185" si="139">IFERROR(DATE(YEAR(A1184),MONTH(A1184),1),"")</f>
        <v>46174</v>
      </c>
      <c r="R1184" s="116" t="str">
        <f>IFERROR(IF(H1184="Entregue",IF(COUNTIFS(I$2:$I2453,I1184)&gt;1,"x",1),"x"),"")</f>
        <v>x</v>
      </c>
      <c r="S1184" s="26">
        <v>2196</v>
      </c>
      <c r="T1184" s="26">
        <v>1</v>
      </c>
      <c r="U1184" s="26" t="s">
        <v>748</v>
      </c>
      <c r="V1184" s="26" t="s">
        <v>730</v>
      </c>
      <c r="W1184" s="26" t="s">
        <v>581</v>
      </c>
      <c r="X1184" s="116"/>
    </row>
    <row r="1185" spans="1:24" x14ac:dyDescent="0.25">
      <c r="A1185" s="51">
        <v>46183</v>
      </c>
      <c r="B1185" s="118">
        <v>33558</v>
      </c>
      <c r="C1185" s="119" t="s">
        <v>442</v>
      </c>
      <c r="D1185" s="118">
        <v>1</v>
      </c>
      <c r="E1185" s="120">
        <v>1932</v>
      </c>
      <c r="F1185" s="52" t="s">
        <v>756</v>
      </c>
      <c r="G1185" s="121">
        <v>9534</v>
      </c>
      <c r="H1185" s="52" t="s">
        <v>140</v>
      </c>
      <c r="I1185" s="122" t="s">
        <v>889</v>
      </c>
      <c r="J1185" s="118"/>
      <c r="K1185" s="118"/>
      <c r="L1185" s="117"/>
      <c r="M1185" s="117"/>
      <c r="N1185" s="123"/>
      <c r="O1185" s="124">
        <f t="shared" si="138"/>
        <v>0</v>
      </c>
      <c r="P1185" s="124">
        <f>IFERROR(IF(M1185="",0,M1185-I.T[[#This Row],[Data Expedição]]),"")</f>
        <v>0</v>
      </c>
      <c r="Q1185" s="125">
        <f t="shared" si="139"/>
        <v>46174</v>
      </c>
      <c r="R1185" s="126" t="str">
        <f>IFERROR(IF(H1185="Entregue",IF(COUNTIFS(I$2:$I2454,I1185)&gt;1,"x",1),"x"),"")</f>
        <v>x</v>
      </c>
      <c r="S1185" s="26">
        <v>2196</v>
      </c>
      <c r="T1185" s="26">
        <v>1</v>
      </c>
      <c r="U1185" s="26" t="s">
        <v>748</v>
      </c>
      <c r="V1185" s="26" t="s">
        <v>730</v>
      </c>
      <c r="W1185" s="26" t="s">
        <v>581</v>
      </c>
      <c r="X1185" s="126"/>
    </row>
    <row r="1186" spans="1:24" x14ac:dyDescent="0.25">
      <c r="A1186" s="51">
        <v>46183</v>
      </c>
      <c r="B1186" s="111">
        <v>33593</v>
      </c>
      <c r="C1186" s="112" t="s">
        <v>458</v>
      </c>
      <c r="D1186" s="111">
        <v>1</v>
      </c>
      <c r="E1186" s="113">
        <v>1998</v>
      </c>
      <c r="F1186" s="52" t="s">
        <v>756</v>
      </c>
      <c r="G1186" s="121">
        <v>9534</v>
      </c>
      <c r="H1186" s="52" t="s">
        <v>140</v>
      </c>
      <c r="I1186" s="122" t="s">
        <v>889</v>
      </c>
      <c r="J1186" s="111"/>
      <c r="K1186" s="111"/>
      <c r="L1186" s="110"/>
      <c r="M1186" s="110"/>
      <c r="N1186" s="130"/>
      <c r="O1186" s="131">
        <f t="shared" ref="O1186:O1188" si="140">IFERROR(IF(L1186="",0,L1186-A1186),"")</f>
        <v>0</v>
      </c>
      <c r="P1186" s="131">
        <f>IFERROR(IF(M1186="",0,M1186-I.T[[#This Row],[Data Expedição]]),"")</f>
        <v>0</v>
      </c>
      <c r="Q1186" s="132">
        <f t="shared" ref="Q1186:Q1188" si="141">IFERROR(DATE(YEAR(A1186),MONTH(A1186),1),"")</f>
        <v>46174</v>
      </c>
      <c r="R1186" s="116" t="str">
        <f>IFERROR(IF(H1186="Entregue",IF(COUNTIFS(I$2:$I2458,I1186)&gt;1,"x",1),"x"),"")</f>
        <v>x</v>
      </c>
      <c r="S1186" s="26">
        <v>2196</v>
      </c>
      <c r="T1186" s="26">
        <v>1</v>
      </c>
      <c r="U1186" s="26" t="s">
        <v>748</v>
      </c>
      <c r="V1186" s="26" t="s">
        <v>730</v>
      </c>
      <c r="W1186" s="26" t="s">
        <v>581</v>
      </c>
      <c r="X1186" s="116"/>
    </row>
    <row r="1187" spans="1:24" x14ac:dyDescent="0.25">
      <c r="A1187" s="51">
        <v>46183</v>
      </c>
      <c r="B1187" s="111">
        <v>30513</v>
      </c>
      <c r="C1187" s="112" t="s">
        <v>421</v>
      </c>
      <c r="D1187" s="111">
        <v>2</v>
      </c>
      <c r="E1187" s="113">
        <v>2058</v>
      </c>
      <c r="F1187" s="52" t="s">
        <v>756</v>
      </c>
      <c r="G1187" s="121">
        <v>9534</v>
      </c>
      <c r="H1187" s="52" t="s">
        <v>140</v>
      </c>
      <c r="I1187" s="122" t="s">
        <v>889</v>
      </c>
      <c r="J1187" s="111"/>
      <c r="K1187" s="111"/>
      <c r="L1187" s="110"/>
      <c r="M1187" s="110"/>
      <c r="N1187" s="130"/>
      <c r="O1187" s="131">
        <f t="shared" si="140"/>
        <v>0</v>
      </c>
      <c r="P1187" s="131">
        <f>IFERROR(IF(M1187="",0,M1187-I.T[[#This Row],[Data Expedição]]),"")</f>
        <v>0</v>
      </c>
      <c r="Q1187" s="132">
        <f t="shared" si="141"/>
        <v>46174</v>
      </c>
      <c r="R1187" s="116" t="str">
        <f>IFERROR(IF(H1187="Entregue",IF(COUNTIFS(I$2:$I2459,I1187)&gt;1,"x",1),"x"),"")</f>
        <v>x</v>
      </c>
      <c r="S1187" s="26">
        <v>2196</v>
      </c>
      <c r="T1187" s="26">
        <v>1</v>
      </c>
      <c r="U1187" s="26" t="s">
        <v>748</v>
      </c>
      <c r="V1187" s="26" t="s">
        <v>730</v>
      </c>
      <c r="W1187" s="26" t="s">
        <v>581</v>
      </c>
      <c r="X1187" s="116"/>
    </row>
    <row r="1188" spans="1:24" x14ac:dyDescent="0.25">
      <c r="A1188" s="51">
        <v>46183</v>
      </c>
      <c r="B1188" s="118">
        <v>33587</v>
      </c>
      <c r="C1188" s="119" t="s">
        <v>443</v>
      </c>
      <c r="D1188" s="118">
        <v>2</v>
      </c>
      <c r="E1188" s="120">
        <v>2124</v>
      </c>
      <c r="F1188" s="52" t="s">
        <v>756</v>
      </c>
      <c r="G1188" s="121">
        <v>9534</v>
      </c>
      <c r="H1188" s="52" t="s">
        <v>140</v>
      </c>
      <c r="I1188" s="122" t="s">
        <v>889</v>
      </c>
      <c r="J1188" s="118"/>
      <c r="K1188" s="118"/>
      <c r="L1188" s="117"/>
      <c r="M1188" s="117"/>
      <c r="N1188" s="123"/>
      <c r="O1188" s="124">
        <f t="shared" si="140"/>
        <v>0</v>
      </c>
      <c r="P1188" s="124">
        <f>IFERROR(IF(M1188="",0,M1188-I.T[[#This Row],[Data Expedição]]),"")</f>
        <v>0</v>
      </c>
      <c r="Q1188" s="125">
        <f t="shared" si="141"/>
        <v>46174</v>
      </c>
      <c r="R1188" s="126" t="str">
        <f>IFERROR(IF(H1188="Entregue",IF(COUNTIFS(I$2:$I2460,I1188)&gt;1,"x",1),"x"),"")</f>
        <v>x</v>
      </c>
      <c r="S1188" s="26">
        <v>2196</v>
      </c>
      <c r="T1188" s="26">
        <v>1</v>
      </c>
      <c r="U1188" s="26" t="s">
        <v>748</v>
      </c>
      <c r="V1188" s="26" t="s">
        <v>730</v>
      </c>
      <c r="W1188" s="26" t="s">
        <v>581</v>
      </c>
      <c r="X1188" s="126"/>
    </row>
    <row r="1189" spans="1:24" x14ac:dyDescent="0.25">
      <c r="A1189" s="51">
        <v>46183</v>
      </c>
      <c r="B1189" s="111">
        <v>32429</v>
      </c>
      <c r="C1189" s="112" t="s">
        <v>429</v>
      </c>
      <c r="D1189" s="111">
        <v>3</v>
      </c>
      <c r="E1189" s="113">
        <v>2220</v>
      </c>
      <c r="F1189" s="4" t="s">
        <v>759</v>
      </c>
      <c r="G1189" s="114">
        <v>9535</v>
      </c>
      <c r="H1189" s="52" t="s">
        <v>140</v>
      </c>
      <c r="I1189" s="115" t="s">
        <v>890</v>
      </c>
      <c r="J1189" s="111"/>
      <c r="K1189" s="111"/>
      <c r="L1189" s="110"/>
      <c r="M1189" s="110"/>
      <c r="N1189" s="130"/>
      <c r="O1189" s="131">
        <f t="shared" ref="O1189:O1190" si="142">IFERROR(IF(L1189="",0,L1189-A1189),"")</f>
        <v>0</v>
      </c>
      <c r="P1189" s="131">
        <f>IFERROR(IF(M1189="",0,M1189-I.T[[#This Row],[Data Expedição]]),"")</f>
        <v>0</v>
      </c>
      <c r="Q1189" s="132">
        <f t="shared" ref="Q1189:Q1190" si="143">IFERROR(DATE(YEAR(A1189),MONTH(A1189),1),"")</f>
        <v>46174</v>
      </c>
      <c r="R1189" s="116" t="str">
        <f>IFERROR(IF(H1189="Entregue",IF(COUNTIFS(I$2:$I2463,I1189)&gt;1,"x",1),"x"),"")</f>
        <v>x</v>
      </c>
      <c r="S1189" s="26">
        <v>2196</v>
      </c>
      <c r="T1189" s="26">
        <v>1</v>
      </c>
      <c r="U1189" s="26" t="s">
        <v>748</v>
      </c>
      <c r="V1189" s="26" t="s">
        <v>730</v>
      </c>
      <c r="W1189" s="26" t="s">
        <v>581</v>
      </c>
      <c r="X1189" s="116"/>
    </row>
    <row r="1190" spans="1:24" x14ac:dyDescent="0.25">
      <c r="A1190" s="51">
        <v>46183</v>
      </c>
      <c r="B1190" s="118">
        <v>33642</v>
      </c>
      <c r="C1190" s="119" t="s">
        <v>425</v>
      </c>
      <c r="D1190" s="118">
        <v>2</v>
      </c>
      <c r="E1190" s="120">
        <v>2280</v>
      </c>
      <c r="F1190" s="4" t="s">
        <v>759</v>
      </c>
      <c r="G1190" s="114">
        <v>9535</v>
      </c>
      <c r="H1190" s="52" t="s">
        <v>140</v>
      </c>
      <c r="I1190" s="115" t="s">
        <v>890</v>
      </c>
      <c r="J1190" s="118"/>
      <c r="K1190" s="118"/>
      <c r="L1190" s="117"/>
      <c r="M1190" s="117"/>
      <c r="N1190" s="123"/>
      <c r="O1190" s="124">
        <f t="shared" si="142"/>
        <v>0</v>
      </c>
      <c r="P1190" s="124">
        <f>IFERROR(IF(M1190="",0,M1190-I.T[[#This Row],[Data Expedição]]),"")</f>
        <v>0</v>
      </c>
      <c r="Q1190" s="125">
        <f t="shared" si="143"/>
        <v>46174</v>
      </c>
      <c r="R1190" s="126" t="str">
        <f>IFERROR(IF(H1190="Entregue",IF(COUNTIFS(I$2:$I2464,I1190)&gt;1,"x",1),"x"),"")</f>
        <v>x</v>
      </c>
      <c r="S1190" s="26">
        <v>2196</v>
      </c>
      <c r="T1190" s="26">
        <v>1</v>
      </c>
      <c r="U1190" s="26" t="s">
        <v>748</v>
      </c>
      <c r="V1190" s="26" t="s">
        <v>730</v>
      </c>
      <c r="W1190" s="26" t="s">
        <v>581</v>
      </c>
      <c r="X1190" s="126"/>
    </row>
    <row r="1191" spans="1:24" x14ac:dyDescent="0.25">
      <c r="A1191" s="51">
        <v>46183</v>
      </c>
      <c r="B1191" s="118">
        <v>95195</v>
      </c>
      <c r="C1191" s="119" t="s">
        <v>414</v>
      </c>
      <c r="D1191" s="118">
        <v>3</v>
      </c>
      <c r="E1191" s="120">
        <v>2322</v>
      </c>
      <c r="F1191" s="4" t="s">
        <v>759</v>
      </c>
      <c r="G1191" s="114">
        <v>9535</v>
      </c>
      <c r="H1191" s="52" t="s">
        <v>140</v>
      </c>
      <c r="I1191" s="115" t="s">
        <v>890</v>
      </c>
      <c r="J1191" s="118"/>
      <c r="K1191" s="118"/>
      <c r="L1191" s="117"/>
      <c r="M1191" s="117"/>
      <c r="N1191" s="123"/>
      <c r="O1191" s="124">
        <f>IFERROR(IF(L1191="",0,L1191-A1191),"")</f>
        <v>0</v>
      </c>
      <c r="P1191" s="124">
        <f>IFERROR(IF(M1191="",0,M1191-I.T[[#This Row],[Data Expedição]]),"")</f>
        <v>0</v>
      </c>
      <c r="Q1191" s="125">
        <f>IFERROR(DATE(YEAR(A1191),MONTH(A1191),1),"")</f>
        <v>46174</v>
      </c>
      <c r="R1191" s="126" t="str">
        <f>IFERROR(IF(H1191="Entregue",IF(COUNTIFS(I$2:$I2466,I1191)&gt;1,"x",1),"x"),"")</f>
        <v>x</v>
      </c>
      <c r="S1191" s="26">
        <v>2196</v>
      </c>
      <c r="T1191" s="26">
        <v>1</v>
      </c>
      <c r="U1191" s="26" t="s">
        <v>748</v>
      </c>
      <c r="V1191" s="26" t="s">
        <v>730</v>
      </c>
      <c r="W1191" s="26" t="s">
        <v>581</v>
      </c>
      <c r="X1191" s="126"/>
    </row>
    <row r="1192" spans="1:24" x14ac:dyDescent="0.25">
      <c r="A1192" s="51">
        <v>46183</v>
      </c>
      <c r="B1192" s="118">
        <v>32023</v>
      </c>
      <c r="C1192" s="119" t="s">
        <v>398</v>
      </c>
      <c r="D1192" s="118">
        <v>3</v>
      </c>
      <c r="E1192" s="120">
        <v>4074</v>
      </c>
      <c r="F1192" s="4" t="s">
        <v>759</v>
      </c>
      <c r="G1192" s="114">
        <v>9535</v>
      </c>
      <c r="H1192" s="52" t="s">
        <v>140</v>
      </c>
      <c r="I1192" s="115" t="s">
        <v>890</v>
      </c>
      <c r="J1192" s="118"/>
      <c r="K1192" s="118"/>
      <c r="L1192" s="117"/>
      <c r="M1192" s="117"/>
      <c r="N1192" s="123"/>
      <c r="O1192" s="124">
        <f>IFERROR(IF(L1192="",0,L1192-A1192),"")</f>
        <v>0</v>
      </c>
      <c r="P1192" s="124">
        <f>IFERROR(IF(M1192="",0,M1192-I.T[[#This Row],[Data Expedição]]),"")</f>
        <v>0</v>
      </c>
      <c r="Q1192" s="125">
        <f>IFERROR(DATE(YEAR(A1192),MONTH(A1192),1),"")</f>
        <v>46174</v>
      </c>
      <c r="R1192" s="126" t="str">
        <f>IFERROR(IF(H1192="Entregue",IF(COUNTIFS(I$2:$I2468,I1192)&gt;1,"x",1),"x"),"")</f>
        <v>x</v>
      </c>
      <c r="S1192" s="26">
        <v>2196</v>
      </c>
      <c r="T1192" s="26">
        <v>1</v>
      </c>
      <c r="U1192" s="26" t="s">
        <v>748</v>
      </c>
      <c r="V1192" s="26" t="s">
        <v>730</v>
      </c>
      <c r="W1192" s="26" t="s">
        <v>581</v>
      </c>
      <c r="X1192" s="126"/>
    </row>
    <row r="1193" spans="1:24" x14ac:dyDescent="0.25">
      <c r="A1193" s="51">
        <v>46183</v>
      </c>
      <c r="B1193" s="118">
        <v>32432</v>
      </c>
      <c r="C1193" s="119" t="s">
        <v>381</v>
      </c>
      <c r="D1193" s="118">
        <v>7</v>
      </c>
      <c r="E1193" s="120">
        <v>4920</v>
      </c>
      <c r="F1193" s="4" t="s">
        <v>759</v>
      </c>
      <c r="G1193" s="114">
        <v>9535</v>
      </c>
      <c r="H1193" s="52" t="s">
        <v>140</v>
      </c>
      <c r="I1193" s="115" t="s">
        <v>890</v>
      </c>
      <c r="J1193" s="118"/>
      <c r="K1193" s="118"/>
      <c r="L1193" s="117"/>
      <c r="M1193" s="117"/>
      <c r="N1193" s="123"/>
      <c r="O1193" s="124">
        <f>IFERROR(IF(L1193="",0,L1193-A1193),"")</f>
        <v>0</v>
      </c>
      <c r="P1193" s="124">
        <f>IFERROR(IF(M1193="",0,M1193-I.T[[#This Row],[Data Expedição]]),"")</f>
        <v>0</v>
      </c>
      <c r="Q1193" s="125">
        <f>IFERROR(DATE(YEAR(A1193),MONTH(A1193),1),"")</f>
        <v>46174</v>
      </c>
      <c r="R1193" s="126" t="str">
        <f>IFERROR(IF(H1193="Entregue",IF(COUNTIFS(I$2:$I2470,I1193)&gt;1,"x",1),"x"),"")</f>
        <v>x</v>
      </c>
      <c r="S1193" s="26">
        <v>2196</v>
      </c>
      <c r="T1193" s="26">
        <v>1</v>
      </c>
      <c r="U1193" s="26" t="s">
        <v>748</v>
      </c>
      <c r="V1193" s="26" t="s">
        <v>730</v>
      </c>
      <c r="W1193" s="26" t="s">
        <v>581</v>
      </c>
      <c r="X1193" s="126"/>
    </row>
    <row r="1194" spans="1:24" x14ac:dyDescent="0.25">
      <c r="A1194" s="110"/>
      <c r="B1194" s="111"/>
      <c r="C1194" s="112"/>
      <c r="D1194" s="111"/>
      <c r="E1194" s="113"/>
      <c r="F1194" s="111"/>
      <c r="G1194" s="114"/>
      <c r="H1194" s="111"/>
      <c r="I1194" s="115"/>
      <c r="J1194" s="111"/>
      <c r="K1194" s="111"/>
      <c r="L1194" s="110"/>
      <c r="M1194" s="110"/>
      <c r="N1194" s="115"/>
      <c r="O1194" s="116"/>
      <c r="P1194" s="116"/>
      <c r="Q1194" s="127"/>
      <c r="R1194" s="116"/>
      <c r="S1194" s="116"/>
      <c r="T1194" s="116"/>
      <c r="U1194" s="116"/>
      <c r="V1194" s="116"/>
      <c r="W1194" s="116"/>
      <c r="X1194" s="116"/>
    </row>
    <row r="1195" spans="1:24" x14ac:dyDescent="0.25">
      <c r="A1195" s="117">
        <v>46183</v>
      </c>
      <c r="B1195" s="118">
        <v>32920</v>
      </c>
      <c r="C1195" s="119" t="s">
        <v>124</v>
      </c>
      <c r="D1195" s="118">
        <v>1</v>
      </c>
      <c r="E1195" s="120">
        <v>432</v>
      </c>
      <c r="F1195" s="118"/>
      <c r="G1195" s="121"/>
      <c r="H1195" s="118" t="s">
        <v>143</v>
      </c>
      <c r="I1195" s="122"/>
      <c r="J1195" s="118"/>
      <c r="K1195" s="118"/>
      <c r="L1195" s="117"/>
      <c r="M1195" s="117"/>
      <c r="N1195" s="123"/>
      <c r="O1195" s="124">
        <v>0</v>
      </c>
      <c r="P1195" s="124">
        <v>0</v>
      </c>
      <c r="Q1195" s="125">
        <v>46174</v>
      </c>
      <c r="R1195" s="126" t="s">
        <v>855</v>
      </c>
      <c r="S1195" s="126">
        <v>2196</v>
      </c>
      <c r="T1195" s="126">
        <v>1</v>
      </c>
      <c r="U1195" s="126" t="s">
        <v>748</v>
      </c>
      <c r="V1195" s="126" t="s">
        <v>826</v>
      </c>
      <c r="W1195" s="126" t="s">
        <v>2</v>
      </c>
      <c r="X1195" s="60"/>
    </row>
    <row r="1196" spans="1:24" x14ac:dyDescent="0.25">
      <c r="A1196" s="41"/>
      <c r="B1196" s="4"/>
      <c r="C1196" s="47"/>
      <c r="D1196" s="4"/>
      <c r="E1196" s="42"/>
      <c r="F1196" s="4"/>
      <c r="G1196" s="40"/>
      <c r="H1196" s="4"/>
      <c r="I1196" s="33"/>
      <c r="J1196" s="4"/>
      <c r="K1196" s="4"/>
      <c r="L1196" s="41"/>
      <c r="M1196" s="41"/>
      <c r="N1196" s="33"/>
      <c r="O1196" s="26"/>
      <c r="P1196" s="26"/>
      <c r="Q1196" s="25"/>
      <c r="R1196" s="26"/>
      <c r="S1196" s="26"/>
      <c r="T1196" s="26"/>
      <c r="U1196" s="26"/>
      <c r="V1196" s="26"/>
      <c r="W1196" s="26"/>
      <c r="X1196" s="26"/>
    </row>
    <row r="1197" spans="1:24" x14ac:dyDescent="0.25">
      <c r="A1197" s="51">
        <v>46185</v>
      </c>
      <c r="B1197" s="52">
        <v>34944</v>
      </c>
      <c r="C1197" s="53" t="s">
        <v>615</v>
      </c>
      <c r="D1197" s="52">
        <v>1</v>
      </c>
      <c r="E1197" s="54">
        <v>72</v>
      </c>
      <c r="F1197" s="52"/>
      <c r="G1197" s="55"/>
      <c r="H1197" s="52" t="s">
        <v>140</v>
      </c>
      <c r="I1197" s="56"/>
      <c r="J1197" s="52"/>
      <c r="K1197" s="52"/>
      <c r="L1197" s="51"/>
      <c r="M1197" s="51"/>
      <c r="N1197" s="58"/>
      <c r="O1197" s="57">
        <f t="shared" ref="O1197" si="144">IFERROR(IF(L1197="",0,L1197-A1197),"")</f>
        <v>0</v>
      </c>
      <c r="P1197" s="57">
        <f>IFERROR(IF(M1197="",0,M1197-I.T[[#This Row],[Data Expedição]]),"")</f>
        <v>0</v>
      </c>
      <c r="Q1197" s="59">
        <f t="shared" ref="Q1197" si="145">IFERROR(DATE(YEAR(A1197),MONTH(A1197),1),"")</f>
        <v>46174</v>
      </c>
      <c r="R1197" s="60" t="str">
        <f>IFERROR(IF(H1197="Entregue",IF(COUNTIFS(I$2:$I2478,I1197)&gt;1,"x",1),"x"),"")</f>
        <v>x</v>
      </c>
      <c r="S1197" s="26">
        <v>1202</v>
      </c>
      <c r="T1197" s="26">
        <v>7</v>
      </c>
      <c r="U1197" s="26" t="s">
        <v>729</v>
      </c>
      <c r="V1197" s="26" t="s">
        <v>730</v>
      </c>
      <c r="W1197" s="26" t="s">
        <v>611</v>
      </c>
      <c r="X1197" s="60"/>
    </row>
    <row r="1198" spans="1:24" x14ac:dyDescent="0.25">
      <c r="A1198" s="51">
        <v>46185</v>
      </c>
      <c r="B1198" s="4">
        <v>32907</v>
      </c>
      <c r="C1198" s="47" t="s">
        <v>616</v>
      </c>
      <c r="D1198" s="4">
        <v>1</v>
      </c>
      <c r="E1198" s="42">
        <v>72</v>
      </c>
      <c r="F1198" s="4"/>
      <c r="G1198" s="40"/>
      <c r="H1198" s="52" t="s">
        <v>140</v>
      </c>
      <c r="I1198" s="33"/>
      <c r="J1198" s="4"/>
      <c r="K1198" s="4"/>
      <c r="L1198" s="41"/>
      <c r="M1198" s="41"/>
      <c r="N1198" s="44"/>
      <c r="O1198" s="30">
        <f t="shared" ref="O1198:O1203" si="146">IFERROR(IF(L1198="",0,L1198-A1198),"")</f>
        <v>0</v>
      </c>
      <c r="P1198" s="30">
        <f>IFERROR(IF(M1198="",0,M1198-I.T[[#This Row],[Data Expedição]]),"")</f>
        <v>0</v>
      </c>
      <c r="Q1198" s="32">
        <f t="shared" ref="Q1198:Q1203" si="147">IFERROR(DATE(YEAR(A1198),MONTH(A1198),1),"")</f>
        <v>46174</v>
      </c>
      <c r="R1198" s="26" t="str">
        <f>IFERROR(IF(H1198="Entregue",IF(COUNTIFS(I$2:$I2478,I1198)&gt;1,"x",1),"x"),"")</f>
        <v>x</v>
      </c>
      <c r="S1198" s="26">
        <v>1202</v>
      </c>
      <c r="T1198" s="26">
        <v>7</v>
      </c>
      <c r="U1198" s="26" t="s">
        <v>729</v>
      </c>
      <c r="V1198" s="26" t="s">
        <v>730</v>
      </c>
      <c r="W1198" s="26" t="s">
        <v>611</v>
      </c>
      <c r="X1198" s="26"/>
    </row>
    <row r="1199" spans="1:24" x14ac:dyDescent="0.25">
      <c r="A1199" s="51">
        <v>46185</v>
      </c>
      <c r="B1199" s="52">
        <v>95172</v>
      </c>
      <c r="C1199" s="53" t="s">
        <v>618</v>
      </c>
      <c r="D1199" s="52">
        <v>1</v>
      </c>
      <c r="E1199" s="54">
        <v>78</v>
      </c>
      <c r="F1199" s="52"/>
      <c r="G1199" s="55"/>
      <c r="H1199" s="52" t="s">
        <v>140</v>
      </c>
      <c r="I1199" s="56"/>
      <c r="J1199" s="52"/>
      <c r="K1199" s="52"/>
      <c r="L1199" s="51"/>
      <c r="M1199" s="51"/>
      <c r="N1199" s="58"/>
      <c r="O1199" s="57">
        <f t="shared" si="146"/>
        <v>0</v>
      </c>
      <c r="P1199" s="57">
        <f>IFERROR(IF(M1199="",0,M1199-I.T[[#This Row],[Data Expedição]]),"")</f>
        <v>0</v>
      </c>
      <c r="Q1199" s="59">
        <f t="shared" si="147"/>
        <v>46174</v>
      </c>
      <c r="R1199" s="60" t="str">
        <f>IFERROR(IF(H1199="Entregue",IF(COUNTIFS(I$2:$I2481,I1199)&gt;1,"x",1),"x"),"")</f>
        <v>x</v>
      </c>
      <c r="S1199" s="26">
        <v>1202</v>
      </c>
      <c r="T1199" s="26">
        <v>7</v>
      </c>
      <c r="U1199" s="26" t="s">
        <v>729</v>
      </c>
      <c r="V1199" s="26" t="s">
        <v>730</v>
      </c>
      <c r="W1199" s="26" t="s">
        <v>611</v>
      </c>
      <c r="X1199" s="60"/>
    </row>
    <row r="1200" spans="1:24" x14ac:dyDescent="0.25">
      <c r="A1200" s="51">
        <v>46185</v>
      </c>
      <c r="B1200" s="52">
        <v>32670</v>
      </c>
      <c r="C1200" s="53" t="s">
        <v>621</v>
      </c>
      <c r="D1200" s="52">
        <v>1</v>
      </c>
      <c r="E1200" s="54">
        <v>78</v>
      </c>
      <c r="F1200" s="52"/>
      <c r="G1200" s="55"/>
      <c r="H1200" s="52" t="s">
        <v>140</v>
      </c>
      <c r="I1200" s="56"/>
      <c r="J1200" s="52"/>
      <c r="K1200" s="52"/>
      <c r="L1200" s="51"/>
      <c r="M1200" s="51"/>
      <c r="N1200" s="58"/>
      <c r="O1200" s="57">
        <f t="shared" si="146"/>
        <v>0</v>
      </c>
      <c r="P1200" s="57">
        <f>IFERROR(IF(M1200="",0,M1200-I.T[[#This Row],[Data Expedição]]),"")</f>
        <v>0</v>
      </c>
      <c r="Q1200" s="59">
        <f t="shared" si="147"/>
        <v>46174</v>
      </c>
      <c r="R1200" s="60" t="str">
        <f>IFERROR(IF(H1200="Entregue",IF(COUNTIFS(I$2:$I2483,I1200)&gt;1,"x",1),"x"),"")</f>
        <v>x</v>
      </c>
      <c r="S1200" s="26">
        <v>1202</v>
      </c>
      <c r="T1200" s="26">
        <v>7</v>
      </c>
      <c r="U1200" s="26" t="s">
        <v>729</v>
      </c>
      <c r="V1200" s="26" t="s">
        <v>730</v>
      </c>
      <c r="W1200" s="26" t="s">
        <v>611</v>
      </c>
      <c r="X1200" s="60"/>
    </row>
    <row r="1201" spans="1:24" x14ac:dyDescent="0.25">
      <c r="A1201" s="51">
        <v>46185</v>
      </c>
      <c r="B1201" s="52">
        <v>34794</v>
      </c>
      <c r="C1201" s="53" t="s">
        <v>625</v>
      </c>
      <c r="D1201" s="52">
        <v>1</v>
      </c>
      <c r="E1201" s="54">
        <v>96</v>
      </c>
      <c r="F1201" s="52"/>
      <c r="G1201" s="55"/>
      <c r="H1201" s="52" t="s">
        <v>140</v>
      </c>
      <c r="I1201" s="56"/>
      <c r="J1201" s="52"/>
      <c r="K1201" s="52"/>
      <c r="L1201" s="51"/>
      <c r="M1201" s="51"/>
      <c r="N1201" s="58"/>
      <c r="O1201" s="57">
        <f t="shared" si="146"/>
        <v>0</v>
      </c>
      <c r="P1201" s="57">
        <f>IFERROR(IF(M1201="",0,M1201-I.T[[#This Row],[Data Expedição]]),"")</f>
        <v>0</v>
      </c>
      <c r="Q1201" s="59">
        <f t="shared" si="147"/>
        <v>46174</v>
      </c>
      <c r="R1201" s="60" t="str">
        <f>IFERROR(IF(H1201="Entregue",IF(COUNTIFS(I$2:$I2485,I1201)&gt;1,"x",1),"x"),"")</f>
        <v>x</v>
      </c>
      <c r="S1201" s="26">
        <v>1202</v>
      </c>
      <c r="T1201" s="26">
        <v>7</v>
      </c>
      <c r="U1201" s="26" t="s">
        <v>729</v>
      </c>
      <c r="V1201" s="26" t="s">
        <v>730</v>
      </c>
      <c r="W1201" s="26" t="s">
        <v>611</v>
      </c>
      <c r="X1201" s="60"/>
    </row>
    <row r="1202" spans="1:24" x14ac:dyDescent="0.25">
      <c r="A1202" s="51">
        <v>46185</v>
      </c>
      <c r="B1202" s="52">
        <v>33403</v>
      </c>
      <c r="C1202" s="53" t="s">
        <v>627</v>
      </c>
      <c r="D1202" s="52">
        <v>1</v>
      </c>
      <c r="E1202" s="54">
        <v>108</v>
      </c>
      <c r="F1202" s="52"/>
      <c r="G1202" s="55"/>
      <c r="H1202" s="52" t="s">
        <v>140</v>
      </c>
      <c r="I1202" s="56"/>
      <c r="J1202" s="52"/>
      <c r="K1202" s="52"/>
      <c r="L1202" s="51"/>
      <c r="M1202" s="51"/>
      <c r="N1202" s="58"/>
      <c r="O1202" s="57">
        <f t="shared" si="146"/>
        <v>0</v>
      </c>
      <c r="P1202" s="57">
        <f>IFERROR(IF(M1202="",0,M1202-I.T[[#This Row],[Data Expedição]]),"")</f>
        <v>0</v>
      </c>
      <c r="Q1202" s="59">
        <f t="shared" si="147"/>
        <v>46174</v>
      </c>
      <c r="R1202" s="60" t="str">
        <f>IFERROR(IF(H1202="Entregue",IF(COUNTIFS(I$2:$I2487,I1202)&gt;1,"x",1),"x"),"")</f>
        <v>x</v>
      </c>
      <c r="S1202" s="26">
        <v>1202</v>
      </c>
      <c r="T1202" s="26">
        <v>7</v>
      </c>
      <c r="U1202" s="26" t="s">
        <v>729</v>
      </c>
      <c r="V1202" s="26" t="s">
        <v>730</v>
      </c>
      <c r="W1202" s="26" t="s">
        <v>611</v>
      </c>
      <c r="X1202" s="60"/>
    </row>
    <row r="1203" spans="1:24" x14ac:dyDescent="0.25">
      <c r="A1203" s="51">
        <v>46185</v>
      </c>
      <c r="B1203" s="52">
        <v>32745</v>
      </c>
      <c r="C1203" s="53" t="s">
        <v>630</v>
      </c>
      <c r="D1203" s="52">
        <v>1</v>
      </c>
      <c r="E1203" s="54">
        <v>120</v>
      </c>
      <c r="F1203" s="52"/>
      <c r="G1203" s="55"/>
      <c r="H1203" s="52" t="s">
        <v>140</v>
      </c>
      <c r="I1203" s="56"/>
      <c r="J1203" s="52"/>
      <c r="K1203" s="52"/>
      <c r="L1203" s="51"/>
      <c r="M1203" s="51"/>
      <c r="N1203" s="58"/>
      <c r="O1203" s="57">
        <f t="shared" si="146"/>
        <v>0</v>
      </c>
      <c r="P1203" s="57">
        <f>IFERROR(IF(M1203="",0,M1203-I.T[[#This Row],[Data Expedição]]),"")</f>
        <v>0</v>
      </c>
      <c r="Q1203" s="59">
        <f t="shared" si="147"/>
        <v>46174</v>
      </c>
      <c r="R1203" s="60" t="str">
        <f>IFERROR(IF(H1203="Entregue",IF(COUNTIFS(I$2:$I2489,I1203)&gt;1,"x",1),"x"),"")</f>
        <v>x</v>
      </c>
      <c r="S1203" s="26">
        <v>1202</v>
      </c>
      <c r="T1203" s="26">
        <v>7</v>
      </c>
      <c r="U1203" s="26" t="s">
        <v>729</v>
      </c>
      <c r="V1203" s="26" t="s">
        <v>730</v>
      </c>
      <c r="W1203" s="26" t="s">
        <v>611</v>
      </c>
      <c r="X1203" s="60"/>
    </row>
    <row r="1204" spans="1:24" x14ac:dyDescent="0.25">
      <c r="A1204" s="51">
        <v>46185</v>
      </c>
      <c r="B1204" s="4">
        <v>33266</v>
      </c>
      <c r="C1204" s="47" t="s">
        <v>634</v>
      </c>
      <c r="D1204" s="4">
        <v>1</v>
      </c>
      <c r="E1204" s="42">
        <v>138</v>
      </c>
      <c r="F1204" s="4"/>
      <c r="G1204" s="40"/>
      <c r="H1204" s="52" t="s">
        <v>140</v>
      </c>
      <c r="I1204" s="33"/>
      <c r="J1204" s="4"/>
      <c r="K1204" s="4"/>
      <c r="L1204" s="41"/>
      <c r="M1204" s="41"/>
      <c r="N1204" s="44"/>
      <c r="O1204" s="30">
        <f t="shared" ref="O1204:O1205" si="148">IFERROR(IF(L1204="",0,L1204-A1204),"")</f>
        <v>0</v>
      </c>
      <c r="P1204" s="30">
        <f>IFERROR(IF(M1204="",0,M1204-I.T[[#This Row],[Data Expedição]]),"")</f>
        <v>0</v>
      </c>
      <c r="Q1204" s="32">
        <f t="shared" ref="Q1204:Q1205" si="149">IFERROR(DATE(YEAR(A1204),MONTH(A1204),1),"")</f>
        <v>46174</v>
      </c>
      <c r="R1204" s="26" t="str">
        <f>IFERROR(IF(H1204="Entregue",IF(COUNTIFS(I$2:$I2492,I1204)&gt;1,"x",1),"x"),"")</f>
        <v>x</v>
      </c>
      <c r="S1204" s="26">
        <v>1202</v>
      </c>
      <c r="T1204" s="26">
        <v>7</v>
      </c>
      <c r="U1204" s="26" t="s">
        <v>729</v>
      </c>
      <c r="V1204" s="26" t="s">
        <v>730</v>
      </c>
      <c r="W1204" s="26" t="s">
        <v>611</v>
      </c>
      <c r="X1204" s="26"/>
    </row>
    <row r="1205" spans="1:24" x14ac:dyDescent="0.25">
      <c r="A1205" s="51">
        <v>46185</v>
      </c>
      <c r="B1205" s="52">
        <v>34701</v>
      </c>
      <c r="C1205" s="53" t="s">
        <v>635</v>
      </c>
      <c r="D1205" s="52">
        <v>1</v>
      </c>
      <c r="E1205" s="54">
        <v>156</v>
      </c>
      <c r="F1205" s="52"/>
      <c r="G1205" s="55"/>
      <c r="H1205" s="52" t="s">
        <v>140</v>
      </c>
      <c r="I1205" s="56"/>
      <c r="J1205" s="52"/>
      <c r="K1205" s="52"/>
      <c r="L1205" s="51"/>
      <c r="M1205" s="51"/>
      <c r="N1205" s="58"/>
      <c r="O1205" s="57">
        <f t="shared" si="148"/>
        <v>0</v>
      </c>
      <c r="P1205" s="57">
        <f>IFERROR(IF(M1205="",0,M1205-I.T[[#This Row],[Data Expedição]]),"")</f>
        <v>0</v>
      </c>
      <c r="Q1205" s="59">
        <f t="shared" si="149"/>
        <v>46174</v>
      </c>
      <c r="R1205" s="60" t="str">
        <f>IFERROR(IF(H1205="Entregue",IF(COUNTIFS(I$2:$I2493,I1205)&gt;1,"x",1),"x"),"")</f>
        <v>x</v>
      </c>
      <c r="S1205" s="26">
        <v>1202</v>
      </c>
      <c r="T1205" s="26">
        <v>7</v>
      </c>
      <c r="U1205" s="26" t="s">
        <v>729</v>
      </c>
      <c r="V1205" s="26" t="s">
        <v>730</v>
      </c>
      <c r="W1205" s="26" t="s">
        <v>611</v>
      </c>
      <c r="X1205" s="60"/>
    </row>
    <row r="1206" spans="1:24" x14ac:dyDescent="0.25">
      <c r="A1206" s="51">
        <v>46185</v>
      </c>
      <c r="B1206" s="52">
        <v>33402</v>
      </c>
      <c r="C1206" s="53" t="s">
        <v>639</v>
      </c>
      <c r="D1206" s="52">
        <v>1</v>
      </c>
      <c r="E1206" s="54">
        <v>162</v>
      </c>
      <c r="F1206" s="52"/>
      <c r="G1206" s="55"/>
      <c r="H1206" s="52" t="s">
        <v>140</v>
      </c>
      <c r="I1206" s="56"/>
      <c r="J1206" s="52"/>
      <c r="K1206" s="52"/>
      <c r="L1206" s="51"/>
      <c r="M1206" s="51"/>
      <c r="N1206" s="58"/>
      <c r="O1206" s="57">
        <f>IFERROR(IF(L1206="",0,L1206-A1206),"")</f>
        <v>0</v>
      </c>
      <c r="P1206" s="57">
        <f>IFERROR(IF(M1206="",0,M1206-I.T[[#This Row],[Data Expedição]]),"")</f>
        <v>0</v>
      </c>
      <c r="Q1206" s="59">
        <f>IFERROR(DATE(YEAR(A1206),MONTH(A1206),1),"")</f>
        <v>46174</v>
      </c>
      <c r="R1206" s="60" t="str">
        <f>IFERROR(IF(H1206="Entregue",IF(COUNTIFS(I$2:$I2495,I1206)&gt;1,"x",1),"x"),"")</f>
        <v>x</v>
      </c>
      <c r="S1206" s="26">
        <v>1202</v>
      </c>
      <c r="T1206" s="26">
        <v>7</v>
      </c>
      <c r="U1206" s="26" t="s">
        <v>729</v>
      </c>
      <c r="V1206" s="26" t="s">
        <v>730</v>
      </c>
      <c r="W1206" s="26" t="s">
        <v>611</v>
      </c>
      <c r="X1206" s="60"/>
    </row>
    <row r="1207" spans="1:24" x14ac:dyDescent="0.25">
      <c r="A1207" s="51">
        <v>46185</v>
      </c>
      <c r="B1207" s="52">
        <v>34614</v>
      </c>
      <c r="C1207" s="53" t="s">
        <v>640</v>
      </c>
      <c r="D1207" s="52">
        <v>1</v>
      </c>
      <c r="E1207" s="54">
        <v>168</v>
      </c>
      <c r="F1207" s="52"/>
      <c r="G1207" s="55"/>
      <c r="H1207" s="52" t="s">
        <v>140</v>
      </c>
      <c r="I1207" s="56"/>
      <c r="J1207" s="52"/>
      <c r="K1207" s="52"/>
      <c r="L1207" s="51"/>
      <c r="M1207" s="51"/>
      <c r="N1207" s="58"/>
      <c r="O1207" s="57">
        <f>IFERROR(IF(L1207="",0,L1207-A1207),"")</f>
        <v>0</v>
      </c>
      <c r="P1207" s="57">
        <f>IFERROR(IF(M1207="",0,M1207-I.T[[#This Row],[Data Expedição]]),"")</f>
        <v>0</v>
      </c>
      <c r="Q1207" s="59">
        <f>IFERROR(DATE(YEAR(A1207),MONTH(A1207),1),"")</f>
        <v>46174</v>
      </c>
      <c r="R1207" s="60" t="str">
        <f>IFERROR(IF(H1207="Entregue",IF(COUNTIFS(I$2:$I2497,I1207)&gt;1,"x",1),"x"),"")</f>
        <v>x</v>
      </c>
      <c r="S1207" s="26">
        <v>1202</v>
      </c>
      <c r="T1207" s="26">
        <v>7</v>
      </c>
      <c r="U1207" s="26" t="s">
        <v>729</v>
      </c>
      <c r="V1207" s="26" t="s">
        <v>730</v>
      </c>
      <c r="W1207" s="26" t="s">
        <v>611</v>
      </c>
      <c r="X1207" s="60"/>
    </row>
    <row r="1208" spans="1:24" x14ac:dyDescent="0.25">
      <c r="A1208" s="51">
        <v>46185</v>
      </c>
      <c r="B1208" s="4">
        <v>95152</v>
      </c>
      <c r="C1208" s="47" t="s">
        <v>644</v>
      </c>
      <c r="D1208" s="4">
        <v>1</v>
      </c>
      <c r="E1208" s="42">
        <v>180</v>
      </c>
      <c r="F1208" s="4"/>
      <c r="G1208" s="40"/>
      <c r="H1208" s="52" t="s">
        <v>140</v>
      </c>
      <c r="I1208" s="33"/>
      <c r="J1208" s="4"/>
      <c r="K1208" s="4"/>
      <c r="L1208" s="41"/>
      <c r="M1208" s="41"/>
      <c r="N1208" s="44"/>
      <c r="O1208" s="30">
        <f t="shared" ref="O1208:O1209" si="150">IFERROR(IF(L1208="",0,L1208-A1208),"")</f>
        <v>0</v>
      </c>
      <c r="P1208" s="30">
        <f>IFERROR(IF(M1208="",0,M1208-I.T[[#This Row],[Data Expedição]]),"")</f>
        <v>0</v>
      </c>
      <c r="Q1208" s="32">
        <f t="shared" ref="Q1208:Q1209" si="151">IFERROR(DATE(YEAR(A1208),MONTH(A1208),1),"")</f>
        <v>46174</v>
      </c>
      <c r="R1208" s="26" t="str">
        <f>IFERROR(IF(H1208="Entregue",IF(COUNTIFS(I$2:$I2500,I1208)&gt;1,"x",1),"x"),"")</f>
        <v>x</v>
      </c>
      <c r="S1208" s="26">
        <v>1202</v>
      </c>
      <c r="T1208" s="26">
        <v>7</v>
      </c>
      <c r="U1208" s="26" t="s">
        <v>729</v>
      </c>
      <c r="V1208" s="26" t="s">
        <v>730</v>
      </c>
      <c r="W1208" s="26" t="s">
        <v>611</v>
      </c>
      <c r="X1208" s="26"/>
    </row>
    <row r="1209" spans="1:24" x14ac:dyDescent="0.25">
      <c r="A1209" s="51">
        <v>46185</v>
      </c>
      <c r="B1209" s="52">
        <v>34436</v>
      </c>
      <c r="C1209" s="53" t="s">
        <v>645</v>
      </c>
      <c r="D1209" s="52">
        <v>1</v>
      </c>
      <c r="E1209" s="54">
        <v>192</v>
      </c>
      <c r="F1209" s="52"/>
      <c r="G1209" s="55"/>
      <c r="H1209" s="52" t="s">
        <v>140</v>
      </c>
      <c r="I1209" s="56"/>
      <c r="J1209" s="52"/>
      <c r="K1209" s="52"/>
      <c r="L1209" s="51"/>
      <c r="M1209" s="51"/>
      <c r="N1209" s="58"/>
      <c r="O1209" s="57">
        <f t="shared" si="150"/>
        <v>0</v>
      </c>
      <c r="P1209" s="57">
        <f>IFERROR(IF(M1209="",0,M1209-I.T[[#This Row],[Data Expedição]]),"")</f>
        <v>0</v>
      </c>
      <c r="Q1209" s="59">
        <f t="shared" si="151"/>
        <v>46174</v>
      </c>
      <c r="R1209" s="60" t="str">
        <f>IFERROR(IF(H1209="Entregue",IF(COUNTIFS(I$2:$I2501,I1209)&gt;1,"x",1),"x"),"")</f>
        <v>x</v>
      </c>
      <c r="S1209" s="26">
        <v>1202</v>
      </c>
      <c r="T1209" s="26">
        <v>7</v>
      </c>
      <c r="U1209" s="26" t="s">
        <v>729</v>
      </c>
      <c r="V1209" s="26" t="s">
        <v>730</v>
      </c>
      <c r="W1209" s="26" t="s">
        <v>611</v>
      </c>
      <c r="X1209" s="60"/>
    </row>
    <row r="1210" spans="1:24" x14ac:dyDescent="0.25">
      <c r="A1210" s="51">
        <v>46185</v>
      </c>
      <c r="B1210" s="4">
        <v>43121</v>
      </c>
      <c r="C1210" s="47" t="s">
        <v>649</v>
      </c>
      <c r="D1210" s="4">
        <v>1</v>
      </c>
      <c r="E1210" s="42">
        <v>192</v>
      </c>
      <c r="F1210" s="4"/>
      <c r="G1210" s="40"/>
      <c r="H1210" s="52" t="s">
        <v>140</v>
      </c>
      <c r="I1210" s="33"/>
      <c r="J1210" s="4"/>
      <c r="K1210" s="4"/>
      <c r="L1210" s="41"/>
      <c r="M1210" s="41"/>
      <c r="N1210" s="44"/>
      <c r="O1210" s="30">
        <f t="shared" ref="O1210:O1211" si="152">IFERROR(IF(L1210="",0,L1210-A1210),"")</f>
        <v>0</v>
      </c>
      <c r="P1210" s="30">
        <f>IFERROR(IF(M1210="",0,M1210-I.T[[#This Row],[Data Expedição]]),"")</f>
        <v>0</v>
      </c>
      <c r="Q1210" s="32">
        <f t="shared" ref="Q1210:Q1211" si="153">IFERROR(DATE(YEAR(A1210),MONTH(A1210),1),"")</f>
        <v>46174</v>
      </c>
      <c r="R1210" s="26" t="str">
        <f>IFERROR(IF(H1210="Entregue",IF(COUNTIFS(I$2:$I2504,I1210)&gt;1,"x",1),"x"),"")</f>
        <v>x</v>
      </c>
      <c r="S1210" s="26">
        <v>1202</v>
      </c>
      <c r="T1210" s="26">
        <v>7</v>
      </c>
      <c r="U1210" s="26" t="s">
        <v>729</v>
      </c>
      <c r="V1210" s="26" t="s">
        <v>730</v>
      </c>
      <c r="W1210" s="26" t="s">
        <v>611</v>
      </c>
      <c r="X1210" s="26"/>
    </row>
    <row r="1211" spans="1:24" x14ac:dyDescent="0.25">
      <c r="A1211" s="51">
        <v>46185</v>
      </c>
      <c r="B1211" s="52">
        <v>33256</v>
      </c>
      <c r="C1211" s="53" t="s">
        <v>650</v>
      </c>
      <c r="D1211" s="52">
        <v>1</v>
      </c>
      <c r="E1211" s="54">
        <v>198</v>
      </c>
      <c r="F1211" s="52"/>
      <c r="G1211" s="55"/>
      <c r="H1211" s="52" t="s">
        <v>140</v>
      </c>
      <c r="I1211" s="56"/>
      <c r="J1211" s="52"/>
      <c r="K1211" s="52"/>
      <c r="L1211" s="51"/>
      <c r="M1211" s="51"/>
      <c r="N1211" s="58"/>
      <c r="O1211" s="57">
        <f t="shared" si="152"/>
        <v>0</v>
      </c>
      <c r="P1211" s="57">
        <f>IFERROR(IF(M1211="",0,M1211-I.T[[#This Row],[Data Expedição]]),"")</f>
        <v>0</v>
      </c>
      <c r="Q1211" s="59">
        <f t="shared" si="153"/>
        <v>46174</v>
      </c>
      <c r="R1211" s="60" t="str">
        <f>IFERROR(IF(H1211="Entregue",IF(COUNTIFS(I$2:$I2505,I1211)&gt;1,"x",1),"x"),"")</f>
        <v>x</v>
      </c>
      <c r="S1211" s="26">
        <v>1202</v>
      </c>
      <c r="T1211" s="26">
        <v>7</v>
      </c>
      <c r="U1211" s="26" t="s">
        <v>729</v>
      </c>
      <c r="V1211" s="26" t="s">
        <v>730</v>
      </c>
      <c r="W1211" s="26" t="s">
        <v>611</v>
      </c>
      <c r="X1211" s="60"/>
    </row>
    <row r="1212" spans="1:24" x14ac:dyDescent="0.25">
      <c r="A1212" s="51">
        <v>46185</v>
      </c>
      <c r="B1212" s="52">
        <v>33263</v>
      </c>
      <c r="C1212" s="53" t="s">
        <v>653</v>
      </c>
      <c r="D1212" s="52">
        <v>1</v>
      </c>
      <c r="E1212" s="54">
        <v>198</v>
      </c>
      <c r="F1212" s="52"/>
      <c r="G1212" s="55"/>
      <c r="H1212" s="52" t="s">
        <v>140</v>
      </c>
      <c r="I1212" s="56"/>
      <c r="J1212" s="52"/>
      <c r="K1212" s="52"/>
      <c r="L1212" s="51"/>
      <c r="M1212" s="51"/>
      <c r="N1212" s="58"/>
      <c r="O1212" s="57">
        <f>IFERROR(IF(L1212="",0,L1212-A1212),"")</f>
        <v>0</v>
      </c>
      <c r="P1212" s="57">
        <f>IFERROR(IF(M1212="",0,M1212-I.T[[#This Row],[Data Expedição]]),"")</f>
        <v>0</v>
      </c>
      <c r="Q1212" s="59">
        <f>IFERROR(DATE(YEAR(A1212),MONTH(A1212),1),"")</f>
        <v>46174</v>
      </c>
      <c r="R1212" s="60" t="str">
        <f>IFERROR(IF(H1212="Entregue",IF(COUNTIFS(I$2:$I2507,I1212)&gt;1,"x",1),"x"),"")</f>
        <v>x</v>
      </c>
      <c r="S1212" s="26">
        <v>1202</v>
      </c>
      <c r="T1212" s="26">
        <v>7</v>
      </c>
      <c r="U1212" s="26" t="s">
        <v>729</v>
      </c>
      <c r="V1212" s="26" t="s">
        <v>730</v>
      </c>
      <c r="W1212" s="26" t="s">
        <v>611</v>
      </c>
      <c r="X1212" s="60"/>
    </row>
    <row r="1213" spans="1:24" x14ac:dyDescent="0.25">
      <c r="A1213" s="51">
        <v>46185</v>
      </c>
      <c r="B1213" s="4">
        <v>7036</v>
      </c>
      <c r="C1213" s="47" t="s">
        <v>658</v>
      </c>
      <c r="D1213" s="4">
        <v>1</v>
      </c>
      <c r="E1213" s="42">
        <v>216</v>
      </c>
      <c r="F1213" s="4"/>
      <c r="G1213" s="40"/>
      <c r="H1213" s="52" t="s">
        <v>140</v>
      </c>
      <c r="I1213" s="33"/>
      <c r="J1213" s="4"/>
      <c r="K1213" s="4"/>
      <c r="L1213" s="41"/>
      <c r="M1213" s="41"/>
      <c r="N1213" s="44"/>
      <c r="O1213" s="30">
        <f t="shared" ref="O1213:O1214" si="154">IFERROR(IF(L1213="",0,L1213-A1213),"")</f>
        <v>0</v>
      </c>
      <c r="P1213" s="30">
        <f>IFERROR(IF(M1213="",0,M1213-I.T[[#This Row],[Data Expedição]]),"")</f>
        <v>0</v>
      </c>
      <c r="Q1213" s="32">
        <f t="shared" ref="Q1213:Q1214" si="155">IFERROR(DATE(YEAR(A1213),MONTH(A1213),1),"")</f>
        <v>46174</v>
      </c>
      <c r="R1213" s="26" t="str">
        <f>IFERROR(IF(H1213="Entregue",IF(COUNTIFS(I$2:$I2510,I1213)&gt;1,"x",1),"x"),"")</f>
        <v>x</v>
      </c>
      <c r="S1213" s="26">
        <v>1202</v>
      </c>
      <c r="T1213" s="26">
        <v>7</v>
      </c>
      <c r="U1213" s="26" t="s">
        <v>729</v>
      </c>
      <c r="V1213" s="26" t="s">
        <v>730</v>
      </c>
      <c r="W1213" s="26" t="s">
        <v>611</v>
      </c>
      <c r="X1213" s="26"/>
    </row>
    <row r="1214" spans="1:24" x14ac:dyDescent="0.25">
      <c r="A1214" s="51">
        <v>46185</v>
      </c>
      <c r="B1214" s="52">
        <v>32631</v>
      </c>
      <c r="C1214" s="53" t="s">
        <v>659</v>
      </c>
      <c r="D1214" s="52">
        <v>1</v>
      </c>
      <c r="E1214" s="54">
        <v>222</v>
      </c>
      <c r="F1214" s="52"/>
      <c r="G1214" s="55"/>
      <c r="H1214" s="52" t="s">
        <v>140</v>
      </c>
      <c r="I1214" s="56"/>
      <c r="J1214" s="52"/>
      <c r="K1214" s="52"/>
      <c r="L1214" s="51"/>
      <c r="M1214" s="51"/>
      <c r="N1214" s="58"/>
      <c r="O1214" s="57">
        <f t="shared" si="154"/>
        <v>0</v>
      </c>
      <c r="P1214" s="57">
        <f>IFERROR(IF(M1214="",0,M1214-I.T[[#This Row],[Data Expedição]]),"")</f>
        <v>0</v>
      </c>
      <c r="Q1214" s="59">
        <f t="shared" si="155"/>
        <v>46174</v>
      </c>
      <c r="R1214" s="60" t="str">
        <f>IFERROR(IF(H1214="Entregue",IF(COUNTIFS(I$2:$I2511,I1214)&gt;1,"x",1),"x"),"")</f>
        <v>x</v>
      </c>
      <c r="S1214" s="26">
        <v>1202</v>
      </c>
      <c r="T1214" s="26">
        <v>7</v>
      </c>
      <c r="U1214" s="26" t="s">
        <v>729</v>
      </c>
      <c r="V1214" s="26" t="s">
        <v>730</v>
      </c>
      <c r="W1214" s="26" t="s">
        <v>611</v>
      </c>
      <c r="X1214" s="60"/>
    </row>
    <row r="1215" spans="1:24" x14ac:dyDescent="0.25">
      <c r="A1215" s="51">
        <v>46185</v>
      </c>
      <c r="B1215" s="52">
        <v>34192</v>
      </c>
      <c r="C1215" s="53" t="s">
        <v>515</v>
      </c>
      <c r="D1215" s="52">
        <v>1</v>
      </c>
      <c r="E1215" s="54">
        <v>228</v>
      </c>
      <c r="F1215" s="52"/>
      <c r="G1215" s="55"/>
      <c r="H1215" s="52" t="s">
        <v>140</v>
      </c>
      <c r="I1215" s="56"/>
      <c r="J1215" s="52"/>
      <c r="K1215" s="52"/>
      <c r="L1215" s="51"/>
      <c r="M1215" s="51"/>
      <c r="N1215" s="58"/>
      <c r="O1215" s="57">
        <f>IFERROR(IF(L1215="",0,L1215-A1215),"")</f>
        <v>0</v>
      </c>
      <c r="P1215" s="57">
        <f>IFERROR(IF(M1215="",0,M1215-I.T[[#This Row],[Data Expedição]]),"")</f>
        <v>0</v>
      </c>
      <c r="Q1215" s="59">
        <f>IFERROR(DATE(YEAR(A1215),MONTH(A1215),1),"")</f>
        <v>46174</v>
      </c>
      <c r="R1215" s="60" t="str">
        <f>IFERROR(IF(H1215="Entregue",IF(COUNTIFS(I$2:$I2513,I1215)&gt;1,"x",1),"x"),"")</f>
        <v>x</v>
      </c>
      <c r="S1215" s="26">
        <v>1202</v>
      </c>
      <c r="T1215" s="26">
        <v>7</v>
      </c>
      <c r="U1215" s="26" t="s">
        <v>729</v>
      </c>
      <c r="V1215" s="26" t="s">
        <v>730</v>
      </c>
      <c r="W1215" s="26" t="s">
        <v>611</v>
      </c>
      <c r="X1215" s="60"/>
    </row>
    <row r="1216" spans="1:24" x14ac:dyDescent="0.25">
      <c r="A1216" s="51">
        <v>46185</v>
      </c>
      <c r="B1216" s="4">
        <v>32489</v>
      </c>
      <c r="C1216" s="47" t="s">
        <v>524</v>
      </c>
      <c r="D1216" s="4">
        <v>1</v>
      </c>
      <c r="E1216" s="42">
        <v>246</v>
      </c>
      <c r="F1216" s="4"/>
      <c r="G1216" s="40"/>
      <c r="H1216" s="52" t="s">
        <v>140</v>
      </c>
      <c r="I1216" s="33"/>
      <c r="J1216" s="4"/>
      <c r="K1216" s="4"/>
      <c r="L1216" s="41"/>
      <c r="M1216" s="41"/>
      <c r="N1216" s="44"/>
      <c r="O1216" s="30">
        <f t="shared" ref="O1216:O1217" si="156">IFERROR(IF(L1216="",0,L1216-A1216),"")</f>
        <v>0</v>
      </c>
      <c r="P1216" s="30">
        <f>IFERROR(IF(M1216="",0,M1216-I.T[[#This Row],[Data Expedição]]),"")</f>
        <v>0</v>
      </c>
      <c r="Q1216" s="32">
        <f t="shared" ref="Q1216:Q1217" si="157">IFERROR(DATE(YEAR(A1216),MONTH(A1216),1),"")</f>
        <v>46174</v>
      </c>
      <c r="R1216" s="26" t="str">
        <f>IFERROR(IF(H1216="Entregue",IF(COUNTIFS(I$2:$I2516,I1216)&gt;1,"x",1),"x"),"")</f>
        <v>x</v>
      </c>
      <c r="S1216" s="26">
        <v>1202</v>
      </c>
      <c r="T1216" s="26">
        <v>7</v>
      </c>
      <c r="U1216" s="26" t="s">
        <v>729</v>
      </c>
      <c r="V1216" s="26" t="s">
        <v>730</v>
      </c>
      <c r="W1216" s="26" t="s">
        <v>611</v>
      </c>
      <c r="X1216" s="26"/>
    </row>
    <row r="1217" spans="1:24" x14ac:dyDescent="0.25">
      <c r="A1217" s="51">
        <v>46185</v>
      </c>
      <c r="B1217" s="52">
        <v>33404</v>
      </c>
      <c r="C1217" s="53" t="s">
        <v>664</v>
      </c>
      <c r="D1217" s="52">
        <v>1</v>
      </c>
      <c r="E1217" s="54">
        <v>246</v>
      </c>
      <c r="F1217" s="52"/>
      <c r="G1217" s="55"/>
      <c r="H1217" s="52" t="s">
        <v>140</v>
      </c>
      <c r="I1217" s="56"/>
      <c r="J1217" s="52"/>
      <c r="K1217" s="52"/>
      <c r="L1217" s="51"/>
      <c r="M1217" s="51"/>
      <c r="N1217" s="58"/>
      <c r="O1217" s="57">
        <f t="shared" si="156"/>
        <v>0</v>
      </c>
      <c r="P1217" s="57">
        <f>IFERROR(IF(M1217="",0,M1217-I.T[[#This Row],[Data Expedição]]),"")</f>
        <v>0</v>
      </c>
      <c r="Q1217" s="59">
        <f t="shared" si="157"/>
        <v>46174</v>
      </c>
      <c r="R1217" s="60" t="str">
        <f>IFERROR(IF(H1217="Entregue",IF(COUNTIFS(I$2:$I2517,I1217)&gt;1,"x",1),"x"),"")</f>
        <v>x</v>
      </c>
      <c r="S1217" s="26">
        <v>1202</v>
      </c>
      <c r="T1217" s="26">
        <v>7</v>
      </c>
      <c r="U1217" s="26" t="s">
        <v>729</v>
      </c>
      <c r="V1217" s="26" t="s">
        <v>730</v>
      </c>
      <c r="W1217" s="26" t="s">
        <v>611</v>
      </c>
      <c r="X1217" s="60"/>
    </row>
    <row r="1218" spans="1:24" x14ac:dyDescent="0.25">
      <c r="A1218" s="51">
        <v>46185</v>
      </c>
      <c r="B1218" s="52">
        <v>33320</v>
      </c>
      <c r="C1218" s="53" t="s">
        <v>666</v>
      </c>
      <c r="D1218" s="52">
        <v>1</v>
      </c>
      <c r="E1218" s="54">
        <v>246</v>
      </c>
      <c r="F1218" s="52"/>
      <c r="G1218" s="55"/>
      <c r="H1218" s="52" t="s">
        <v>140</v>
      </c>
      <c r="I1218" s="56"/>
      <c r="J1218" s="52"/>
      <c r="K1218" s="52"/>
      <c r="L1218" s="51"/>
      <c r="M1218" s="51"/>
      <c r="N1218" s="58"/>
      <c r="O1218" s="57">
        <f t="shared" ref="O1218:O1226" si="158">IFERROR(IF(L1218="",0,L1218-A1218),"")</f>
        <v>0</v>
      </c>
      <c r="P1218" s="57">
        <f>IFERROR(IF(M1218="",0,M1218-I.T[[#This Row],[Data Expedição]]),"")</f>
        <v>0</v>
      </c>
      <c r="Q1218" s="59">
        <f t="shared" ref="Q1218:Q1226" si="159">IFERROR(DATE(YEAR(A1218),MONTH(A1218),1),"")</f>
        <v>46174</v>
      </c>
      <c r="R1218" s="60" t="str">
        <f>IFERROR(IF(H1218="Entregue",IF(COUNTIFS(I$2:$I2519,I1218)&gt;1,"x",1),"x"),"")</f>
        <v>x</v>
      </c>
      <c r="S1218" s="26">
        <v>1202</v>
      </c>
      <c r="T1218" s="26">
        <v>7</v>
      </c>
      <c r="U1218" s="26" t="s">
        <v>729</v>
      </c>
      <c r="V1218" s="26" t="s">
        <v>730</v>
      </c>
      <c r="W1218" s="26" t="s">
        <v>611</v>
      </c>
      <c r="X1218" s="60"/>
    </row>
    <row r="1219" spans="1:24" x14ac:dyDescent="0.25">
      <c r="A1219" s="51">
        <v>46185</v>
      </c>
      <c r="B1219" s="52">
        <v>95050</v>
      </c>
      <c r="C1219" s="53" t="s">
        <v>669</v>
      </c>
      <c r="D1219" s="52">
        <v>1</v>
      </c>
      <c r="E1219" s="54">
        <v>282</v>
      </c>
      <c r="F1219" s="52"/>
      <c r="G1219" s="55"/>
      <c r="H1219" s="52" t="s">
        <v>140</v>
      </c>
      <c r="I1219" s="56"/>
      <c r="J1219" s="52"/>
      <c r="K1219" s="52"/>
      <c r="L1219" s="51"/>
      <c r="M1219" s="51"/>
      <c r="N1219" s="58"/>
      <c r="O1219" s="57">
        <f t="shared" si="158"/>
        <v>0</v>
      </c>
      <c r="P1219" s="57">
        <f>IFERROR(IF(M1219="",0,M1219-I.T[[#This Row],[Data Expedição]]),"")</f>
        <v>0</v>
      </c>
      <c r="Q1219" s="59">
        <f t="shared" si="159"/>
        <v>46174</v>
      </c>
      <c r="R1219" s="60" t="str">
        <f>IFERROR(IF(H1219="Entregue",IF(COUNTIFS(I$2:$I2521,I1219)&gt;1,"x",1),"x"),"")</f>
        <v>x</v>
      </c>
      <c r="S1219" s="26">
        <v>1202</v>
      </c>
      <c r="T1219" s="26">
        <v>7</v>
      </c>
      <c r="U1219" s="26" t="s">
        <v>729</v>
      </c>
      <c r="V1219" s="26" t="s">
        <v>730</v>
      </c>
      <c r="W1219" s="26" t="s">
        <v>611</v>
      </c>
      <c r="X1219" s="60"/>
    </row>
    <row r="1220" spans="1:24" x14ac:dyDescent="0.25">
      <c r="A1220" s="51">
        <v>46185</v>
      </c>
      <c r="B1220" s="52">
        <v>95353</v>
      </c>
      <c r="C1220" s="53" t="s">
        <v>672</v>
      </c>
      <c r="D1220" s="52">
        <v>1</v>
      </c>
      <c r="E1220" s="54">
        <v>318</v>
      </c>
      <c r="F1220" s="52"/>
      <c r="G1220" s="55"/>
      <c r="H1220" s="52" t="s">
        <v>140</v>
      </c>
      <c r="I1220" s="56"/>
      <c r="J1220" s="52"/>
      <c r="K1220" s="52"/>
      <c r="L1220" s="51"/>
      <c r="M1220" s="51"/>
      <c r="N1220" s="58"/>
      <c r="O1220" s="57">
        <f t="shared" si="158"/>
        <v>0</v>
      </c>
      <c r="P1220" s="57">
        <f>IFERROR(IF(M1220="",0,M1220-I.T[[#This Row],[Data Expedição]]),"")</f>
        <v>0</v>
      </c>
      <c r="Q1220" s="59">
        <f t="shared" si="159"/>
        <v>46174</v>
      </c>
      <c r="R1220" s="60" t="str">
        <f>IFERROR(IF(H1220="Entregue",IF(COUNTIFS(I$2:$I2523,I1220)&gt;1,"x",1),"x"),"")</f>
        <v>x</v>
      </c>
      <c r="S1220" s="26">
        <v>1202</v>
      </c>
      <c r="T1220" s="26">
        <v>7</v>
      </c>
      <c r="U1220" s="26" t="s">
        <v>729</v>
      </c>
      <c r="V1220" s="26" t="s">
        <v>730</v>
      </c>
      <c r="W1220" s="26" t="s">
        <v>611</v>
      </c>
      <c r="X1220" s="60"/>
    </row>
    <row r="1221" spans="1:24" x14ac:dyDescent="0.25">
      <c r="A1221" s="51">
        <v>46185</v>
      </c>
      <c r="B1221" s="52">
        <v>8265</v>
      </c>
      <c r="C1221" s="53" t="s">
        <v>454</v>
      </c>
      <c r="D1221" s="52">
        <v>1</v>
      </c>
      <c r="E1221" s="54">
        <v>324</v>
      </c>
      <c r="F1221" s="52"/>
      <c r="G1221" s="55"/>
      <c r="H1221" s="52" t="s">
        <v>140</v>
      </c>
      <c r="I1221" s="56"/>
      <c r="J1221" s="52"/>
      <c r="K1221" s="52"/>
      <c r="L1221" s="51"/>
      <c r="M1221" s="51"/>
      <c r="N1221" s="58"/>
      <c r="O1221" s="57">
        <f t="shared" si="158"/>
        <v>0</v>
      </c>
      <c r="P1221" s="57">
        <f>IFERROR(IF(M1221="",0,M1221-I.T[[#This Row],[Data Expedição]]),"")</f>
        <v>0</v>
      </c>
      <c r="Q1221" s="59">
        <f t="shared" si="159"/>
        <v>46174</v>
      </c>
      <c r="R1221" s="60" t="str">
        <f>IFERROR(IF(H1221="Entregue",IF(COUNTIFS(I$2:$I2525,I1221)&gt;1,"x",1),"x"),"")</f>
        <v>x</v>
      </c>
      <c r="S1221" s="26">
        <v>1202</v>
      </c>
      <c r="T1221" s="26">
        <v>7</v>
      </c>
      <c r="U1221" s="26" t="s">
        <v>729</v>
      </c>
      <c r="V1221" s="26" t="s">
        <v>730</v>
      </c>
      <c r="W1221" s="26" t="s">
        <v>611</v>
      </c>
      <c r="X1221" s="60"/>
    </row>
    <row r="1222" spans="1:24" x14ac:dyDescent="0.25">
      <c r="A1222" s="51">
        <v>46185</v>
      </c>
      <c r="B1222" s="52">
        <v>8258</v>
      </c>
      <c r="C1222" s="53" t="s">
        <v>500</v>
      </c>
      <c r="D1222" s="52">
        <v>1</v>
      </c>
      <c r="E1222" s="54">
        <v>330</v>
      </c>
      <c r="F1222" s="52"/>
      <c r="G1222" s="55"/>
      <c r="H1222" s="52" t="s">
        <v>140</v>
      </c>
      <c r="I1222" s="56"/>
      <c r="J1222" s="52"/>
      <c r="K1222" s="52"/>
      <c r="L1222" s="51"/>
      <c r="M1222" s="51"/>
      <c r="N1222" s="58"/>
      <c r="O1222" s="57">
        <f t="shared" si="158"/>
        <v>0</v>
      </c>
      <c r="P1222" s="57">
        <f>IFERROR(IF(M1222="",0,M1222-I.T[[#This Row],[Data Expedição]]),"")</f>
        <v>0</v>
      </c>
      <c r="Q1222" s="59">
        <f t="shared" si="159"/>
        <v>46174</v>
      </c>
      <c r="R1222" s="60" t="str">
        <f>IFERROR(IF(H1222="Entregue",IF(COUNTIFS(I$2:$I2527,I1222)&gt;1,"x",1),"x"),"")</f>
        <v>x</v>
      </c>
      <c r="S1222" s="26">
        <v>1202</v>
      </c>
      <c r="T1222" s="26">
        <v>7</v>
      </c>
      <c r="U1222" s="26" t="s">
        <v>729</v>
      </c>
      <c r="V1222" s="26" t="s">
        <v>730</v>
      </c>
      <c r="W1222" s="26" t="s">
        <v>611</v>
      </c>
      <c r="X1222" s="60"/>
    </row>
    <row r="1223" spans="1:24" x14ac:dyDescent="0.25">
      <c r="A1223" s="51">
        <v>46185</v>
      </c>
      <c r="B1223" s="52">
        <v>33296</v>
      </c>
      <c r="C1223" s="53" t="s">
        <v>674</v>
      </c>
      <c r="D1223" s="52">
        <v>1</v>
      </c>
      <c r="E1223" s="54">
        <v>330</v>
      </c>
      <c r="F1223" s="52"/>
      <c r="G1223" s="55"/>
      <c r="H1223" s="52" t="s">
        <v>140</v>
      </c>
      <c r="I1223" s="56"/>
      <c r="J1223" s="52"/>
      <c r="K1223" s="52"/>
      <c r="L1223" s="51"/>
      <c r="M1223" s="51"/>
      <c r="N1223" s="58"/>
      <c r="O1223" s="57">
        <f t="shared" si="158"/>
        <v>0</v>
      </c>
      <c r="P1223" s="57">
        <f>IFERROR(IF(M1223="",0,M1223-I.T[[#This Row],[Data Expedição]]),"")</f>
        <v>0</v>
      </c>
      <c r="Q1223" s="59">
        <f t="shared" si="159"/>
        <v>46174</v>
      </c>
      <c r="R1223" s="60" t="str">
        <f>IFERROR(IF(H1223="Entregue",IF(COUNTIFS(I$2:$I2529,I1223)&gt;1,"x",1),"x"),"")</f>
        <v>x</v>
      </c>
      <c r="S1223" s="26">
        <v>1202</v>
      </c>
      <c r="T1223" s="26">
        <v>7</v>
      </c>
      <c r="U1223" s="26" t="s">
        <v>729</v>
      </c>
      <c r="V1223" s="26" t="s">
        <v>730</v>
      </c>
      <c r="W1223" s="26" t="s">
        <v>611</v>
      </c>
      <c r="X1223" s="60"/>
    </row>
    <row r="1224" spans="1:24" x14ac:dyDescent="0.25">
      <c r="A1224" s="51">
        <v>46185</v>
      </c>
      <c r="B1224" s="52">
        <v>95603</v>
      </c>
      <c r="C1224" s="53" t="s">
        <v>465</v>
      </c>
      <c r="D1224" s="52">
        <v>1</v>
      </c>
      <c r="E1224" s="54">
        <v>348</v>
      </c>
      <c r="F1224" s="52"/>
      <c r="G1224" s="55"/>
      <c r="H1224" s="52" t="s">
        <v>140</v>
      </c>
      <c r="I1224" s="56"/>
      <c r="J1224" s="52"/>
      <c r="K1224" s="52"/>
      <c r="L1224" s="51"/>
      <c r="M1224" s="51"/>
      <c r="N1224" s="58"/>
      <c r="O1224" s="57">
        <f t="shared" si="158"/>
        <v>0</v>
      </c>
      <c r="P1224" s="57">
        <f>IFERROR(IF(M1224="",0,M1224-I.T[[#This Row],[Data Expedição]]),"")</f>
        <v>0</v>
      </c>
      <c r="Q1224" s="59">
        <f t="shared" si="159"/>
        <v>46174</v>
      </c>
      <c r="R1224" s="60" t="str">
        <f>IFERROR(IF(H1224="Entregue",IF(COUNTIFS(I$2:$I2531,I1224)&gt;1,"x",1),"x"),"")</f>
        <v>x</v>
      </c>
      <c r="S1224" s="26">
        <v>1202</v>
      </c>
      <c r="T1224" s="26">
        <v>7</v>
      </c>
      <c r="U1224" s="26" t="s">
        <v>729</v>
      </c>
      <c r="V1224" s="26" t="s">
        <v>730</v>
      </c>
      <c r="W1224" s="26" t="s">
        <v>611</v>
      </c>
      <c r="X1224" s="60"/>
    </row>
    <row r="1225" spans="1:24" x14ac:dyDescent="0.25">
      <c r="A1225" s="51">
        <v>46185</v>
      </c>
      <c r="B1225" s="52">
        <v>32628</v>
      </c>
      <c r="C1225" s="53" t="s">
        <v>679</v>
      </c>
      <c r="D1225" s="52">
        <v>1</v>
      </c>
      <c r="E1225" s="54">
        <v>354</v>
      </c>
      <c r="F1225" s="52"/>
      <c r="G1225" s="55"/>
      <c r="H1225" s="52" t="s">
        <v>140</v>
      </c>
      <c r="I1225" s="56"/>
      <c r="J1225" s="52"/>
      <c r="K1225" s="52"/>
      <c r="L1225" s="51"/>
      <c r="M1225" s="51"/>
      <c r="N1225" s="58"/>
      <c r="O1225" s="57">
        <f t="shared" si="158"/>
        <v>0</v>
      </c>
      <c r="P1225" s="57">
        <f>IFERROR(IF(M1225="",0,M1225-I.T[[#This Row],[Data Expedição]]),"")</f>
        <v>0</v>
      </c>
      <c r="Q1225" s="59">
        <f t="shared" si="159"/>
        <v>46174</v>
      </c>
      <c r="R1225" s="60" t="str">
        <f>IFERROR(IF(H1225="Entregue",IF(COUNTIFS(I$2:$I2533,I1225)&gt;1,"x",1),"x"),"")</f>
        <v>x</v>
      </c>
      <c r="S1225" s="26">
        <v>1202</v>
      </c>
      <c r="T1225" s="26">
        <v>7</v>
      </c>
      <c r="U1225" s="26" t="s">
        <v>729</v>
      </c>
      <c r="V1225" s="26" t="s">
        <v>730</v>
      </c>
      <c r="W1225" s="26" t="s">
        <v>611</v>
      </c>
      <c r="X1225" s="60"/>
    </row>
    <row r="1226" spans="1:24" x14ac:dyDescent="0.25">
      <c r="A1226" s="51">
        <v>46185</v>
      </c>
      <c r="B1226" s="52">
        <v>95238</v>
      </c>
      <c r="C1226" s="53" t="s">
        <v>683</v>
      </c>
      <c r="D1226" s="52">
        <v>1</v>
      </c>
      <c r="E1226" s="54">
        <v>366</v>
      </c>
      <c r="F1226" s="52"/>
      <c r="G1226" s="55"/>
      <c r="H1226" s="52" t="s">
        <v>140</v>
      </c>
      <c r="I1226" s="56"/>
      <c r="J1226" s="52"/>
      <c r="K1226" s="52"/>
      <c r="L1226" s="51"/>
      <c r="M1226" s="51"/>
      <c r="N1226" s="58"/>
      <c r="O1226" s="57">
        <f t="shared" si="158"/>
        <v>0</v>
      </c>
      <c r="P1226" s="57">
        <f>IFERROR(IF(M1226="",0,M1226-I.T[[#This Row],[Data Expedição]]),"")</f>
        <v>0</v>
      </c>
      <c r="Q1226" s="59">
        <f t="shared" si="159"/>
        <v>46174</v>
      </c>
      <c r="R1226" s="60" t="str">
        <f>IFERROR(IF(H1226="Entregue",IF(COUNTIFS(I$2:$I2535,I1226)&gt;1,"x",1),"x"),"")</f>
        <v>x</v>
      </c>
      <c r="S1226" s="26">
        <v>1202</v>
      </c>
      <c r="T1226" s="26">
        <v>7</v>
      </c>
      <c r="U1226" s="26" t="s">
        <v>729</v>
      </c>
      <c r="V1226" s="26" t="s">
        <v>730</v>
      </c>
      <c r="W1226" s="26" t="s">
        <v>611</v>
      </c>
      <c r="X1226" s="60"/>
    </row>
    <row r="1227" spans="1:24" x14ac:dyDescent="0.25">
      <c r="A1227" s="51">
        <v>46185</v>
      </c>
      <c r="B1227" s="4">
        <v>43762</v>
      </c>
      <c r="C1227" s="47" t="s">
        <v>467</v>
      </c>
      <c r="D1227" s="4">
        <v>1</v>
      </c>
      <c r="E1227" s="42">
        <v>396</v>
      </c>
      <c r="F1227" s="4"/>
      <c r="G1227" s="40"/>
      <c r="H1227" s="52" t="s">
        <v>140</v>
      </c>
      <c r="I1227" s="33"/>
      <c r="J1227" s="4"/>
      <c r="K1227" s="4"/>
      <c r="L1227" s="41"/>
      <c r="M1227" s="41"/>
      <c r="N1227" s="44"/>
      <c r="O1227" s="30">
        <f t="shared" ref="O1227:O1230" si="160">IFERROR(IF(L1227="",0,L1227-A1227),"")</f>
        <v>0</v>
      </c>
      <c r="P1227" s="30">
        <f>IFERROR(IF(M1227="",0,M1227-I.T[[#This Row],[Data Expedição]]),"")</f>
        <v>0</v>
      </c>
      <c r="Q1227" s="32">
        <f t="shared" ref="Q1227:Q1230" si="161">IFERROR(DATE(YEAR(A1227),MONTH(A1227),1),"")</f>
        <v>46174</v>
      </c>
      <c r="R1227" s="26" t="str">
        <f>IFERROR(IF(H1227="Entregue",IF(COUNTIFS(I$2:$I2540,I1227)&gt;1,"x",1),"x"),"")</f>
        <v>x</v>
      </c>
      <c r="S1227" s="26">
        <v>1202</v>
      </c>
      <c r="T1227" s="26">
        <v>7</v>
      </c>
      <c r="U1227" s="26" t="s">
        <v>729</v>
      </c>
      <c r="V1227" s="26" t="s">
        <v>730</v>
      </c>
      <c r="W1227" s="26" t="s">
        <v>611</v>
      </c>
      <c r="X1227" s="26"/>
    </row>
    <row r="1228" spans="1:24" x14ac:dyDescent="0.25">
      <c r="A1228" s="51">
        <v>46185</v>
      </c>
      <c r="B1228" s="4">
        <v>33252</v>
      </c>
      <c r="C1228" s="47" t="s">
        <v>473</v>
      </c>
      <c r="D1228" s="4">
        <v>1</v>
      </c>
      <c r="E1228" s="42">
        <v>396</v>
      </c>
      <c r="F1228" s="4"/>
      <c r="G1228" s="40"/>
      <c r="H1228" s="52" t="s">
        <v>140</v>
      </c>
      <c r="I1228" s="33"/>
      <c r="J1228" s="4"/>
      <c r="K1228" s="4"/>
      <c r="L1228" s="41"/>
      <c r="M1228" s="41"/>
      <c r="N1228" s="44"/>
      <c r="O1228" s="30">
        <f t="shared" si="160"/>
        <v>0</v>
      </c>
      <c r="P1228" s="30">
        <f>IFERROR(IF(M1228="",0,M1228-I.T[[#This Row],[Data Expedição]]),"")</f>
        <v>0</v>
      </c>
      <c r="Q1228" s="32">
        <f t="shared" si="161"/>
        <v>46174</v>
      </c>
      <c r="R1228" s="26" t="str">
        <f>IFERROR(IF(H1228="Entregue",IF(COUNTIFS(I$2:$I2541,I1228)&gt;1,"x",1),"x"),"")</f>
        <v>x</v>
      </c>
      <c r="S1228" s="26">
        <v>1202</v>
      </c>
      <c r="T1228" s="26">
        <v>7</v>
      </c>
      <c r="U1228" s="26" t="s">
        <v>729</v>
      </c>
      <c r="V1228" s="26" t="s">
        <v>730</v>
      </c>
      <c r="W1228" s="26" t="s">
        <v>611</v>
      </c>
      <c r="X1228" s="26"/>
    </row>
    <row r="1229" spans="1:24" x14ac:dyDescent="0.25">
      <c r="A1229" s="51">
        <v>46185</v>
      </c>
      <c r="B1229" s="4">
        <v>95193</v>
      </c>
      <c r="C1229" s="47" t="s">
        <v>690</v>
      </c>
      <c r="D1229" s="4">
        <v>1</v>
      </c>
      <c r="E1229" s="42">
        <v>396</v>
      </c>
      <c r="F1229" s="4"/>
      <c r="G1229" s="40"/>
      <c r="H1229" s="52" t="s">
        <v>140</v>
      </c>
      <c r="I1229" s="33"/>
      <c r="J1229" s="4"/>
      <c r="K1229" s="4"/>
      <c r="L1229" s="41"/>
      <c r="M1229" s="41"/>
      <c r="N1229" s="44"/>
      <c r="O1229" s="30">
        <f t="shared" si="160"/>
        <v>0</v>
      </c>
      <c r="P1229" s="30">
        <f>IFERROR(IF(M1229="",0,M1229-I.T[[#This Row],[Data Expedição]]),"")</f>
        <v>0</v>
      </c>
      <c r="Q1229" s="32">
        <f t="shared" si="161"/>
        <v>46174</v>
      </c>
      <c r="R1229" s="26" t="str">
        <f>IFERROR(IF(H1229="Entregue",IF(COUNTIFS(I$2:$I2542,I1229)&gt;1,"x",1),"x"),"")</f>
        <v>x</v>
      </c>
      <c r="S1229" s="26">
        <v>1202</v>
      </c>
      <c r="T1229" s="26">
        <v>7</v>
      </c>
      <c r="U1229" s="26" t="s">
        <v>729</v>
      </c>
      <c r="V1229" s="26" t="s">
        <v>730</v>
      </c>
      <c r="W1229" s="26" t="s">
        <v>611</v>
      </c>
      <c r="X1229" s="26"/>
    </row>
    <row r="1230" spans="1:24" x14ac:dyDescent="0.25">
      <c r="A1230" s="51">
        <v>46185</v>
      </c>
      <c r="B1230" s="52">
        <v>32627</v>
      </c>
      <c r="C1230" s="53" t="s">
        <v>691</v>
      </c>
      <c r="D1230" s="52">
        <v>1</v>
      </c>
      <c r="E1230" s="54">
        <v>408</v>
      </c>
      <c r="F1230" s="52"/>
      <c r="G1230" s="55"/>
      <c r="H1230" s="52" t="s">
        <v>140</v>
      </c>
      <c r="I1230" s="56"/>
      <c r="J1230" s="52"/>
      <c r="K1230" s="52"/>
      <c r="L1230" s="51"/>
      <c r="M1230" s="51"/>
      <c r="N1230" s="58"/>
      <c r="O1230" s="57">
        <f t="shared" si="160"/>
        <v>0</v>
      </c>
      <c r="P1230" s="57">
        <f>IFERROR(IF(M1230="",0,M1230-I.T[[#This Row],[Data Expedição]]),"")</f>
        <v>0</v>
      </c>
      <c r="Q1230" s="59">
        <f t="shared" si="161"/>
        <v>46174</v>
      </c>
      <c r="R1230" s="60" t="str">
        <f>IFERROR(IF(H1230="Entregue",IF(COUNTIFS(I$2:$I2543,I1230)&gt;1,"x",1),"x"),"")</f>
        <v>x</v>
      </c>
      <c r="S1230" s="26">
        <v>1202</v>
      </c>
      <c r="T1230" s="26">
        <v>7</v>
      </c>
      <c r="U1230" s="26" t="s">
        <v>729</v>
      </c>
      <c r="V1230" s="26" t="s">
        <v>730</v>
      </c>
      <c r="W1230" s="26" t="s">
        <v>611</v>
      </c>
      <c r="X1230" s="60"/>
    </row>
    <row r="1231" spans="1:24" x14ac:dyDescent="0.25">
      <c r="A1231" s="51">
        <v>46185</v>
      </c>
      <c r="B1231" s="4">
        <v>30562</v>
      </c>
      <c r="C1231" s="47" t="s">
        <v>479</v>
      </c>
      <c r="D1231" s="4">
        <v>1</v>
      </c>
      <c r="E1231" s="42">
        <v>468</v>
      </c>
      <c r="F1231" s="4"/>
      <c r="G1231" s="40"/>
      <c r="H1231" s="52" t="s">
        <v>140</v>
      </c>
      <c r="I1231" s="33"/>
      <c r="J1231" s="4"/>
      <c r="K1231" s="4"/>
      <c r="L1231" s="41"/>
      <c r="M1231" s="41"/>
      <c r="N1231" s="44"/>
      <c r="O1231" s="30">
        <f t="shared" ref="O1231:O1233" si="162">IFERROR(IF(L1231="",0,L1231-A1231),"")</f>
        <v>0</v>
      </c>
      <c r="P1231" s="30">
        <f>IFERROR(IF(M1231="",0,M1231-I.T[[#This Row],[Data Expedição]]),"")</f>
        <v>0</v>
      </c>
      <c r="Q1231" s="32">
        <f t="shared" ref="Q1231:Q1233" si="163">IFERROR(DATE(YEAR(A1231),MONTH(A1231),1),"")</f>
        <v>46174</v>
      </c>
      <c r="R1231" s="26" t="str">
        <f>IFERROR(IF(H1231="Entregue",IF(COUNTIFS(I$2:$I2547,I1231)&gt;1,"x",1),"x"),"")</f>
        <v>x</v>
      </c>
      <c r="S1231" s="26">
        <v>1202</v>
      </c>
      <c r="T1231" s="26">
        <v>7</v>
      </c>
      <c r="U1231" s="26" t="s">
        <v>729</v>
      </c>
      <c r="V1231" s="26" t="s">
        <v>730</v>
      </c>
      <c r="W1231" s="26" t="s">
        <v>611</v>
      </c>
      <c r="X1231" s="26"/>
    </row>
    <row r="1232" spans="1:24" x14ac:dyDescent="0.25">
      <c r="A1232" s="51">
        <v>46185</v>
      </c>
      <c r="B1232" s="4">
        <v>8260</v>
      </c>
      <c r="C1232" s="47" t="s">
        <v>468</v>
      </c>
      <c r="D1232" s="4">
        <v>1</v>
      </c>
      <c r="E1232" s="42">
        <v>474</v>
      </c>
      <c r="F1232" s="4"/>
      <c r="G1232" s="40"/>
      <c r="H1232" s="52" t="s">
        <v>140</v>
      </c>
      <c r="I1232" s="33"/>
      <c r="J1232" s="4"/>
      <c r="K1232" s="4"/>
      <c r="L1232" s="41"/>
      <c r="M1232" s="41"/>
      <c r="N1232" s="44"/>
      <c r="O1232" s="30">
        <f t="shared" si="162"/>
        <v>0</v>
      </c>
      <c r="P1232" s="30">
        <f>IFERROR(IF(M1232="",0,M1232-I.T[[#This Row],[Data Expedição]]),"")</f>
        <v>0</v>
      </c>
      <c r="Q1232" s="32">
        <f t="shared" si="163"/>
        <v>46174</v>
      </c>
      <c r="R1232" s="26" t="str">
        <f>IFERROR(IF(H1232="Entregue",IF(COUNTIFS(I$2:$I2548,I1232)&gt;1,"x",1),"x"),"")</f>
        <v>x</v>
      </c>
      <c r="S1232" s="26">
        <v>1202</v>
      </c>
      <c r="T1232" s="26">
        <v>7</v>
      </c>
      <c r="U1232" s="26" t="s">
        <v>729</v>
      </c>
      <c r="V1232" s="26" t="s">
        <v>730</v>
      </c>
      <c r="W1232" s="26" t="s">
        <v>611</v>
      </c>
      <c r="X1232" s="26"/>
    </row>
    <row r="1233" spans="1:24" x14ac:dyDescent="0.25">
      <c r="A1233" s="51">
        <v>46185</v>
      </c>
      <c r="B1233" s="52">
        <v>33299</v>
      </c>
      <c r="C1233" s="53" t="s">
        <v>695</v>
      </c>
      <c r="D1233" s="52">
        <v>1</v>
      </c>
      <c r="E1233" s="54">
        <v>474</v>
      </c>
      <c r="F1233" s="52"/>
      <c r="G1233" s="55"/>
      <c r="H1233" s="52" t="s">
        <v>140</v>
      </c>
      <c r="I1233" s="56"/>
      <c r="J1233" s="52"/>
      <c r="K1233" s="52"/>
      <c r="L1233" s="51"/>
      <c r="M1233" s="51"/>
      <c r="N1233" s="58"/>
      <c r="O1233" s="57">
        <f t="shared" si="162"/>
        <v>0</v>
      </c>
      <c r="P1233" s="57">
        <f>IFERROR(IF(M1233="",0,M1233-I.T[[#This Row],[Data Expedição]]),"")</f>
        <v>0</v>
      </c>
      <c r="Q1233" s="59">
        <f t="shared" si="163"/>
        <v>46174</v>
      </c>
      <c r="R1233" s="60" t="str">
        <f>IFERROR(IF(H1233="Entregue",IF(COUNTIFS(I$2:$I2549,I1233)&gt;1,"x",1),"x"),"")</f>
        <v>x</v>
      </c>
      <c r="S1233" s="26">
        <v>1202</v>
      </c>
      <c r="T1233" s="26">
        <v>7</v>
      </c>
      <c r="U1233" s="26" t="s">
        <v>729</v>
      </c>
      <c r="V1233" s="26" t="s">
        <v>730</v>
      </c>
      <c r="W1233" s="26" t="s">
        <v>611</v>
      </c>
      <c r="X1233" s="60"/>
    </row>
    <row r="1234" spans="1:24" x14ac:dyDescent="0.25">
      <c r="A1234" s="51">
        <v>46185</v>
      </c>
      <c r="B1234" s="52">
        <v>32834</v>
      </c>
      <c r="C1234" s="53" t="s">
        <v>520</v>
      </c>
      <c r="D1234" s="52">
        <v>1</v>
      </c>
      <c r="E1234" s="54">
        <v>498</v>
      </c>
      <c r="F1234" s="52"/>
      <c r="G1234" s="55"/>
      <c r="H1234" s="52" t="s">
        <v>140</v>
      </c>
      <c r="I1234" s="56"/>
      <c r="J1234" s="52"/>
      <c r="K1234" s="52"/>
      <c r="L1234" s="51"/>
      <c r="M1234" s="51"/>
      <c r="N1234" s="58"/>
      <c r="O1234" s="57">
        <f t="shared" ref="O1234:O1240" si="164">IFERROR(IF(L1234="",0,L1234-A1234),"")</f>
        <v>0</v>
      </c>
      <c r="P1234" s="57">
        <f>IFERROR(IF(M1234="",0,M1234-I.T[[#This Row],[Data Expedição]]),"")</f>
        <v>0</v>
      </c>
      <c r="Q1234" s="59">
        <f t="shared" ref="Q1234:Q1240" si="165">IFERROR(DATE(YEAR(A1234),MONTH(A1234),1),"")</f>
        <v>46174</v>
      </c>
      <c r="R1234" s="60" t="str">
        <f>IFERROR(IF(H1234="Entregue",IF(COUNTIFS(I$2:$I2551,I1234)&gt;1,"x",1),"x"),"")</f>
        <v>x</v>
      </c>
      <c r="S1234" s="26">
        <v>1202</v>
      </c>
      <c r="T1234" s="26">
        <v>7</v>
      </c>
      <c r="U1234" s="26" t="s">
        <v>729</v>
      </c>
      <c r="V1234" s="26" t="s">
        <v>730</v>
      </c>
      <c r="W1234" s="26" t="s">
        <v>611</v>
      </c>
      <c r="X1234" s="60"/>
    </row>
    <row r="1235" spans="1:24" x14ac:dyDescent="0.25">
      <c r="A1235" s="51">
        <v>46185</v>
      </c>
      <c r="B1235" s="52">
        <v>8257</v>
      </c>
      <c r="C1235" s="53" t="s">
        <v>456</v>
      </c>
      <c r="D1235" s="52">
        <v>1</v>
      </c>
      <c r="E1235" s="54">
        <v>510</v>
      </c>
      <c r="F1235" s="52"/>
      <c r="G1235" s="55"/>
      <c r="H1235" s="52" t="s">
        <v>140</v>
      </c>
      <c r="I1235" s="56"/>
      <c r="J1235" s="52"/>
      <c r="K1235" s="52"/>
      <c r="L1235" s="51"/>
      <c r="M1235" s="51"/>
      <c r="N1235" s="58"/>
      <c r="O1235" s="57">
        <f t="shared" si="164"/>
        <v>0</v>
      </c>
      <c r="P1235" s="57">
        <f>IFERROR(IF(M1235="",0,M1235-I.T[[#This Row],[Data Expedição]]),"")</f>
        <v>0</v>
      </c>
      <c r="Q1235" s="59">
        <f t="shared" si="165"/>
        <v>46174</v>
      </c>
      <c r="R1235" s="60" t="str">
        <f>IFERROR(IF(H1235="Entregue",IF(COUNTIFS(I$2:$I2553,I1235)&gt;1,"x",1),"x"),"")</f>
        <v>x</v>
      </c>
      <c r="S1235" s="26">
        <v>1202</v>
      </c>
      <c r="T1235" s="26">
        <v>7</v>
      </c>
      <c r="U1235" s="26" t="s">
        <v>729</v>
      </c>
      <c r="V1235" s="26" t="s">
        <v>730</v>
      </c>
      <c r="W1235" s="26" t="s">
        <v>611</v>
      </c>
      <c r="X1235" s="60"/>
    </row>
    <row r="1236" spans="1:24" x14ac:dyDescent="0.25">
      <c r="A1236" s="51">
        <v>46185</v>
      </c>
      <c r="B1236" s="52">
        <v>95671</v>
      </c>
      <c r="C1236" s="53" t="s">
        <v>393</v>
      </c>
      <c r="D1236" s="52">
        <v>1</v>
      </c>
      <c r="E1236" s="54">
        <v>600</v>
      </c>
      <c r="F1236" s="52"/>
      <c r="G1236" s="55"/>
      <c r="H1236" s="52" t="s">
        <v>140</v>
      </c>
      <c r="I1236" s="56"/>
      <c r="J1236" s="52"/>
      <c r="K1236" s="52"/>
      <c r="L1236" s="51"/>
      <c r="M1236" s="51"/>
      <c r="N1236" s="58"/>
      <c r="O1236" s="57">
        <f t="shared" si="164"/>
        <v>0</v>
      </c>
      <c r="P1236" s="57">
        <f>IFERROR(IF(M1236="",0,M1236-I.T[[#This Row],[Data Expedição]]),"")</f>
        <v>0</v>
      </c>
      <c r="Q1236" s="59">
        <f t="shared" si="165"/>
        <v>46174</v>
      </c>
      <c r="R1236" s="60" t="str">
        <f>IFERROR(IF(H1236="Entregue",IF(COUNTIFS(I$2:$I2555,I1236)&gt;1,"x",1),"x"),"")</f>
        <v>x</v>
      </c>
      <c r="S1236" s="26">
        <v>1202</v>
      </c>
      <c r="T1236" s="26">
        <v>7</v>
      </c>
      <c r="U1236" s="26" t="s">
        <v>729</v>
      </c>
      <c r="V1236" s="26" t="s">
        <v>730</v>
      </c>
      <c r="W1236" s="26" t="s">
        <v>611</v>
      </c>
      <c r="X1236" s="60"/>
    </row>
    <row r="1237" spans="1:24" x14ac:dyDescent="0.25">
      <c r="A1237" s="51">
        <v>46185</v>
      </c>
      <c r="B1237" s="52">
        <v>33244</v>
      </c>
      <c r="C1237" s="53" t="s">
        <v>440</v>
      </c>
      <c r="D1237" s="52">
        <v>1</v>
      </c>
      <c r="E1237" s="54">
        <v>636</v>
      </c>
      <c r="F1237" s="52"/>
      <c r="G1237" s="55"/>
      <c r="H1237" s="52" t="s">
        <v>140</v>
      </c>
      <c r="I1237" s="56"/>
      <c r="J1237" s="52"/>
      <c r="K1237" s="52"/>
      <c r="L1237" s="51"/>
      <c r="M1237" s="51"/>
      <c r="N1237" s="58"/>
      <c r="O1237" s="57">
        <f t="shared" si="164"/>
        <v>0</v>
      </c>
      <c r="P1237" s="57">
        <f>IFERROR(IF(M1237="",0,M1237-I.T[[#This Row],[Data Expedição]]),"")</f>
        <v>0</v>
      </c>
      <c r="Q1237" s="59">
        <f t="shared" si="165"/>
        <v>46174</v>
      </c>
      <c r="R1237" s="60" t="str">
        <f>IFERROR(IF(H1237="Entregue",IF(COUNTIFS(I$2:$I2557,I1237)&gt;1,"x",1),"x"),"")</f>
        <v>x</v>
      </c>
      <c r="S1237" s="26">
        <v>1202</v>
      </c>
      <c r="T1237" s="26">
        <v>7</v>
      </c>
      <c r="U1237" s="26" t="s">
        <v>729</v>
      </c>
      <c r="V1237" s="26" t="s">
        <v>730</v>
      </c>
      <c r="W1237" s="26" t="s">
        <v>611</v>
      </c>
      <c r="X1237" s="60"/>
    </row>
    <row r="1238" spans="1:24" x14ac:dyDescent="0.25">
      <c r="A1238" s="51">
        <v>46185</v>
      </c>
      <c r="B1238" s="52">
        <v>33257</v>
      </c>
      <c r="C1238" s="53" t="s">
        <v>405</v>
      </c>
      <c r="D1238" s="52">
        <v>1</v>
      </c>
      <c r="E1238" s="54">
        <v>732</v>
      </c>
      <c r="F1238" s="52"/>
      <c r="G1238" s="55"/>
      <c r="H1238" s="52" t="s">
        <v>140</v>
      </c>
      <c r="I1238" s="56"/>
      <c r="J1238" s="52"/>
      <c r="K1238" s="52"/>
      <c r="L1238" s="51"/>
      <c r="M1238" s="51"/>
      <c r="N1238" s="58"/>
      <c r="O1238" s="57">
        <f t="shared" si="164"/>
        <v>0</v>
      </c>
      <c r="P1238" s="57">
        <f>IFERROR(IF(M1238="",0,M1238-I.T[[#This Row],[Data Expedição]]),"")</f>
        <v>0</v>
      </c>
      <c r="Q1238" s="59">
        <f t="shared" si="165"/>
        <v>46174</v>
      </c>
      <c r="R1238" s="60" t="str">
        <f>IFERROR(IF(H1238="Entregue",IF(COUNTIFS(I$2:$I2559,I1238)&gt;1,"x",1),"x"),"")</f>
        <v>x</v>
      </c>
      <c r="S1238" s="26">
        <v>1202</v>
      </c>
      <c r="T1238" s="26">
        <v>7</v>
      </c>
      <c r="U1238" s="26" t="s">
        <v>729</v>
      </c>
      <c r="V1238" s="26" t="s">
        <v>730</v>
      </c>
      <c r="W1238" s="26" t="s">
        <v>611</v>
      </c>
      <c r="X1238" s="60"/>
    </row>
    <row r="1239" spans="1:24" x14ac:dyDescent="0.25">
      <c r="A1239" s="51">
        <v>46185</v>
      </c>
      <c r="B1239" s="52">
        <v>95620</v>
      </c>
      <c r="C1239" s="53" t="s">
        <v>700</v>
      </c>
      <c r="D1239" s="52">
        <v>1</v>
      </c>
      <c r="E1239" s="54">
        <v>834</v>
      </c>
      <c r="F1239" s="52"/>
      <c r="G1239" s="55"/>
      <c r="H1239" s="52" t="s">
        <v>140</v>
      </c>
      <c r="I1239" s="56"/>
      <c r="J1239" s="52"/>
      <c r="K1239" s="52"/>
      <c r="L1239" s="51"/>
      <c r="M1239" s="51"/>
      <c r="N1239" s="58"/>
      <c r="O1239" s="57">
        <f t="shared" si="164"/>
        <v>0</v>
      </c>
      <c r="P1239" s="57">
        <f>IFERROR(IF(M1239="",0,M1239-I.T[[#This Row],[Data Expedição]]),"")</f>
        <v>0</v>
      </c>
      <c r="Q1239" s="59">
        <f t="shared" si="165"/>
        <v>46174</v>
      </c>
      <c r="R1239" s="60" t="str">
        <f>IFERROR(IF(H1239="Entregue",IF(COUNTIFS(I$2:$I2561,I1239)&gt;1,"x",1),"x"),"")</f>
        <v>x</v>
      </c>
      <c r="S1239" s="26">
        <v>1202</v>
      </c>
      <c r="T1239" s="26">
        <v>7</v>
      </c>
      <c r="U1239" s="26" t="s">
        <v>729</v>
      </c>
      <c r="V1239" s="26" t="s">
        <v>730</v>
      </c>
      <c r="W1239" s="26" t="s">
        <v>611</v>
      </c>
      <c r="X1239" s="60"/>
    </row>
    <row r="1240" spans="1:24" x14ac:dyDescent="0.25">
      <c r="A1240" s="51">
        <v>46185</v>
      </c>
      <c r="B1240" s="52">
        <v>34480</v>
      </c>
      <c r="C1240" s="53" t="s">
        <v>444</v>
      </c>
      <c r="D1240" s="52">
        <v>1</v>
      </c>
      <c r="E1240" s="54">
        <v>942</v>
      </c>
      <c r="F1240" s="52"/>
      <c r="G1240" s="55"/>
      <c r="H1240" s="52" t="s">
        <v>140</v>
      </c>
      <c r="I1240" s="56"/>
      <c r="J1240" s="52"/>
      <c r="K1240" s="52"/>
      <c r="L1240" s="51"/>
      <c r="M1240" s="51"/>
      <c r="N1240" s="58"/>
      <c r="O1240" s="57">
        <f t="shared" si="164"/>
        <v>0</v>
      </c>
      <c r="P1240" s="57">
        <f>IFERROR(IF(M1240="",0,M1240-I.T[[#This Row],[Data Expedição]]),"")</f>
        <v>0</v>
      </c>
      <c r="Q1240" s="59">
        <f t="shared" si="165"/>
        <v>46174</v>
      </c>
      <c r="R1240" s="60" t="str">
        <f>IFERROR(IF(H1240="Entregue",IF(COUNTIFS(I$2:$I2563,I1240)&gt;1,"x",1),"x"),"")</f>
        <v>x</v>
      </c>
      <c r="S1240" s="26">
        <v>1202</v>
      </c>
      <c r="T1240" s="26">
        <v>7</v>
      </c>
      <c r="U1240" s="26" t="s">
        <v>729</v>
      </c>
      <c r="V1240" s="26" t="s">
        <v>730</v>
      </c>
      <c r="W1240" s="26" t="s">
        <v>611</v>
      </c>
      <c r="X1240" s="60"/>
    </row>
    <row r="1241" spans="1:24" x14ac:dyDescent="0.25">
      <c r="A1241" s="51">
        <v>46185</v>
      </c>
      <c r="B1241" s="4">
        <v>95294</v>
      </c>
      <c r="C1241" s="47" t="s">
        <v>464</v>
      </c>
      <c r="D1241" s="4">
        <v>1</v>
      </c>
      <c r="E1241" s="42">
        <v>1014</v>
      </c>
      <c r="F1241" s="4"/>
      <c r="G1241" s="40"/>
      <c r="H1241" s="52" t="s">
        <v>140</v>
      </c>
      <c r="I1241" s="33"/>
      <c r="J1241" s="4"/>
      <c r="K1241" s="4"/>
      <c r="L1241" s="41"/>
      <c r="M1241" s="41"/>
      <c r="N1241" s="44"/>
      <c r="O1241" s="30">
        <f t="shared" ref="O1241:O1242" si="166">IFERROR(IF(L1241="",0,L1241-A1241),"")</f>
        <v>0</v>
      </c>
      <c r="P1241" s="30">
        <f>IFERROR(IF(M1241="",0,M1241-I.T[[#This Row],[Data Expedição]]),"")</f>
        <v>0</v>
      </c>
      <c r="Q1241" s="32">
        <f t="shared" ref="Q1241:Q1242" si="167">IFERROR(DATE(YEAR(A1241),MONTH(A1241),1),"")</f>
        <v>46174</v>
      </c>
      <c r="R1241" s="26" t="str">
        <f>IFERROR(IF(H1241="Entregue",IF(COUNTIFS(I$2:$I2566,I1241)&gt;1,"x",1),"x"),"")</f>
        <v>x</v>
      </c>
      <c r="S1241" s="26">
        <v>1202</v>
      </c>
      <c r="T1241" s="26">
        <v>7</v>
      </c>
      <c r="U1241" s="26" t="s">
        <v>729</v>
      </c>
      <c r="V1241" s="26" t="s">
        <v>730</v>
      </c>
      <c r="W1241" s="26" t="s">
        <v>611</v>
      </c>
      <c r="X1241" s="26"/>
    </row>
    <row r="1242" spans="1:24" x14ac:dyDescent="0.25">
      <c r="A1242" s="51">
        <v>46185</v>
      </c>
      <c r="B1242" s="52">
        <v>95116</v>
      </c>
      <c r="C1242" s="53" t="s">
        <v>702</v>
      </c>
      <c r="D1242" s="52">
        <v>1</v>
      </c>
      <c r="E1242" s="54">
        <v>1032</v>
      </c>
      <c r="F1242" s="52"/>
      <c r="G1242" s="55"/>
      <c r="H1242" s="52" t="s">
        <v>140</v>
      </c>
      <c r="I1242" s="56"/>
      <c r="J1242" s="52"/>
      <c r="K1242" s="52"/>
      <c r="L1242" s="51"/>
      <c r="M1242" s="51"/>
      <c r="N1242" s="58"/>
      <c r="O1242" s="57">
        <f t="shared" si="166"/>
        <v>0</v>
      </c>
      <c r="P1242" s="57">
        <f>IFERROR(IF(M1242="",0,M1242-I.T[[#This Row],[Data Expedição]]),"")</f>
        <v>0</v>
      </c>
      <c r="Q1242" s="59">
        <f t="shared" si="167"/>
        <v>46174</v>
      </c>
      <c r="R1242" s="60" t="str">
        <f>IFERROR(IF(H1242="Entregue",IF(COUNTIFS(I$2:$I2567,I1242)&gt;1,"x",1),"x"),"")</f>
        <v>x</v>
      </c>
      <c r="S1242" s="26">
        <v>1202</v>
      </c>
      <c r="T1242" s="26">
        <v>7</v>
      </c>
      <c r="U1242" s="26" t="s">
        <v>729</v>
      </c>
      <c r="V1242" s="26" t="s">
        <v>730</v>
      </c>
      <c r="W1242" s="26" t="s">
        <v>611</v>
      </c>
      <c r="X1242" s="60"/>
    </row>
    <row r="1243" spans="1:24" x14ac:dyDescent="0.25">
      <c r="A1243" s="51">
        <v>46185</v>
      </c>
      <c r="B1243" s="52">
        <v>33360</v>
      </c>
      <c r="C1243" s="53" t="s">
        <v>235</v>
      </c>
      <c r="D1243" s="52">
        <v>1</v>
      </c>
      <c r="E1243" s="54">
        <v>1074</v>
      </c>
      <c r="F1243" s="52"/>
      <c r="G1243" s="55"/>
      <c r="H1243" s="52" t="s">
        <v>140</v>
      </c>
      <c r="I1243" s="56"/>
      <c r="J1243" s="52"/>
      <c r="K1243" s="52"/>
      <c r="L1243" s="51"/>
      <c r="M1243" s="51"/>
      <c r="N1243" s="58"/>
      <c r="O1243" s="57">
        <f>IFERROR(IF(L1243="",0,L1243-A1243),"")</f>
        <v>0</v>
      </c>
      <c r="P1243" s="57">
        <f>IFERROR(IF(M1243="",0,M1243-I.T[[#This Row],[Data Expedição]]),"")</f>
        <v>0</v>
      </c>
      <c r="Q1243" s="59">
        <f>IFERROR(DATE(YEAR(A1243),MONTH(A1243),1),"")</f>
        <v>46174</v>
      </c>
      <c r="R1243" s="60" t="str">
        <f>IFERROR(IF(H1243="Entregue",IF(COUNTIFS(I$2:$I2569,I1243)&gt;1,"x",1),"x"),"")</f>
        <v>x</v>
      </c>
      <c r="S1243" s="26">
        <v>1202</v>
      </c>
      <c r="T1243" s="26">
        <v>7</v>
      </c>
      <c r="U1243" s="26" t="s">
        <v>729</v>
      </c>
      <c r="V1243" s="26" t="s">
        <v>730</v>
      </c>
      <c r="W1243" s="26" t="s">
        <v>611</v>
      </c>
      <c r="X1243" s="60"/>
    </row>
    <row r="1244" spans="1:24" x14ac:dyDescent="0.25">
      <c r="A1244" s="51">
        <v>46185</v>
      </c>
      <c r="B1244" s="52">
        <v>31709</v>
      </c>
      <c r="C1244" s="53" t="s">
        <v>477</v>
      </c>
      <c r="D1244" s="52">
        <v>1</v>
      </c>
      <c r="E1244" s="54">
        <v>1212</v>
      </c>
      <c r="F1244" s="52"/>
      <c r="G1244" s="55"/>
      <c r="H1244" s="52" t="s">
        <v>140</v>
      </c>
      <c r="I1244" s="56"/>
      <c r="J1244" s="52"/>
      <c r="K1244" s="52"/>
      <c r="L1244" s="51"/>
      <c r="M1244" s="51"/>
      <c r="N1244" s="58"/>
      <c r="O1244" s="57">
        <f>IFERROR(IF(L1244="",0,L1244-A1244),"")</f>
        <v>0</v>
      </c>
      <c r="P1244" s="57">
        <f>IFERROR(IF(M1244="",0,M1244-I.T[[#This Row],[Data Expedição]]),"")</f>
        <v>0</v>
      </c>
      <c r="Q1244" s="59">
        <f>IFERROR(DATE(YEAR(A1244),MONTH(A1244),1),"")</f>
        <v>46174</v>
      </c>
      <c r="R1244" s="60" t="str">
        <f>IFERROR(IF(H1244="Entregue",IF(COUNTIFS(I$2:$I2571,I1244)&gt;1,"x",1),"x"),"")</f>
        <v>x</v>
      </c>
      <c r="S1244" s="26">
        <v>1202</v>
      </c>
      <c r="T1244" s="26">
        <v>7</v>
      </c>
      <c r="U1244" s="26" t="s">
        <v>729</v>
      </c>
      <c r="V1244" s="26" t="s">
        <v>730</v>
      </c>
      <c r="W1244" s="26" t="s">
        <v>611</v>
      </c>
      <c r="X1244" s="60"/>
    </row>
    <row r="1245" spans="1:24" x14ac:dyDescent="0.25">
      <c r="A1245" s="51">
        <v>46185</v>
      </c>
      <c r="B1245" s="52">
        <v>33249</v>
      </c>
      <c r="C1245" s="53" t="s">
        <v>378</v>
      </c>
      <c r="D1245" s="52">
        <v>1</v>
      </c>
      <c r="E1245" s="54">
        <v>1656</v>
      </c>
      <c r="F1245" s="52"/>
      <c r="G1245" s="55"/>
      <c r="H1245" s="52" t="s">
        <v>140</v>
      </c>
      <c r="I1245" s="56"/>
      <c r="J1245" s="52"/>
      <c r="K1245" s="52"/>
      <c r="L1245" s="51"/>
      <c r="M1245" s="51"/>
      <c r="N1245" s="58"/>
      <c r="O1245" s="57">
        <f>IFERROR(IF(L1245="",0,L1245-A1245),"")</f>
        <v>0</v>
      </c>
      <c r="P1245" s="57">
        <f>IFERROR(IF(M1245="",0,M1245-I.T[[#This Row],[Data Expedição]]),"")</f>
        <v>0</v>
      </c>
      <c r="Q1245" s="59">
        <f>IFERROR(DATE(YEAR(A1245),MONTH(A1245),1),"")</f>
        <v>46174</v>
      </c>
      <c r="R1245" s="60" t="str">
        <f>IFERROR(IF(H1245="Entregue",IF(COUNTIFS(I$2:$I2573,I1245)&gt;1,"x",1),"x"),"")</f>
        <v>x</v>
      </c>
      <c r="S1245" s="26">
        <v>1202</v>
      </c>
      <c r="T1245" s="26">
        <v>7</v>
      </c>
      <c r="U1245" s="26" t="s">
        <v>729</v>
      </c>
      <c r="V1245" s="26" t="s">
        <v>730</v>
      </c>
      <c r="W1245" s="26" t="s">
        <v>611</v>
      </c>
      <c r="X1245" s="60"/>
    </row>
    <row r="1246" spans="1:24" x14ac:dyDescent="0.25">
      <c r="A1246" s="51">
        <v>46185</v>
      </c>
      <c r="B1246" s="52">
        <v>33379</v>
      </c>
      <c r="C1246" s="53" t="s">
        <v>214</v>
      </c>
      <c r="D1246" s="52">
        <v>1</v>
      </c>
      <c r="E1246" s="54">
        <v>1728</v>
      </c>
      <c r="F1246" s="52"/>
      <c r="G1246" s="55"/>
      <c r="H1246" s="52" t="s">
        <v>140</v>
      </c>
      <c r="I1246" s="56"/>
      <c r="J1246" s="52"/>
      <c r="K1246" s="52"/>
      <c r="L1246" s="51"/>
      <c r="M1246" s="51"/>
      <c r="N1246" s="58"/>
      <c r="O1246" s="57">
        <f>IFERROR(IF(L1246="",0,L1246-A1246),"")</f>
        <v>0</v>
      </c>
      <c r="P1246" s="57">
        <f>IFERROR(IF(M1246="",0,M1246-I.T[[#This Row],[Data Expedição]]),"")</f>
        <v>0</v>
      </c>
      <c r="Q1246" s="59">
        <f>IFERROR(DATE(YEAR(A1246),MONTH(A1246),1),"")</f>
        <v>46174</v>
      </c>
      <c r="R1246" s="60" t="str">
        <f>IFERROR(IF(H1246="Entregue",IF(COUNTIFS(I$2:$I2575,I1246)&gt;1,"x",1),"x"),"")</f>
        <v>x</v>
      </c>
      <c r="S1246" s="26">
        <v>1202</v>
      </c>
      <c r="T1246" s="26">
        <v>7</v>
      </c>
      <c r="U1246" s="26" t="s">
        <v>729</v>
      </c>
      <c r="V1246" s="26" t="s">
        <v>730</v>
      </c>
      <c r="W1246" s="26" t="s">
        <v>611</v>
      </c>
      <c r="X1246" s="60"/>
    </row>
    <row r="1247" spans="1:24" x14ac:dyDescent="0.25">
      <c r="A1247" s="51">
        <v>46185</v>
      </c>
      <c r="B1247" s="4">
        <v>32036</v>
      </c>
      <c r="C1247" s="47" t="s">
        <v>407</v>
      </c>
      <c r="D1247" s="4">
        <v>1</v>
      </c>
      <c r="E1247" s="42">
        <v>1938</v>
      </c>
      <c r="F1247" s="4"/>
      <c r="G1247" s="40"/>
      <c r="H1247" s="52" t="s">
        <v>140</v>
      </c>
      <c r="I1247" s="33"/>
      <c r="J1247" s="4"/>
      <c r="K1247" s="4"/>
      <c r="L1247" s="41"/>
      <c r="M1247" s="41"/>
      <c r="N1247" s="44"/>
      <c r="O1247" s="30">
        <f t="shared" ref="O1247:O1248" si="168">IFERROR(IF(L1247="",0,L1247-A1247),"")</f>
        <v>0</v>
      </c>
      <c r="P1247" s="30">
        <f>IFERROR(IF(M1247="",0,M1247-I.T[[#This Row],[Data Expedição]]),"")</f>
        <v>0</v>
      </c>
      <c r="Q1247" s="32">
        <f t="shared" ref="Q1247:Q1248" si="169">IFERROR(DATE(YEAR(A1247),MONTH(A1247),1),"")</f>
        <v>46174</v>
      </c>
      <c r="R1247" s="26" t="str">
        <f>IFERROR(IF(H1247="Entregue",IF(COUNTIFS(I$2:$I2578,I1247)&gt;1,"x",1),"x"),"")</f>
        <v>x</v>
      </c>
      <c r="S1247" s="26">
        <v>1202</v>
      </c>
      <c r="T1247" s="26">
        <v>7</v>
      </c>
      <c r="U1247" s="26" t="s">
        <v>729</v>
      </c>
      <c r="V1247" s="26" t="s">
        <v>730</v>
      </c>
      <c r="W1247" s="26" t="s">
        <v>611</v>
      </c>
      <c r="X1247" s="26"/>
    </row>
    <row r="1248" spans="1:24" x14ac:dyDescent="0.25">
      <c r="A1248" s="51">
        <v>46185</v>
      </c>
      <c r="B1248" s="52">
        <v>34871</v>
      </c>
      <c r="C1248" s="53" t="s">
        <v>703</v>
      </c>
      <c r="D1248" s="52">
        <v>1</v>
      </c>
      <c r="E1248" s="54">
        <v>2016</v>
      </c>
      <c r="F1248" s="52"/>
      <c r="G1248" s="55"/>
      <c r="H1248" s="52" t="s">
        <v>140</v>
      </c>
      <c r="I1248" s="56"/>
      <c r="J1248" s="52"/>
      <c r="K1248" s="52"/>
      <c r="L1248" s="51"/>
      <c r="M1248" s="51"/>
      <c r="N1248" s="58"/>
      <c r="O1248" s="57">
        <f t="shared" si="168"/>
        <v>0</v>
      </c>
      <c r="P1248" s="57">
        <f>IFERROR(IF(M1248="",0,M1248-I.T[[#This Row],[Data Expedição]]),"")</f>
        <v>0</v>
      </c>
      <c r="Q1248" s="59">
        <f t="shared" si="169"/>
        <v>46174</v>
      </c>
      <c r="R1248" s="60" t="str">
        <f>IFERROR(IF(H1248="Entregue",IF(COUNTIFS(I$2:$I2579,I1248)&gt;1,"x",1),"x"),"")</f>
        <v>x</v>
      </c>
      <c r="S1248" s="26">
        <v>1202</v>
      </c>
      <c r="T1248" s="26">
        <v>7</v>
      </c>
      <c r="U1248" s="26" t="s">
        <v>729</v>
      </c>
      <c r="V1248" s="26" t="s">
        <v>730</v>
      </c>
      <c r="W1248" s="26" t="s">
        <v>611</v>
      </c>
      <c r="X1248" s="60"/>
    </row>
    <row r="1249" spans="1:24" x14ac:dyDescent="0.25">
      <c r="A1249" s="51">
        <v>46185</v>
      </c>
      <c r="B1249" s="4">
        <v>32199</v>
      </c>
      <c r="C1249" s="47" t="s">
        <v>432</v>
      </c>
      <c r="D1249" s="4">
        <v>1</v>
      </c>
      <c r="E1249" s="42">
        <v>2454</v>
      </c>
      <c r="F1249" s="4"/>
      <c r="G1249" s="40"/>
      <c r="H1249" s="52" t="s">
        <v>140</v>
      </c>
      <c r="I1249" s="33"/>
      <c r="J1249" s="4"/>
      <c r="K1249" s="4"/>
      <c r="L1249" s="41"/>
      <c r="M1249" s="41"/>
      <c r="N1249" s="44"/>
      <c r="O1249" s="30">
        <f t="shared" ref="O1249:O1250" si="170">IFERROR(IF(L1249="",0,L1249-A1249),"")</f>
        <v>0</v>
      </c>
      <c r="P1249" s="30">
        <f>IFERROR(IF(M1249="",0,M1249-I.T[[#This Row],[Data Expedição]]),"")</f>
        <v>0</v>
      </c>
      <c r="Q1249" s="32">
        <f t="shared" ref="Q1249:Q1250" si="171">IFERROR(DATE(YEAR(A1249),MONTH(A1249),1),"")</f>
        <v>46174</v>
      </c>
      <c r="R1249" s="26" t="str">
        <f>IFERROR(IF(H1249="Entregue",IF(COUNTIFS(I$2:$I2582,I1249)&gt;1,"x",1),"x"),"")</f>
        <v>x</v>
      </c>
      <c r="S1249" s="26">
        <v>1202</v>
      </c>
      <c r="T1249" s="26">
        <v>7</v>
      </c>
      <c r="U1249" s="26" t="s">
        <v>729</v>
      </c>
      <c r="V1249" s="26" t="s">
        <v>730</v>
      </c>
      <c r="W1249" s="26" t="s">
        <v>611</v>
      </c>
      <c r="X1249" s="26"/>
    </row>
    <row r="1250" spans="1:24" x14ac:dyDescent="0.25">
      <c r="A1250" s="51">
        <v>46185</v>
      </c>
      <c r="B1250" s="52">
        <v>95735</v>
      </c>
      <c r="C1250" s="53" t="s">
        <v>380</v>
      </c>
      <c r="D1250" s="52">
        <v>1</v>
      </c>
      <c r="E1250" s="54">
        <v>2478</v>
      </c>
      <c r="F1250" s="52"/>
      <c r="G1250" s="55"/>
      <c r="H1250" s="52" t="s">
        <v>140</v>
      </c>
      <c r="I1250" s="56"/>
      <c r="J1250" s="52"/>
      <c r="K1250" s="52"/>
      <c r="L1250" s="51"/>
      <c r="M1250" s="51"/>
      <c r="N1250" s="58"/>
      <c r="O1250" s="57">
        <f t="shared" si="170"/>
        <v>0</v>
      </c>
      <c r="P1250" s="57">
        <f>IFERROR(IF(M1250="",0,M1250-I.T[[#This Row],[Data Expedição]]),"")</f>
        <v>0</v>
      </c>
      <c r="Q1250" s="59">
        <f t="shared" si="171"/>
        <v>46174</v>
      </c>
      <c r="R1250" s="60" t="str">
        <f>IFERROR(IF(H1250="Entregue",IF(COUNTIFS(I$2:$I2583,I1250)&gt;1,"x",1),"x"),"")</f>
        <v>x</v>
      </c>
      <c r="S1250" s="26">
        <v>1202</v>
      </c>
      <c r="T1250" s="26">
        <v>7</v>
      </c>
      <c r="U1250" s="26" t="s">
        <v>729</v>
      </c>
      <c r="V1250" s="26" t="s">
        <v>730</v>
      </c>
      <c r="W1250" s="26" t="s">
        <v>611</v>
      </c>
      <c r="X1250" s="60"/>
    </row>
    <row r="1251" spans="1:24" x14ac:dyDescent="0.25">
      <c r="A1251" s="110"/>
      <c r="B1251" s="111"/>
      <c r="C1251" s="112"/>
      <c r="D1251" s="111"/>
      <c r="E1251" s="113"/>
      <c r="F1251" s="111"/>
      <c r="G1251" s="114"/>
      <c r="H1251" s="111"/>
      <c r="I1251" s="115"/>
      <c r="J1251" s="111"/>
      <c r="K1251" s="111"/>
      <c r="L1251" s="110"/>
      <c r="M1251" s="110"/>
      <c r="N1251" s="115"/>
      <c r="O1251" s="116"/>
      <c r="P1251" s="116"/>
      <c r="Q1251" s="127"/>
      <c r="R1251" s="116"/>
      <c r="S1251" s="116"/>
      <c r="T1251" s="116"/>
      <c r="U1251" s="116"/>
      <c r="V1251" s="116"/>
      <c r="W1251" s="116"/>
      <c r="X1251" s="116"/>
    </row>
    <row r="1252" spans="1:24" x14ac:dyDescent="0.25">
      <c r="A1252" s="117">
        <v>46185</v>
      </c>
      <c r="B1252" s="118">
        <v>95326</v>
      </c>
      <c r="C1252" s="119" t="s">
        <v>206</v>
      </c>
      <c r="D1252" s="118">
        <v>1</v>
      </c>
      <c r="E1252" s="120">
        <v>1404</v>
      </c>
      <c r="F1252" s="118" t="s">
        <v>891</v>
      </c>
      <c r="G1252" s="121">
        <v>9539</v>
      </c>
      <c r="H1252" s="118" t="s">
        <v>140</v>
      </c>
      <c r="I1252" s="122" t="s">
        <v>892</v>
      </c>
      <c r="J1252" s="118"/>
      <c r="K1252" s="118"/>
      <c r="L1252" s="117"/>
      <c r="M1252" s="117"/>
      <c r="N1252" s="123"/>
      <c r="O1252" s="124">
        <f t="shared" ref="O1252:O1283" si="172">IFERROR(IF(L1252="",0,L1252-A1252),"")</f>
        <v>0</v>
      </c>
      <c r="P1252" s="124">
        <f>IFERROR(IF(M1252="",0,M1252-I.T[[#This Row],[Data Expedição]]),"")</f>
        <v>0</v>
      </c>
      <c r="Q1252" s="125">
        <f t="shared" ref="Q1252:Q1283" si="173">IFERROR(DATE(YEAR(A1252),MONTH(A1252),1),"")</f>
        <v>46174</v>
      </c>
      <c r="R1252" s="126" t="str">
        <f>IFERROR(IF(H1252="Entregue",IF(COUNTIFS(I$2:$I2587,I1252)&gt;1,"x",1),"x"),"")</f>
        <v>x</v>
      </c>
      <c r="S1252" s="26">
        <v>2196</v>
      </c>
      <c r="T1252" s="26">
        <v>1</v>
      </c>
      <c r="U1252" s="26" t="s">
        <v>748</v>
      </c>
      <c r="V1252" s="26" t="s">
        <v>730</v>
      </c>
      <c r="W1252" s="26" t="s">
        <v>162</v>
      </c>
      <c r="X1252" s="126"/>
    </row>
    <row r="1253" spans="1:24" x14ac:dyDescent="0.25">
      <c r="A1253" s="110">
        <v>46185</v>
      </c>
      <c r="B1253" s="111">
        <v>31706</v>
      </c>
      <c r="C1253" s="112" t="s">
        <v>215</v>
      </c>
      <c r="D1253" s="111">
        <v>1</v>
      </c>
      <c r="E1253" s="113">
        <v>1344</v>
      </c>
      <c r="F1253" s="111" t="s">
        <v>891</v>
      </c>
      <c r="G1253" s="55">
        <v>9539</v>
      </c>
      <c r="H1253" s="111" t="s">
        <v>140</v>
      </c>
      <c r="I1253" s="56" t="s">
        <v>892</v>
      </c>
      <c r="J1253" s="111"/>
      <c r="K1253" s="111"/>
      <c r="L1253" s="110"/>
      <c r="M1253" s="110"/>
      <c r="N1253" s="130"/>
      <c r="O1253" s="131">
        <f t="shared" si="172"/>
        <v>0</v>
      </c>
      <c r="P1253" s="131">
        <f>IFERROR(IF(M1253="",0,M1253-I.T[[#This Row],[Data Expedição]]),"")</f>
        <v>0</v>
      </c>
      <c r="Q1253" s="132">
        <f t="shared" si="173"/>
        <v>46174</v>
      </c>
      <c r="R1253" s="116" t="str">
        <f>IFERROR(IF(H1253="Entregue",IF(COUNTIFS(I$2:$I2507,I1253)&gt;1,"x",1),"x"),"")</f>
        <v>x</v>
      </c>
      <c r="S1253" s="26">
        <v>2196</v>
      </c>
      <c r="T1253" s="26">
        <v>1</v>
      </c>
      <c r="U1253" s="26" t="s">
        <v>748</v>
      </c>
      <c r="V1253" s="26" t="s">
        <v>730</v>
      </c>
      <c r="W1253" s="26" t="s">
        <v>162</v>
      </c>
      <c r="X1253" s="116"/>
    </row>
    <row r="1254" spans="1:24" x14ac:dyDescent="0.25">
      <c r="A1254" s="110">
        <v>46185</v>
      </c>
      <c r="B1254" s="111">
        <v>33249</v>
      </c>
      <c r="C1254" s="112" t="s">
        <v>191</v>
      </c>
      <c r="D1254" s="111">
        <v>1</v>
      </c>
      <c r="E1254" s="113">
        <v>1122</v>
      </c>
      <c r="F1254" s="111" t="s">
        <v>891</v>
      </c>
      <c r="G1254" s="55">
        <v>9539</v>
      </c>
      <c r="H1254" s="111" t="s">
        <v>140</v>
      </c>
      <c r="I1254" s="56" t="s">
        <v>892</v>
      </c>
      <c r="J1254" s="111"/>
      <c r="K1254" s="111"/>
      <c r="L1254" s="110"/>
      <c r="M1254" s="110"/>
      <c r="N1254" s="130"/>
      <c r="O1254" s="131">
        <f t="shared" si="172"/>
        <v>0</v>
      </c>
      <c r="P1254" s="131">
        <f>IFERROR(IF(M1254="",0,M1254-I.T[[#This Row],[Data Expedição]]),"")</f>
        <v>0</v>
      </c>
      <c r="Q1254" s="132">
        <f t="shared" si="173"/>
        <v>46174</v>
      </c>
      <c r="R1254" s="116" t="str">
        <f>IFERROR(IF(H1254="Entregue",IF(COUNTIFS(I$2:$I2508,I1254)&gt;1,"x",1),"x"),"")</f>
        <v>x</v>
      </c>
      <c r="S1254" s="26">
        <v>2196</v>
      </c>
      <c r="T1254" s="26">
        <v>1</v>
      </c>
      <c r="U1254" s="26" t="s">
        <v>748</v>
      </c>
      <c r="V1254" s="26" t="s">
        <v>730</v>
      </c>
      <c r="W1254" s="26" t="s">
        <v>162</v>
      </c>
      <c r="X1254" s="116"/>
    </row>
    <row r="1255" spans="1:24" x14ac:dyDescent="0.25">
      <c r="A1255" s="110">
        <v>46185</v>
      </c>
      <c r="B1255" s="111">
        <v>32022</v>
      </c>
      <c r="C1255" s="112" t="s">
        <v>185</v>
      </c>
      <c r="D1255" s="111">
        <v>1</v>
      </c>
      <c r="E1255" s="113">
        <v>1110</v>
      </c>
      <c r="F1255" s="111" t="s">
        <v>891</v>
      </c>
      <c r="G1255" s="55">
        <v>9539</v>
      </c>
      <c r="H1255" s="111" t="s">
        <v>140</v>
      </c>
      <c r="I1255" s="56" t="s">
        <v>892</v>
      </c>
      <c r="J1255" s="111"/>
      <c r="K1255" s="111"/>
      <c r="L1255" s="110"/>
      <c r="M1255" s="110"/>
      <c r="N1255" s="130"/>
      <c r="O1255" s="131">
        <f t="shared" si="172"/>
        <v>0</v>
      </c>
      <c r="P1255" s="131">
        <f>IFERROR(IF(M1255="",0,M1255-I.T[[#This Row],[Data Expedição]]),"")</f>
        <v>0</v>
      </c>
      <c r="Q1255" s="132">
        <f t="shared" si="173"/>
        <v>46174</v>
      </c>
      <c r="R1255" s="116" t="str">
        <f>IFERROR(IF(H1255="Entregue",IF(COUNTIFS(I$2:$I2509,I1255)&gt;1,"x",1),"x"),"")</f>
        <v>x</v>
      </c>
      <c r="S1255" s="26">
        <v>2196</v>
      </c>
      <c r="T1255" s="26">
        <v>1</v>
      </c>
      <c r="U1255" s="26" t="s">
        <v>748</v>
      </c>
      <c r="V1255" s="26" t="s">
        <v>730</v>
      </c>
      <c r="W1255" s="26" t="s">
        <v>162</v>
      </c>
      <c r="X1255" s="116"/>
    </row>
    <row r="1256" spans="1:24" x14ac:dyDescent="0.25">
      <c r="A1256" s="110">
        <v>46185</v>
      </c>
      <c r="B1256" s="111">
        <v>95735</v>
      </c>
      <c r="C1256" s="112" t="s">
        <v>188</v>
      </c>
      <c r="D1256" s="111">
        <v>2</v>
      </c>
      <c r="E1256" s="113">
        <v>1074</v>
      </c>
      <c r="F1256" s="111" t="s">
        <v>891</v>
      </c>
      <c r="G1256" s="55">
        <v>9539</v>
      </c>
      <c r="H1256" s="111" t="s">
        <v>140</v>
      </c>
      <c r="I1256" s="56" t="s">
        <v>892</v>
      </c>
      <c r="J1256" s="111"/>
      <c r="K1256" s="111"/>
      <c r="L1256" s="110"/>
      <c r="M1256" s="110"/>
      <c r="N1256" s="130"/>
      <c r="O1256" s="131">
        <f t="shared" si="172"/>
        <v>0</v>
      </c>
      <c r="P1256" s="131">
        <f>IFERROR(IF(M1256="",0,M1256-I.T[[#This Row],[Data Expedição]]),"")</f>
        <v>0</v>
      </c>
      <c r="Q1256" s="132">
        <f t="shared" si="173"/>
        <v>46174</v>
      </c>
      <c r="R1256" s="116" t="str">
        <f>IFERROR(IF(H1256="Entregue",IF(COUNTIFS(I$2:$I2510,I1256)&gt;1,"x",1),"x"),"")</f>
        <v>x</v>
      </c>
      <c r="S1256" s="26">
        <v>2196</v>
      </c>
      <c r="T1256" s="26">
        <v>1</v>
      </c>
      <c r="U1256" s="26" t="s">
        <v>748</v>
      </c>
      <c r="V1256" s="26" t="s">
        <v>730</v>
      </c>
      <c r="W1256" s="26" t="s">
        <v>162</v>
      </c>
      <c r="X1256" s="116"/>
    </row>
    <row r="1257" spans="1:24" x14ac:dyDescent="0.25">
      <c r="A1257" s="110">
        <v>46185</v>
      </c>
      <c r="B1257" s="111">
        <v>32432</v>
      </c>
      <c r="C1257" s="112" t="s">
        <v>231</v>
      </c>
      <c r="D1257" s="111">
        <v>2</v>
      </c>
      <c r="E1257" s="113">
        <v>1044</v>
      </c>
      <c r="F1257" s="111" t="s">
        <v>891</v>
      </c>
      <c r="G1257" s="55">
        <v>9539</v>
      </c>
      <c r="H1257" s="111" t="s">
        <v>140</v>
      </c>
      <c r="I1257" s="56" t="s">
        <v>892</v>
      </c>
      <c r="J1257" s="111"/>
      <c r="K1257" s="111"/>
      <c r="L1257" s="110"/>
      <c r="M1257" s="110"/>
      <c r="N1257" s="130"/>
      <c r="O1257" s="131">
        <f t="shared" si="172"/>
        <v>0</v>
      </c>
      <c r="P1257" s="131">
        <f>IFERROR(IF(M1257="",0,M1257-I.T[[#This Row],[Data Expedição]]),"")</f>
        <v>0</v>
      </c>
      <c r="Q1257" s="132">
        <f t="shared" si="173"/>
        <v>46174</v>
      </c>
      <c r="R1257" s="116" t="str">
        <f>IFERROR(IF(H1257="Entregue",IF(COUNTIFS(I$2:$I2511,I1257)&gt;1,"x",1),"x"),"")</f>
        <v>x</v>
      </c>
      <c r="S1257" s="26">
        <v>2196</v>
      </c>
      <c r="T1257" s="26">
        <v>1</v>
      </c>
      <c r="U1257" s="26" t="s">
        <v>748</v>
      </c>
      <c r="V1257" s="26" t="s">
        <v>730</v>
      </c>
      <c r="W1257" s="26" t="s">
        <v>162</v>
      </c>
      <c r="X1257" s="116"/>
    </row>
    <row r="1258" spans="1:24" x14ac:dyDescent="0.25">
      <c r="A1258" s="110">
        <v>46185</v>
      </c>
      <c r="B1258" s="111">
        <v>32136</v>
      </c>
      <c r="C1258" s="112" t="s">
        <v>186</v>
      </c>
      <c r="D1258" s="111">
        <v>1</v>
      </c>
      <c r="E1258" s="113">
        <v>912</v>
      </c>
      <c r="F1258" s="111" t="s">
        <v>891</v>
      </c>
      <c r="G1258" s="55">
        <v>9539</v>
      </c>
      <c r="H1258" s="111" t="s">
        <v>140</v>
      </c>
      <c r="I1258" s="56" t="s">
        <v>892</v>
      </c>
      <c r="J1258" s="111"/>
      <c r="K1258" s="111"/>
      <c r="L1258" s="110"/>
      <c r="M1258" s="110"/>
      <c r="N1258" s="130"/>
      <c r="O1258" s="131">
        <f t="shared" si="172"/>
        <v>0</v>
      </c>
      <c r="P1258" s="131">
        <f>IFERROR(IF(M1258="",0,M1258-I.T[[#This Row],[Data Expedição]]),"")</f>
        <v>0</v>
      </c>
      <c r="Q1258" s="132">
        <f t="shared" si="173"/>
        <v>46174</v>
      </c>
      <c r="R1258" s="116" t="str">
        <f>IFERROR(IF(H1258="Entregue",IF(COUNTIFS(I$2:$I2512,I1258)&gt;1,"x",1),"x"),"")</f>
        <v>x</v>
      </c>
      <c r="S1258" s="26">
        <v>2196</v>
      </c>
      <c r="T1258" s="26">
        <v>1</v>
      </c>
      <c r="U1258" s="26" t="s">
        <v>748</v>
      </c>
      <c r="V1258" s="26" t="s">
        <v>730</v>
      </c>
      <c r="W1258" s="26" t="s">
        <v>162</v>
      </c>
      <c r="X1258" s="116"/>
    </row>
    <row r="1259" spans="1:24" x14ac:dyDescent="0.25">
      <c r="A1259" s="110">
        <v>46185</v>
      </c>
      <c r="B1259" s="111">
        <v>95671</v>
      </c>
      <c r="C1259" s="112" t="s">
        <v>207</v>
      </c>
      <c r="D1259" s="111">
        <v>1</v>
      </c>
      <c r="E1259" s="113">
        <v>750</v>
      </c>
      <c r="F1259" s="111" t="s">
        <v>891</v>
      </c>
      <c r="G1259" s="55">
        <v>9539</v>
      </c>
      <c r="H1259" s="111" t="s">
        <v>140</v>
      </c>
      <c r="I1259" s="56" t="s">
        <v>892</v>
      </c>
      <c r="J1259" s="111"/>
      <c r="K1259" s="111"/>
      <c r="L1259" s="110"/>
      <c r="M1259" s="110"/>
      <c r="N1259" s="130"/>
      <c r="O1259" s="131">
        <f t="shared" si="172"/>
        <v>0</v>
      </c>
      <c r="P1259" s="131">
        <f>IFERROR(IF(M1259="",0,M1259-I.T[[#This Row],[Data Expedição]]),"")</f>
        <v>0</v>
      </c>
      <c r="Q1259" s="132">
        <f t="shared" si="173"/>
        <v>46174</v>
      </c>
      <c r="R1259" s="116" t="str">
        <f>IFERROR(IF(H1259="Entregue",IF(COUNTIFS(I$2:$I2513,I1259)&gt;1,"x",1),"x"),"")</f>
        <v>x</v>
      </c>
      <c r="S1259" s="26">
        <v>2196</v>
      </c>
      <c r="T1259" s="26">
        <v>1</v>
      </c>
      <c r="U1259" s="26" t="s">
        <v>748</v>
      </c>
      <c r="V1259" s="26" t="s">
        <v>730</v>
      </c>
      <c r="W1259" s="26" t="s">
        <v>162</v>
      </c>
      <c r="X1259" s="116"/>
    </row>
    <row r="1260" spans="1:24" x14ac:dyDescent="0.25">
      <c r="A1260" s="110">
        <v>46185</v>
      </c>
      <c r="B1260" s="111">
        <v>33257</v>
      </c>
      <c r="C1260" s="112" t="s">
        <v>208</v>
      </c>
      <c r="D1260" s="111">
        <v>1</v>
      </c>
      <c r="E1260" s="113">
        <v>612</v>
      </c>
      <c r="F1260" s="111" t="s">
        <v>891</v>
      </c>
      <c r="G1260" s="55">
        <v>9539</v>
      </c>
      <c r="H1260" s="111" t="s">
        <v>140</v>
      </c>
      <c r="I1260" s="56" t="s">
        <v>892</v>
      </c>
      <c r="J1260" s="111"/>
      <c r="K1260" s="111"/>
      <c r="L1260" s="110"/>
      <c r="M1260" s="110"/>
      <c r="N1260" s="130"/>
      <c r="O1260" s="131">
        <f t="shared" si="172"/>
        <v>0</v>
      </c>
      <c r="P1260" s="131">
        <f>IFERROR(IF(M1260="",0,M1260-I.T[[#This Row],[Data Expedição]]),"")</f>
        <v>0</v>
      </c>
      <c r="Q1260" s="132">
        <f t="shared" si="173"/>
        <v>46174</v>
      </c>
      <c r="R1260" s="116" t="str">
        <f>IFERROR(IF(H1260="Entregue",IF(COUNTIFS(I$2:$I2514,I1260)&gt;1,"x",1),"x"),"")</f>
        <v>x</v>
      </c>
      <c r="S1260" s="26">
        <v>2196</v>
      </c>
      <c r="T1260" s="26">
        <v>1</v>
      </c>
      <c r="U1260" s="26" t="s">
        <v>748</v>
      </c>
      <c r="V1260" s="26" t="s">
        <v>730</v>
      </c>
      <c r="W1260" s="26" t="s">
        <v>162</v>
      </c>
      <c r="X1260" s="116"/>
    </row>
    <row r="1261" spans="1:24" x14ac:dyDescent="0.25">
      <c r="A1261" s="110">
        <v>46185</v>
      </c>
      <c r="B1261" s="111">
        <v>95243</v>
      </c>
      <c r="C1261" s="112" t="s">
        <v>205</v>
      </c>
      <c r="D1261" s="111">
        <v>1</v>
      </c>
      <c r="E1261" s="113">
        <v>600</v>
      </c>
      <c r="F1261" s="111" t="s">
        <v>891</v>
      </c>
      <c r="G1261" s="55">
        <v>9539</v>
      </c>
      <c r="H1261" s="111" t="s">
        <v>140</v>
      </c>
      <c r="I1261" s="56" t="s">
        <v>892</v>
      </c>
      <c r="J1261" s="111"/>
      <c r="K1261" s="111"/>
      <c r="L1261" s="110"/>
      <c r="M1261" s="110"/>
      <c r="N1261" s="130"/>
      <c r="O1261" s="131">
        <f t="shared" si="172"/>
        <v>0</v>
      </c>
      <c r="P1261" s="131">
        <f>IFERROR(IF(M1261="",0,M1261-I.T[[#This Row],[Data Expedição]]),"")</f>
        <v>0</v>
      </c>
      <c r="Q1261" s="132">
        <f t="shared" si="173"/>
        <v>46174</v>
      </c>
      <c r="R1261" s="116" t="str">
        <f>IFERROR(IF(H1261="Entregue",IF(COUNTIFS(I$2:$I2515,I1261)&gt;1,"x",1),"x"),"")</f>
        <v>x</v>
      </c>
      <c r="S1261" s="26">
        <v>2196</v>
      </c>
      <c r="T1261" s="26">
        <v>1</v>
      </c>
      <c r="U1261" s="26" t="s">
        <v>748</v>
      </c>
      <c r="V1261" s="26" t="s">
        <v>730</v>
      </c>
      <c r="W1261" s="26" t="s">
        <v>162</v>
      </c>
      <c r="X1261" s="116"/>
    </row>
    <row r="1262" spans="1:24" x14ac:dyDescent="0.25">
      <c r="A1262" s="110">
        <v>46185</v>
      </c>
      <c r="B1262" s="111">
        <v>32036</v>
      </c>
      <c r="C1262" s="112" t="s">
        <v>234</v>
      </c>
      <c r="D1262" s="111">
        <v>1</v>
      </c>
      <c r="E1262" s="113">
        <v>594</v>
      </c>
      <c r="F1262" s="111" t="s">
        <v>891</v>
      </c>
      <c r="G1262" s="55">
        <v>9539</v>
      </c>
      <c r="H1262" s="111" t="s">
        <v>140</v>
      </c>
      <c r="I1262" s="56" t="s">
        <v>892</v>
      </c>
      <c r="J1262" s="111"/>
      <c r="K1262" s="111"/>
      <c r="L1262" s="110"/>
      <c r="M1262" s="110"/>
      <c r="N1262" s="130"/>
      <c r="O1262" s="131">
        <f t="shared" si="172"/>
        <v>0</v>
      </c>
      <c r="P1262" s="131">
        <f>IFERROR(IF(M1262="",0,M1262-I.T[[#This Row],[Data Expedição]]),"")</f>
        <v>0</v>
      </c>
      <c r="Q1262" s="132">
        <f t="shared" si="173"/>
        <v>46174</v>
      </c>
      <c r="R1262" s="116" t="str">
        <f>IFERROR(IF(H1262="Entregue",IF(COUNTIFS(I$2:$I2516,I1262)&gt;1,"x",1),"x"),"")</f>
        <v>x</v>
      </c>
      <c r="S1262" s="26">
        <v>2196</v>
      </c>
      <c r="T1262" s="26">
        <v>1</v>
      </c>
      <c r="U1262" s="26" t="s">
        <v>748</v>
      </c>
      <c r="V1262" s="26" t="s">
        <v>730</v>
      </c>
      <c r="W1262" s="26" t="s">
        <v>162</v>
      </c>
      <c r="X1262" s="116"/>
    </row>
    <row r="1263" spans="1:24" x14ac:dyDescent="0.25">
      <c r="A1263" s="110">
        <v>46185</v>
      </c>
      <c r="B1263" s="111">
        <v>33314</v>
      </c>
      <c r="C1263" s="112" t="s">
        <v>218</v>
      </c>
      <c r="D1263" s="111">
        <v>1</v>
      </c>
      <c r="E1263" s="113">
        <v>576</v>
      </c>
      <c r="F1263" s="111" t="s">
        <v>891</v>
      </c>
      <c r="G1263" s="55">
        <v>9539</v>
      </c>
      <c r="H1263" s="111" t="s">
        <v>140</v>
      </c>
      <c r="I1263" s="56" t="s">
        <v>892</v>
      </c>
      <c r="J1263" s="111"/>
      <c r="K1263" s="111"/>
      <c r="L1263" s="110"/>
      <c r="M1263" s="110"/>
      <c r="N1263" s="130"/>
      <c r="O1263" s="131">
        <f t="shared" si="172"/>
        <v>0</v>
      </c>
      <c r="P1263" s="131">
        <f>IFERROR(IF(M1263="",0,M1263-I.T[[#This Row],[Data Expedição]]),"")</f>
        <v>0</v>
      </c>
      <c r="Q1263" s="132">
        <f t="shared" si="173"/>
        <v>46174</v>
      </c>
      <c r="R1263" s="116" t="str">
        <f>IFERROR(IF(H1263="Entregue",IF(COUNTIFS(I$2:$I2517,I1263)&gt;1,"x",1),"x"),"")</f>
        <v>x</v>
      </c>
      <c r="S1263" s="26">
        <v>2196</v>
      </c>
      <c r="T1263" s="26">
        <v>1</v>
      </c>
      <c r="U1263" s="26" t="s">
        <v>748</v>
      </c>
      <c r="V1263" s="26" t="s">
        <v>730</v>
      </c>
      <c r="W1263" s="26" t="s">
        <v>162</v>
      </c>
      <c r="X1263" s="116"/>
    </row>
    <row r="1264" spans="1:24" x14ac:dyDescent="0.25">
      <c r="A1264" s="110">
        <v>46185</v>
      </c>
      <c r="B1264" s="111">
        <v>33095</v>
      </c>
      <c r="C1264" s="112" t="s">
        <v>187</v>
      </c>
      <c r="D1264" s="111">
        <v>1</v>
      </c>
      <c r="E1264" s="113">
        <v>504</v>
      </c>
      <c r="F1264" s="111" t="s">
        <v>891</v>
      </c>
      <c r="G1264" s="55">
        <v>9539</v>
      </c>
      <c r="H1264" s="111" t="s">
        <v>140</v>
      </c>
      <c r="I1264" s="56" t="s">
        <v>892</v>
      </c>
      <c r="J1264" s="111"/>
      <c r="K1264" s="111"/>
      <c r="L1264" s="110"/>
      <c r="M1264" s="110"/>
      <c r="N1264" s="130"/>
      <c r="O1264" s="131">
        <f t="shared" si="172"/>
        <v>0</v>
      </c>
      <c r="P1264" s="131">
        <f>IFERROR(IF(M1264="",0,M1264-I.T[[#This Row],[Data Expedição]]),"")</f>
        <v>0</v>
      </c>
      <c r="Q1264" s="132">
        <f t="shared" si="173"/>
        <v>46174</v>
      </c>
      <c r="R1264" s="116" t="str">
        <f>IFERROR(IF(H1264="Entregue",IF(COUNTIFS(I$2:$I2518,I1264)&gt;1,"x",1),"x"),"")</f>
        <v>x</v>
      </c>
      <c r="S1264" s="26">
        <v>2196</v>
      </c>
      <c r="T1264" s="26">
        <v>1</v>
      </c>
      <c r="U1264" s="26" t="s">
        <v>748</v>
      </c>
      <c r="V1264" s="26" t="s">
        <v>730</v>
      </c>
      <c r="W1264" s="26" t="s">
        <v>162</v>
      </c>
      <c r="X1264" s="116"/>
    </row>
    <row r="1265" spans="1:24" x14ac:dyDescent="0.25">
      <c r="A1265" s="110">
        <v>46185</v>
      </c>
      <c r="B1265" s="111">
        <v>32193</v>
      </c>
      <c r="C1265" s="112" t="s">
        <v>229</v>
      </c>
      <c r="D1265" s="111">
        <v>1</v>
      </c>
      <c r="E1265" s="113">
        <v>492</v>
      </c>
      <c r="F1265" s="111" t="s">
        <v>891</v>
      </c>
      <c r="G1265" s="55">
        <v>9539</v>
      </c>
      <c r="H1265" s="111" t="s">
        <v>140</v>
      </c>
      <c r="I1265" s="56" t="s">
        <v>892</v>
      </c>
      <c r="J1265" s="111"/>
      <c r="K1265" s="111"/>
      <c r="L1265" s="110"/>
      <c r="M1265" s="110"/>
      <c r="N1265" s="130"/>
      <c r="O1265" s="131">
        <f t="shared" si="172"/>
        <v>0</v>
      </c>
      <c r="P1265" s="131">
        <f>IFERROR(IF(M1265="",0,M1265-I.T[[#This Row],[Data Expedição]]),"")</f>
        <v>0</v>
      </c>
      <c r="Q1265" s="132">
        <f t="shared" si="173"/>
        <v>46174</v>
      </c>
      <c r="R1265" s="116" t="str">
        <f>IFERROR(IF(H1265="Entregue",IF(COUNTIFS(I$2:$I2519,I1265)&gt;1,"x",1),"x"),"")</f>
        <v>x</v>
      </c>
      <c r="S1265" s="26">
        <v>2196</v>
      </c>
      <c r="T1265" s="26">
        <v>1</v>
      </c>
      <c r="U1265" s="26" t="s">
        <v>748</v>
      </c>
      <c r="V1265" s="26" t="s">
        <v>730</v>
      </c>
      <c r="W1265" s="26" t="s">
        <v>162</v>
      </c>
      <c r="X1265" s="116"/>
    </row>
    <row r="1266" spans="1:24" x14ac:dyDescent="0.25">
      <c r="A1266" s="110">
        <v>46185</v>
      </c>
      <c r="B1266" s="111">
        <v>32769</v>
      </c>
      <c r="C1266" s="112" t="s">
        <v>326</v>
      </c>
      <c r="D1266" s="111">
        <v>1</v>
      </c>
      <c r="E1266" s="113">
        <v>384</v>
      </c>
      <c r="F1266" s="111" t="s">
        <v>891</v>
      </c>
      <c r="G1266" s="55">
        <v>9539</v>
      </c>
      <c r="H1266" s="111" t="s">
        <v>140</v>
      </c>
      <c r="I1266" s="56" t="s">
        <v>892</v>
      </c>
      <c r="J1266" s="111"/>
      <c r="K1266" s="111"/>
      <c r="L1266" s="110"/>
      <c r="M1266" s="110"/>
      <c r="N1266" s="130"/>
      <c r="O1266" s="131">
        <f t="shared" si="172"/>
        <v>0</v>
      </c>
      <c r="P1266" s="131">
        <f>IFERROR(IF(M1266="",0,M1266-I.T[[#This Row],[Data Expedição]]),"")</f>
        <v>0</v>
      </c>
      <c r="Q1266" s="132">
        <f t="shared" si="173"/>
        <v>46174</v>
      </c>
      <c r="R1266" s="116" t="str">
        <f>IFERROR(IF(H1266="Entregue",IF(COUNTIFS(I$2:$I2520,I1266)&gt;1,"x",1),"x"),"")</f>
        <v>x</v>
      </c>
      <c r="S1266" s="26">
        <v>2196</v>
      </c>
      <c r="T1266" s="26">
        <v>1</v>
      </c>
      <c r="U1266" s="26" t="s">
        <v>748</v>
      </c>
      <c r="V1266" s="26" t="s">
        <v>730</v>
      </c>
      <c r="W1266" s="26" t="s">
        <v>162</v>
      </c>
      <c r="X1266" s="116"/>
    </row>
    <row r="1267" spans="1:24" x14ac:dyDescent="0.25">
      <c r="A1267" s="110">
        <v>46185</v>
      </c>
      <c r="B1267" s="111">
        <v>33579</v>
      </c>
      <c r="C1267" s="112" t="s">
        <v>316</v>
      </c>
      <c r="D1267" s="111">
        <v>1</v>
      </c>
      <c r="E1267" s="113">
        <v>360</v>
      </c>
      <c r="F1267" s="111" t="s">
        <v>891</v>
      </c>
      <c r="G1267" s="55">
        <v>9539</v>
      </c>
      <c r="H1267" s="111" t="s">
        <v>140</v>
      </c>
      <c r="I1267" s="56" t="s">
        <v>892</v>
      </c>
      <c r="J1267" s="111"/>
      <c r="K1267" s="111"/>
      <c r="L1267" s="110"/>
      <c r="M1267" s="110"/>
      <c r="N1267" s="130"/>
      <c r="O1267" s="131">
        <f t="shared" si="172"/>
        <v>0</v>
      </c>
      <c r="P1267" s="131">
        <f>IFERROR(IF(M1267="",0,M1267-I.T[[#This Row],[Data Expedição]]),"")</f>
        <v>0</v>
      </c>
      <c r="Q1267" s="132">
        <f t="shared" si="173"/>
        <v>46174</v>
      </c>
      <c r="R1267" s="116" t="str">
        <f>IFERROR(IF(H1267="Entregue",IF(COUNTIFS(I$2:$I2521,I1267)&gt;1,"x",1),"x"),"")</f>
        <v>x</v>
      </c>
      <c r="S1267" s="26">
        <v>2196</v>
      </c>
      <c r="T1267" s="26">
        <v>1</v>
      </c>
      <c r="U1267" s="26" t="s">
        <v>748</v>
      </c>
      <c r="V1267" s="26" t="s">
        <v>730</v>
      </c>
      <c r="W1267" s="26" t="s">
        <v>162</v>
      </c>
      <c r="X1267" s="116"/>
    </row>
    <row r="1268" spans="1:24" x14ac:dyDescent="0.25">
      <c r="A1268" s="110">
        <v>46185</v>
      </c>
      <c r="B1268" s="111">
        <v>32034</v>
      </c>
      <c r="C1268" s="112" t="s">
        <v>243</v>
      </c>
      <c r="D1268" s="111">
        <v>1</v>
      </c>
      <c r="E1268" s="113">
        <v>354</v>
      </c>
      <c r="F1268" s="111" t="s">
        <v>891</v>
      </c>
      <c r="G1268" s="55">
        <v>9539</v>
      </c>
      <c r="H1268" s="111" t="s">
        <v>140</v>
      </c>
      <c r="I1268" s="56" t="s">
        <v>892</v>
      </c>
      <c r="J1268" s="111"/>
      <c r="K1268" s="111"/>
      <c r="L1268" s="110"/>
      <c r="M1268" s="110"/>
      <c r="N1268" s="130"/>
      <c r="O1268" s="131">
        <f t="shared" si="172"/>
        <v>0</v>
      </c>
      <c r="P1268" s="131">
        <f>IFERROR(IF(M1268="",0,M1268-I.T[[#This Row],[Data Expedição]]),"")</f>
        <v>0</v>
      </c>
      <c r="Q1268" s="132">
        <f t="shared" si="173"/>
        <v>46174</v>
      </c>
      <c r="R1268" s="116" t="str">
        <f>IFERROR(IF(H1268="Entregue",IF(COUNTIFS(I$2:$I2522,I1268)&gt;1,"x",1),"x"),"")</f>
        <v>x</v>
      </c>
      <c r="S1268" s="26">
        <v>2196</v>
      </c>
      <c r="T1268" s="26">
        <v>1</v>
      </c>
      <c r="U1268" s="26" t="s">
        <v>748</v>
      </c>
      <c r="V1268" s="26" t="s">
        <v>730</v>
      </c>
      <c r="W1268" s="26" t="s">
        <v>162</v>
      </c>
      <c r="X1268" s="116"/>
    </row>
    <row r="1269" spans="1:24" x14ac:dyDescent="0.25">
      <c r="A1269" s="110">
        <v>46185</v>
      </c>
      <c r="B1269" s="111">
        <v>34758</v>
      </c>
      <c r="C1269" s="112" t="s">
        <v>340</v>
      </c>
      <c r="D1269" s="111">
        <v>1</v>
      </c>
      <c r="E1269" s="113">
        <v>318</v>
      </c>
      <c r="F1269" s="111" t="s">
        <v>891</v>
      </c>
      <c r="G1269" s="55">
        <v>9539</v>
      </c>
      <c r="H1269" s="111" t="s">
        <v>140</v>
      </c>
      <c r="I1269" s="56" t="s">
        <v>892</v>
      </c>
      <c r="J1269" s="111"/>
      <c r="K1269" s="111"/>
      <c r="L1269" s="110"/>
      <c r="M1269" s="110"/>
      <c r="N1269" s="130"/>
      <c r="O1269" s="131">
        <f t="shared" si="172"/>
        <v>0</v>
      </c>
      <c r="P1269" s="131">
        <f>IFERROR(IF(M1269="",0,M1269-I.T[[#This Row],[Data Expedição]]),"")</f>
        <v>0</v>
      </c>
      <c r="Q1269" s="132">
        <f t="shared" si="173"/>
        <v>46174</v>
      </c>
      <c r="R1269" s="116" t="str">
        <f>IFERROR(IF(H1269="Entregue",IF(COUNTIFS(I$2:$I2523,I1269)&gt;1,"x",1),"x"),"")</f>
        <v>x</v>
      </c>
      <c r="S1269" s="26">
        <v>2196</v>
      </c>
      <c r="T1269" s="26">
        <v>1</v>
      </c>
      <c r="U1269" s="26" t="s">
        <v>748</v>
      </c>
      <c r="V1269" s="26" t="s">
        <v>730</v>
      </c>
      <c r="W1269" s="26" t="s">
        <v>162</v>
      </c>
      <c r="X1269" s="116"/>
    </row>
    <row r="1270" spans="1:24" x14ac:dyDescent="0.25">
      <c r="A1270" s="110">
        <v>46185</v>
      </c>
      <c r="B1270" s="111">
        <v>30362</v>
      </c>
      <c r="C1270" s="112" t="s">
        <v>247</v>
      </c>
      <c r="D1270" s="111">
        <v>1</v>
      </c>
      <c r="E1270" s="113">
        <v>300</v>
      </c>
      <c r="F1270" s="111" t="s">
        <v>891</v>
      </c>
      <c r="G1270" s="55">
        <v>9539</v>
      </c>
      <c r="H1270" s="111" t="s">
        <v>140</v>
      </c>
      <c r="I1270" s="56" t="s">
        <v>892</v>
      </c>
      <c r="J1270" s="111"/>
      <c r="K1270" s="111"/>
      <c r="L1270" s="110"/>
      <c r="M1270" s="110"/>
      <c r="N1270" s="130"/>
      <c r="O1270" s="131">
        <f t="shared" si="172"/>
        <v>0</v>
      </c>
      <c r="P1270" s="131">
        <f>IFERROR(IF(M1270="",0,M1270-I.T[[#This Row],[Data Expedição]]),"")</f>
        <v>0</v>
      </c>
      <c r="Q1270" s="132">
        <f t="shared" si="173"/>
        <v>46174</v>
      </c>
      <c r="R1270" s="116" t="str">
        <f>IFERROR(IF(H1270="Entregue",IF(COUNTIFS(I$2:$I2524,I1270)&gt;1,"x",1),"x"),"")</f>
        <v>x</v>
      </c>
      <c r="S1270" s="26">
        <v>2196</v>
      </c>
      <c r="T1270" s="26">
        <v>1</v>
      </c>
      <c r="U1270" s="26" t="s">
        <v>748</v>
      </c>
      <c r="V1270" s="26" t="s">
        <v>730</v>
      </c>
      <c r="W1270" s="26" t="s">
        <v>162</v>
      </c>
      <c r="X1270" s="116"/>
    </row>
    <row r="1271" spans="1:24" x14ac:dyDescent="0.25">
      <c r="A1271" s="110">
        <v>46185</v>
      </c>
      <c r="B1271" s="111">
        <v>33557</v>
      </c>
      <c r="C1271" s="112" t="s">
        <v>337</v>
      </c>
      <c r="D1271" s="111">
        <v>1</v>
      </c>
      <c r="E1271" s="113">
        <v>294</v>
      </c>
      <c r="F1271" s="111" t="s">
        <v>891</v>
      </c>
      <c r="G1271" s="55">
        <v>9539</v>
      </c>
      <c r="H1271" s="111" t="s">
        <v>140</v>
      </c>
      <c r="I1271" s="56" t="s">
        <v>892</v>
      </c>
      <c r="J1271" s="111"/>
      <c r="K1271" s="111"/>
      <c r="L1271" s="110"/>
      <c r="M1271" s="110"/>
      <c r="N1271" s="130"/>
      <c r="O1271" s="131">
        <f t="shared" si="172"/>
        <v>0</v>
      </c>
      <c r="P1271" s="131">
        <f>IFERROR(IF(M1271="",0,M1271-I.T[[#This Row],[Data Expedição]]),"")</f>
        <v>0</v>
      </c>
      <c r="Q1271" s="132">
        <f t="shared" si="173"/>
        <v>46174</v>
      </c>
      <c r="R1271" s="116" t="str">
        <f>IFERROR(IF(H1271="Entregue",IF(COUNTIFS(I$2:$I2525,I1271)&gt;1,"x",1),"x"),"")</f>
        <v>x</v>
      </c>
      <c r="S1271" s="26">
        <v>2196</v>
      </c>
      <c r="T1271" s="26">
        <v>1</v>
      </c>
      <c r="U1271" s="26" t="s">
        <v>748</v>
      </c>
      <c r="V1271" s="26" t="s">
        <v>730</v>
      </c>
      <c r="W1271" s="26" t="s">
        <v>162</v>
      </c>
      <c r="X1271" s="116"/>
    </row>
    <row r="1272" spans="1:24" x14ac:dyDescent="0.25">
      <c r="A1272" s="110">
        <v>46185</v>
      </c>
      <c r="B1272" s="111">
        <v>33593</v>
      </c>
      <c r="C1272" s="112" t="s">
        <v>318</v>
      </c>
      <c r="D1272" s="111">
        <v>1</v>
      </c>
      <c r="E1272" s="113">
        <v>294</v>
      </c>
      <c r="F1272" s="111" t="s">
        <v>891</v>
      </c>
      <c r="G1272" s="55">
        <v>9539</v>
      </c>
      <c r="H1272" s="111" t="s">
        <v>140</v>
      </c>
      <c r="I1272" s="56" t="s">
        <v>892</v>
      </c>
      <c r="J1272" s="111"/>
      <c r="K1272" s="111"/>
      <c r="L1272" s="110"/>
      <c r="M1272" s="110"/>
      <c r="N1272" s="130"/>
      <c r="O1272" s="131">
        <f t="shared" si="172"/>
        <v>0</v>
      </c>
      <c r="P1272" s="131">
        <f>IFERROR(IF(M1272="",0,M1272-I.T[[#This Row],[Data Expedição]]),"")</f>
        <v>0</v>
      </c>
      <c r="Q1272" s="132">
        <f t="shared" si="173"/>
        <v>46174</v>
      </c>
      <c r="R1272" s="116" t="str">
        <f>IFERROR(IF(H1272="Entregue",IF(COUNTIFS(I$2:$I2526,I1272)&gt;1,"x",1),"x"),"")</f>
        <v>x</v>
      </c>
      <c r="S1272" s="26">
        <v>2196</v>
      </c>
      <c r="T1272" s="26">
        <v>1</v>
      </c>
      <c r="U1272" s="26" t="s">
        <v>748</v>
      </c>
      <c r="V1272" s="26" t="s">
        <v>730</v>
      </c>
      <c r="W1272" s="26" t="s">
        <v>162</v>
      </c>
      <c r="X1272" s="116"/>
    </row>
    <row r="1273" spans="1:24" x14ac:dyDescent="0.25">
      <c r="A1273" s="110">
        <v>46185</v>
      </c>
      <c r="B1273" s="111">
        <v>32444</v>
      </c>
      <c r="C1273" s="112" t="s">
        <v>269</v>
      </c>
      <c r="D1273" s="111">
        <v>1</v>
      </c>
      <c r="E1273" s="113">
        <v>288</v>
      </c>
      <c r="F1273" s="111" t="s">
        <v>891</v>
      </c>
      <c r="G1273" s="55">
        <v>9539</v>
      </c>
      <c r="H1273" s="111" t="s">
        <v>140</v>
      </c>
      <c r="I1273" s="56" t="s">
        <v>892</v>
      </c>
      <c r="J1273" s="111"/>
      <c r="K1273" s="111"/>
      <c r="L1273" s="110"/>
      <c r="M1273" s="110"/>
      <c r="N1273" s="130"/>
      <c r="O1273" s="131">
        <f t="shared" si="172"/>
        <v>0</v>
      </c>
      <c r="P1273" s="131">
        <f>IFERROR(IF(M1273="",0,M1273-I.T[[#This Row],[Data Expedição]]),"")</f>
        <v>0</v>
      </c>
      <c r="Q1273" s="132">
        <f t="shared" si="173"/>
        <v>46174</v>
      </c>
      <c r="R1273" s="116" t="str">
        <f>IFERROR(IF(H1273="Entregue",IF(COUNTIFS(I$2:$I2527,I1273)&gt;1,"x",1),"x"),"")</f>
        <v>x</v>
      </c>
      <c r="S1273" s="26">
        <v>2196</v>
      </c>
      <c r="T1273" s="26">
        <v>1</v>
      </c>
      <c r="U1273" s="26" t="s">
        <v>748</v>
      </c>
      <c r="V1273" s="26" t="s">
        <v>730</v>
      </c>
      <c r="W1273" s="26" t="s">
        <v>162</v>
      </c>
      <c r="X1273" s="116"/>
    </row>
    <row r="1274" spans="1:24" x14ac:dyDescent="0.25">
      <c r="A1274" s="110">
        <v>46185</v>
      </c>
      <c r="B1274" s="111">
        <v>33251</v>
      </c>
      <c r="C1274" s="112" t="s">
        <v>242</v>
      </c>
      <c r="D1274" s="111">
        <v>1</v>
      </c>
      <c r="E1274" s="113">
        <v>276</v>
      </c>
      <c r="F1274" s="111" t="s">
        <v>891</v>
      </c>
      <c r="G1274" s="55">
        <v>9539</v>
      </c>
      <c r="H1274" s="111" t="s">
        <v>140</v>
      </c>
      <c r="I1274" s="56" t="s">
        <v>892</v>
      </c>
      <c r="J1274" s="111"/>
      <c r="K1274" s="111"/>
      <c r="L1274" s="110"/>
      <c r="M1274" s="110"/>
      <c r="N1274" s="130"/>
      <c r="O1274" s="131">
        <f t="shared" si="172"/>
        <v>0</v>
      </c>
      <c r="P1274" s="131">
        <f>IFERROR(IF(M1274="",0,M1274-I.T[[#This Row],[Data Expedição]]),"")</f>
        <v>0</v>
      </c>
      <c r="Q1274" s="132">
        <f t="shared" si="173"/>
        <v>46174</v>
      </c>
      <c r="R1274" s="116" t="str">
        <f>IFERROR(IF(H1274="Entregue",IF(COUNTIFS(I$2:$I2528,I1274)&gt;1,"x",1),"x"),"")</f>
        <v>x</v>
      </c>
      <c r="S1274" s="26">
        <v>2196</v>
      </c>
      <c r="T1274" s="26">
        <v>1</v>
      </c>
      <c r="U1274" s="26" t="s">
        <v>748</v>
      </c>
      <c r="V1274" s="26" t="s">
        <v>730</v>
      </c>
      <c r="W1274" s="26" t="s">
        <v>162</v>
      </c>
      <c r="X1274" s="116"/>
    </row>
    <row r="1275" spans="1:24" x14ac:dyDescent="0.25">
      <c r="A1275" s="110">
        <v>46185</v>
      </c>
      <c r="B1275" s="111">
        <v>95294</v>
      </c>
      <c r="C1275" s="112" t="s">
        <v>225</v>
      </c>
      <c r="D1275" s="111">
        <v>1</v>
      </c>
      <c r="E1275" s="113">
        <v>270</v>
      </c>
      <c r="F1275" s="111" t="s">
        <v>891</v>
      </c>
      <c r="G1275" s="55">
        <v>9539</v>
      </c>
      <c r="H1275" s="111" t="s">
        <v>140</v>
      </c>
      <c r="I1275" s="56" t="s">
        <v>892</v>
      </c>
      <c r="J1275" s="111"/>
      <c r="K1275" s="111"/>
      <c r="L1275" s="110"/>
      <c r="M1275" s="110"/>
      <c r="N1275" s="130"/>
      <c r="O1275" s="131">
        <f t="shared" si="172"/>
        <v>0</v>
      </c>
      <c r="P1275" s="131">
        <f>IFERROR(IF(M1275="",0,M1275-I.T[[#This Row],[Data Expedição]]),"")</f>
        <v>0</v>
      </c>
      <c r="Q1275" s="132">
        <f t="shared" si="173"/>
        <v>46174</v>
      </c>
      <c r="R1275" s="116" t="str">
        <f>IFERROR(IF(H1275="Entregue",IF(COUNTIFS(I$2:$I2529,I1275)&gt;1,"x",1),"x"),"")</f>
        <v>x</v>
      </c>
      <c r="S1275" s="26">
        <v>2196</v>
      </c>
      <c r="T1275" s="26">
        <v>1</v>
      </c>
      <c r="U1275" s="26" t="s">
        <v>748</v>
      </c>
      <c r="V1275" s="26" t="s">
        <v>730</v>
      </c>
      <c r="W1275" s="26" t="s">
        <v>162</v>
      </c>
      <c r="X1275" s="116"/>
    </row>
    <row r="1276" spans="1:24" x14ac:dyDescent="0.25">
      <c r="A1276" s="110">
        <v>46185</v>
      </c>
      <c r="B1276" s="111">
        <v>95269</v>
      </c>
      <c r="C1276" s="112" t="s">
        <v>258</v>
      </c>
      <c r="D1276" s="111">
        <v>1</v>
      </c>
      <c r="E1276" s="113">
        <v>264</v>
      </c>
      <c r="F1276" s="111" t="s">
        <v>891</v>
      </c>
      <c r="G1276" s="55">
        <v>9539</v>
      </c>
      <c r="H1276" s="111" t="s">
        <v>140</v>
      </c>
      <c r="I1276" s="56" t="s">
        <v>892</v>
      </c>
      <c r="J1276" s="111"/>
      <c r="K1276" s="111"/>
      <c r="L1276" s="110"/>
      <c r="M1276" s="110"/>
      <c r="N1276" s="130"/>
      <c r="O1276" s="131">
        <f t="shared" si="172"/>
        <v>0</v>
      </c>
      <c r="P1276" s="131">
        <f>IFERROR(IF(M1276="",0,M1276-I.T[[#This Row],[Data Expedição]]),"")</f>
        <v>0</v>
      </c>
      <c r="Q1276" s="132">
        <f t="shared" si="173"/>
        <v>46174</v>
      </c>
      <c r="R1276" s="116" t="str">
        <f>IFERROR(IF(H1276="Entregue",IF(COUNTIFS(I$2:$I2530,I1276)&gt;1,"x",1),"x"),"")</f>
        <v>x</v>
      </c>
      <c r="S1276" s="26">
        <v>2196</v>
      </c>
      <c r="T1276" s="26">
        <v>1</v>
      </c>
      <c r="U1276" s="26" t="s">
        <v>748</v>
      </c>
      <c r="V1276" s="26" t="s">
        <v>730</v>
      </c>
      <c r="W1276" s="26" t="s">
        <v>162</v>
      </c>
      <c r="X1276" s="116"/>
    </row>
    <row r="1277" spans="1:24" x14ac:dyDescent="0.25">
      <c r="A1277" s="110">
        <v>46185</v>
      </c>
      <c r="B1277" s="111">
        <v>32442</v>
      </c>
      <c r="C1277" s="112" t="s">
        <v>246</v>
      </c>
      <c r="D1277" s="111">
        <v>1</v>
      </c>
      <c r="E1277" s="113">
        <v>240</v>
      </c>
      <c r="F1277" s="111" t="s">
        <v>891</v>
      </c>
      <c r="G1277" s="55">
        <v>9539</v>
      </c>
      <c r="H1277" s="111" t="s">
        <v>140</v>
      </c>
      <c r="I1277" s="56" t="s">
        <v>892</v>
      </c>
      <c r="J1277" s="111"/>
      <c r="K1277" s="111"/>
      <c r="L1277" s="110"/>
      <c r="M1277" s="110"/>
      <c r="N1277" s="130"/>
      <c r="O1277" s="131">
        <f t="shared" si="172"/>
        <v>0</v>
      </c>
      <c r="P1277" s="131">
        <f>IFERROR(IF(M1277="",0,M1277-I.T[[#This Row],[Data Expedição]]),"")</f>
        <v>0</v>
      </c>
      <c r="Q1277" s="132">
        <f t="shared" si="173"/>
        <v>46174</v>
      </c>
      <c r="R1277" s="116" t="str">
        <f>IFERROR(IF(H1277="Entregue",IF(COUNTIFS(I$2:$I2531,I1277)&gt;1,"x",1),"x"),"")</f>
        <v>x</v>
      </c>
      <c r="S1277" s="26">
        <v>2196</v>
      </c>
      <c r="T1277" s="26">
        <v>1</v>
      </c>
      <c r="U1277" s="26" t="s">
        <v>748</v>
      </c>
      <c r="V1277" s="26" t="s">
        <v>730</v>
      </c>
      <c r="W1277" s="26" t="s">
        <v>162</v>
      </c>
      <c r="X1277" s="116"/>
    </row>
    <row r="1278" spans="1:24" x14ac:dyDescent="0.25">
      <c r="A1278" s="110">
        <v>46185</v>
      </c>
      <c r="B1278" s="111">
        <v>33596</v>
      </c>
      <c r="C1278" s="112" t="s">
        <v>286</v>
      </c>
      <c r="D1278" s="111">
        <v>1</v>
      </c>
      <c r="E1278" s="113">
        <v>240</v>
      </c>
      <c r="F1278" s="111" t="s">
        <v>893</v>
      </c>
      <c r="G1278" s="114">
        <v>9538</v>
      </c>
      <c r="H1278" s="111" t="s">
        <v>140</v>
      </c>
      <c r="I1278" s="115" t="s">
        <v>894</v>
      </c>
      <c r="J1278" s="111"/>
      <c r="K1278" s="111"/>
      <c r="L1278" s="110"/>
      <c r="M1278" s="110"/>
      <c r="N1278" s="130"/>
      <c r="O1278" s="131">
        <f t="shared" si="172"/>
        <v>0</v>
      </c>
      <c r="P1278" s="131">
        <f>IFERROR(IF(M1278="",0,M1278-I.T[[#This Row],[Data Expedição]]),"")</f>
        <v>0</v>
      </c>
      <c r="Q1278" s="132">
        <f t="shared" si="173"/>
        <v>46174</v>
      </c>
      <c r="R1278" s="116" t="str">
        <f>IFERROR(IF(H1278="Entregue",IF(COUNTIFS(I$2:$I2532,I1278)&gt;1,"x",1),"x"),"")</f>
        <v>x</v>
      </c>
      <c r="S1278" s="26">
        <v>2196</v>
      </c>
      <c r="T1278" s="26">
        <v>1</v>
      </c>
      <c r="U1278" s="26" t="s">
        <v>748</v>
      </c>
      <c r="V1278" s="26" t="s">
        <v>730</v>
      </c>
      <c r="W1278" s="26" t="s">
        <v>162</v>
      </c>
      <c r="X1278" s="116"/>
    </row>
    <row r="1279" spans="1:24" x14ac:dyDescent="0.25">
      <c r="A1279" s="110">
        <v>46185</v>
      </c>
      <c r="B1279" s="111">
        <v>32892</v>
      </c>
      <c r="C1279" s="112" t="s">
        <v>259</v>
      </c>
      <c r="D1279" s="111">
        <v>1</v>
      </c>
      <c r="E1279" s="113">
        <v>240</v>
      </c>
      <c r="F1279" s="111" t="s">
        <v>893</v>
      </c>
      <c r="G1279" s="114">
        <v>9538</v>
      </c>
      <c r="H1279" s="111" t="s">
        <v>140</v>
      </c>
      <c r="I1279" s="115" t="s">
        <v>894</v>
      </c>
      <c r="J1279" s="111"/>
      <c r="K1279" s="111"/>
      <c r="L1279" s="110"/>
      <c r="M1279" s="110"/>
      <c r="N1279" s="130"/>
      <c r="O1279" s="131">
        <f t="shared" si="172"/>
        <v>0</v>
      </c>
      <c r="P1279" s="131">
        <f>IFERROR(IF(M1279="",0,M1279-I.T[[#This Row],[Data Expedição]]),"")</f>
        <v>0</v>
      </c>
      <c r="Q1279" s="132">
        <f t="shared" si="173"/>
        <v>46174</v>
      </c>
      <c r="R1279" s="116" t="str">
        <f>IFERROR(IF(H1279="Entregue",IF(COUNTIFS(I$2:$I2533,I1279)&gt;1,"x",1),"x"),"")</f>
        <v>x</v>
      </c>
      <c r="S1279" s="26">
        <v>2196</v>
      </c>
      <c r="T1279" s="26">
        <v>1</v>
      </c>
      <c r="U1279" s="26" t="s">
        <v>748</v>
      </c>
      <c r="V1279" s="26" t="s">
        <v>730</v>
      </c>
      <c r="W1279" s="26" t="s">
        <v>162</v>
      </c>
      <c r="X1279" s="116"/>
    </row>
    <row r="1280" spans="1:24" x14ac:dyDescent="0.25">
      <c r="A1280" s="110">
        <v>46185</v>
      </c>
      <c r="B1280" s="111">
        <v>95687</v>
      </c>
      <c r="C1280" s="112" t="s">
        <v>325</v>
      </c>
      <c r="D1280" s="111">
        <v>1</v>
      </c>
      <c r="E1280" s="113">
        <v>204</v>
      </c>
      <c r="F1280" s="111" t="s">
        <v>893</v>
      </c>
      <c r="G1280" s="114">
        <v>9538</v>
      </c>
      <c r="H1280" s="111" t="s">
        <v>140</v>
      </c>
      <c r="I1280" s="115" t="s">
        <v>894</v>
      </c>
      <c r="J1280" s="111"/>
      <c r="K1280" s="111"/>
      <c r="L1280" s="110"/>
      <c r="M1280" s="110"/>
      <c r="N1280" s="130"/>
      <c r="O1280" s="131">
        <f t="shared" si="172"/>
        <v>0</v>
      </c>
      <c r="P1280" s="131">
        <f>IFERROR(IF(M1280="",0,M1280-I.T[[#This Row],[Data Expedição]]),"")</f>
        <v>0</v>
      </c>
      <c r="Q1280" s="132">
        <f t="shared" si="173"/>
        <v>46174</v>
      </c>
      <c r="R1280" s="116" t="str">
        <f>IFERROR(IF(H1280="Entregue",IF(COUNTIFS(I$2:$I2534,I1280)&gt;1,"x",1),"x"),"")</f>
        <v>x</v>
      </c>
      <c r="S1280" s="26">
        <v>2196</v>
      </c>
      <c r="T1280" s="26">
        <v>1</v>
      </c>
      <c r="U1280" s="26" t="s">
        <v>748</v>
      </c>
      <c r="V1280" s="26" t="s">
        <v>730</v>
      </c>
      <c r="W1280" s="26" t="s">
        <v>162</v>
      </c>
      <c r="X1280" s="116"/>
    </row>
    <row r="1281" spans="1:24" x14ac:dyDescent="0.25">
      <c r="A1281" s="110">
        <v>46185</v>
      </c>
      <c r="B1281" s="111">
        <v>43317</v>
      </c>
      <c r="C1281" s="112" t="s">
        <v>312</v>
      </c>
      <c r="D1281" s="111">
        <v>1</v>
      </c>
      <c r="E1281" s="113">
        <v>204</v>
      </c>
      <c r="F1281" s="111" t="s">
        <v>893</v>
      </c>
      <c r="G1281" s="114">
        <v>9538</v>
      </c>
      <c r="H1281" s="111" t="s">
        <v>140</v>
      </c>
      <c r="I1281" s="115" t="s">
        <v>894</v>
      </c>
      <c r="J1281" s="111"/>
      <c r="K1281" s="111"/>
      <c r="L1281" s="110"/>
      <c r="M1281" s="110"/>
      <c r="N1281" s="130"/>
      <c r="O1281" s="131">
        <f t="shared" si="172"/>
        <v>0</v>
      </c>
      <c r="P1281" s="131">
        <f>IFERROR(IF(M1281="",0,M1281-I.T[[#This Row],[Data Expedição]]),"")</f>
        <v>0</v>
      </c>
      <c r="Q1281" s="132">
        <f t="shared" si="173"/>
        <v>46174</v>
      </c>
      <c r="R1281" s="116" t="str">
        <f>IFERROR(IF(H1281="Entregue",IF(COUNTIFS(I$2:$I2535,I1281)&gt;1,"x",1),"x"),"")</f>
        <v>x</v>
      </c>
      <c r="S1281" s="26">
        <v>2196</v>
      </c>
      <c r="T1281" s="26">
        <v>1</v>
      </c>
      <c r="U1281" s="26" t="s">
        <v>748</v>
      </c>
      <c r="V1281" s="26" t="s">
        <v>730</v>
      </c>
      <c r="W1281" s="26" t="s">
        <v>162</v>
      </c>
      <c r="X1281" s="116"/>
    </row>
    <row r="1282" spans="1:24" x14ac:dyDescent="0.25">
      <c r="A1282" s="110">
        <v>46185</v>
      </c>
      <c r="B1282" s="111">
        <v>95430</v>
      </c>
      <c r="C1282" s="112" t="s">
        <v>253</v>
      </c>
      <c r="D1282" s="111">
        <v>1</v>
      </c>
      <c r="E1282" s="113">
        <v>204</v>
      </c>
      <c r="F1282" s="111" t="s">
        <v>893</v>
      </c>
      <c r="G1282" s="114">
        <v>9538</v>
      </c>
      <c r="H1282" s="111" t="s">
        <v>140</v>
      </c>
      <c r="I1282" s="115" t="s">
        <v>894</v>
      </c>
      <c r="J1282" s="111"/>
      <c r="K1282" s="111"/>
      <c r="L1282" s="110"/>
      <c r="M1282" s="110"/>
      <c r="N1282" s="130"/>
      <c r="O1282" s="131">
        <f t="shared" si="172"/>
        <v>0</v>
      </c>
      <c r="P1282" s="131">
        <f>IFERROR(IF(M1282="",0,M1282-I.T[[#This Row],[Data Expedição]]),"")</f>
        <v>0</v>
      </c>
      <c r="Q1282" s="132">
        <f t="shared" si="173"/>
        <v>46174</v>
      </c>
      <c r="R1282" s="116" t="str">
        <f>IFERROR(IF(H1282="Entregue",IF(COUNTIFS(I$2:$I2536,I1282)&gt;1,"x",1),"x"),"")</f>
        <v>x</v>
      </c>
      <c r="S1282" s="26">
        <v>2196</v>
      </c>
      <c r="T1282" s="26">
        <v>1</v>
      </c>
      <c r="U1282" s="26" t="s">
        <v>748</v>
      </c>
      <c r="V1282" s="26" t="s">
        <v>730</v>
      </c>
      <c r="W1282" s="26" t="s">
        <v>162</v>
      </c>
      <c r="X1282" s="116"/>
    </row>
    <row r="1283" spans="1:24" x14ac:dyDescent="0.25">
      <c r="A1283" s="110">
        <v>46185</v>
      </c>
      <c r="B1283" s="111">
        <v>33643</v>
      </c>
      <c r="C1283" s="112" t="s">
        <v>350</v>
      </c>
      <c r="D1283" s="111">
        <v>1</v>
      </c>
      <c r="E1283" s="113">
        <v>204</v>
      </c>
      <c r="F1283" s="111" t="s">
        <v>893</v>
      </c>
      <c r="G1283" s="114">
        <v>9538</v>
      </c>
      <c r="H1283" s="111" t="s">
        <v>140</v>
      </c>
      <c r="I1283" s="115" t="s">
        <v>894</v>
      </c>
      <c r="J1283" s="111"/>
      <c r="K1283" s="111"/>
      <c r="L1283" s="110"/>
      <c r="M1283" s="110"/>
      <c r="N1283" s="130"/>
      <c r="O1283" s="131">
        <f t="shared" si="172"/>
        <v>0</v>
      </c>
      <c r="P1283" s="131">
        <f>IFERROR(IF(M1283="",0,M1283-I.T[[#This Row],[Data Expedição]]),"")</f>
        <v>0</v>
      </c>
      <c r="Q1283" s="132">
        <f t="shared" si="173"/>
        <v>46174</v>
      </c>
      <c r="R1283" s="116" t="str">
        <f>IFERROR(IF(H1283="Entregue",IF(COUNTIFS(I$2:$I2537,I1283)&gt;1,"x",1),"x"),"")</f>
        <v>x</v>
      </c>
      <c r="S1283" s="26">
        <v>2196</v>
      </c>
      <c r="T1283" s="26">
        <v>1</v>
      </c>
      <c r="U1283" s="26" t="s">
        <v>748</v>
      </c>
      <c r="V1283" s="26" t="s">
        <v>730</v>
      </c>
      <c r="W1283" s="26" t="s">
        <v>162</v>
      </c>
      <c r="X1283" s="116"/>
    </row>
    <row r="1284" spans="1:24" x14ac:dyDescent="0.25">
      <c r="A1284" s="110">
        <v>46185</v>
      </c>
      <c r="B1284" s="111">
        <v>33259</v>
      </c>
      <c r="C1284" s="112" t="s">
        <v>275</v>
      </c>
      <c r="D1284" s="111">
        <v>1</v>
      </c>
      <c r="E1284" s="113">
        <v>180</v>
      </c>
      <c r="F1284" s="111" t="s">
        <v>893</v>
      </c>
      <c r="G1284" s="114">
        <v>9538</v>
      </c>
      <c r="H1284" s="111" t="s">
        <v>140</v>
      </c>
      <c r="I1284" s="115" t="s">
        <v>894</v>
      </c>
      <c r="J1284" s="111"/>
      <c r="K1284" s="111"/>
      <c r="L1284" s="110"/>
      <c r="M1284" s="110"/>
      <c r="N1284" s="130"/>
      <c r="O1284" s="131">
        <f t="shared" ref="O1284:O1315" si="174">IFERROR(IF(L1284="",0,L1284-A1284),"")</f>
        <v>0</v>
      </c>
      <c r="P1284" s="131">
        <f>IFERROR(IF(M1284="",0,M1284-I.T[[#This Row],[Data Expedição]]),"")</f>
        <v>0</v>
      </c>
      <c r="Q1284" s="132">
        <f t="shared" ref="Q1284:Q1315" si="175">IFERROR(DATE(YEAR(A1284),MONTH(A1284),1),"")</f>
        <v>46174</v>
      </c>
      <c r="R1284" s="116" t="str">
        <f>IFERROR(IF(H1284="Entregue",IF(COUNTIFS(I$2:$I2538,I1284)&gt;1,"x",1),"x"),"")</f>
        <v>x</v>
      </c>
      <c r="S1284" s="26">
        <v>2196</v>
      </c>
      <c r="T1284" s="26">
        <v>1</v>
      </c>
      <c r="U1284" s="26" t="s">
        <v>748</v>
      </c>
      <c r="V1284" s="26" t="s">
        <v>730</v>
      </c>
      <c r="W1284" s="26" t="s">
        <v>162</v>
      </c>
      <c r="X1284" s="116"/>
    </row>
    <row r="1285" spans="1:24" x14ac:dyDescent="0.25">
      <c r="A1285" s="110">
        <v>46185</v>
      </c>
      <c r="B1285" s="111">
        <v>32443</v>
      </c>
      <c r="C1285" s="112" t="s">
        <v>282</v>
      </c>
      <c r="D1285" s="111">
        <v>1</v>
      </c>
      <c r="E1285" s="113">
        <v>168</v>
      </c>
      <c r="F1285" s="111" t="s">
        <v>893</v>
      </c>
      <c r="G1285" s="114">
        <v>9538</v>
      </c>
      <c r="H1285" s="111" t="s">
        <v>140</v>
      </c>
      <c r="I1285" s="115" t="s">
        <v>894</v>
      </c>
      <c r="J1285" s="111"/>
      <c r="K1285" s="111"/>
      <c r="L1285" s="110"/>
      <c r="M1285" s="110"/>
      <c r="N1285" s="130"/>
      <c r="O1285" s="131">
        <f t="shared" si="174"/>
        <v>0</v>
      </c>
      <c r="P1285" s="131">
        <f>IFERROR(IF(M1285="",0,M1285-I.T[[#This Row],[Data Expedição]]),"")</f>
        <v>0</v>
      </c>
      <c r="Q1285" s="132">
        <f t="shared" si="175"/>
        <v>46174</v>
      </c>
      <c r="R1285" s="116" t="str">
        <f>IFERROR(IF(H1285="Entregue",IF(COUNTIFS(I$2:$I2539,I1285)&gt;1,"x",1),"x"),"")</f>
        <v>x</v>
      </c>
      <c r="S1285" s="26">
        <v>2196</v>
      </c>
      <c r="T1285" s="26">
        <v>1</v>
      </c>
      <c r="U1285" s="26" t="s">
        <v>748</v>
      </c>
      <c r="V1285" s="26" t="s">
        <v>730</v>
      </c>
      <c r="W1285" s="26" t="s">
        <v>162</v>
      </c>
      <c r="X1285" s="116"/>
    </row>
    <row r="1286" spans="1:24" x14ac:dyDescent="0.25">
      <c r="A1286" s="110">
        <v>46185</v>
      </c>
      <c r="B1286" s="111">
        <v>33263</v>
      </c>
      <c r="C1286" s="112" t="s">
        <v>339</v>
      </c>
      <c r="D1286" s="111">
        <v>1</v>
      </c>
      <c r="E1286" s="113">
        <v>162</v>
      </c>
      <c r="F1286" s="111" t="s">
        <v>893</v>
      </c>
      <c r="G1286" s="114">
        <v>9538</v>
      </c>
      <c r="H1286" s="111" t="s">
        <v>140</v>
      </c>
      <c r="I1286" s="115" t="s">
        <v>894</v>
      </c>
      <c r="J1286" s="111"/>
      <c r="K1286" s="111"/>
      <c r="L1286" s="110"/>
      <c r="M1286" s="110"/>
      <c r="N1286" s="130"/>
      <c r="O1286" s="131">
        <f t="shared" si="174"/>
        <v>0</v>
      </c>
      <c r="P1286" s="131">
        <f>IFERROR(IF(M1286="",0,M1286-I.T[[#This Row],[Data Expedição]]),"")</f>
        <v>0</v>
      </c>
      <c r="Q1286" s="132">
        <f t="shared" si="175"/>
        <v>46174</v>
      </c>
      <c r="R1286" s="116" t="str">
        <f>IFERROR(IF(H1286="Entregue",IF(COUNTIFS(I$2:$I2540,I1286)&gt;1,"x",1),"x"),"")</f>
        <v>x</v>
      </c>
      <c r="S1286" s="26">
        <v>2196</v>
      </c>
      <c r="T1286" s="26">
        <v>1</v>
      </c>
      <c r="U1286" s="26" t="s">
        <v>748</v>
      </c>
      <c r="V1286" s="26" t="s">
        <v>730</v>
      </c>
      <c r="W1286" s="26" t="s">
        <v>162</v>
      </c>
      <c r="X1286" s="116"/>
    </row>
    <row r="1287" spans="1:24" x14ac:dyDescent="0.25">
      <c r="A1287" s="110">
        <v>46185</v>
      </c>
      <c r="B1287" s="111">
        <v>34436</v>
      </c>
      <c r="C1287" s="112" t="s">
        <v>338</v>
      </c>
      <c r="D1287" s="111">
        <v>1</v>
      </c>
      <c r="E1287" s="113">
        <v>144</v>
      </c>
      <c r="F1287" s="111" t="s">
        <v>893</v>
      </c>
      <c r="G1287" s="114">
        <v>9538</v>
      </c>
      <c r="H1287" s="111" t="s">
        <v>140</v>
      </c>
      <c r="I1287" s="115" t="s">
        <v>894</v>
      </c>
      <c r="J1287" s="111"/>
      <c r="K1287" s="111"/>
      <c r="L1287" s="110"/>
      <c r="M1287" s="110"/>
      <c r="N1287" s="130"/>
      <c r="O1287" s="131">
        <f t="shared" si="174"/>
        <v>0</v>
      </c>
      <c r="P1287" s="131">
        <f>IFERROR(IF(M1287="",0,M1287-I.T[[#This Row],[Data Expedição]]),"")</f>
        <v>0</v>
      </c>
      <c r="Q1287" s="132">
        <f t="shared" si="175"/>
        <v>46174</v>
      </c>
      <c r="R1287" s="116" t="str">
        <f>IFERROR(IF(H1287="Entregue",IF(COUNTIFS(I$2:$I2541,I1287)&gt;1,"x",1),"x"),"")</f>
        <v>x</v>
      </c>
      <c r="S1287" s="26">
        <v>2196</v>
      </c>
      <c r="T1287" s="26">
        <v>1</v>
      </c>
      <c r="U1287" s="26" t="s">
        <v>748</v>
      </c>
      <c r="V1287" s="26" t="s">
        <v>730</v>
      </c>
      <c r="W1287" s="26" t="s">
        <v>162</v>
      </c>
      <c r="X1287" s="116"/>
    </row>
    <row r="1288" spans="1:24" x14ac:dyDescent="0.25">
      <c r="A1288" s="110">
        <v>46185</v>
      </c>
      <c r="B1288" s="111">
        <v>95353</v>
      </c>
      <c r="C1288" s="112" t="s">
        <v>344</v>
      </c>
      <c r="D1288" s="111">
        <v>1</v>
      </c>
      <c r="E1288" s="113">
        <v>144</v>
      </c>
      <c r="F1288" s="111" t="s">
        <v>893</v>
      </c>
      <c r="G1288" s="114">
        <v>9538</v>
      </c>
      <c r="H1288" s="111" t="s">
        <v>140</v>
      </c>
      <c r="I1288" s="115" t="s">
        <v>894</v>
      </c>
      <c r="J1288" s="111"/>
      <c r="K1288" s="111"/>
      <c r="L1288" s="110"/>
      <c r="M1288" s="110"/>
      <c r="N1288" s="130"/>
      <c r="O1288" s="131">
        <f t="shared" si="174"/>
        <v>0</v>
      </c>
      <c r="P1288" s="131">
        <f>IFERROR(IF(M1288="",0,M1288-I.T[[#This Row],[Data Expedição]]),"")</f>
        <v>0</v>
      </c>
      <c r="Q1288" s="132">
        <f t="shared" si="175"/>
        <v>46174</v>
      </c>
      <c r="R1288" s="116" t="str">
        <f>IFERROR(IF(H1288="Entregue",IF(COUNTIFS(I$2:$I2542,I1288)&gt;1,"x",1),"x"),"")</f>
        <v>x</v>
      </c>
      <c r="S1288" s="26">
        <v>2196</v>
      </c>
      <c r="T1288" s="26">
        <v>1</v>
      </c>
      <c r="U1288" s="26" t="s">
        <v>748</v>
      </c>
      <c r="V1288" s="26" t="s">
        <v>730</v>
      </c>
      <c r="W1288" s="26" t="s">
        <v>162</v>
      </c>
      <c r="X1288" s="116"/>
    </row>
    <row r="1289" spans="1:24" x14ac:dyDescent="0.25">
      <c r="A1289" s="110">
        <v>46185</v>
      </c>
      <c r="B1289" s="111">
        <v>32202</v>
      </c>
      <c r="C1289" s="112" t="s">
        <v>304</v>
      </c>
      <c r="D1289" s="111">
        <v>1</v>
      </c>
      <c r="E1289" s="113">
        <v>144</v>
      </c>
      <c r="F1289" s="111" t="s">
        <v>893</v>
      </c>
      <c r="G1289" s="114">
        <v>9538</v>
      </c>
      <c r="H1289" s="111" t="s">
        <v>140</v>
      </c>
      <c r="I1289" s="115" t="s">
        <v>894</v>
      </c>
      <c r="J1289" s="111"/>
      <c r="K1289" s="111"/>
      <c r="L1289" s="110"/>
      <c r="M1289" s="110"/>
      <c r="N1289" s="130"/>
      <c r="O1289" s="131">
        <f t="shared" si="174"/>
        <v>0</v>
      </c>
      <c r="P1289" s="131">
        <f>IFERROR(IF(M1289="",0,M1289-I.T[[#This Row],[Data Expedição]]),"")</f>
        <v>0</v>
      </c>
      <c r="Q1289" s="132">
        <f t="shared" si="175"/>
        <v>46174</v>
      </c>
      <c r="R1289" s="116" t="str">
        <f>IFERROR(IF(H1289="Entregue",IF(COUNTIFS(I$2:$I2543,I1289)&gt;1,"x",1),"x"),"")</f>
        <v>x</v>
      </c>
      <c r="S1289" s="26">
        <v>2196</v>
      </c>
      <c r="T1289" s="26">
        <v>1</v>
      </c>
      <c r="U1289" s="26" t="s">
        <v>748</v>
      </c>
      <c r="V1289" s="26" t="s">
        <v>730</v>
      </c>
      <c r="W1289" s="26" t="s">
        <v>162</v>
      </c>
      <c r="X1289" s="116"/>
    </row>
    <row r="1290" spans="1:24" x14ac:dyDescent="0.25">
      <c r="A1290" s="110">
        <v>46185</v>
      </c>
      <c r="B1290" s="111">
        <v>7036</v>
      </c>
      <c r="C1290" s="112" t="s">
        <v>532</v>
      </c>
      <c r="D1290" s="111">
        <v>1</v>
      </c>
      <c r="E1290" s="113">
        <v>138</v>
      </c>
      <c r="F1290" s="111" t="s">
        <v>893</v>
      </c>
      <c r="G1290" s="114">
        <v>9538</v>
      </c>
      <c r="H1290" s="111" t="s">
        <v>140</v>
      </c>
      <c r="I1290" s="115" t="s">
        <v>894</v>
      </c>
      <c r="J1290" s="111"/>
      <c r="K1290" s="111"/>
      <c r="L1290" s="110"/>
      <c r="M1290" s="110"/>
      <c r="N1290" s="130"/>
      <c r="O1290" s="131">
        <f t="shared" si="174"/>
        <v>0</v>
      </c>
      <c r="P1290" s="131">
        <f>IFERROR(IF(M1290="",0,M1290-I.T[[#This Row],[Data Expedição]]),"")</f>
        <v>0</v>
      </c>
      <c r="Q1290" s="132">
        <f t="shared" si="175"/>
        <v>46174</v>
      </c>
      <c r="R1290" s="116" t="str">
        <f>IFERROR(IF(H1290="Entregue",IF(COUNTIFS(I$2:$I2544,I1290)&gt;1,"x",1),"x"),"")</f>
        <v>x</v>
      </c>
      <c r="S1290" s="26">
        <v>2196</v>
      </c>
      <c r="T1290" s="26">
        <v>1</v>
      </c>
      <c r="U1290" s="26" t="s">
        <v>748</v>
      </c>
      <c r="V1290" s="26" t="s">
        <v>730</v>
      </c>
      <c r="W1290" s="26" t="s">
        <v>162</v>
      </c>
      <c r="X1290" s="116"/>
    </row>
    <row r="1291" spans="1:24" x14ac:dyDescent="0.25">
      <c r="A1291" s="110">
        <v>46185</v>
      </c>
      <c r="B1291" s="111">
        <v>43984</v>
      </c>
      <c r="C1291" s="112" t="s">
        <v>355</v>
      </c>
      <c r="D1291" s="111">
        <v>1</v>
      </c>
      <c r="E1291" s="113">
        <v>120</v>
      </c>
      <c r="F1291" s="111" t="s">
        <v>893</v>
      </c>
      <c r="G1291" s="114">
        <v>9538</v>
      </c>
      <c r="H1291" s="111" t="s">
        <v>140</v>
      </c>
      <c r="I1291" s="115" t="s">
        <v>894</v>
      </c>
      <c r="J1291" s="111"/>
      <c r="K1291" s="111"/>
      <c r="L1291" s="110"/>
      <c r="M1291" s="110"/>
      <c r="N1291" s="130"/>
      <c r="O1291" s="131">
        <f t="shared" si="174"/>
        <v>0</v>
      </c>
      <c r="P1291" s="131">
        <f>IFERROR(IF(M1291="",0,M1291-I.T[[#This Row],[Data Expedição]]),"")</f>
        <v>0</v>
      </c>
      <c r="Q1291" s="132">
        <f t="shared" si="175"/>
        <v>46174</v>
      </c>
      <c r="R1291" s="116" t="str">
        <f>IFERROR(IF(H1291="Entregue",IF(COUNTIFS(I$2:$I2545,I1291)&gt;1,"x",1),"x"),"")</f>
        <v>x</v>
      </c>
      <c r="S1291" s="26">
        <v>2196</v>
      </c>
      <c r="T1291" s="26">
        <v>1</v>
      </c>
      <c r="U1291" s="26" t="s">
        <v>748</v>
      </c>
      <c r="V1291" s="26" t="s">
        <v>730</v>
      </c>
      <c r="W1291" s="26" t="s">
        <v>162</v>
      </c>
      <c r="X1291" s="116"/>
    </row>
    <row r="1292" spans="1:24" x14ac:dyDescent="0.25">
      <c r="A1292" s="110">
        <v>46185</v>
      </c>
      <c r="B1292" s="111">
        <v>33296</v>
      </c>
      <c r="C1292" s="112" t="s">
        <v>341</v>
      </c>
      <c r="D1292" s="111">
        <v>1</v>
      </c>
      <c r="E1292" s="113">
        <v>120</v>
      </c>
      <c r="F1292" s="111" t="s">
        <v>893</v>
      </c>
      <c r="G1292" s="114">
        <v>9538</v>
      </c>
      <c r="H1292" s="111" t="s">
        <v>140</v>
      </c>
      <c r="I1292" s="115" t="s">
        <v>894</v>
      </c>
      <c r="J1292" s="111"/>
      <c r="K1292" s="111"/>
      <c r="L1292" s="110"/>
      <c r="M1292" s="110"/>
      <c r="N1292" s="130"/>
      <c r="O1292" s="131">
        <f t="shared" si="174"/>
        <v>0</v>
      </c>
      <c r="P1292" s="131">
        <f>IFERROR(IF(M1292="",0,M1292-I.T[[#This Row],[Data Expedição]]),"")</f>
        <v>0</v>
      </c>
      <c r="Q1292" s="132">
        <f t="shared" si="175"/>
        <v>46174</v>
      </c>
      <c r="R1292" s="116" t="str">
        <f>IFERROR(IF(H1292="Entregue",IF(COUNTIFS(I$2:$I2546,I1292)&gt;1,"x",1),"x"),"")</f>
        <v>x</v>
      </c>
      <c r="S1292" s="26">
        <v>2196</v>
      </c>
      <c r="T1292" s="26">
        <v>1</v>
      </c>
      <c r="U1292" s="26" t="s">
        <v>748</v>
      </c>
      <c r="V1292" s="26" t="s">
        <v>730</v>
      </c>
      <c r="W1292" s="26" t="s">
        <v>162</v>
      </c>
      <c r="X1292" s="116"/>
    </row>
    <row r="1293" spans="1:24" x14ac:dyDescent="0.25">
      <c r="A1293" s="110">
        <v>46185</v>
      </c>
      <c r="B1293" s="111">
        <v>33299</v>
      </c>
      <c r="C1293" s="112" t="s">
        <v>315</v>
      </c>
      <c r="D1293" s="111">
        <v>1</v>
      </c>
      <c r="E1293" s="113">
        <v>120</v>
      </c>
      <c r="F1293" s="111" t="s">
        <v>893</v>
      </c>
      <c r="G1293" s="114">
        <v>9538</v>
      </c>
      <c r="H1293" s="111" t="s">
        <v>140</v>
      </c>
      <c r="I1293" s="115" t="s">
        <v>894</v>
      </c>
      <c r="J1293" s="111"/>
      <c r="K1293" s="111"/>
      <c r="L1293" s="110"/>
      <c r="M1293" s="110"/>
      <c r="N1293" s="130"/>
      <c r="O1293" s="131">
        <f t="shared" si="174"/>
        <v>0</v>
      </c>
      <c r="P1293" s="131">
        <f>IFERROR(IF(M1293="",0,M1293-I.T[[#This Row],[Data Expedição]]),"")</f>
        <v>0</v>
      </c>
      <c r="Q1293" s="132">
        <f t="shared" si="175"/>
        <v>46174</v>
      </c>
      <c r="R1293" s="116" t="str">
        <f>IFERROR(IF(H1293="Entregue",IF(COUNTIFS(I$2:$I2547,I1293)&gt;1,"x",1),"x"),"")</f>
        <v>x</v>
      </c>
      <c r="S1293" s="26">
        <v>2196</v>
      </c>
      <c r="T1293" s="26">
        <v>1</v>
      </c>
      <c r="U1293" s="26" t="s">
        <v>748</v>
      </c>
      <c r="V1293" s="26" t="s">
        <v>730</v>
      </c>
      <c r="W1293" s="26" t="s">
        <v>162</v>
      </c>
      <c r="X1293" s="116"/>
    </row>
    <row r="1294" spans="1:24" x14ac:dyDescent="0.25">
      <c r="A1294" s="110">
        <v>46185</v>
      </c>
      <c r="B1294" s="111">
        <v>34509</v>
      </c>
      <c r="C1294" s="112" t="s">
        <v>309</v>
      </c>
      <c r="D1294" s="111">
        <v>1</v>
      </c>
      <c r="E1294" s="113">
        <v>120</v>
      </c>
      <c r="F1294" s="111" t="s">
        <v>893</v>
      </c>
      <c r="G1294" s="114">
        <v>9538</v>
      </c>
      <c r="H1294" s="111" t="s">
        <v>140</v>
      </c>
      <c r="I1294" s="115" t="s">
        <v>894</v>
      </c>
      <c r="J1294" s="111"/>
      <c r="K1294" s="111"/>
      <c r="L1294" s="110"/>
      <c r="M1294" s="110"/>
      <c r="N1294" s="130"/>
      <c r="O1294" s="131">
        <f t="shared" si="174"/>
        <v>0</v>
      </c>
      <c r="P1294" s="131">
        <f>IFERROR(IF(M1294="",0,M1294-I.T[[#This Row],[Data Expedição]]),"")</f>
        <v>0</v>
      </c>
      <c r="Q1294" s="132">
        <f t="shared" si="175"/>
        <v>46174</v>
      </c>
      <c r="R1294" s="116" t="str">
        <f>IFERROR(IF(H1294="Entregue",IF(COUNTIFS(I$2:$I2548,I1294)&gt;1,"x",1),"x"),"")</f>
        <v>x</v>
      </c>
      <c r="S1294" s="26">
        <v>2196</v>
      </c>
      <c r="T1294" s="26">
        <v>1</v>
      </c>
      <c r="U1294" s="26" t="s">
        <v>748</v>
      </c>
      <c r="V1294" s="26" t="s">
        <v>730</v>
      </c>
      <c r="W1294" s="26" t="s">
        <v>162</v>
      </c>
      <c r="X1294" s="116"/>
    </row>
    <row r="1295" spans="1:24" x14ac:dyDescent="0.25">
      <c r="A1295" s="110">
        <v>46185</v>
      </c>
      <c r="B1295" s="111">
        <v>95116</v>
      </c>
      <c r="C1295" s="112" t="s">
        <v>192</v>
      </c>
      <c r="D1295" s="111">
        <v>1</v>
      </c>
      <c r="E1295" s="113">
        <v>108</v>
      </c>
      <c r="F1295" s="111" t="s">
        <v>893</v>
      </c>
      <c r="G1295" s="114">
        <v>9538</v>
      </c>
      <c r="H1295" s="111" t="s">
        <v>140</v>
      </c>
      <c r="I1295" s="115" t="s">
        <v>894</v>
      </c>
      <c r="J1295" s="111"/>
      <c r="K1295" s="111"/>
      <c r="L1295" s="110"/>
      <c r="M1295" s="110"/>
      <c r="N1295" s="130"/>
      <c r="O1295" s="131">
        <f t="shared" si="174"/>
        <v>0</v>
      </c>
      <c r="P1295" s="131">
        <f>IFERROR(IF(M1295="",0,M1295-I.T[[#This Row],[Data Expedição]]),"")</f>
        <v>0</v>
      </c>
      <c r="Q1295" s="132">
        <f t="shared" si="175"/>
        <v>46174</v>
      </c>
      <c r="R1295" s="116" t="str">
        <f>IFERROR(IF(H1295="Entregue",IF(COUNTIFS(I$2:$I2549,I1295)&gt;1,"x",1),"x"),"")</f>
        <v>x</v>
      </c>
      <c r="S1295" s="26">
        <v>2196</v>
      </c>
      <c r="T1295" s="26">
        <v>1</v>
      </c>
      <c r="U1295" s="26" t="s">
        <v>748</v>
      </c>
      <c r="V1295" s="26" t="s">
        <v>730</v>
      </c>
      <c r="W1295" s="26" t="s">
        <v>162</v>
      </c>
      <c r="X1295" s="116"/>
    </row>
    <row r="1296" spans="1:24" x14ac:dyDescent="0.25">
      <c r="A1296" s="110">
        <v>46185</v>
      </c>
      <c r="B1296" s="111">
        <v>95050</v>
      </c>
      <c r="C1296" s="112" t="s">
        <v>359</v>
      </c>
      <c r="D1296" s="111">
        <v>1</v>
      </c>
      <c r="E1296" s="113">
        <v>102</v>
      </c>
      <c r="F1296" s="111" t="s">
        <v>893</v>
      </c>
      <c r="G1296" s="114">
        <v>9538</v>
      </c>
      <c r="H1296" s="111" t="s">
        <v>140</v>
      </c>
      <c r="I1296" s="115" t="s">
        <v>894</v>
      </c>
      <c r="J1296" s="111"/>
      <c r="K1296" s="111"/>
      <c r="L1296" s="110"/>
      <c r="M1296" s="110"/>
      <c r="N1296" s="130"/>
      <c r="O1296" s="131">
        <f t="shared" si="174"/>
        <v>0</v>
      </c>
      <c r="P1296" s="131">
        <f>IFERROR(IF(M1296="",0,M1296-I.T[[#This Row],[Data Expedição]]),"")</f>
        <v>0</v>
      </c>
      <c r="Q1296" s="132">
        <f t="shared" si="175"/>
        <v>46174</v>
      </c>
      <c r="R1296" s="116" t="str">
        <f>IFERROR(IF(H1296="Entregue",IF(COUNTIFS(I$2:$I2550,I1296)&gt;1,"x",1),"x"),"")</f>
        <v>x</v>
      </c>
      <c r="S1296" s="26">
        <v>2196</v>
      </c>
      <c r="T1296" s="26">
        <v>1</v>
      </c>
      <c r="U1296" s="26" t="s">
        <v>748</v>
      </c>
      <c r="V1296" s="26" t="s">
        <v>730</v>
      </c>
      <c r="W1296" s="26" t="s">
        <v>162</v>
      </c>
      <c r="X1296" s="116"/>
    </row>
    <row r="1297" spans="1:24" x14ac:dyDescent="0.25">
      <c r="A1297" s="110">
        <v>46185</v>
      </c>
      <c r="B1297" s="111">
        <v>32631</v>
      </c>
      <c r="C1297" s="112" t="s">
        <v>301</v>
      </c>
      <c r="D1297" s="111">
        <v>1</v>
      </c>
      <c r="E1297" s="113">
        <v>102</v>
      </c>
      <c r="F1297" s="111" t="s">
        <v>893</v>
      </c>
      <c r="G1297" s="114">
        <v>9538</v>
      </c>
      <c r="H1297" s="111" t="s">
        <v>140</v>
      </c>
      <c r="I1297" s="115" t="s">
        <v>894</v>
      </c>
      <c r="J1297" s="111"/>
      <c r="K1297" s="111"/>
      <c r="L1297" s="110"/>
      <c r="M1297" s="110"/>
      <c r="N1297" s="130"/>
      <c r="O1297" s="131">
        <f t="shared" si="174"/>
        <v>0</v>
      </c>
      <c r="P1297" s="131">
        <f>IFERROR(IF(M1297="",0,M1297-I.T[[#This Row],[Data Expedição]]),"")</f>
        <v>0</v>
      </c>
      <c r="Q1297" s="132">
        <f t="shared" si="175"/>
        <v>46174</v>
      </c>
      <c r="R1297" s="116" t="str">
        <f>IFERROR(IF(H1297="Entregue",IF(COUNTIFS(I$2:$I2551,I1297)&gt;1,"x",1),"x"),"")</f>
        <v>x</v>
      </c>
      <c r="S1297" s="26">
        <v>2196</v>
      </c>
      <c r="T1297" s="26">
        <v>1</v>
      </c>
      <c r="U1297" s="26" t="s">
        <v>748</v>
      </c>
      <c r="V1297" s="26" t="s">
        <v>730</v>
      </c>
      <c r="W1297" s="26" t="s">
        <v>162</v>
      </c>
      <c r="X1297" s="116"/>
    </row>
    <row r="1298" spans="1:24" x14ac:dyDescent="0.25">
      <c r="A1298" s="110">
        <v>46185</v>
      </c>
      <c r="B1298" s="111">
        <v>32439</v>
      </c>
      <c r="C1298" s="112" t="s">
        <v>535</v>
      </c>
      <c r="D1298" s="111">
        <v>1</v>
      </c>
      <c r="E1298" s="113">
        <v>96</v>
      </c>
      <c r="F1298" s="111" t="s">
        <v>893</v>
      </c>
      <c r="G1298" s="114">
        <v>9538</v>
      </c>
      <c r="H1298" s="111" t="s">
        <v>140</v>
      </c>
      <c r="I1298" s="115" t="s">
        <v>894</v>
      </c>
      <c r="J1298" s="111"/>
      <c r="K1298" s="111"/>
      <c r="L1298" s="110"/>
      <c r="M1298" s="110"/>
      <c r="N1298" s="130"/>
      <c r="O1298" s="131">
        <f t="shared" si="174"/>
        <v>0</v>
      </c>
      <c r="P1298" s="131">
        <f>IFERROR(IF(M1298="",0,M1298-I.T[[#This Row],[Data Expedição]]),"")</f>
        <v>0</v>
      </c>
      <c r="Q1298" s="132">
        <f t="shared" si="175"/>
        <v>46174</v>
      </c>
      <c r="R1298" s="116" t="str">
        <f>IFERROR(IF(H1298="Entregue",IF(COUNTIFS(I$2:$I2552,I1298)&gt;1,"x",1),"x"),"")</f>
        <v>x</v>
      </c>
      <c r="S1298" s="26">
        <v>2196</v>
      </c>
      <c r="T1298" s="26">
        <v>1</v>
      </c>
      <c r="U1298" s="26" t="s">
        <v>748</v>
      </c>
      <c r="V1298" s="26" t="s">
        <v>730</v>
      </c>
      <c r="W1298" s="26" t="s">
        <v>162</v>
      </c>
      <c r="X1298" s="116"/>
    </row>
    <row r="1299" spans="1:24" x14ac:dyDescent="0.25">
      <c r="A1299" s="110">
        <v>46185</v>
      </c>
      <c r="B1299" s="111">
        <v>34614</v>
      </c>
      <c r="C1299" s="112" t="s">
        <v>536</v>
      </c>
      <c r="D1299" s="111">
        <v>1</v>
      </c>
      <c r="E1299" s="113">
        <v>96</v>
      </c>
      <c r="F1299" s="111" t="s">
        <v>893</v>
      </c>
      <c r="G1299" s="114">
        <v>9538</v>
      </c>
      <c r="H1299" s="111" t="s">
        <v>140</v>
      </c>
      <c r="I1299" s="115" t="s">
        <v>894</v>
      </c>
      <c r="J1299" s="111"/>
      <c r="K1299" s="111"/>
      <c r="L1299" s="110"/>
      <c r="M1299" s="110"/>
      <c r="N1299" s="130"/>
      <c r="O1299" s="131">
        <f t="shared" si="174"/>
        <v>0</v>
      </c>
      <c r="P1299" s="131">
        <f>IFERROR(IF(M1299="",0,M1299-I.T[[#This Row],[Data Expedição]]),"")</f>
        <v>0</v>
      </c>
      <c r="Q1299" s="132">
        <f t="shared" si="175"/>
        <v>46174</v>
      </c>
      <c r="R1299" s="116" t="str">
        <f>IFERROR(IF(H1299="Entregue",IF(COUNTIFS(I$2:$I2553,I1299)&gt;1,"x",1),"x"),"")</f>
        <v>x</v>
      </c>
      <c r="S1299" s="26">
        <v>2196</v>
      </c>
      <c r="T1299" s="26">
        <v>1</v>
      </c>
      <c r="U1299" s="26" t="s">
        <v>748</v>
      </c>
      <c r="V1299" s="26" t="s">
        <v>730</v>
      </c>
      <c r="W1299" s="26" t="s">
        <v>162</v>
      </c>
      <c r="X1299" s="116"/>
    </row>
    <row r="1300" spans="1:24" x14ac:dyDescent="0.25">
      <c r="A1300" s="110">
        <v>46185</v>
      </c>
      <c r="B1300" s="111">
        <v>32745</v>
      </c>
      <c r="C1300" s="112" t="s">
        <v>537</v>
      </c>
      <c r="D1300" s="111">
        <v>1</v>
      </c>
      <c r="E1300" s="113">
        <v>90</v>
      </c>
      <c r="F1300" s="111" t="s">
        <v>893</v>
      </c>
      <c r="G1300" s="114">
        <v>9538</v>
      </c>
      <c r="H1300" s="111" t="s">
        <v>140</v>
      </c>
      <c r="I1300" s="115" t="s">
        <v>894</v>
      </c>
      <c r="J1300" s="111"/>
      <c r="K1300" s="111"/>
      <c r="L1300" s="110"/>
      <c r="M1300" s="110"/>
      <c r="N1300" s="130"/>
      <c r="O1300" s="131">
        <f t="shared" si="174"/>
        <v>0</v>
      </c>
      <c r="P1300" s="131">
        <f>IFERROR(IF(M1300="",0,M1300-I.T[[#This Row],[Data Expedição]]),"")</f>
        <v>0</v>
      </c>
      <c r="Q1300" s="132">
        <f t="shared" si="175"/>
        <v>46174</v>
      </c>
      <c r="R1300" s="116" t="str">
        <f>IFERROR(IF(H1300="Entregue",IF(COUNTIFS(I$2:$I2554,I1300)&gt;1,"x",1),"x"),"")</f>
        <v>x</v>
      </c>
      <c r="S1300" s="26">
        <v>2196</v>
      </c>
      <c r="T1300" s="26">
        <v>1</v>
      </c>
      <c r="U1300" s="26" t="s">
        <v>748</v>
      </c>
      <c r="V1300" s="26" t="s">
        <v>730</v>
      </c>
      <c r="W1300" s="26" t="s">
        <v>162</v>
      </c>
      <c r="X1300" s="116"/>
    </row>
    <row r="1301" spans="1:24" x14ac:dyDescent="0.25">
      <c r="A1301" s="110">
        <v>46185</v>
      </c>
      <c r="B1301" s="111">
        <v>95152</v>
      </c>
      <c r="C1301" s="112" t="s">
        <v>538</v>
      </c>
      <c r="D1301" s="111">
        <v>1</v>
      </c>
      <c r="E1301" s="113">
        <v>90</v>
      </c>
      <c r="F1301" s="111" t="s">
        <v>893</v>
      </c>
      <c r="G1301" s="114">
        <v>9538</v>
      </c>
      <c r="H1301" s="111" t="s">
        <v>140</v>
      </c>
      <c r="I1301" s="115" t="s">
        <v>894</v>
      </c>
      <c r="J1301" s="111"/>
      <c r="K1301" s="111"/>
      <c r="L1301" s="110"/>
      <c r="M1301" s="110"/>
      <c r="N1301" s="130"/>
      <c r="O1301" s="131">
        <f t="shared" si="174"/>
        <v>0</v>
      </c>
      <c r="P1301" s="131">
        <f>IFERROR(IF(M1301="",0,M1301-I.T[[#This Row],[Data Expedição]]),"")</f>
        <v>0</v>
      </c>
      <c r="Q1301" s="132">
        <f t="shared" si="175"/>
        <v>46174</v>
      </c>
      <c r="R1301" s="116" t="str">
        <f>IFERROR(IF(H1301="Entregue",IF(COUNTIFS(I$2:$I2555,I1301)&gt;1,"x",1),"x"),"")</f>
        <v>x</v>
      </c>
      <c r="S1301" s="26">
        <v>2196</v>
      </c>
      <c r="T1301" s="26">
        <v>1</v>
      </c>
      <c r="U1301" s="26" t="s">
        <v>748</v>
      </c>
      <c r="V1301" s="26" t="s">
        <v>730</v>
      </c>
      <c r="W1301" s="26" t="s">
        <v>162</v>
      </c>
      <c r="X1301" s="116"/>
    </row>
    <row r="1302" spans="1:24" x14ac:dyDescent="0.25">
      <c r="A1302" s="110">
        <v>46185</v>
      </c>
      <c r="B1302" s="111">
        <v>33458</v>
      </c>
      <c r="C1302" s="112" t="s">
        <v>539</v>
      </c>
      <c r="D1302" s="111">
        <v>1</v>
      </c>
      <c r="E1302" s="113">
        <v>90</v>
      </c>
      <c r="F1302" s="111" t="s">
        <v>893</v>
      </c>
      <c r="G1302" s="114">
        <v>9538</v>
      </c>
      <c r="H1302" s="111" t="s">
        <v>140</v>
      </c>
      <c r="I1302" s="115" t="s">
        <v>894</v>
      </c>
      <c r="J1302" s="111"/>
      <c r="K1302" s="111"/>
      <c r="L1302" s="110"/>
      <c r="M1302" s="110"/>
      <c r="N1302" s="130"/>
      <c r="O1302" s="131">
        <f t="shared" si="174"/>
        <v>0</v>
      </c>
      <c r="P1302" s="131">
        <f>IFERROR(IF(M1302="",0,M1302-I.T[[#This Row],[Data Expedição]]),"")</f>
        <v>0</v>
      </c>
      <c r="Q1302" s="132">
        <f t="shared" si="175"/>
        <v>46174</v>
      </c>
      <c r="R1302" s="116" t="str">
        <f>IFERROR(IF(H1302="Entregue",IF(COUNTIFS(I$2:$I2556,I1302)&gt;1,"x",1),"x"),"")</f>
        <v>x</v>
      </c>
      <c r="S1302" s="26">
        <v>2196</v>
      </c>
      <c r="T1302" s="26">
        <v>1</v>
      </c>
      <c r="U1302" s="26" t="s">
        <v>748</v>
      </c>
      <c r="V1302" s="26" t="s">
        <v>730</v>
      </c>
      <c r="W1302" s="26" t="s">
        <v>162</v>
      </c>
      <c r="X1302" s="116"/>
    </row>
    <row r="1303" spans="1:24" x14ac:dyDescent="0.25">
      <c r="A1303" s="110">
        <v>46185</v>
      </c>
      <c r="B1303" s="111">
        <v>33402</v>
      </c>
      <c r="C1303" s="112" t="s">
        <v>540</v>
      </c>
      <c r="D1303" s="111">
        <v>1</v>
      </c>
      <c r="E1303" s="113">
        <v>90</v>
      </c>
      <c r="F1303" s="111" t="s">
        <v>893</v>
      </c>
      <c r="G1303" s="114">
        <v>9538</v>
      </c>
      <c r="H1303" s="111" t="s">
        <v>140</v>
      </c>
      <c r="I1303" s="115" t="s">
        <v>894</v>
      </c>
      <c r="J1303" s="111"/>
      <c r="K1303" s="111"/>
      <c r="L1303" s="110"/>
      <c r="M1303" s="110"/>
      <c r="N1303" s="130"/>
      <c r="O1303" s="131">
        <f t="shared" si="174"/>
        <v>0</v>
      </c>
      <c r="P1303" s="131">
        <f>IFERROR(IF(M1303="",0,M1303-I.T[[#This Row],[Data Expedição]]),"")</f>
        <v>0</v>
      </c>
      <c r="Q1303" s="132">
        <f t="shared" si="175"/>
        <v>46174</v>
      </c>
      <c r="R1303" s="116" t="str">
        <f>IFERROR(IF(H1303="Entregue",IF(COUNTIFS(I$2:$I2557,I1303)&gt;1,"x",1),"x"),"")</f>
        <v>x</v>
      </c>
      <c r="S1303" s="26">
        <v>2196</v>
      </c>
      <c r="T1303" s="26">
        <v>1</v>
      </c>
      <c r="U1303" s="26" t="s">
        <v>748</v>
      </c>
      <c r="V1303" s="26" t="s">
        <v>730</v>
      </c>
      <c r="W1303" s="26" t="s">
        <v>162</v>
      </c>
      <c r="X1303" s="116"/>
    </row>
    <row r="1304" spans="1:24" x14ac:dyDescent="0.25">
      <c r="A1304" s="110">
        <v>46185</v>
      </c>
      <c r="B1304" s="111">
        <v>33403</v>
      </c>
      <c r="C1304" s="112" t="s">
        <v>541</v>
      </c>
      <c r="D1304" s="111">
        <v>1</v>
      </c>
      <c r="E1304" s="113">
        <v>90</v>
      </c>
      <c r="F1304" s="111" t="s">
        <v>893</v>
      </c>
      <c r="G1304" s="114">
        <v>9538</v>
      </c>
      <c r="H1304" s="111" t="s">
        <v>140</v>
      </c>
      <c r="I1304" s="115" t="s">
        <v>894</v>
      </c>
      <c r="J1304" s="111"/>
      <c r="K1304" s="111"/>
      <c r="L1304" s="110"/>
      <c r="M1304" s="110"/>
      <c r="N1304" s="130"/>
      <c r="O1304" s="131">
        <f t="shared" si="174"/>
        <v>0</v>
      </c>
      <c r="P1304" s="131">
        <f>IFERROR(IF(M1304="",0,M1304-I.T[[#This Row],[Data Expedição]]),"")</f>
        <v>0</v>
      </c>
      <c r="Q1304" s="132">
        <f t="shared" si="175"/>
        <v>46174</v>
      </c>
      <c r="R1304" s="116" t="str">
        <f>IFERROR(IF(H1304="Entregue",IF(COUNTIFS(I$2:$I2558,I1304)&gt;1,"x",1),"x"),"")</f>
        <v>x</v>
      </c>
      <c r="S1304" s="26">
        <v>2196</v>
      </c>
      <c r="T1304" s="26">
        <v>1</v>
      </c>
      <c r="U1304" s="26" t="s">
        <v>748</v>
      </c>
      <c r="V1304" s="26" t="s">
        <v>730</v>
      </c>
      <c r="W1304" s="26" t="s">
        <v>162</v>
      </c>
      <c r="X1304" s="116"/>
    </row>
    <row r="1305" spans="1:24" x14ac:dyDescent="0.25">
      <c r="A1305" s="110">
        <v>46185</v>
      </c>
      <c r="B1305" s="111">
        <v>34863</v>
      </c>
      <c r="C1305" s="112" t="s">
        <v>348</v>
      </c>
      <c r="D1305" s="111">
        <v>1</v>
      </c>
      <c r="E1305" s="113">
        <v>84</v>
      </c>
      <c r="F1305" s="111" t="s">
        <v>893</v>
      </c>
      <c r="G1305" s="114">
        <v>9538</v>
      </c>
      <c r="H1305" s="111" t="s">
        <v>140</v>
      </c>
      <c r="I1305" s="115" t="s">
        <v>894</v>
      </c>
      <c r="J1305" s="111"/>
      <c r="K1305" s="111"/>
      <c r="L1305" s="110"/>
      <c r="M1305" s="110"/>
      <c r="N1305" s="130"/>
      <c r="O1305" s="131">
        <f t="shared" si="174"/>
        <v>0</v>
      </c>
      <c r="P1305" s="131">
        <f>IFERROR(IF(M1305="",0,M1305-I.T[[#This Row],[Data Expedição]]),"")</f>
        <v>0</v>
      </c>
      <c r="Q1305" s="132">
        <f t="shared" si="175"/>
        <v>46174</v>
      </c>
      <c r="R1305" s="116" t="str">
        <f>IFERROR(IF(H1305="Entregue",IF(COUNTIFS(I$2:$I2559,I1305)&gt;1,"x",1),"x"),"")</f>
        <v>x</v>
      </c>
      <c r="S1305" s="26">
        <v>2196</v>
      </c>
      <c r="T1305" s="26">
        <v>1</v>
      </c>
      <c r="U1305" s="26" t="s">
        <v>748</v>
      </c>
      <c r="V1305" s="26" t="s">
        <v>730</v>
      </c>
      <c r="W1305" s="26" t="s">
        <v>162</v>
      </c>
      <c r="X1305" s="116"/>
    </row>
    <row r="1306" spans="1:24" x14ac:dyDescent="0.25">
      <c r="A1306" s="110">
        <v>46185</v>
      </c>
      <c r="B1306" s="111">
        <v>33320</v>
      </c>
      <c r="C1306" s="112" t="s">
        <v>343</v>
      </c>
      <c r="D1306" s="111">
        <v>1</v>
      </c>
      <c r="E1306" s="113">
        <v>84</v>
      </c>
      <c r="F1306" s="111" t="s">
        <v>893</v>
      </c>
      <c r="G1306" s="114">
        <v>9538</v>
      </c>
      <c r="H1306" s="111" t="s">
        <v>140</v>
      </c>
      <c r="I1306" s="115" t="s">
        <v>894</v>
      </c>
      <c r="J1306" s="111"/>
      <c r="K1306" s="111"/>
      <c r="L1306" s="110"/>
      <c r="M1306" s="110"/>
      <c r="N1306" s="130"/>
      <c r="O1306" s="131">
        <f t="shared" si="174"/>
        <v>0</v>
      </c>
      <c r="P1306" s="131">
        <f>IFERROR(IF(M1306="",0,M1306-I.T[[#This Row],[Data Expedição]]),"")</f>
        <v>0</v>
      </c>
      <c r="Q1306" s="132">
        <f t="shared" si="175"/>
        <v>46174</v>
      </c>
      <c r="R1306" s="116" t="str">
        <f>IFERROR(IF(H1306="Entregue",IF(COUNTIFS(I$2:$I2560,I1306)&gt;1,"x",1),"x"),"")</f>
        <v>x</v>
      </c>
      <c r="S1306" s="26">
        <v>2196</v>
      </c>
      <c r="T1306" s="26">
        <v>1</v>
      </c>
      <c r="U1306" s="26" t="s">
        <v>748</v>
      </c>
      <c r="V1306" s="26" t="s">
        <v>730</v>
      </c>
      <c r="W1306" s="26" t="s">
        <v>162</v>
      </c>
      <c r="X1306" s="116"/>
    </row>
    <row r="1307" spans="1:24" x14ac:dyDescent="0.25">
      <c r="A1307" s="110">
        <v>46185</v>
      </c>
      <c r="B1307" s="111">
        <v>33256</v>
      </c>
      <c r="C1307" s="112" t="s">
        <v>353</v>
      </c>
      <c r="D1307" s="111">
        <v>1</v>
      </c>
      <c r="E1307" s="113">
        <v>84</v>
      </c>
      <c r="F1307" s="111" t="s">
        <v>893</v>
      </c>
      <c r="G1307" s="114">
        <v>9538</v>
      </c>
      <c r="H1307" s="111" t="s">
        <v>140</v>
      </c>
      <c r="I1307" s="115" t="s">
        <v>894</v>
      </c>
      <c r="J1307" s="111"/>
      <c r="K1307" s="111"/>
      <c r="L1307" s="110"/>
      <c r="M1307" s="110"/>
      <c r="N1307" s="130"/>
      <c r="O1307" s="131">
        <f t="shared" si="174"/>
        <v>0</v>
      </c>
      <c r="P1307" s="131">
        <f>IFERROR(IF(M1307="",0,M1307-I.T[[#This Row],[Data Expedição]]),"")</f>
        <v>0</v>
      </c>
      <c r="Q1307" s="132">
        <f t="shared" si="175"/>
        <v>46174</v>
      </c>
      <c r="R1307" s="116" t="str">
        <f>IFERROR(IF(H1307="Entregue",IF(COUNTIFS(I$2:$I2561,I1307)&gt;1,"x",1),"x"),"")</f>
        <v>x</v>
      </c>
      <c r="S1307" s="26">
        <v>2196</v>
      </c>
      <c r="T1307" s="26">
        <v>1</v>
      </c>
      <c r="U1307" s="26" t="s">
        <v>748</v>
      </c>
      <c r="V1307" s="26" t="s">
        <v>730</v>
      </c>
      <c r="W1307" s="26" t="s">
        <v>162</v>
      </c>
      <c r="X1307" s="116"/>
    </row>
    <row r="1308" spans="1:24" x14ac:dyDescent="0.25">
      <c r="A1308" s="110">
        <v>46185</v>
      </c>
      <c r="B1308" s="111">
        <v>32625</v>
      </c>
      <c r="C1308" s="112" t="s">
        <v>310</v>
      </c>
      <c r="D1308" s="111">
        <v>1</v>
      </c>
      <c r="E1308" s="113">
        <v>84</v>
      </c>
      <c r="F1308" s="111" t="s">
        <v>893</v>
      </c>
      <c r="G1308" s="114">
        <v>9538</v>
      </c>
      <c r="H1308" s="111" t="s">
        <v>140</v>
      </c>
      <c r="I1308" s="115" t="s">
        <v>894</v>
      </c>
      <c r="J1308" s="111"/>
      <c r="K1308" s="111"/>
      <c r="L1308" s="110"/>
      <c r="M1308" s="110"/>
      <c r="N1308" s="130"/>
      <c r="O1308" s="131">
        <f t="shared" si="174"/>
        <v>0</v>
      </c>
      <c r="P1308" s="131">
        <f>IFERROR(IF(M1308="",0,M1308-I.T[[#This Row],[Data Expedição]]),"")</f>
        <v>0</v>
      </c>
      <c r="Q1308" s="132">
        <f t="shared" si="175"/>
        <v>46174</v>
      </c>
      <c r="R1308" s="116" t="str">
        <f>IFERROR(IF(H1308="Entregue",IF(COUNTIFS(I$2:$I2562,I1308)&gt;1,"x",1),"x"),"")</f>
        <v>x</v>
      </c>
      <c r="S1308" s="26">
        <v>2196</v>
      </c>
      <c r="T1308" s="26">
        <v>1</v>
      </c>
      <c r="U1308" s="26" t="s">
        <v>748</v>
      </c>
      <c r="V1308" s="26" t="s">
        <v>730</v>
      </c>
      <c r="W1308" s="26" t="s">
        <v>162</v>
      </c>
      <c r="X1308" s="116"/>
    </row>
    <row r="1309" spans="1:24" x14ac:dyDescent="0.25">
      <c r="A1309" s="110">
        <v>46185</v>
      </c>
      <c r="B1309" s="111">
        <v>33635</v>
      </c>
      <c r="C1309" s="112" t="s">
        <v>321</v>
      </c>
      <c r="D1309" s="111">
        <v>1</v>
      </c>
      <c r="E1309" s="113">
        <v>84</v>
      </c>
      <c r="F1309" s="111" t="s">
        <v>893</v>
      </c>
      <c r="G1309" s="114">
        <v>9538</v>
      </c>
      <c r="H1309" s="111" t="s">
        <v>140</v>
      </c>
      <c r="I1309" s="115" t="s">
        <v>894</v>
      </c>
      <c r="J1309" s="111"/>
      <c r="K1309" s="111"/>
      <c r="L1309" s="110"/>
      <c r="M1309" s="110"/>
      <c r="N1309" s="130"/>
      <c r="O1309" s="131">
        <f t="shared" si="174"/>
        <v>0</v>
      </c>
      <c r="P1309" s="131">
        <f>IFERROR(IF(M1309="",0,M1309-I.T[[#This Row],[Data Expedição]]),"")</f>
        <v>0</v>
      </c>
      <c r="Q1309" s="132">
        <f t="shared" si="175"/>
        <v>46174</v>
      </c>
      <c r="R1309" s="116" t="str">
        <f>IFERROR(IF(H1309="Entregue",IF(COUNTIFS(I$2:$I2563,I1309)&gt;1,"x",1),"x"),"")</f>
        <v>x</v>
      </c>
      <c r="S1309" s="26">
        <v>2196</v>
      </c>
      <c r="T1309" s="26">
        <v>1</v>
      </c>
      <c r="U1309" s="26" t="s">
        <v>748</v>
      </c>
      <c r="V1309" s="26" t="s">
        <v>730</v>
      </c>
      <c r="W1309" s="26" t="s">
        <v>162</v>
      </c>
      <c r="X1309" s="116"/>
    </row>
    <row r="1310" spans="1:24" x14ac:dyDescent="0.25">
      <c r="A1310" s="110">
        <v>46185</v>
      </c>
      <c r="B1310" s="111">
        <v>32739</v>
      </c>
      <c r="C1310" s="112" t="s">
        <v>361</v>
      </c>
      <c r="D1310" s="111">
        <v>1</v>
      </c>
      <c r="E1310" s="113">
        <v>60</v>
      </c>
      <c r="F1310" s="111" t="s">
        <v>893</v>
      </c>
      <c r="G1310" s="114">
        <v>9538</v>
      </c>
      <c r="H1310" s="111" t="s">
        <v>140</v>
      </c>
      <c r="I1310" s="115" t="s">
        <v>894</v>
      </c>
      <c r="J1310" s="111"/>
      <c r="K1310" s="111"/>
      <c r="L1310" s="110"/>
      <c r="M1310" s="110"/>
      <c r="N1310" s="130"/>
      <c r="O1310" s="131">
        <f t="shared" si="174"/>
        <v>0</v>
      </c>
      <c r="P1310" s="131">
        <f>IFERROR(IF(M1310="",0,M1310-I.T[[#This Row],[Data Expedição]]),"")</f>
        <v>0</v>
      </c>
      <c r="Q1310" s="132">
        <f t="shared" si="175"/>
        <v>46174</v>
      </c>
      <c r="R1310" s="116" t="str">
        <f>IFERROR(IF(H1310="Entregue",IF(COUNTIFS(I$2:$I2564,I1310)&gt;1,"x",1),"x"),"")</f>
        <v>x</v>
      </c>
      <c r="S1310" s="26">
        <v>2196</v>
      </c>
      <c r="T1310" s="26">
        <v>1</v>
      </c>
      <c r="U1310" s="26" t="s">
        <v>748</v>
      </c>
      <c r="V1310" s="26" t="s">
        <v>730</v>
      </c>
      <c r="W1310" s="26" t="s">
        <v>162</v>
      </c>
      <c r="X1310" s="116"/>
    </row>
    <row r="1311" spans="1:24" x14ac:dyDescent="0.25">
      <c r="A1311" s="110">
        <v>46185</v>
      </c>
      <c r="B1311" s="111">
        <v>32904</v>
      </c>
      <c r="C1311" s="112" t="s">
        <v>357</v>
      </c>
      <c r="D1311" s="111">
        <v>1</v>
      </c>
      <c r="E1311" s="113">
        <v>60</v>
      </c>
      <c r="F1311" s="111" t="s">
        <v>893</v>
      </c>
      <c r="G1311" s="114">
        <v>9538</v>
      </c>
      <c r="H1311" s="111" t="s">
        <v>140</v>
      </c>
      <c r="I1311" s="115" t="s">
        <v>894</v>
      </c>
      <c r="J1311" s="111"/>
      <c r="K1311" s="111"/>
      <c r="L1311" s="110"/>
      <c r="M1311" s="110"/>
      <c r="N1311" s="130"/>
      <c r="O1311" s="131">
        <f t="shared" si="174"/>
        <v>0</v>
      </c>
      <c r="P1311" s="131">
        <f>IFERROR(IF(M1311="",0,M1311-I.T[[#This Row],[Data Expedição]]),"")</f>
        <v>0</v>
      </c>
      <c r="Q1311" s="132">
        <f t="shared" si="175"/>
        <v>46174</v>
      </c>
      <c r="R1311" s="116" t="str">
        <f>IFERROR(IF(H1311="Entregue",IF(COUNTIFS(I$2:$I2565,I1311)&gt;1,"x",1),"x"),"")</f>
        <v>x</v>
      </c>
      <c r="S1311" s="26">
        <v>2196</v>
      </c>
      <c r="T1311" s="26">
        <v>1</v>
      </c>
      <c r="U1311" s="26" t="s">
        <v>748</v>
      </c>
      <c r="V1311" s="26" t="s">
        <v>730</v>
      </c>
      <c r="W1311" s="26" t="s">
        <v>162</v>
      </c>
      <c r="X1311" s="116"/>
    </row>
    <row r="1312" spans="1:24" x14ac:dyDescent="0.25">
      <c r="A1312" s="110">
        <v>46185</v>
      </c>
      <c r="B1312" s="111">
        <v>30359</v>
      </c>
      <c r="C1312" s="112" t="s">
        <v>300</v>
      </c>
      <c r="D1312" s="111">
        <v>1</v>
      </c>
      <c r="E1312" s="113">
        <v>60</v>
      </c>
      <c r="F1312" s="111" t="s">
        <v>893</v>
      </c>
      <c r="G1312" s="114">
        <v>9538</v>
      </c>
      <c r="H1312" s="111" t="s">
        <v>140</v>
      </c>
      <c r="I1312" s="115" t="s">
        <v>894</v>
      </c>
      <c r="J1312" s="111"/>
      <c r="K1312" s="111"/>
      <c r="L1312" s="110"/>
      <c r="M1312" s="110"/>
      <c r="N1312" s="130"/>
      <c r="O1312" s="131">
        <f t="shared" si="174"/>
        <v>0</v>
      </c>
      <c r="P1312" s="131">
        <f>IFERROR(IF(M1312="",0,M1312-I.T[[#This Row],[Data Expedição]]),"")</f>
        <v>0</v>
      </c>
      <c r="Q1312" s="132">
        <f t="shared" si="175"/>
        <v>46174</v>
      </c>
      <c r="R1312" s="116" t="str">
        <f>IFERROR(IF(H1312="Entregue",IF(COUNTIFS(I$2:$I2566,I1312)&gt;1,"x",1),"x"),"")</f>
        <v>x</v>
      </c>
      <c r="S1312" s="26">
        <v>2196</v>
      </c>
      <c r="T1312" s="26">
        <v>1</v>
      </c>
      <c r="U1312" s="26" t="s">
        <v>748</v>
      </c>
      <c r="V1312" s="26" t="s">
        <v>730</v>
      </c>
      <c r="W1312" s="26" t="s">
        <v>162</v>
      </c>
      <c r="X1312" s="116"/>
    </row>
    <row r="1313" spans="1:24" x14ac:dyDescent="0.25">
      <c r="A1313" s="110">
        <v>46185</v>
      </c>
      <c r="B1313" s="111">
        <v>32627</v>
      </c>
      <c r="C1313" s="112" t="s">
        <v>336</v>
      </c>
      <c r="D1313" s="111">
        <v>1</v>
      </c>
      <c r="E1313" s="113">
        <v>60</v>
      </c>
      <c r="F1313" s="111" t="s">
        <v>893</v>
      </c>
      <c r="G1313" s="114">
        <v>9538</v>
      </c>
      <c r="H1313" s="111" t="s">
        <v>140</v>
      </c>
      <c r="I1313" s="115" t="s">
        <v>894</v>
      </c>
      <c r="J1313" s="111"/>
      <c r="K1313" s="111"/>
      <c r="L1313" s="110"/>
      <c r="M1313" s="110"/>
      <c r="N1313" s="130"/>
      <c r="O1313" s="131">
        <f t="shared" si="174"/>
        <v>0</v>
      </c>
      <c r="P1313" s="131">
        <f>IFERROR(IF(M1313="",0,M1313-I.T[[#This Row],[Data Expedição]]),"")</f>
        <v>0</v>
      </c>
      <c r="Q1313" s="132">
        <f t="shared" si="175"/>
        <v>46174</v>
      </c>
      <c r="R1313" s="116" t="str">
        <f>IFERROR(IF(H1313="Entregue",IF(COUNTIFS(I$2:$I2567,I1313)&gt;1,"x",1),"x"),"")</f>
        <v>x</v>
      </c>
      <c r="S1313" s="26">
        <v>2196</v>
      </c>
      <c r="T1313" s="26">
        <v>1</v>
      </c>
      <c r="U1313" s="26" t="s">
        <v>748</v>
      </c>
      <c r="V1313" s="26" t="s">
        <v>730</v>
      </c>
      <c r="W1313" s="26" t="s">
        <v>162</v>
      </c>
      <c r="X1313" s="116"/>
    </row>
    <row r="1314" spans="1:24" x14ac:dyDescent="0.25">
      <c r="A1314" s="110">
        <v>46185</v>
      </c>
      <c r="B1314" s="111">
        <v>33626</v>
      </c>
      <c r="C1314" s="112" t="s">
        <v>319</v>
      </c>
      <c r="D1314" s="111">
        <v>1</v>
      </c>
      <c r="E1314" s="113">
        <v>60</v>
      </c>
      <c r="F1314" s="111" t="s">
        <v>893</v>
      </c>
      <c r="G1314" s="114">
        <v>9538</v>
      </c>
      <c r="H1314" s="111" t="s">
        <v>140</v>
      </c>
      <c r="I1314" s="115" t="s">
        <v>894</v>
      </c>
      <c r="J1314" s="111"/>
      <c r="K1314" s="111"/>
      <c r="L1314" s="110"/>
      <c r="M1314" s="110"/>
      <c r="N1314" s="130"/>
      <c r="O1314" s="131">
        <f t="shared" si="174"/>
        <v>0</v>
      </c>
      <c r="P1314" s="131">
        <f>IFERROR(IF(M1314="",0,M1314-I.T[[#This Row],[Data Expedição]]),"")</f>
        <v>0</v>
      </c>
      <c r="Q1314" s="132">
        <f t="shared" si="175"/>
        <v>46174</v>
      </c>
      <c r="R1314" s="116" t="str">
        <f>IFERROR(IF(H1314="Entregue",IF(COUNTIFS(I$2:$I2568,I1314)&gt;1,"x",1),"x"),"")</f>
        <v>x</v>
      </c>
      <c r="S1314" s="26">
        <v>2196</v>
      </c>
      <c r="T1314" s="26">
        <v>1</v>
      </c>
      <c r="U1314" s="26" t="s">
        <v>748</v>
      </c>
      <c r="V1314" s="26" t="s">
        <v>730</v>
      </c>
      <c r="W1314" s="26" t="s">
        <v>162</v>
      </c>
      <c r="X1314" s="116"/>
    </row>
    <row r="1315" spans="1:24" x14ac:dyDescent="0.25">
      <c r="A1315" s="110">
        <v>46185</v>
      </c>
      <c r="B1315" s="111">
        <v>33645</v>
      </c>
      <c r="C1315" s="112" t="s">
        <v>320</v>
      </c>
      <c r="D1315" s="111">
        <v>1</v>
      </c>
      <c r="E1315" s="113">
        <v>60</v>
      </c>
      <c r="F1315" s="111" t="s">
        <v>893</v>
      </c>
      <c r="G1315" s="114">
        <v>9538</v>
      </c>
      <c r="H1315" s="111" t="s">
        <v>140</v>
      </c>
      <c r="I1315" s="115" t="s">
        <v>894</v>
      </c>
      <c r="J1315" s="111"/>
      <c r="K1315" s="111"/>
      <c r="L1315" s="110"/>
      <c r="M1315" s="110"/>
      <c r="N1315" s="130"/>
      <c r="O1315" s="131">
        <f t="shared" si="174"/>
        <v>0</v>
      </c>
      <c r="P1315" s="131">
        <f>IFERROR(IF(M1315="",0,M1315-I.T[[#This Row],[Data Expedição]]),"")</f>
        <v>0</v>
      </c>
      <c r="Q1315" s="132">
        <f t="shared" si="175"/>
        <v>46174</v>
      </c>
      <c r="R1315" s="116" t="str">
        <f>IFERROR(IF(H1315="Entregue",IF(COUNTIFS(I$2:$I2569,I1315)&gt;1,"x",1),"x"),"")</f>
        <v>x</v>
      </c>
      <c r="S1315" s="26">
        <v>2196</v>
      </c>
      <c r="T1315" s="26">
        <v>1</v>
      </c>
      <c r="U1315" s="26" t="s">
        <v>748</v>
      </c>
      <c r="V1315" s="26" t="s">
        <v>730</v>
      </c>
      <c r="W1315" s="26" t="s">
        <v>162</v>
      </c>
      <c r="X1315" s="116"/>
    </row>
    <row r="1316" spans="1:24" x14ac:dyDescent="0.25">
      <c r="A1316" s="110">
        <v>46185</v>
      </c>
      <c r="B1316" s="111">
        <v>95619</v>
      </c>
      <c r="C1316" s="112" t="s">
        <v>262</v>
      </c>
      <c r="D1316" s="111">
        <v>1</v>
      </c>
      <c r="E1316" s="113">
        <v>60</v>
      </c>
      <c r="F1316" s="111" t="s">
        <v>893</v>
      </c>
      <c r="G1316" s="114">
        <v>9538</v>
      </c>
      <c r="H1316" s="111" t="s">
        <v>140</v>
      </c>
      <c r="I1316" s="115" t="s">
        <v>894</v>
      </c>
      <c r="J1316" s="111"/>
      <c r="K1316" s="111"/>
      <c r="L1316" s="110"/>
      <c r="M1316" s="110"/>
      <c r="N1316" s="130"/>
      <c r="O1316" s="131">
        <f t="shared" ref="O1316:O1333" si="176">IFERROR(IF(L1316="",0,L1316-A1316),"")</f>
        <v>0</v>
      </c>
      <c r="P1316" s="131">
        <f>IFERROR(IF(M1316="",0,M1316-I.T[[#This Row],[Data Expedição]]),"")</f>
        <v>0</v>
      </c>
      <c r="Q1316" s="132">
        <f t="shared" ref="Q1316:Q1333" si="177">IFERROR(DATE(YEAR(A1316),MONTH(A1316),1),"")</f>
        <v>46174</v>
      </c>
      <c r="R1316" s="116" t="str">
        <f>IFERROR(IF(H1316="Entregue",IF(COUNTIFS(I$2:$I2570,I1316)&gt;1,"x",1),"x"),"")</f>
        <v>x</v>
      </c>
      <c r="S1316" s="26">
        <v>2196</v>
      </c>
      <c r="T1316" s="26">
        <v>1</v>
      </c>
      <c r="U1316" s="26" t="s">
        <v>748</v>
      </c>
      <c r="V1316" s="26" t="s">
        <v>730</v>
      </c>
      <c r="W1316" s="26" t="s">
        <v>162</v>
      </c>
      <c r="X1316" s="116"/>
    </row>
    <row r="1317" spans="1:24" x14ac:dyDescent="0.25">
      <c r="A1317" s="110">
        <v>46185</v>
      </c>
      <c r="B1317" s="111">
        <v>95172</v>
      </c>
      <c r="C1317" s="112" t="s">
        <v>542</v>
      </c>
      <c r="D1317" s="111">
        <v>1</v>
      </c>
      <c r="E1317" s="113">
        <v>48</v>
      </c>
      <c r="F1317" s="111" t="s">
        <v>893</v>
      </c>
      <c r="G1317" s="114">
        <v>9538</v>
      </c>
      <c r="H1317" s="111" t="s">
        <v>140</v>
      </c>
      <c r="I1317" s="115" t="s">
        <v>894</v>
      </c>
      <c r="J1317" s="111"/>
      <c r="K1317" s="111"/>
      <c r="L1317" s="110"/>
      <c r="M1317" s="110"/>
      <c r="N1317" s="130"/>
      <c r="O1317" s="131">
        <f t="shared" si="176"/>
        <v>0</v>
      </c>
      <c r="P1317" s="131">
        <f>IFERROR(IF(M1317="",0,M1317-I.T[[#This Row],[Data Expedição]]),"")</f>
        <v>0</v>
      </c>
      <c r="Q1317" s="132">
        <f t="shared" si="177"/>
        <v>46174</v>
      </c>
      <c r="R1317" s="116" t="str">
        <f>IFERROR(IF(H1317="Entregue",IF(COUNTIFS(I$2:$I2571,I1317)&gt;1,"x",1),"x"),"")</f>
        <v>x</v>
      </c>
      <c r="S1317" s="26">
        <v>2196</v>
      </c>
      <c r="T1317" s="26">
        <v>1</v>
      </c>
      <c r="U1317" s="26" t="s">
        <v>748</v>
      </c>
      <c r="V1317" s="26" t="s">
        <v>730</v>
      </c>
      <c r="W1317" s="26" t="s">
        <v>162</v>
      </c>
      <c r="X1317" s="116"/>
    </row>
    <row r="1318" spans="1:24" x14ac:dyDescent="0.25">
      <c r="A1318" s="110">
        <v>46185</v>
      </c>
      <c r="B1318" s="111">
        <v>95117</v>
      </c>
      <c r="C1318" s="112" t="s">
        <v>203</v>
      </c>
      <c r="D1318" s="111">
        <v>1</v>
      </c>
      <c r="E1318" s="113">
        <v>48</v>
      </c>
      <c r="F1318" s="111" t="s">
        <v>893</v>
      </c>
      <c r="G1318" s="114">
        <v>9538</v>
      </c>
      <c r="H1318" s="111" t="s">
        <v>140</v>
      </c>
      <c r="I1318" s="115" t="s">
        <v>894</v>
      </c>
      <c r="J1318" s="111"/>
      <c r="K1318" s="111"/>
      <c r="L1318" s="110"/>
      <c r="M1318" s="110"/>
      <c r="N1318" s="130"/>
      <c r="O1318" s="131">
        <f t="shared" si="176"/>
        <v>0</v>
      </c>
      <c r="P1318" s="131">
        <f>IFERROR(IF(M1318="",0,M1318-I.T[[#This Row],[Data Expedição]]),"")</f>
        <v>0</v>
      </c>
      <c r="Q1318" s="132">
        <f t="shared" si="177"/>
        <v>46174</v>
      </c>
      <c r="R1318" s="116" t="str">
        <f>IFERROR(IF(H1318="Entregue",IF(COUNTIFS(I$2:$I2572,I1318)&gt;1,"x",1),"x"),"")</f>
        <v>x</v>
      </c>
      <c r="S1318" s="26">
        <v>2196</v>
      </c>
      <c r="T1318" s="26">
        <v>1</v>
      </c>
      <c r="U1318" s="26" t="s">
        <v>748</v>
      </c>
      <c r="V1318" s="26" t="s">
        <v>730</v>
      </c>
      <c r="W1318" s="26" t="s">
        <v>162</v>
      </c>
      <c r="X1318" s="116"/>
    </row>
    <row r="1319" spans="1:24" x14ac:dyDescent="0.25">
      <c r="A1319" s="110">
        <v>46185</v>
      </c>
      <c r="B1319" s="111">
        <v>34944</v>
      </c>
      <c r="C1319" s="112" t="s">
        <v>276</v>
      </c>
      <c r="D1319" s="111">
        <v>1</v>
      </c>
      <c r="E1319" s="113">
        <v>42</v>
      </c>
      <c r="F1319" s="111" t="s">
        <v>893</v>
      </c>
      <c r="G1319" s="114">
        <v>9538</v>
      </c>
      <c r="H1319" s="111" t="s">
        <v>140</v>
      </c>
      <c r="I1319" s="115" t="s">
        <v>894</v>
      </c>
      <c r="J1319" s="111"/>
      <c r="K1319" s="111"/>
      <c r="L1319" s="110"/>
      <c r="M1319" s="110"/>
      <c r="N1319" s="130"/>
      <c r="O1319" s="131">
        <f t="shared" si="176"/>
        <v>0</v>
      </c>
      <c r="P1319" s="131">
        <f>IFERROR(IF(M1319="",0,M1319-I.T[[#This Row],[Data Expedição]]),"")</f>
        <v>0</v>
      </c>
      <c r="Q1319" s="132">
        <f t="shared" si="177"/>
        <v>46174</v>
      </c>
      <c r="R1319" s="116" t="str">
        <f>IFERROR(IF(H1319="Entregue",IF(COUNTIFS(I$2:$I2573,I1319)&gt;1,"x",1),"x"),"")</f>
        <v>x</v>
      </c>
      <c r="S1319" s="26">
        <v>2196</v>
      </c>
      <c r="T1319" s="26">
        <v>1</v>
      </c>
      <c r="U1319" s="26" t="s">
        <v>748</v>
      </c>
      <c r="V1319" s="26" t="s">
        <v>730</v>
      </c>
      <c r="W1319" s="26" t="s">
        <v>162</v>
      </c>
      <c r="X1319" s="116"/>
    </row>
    <row r="1320" spans="1:24" x14ac:dyDescent="0.25">
      <c r="A1320" s="110">
        <v>46185</v>
      </c>
      <c r="B1320" s="111">
        <v>34627</v>
      </c>
      <c r="C1320" s="112" t="s">
        <v>363</v>
      </c>
      <c r="D1320" s="111">
        <v>1</v>
      </c>
      <c r="E1320" s="113">
        <v>24</v>
      </c>
      <c r="F1320" s="111" t="s">
        <v>893</v>
      </c>
      <c r="G1320" s="114">
        <v>9538</v>
      </c>
      <c r="H1320" s="111" t="s">
        <v>140</v>
      </c>
      <c r="I1320" s="115" t="s">
        <v>894</v>
      </c>
      <c r="J1320" s="111"/>
      <c r="K1320" s="111"/>
      <c r="L1320" s="110"/>
      <c r="M1320" s="110"/>
      <c r="N1320" s="130"/>
      <c r="O1320" s="131">
        <f t="shared" si="176"/>
        <v>0</v>
      </c>
      <c r="P1320" s="131">
        <f>IFERROR(IF(M1320="",0,M1320-I.T[[#This Row],[Data Expedição]]),"")</f>
        <v>0</v>
      </c>
      <c r="Q1320" s="132">
        <f t="shared" si="177"/>
        <v>46174</v>
      </c>
      <c r="R1320" s="116" t="str">
        <f>IFERROR(IF(H1320="Entregue",IF(COUNTIFS(I$2:$I2574,I1320)&gt;1,"x",1),"x"),"")</f>
        <v>x</v>
      </c>
      <c r="S1320" s="26">
        <v>2196</v>
      </c>
      <c r="T1320" s="26">
        <v>1</v>
      </c>
      <c r="U1320" s="26" t="s">
        <v>748</v>
      </c>
      <c r="V1320" s="26" t="s">
        <v>730</v>
      </c>
      <c r="W1320" s="26" t="s">
        <v>162</v>
      </c>
      <c r="X1320" s="116"/>
    </row>
    <row r="1321" spans="1:24" x14ac:dyDescent="0.25">
      <c r="A1321" s="110">
        <v>46185</v>
      </c>
      <c r="B1321" s="111">
        <v>32907</v>
      </c>
      <c r="C1321" s="112" t="s">
        <v>360</v>
      </c>
      <c r="D1321" s="111">
        <v>1</v>
      </c>
      <c r="E1321" s="113">
        <v>24</v>
      </c>
      <c r="F1321" s="111" t="s">
        <v>893</v>
      </c>
      <c r="G1321" s="114">
        <v>9538</v>
      </c>
      <c r="H1321" s="111" t="s">
        <v>140</v>
      </c>
      <c r="I1321" s="115" t="s">
        <v>894</v>
      </c>
      <c r="J1321" s="111"/>
      <c r="K1321" s="111"/>
      <c r="L1321" s="110"/>
      <c r="M1321" s="110"/>
      <c r="N1321" s="130"/>
      <c r="O1321" s="131">
        <f t="shared" si="176"/>
        <v>0</v>
      </c>
      <c r="P1321" s="131">
        <f>IFERROR(IF(M1321="",0,M1321-I.T[[#This Row],[Data Expedição]]),"")</f>
        <v>0</v>
      </c>
      <c r="Q1321" s="132">
        <f t="shared" si="177"/>
        <v>46174</v>
      </c>
      <c r="R1321" s="116" t="str">
        <f>IFERROR(IF(H1321="Entregue",IF(COUNTIFS(I$2:$I2575,I1321)&gt;1,"x",1),"x"),"")</f>
        <v>x</v>
      </c>
      <c r="S1321" s="26">
        <v>2196</v>
      </c>
      <c r="T1321" s="26">
        <v>1</v>
      </c>
      <c r="U1321" s="26" t="s">
        <v>748</v>
      </c>
      <c r="V1321" s="26" t="s">
        <v>730</v>
      </c>
      <c r="W1321" s="26" t="s">
        <v>162</v>
      </c>
      <c r="X1321" s="116"/>
    </row>
    <row r="1322" spans="1:24" x14ac:dyDescent="0.25">
      <c r="A1322" s="110">
        <v>46185</v>
      </c>
      <c r="B1322" s="111">
        <v>43121</v>
      </c>
      <c r="C1322" s="112" t="s">
        <v>351</v>
      </c>
      <c r="D1322" s="111">
        <v>1</v>
      </c>
      <c r="E1322" s="113">
        <v>24</v>
      </c>
      <c r="F1322" s="111" t="s">
        <v>893</v>
      </c>
      <c r="G1322" s="114">
        <v>9538</v>
      </c>
      <c r="H1322" s="111" t="s">
        <v>140</v>
      </c>
      <c r="I1322" s="115" t="s">
        <v>894</v>
      </c>
      <c r="J1322" s="111"/>
      <c r="K1322" s="111"/>
      <c r="L1322" s="110"/>
      <c r="M1322" s="110"/>
      <c r="N1322" s="130"/>
      <c r="O1322" s="131">
        <f t="shared" si="176"/>
        <v>0</v>
      </c>
      <c r="P1322" s="131">
        <f>IFERROR(IF(M1322="",0,M1322-I.T[[#This Row],[Data Expedição]]),"")</f>
        <v>0</v>
      </c>
      <c r="Q1322" s="132">
        <f t="shared" si="177"/>
        <v>46174</v>
      </c>
      <c r="R1322" s="116" t="str">
        <f>IFERROR(IF(H1322="Entregue",IF(COUNTIFS(I$2:$I2576,I1322)&gt;1,"x",1),"x"),"")</f>
        <v>x</v>
      </c>
      <c r="S1322" s="26">
        <v>2196</v>
      </c>
      <c r="T1322" s="26">
        <v>1</v>
      </c>
      <c r="U1322" s="26" t="s">
        <v>748</v>
      </c>
      <c r="V1322" s="26" t="s">
        <v>730</v>
      </c>
      <c r="W1322" s="26" t="s">
        <v>162</v>
      </c>
      <c r="X1322" s="116"/>
    </row>
    <row r="1323" spans="1:24" x14ac:dyDescent="0.25">
      <c r="A1323" s="110">
        <v>46185</v>
      </c>
      <c r="B1323" s="111">
        <v>34849</v>
      </c>
      <c r="C1323" s="112" t="s">
        <v>296</v>
      </c>
      <c r="D1323" s="111">
        <v>1</v>
      </c>
      <c r="E1323" s="113">
        <v>24</v>
      </c>
      <c r="F1323" s="111" t="s">
        <v>893</v>
      </c>
      <c r="G1323" s="114">
        <v>9538</v>
      </c>
      <c r="H1323" s="111" t="s">
        <v>140</v>
      </c>
      <c r="I1323" s="115" t="s">
        <v>894</v>
      </c>
      <c r="J1323" s="111"/>
      <c r="K1323" s="111"/>
      <c r="L1323" s="110"/>
      <c r="M1323" s="110"/>
      <c r="N1323" s="130"/>
      <c r="O1323" s="131">
        <f t="shared" si="176"/>
        <v>0</v>
      </c>
      <c r="P1323" s="131">
        <f>IFERROR(IF(M1323="",0,M1323-I.T[[#This Row],[Data Expedição]]),"")</f>
        <v>0</v>
      </c>
      <c r="Q1323" s="132">
        <f t="shared" si="177"/>
        <v>46174</v>
      </c>
      <c r="R1323" s="116" t="str">
        <f>IFERROR(IF(H1323="Entregue",IF(COUNTIFS(I$2:$I2577,I1323)&gt;1,"x",1),"x"),"")</f>
        <v>x</v>
      </c>
      <c r="S1323" s="26">
        <v>2196</v>
      </c>
      <c r="T1323" s="26">
        <v>1</v>
      </c>
      <c r="U1323" s="26" t="s">
        <v>748</v>
      </c>
      <c r="V1323" s="26" t="s">
        <v>730</v>
      </c>
      <c r="W1323" s="26" t="s">
        <v>162</v>
      </c>
      <c r="X1323" s="116"/>
    </row>
    <row r="1324" spans="1:24" x14ac:dyDescent="0.25">
      <c r="A1324" s="110">
        <v>46185</v>
      </c>
      <c r="B1324" s="111">
        <v>34850</v>
      </c>
      <c r="C1324" s="112" t="s">
        <v>297</v>
      </c>
      <c r="D1324" s="111">
        <v>1</v>
      </c>
      <c r="E1324" s="113">
        <v>24</v>
      </c>
      <c r="F1324" s="111" t="s">
        <v>893</v>
      </c>
      <c r="G1324" s="114">
        <v>9538</v>
      </c>
      <c r="H1324" s="111" t="s">
        <v>140</v>
      </c>
      <c r="I1324" s="115" t="s">
        <v>894</v>
      </c>
      <c r="J1324" s="111"/>
      <c r="K1324" s="111"/>
      <c r="L1324" s="110"/>
      <c r="M1324" s="110"/>
      <c r="N1324" s="130"/>
      <c r="O1324" s="131">
        <f t="shared" si="176"/>
        <v>0</v>
      </c>
      <c r="P1324" s="131">
        <f>IFERROR(IF(M1324="",0,M1324-I.T[[#This Row],[Data Expedição]]),"")</f>
        <v>0</v>
      </c>
      <c r="Q1324" s="132">
        <f t="shared" si="177"/>
        <v>46174</v>
      </c>
      <c r="R1324" s="116" t="str">
        <f>IFERROR(IF(H1324="Entregue",IF(COUNTIFS(I$2:$I2578,I1324)&gt;1,"x",1),"x"),"")</f>
        <v>x</v>
      </c>
      <c r="S1324" s="26">
        <v>2196</v>
      </c>
      <c r="T1324" s="26">
        <v>1</v>
      </c>
      <c r="U1324" s="26" t="s">
        <v>748</v>
      </c>
      <c r="V1324" s="26" t="s">
        <v>730</v>
      </c>
      <c r="W1324" s="26" t="s">
        <v>162</v>
      </c>
      <c r="X1324" s="116"/>
    </row>
    <row r="1325" spans="1:24" x14ac:dyDescent="0.25">
      <c r="A1325" s="110">
        <v>46185</v>
      </c>
      <c r="B1325" s="111">
        <v>32628</v>
      </c>
      <c r="C1325" s="112" t="s">
        <v>311</v>
      </c>
      <c r="D1325" s="111">
        <v>1</v>
      </c>
      <c r="E1325" s="113">
        <v>24</v>
      </c>
      <c r="F1325" s="111" t="s">
        <v>893</v>
      </c>
      <c r="G1325" s="114">
        <v>9538</v>
      </c>
      <c r="H1325" s="111" t="s">
        <v>140</v>
      </c>
      <c r="I1325" s="115" t="s">
        <v>894</v>
      </c>
      <c r="J1325" s="111"/>
      <c r="K1325" s="111"/>
      <c r="L1325" s="110"/>
      <c r="M1325" s="110"/>
      <c r="N1325" s="130"/>
      <c r="O1325" s="131">
        <f t="shared" si="176"/>
        <v>0</v>
      </c>
      <c r="P1325" s="131">
        <f>IFERROR(IF(M1325="",0,M1325-I.T[[#This Row],[Data Expedição]]),"")</f>
        <v>0</v>
      </c>
      <c r="Q1325" s="132">
        <f t="shared" si="177"/>
        <v>46174</v>
      </c>
      <c r="R1325" s="116" t="str">
        <f>IFERROR(IF(H1325="Entregue",IF(COUNTIFS(I$2:$I2579,I1325)&gt;1,"x",1),"x"),"")</f>
        <v>x</v>
      </c>
      <c r="S1325" s="26">
        <v>2196</v>
      </c>
      <c r="T1325" s="26">
        <v>1</v>
      </c>
      <c r="U1325" s="26" t="s">
        <v>748</v>
      </c>
      <c r="V1325" s="26" t="s">
        <v>730</v>
      </c>
      <c r="W1325" s="26" t="s">
        <v>162</v>
      </c>
      <c r="X1325" s="116"/>
    </row>
    <row r="1326" spans="1:24" x14ac:dyDescent="0.25">
      <c r="A1326" s="110">
        <v>46185</v>
      </c>
      <c r="B1326" s="111">
        <v>95620</v>
      </c>
      <c r="C1326" s="112" t="s">
        <v>254</v>
      </c>
      <c r="D1326" s="111">
        <v>1</v>
      </c>
      <c r="E1326" s="113">
        <v>24</v>
      </c>
      <c r="F1326" s="111" t="s">
        <v>893</v>
      </c>
      <c r="G1326" s="114">
        <v>9538</v>
      </c>
      <c r="H1326" s="111" t="s">
        <v>140</v>
      </c>
      <c r="I1326" s="115" t="s">
        <v>894</v>
      </c>
      <c r="J1326" s="111"/>
      <c r="K1326" s="111"/>
      <c r="L1326" s="110"/>
      <c r="M1326" s="110"/>
      <c r="N1326" s="130"/>
      <c r="O1326" s="131">
        <f t="shared" si="176"/>
        <v>0</v>
      </c>
      <c r="P1326" s="131">
        <f>IFERROR(IF(M1326="",0,M1326-I.T[[#This Row],[Data Expedição]]),"")</f>
        <v>0</v>
      </c>
      <c r="Q1326" s="132">
        <f t="shared" si="177"/>
        <v>46174</v>
      </c>
      <c r="R1326" s="116" t="str">
        <f>IFERROR(IF(H1326="Entregue",IF(COUNTIFS(I$2:$I2580,I1326)&gt;1,"x",1),"x"),"")</f>
        <v>x</v>
      </c>
      <c r="S1326" s="26">
        <v>2196</v>
      </c>
      <c r="T1326" s="26">
        <v>1</v>
      </c>
      <c r="U1326" s="26" t="s">
        <v>748</v>
      </c>
      <c r="V1326" s="26" t="s">
        <v>730</v>
      </c>
      <c r="W1326" s="26" t="s">
        <v>162</v>
      </c>
      <c r="X1326" s="116"/>
    </row>
    <row r="1327" spans="1:24" x14ac:dyDescent="0.25">
      <c r="A1327" s="110">
        <v>46185</v>
      </c>
      <c r="B1327" s="111">
        <v>34794</v>
      </c>
      <c r="C1327" s="112" t="s">
        <v>228</v>
      </c>
      <c r="D1327" s="111">
        <v>1</v>
      </c>
      <c r="E1327" s="113">
        <v>24</v>
      </c>
      <c r="F1327" s="111" t="s">
        <v>893</v>
      </c>
      <c r="G1327" s="114">
        <v>9538</v>
      </c>
      <c r="H1327" s="111" t="s">
        <v>140</v>
      </c>
      <c r="I1327" s="115" t="s">
        <v>894</v>
      </c>
      <c r="J1327" s="111"/>
      <c r="K1327" s="111"/>
      <c r="L1327" s="110"/>
      <c r="M1327" s="110"/>
      <c r="N1327" s="130"/>
      <c r="O1327" s="131">
        <f t="shared" si="176"/>
        <v>0</v>
      </c>
      <c r="P1327" s="131">
        <f>IFERROR(IF(M1327="",0,M1327-I.T[[#This Row],[Data Expedição]]),"")</f>
        <v>0</v>
      </c>
      <c r="Q1327" s="132">
        <f t="shared" si="177"/>
        <v>46174</v>
      </c>
      <c r="R1327" s="116" t="str">
        <f>IFERROR(IF(H1327="Entregue",IF(COUNTIFS(I$2:$I2581,I1327)&gt;1,"x",1),"x"),"")</f>
        <v>x</v>
      </c>
      <c r="S1327" s="26">
        <v>2196</v>
      </c>
      <c r="T1327" s="26">
        <v>1</v>
      </c>
      <c r="U1327" s="26" t="s">
        <v>748</v>
      </c>
      <c r="V1327" s="26" t="s">
        <v>730</v>
      </c>
      <c r="W1327" s="26" t="s">
        <v>162</v>
      </c>
      <c r="X1327" s="116"/>
    </row>
    <row r="1328" spans="1:24" x14ac:dyDescent="0.25">
      <c r="A1328" s="110">
        <v>46185</v>
      </c>
      <c r="B1328" s="111">
        <v>32488</v>
      </c>
      <c r="C1328" s="112" t="s">
        <v>366</v>
      </c>
      <c r="D1328" s="111">
        <v>1</v>
      </c>
      <c r="E1328" s="113">
        <v>24</v>
      </c>
      <c r="F1328" s="111" t="s">
        <v>893</v>
      </c>
      <c r="G1328" s="114">
        <v>9538</v>
      </c>
      <c r="H1328" s="111" t="s">
        <v>140</v>
      </c>
      <c r="I1328" s="115" t="s">
        <v>894</v>
      </c>
      <c r="J1328" s="111"/>
      <c r="K1328" s="111"/>
      <c r="L1328" s="110"/>
      <c r="M1328" s="110"/>
      <c r="N1328" s="130"/>
      <c r="O1328" s="131">
        <f t="shared" si="176"/>
        <v>0</v>
      </c>
      <c r="P1328" s="131">
        <f>IFERROR(IF(M1328="",0,M1328-I.T[[#This Row],[Data Expedição]]),"")</f>
        <v>0</v>
      </c>
      <c r="Q1328" s="132">
        <f t="shared" si="177"/>
        <v>46174</v>
      </c>
      <c r="R1328" s="116" t="str">
        <f>IFERROR(IF(H1328="Entregue",IF(COUNTIFS(I$2:$I2582,I1328)&gt;1,"x",1),"x"),"")</f>
        <v>x</v>
      </c>
      <c r="S1328" s="26">
        <v>2196</v>
      </c>
      <c r="T1328" s="26">
        <v>1</v>
      </c>
      <c r="U1328" s="26" t="s">
        <v>748</v>
      </c>
      <c r="V1328" s="26" t="s">
        <v>730</v>
      </c>
      <c r="W1328" s="26" t="s">
        <v>162</v>
      </c>
      <c r="X1328" s="116"/>
    </row>
    <row r="1329" spans="1:24" x14ac:dyDescent="0.25">
      <c r="A1329" s="110">
        <v>46185</v>
      </c>
      <c r="B1329" s="111">
        <v>95273</v>
      </c>
      <c r="C1329" s="112" t="s">
        <v>544</v>
      </c>
      <c r="D1329" s="111">
        <v>1</v>
      </c>
      <c r="E1329" s="113">
        <v>24</v>
      </c>
      <c r="F1329" s="111" t="s">
        <v>893</v>
      </c>
      <c r="G1329" s="114">
        <v>9538</v>
      </c>
      <c r="H1329" s="111" t="s">
        <v>140</v>
      </c>
      <c r="I1329" s="115" t="s">
        <v>894</v>
      </c>
      <c r="J1329" s="111"/>
      <c r="K1329" s="111"/>
      <c r="L1329" s="110"/>
      <c r="M1329" s="110"/>
      <c r="N1329" s="130"/>
      <c r="O1329" s="131">
        <f t="shared" si="176"/>
        <v>0</v>
      </c>
      <c r="P1329" s="131">
        <f>IFERROR(IF(M1329="",0,M1329-I.T[[#This Row],[Data Expedição]]),"")</f>
        <v>0</v>
      </c>
      <c r="Q1329" s="132">
        <f t="shared" si="177"/>
        <v>46174</v>
      </c>
      <c r="R1329" s="116" t="str">
        <f>IFERROR(IF(H1329="Entregue",IF(COUNTIFS(I$2:$I2583,I1329)&gt;1,"x",1),"x"),"")</f>
        <v>x</v>
      </c>
      <c r="S1329" s="26">
        <v>2196</v>
      </c>
      <c r="T1329" s="26">
        <v>1</v>
      </c>
      <c r="U1329" s="26" t="s">
        <v>748</v>
      </c>
      <c r="V1329" s="26" t="s">
        <v>730</v>
      </c>
      <c r="W1329" s="26" t="s">
        <v>162</v>
      </c>
      <c r="X1329" s="116"/>
    </row>
    <row r="1330" spans="1:24" x14ac:dyDescent="0.25">
      <c r="A1330" s="110">
        <v>46185</v>
      </c>
      <c r="B1330" s="111">
        <v>95232</v>
      </c>
      <c r="C1330" s="112" t="s">
        <v>545</v>
      </c>
      <c r="D1330" s="111">
        <v>1</v>
      </c>
      <c r="E1330" s="113">
        <v>24</v>
      </c>
      <c r="F1330" s="111" t="s">
        <v>893</v>
      </c>
      <c r="G1330" s="114">
        <v>9538</v>
      </c>
      <c r="H1330" s="111" t="s">
        <v>140</v>
      </c>
      <c r="I1330" s="115" t="s">
        <v>894</v>
      </c>
      <c r="J1330" s="111"/>
      <c r="K1330" s="111"/>
      <c r="L1330" s="110"/>
      <c r="M1330" s="110"/>
      <c r="N1330" s="130"/>
      <c r="O1330" s="131">
        <f t="shared" si="176"/>
        <v>0</v>
      </c>
      <c r="P1330" s="131">
        <f>IFERROR(IF(M1330="",0,M1330-I.T[[#This Row],[Data Expedição]]),"")</f>
        <v>0</v>
      </c>
      <c r="Q1330" s="132">
        <f t="shared" si="177"/>
        <v>46174</v>
      </c>
      <c r="R1330" s="116" t="str">
        <f>IFERROR(IF(H1330="Entregue",IF(COUNTIFS(I$2:$I2584,I1330)&gt;1,"x",1),"x"),"")</f>
        <v>x</v>
      </c>
      <c r="S1330" s="26">
        <v>2196</v>
      </c>
      <c r="T1330" s="26">
        <v>1</v>
      </c>
      <c r="U1330" s="26" t="s">
        <v>748</v>
      </c>
      <c r="V1330" s="26" t="s">
        <v>730</v>
      </c>
      <c r="W1330" s="26" t="s">
        <v>162</v>
      </c>
      <c r="X1330" s="116"/>
    </row>
    <row r="1331" spans="1:24" x14ac:dyDescent="0.25">
      <c r="A1331" s="110">
        <v>46185</v>
      </c>
      <c r="B1331" s="111">
        <v>43120</v>
      </c>
      <c r="C1331" s="112" t="s">
        <v>546</v>
      </c>
      <c r="D1331" s="111">
        <v>1</v>
      </c>
      <c r="E1331" s="113">
        <v>24</v>
      </c>
      <c r="F1331" s="111" t="s">
        <v>893</v>
      </c>
      <c r="G1331" s="114">
        <v>9538</v>
      </c>
      <c r="H1331" s="111" t="s">
        <v>140</v>
      </c>
      <c r="I1331" s="115" t="s">
        <v>894</v>
      </c>
      <c r="J1331" s="111"/>
      <c r="K1331" s="111"/>
      <c r="L1331" s="110"/>
      <c r="M1331" s="110"/>
      <c r="N1331" s="130"/>
      <c r="O1331" s="131">
        <f t="shared" si="176"/>
        <v>0</v>
      </c>
      <c r="P1331" s="131">
        <f>IFERROR(IF(M1331="",0,M1331-I.T[[#This Row],[Data Expedição]]),"")</f>
        <v>0</v>
      </c>
      <c r="Q1331" s="132">
        <f t="shared" si="177"/>
        <v>46174</v>
      </c>
      <c r="R1331" s="116" t="str">
        <f>IFERROR(IF(H1331="Entregue",IF(COUNTIFS(I$2:$I2585,I1331)&gt;1,"x",1),"x"),"")</f>
        <v>x</v>
      </c>
      <c r="S1331" s="26">
        <v>2196</v>
      </c>
      <c r="T1331" s="26">
        <v>1</v>
      </c>
      <c r="U1331" s="26" t="s">
        <v>748</v>
      </c>
      <c r="V1331" s="26" t="s">
        <v>730</v>
      </c>
      <c r="W1331" s="26" t="s">
        <v>162</v>
      </c>
      <c r="X1331" s="116"/>
    </row>
    <row r="1332" spans="1:24" x14ac:dyDescent="0.25">
      <c r="A1332" s="110">
        <v>46185</v>
      </c>
      <c r="B1332" s="111">
        <v>32639</v>
      </c>
      <c r="C1332" s="112" t="s">
        <v>547</v>
      </c>
      <c r="D1332" s="111">
        <v>1</v>
      </c>
      <c r="E1332" s="113">
        <v>24</v>
      </c>
      <c r="F1332" s="111" t="s">
        <v>893</v>
      </c>
      <c r="G1332" s="114">
        <v>9538</v>
      </c>
      <c r="H1332" s="111" t="s">
        <v>140</v>
      </c>
      <c r="I1332" s="115" t="s">
        <v>894</v>
      </c>
      <c r="J1332" s="111"/>
      <c r="K1332" s="111"/>
      <c r="L1332" s="110"/>
      <c r="M1332" s="110"/>
      <c r="N1332" s="130"/>
      <c r="O1332" s="131">
        <f t="shared" si="176"/>
        <v>0</v>
      </c>
      <c r="P1332" s="131">
        <f>IFERROR(IF(M1332="",0,M1332-I.T[[#This Row],[Data Expedição]]),"")</f>
        <v>0</v>
      </c>
      <c r="Q1332" s="132">
        <f t="shared" si="177"/>
        <v>46174</v>
      </c>
      <c r="R1332" s="116" t="str">
        <f>IFERROR(IF(H1332="Entregue",IF(COUNTIFS(I$2:$I2586,I1332)&gt;1,"x",1),"x"),"")</f>
        <v>x</v>
      </c>
      <c r="S1332" s="26">
        <v>2196</v>
      </c>
      <c r="T1332" s="26">
        <v>1</v>
      </c>
      <c r="U1332" s="26" t="s">
        <v>748</v>
      </c>
      <c r="V1332" s="26" t="s">
        <v>730</v>
      </c>
      <c r="W1332" s="26" t="s">
        <v>162</v>
      </c>
      <c r="X1332" s="116"/>
    </row>
    <row r="1333" spans="1:24" x14ac:dyDescent="0.25">
      <c r="A1333" s="110">
        <v>46185</v>
      </c>
      <c r="B1333" s="111">
        <v>32238</v>
      </c>
      <c r="C1333" s="112" t="s">
        <v>548</v>
      </c>
      <c r="D1333" s="111">
        <v>1</v>
      </c>
      <c r="E1333" s="113">
        <v>24</v>
      </c>
      <c r="F1333" s="111" t="s">
        <v>893</v>
      </c>
      <c r="G1333" s="114">
        <v>9538</v>
      </c>
      <c r="H1333" s="111" t="s">
        <v>140</v>
      </c>
      <c r="I1333" s="115" t="s">
        <v>894</v>
      </c>
      <c r="J1333" s="111"/>
      <c r="K1333" s="111"/>
      <c r="L1333" s="110"/>
      <c r="M1333" s="110"/>
      <c r="N1333" s="130"/>
      <c r="O1333" s="131">
        <f t="shared" si="176"/>
        <v>0</v>
      </c>
      <c r="P1333" s="131">
        <f>IFERROR(IF(M1333="",0,M1333-I.T[[#This Row],[Data Expedição]]),"")</f>
        <v>0</v>
      </c>
      <c r="Q1333" s="132">
        <f t="shared" si="177"/>
        <v>46174</v>
      </c>
      <c r="R1333" s="116" t="str">
        <f>IFERROR(IF(H1333="Entregue",IF(COUNTIFS(I$2:$I2587,I1333)&gt;1,"x",1),"x"),"")</f>
        <v>x</v>
      </c>
      <c r="S1333" s="26">
        <v>2196</v>
      </c>
      <c r="T1333" s="26">
        <v>1</v>
      </c>
      <c r="U1333" s="26" t="s">
        <v>748</v>
      </c>
      <c r="V1333" s="26" t="s">
        <v>730</v>
      </c>
      <c r="W1333" s="26" t="s">
        <v>162</v>
      </c>
      <c r="X1333" s="116"/>
    </row>
    <row r="1334" spans="1:24" x14ac:dyDescent="0.25">
      <c r="A1334" s="110"/>
      <c r="B1334" s="111"/>
      <c r="C1334" s="112"/>
      <c r="D1334" s="111"/>
      <c r="E1334" s="113"/>
      <c r="F1334" s="111"/>
      <c r="G1334" s="114"/>
      <c r="H1334" s="111"/>
      <c r="I1334" s="115"/>
      <c r="J1334" s="111"/>
      <c r="K1334" s="111"/>
      <c r="L1334" s="110"/>
      <c r="M1334" s="110"/>
      <c r="N1334" s="115"/>
      <c r="O1334" s="116"/>
      <c r="P1334" s="116"/>
      <c r="Q1334" s="127"/>
      <c r="R1334" s="116"/>
      <c r="S1334" s="116"/>
      <c r="T1334" s="116"/>
      <c r="U1334" s="116"/>
      <c r="V1334" s="116"/>
      <c r="W1334" s="116"/>
      <c r="X1334" s="116"/>
    </row>
    <row r="1335" spans="1:24" x14ac:dyDescent="0.25">
      <c r="A1335" s="117">
        <v>46188</v>
      </c>
      <c r="B1335" s="118">
        <v>7031</v>
      </c>
      <c r="C1335" s="119" t="s">
        <v>375</v>
      </c>
      <c r="D1335" s="118">
        <v>1</v>
      </c>
      <c r="E1335" s="120">
        <v>1254</v>
      </c>
      <c r="F1335" s="52" t="s">
        <v>891</v>
      </c>
      <c r="G1335" s="121">
        <v>9540</v>
      </c>
      <c r="H1335" s="52" t="s">
        <v>140</v>
      </c>
      <c r="I1335" s="122" t="s">
        <v>895</v>
      </c>
      <c r="J1335" s="118"/>
      <c r="K1335" s="118"/>
      <c r="L1335" s="117"/>
      <c r="M1335" s="117"/>
      <c r="N1335" s="123"/>
      <c r="O1335" s="124">
        <f t="shared" ref="O1335" si="178">IFERROR(IF(L1335="",0,L1335-A1335),"")</f>
        <v>0</v>
      </c>
      <c r="P1335" s="124">
        <f>IFERROR(IF(M1335="",0,M1335-I.T[[#This Row],[Data Expedição]]),"")</f>
        <v>0</v>
      </c>
      <c r="Q1335" s="125">
        <f t="shared" ref="Q1335" si="179">IFERROR(DATE(YEAR(A1335),MONTH(A1335),1),"")</f>
        <v>46174</v>
      </c>
      <c r="R1335" s="126" t="str">
        <f>IFERROR(IF(H1335="Entregue",IF(COUNTIFS(I$2:$I2668,I1335)&gt;1,"x",1),"x"),"")</f>
        <v>x</v>
      </c>
      <c r="S1335" s="26">
        <v>2196</v>
      </c>
      <c r="T1335" s="26">
        <v>1</v>
      </c>
      <c r="U1335" s="26" t="s">
        <v>748</v>
      </c>
      <c r="V1335" s="26" t="s">
        <v>730</v>
      </c>
      <c r="W1335" s="26" t="s">
        <v>581</v>
      </c>
      <c r="X1335" s="126"/>
    </row>
    <row r="1336" spans="1:24" x14ac:dyDescent="0.25">
      <c r="A1336" s="117">
        <v>46188</v>
      </c>
      <c r="B1336" s="118">
        <v>43116</v>
      </c>
      <c r="C1336" s="119" t="s">
        <v>445</v>
      </c>
      <c r="D1336" s="118">
        <v>18</v>
      </c>
      <c r="E1336" s="120">
        <v>3240</v>
      </c>
      <c r="F1336" s="52" t="s">
        <v>891</v>
      </c>
      <c r="G1336" s="121">
        <v>9540</v>
      </c>
      <c r="H1336" s="52" t="s">
        <v>140</v>
      </c>
      <c r="I1336" s="122" t="s">
        <v>895</v>
      </c>
      <c r="J1336" s="118"/>
      <c r="K1336" s="118"/>
      <c r="L1336" s="117"/>
      <c r="M1336" s="117"/>
      <c r="N1336" s="123"/>
      <c r="O1336" s="124">
        <f>IFERROR(IF(L1336="",0,L1336-A1336),"")</f>
        <v>0</v>
      </c>
      <c r="P1336" s="124">
        <f>IFERROR(IF(M1336="",0,M1336-I.T[[#This Row],[Data Expedição]]),"")</f>
        <v>0</v>
      </c>
      <c r="Q1336" s="125">
        <f>IFERROR(DATE(YEAR(A1336),MONTH(A1336),1),"")</f>
        <v>46174</v>
      </c>
      <c r="R1336" s="126" t="str">
        <f>IFERROR(IF(H1336="Entregue",IF(COUNTIFS(I$2:$I2670,I1336)&gt;1,"x",1),"x"),"")</f>
        <v>x</v>
      </c>
      <c r="S1336" s="26">
        <v>2196</v>
      </c>
      <c r="T1336" s="26">
        <v>1</v>
      </c>
      <c r="U1336" s="26" t="s">
        <v>748</v>
      </c>
      <c r="V1336" s="26" t="s">
        <v>730</v>
      </c>
      <c r="W1336" s="26" t="s">
        <v>581</v>
      </c>
      <c r="X1336" s="126"/>
    </row>
    <row r="1337" spans="1:24" x14ac:dyDescent="0.25">
      <c r="A1337" s="117">
        <v>46188</v>
      </c>
      <c r="B1337" s="118">
        <v>32209</v>
      </c>
      <c r="C1337" s="119" t="s">
        <v>390</v>
      </c>
      <c r="D1337" s="118">
        <v>6</v>
      </c>
      <c r="E1337" s="120">
        <v>4434</v>
      </c>
      <c r="F1337" s="52" t="s">
        <v>891</v>
      </c>
      <c r="G1337" s="121">
        <v>9540</v>
      </c>
      <c r="H1337" s="52" t="s">
        <v>140</v>
      </c>
      <c r="I1337" s="122" t="s">
        <v>895</v>
      </c>
      <c r="J1337" s="118"/>
      <c r="K1337" s="118"/>
      <c r="L1337" s="117"/>
      <c r="M1337" s="117"/>
      <c r="N1337" s="123"/>
      <c r="O1337" s="124">
        <f t="shared" ref="O1337:O1345" si="180">IFERROR(IF(L1337="",0,L1337-A1337),"")</f>
        <v>0</v>
      </c>
      <c r="P1337" s="124">
        <f>IFERROR(IF(M1337="",0,M1337-I.T[[#This Row],[Data Expedição]]),"")</f>
        <v>0</v>
      </c>
      <c r="Q1337" s="125">
        <f t="shared" ref="Q1337:Q1345" si="181">IFERROR(DATE(YEAR(A1337),MONTH(A1337),1),"")</f>
        <v>46174</v>
      </c>
      <c r="R1337" s="126" t="str">
        <f>IFERROR(IF(H1337="Entregue",IF(COUNTIFS(I$2:$I2671,I1337)&gt;1,"x",1),"x"),"")</f>
        <v>x</v>
      </c>
      <c r="S1337" s="26">
        <v>2196</v>
      </c>
      <c r="T1337" s="26">
        <v>1</v>
      </c>
      <c r="U1337" s="26" t="s">
        <v>748</v>
      </c>
      <c r="V1337" s="26" t="s">
        <v>730</v>
      </c>
      <c r="W1337" s="26" t="s">
        <v>581</v>
      </c>
      <c r="X1337" s="126"/>
    </row>
    <row r="1338" spans="1:24" x14ac:dyDescent="0.25">
      <c r="A1338" s="117">
        <v>46188</v>
      </c>
      <c r="B1338" s="118">
        <v>32193</v>
      </c>
      <c r="C1338" s="119" t="s">
        <v>419</v>
      </c>
      <c r="D1338" s="118">
        <v>1</v>
      </c>
      <c r="E1338" s="120">
        <v>2304</v>
      </c>
      <c r="F1338" s="52" t="s">
        <v>891</v>
      </c>
      <c r="G1338" s="121">
        <v>9540</v>
      </c>
      <c r="H1338" s="52" t="s">
        <v>140</v>
      </c>
      <c r="I1338" s="122" t="s">
        <v>895</v>
      </c>
      <c r="J1338" s="118"/>
      <c r="K1338" s="118"/>
      <c r="L1338" s="117"/>
      <c r="M1338" s="117"/>
      <c r="N1338" s="123"/>
      <c r="O1338" s="124">
        <f t="shared" si="180"/>
        <v>0</v>
      </c>
      <c r="P1338" s="124">
        <f>IFERROR(IF(M1338="",0,M1338-I.T[[#This Row],[Data Expedição]]),"")</f>
        <v>0</v>
      </c>
      <c r="Q1338" s="125">
        <f t="shared" si="181"/>
        <v>46174</v>
      </c>
      <c r="R1338" s="126" t="str">
        <f>IFERROR(IF(H1338="Entregue",IF(COUNTIFS(I$2:$I2672,I1338)&gt;1,"x",1),"x"),"")</f>
        <v>x</v>
      </c>
      <c r="S1338" s="26">
        <v>2196</v>
      </c>
      <c r="T1338" s="26">
        <v>1</v>
      </c>
      <c r="U1338" s="26" t="s">
        <v>748</v>
      </c>
      <c r="V1338" s="26" t="s">
        <v>730</v>
      </c>
      <c r="W1338" s="26" t="s">
        <v>581</v>
      </c>
      <c r="X1338" s="126"/>
    </row>
    <row r="1339" spans="1:24" x14ac:dyDescent="0.25">
      <c r="A1339" s="117">
        <v>46188</v>
      </c>
      <c r="B1339" s="118">
        <v>95326</v>
      </c>
      <c r="C1339" s="119" t="s">
        <v>374</v>
      </c>
      <c r="D1339" s="118">
        <v>1</v>
      </c>
      <c r="E1339" s="120">
        <v>1440</v>
      </c>
      <c r="F1339" s="52" t="s">
        <v>891</v>
      </c>
      <c r="G1339" s="121">
        <v>9540</v>
      </c>
      <c r="H1339" s="52" t="s">
        <v>140</v>
      </c>
      <c r="I1339" s="122" t="s">
        <v>895</v>
      </c>
      <c r="J1339" s="118"/>
      <c r="K1339" s="118"/>
      <c r="L1339" s="117"/>
      <c r="M1339" s="117"/>
      <c r="N1339" s="123"/>
      <c r="O1339" s="124">
        <f t="shared" si="180"/>
        <v>0</v>
      </c>
      <c r="P1339" s="124">
        <f>IFERROR(IF(M1339="",0,M1339-I.T[[#This Row],[Data Expedição]]),"")</f>
        <v>0</v>
      </c>
      <c r="Q1339" s="125">
        <f t="shared" si="181"/>
        <v>46174</v>
      </c>
      <c r="R1339" s="126" t="str">
        <f>IFERROR(IF(H1339="Entregue",IF(COUNTIFS(I$2:$I2673,I1339)&gt;1,"x",1),"x"),"")</f>
        <v>x</v>
      </c>
      <c r="S1339" s="26">
        <v>2196</v>
      </c>
      <c r="T1339" s="26">
        <v>1</v>
      </c>
      <c r="U1339" s="26" t="s">
        <v>748</v>
      </c>
      <c r="V1339" s="26" t="s">
        <v>730</v>
      </c>
      <c r="W1339" s="26" t="s">
        <v>581</v>
      </c>
      <c r="X1339" s="126"/>
    </row>
    <row r="1340" spans="1:24" x14ac:dyDescent="0.25">
      <c r="A1340" s="117">
        <v>46188</v>
      </c>
      <c r="B1340" s="118">
        <v>34665</v>
      </c>
      <c r="C1340" s="119" t="s">
        <v>591</v>
      </c>
      <c r="D1340" s="118">
        <v>1</v>
      </c>
      <c r="E1340" s="120">
        <v>552</v>
      </c>
      <c r="F1340" s="52" t="s">
        <v>891</v>
      </c>
      <c r="G1340" s="121">
        <v>9540</v>
      </c>
      <c r="H1340" s="52" t="s">
        <v>140</v>
      </c>
      <c r="I1340" s="122" t="s">
        <v>895</v>
      </c>
      <c r="J1340" s="111"/>
      <c r="K1340" s="111"/>
      <c r="L1340" s="110"/>
      <c r="M1340" s="110"/>
      <c r="N1340" s="130"/>
      <c r="O1340" s="124">
        <f t="shared" si="180"/>
        <v>0</v>
      </c>
      <c r="P1340" s="124">
        <f>IFERROR(IF(M1340="",0,M1340-I.T[[#This Row],[Data Expedição]]),"")</f>
        <v>0</v>
      </c>
      <c r="Q1340" s="125">
        <f t="shared" si="181"/>
        <v>46174</v>
      </c>
      <c r="R1340" s="126" t="str">
        <f>IFERROR(IF(H1340="Entregue",IF(COUNTIFS(I$2:$I2674,I1340)&gt;1,"x",1),"x"),"")</f>
        <v>x</v>
      </c>
      <c r="S1340" s="26">
        <v>2196</v>
      </c>
      <c r="T1340" s="26">
        <v>1</v>
      </c>
      <c r="U1340" s="26" t="s">
        <v>748</v>
      </c>
      <c r="V1340" s="26" t="s">
        <v>730</v>
      </c>
      <c r="W1340" s="26" t="s">
        <v>581</v>
      </c>
      <c r="X1340" s="116"/>
    </row>
    <row r="1341" spans="1:24" x14ac:dyDescent="0.25">
      <c r="A1341" s="117">
        <v>46188</v>
      </c>
      <c r="B1341" s="118">
        <v>95243</v>
      </c>
      <c r="C1341" s="119" t="s">
        <v>406</v>
      </c>
      <c r="D1341" s="118">
        <v>2</v>
      </c>
      <c r="E1341" s="120">
        <v>3780</v>
      </c>
      <c r="F1341" s="52" t="s">
        <v>893</v>
      </c>
      <c r="G1341" s="121">
        <v>9541</v>
      </c>
      <c r="H1341" s="52" t="s">
        <v>140</v>
      </c>
      <c r="I1341" s="122" t="s">
        <v>896</v>
      </c>
      <c r="J1341" s="118"/>
      <c r="K1341" s="118"/>
      <c r="L1341" s="117"/>
      <c r="M1341" s="117"/>
      <c r="N1341" s="123"/>
      <c r="O1341" s="124">
        <f t="shared" si="180"/>
        <v>0</v>
      </c>
      <c r="P1341" s="124">
        <f>IFERROR(IF(M1341="",0,M1341-I.T[[#This Row],[Data Expedição]]),"")</f>
        <v>0</v>
      </c>
      <c r="Q1341" s="125">
        <f t="shared" si="181"/>
        <v>46174</v>
      </c>
      <c r="R1341" s="126" t="str">
        <f>IFERROR(IF(H1341="Entregue",IF(COUNTIFS(I$2:$I2675,I1341)&gt;1,"x",1),"x"),"")</f>
        <v>x</v>
      </c>
      <c r="S1341" s="26">
        <v>2196</v>
      </c>
      <c r="T1341" s="26">
        <v>1</v>
      </c>
      <c r="U1341" s="26" t="s">
        <v>748</v>
      </c>
      <c r="V1341" s="26" t="s">
        <v>730</v>
      </c>
      <c r="W1341" s="26" t="s">
        <v>581</v>
      </c>
      <c r="X1341" s="126"/>
    </row>
    <row r="1342" spans="1:24" x14ac:dyDescent="0.25">
      <c r="A1342" s="117">
        <v>46188</v>
      </c>
      <c r="B1342" s="118">
        <v>95679</v>
      </c>
      <c r="C1342" s="119" t="s">
        <v>370</v>
      </c>
      <c r="D1342" s="118">
        <v>19</v>
      </c>
      <c r="E1342" s="120">
        <v>9120</v>
      </c>
      <c r="F1342" s="52" t="s">
        <v>893</v>
      </c>
      <c r="G1342" s="121">
        <v>9541</v>
      </c>
      <c r="H1342" s="52" t="s">
        <v>140</v>
      </c>
      <c r="I1342" s="122" t="s">
        <v>896</v>
      </c>
      <c r="J1342" s="118"/>
      <c r="K1342" s="118"/>
      <c r="L1342" s="117"/>
      <c r="M1342" s="117"/>
      <c r="N1342" s="123"/>
      <c r="O1342" s="124">
        <f t="shared" si="180"/>
        <v>0</v>
      </c>
      <c r="P1342" s="124">
        <f>IFERROR(IF(M1342="",0,M1342-I.T[[#This Row],[Data Expedição]]),"")</f>
        <v>0</v>
      </c>
      <c r="Q1342" s="125">
        <f t="shared" si="181"/>
        <v>46174</v>
      </c>
      <c r="R1342" s="126" t="str">
        <f>IFERROR(IF(H1342="Entregue",IF(COUNTIFS(I$2:$I2676,I1342)&gt;1,"x",1),"x"),"")</f>
        <v>x</v>
      </c>
      <c r="S1342" s="26">
        <v>2196</v>
      </c>
      <c r="T1342" s="26">
        <v>1</v>
      </c>
      <c r="U1342" s="26" t="s">
        <v>748</v>
      </c>
      <c r="V1342" s="26" t="s">
        <v>730</v>
      </c>
      <c r="W1342" s="26" t="s">
        <v>581</v>
      </c>
      <c r="X1342" s="126"/>
    </row>
    <row r="1343" spans="1:24" x14ac:dyDescent="0.25">
      <c r="A1343" s="117">
        <v>46188</v>
      </c>
      <c r="B1343" s="118">
        <v>31186</v>
      </c>
      <c r="C1343" s="119" t="s">
        <v>592</v>
      </c>
      <c r="D1343" s="118">
        <v>2</v>
      </c>
      <c r="E1343" s="120">
        <v>606</v>
      </c>
      <c r="F1343" s="52" t="s">
        <v>893</v>
      </c>
      <c r="G1343" s="121">
        <v>9541</v>
      </c>
      <c r="H1343" s="52" t="s">
        <v>140</v>
      </c>
      <c r="I1343" s="122" t="s">
        <v>896</v>
      </c>
      <c r="J1343" s="118"/>
      <c r="K1343" s="118"/>
      <c r="L1343" s="117"/>
      <c r="M1343" s="117"/>
      <c r="N1343" s="123"/>
      <c r="O1343" s="124">
        <f t="shared" si="180"/>
        <v>0</v>
      </c>
      <c r="P1343" s="124">
        <f>IFERROR(IF(M1343="",0,M1343-I.T[[#This Row],[Data Expedição]]),"")</f>
        <v>0</v>
      </c>
      <c r="Q1343" s="125">
        <f t="shared" si="181"/>
        <v>46174</v>
      </c>
      <c r="R1343" s="126" t="str">
        <f>IFERROR(IF(H1343="Entregue",IF(COUNTIFS(I$2:$I2677,I1343)&gt;1,"x",1),"x"),"")</f>
        <v>x</v>
      </c>
      <c r="S1343" s="26">
        <v>2196</v>
      </c>
      <c r="T1343" s="26">
        <v>1</v>
      </c>
      <c r="U1343" s="26" t="s">
        <v>748</v>
      </c>
      <c r="V1343" s="26" t="s">
        <v>730</v>
      </c>
      <c r="W1343" s="26" t="s">
        <v>581</v>
      </c>
      <c r="X1343" s="126"/>
    </row>
    <row r="1344" spans="1:24" x14ac:dyDescent="0.25">
      <c r="A1344" s="117">
        <v>46188</v>
      </c>
      <c r="B1344" s="118">
        <v>31783</v>
      </c>
      <c r="C1344" s="119" t="s">
        <v>420</v>
      </c>
      <c r="D1344" s="118">
        <v>2</v>
      </c>
      <c r="E1344" s="120">
        <v>1932</v>
      </c>
      <c r="F1344" s="52" t="s">
        <v>893</v>
      </c>
      <c r="G1344" s="121">
        <v>9541</v>
      </c>
      <c r="H1344" s="52" t="s">
        <v>140</v>
      </c>
      <c r="I1344" s="122" t="s">
        <v>896</v>
      </c>
      <c r="J1344" s="118"/>
      <c r="K1344" s="118"/>
      <c r="L1344" s="117"/>
      <c r="M1344" s="117"/>
      <c r="N1344" s="123"/>
      <c r="O1344" s="124">
        <f t="shared" si="180"/>
        <v>0</v>
      </c>
      <c r="P1344" s="124">
        <f>IFERROR(IF(M1344="",0,M1344-I.T[[#This Row],[Data Expedição]]),"")</f>
        <v>0</v>
      </c>
      <c r="Q1344" s="125">
        <f t="shared" si="181"/>
        <v>46174</v>
      </c>
      <c r="R1344" s="126" t="str">
        <f>IFERROR(IF(H1344="Entregue",IF(COUNTIFS(I$2:$I2678,I1344)&gt;1,"x",1),"x"),"")</f>
        <v>x</v>
      </c>
      <c r="S1344" s="26">
        <v>2196</v>
      </c>
      <c r="T1344" s="26">
        <v>1</v>
      </c>
      <c r="U1344" s="26" t="s">
        <v>748</v>
      </c>
      <c r="V1344" s="26" t="s">
        <v>730</v>
      </c>
      <c r="W1344" s="26" t="s">
        <v>581</v>
      </c>
      <c r="X1344" s="126"/>
    </row>
    <row r="1345" spans="1:24" x14ac:dyDescent="0.25">
      <c r="A1345" s="117">
        <v>46188</v>
      </c>
      <c r="B1345" s="118">
        <v>30681</v>
      </c>
      <c r="C1345" s="119" t="s">
        <v>401</v>
      </c>
      <c r="D1345" s="118">
        <v>3</v>
      </c>
      <c r="E1345" s="120">
        <v>4026</v>
      </c>
      <c r="F1345" s="52" t="s">
        <v>893</v>
      </c>
      <c r="G1345" s="121">
        <v>9541</v>
      </c>
      <c r="H1345" s="52" t="s">
        <v>140</v>
      </c>
      <c r="I1345" s="122" t="s">
        <v>896</v>
      </c>
      <c r="J1345" s="118"/>
      <c r="K1345" s="118"/>
      <c r="L1345" s="117"/>
      <c r="M1345" s="117"/>
      <c r="N1345" s="123"/>
      <c r="O1345" s="124">
        <f t="shared" si="180"/>
        <v>0</v>
      </c>
      <c r="P1345" s="124">
        <f>IFERROR(IF(M1345="",0,M1345-I.T[[#This Row],[Data Expedição]]),"")</f>
        <v>0</v>
      </c>
      <c r="Q1345" s="125">
        <f t="shared" si="181"/>
        <v>46174</v>
      </c>
      <c r="R1345" s="126" t="str">
        <f>IFERROR(IF(H1345="Entregue",IF(COUNTIFS(I$2:$I2679,I1345)&gt;1,"x",1),"x"),"")</f>
        <v>x</v>
      </c>
      <c r="S1345" s="26">
        <v>2196</v>
      </c>
      <c r="T1345" s="26">
        <v>1</v>
      </c>
      <c r="U1345" s="26" t="s">
        <v>748</v>
      </c>
      <c r="V1345" s="26" t="s">
        <v>730</v>
      </c>
      <c r="W1345" s="26" t="s">
        <v>581</v>
      </c>
      <c r="X1345" s="126"/>
    </row>
  </sheetData>
  <phoneticPr fontId="13" type="noConversion"/>
  <conditionalFormatting sqref="X250:X260 X388:X392">
    <cfRule type="containsText" dxfId="16" priority="9" operator="containsText" text="SHERINK">
      <formula>NOT(ISERROR(SEARCH("SHERINK",X250)))</formula>
    </cfRule>
  </conditionalFormatting>
  <conditionalFormatting sqref="X275:X281">
    <cfRule type="containsText" dxfId="15" priority="8" operator="containsText" text="SHERINK">
      <formula>NOT(ISERROR(SEARCH("SHERINK",X275)))</formula>
    </cfRule>
  </conditionalFormatting>
  <conditionalFormatting sqref="X301:X305">
    <cfRule type="containsText" dxfId="14" priority="7" operator="containsText" text="SHERINK">
      <formula>NOT(ISERROR(SEARCH("SHERINK",X301)))</formula>
    </cfRule>
  </conditionalFormatting>
  <conditionalFormatting sqref="X325:X335">
    <cfRule type="containsText" dxfId="13" priority="6" operator="containsText" text="SHERINK">
      <formula>NOT(ISERROR(SEARCH("SHERINK",X325)))</formula>
    </cfRule>
  </conditionalFormatting>
  <conditionalFormatting sqref="X337:X342">
    <cfRule type="containsText" dxfId="12" priority="5" operator="containsText" text="SHERINK">
      <formula>NOT(ISERROR(SEARCH("SHERINK",X337)))</formula>
    </cfRule>
  </conditionalFormatting>
  <conditionalFormatting sqref="X379">
    <cfRule type="containsText" dxfId="11" priority="2" operator="containsText" text="SHERINK">
      <formula>NOT(ISERROR(SEARCH("SHERINK",X379)))</formula>
    </cfRule>
  </conditionalFormatting>
  <conditionalFormatting sqref="X381:X386">
    <cfRule type="containsText" dxfId="10" priority="3" operator="containsText" text="SHERINK">
      <formula>NOT(ISERROR(SEARCH("SHERINK",X381)))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AB78-CF76-4CB9-B1BC-2329F417AC95}">
  <dimension ref="A1:W228"/>
  <sheetViews>
    <sheetView topLeftCell="A9" zoomScale="85" zoomScaleNormal="85" workbookViewId="0">
      <selection activeCell="A230" sqref="A230"/>
    </sheetView>
  </sheetViews>
  <sheetFormatPr defaultRowHeight="15" x14ac:dyDescent="0.25"/>
  <cols>
    <col min="1" max="1" width="15.140625" bestFit="1" customWidth="1"/>
    <col min="2" max="2" width="15.5703125" bestFit="1" customWidth="1"/>
    <col min="3" max="3" width="78.85546875" bestFit="1" customWidth="1"/>
    <col min="4" max="4" width="25.140625" bestFit="1" customWidth="1"/>
    <col min="5" max="5" width="23.85546875" style="2" customWidth="1"/>
    <col min="6" max="6" width="9.85546875" customWidth="1"/>
    <col min="8" max="8" width="28.140625" customWidth="1"/>
    <col min="9" max="9" width="10.140625" customWidth="1"/>
    <col min="10" max="10" width="14.42578125" customWidth="1"/>
    <col min="11" max="11" width="15" bestFit="1" customWidth="1"/>
    <col min="12" max="12" width="19.5703125" bestFit="1" customWidth="1"/>
    <col min="13" max="13" width="22.5703125" bestFit="1" customWidth="1"/>
    <col min="14" max="14" width="18.28515625" bestFit="1" customWidth="1"/>
    <col min="15" max="15" width="26.85546875" bestFit="1" customWidth="1"/>
    <col min="16" max="16" width="29.140625" bestFit="1" customWidth="1"/>
    <col min="17" max="17" width="12.85546875" customWidth="1"/>
    <col min="18" max="18" width="11.7109375" bestFit="1" customWidth="1"/>
    <col min="19" max="19" width="15.140625" bestFit="1" customWidth="1"/>
    <col min="20" max="20" width="26.7109375" bestFit="1" customWidth="1"/>
    <col min="21" max="21" width="16.28515625" bestFit="1" customWidth="1"/>
    <col min="22" max="22" width="11" bestFit="1" customWidth="1"/>
    <col min="23" max="23" width="18.85546875" bestFit="1" customWidth="1"/>
  </cols>
  <sheetData>
    <row r="1" spans="1:23" x14ac:dyDescent="0.25">
      <c r="A1" s="17" t="s">
        <v>705</v>
      </c>
      <c r="B1" s="18" t="s">
        <v>706</v>
      </c>
      <c r="C1" s="18" t="s">
        <v>707</v>
      </c>
      <c r="D1" s="19" t="s">
        <v>708</v>
      </c>
      <c r="E1" s="20" t="s">
        <v>709</v>
      </c>
      <c r="F1" s="21" t="s">
        <v>710</v>
      </c>
      <c r="G1" s="22" t="s">
        <v>711</v>
      </c>
      <c r="H1" s="21" t="s">
        <v>712</v>
      </c>
      <c r="I1" s="21" t="s">
        <v>713</v>
      </c>
      <c r="J1" s="21" t="s">
        <v>714</v>
      </c>
      <c r="K1" s="21" t="s">
        <v>715</v>
      </c>
      <c r="L1" s="23" t="s">
        <v>716</v>
      </c>
      <c r="M1" s="24" t="s">
        <v>717</v>
      </c>
      <c r="N1" s="8" t="s">
        <v>718</v>
      </c>
      <c r="O1" s="9" t="s">
        <v>719</v>
      </c>
      <c r="P1" s="10" t="s">
        <v>720</v>
      </c>
      <c r="Q1" s="8" t="s">
        <v>721</v>
      </c>
      <c r="R1" s="11" t="s">
        <v>723</v>
      </c>
      <c r="S1" s="11" t="s">
        <v>724</v>
      </c>
      <c r="T1" s="12" t="s">
        <v>725</v>
      </c>
      <c r="U1" s="11" t="s">
        <v>147</v>
      </c>
      <c r="V1" s="13" t="s">
        <v>146</v>
      </c>
      <c r="W1" s="11" t="s">
        <v>727</v>
      </c>
    </row>
    <row r="2" spans="1:23" x14ac:dyDescent="0.25">
      <c r="A2" s="117">
        <v>46174</v>
      </c>
      <c r="B2" s="118">
        <v>32060</v>
      </c>
      <c r="C2" s="119" t="s">
        <v>4</v>
      </c>
      <c r="D2" s="118">
        <v>1</v>
      </c>
      <c r="E2" s="42">
        <v>384</v>
      </c>
      <c r="F2" s="118"/>
      <c r="G2" s="121"/>
      <c r="H2" s="52" t="s">
        <v>143</v>
      </c>
      <c r="I2" s="122"/>
      <c r="J2" s="118">
        <v>46970</v>
      </c>
      <c r="K2" s="118"/>
      <c r="L2" s="117">
        <v>46175</v>
      </c>
      <c r="M2" s="117"/>
      <c r="N2" s="31"/>
      <c r="O2" s="30">
        <f>IFERROR(IF(L2="",0,L2-A2),"")</f>
        <v>1</v>
      </c>
      <c r="P2" s="30">
        <f>IFERROR(IF(M2="",0,M2-L2),"")</f>
        <v>0</v>
      </c>
      <c r="Q2" s="159">
        <f t="shared" ref="Q2" si="0">IFERROR(DATE(YEAR(A2),MONTH(A2),1),"")</f>
        <v>46174</v>
      </c>
      <c r="R2" s="26">
        <v>2196</v>
      </c>
      <c r="S2" s="26">
        <v>1</v>
      </c>
      <c r="T2" s="26" t="s">
        <v>748</v>
      </c>
      <c r="U2" s="26" t="s">
        <v>730</v>
      </c>
      <c r="V2" s="26" t="s">
        <v>161</v>
      </c>
      <c r="W2" s="26" t="s">
        <v>739</v>
      </c>
    </row>
    <row r="3" spans="1:23" x14ac:dyDescent="0.25">
      <c r="A3" s="117">
        <v>46174</v>
      </c>
      <c r="B3" s="4">
        <v>95679</v>
      </c>
      <c r="C3" s="119" t="s">
        <v>8</v>
      </c>
      <c r="D3" s="118">
        <v>1</v>
      </c>
      <c r="E3" s="42">
        <v>102</v>
      </c>
      <c r="F3" s="4"/>
      <c r="G3" s="40"/>
      <c r="H3" s="52" t="s">
        <v>143</v>
      </c>
      <c r="I3" s="33"/>
      <c r="J3" s="118">
        <v>46970</v>
      </c>
      <c r="K3" s="4"/>
      <c r="L3" s="117">
        <v>46175</v>
      </c>
      <c r="M3" s="41"/>
      <c r="N3" s="44"/>
      <c r="O3" s="30">
        <f t="shared" ref="O3:O10" si="1">IFERROR(IF(L3="",0,L3-A3),"")</f>
        <v>1</v>
      </c>
      <c r="P3" s="30">
        <f t="shared" ref="P3:P10" si="2">IFERROR(IF(M3="",0,M3-L3),"")</f>
        <v>0</v>
      </c>
      <c r="Q3" s="159">
        <f t="shared" ref="Q3:Q10" si="3">IFERROR(DATE(YEAR(A3),MONTH(A3),1),"")</f>
        <v>46174</v>
      </c>
      <c r="R3" s="26">
        <v>2196</v>
      </c>
      <c r="S3" s="26">
        <v>1</v>
      </c>
      <c r="T3" s="26" t="s">
        <v>748</v>
      </c>
      <c r="U3" s="26" t="s">
        <v>730</v>
      </c>
      <c r="V3" s="26" t="s">
        <v>161</v>
      </c>
      <c r="W3" s="26" t="s">
        <v>739</v>
      </c>
    </row>
    <row r="4" spans="1:23" x14ac:dyDescent="0.25">
      <c r="A4" s="117">
        <v>46174</v>
      </c>
      <c r="B4" s="4">
        <v>32247</v>
      </c>
      <c r="C4" s="119" t="s">
        <v>24</v>
      </c>
      <c r="D4" s="118">
        <v>1</v>
      </c>
      <c r="E4" s="42">
        <v>24</v>
      </c>
      <c r="F4" s="4"/>
      <c r="G4" s="40"/>
      <c r="H4" s="52" t="s">
        <v>143</v>
      </c>
      <c r="I4" s="33"/>
      <c r="J4" s="118">
        <v>46970</v>
      </c>
      <c r="K4" s="4"/>
      <c r="L4" s="117">
        <v>46175</v>
      </c>
      <c r="M4" s="41"/>
      <c r="N4" s="44"/>
      <c r="O4" s="30">
        <f t="shared" si="1"/>
        <v>1</v>
      </c>
      <c r="P4" s="30">
        <f t="shared" si="2"/>
        <v>0</v>
      </c>
      <c r="Q4" s="159">
        <f t="shared" si="3"/>
        <v>46174</v>
      </c>
      <c r="R4" s="26">
        <v>2196</v>
      </c>
      <c r="S4" s="26">
        <v>1</v>
      </c>
      <c r="T4" s="26" t="s">
        <v>748</v>
      </c>
      <c r="U4" s="26" t="s">
        <v>730</v>
      </c>
      <c r="V4" s="26" t="s">
        <v>161</v>
      </c>
      <c r="W4" s="26" t="s">
        <v>739</v>
      </c>
    </row>
    <row r="5" spans="1:23" x14ac:dyDescent="0.25">
      <c r="A5" s="117">
        <v>46174</v>
      </c>
      <c r="B5" s="4">
        <v>34988</v>
      </c>
      <c r="C5" s="119" t="s">
        <v>10</v>
      </c>
      <c r="D5" s="118">
        <v>1</v>
      </c>
      <c r="E5" s="42">
        <v>24</v>
      </c>
      <c r="F5" s="4"/>
      <c r="G5" s="40"/>
      <c r="H5" s="52" t="s">
        <v>143</v>
      </c>
      <c r="I5" s="33"/>
      <c r="J5" s="118">
        <v>46970</v>
      </c>
      <c r="K5" s="4"/>
      <c r="L5" s="117">
        <v>46175</v>
      </c>
      <c r="M5" s="41"/>
      <c r="N5" s="44"/>
      <c r="O5" s="30">
        <f t="shared" si="1"/>
        <v>1</v>
      </c>
      <c r="P5" s="30">
        <f t="shared" si="2"/>
        <v>0</v>
      </c>
      <c r="Q5" s="159">
        <f t="shared" si="3"/>
        <v>46174</v>
      </c>
      <c r="R5" s="26">
        <v>2196</v>
      </c>
      <c r="S5" s="26">
        <v>1</v>
      </c>
      <c r="T5" s="26" t="s">
        <v>748</v>
      </c>
      <c r="U5" s="26" t="s">
        <v>730</v>
      </c>
      <c r="V5" s="26" t="s">
        <v>161</v>
      </c>
      <c r="W5" s="26" t="s">
        <v>739</v>
      </c>
    </row>
    <row r="6" spans="1:23" x14ac:dyDescent="0.25">
      <c r="A6" s="117">
        <v>46174</v>
      </c>
      <c r="B6" s="4">
        <v>34768</v>
      </c>
      <c r="C6" s="119" t="s">
        <v>36</v>
      </c>
      <c r="D6" s="118">
        <v>1</v>
      </c>
      <c r="E6" s="42">
        <v>372</v>
      </c>
      <c r="F6" s="4"/>
      <c r="G6" s="40"/>
      <c r="H6" s="52" t="s">
        <v>143</v>
      </c>
      <c r="I6" s="33"/>
      <c r="J6" s="118">
        <v>46970</v>
      </c>
      <c r="K6" s="4"/>
      <c r="L6" s="117">
        <v>46175</v>
      </c>
      <c r="M6" s="41"/>
      <c r="N6" s="44"/>
      <c r="O6" s="30">
        <f t="shared" si="1"/>
        <v>1</v>
      </c>
      <c r="P6" s="30">
        <f t="shared" si="2"/>
        <v>0</v>
      </c>
      <c r="Q6" s="159">
        <f t="shared" si="3"/>
        <v>46174</v>
      </c>
      <c r="R6" s="26">
        <v>2196</v>
      </c>
      <c r="S6" s="26">
        <v>1</v>
      </c>
      <c r="T6" s="26" t="s">
        <v>748</v>
      </c>
      <c r="U6" s="26" t="s">
        <v>730</v>
      </c>
      <c r="V6" s="26" t="s">
        <v>161</v>
      </c>
      <c r="W6" s="26" t="s">
        <v>739</v>
      </c>
    </row>
    <row r="7" spans="1:23" x14ac:dyDescent="0.25">
      <c r="A7" s="117">
        <v>46174</v>
      </c>
      <c r="B7" s="4">
        <v>33271</v>
      </c>
      <c r="C7" s="119" t="s">
        <v>6</v>
      </c>
      <c r="D7" s="118">
        <v>1</v>
      </c>
      <c r="E7" s="42">
        <v>420</v>
      </c>
      <c r="F7" s="4"/>
      <c r="G7" s="40"/>
      <c r="H7" s="52" t="s">
        <v>143</v>
      </c>
      <c r="I7" s="33"/>
      <c r="J7" s="118">
        <v>46970</v>
      </c>
      <c r="K7" s="4"/>
      <c r="L7" s="117">
        <v>46175</v>
      </c>
      <c r="M7" s="41"/>
      <c r="N7" s="44"/>
      <c r="O7" s="30">
        <f t="shared" si="1"/>
        <v>1</v>
      </c>
      <c r="P7" s="30">
        <f t="shared" si="2"/>
        <v>0</v>
      </c>
      <c r="Q7" s="159">
        <f t="shared" si="3"/>
        <v>46174</v>
      </c>
      <c r="R7" s="26">
        <v>2196</v>
      </c>
      <c r="S7" s="26">
        <v>1</v>
      </c>
      <c r="T7" s="26" t="s">
        <v>748</v>
      </c>
      <c r="U7" s="26" t="s">
        <v>730</v>
      </c>
      <c r="V7" s="26" t="s">
        <v>161</v>
      </c>
      <c r="W7" s="26" t="s">
        <v>739</v>
      </c>
    </row>
    <row r="8" spans="1:23" x14ac:dyDescent="0.25">
      <c r="A8" s="117">
        <v>46174</v>
      </c>
      <c r="B8" s="4">
        <v>34682</v>
      </c>
      <c r="C8" s="119" t="s">
        <v>79</v>
      </c>
      <c r="D8" s="118">
        <v>1</v>
      </c>
      <c r="E8" s="42">
        <v>150</v>
      </c>
      <c r="F8" s="4"/>
      <c r="G8" s="40"/>
      <c r="H8" s="52" t="s">
        <v>143</v>
      </c>
      <c r="I8" s="33"/>
      <c r="J8" s="118">
        <v>46970</v>
      </c>
      <c r="K8" s="4"/>
      <c r="L8" s="117">
        <v>46175</v>
      </c>
      <c r="M8" s="41"/>
      <c r="N8" s="44"/>
      <c r="O8" s="30">
        <f t="shared" si="1"/>
        <v>1</v>
      </c>
      <c r="P8" s="30">
        <f t="shared" si="2"/>
        <v>0</v>
      </c>
      <c r="Q8" s="159">
        <f t="shared" si="3"/>
        <v>46174</v>
      </c>
      <c r="R8" s="26">
        <v>2196</v>
      </c>
      <c r="S8" s="26">
        <v>1</v>
      </c>
      <c r="T8" s="26" t="s">
        <v>748</v>
      </c>
      <c r="U8" s="26" t="s">
        <v>730</v>
      </c>
      <c r="V8" s="26" t="s">
        <v>161</v>
      </c>
      <c r="W8" s="26" t="s">
        <v>739</v>
      </c>
    </row>
    <row r="9" spans="1:23" x14ac:dyDescent="0.25">
      <c r="A9" s="117">
        <v>46174</v>
      </c>
      <c r="B9" s="4">
        <v>33584</v>
      </c>
      <c r="C9" s="119" t="s">
        <v>49</v>
      </c>
      <c r="D9" s="118">
        <v>1</v>
      </c>
      <c r="E9" s="42">
        <v>234</v>
      </c>
      <c r="F9" s="4"/>
      <c r="G9" s="40"/>
      <c r="H9" s="52" t="s">
        <v>143</v>
      </c>
      <c r="I9" s="33"/>
      <c r="J9" s="118">
        <v>46970</v>
      </c>
      <c r="K9" s="4"/>
      <c r="L9" s="117">
        <v>46175</v>
      </c>
      <c r="M9" s="41"/>
      <c r="N9" s="44"/>
      <c r="O9" s="30">
        <f t="shared" si="1"/>
        <v>1</v>
      </c>
      <c r="P9" s="30">
        <f t="shared" si="2"/>
        <v>0</v>
      </c>
      <c r="Q9" s="159">
        <f t="shared" si="3"/>
        <v>46174</v>
      </c>
      <c r="R9" s="26">
        <v>2196</v>
      </c>
      <c r="S9" s="26">
        <v>1</v>
      </c>
      <c r="T9" s="26" t="s">
        <v>748</v>
      </c>
      <c r="U9" s="26" t="s">
        <v>730</v>
      </c>
      <c r="V9" s="26" t="s">
        <v>161</v>
      </c>
      <c r="W9" s="26" t="s">
        <v>739</v>
      </c>
    </row>
    <row r="10" spans="1:23" x14ac:dyDescent="0.25">
      <c r="A10" s="117">
        <v>46174</v>
      </c>
      <c r="B10" s="4">
        <v>34936</v>
      </c>
      <c r="C10" s="119" t="s">
        <v>16</v>
      </c>
      <c r="D10" s="118">
        <v>1</v>
      </c>
      <c r="E10" s="42">
        <v>90</v>
      </c>
      <c r="F10" s="4"/>
      <c r="G10" s="40"/>
      <c r="H10" s="52" t="s">
        <v>143</v>
      </c>
      <c r="I10" s="33"/>
      <c r="J10" s="118">
        <v>46970</v>
      </c>
      <c r="K10" s="4"/>
      <c r="L10" s="117">
        <v>46175</v>
      </c>
      <c r="M10" s="41"/>
      <c r="N10" s="58"/>
      <c r="O10" s="57">
        <f t="shared" si="1"/>
        <v>1</v>
      </c>
      <c r="P10" s="57">
        <f t="shared" si="2"/>
        <v>0</v>
      </c>
      <c r="Q10" s="162">
        <f t="shared" si="3"/>
        <v>46174</v>
      </c>
      <c r="R10" s="26">
        <v>2196</v>
      </c>
      <c r="S10" s="26">
        <v>1</v>
      </c>
      <c r="T10" s="26" t="s">
        <v>748</v>
      </c>
      <c r="U10" s="26" t="s">
        <v>730</v>
      </c>
      <c r="V10" s="26" t="s">
        <v>161</v>
      </c>
      <c r="W10" s="26" t="s">
        <v>739</v>
      </c>
    </row>
    <row r="11" spans="1:23" x14ac:dyDescent="0.25">
      <c r="A11" s="117">
        <v>46174</v>
      </c>
      <c r="B11" s="4">
        <v>33631</v>
      </c>
      <c r="C11" s="119" t="s">
        <v>52</v>
      </c>
      <c r="D11" s="118">
        <v>1</v>
      </c>
      <c r="E11" s="42">
        <v>72</v>
      </c>
      <c r="F11" s="4"/>
      <c r="G11" s="40"/>
      <c r="H11" s="52" t="s">
        <v>143</v>
      </c>
      <c r="I11" s="33"/>
      <c r="J11" s="118">
        <v>46970</v>
      </c>
      <c r="K11" s="4"/>
      <c r="L11" s="117">
        <v>46175</v>
      </c>
      <c r="M11" s="41"/>
      <c r="N11" s="44"/>
      <c r="O11" s="30">
        <f t="shared" ref="O11:O42" si="4">IFERROR(IF(L11="",0,L11-A11),"")</f>
        <v>1</v>
      </c>
      <c r="P11" s="30">
        <f t="shared" ref="P11:P42" si="5">IFERROR(IF(M11="",0,M11-L11),"")</f>
        <v>0</v>
      </c>
      <c r="Q11" s="159">
        <f t="shared" ref="Q11:Q42" si="6">IFERROR(DATE(YEAR(A11),MONTH(A11),1),"")</f>
        <v>46174</v>
      </c>
      <c r="R11" s="26">
        <v>2196</v>
      </c>
      <c r="S11" s="26">
        <v>1</v>
      </c>
      <c r="T11" s="26" t="s">
        <v>748</v>
      </c>
      <c r="U11" s="26" t="s">
        <v>730</v>
      </c>
      <c r="V11" s="26" t="s">
        <v>161</v>
      </c>
      <c r="W11" s="26" t="s">
        <v>739</v>
      </c>
    </row>
    <row r="12" spans="1:23" x14ac:dyDescent="0.25">
      <c r="A12" s="117">
        <v>46174</v>
      </c>
      <c r="B12" s="4">
        <v>30851</v>
      </c>
      <c r="C12" s="119" t="s">
        <v>47</v>
      </c>
      <c r="D12" s="118">
        <v>1</v>
      </c>
      <c r="E12" s="42">
        <v>42</v>
      </c>
      <c r="F12" s="4"/>
      <c r="G12" s="40"/>
      <c r="H12" s="52" t="s">
        <v>143</v>
      </c>
      <c r="I12" s="33"/>
      <c r="J12" s="118">
        <v>46970</v>
      </c>
      <c r="K12" s="4"/>
      <c r="L12" s="117">
        <v>46175</v>
      </c>
      <c r="M12" s="41"/>
      <c r="N12" s="44"/>
      <c r="O12" s="30">
        <f t="shared" si="4"/>
        <v>1</v>
      </c>
      <c r="P12" s="30">
        <f t="shared" si="5"/>
        <v>0</v>
      </c>
      <c r="Q12" s="159">
        <f t="shared" si="6"/>
        <v>46174</v>
      </c>
      <c r="R12" s="26">
        <v>2196</v>
      </c>
      <c r="S12" s="26">
        <v>1</v>
      </c>
      <c r="T12" s="26" t="s">
        <v>748</v>
      </c>
      <c r="U12" s="26" t="s">
        <v>730</v>
      </c>
      <c r="V12" s="26" t="s">
        <v>161</v>
      </c>
      <c r="W12" s="26" t="s">
        <v>739</v>
      </c>
    </row>
    <row r="13" spans="1:23" x14ac:dyDescent="0.25">
      <c r="A13" s="117">
        <v>46174</v>
      </c>
      <c r="B13" s="4">
        <v>95092</v>
      </c>
      <c r="C13" s="119" t="s">
        <v>59</v>
      </c>
      <c r="D13" s="118">
        <v>1</v>
      </c>
      <c r="E13" s="42">
        <v>240</v>
      </c>
      <c r="F13" s="4"/>
      <c r="G13" s="40"/>
      <c r="H13" s="52" t="s">
        <v>143</v>
      </c>
      <c r="I13" s="33"/>
      <c r="J13" s="118">
        <v>46970</v>
      </c>
      <c r="K13" s="4"/>
      <c r="L13" s="117">
        <v>46175</v>
      </c>
      <c r="M13" s="41"/>
      <c r="N13" s="44"/>
      <c r="O13" s="30">
        <f t="shared" si="4"/>
        <v>1</v>
      </c>
      <c r="P13" s="30">
        <f t="shared" si="5"/>
        <v>0</v>
      </c>
      <c r="Q13" s="159">
        <f t="shared" si="6"/>
        <v>46174</v>
      </c>
      <c r="R13" s="26">
        <v>2196</v>
      </c>
      <c r="S13" s="26">
        <v>1</v>
      </c>
      <c r="T13" s="26" t="s">
        <v>748</v>
      </c>
      <c r="U13" s="26" t="s">
        <v>730</v>
      </c>
      <c r="V13" s="26" t="s">
        <v>161</v>
      </c>
      <c r="W13" s="26" t="s">
        <v>739</v>
      </c>
    </row>
    <row r="14" spans="1:23" x14ac:dyDescent="0.25">
      <c r="A14" s="117">
        <v>46174</v>
      </c>
      <c r="B14" s="4">
        <v>32196</v>
      </c>
      <c r="C14" s="119" t="s">
        <v>57</v>
      </c>
      <c r="D14" s="118">
        <v>1</v>
      </c>
      <c r="E14" s="42">
        <v>270</v>
      </c>
      <c r="F14" s="4"/>
      <c r="G14" s="40"/>
      <c r="H14" s="52" t="s">
        <v>143</v>
      </c>
      <c r="I14" s="33"/>
      <c r="J14" s="118">
        <v>46970</v>
      </c>
      <c r="K14" s="4"/>
      <c r="L14" s="117">
        <v>46175</v>
      </c>
      <c r="M14" s="41"/>
      <c r="N14" s="44"/>
      <c r="O14" s="30">
        <f t="shared" si="4"/>
        <v>1</v>
      </c>
      <c r="P14" s="30">
        <f t="shared" si="5"/>
        <v>0</v>
      </c>
      <c r="Q14" s="159">
        <f t="shared" si="6"/>
        <v>46174</v>
      </c>
      <c r="R14" s="26">
        <v>2196</v>
      </c>
      <c r="S14" s="26">
        <v>1</v>
      </c>
      <c r="T14" s="26" t="s">
        <v>748</v>
      </c>
      <c r="U14" s="26" t="s">
        <v>730</v>
      </c>
      <c r="V14" s="26" t="s">
        <v>161</v>
      </c>
      <c r="W14" s="26" t="s">
        <v>739</v>
      </c>
    </row>
    <row r="15" spans="1:23" x14ac:dyDescent="0.25">
      <c r="A15" s="117">
        <v>46174</v>
      </c>
      <c r="B15" s="4">
        <v>32203</v>
      </c>
      <c r="C15" s="119" t="s">
        <v>74</v>
      </c>
      <c r="D15" s="118">
        <v>1</v>
      </c>
      <c r="E15" s="42">
        <v>174</v>
      </c>
      <c r="F15" s="4"/>
      <c r="G15" s="40"/>
      <c r="H15" s="52" t="s">
        <v>143</v>
      </c>
      <c r="I15" s="33"/>
      <c r="J15" s="118">
        <v>46970</v>
      </c>
      <c r="K15" s="4"/>
      <c r="L15" s="117">
        <v>46175</v>
      </c>
      <c r="M15" s="41"/>
      <c r="N15" s="44"/>
      <c r="O15" s="30">
        <f t="shared" si="4"/>
        <v>1</v>
      </c>
      <c r="P15" s="30">
        <f t="shared" si="5"/>
        <v>0</v>
      </c>
      <c r="Q15" s="159">
        <f t="shared" si="6"/>
        <v>46174</v>
      </c>
      <c r="R15" s="26">
        <v>2196</v>
      </c>
      <c r="S15" s="26">
        <v>1</v>
      </c>
      <c r="T15" s="26" t="s">
        <v>748</v>
      </c>
      <c r="U15" s="26" t="s">
        <v>730</v>
      </c>
      <c r="V15" s="26" t="s">
        <v>161</v>
      </c>
      <c r="W15" s="26" t="s">
        <v>739</v>
      </c>
    </row>
    <row r="16" spans="1:23" x14ac:dyDescent="0.25">
      <c r="A16" s="117">
        <v>46174</v>
      </c>
      <c r="B16" s="4">
        <v>32208</v>
      </c>
      <c r="C16" s="119" t="s">
        <v>61</v>
      </c>
      <c r="D16" s="118">
        <v>1</v>
      </c>
      <c r="E16" s="42">
        <v>234</v>
      </c>
      <c r="F16" s="4"/>
      <c r="G16" s="40"/>
      <c r="H16" s="52" t="s">
        <v>143</v>
      </c>
      <c r="I16" s="33"/>
      <c r="J16" s="118">
        <v>46970</v>
      </c>
      <c r="K16" s="4"/>
      <c r="L16" s="117">
        <v>46175</v>
      </c>
      <c r="M16" s="41"/>
      <c r="N16" s="44"/>
      <c r="O16" s="30">
        <f t="shared" si="4"/>
        <v>1</v>
      </c>
      <c r="P16" s="30">
        <f t="shared" si="5"/>
        <v>0</v>
      </c>
      <c r="Q16" s="159">
        <f t="shared" si="6"/>
        <v>46174</v>
      </c>
      <c r="R16" s="26">
        <v>2196</v>
      </c>
      <c r="S16" s="26">
        <v>1</v>
      </c>
      <c r="T16" s="26" t="s">
        <v>748</v>
      </c>
      <c r="U16" s="26" t="s">
        <v>730</v>
      </c>
      <c r="V16" s="26" t="s">
        <v>161</v>
      </c>
      <c r="W16" s="26" t="s">
        <v>739</v>
      </c>
    </row>
    <row r="17" spans="1:23" x14ac:dyDescent="0.25">
      <c r="A17" s="117">
        <v>46174</v>
      </c>
      <c r="B17" s="4">
        <v>32446</v>
      </c>
      <c r="C17" s="119" t="s">
        <v>32</v>
      </c>
      <c r="D17" s="118">
        <v>1</v>
      </c>
      <c r="E17" s="42">
        <v>192</v>
      </c>
      <c r="F17" s="4"/>
      <c r="G17" s="40"/>
      <c r="H17" s="52" t="s">
        <v>143</v>
      </c>
      <c r="I17" s="33"/>
      <c r="J17" s="118">
        <v>46970</v>
      </c>
      <c r="K17" s="4"/>
      <c r="L17" s="117">
        <v>46175</v>
      </c>
      <c r="M17" s="41"/>
      <c r="N17" s="44"/>
      <c r="O17" s="30">
        <f t="shared" si="4"/>
        <v>1</v>
      </c>
      <c r="P17" s="30">
        <f t="shared" si="5"/>
        <v>0</v>
      </c>
      <c r="Q17" s="159">
        <f t="shared" si="6"/>
        <v>46174</v>
      </c>
      <c r="R17" s="26">
        <v>2196</v>
      </c>
      <c r="S17" s="26">
        <v>1</v>
      </c>
      <c r="T17" s="26" t="s">
        <v>748</v>
      </c>
      <c r="U17" s="26" t="s">
        <v>730</v>
      </c>
      <c r="V17" s="26" t="s">
        <v>161</v>
      </c>
      <c r="W17" s="26" t="s">
        <v>739</v>
      </c>
    </row>
    <row r="18" spans="1:23" x14ac:dyDescent="0.25">
      <c r="A18" s="117">
        <v>46174</v>
      </c>
      <c r="B18" s="4">
        <v>32547</v>
      </c>
      <c r="C18" s="119" t="s">
        <v>66</v>
      </c>
      <c r="D18" s="118">
        <v>1</v>
      </c>
      <c r="E18" s="42">
        <v>204</v>
      </c>
      <c r="F18" s="4"/>
      <c r="G18" s="40"/>
      <c r="H18" s="52" t="s">
        <v>143</v>
      </c>
      <c r="I18" s="33"/>
      <c r="J18" s="118">
        <v>46970</v>
      </c>
      <c r="K18" s="4"/>
      <c r="L18" s="117">
        <v>46175</v>
      </c>
      <c r="M18" s="41"/>
      <c r="N18" s="44"/>
      <c r="O18" s="30">
        <f t="shared" si="4"/>
        <v>1</v>
      </c>
      <c r="P18" s="30">
        <f t="shared" si="5"/>
        <v>0</v>
      </c>
      <c r="Q18" s="159">
        <f t="shared" si="6"/>
        <v>46174</v>
      </c>
      <c r="R18" s="26">
        <v>2196</v>
      </c>
      <c r="S18" s="26">
        <v>1</v>
      </c>
      <c r="T18" s="26" t="s">
        <v>748</v>
      </c>
      <c r="U18" s="26" t="s">
        <v>730</v>
      </c>
      <c r="V18" s="26" t="s">
        <v>161</v>
      </c>
      <c r="W18" s="26" t="s">
        <v>739</v>
      </c>
    </row>
    <row r="19" spans="1:23" x14ac:dyDescent="0.25">
      <c r="A19" s="117">
        <v>46174</v>
      </c>
      <c r="B19" s="4">
        <v>34932</v>
      </c>
      <c r="C19" s="119" t="s">
        <v>20</v>
      </c>
      <c r="D19" s="118">
        <v>1</v>
      </c>
      <c r="E19" s="42">
        <v>450</v>
      </c>
      <c r="F19" s="4"/>
      <c r="G19" s="40"/>
      <c r="H19" s="52" t="s">
        <v>143</v>
      </c>
      <c r="I19" s="33"/>
      <c r="J19" s="118">
        <v>46970</v>
      </c>
      <c r="K19" s="4"/>
      <c r="L19" s="117">
        <v>46175</v>
      </c>
      <c r="M19" s="41"/>
      <c r="N19" s="44"/>
      <c r="O19" s="30">
        <f t="shared" si="4"/>
        <v>1</v>
      </c>
      <c r="P19" s="30">
        <f t="shared" si="5"/>
        <v>0</v>
      </c>
      <c r="Q19" s="159">
        <f t="shared" si="6"/>
        <v>46174</v>
      </c>
      <c r="R19" s="26">
        <v>2196</v>
      </c>
      <c r="S19" s="26">
        <v>1</v>
      </c>
      <c r="T19" s="26" t="s">
        <v>748</v>
      </c>
      <c r="U19" s="26" t="s">
        <v>730</v>
      </c>
      <c r="V19" s="26" t="s">
        <v>161</v>
      </c>
      <c r="W19" s="26" t="s">
        <v>739</v>
      </c>
    </row>
    <row r="20" spans="1:23" x14ac:dyDescent="0.25">
      <c r="A20" s="117">
        <v>46174</v>
      </c>
      <c r="B20" s="4">
        <v>95701</v>
      </c>
      <c r="C20" s="119" t="s">
        <v>30</v>
      </c>
      <c r="D20" s="118">
        <v>1</v>
      </c>
      <c r="E20" s="42">
        <v>174</v>
      </c>
      <c r="F20" s="4"/>
      <c r="G20" s="40"/>
      <c r="H20" s="52" t="s">
        <v>143</v>
      </c>
      <c r="I20" s="33"/>
      <c r="J20" s="118">
        <v>46970</v>
      </c>
      <c r="K20" s="4"/>
      <c r="L20" s="117">
        <v>46175</v>
      </c>
      <c r="M20" s="41"/>
      <c r="N20" s="44"/>
      <c r="O20" s="30">
        <f t="shared" si="4"/>
        <v>1</v>
      </c>
      <c r="P20" s="30">
        <f t="shared" si="5"/>
        <v>0</v>
      </c>
      <c r="Q20" s="159">
        <f t="shared" si="6"/>
        <v>46174</v>
      </c>
      <c r="R20" s="26">
        <v>2196</v>
      </c>
      <c r="S20" s="26">
        <v>1</v>
      </c>
      <c r="T20" s="26" t="s">
        <v>748</v>
      </c>
      <c r="U20" s="26" t="s">
        <v>730</v>
      </c>
      <c r="V20" s="26" t="s">
        <v>161</v>
      </c>
      <c r="W20" s="26" t="s">
        <v>739</v>
      </c>
    </row>
    <row r="21" spans="1:23" x14ac:dyDescent="0.25">
      <c r="A21" s="117">
        <v>46174</v>
      </c>
      <c r="B21" s="4">
        <v>34491</v>
      </c>
      <c r="C21" s="119" t="s">
        <v>60</v>
      </c>
      <c r="D21" s="118">
        <v>1</v>
      </c>
      <c r="E21" s="42">
        <v>240</v>
      </c>
      <c r="F21" s="4"/>
      <c r="G21" s="40"/>
      <c r="H21" s="52" t="s">
        <v>143</v>
      </c>
      <c r="I21" s="33"/>
      <c r="J21" s="118">
        <v>46970</v>
      </c>
      <c r="K21" s="4"/>
      <c r="L21" s="117">
        <v>46175</v>
      </c>
      <c r="M21" s="41"/>
      <c r="N21" s="44"/>
      <c r="O21" s="30">
        <f t="shared" si="4"/>
        <v>1</v>
      </c>
      <c r="P21" s="30">
        <f t="shared" si="5"/>
        <v>0</v>
      </c>
      <c r="Q21" s="159">
        <f t="shared" si="6"/>
        <v>46174</v>
      </c>
      <c r="R21" s="26">
        <v>2196</v>
      </c>
      <c r="S21" s="26">
        <v>1</v>
      </c>
      <c r="T21" s="26" t="s">
        <v>748</v>
      </c>
      <c r="U21" s="26" t="s">
        <v>730</v>
      </c>
      <c r="V21" s="26" t="s">
        <v>161</v>
      </c>
      <c r="W21" s="26" t="s">
        <v>739</v>
      </c>
    </row>
    <row r="22" spans="1:23" x14ac:dyDescent="0.25">
      <c r="A22" s="117">
        <v>46174</v>
      </c>
      <c r="B22" s="4">
        <v>32620</v>
      </c>
      <c r="C22" s="119" t="s">
        <v>71</v>
      </c>
      <c r="D22" s="118">
        <v>1</v>
      </c>
      <c r="E22" s="42">
        <v>180</v>
      </c>
      <c r="F22" s="4"/>
      <c r="G22" s="40"/>
      <c r="H22" s="52" t="s">
        <v>143</v>
      </c>
      <c r="I22" s="33"/>
      <c r="J22" s="118">
        <v>46970</v>
      </c>
      <c r="K22" s="4"/>
      <c r="L22" s="117">
        <v>46175</v>
      </c>
      <c r="M22" s="41"/>
      <c r="N22" s="44"/>
      <c r="O22" s="30">
        <f t="shared" si="4"/>
        <v>1</v>
      </c>
      <c r="P22" s="30">
        <f t="shared" si="5"/>
        <v>0</v>
      </c>
      <c r="Q22" s="159">
        <f t="shared" si="6"/>
        <v>46174</v>
      </c>
      <c r="R22" s="26">
        <v>2196</v>
      </c>
      <c r="S22" s="26">
        <v>1</v>
      </c>
      <c r="T22" s="26" t="s">
        <v>748</v>
      </c>
      <c r="U22" s="26" t="s">
        <v>730</v>
      </c>
      <c r="V22" s="26" t="s">
        <v>161</v>
      </c>
      <c r="W22" s="26" t="s">
        <v>739</v>
      </c>
    </row>
    <row r="23" spans="1:23" x14ac:dyDescent="0.25">
      <c r="A23" s="117">
        <v>46174</v>
      </c>
      <c r="B23" s="4">
        <v>95076</v>
      </c>
      <c r="C23" s="119" t="s">
        <v>26</v>
      </c>
      <c r="D23" s="118">
        <v>1</v>
      </c>
      <c r="E23" s="42">
        <v>324</v>
      </c>
      <c r="F23" s="4"/>
      <c r="G23" s="40"/>
      <c r="H23" s="52" t="s">
        <v>143</v>
      </c>
      <c r="I23" s="33"/>
      <c r="J23" s="118">
        <v>46970</v>
      </c>
      <c r="K23" s="4"/>
      <c r="L23" s="117">
        <v>46175</v>
      </c>
      <c r="M23" s="41"/>
      <c r="N23" s="44"/>
      <c r="O23" s="30">
        <f t="shared" si="4"/>
        <v>1</v>
      </c>
      <c r="P23" s="30">
        <f t="shared" si="5"/>
        <v>0</v>
      </c>
      <c r="Q23" s="159">
        <f t="shared" si="6"/>
        <v>46174</v>
      </c>
      <c r="R23" s="26">
        <v>2196</v>
      </c>
      <c r="S23" s="26">
        <v>1</v>
      </c>
      <c r="T23" s="26" t="s">
        <v>748</v>
      </c>
      <c r="U23" s="26" t="s">
        <v>730</v>
      </c>
      <c r="V23" s="26" t="s">
        <v>161</v>
      </c>
      <c r="W23" s="26" t="s">
        <v>739</v>
      </c>
    </row>
    <row r="24" spans="1:23" x14ac:dyDescent="0.25">
      <c r="A24" s="117">
        <v>46174</v>
      </c>
      <c r="B24" s="4">
        <v>95275</v>
      </c>
      <c r="C24" s="119" t="s">
        <v>38</v>
      </c>
      <c r="D24" s="118">
        <v>1</v>
      </c>
      <c r="E24" s="42">
        <v>180</v>
      </c>
      <c r="F24" s="4"/>
      <c r="G24" s="40"/>
      <c r="H24" s="52" t="s">
        <v>143</v>
      </c>
      <c r="I24" s="33"/>
      <c r="J24" s="118">
        <v>46970</v>
      </c>
      <c r="K24" s="4"/>
      <c r="L24" s="117">
        <v>46175</v>
      </c>
      <c r="M24" s="41"/>
      <c r="N24" s="44"/>
      <c r="O24" s="30">
        <f t="shared" si="4"/>
        <v>1</v>
      </c>
      <c r="P24" s="30">
        <f t="shared" si="5"/>
        <v>0</v>
      </c>
      <c r="Q24" s="159">
        <f t="shared" si="6"/>
        <v>46174</v>
      </c>
      <c r="R24" s="26">
        <v>2196</v>
      </c>
      <c r="S24" s="26">
        <v>1</v>
      </c>
      <c r="T24" s="26" t="s">
        <v>748</v>
      </c>
      <c r="U24" s="26" t="s">
        <v>730</v>
      </c>
      <c r="V24" s="26" t="s">
        <v>161</v>
      </c>
      <c r="W24" s="26" t="s">
        <v>739</v>
      </c>
    </row>
    <row r="25" spans="1:23" x14ac:dyDescent="0.25">
      <c r="A25" s="117">
        <v>46174</v>
      </c>
      <c r="B25" s="4">
        <v>33272</v>
      </c>
      <c r="C25" s="119" t="s">
        <v>14</v>
      </c>
      <c r="D25" s="118">
        <v>1</v>
      </c>
      <c r="E25" s="42">
        <v>444</v>
      </c>
      <c r="F25" s="4"/>
      <c r="G25" s="40"/>
      <c r="H25" s="52" t="s">
        <v>143</v>
      </c>
      <c r="I25" s="33"/>
      <c r="J25" s="118">
        <v>46970</v>
      </c>
      <c r="K25" s="4"/>
      <c r="L25" s="117">
        <v>46175</v>
      </c>
      <c r="M25" s="41"/>
      <c r="N25" s="44"/>
      <c r="O25" s="30">
        <f t="shared" si="4"/>
        <v>1</v>
      </c>
      <c r="P25" s="30">
        <f t="shared" si="5"/>
        <v>0</v>
      </c>
      <c r="Q25" s="159">
        <f t="shared" si="6"/>
        <v>46174</v>
      </c>
      <c r="R25" s="26">
        <v>2196</v>
      </c>
      <c r="S25" s="26">
        <v>1</v>
      </c>
      <c r="T25" s="26" t="s">
        <v>748</v>
      </c>
      <c r="U25" s="26" t="s">
        <v>730</v>
      </c>
      <c r="V25" s="26" t="s">
        <v>161</v>
      </c>
      <c r="W25" s="26" t="s">
        <v>739</v>
      </c>
    </row>
    <row r="26" spans="1:23" x14ac:dyDescent="0.25">
      <c r="A26" s="117">
        <v>46174</v>
      </c>
      <c r="B26" s="4">
        <v>95108</v>
      </c>
      <c r="C26" s="119" t="s">
        <v>40</v>
      </c>
      <c r="D26" s="118">
        <v>1</v>
      </c>
      <c r="E26" s="42">
        <v>402</v>
      </c>
      <c r="F26" s="4"/>
      <c r="G26" s="40"/>
      <c r="H26" s="52" t="s">
        <v>143</v>
      </c>
      <c r="I26" s="33"/>
      <c r="J26" s="118">
        <v>46970</v>
      </c>
      <c r="K26" s="4"/>
      <c r="L26" s="117">
        <v>46175</v>
      </c>
      <c r="M26" s="41"/>
      <c r="N26" s="44"/>
      <c r="O26" s="30">
        <f t="shared" si="4"/>
        <v>1</v>
      </c>
      <c r="P26" s="30">
        <f t="shared" si="5"/>
        <v>0</v>
      </c>
      <c r="Q26" s="159">
        <f t="shared" si="6"/>
        <v>46174</v>
      </c>
      <c r="R26" s="26">
        <v>2196</v>
      </c>
      <c r="S26" s="26">
        <v>1</v>
      </c>
      <c r="T26" s="26" t="s">
        <v>748</v>
      </c>
      <c r="U26" s="26" t="s">
        <v>730</v>
      </c>
      <c r="V26" s="26" t="s">
        <v>161</v>
      </c>
      <c r="W26" s="26" t="s">
        <v>739</v>
      </c>
    </row>
    <row r="27" spans="1:23" x14ac:dyDescent="0.25">
      <c r="A27" s="117">
        <v>46174</v>
      </c>
      <c r="B27" s="4">
        <v>32630</v>
      </c>
      <c r="C27" s="119" t="s">
        <v>68</v>
      </c>
      <c r="D27" s="118">
        <v>1</v>
      </c>
      <c r="E27" s="42">
        <v>192</v>
      </c>
      <c r="F27" s="4"/>
      <c r="G27" s="40"/>
      <c r="H27" s="52" t="s">
        <v>143</v>
      </c>
      <c r="I27" s="33"/>
      <c r="J27" s="118">
        <v>46970</v>
      </c>
      <c r="K27" s="4"/>
      <c r="L27" s="117">
        <v>46175</v>
      </c>
      <c r="M27" s="41"/>
      <c r="N27" s="44"/>
      <c r="O27" s="30">
        <f t="shared" si="4"/>
        <v>1</v>
      </c>
      <c r="P27" s="30">
        <f t="shared" si="5"/>
        <v>0</v>
      </c>
      <c r="Q27" s="159">
        <f t="shared" si="6"/>
        <v>46174</v>
      </c>
      <c r="R27" s="26">
        <v>2196</v>
      </c>
      <c r="S27" s="26">
        <v>1</v>
      </c>
      <c r="T27" s="26" t="s">
        <v>748</v>
      </c>
      <c r="U27" s="26" t="s">
        <v>730</v>
      </c>
      <c r="V27" s="26" t="s">
        <v>161</v>
      </c>
      <c r="W27" s="26" t="s">
        <v>739</v>
      </c>
    </row>
    <row r="28" spans="1:23" x14ac:dyDescent="0.25">
      <c r="A28" s="117">
        <v>46174</v>
      </c>
      <c r="B28" s="4">
        <v>34852</v>
      </c>
      <c r="C28" s="119" t="s">
        <v>67</v>
      </c>
      <c r="D28" s="118">
        <v>1</v>
      </c>
      <c r="E28" s="42">
        <v>204</v>
      </c>
      <c r="F28" s="4"/>
      <c r="G28" s="40"/>
      <c r="H28" s="52" t="s">
        <v>143</v>
      </c>
      <c r="I28" s="33"/>
      <c r="J28" s="118">
        <v>46970</v>
      </c>
      <c r="K28" s="4"/>
      <c r="L28" s="117">
        <v>46175</v>
      </c>
      <c r="M28" s="41"/>
      <c r="N28" s="44"/>
      <c r="O28" s="30">
        <f t="shared" si="4"/>
        <v>1</v>
      </c>
      <c r="P28" s="30">
        <f t="shared" si="5"/>
        <v>0</v>
      </c>
      <c r="Q28" s="159">
        <f t="shared" si="6"/>
        <v>46174</v>
      </c>
      <c r="R28" s="26">
        <v>2196</v>
      </c>
      <c r="S28" s="26">
        <v>1</v>
      </c>
      <c r="T28" s="26" t="s">
        <v>748</v>
      </c>
      <c r="U28" s="26" t="s">
        <v>730</v>
      </c>
      <c r="V28" s="26" t="s">
        <v>161</v>
      </c>
      <c r="W28" s="26" t="s">
        <v>739</v>
      </c>
    </row>
    <row r="29" spans="1:23" x14ac:dyDescent="0.25">
      <c r="A29" s="117">
        <v>46174</v>
      </c>
      <c r="B29" s="4">
        <v>34437</v>
      </c>
      <c r="C29" s="119" t="s">
        <v>55</v>
      </c>
      <c r="D29" s="118">
        <v>1</v>
      </c>
      <c r="E29" s="42">
        <v>360</v>
      </c>
      <c r="F29" s="4"/>
      <c r="G29" s="40"/>
      <c r="H29" s="52" t="s">
        <v>143</v>
      </c>
      <c r="I29" s="33"/>
      <c r="J29" s="118">
        <v>46970</v>
      </c>
      <c r="K29" s="4"/>
      <c r="L29" s="117">
        <v>46175</v>
      </c>
      <c r="M29" s="41"/>
      <c r="N29" s="44"/>
      <c r="O29" s="30">
        <f t="shared" si="4"/>
        <v>1</v>
      </c>
      <c r="P29" s="30">
        <f t="shared" si="5"/>
        <v>0</v>
      </c>
      <c r="Q29" s="159">
        <f t="shared" si="6"/>
        <v>46174</v>
      </c>
      <c r="R29" s="26">
        <v>2196</v>
      </c>
      <c r="S29" s="26">
        <v>1</v>
      </c>
      <c r="T29" s="26" t="s">
        <v>748</v>
      </c>
      <c r="U29" s="26" t="s">
        <v>730</v>
      </c>
      <c r="V29" s="26" t="s">
        <v>161</v>
      </c>
      <c r="W29" s="26" t="s">
        <v>739</v>
      </c>
    </row>
    <row r="30" spans="1:23" x14ac:dyDescent="0.25">
      <c r="A30" s="117">
        <v>46174</v>
      </c>
      <c r="B30" s="4">
        <v>95355</v>
      </c>
      <c r="C30" s="119" t="s">
        <v>48</v>
      </c>
      <c r="D30" s="118">
        <v>1</v>
      </c>
      <c r="E30" s="42">
        <v>912</v>
      </c>
      <c r="F30" s="4"/>
      <c r="G30" s="40"/>
      <c r="H30" s="52" t="s">
        <v>143</v>
      </c>
      <c r="I30" s="33"/>
      <c r="J30" s="118">
        <v>46970</v>
      </c>
      <c r="K30" s="4"/>
      <c r="L30" s="117">
        <v>46175</v>
      </c>
      <c r="M30" s="41"/>
      <c r="N30" s="44"/>
      <c r="O30" s="30">
        <f t="shared" si="4"/>
        <v>1</v>
      </c>
      <c r="P30" s="30">
        <f t="shared" si="5"/>
        <v>0</v>
      </c>
      <c r="Q30" s="159">
        <f t="shared" si="6"/>
        <v>46174</v>
      </c>
      <c r="R30" s="26">
        <v>2196</v>
      </c>
      <c r="S30" s="26">
        <v>1</v>
      </c>
      <c r="T30" s="26" t="s">
        <v>748</v>
      </c>
      <c r="U30" s="26" t="s">
        <v>730</v>
      </c>
      <c r="V30" s="26" t="s">
        <v>161</v>
      </c>
      <c r="W30" s="26" t="s">
        <v>739</v>
      </c>
    </row>
    <row r="31" spans="1:23" x14ac:dyDescent="0.25">
      <c r="A31" s="117">
        <v>46174</v>
      </c>
      <c r="B31" s="4">
        <v>95003</v>
      </c>
      <c r="C31" s="119" t="s">
        <v>64</v>
      </c>
      <c r="D31" s="118">
        <v>1</v>
      </c>
      <c r="E31" s="42">
        <v>210</v>
      </c>
      <c r="F31" s="4"/>
      <c r="G31" s="40"/>
      <c r="H31" s="52" t="s">
        <v>143</v>
      </c>
      <c r="I31" s="33"/>
      <c r="J31" s="118">
        <v>46970</v>
      </c>
      <c r="K31" s="4"/>
      <c r="L31" s="117">
        <v>46175</v>
      </c>
      <c r="M31" s="41"/>
      <c r="N31" s="44"/>
      <c r="O31" s="30">
        <f t="shared" si="4"/>
        <v>1</v>
      </c>
      <c r="P31" s="30">
        <f t="shared" si="5"/>
        <v>0</v>
      </c>
      <c r="Q31" s="159">
        <f t="shared" si="6"/>
        <v>46174</v>
      </c>
      <c r="R31" s="26">
        <v>2196</v>
      </c>
      <c r="S31" s="26">
        <v>1</v>
      </c>
      <c r="T31" s="26" t="s">
        <v>748</v>
      </c>
      <c r="U31" s="26" t="s">
        <v>730</v>
      </c>
      <c r="V31" s="26" t="s">
        <v>161</v>
      </c>
      <c r="W31" s="26" t="s">
        <v>739</v>
      </c>
    </row>
    <row r="32" spans="1:23" x14ac:dyDescent="0.25">
      <c r="A32" s="117">
        <v>46174</v>
      </c>
      <c r="B32" s="4">
        <v>32629</v>
      </c>
      <c r="C32" s="119" t="s">
        <v>62</v>
      </c>
      <c r="D32" s="118">
        <v>1</v>
      </c>
      <c r="E32" s="42">
        <v>222</v>
      </c>
      <c r="F32" s="4"/>
      <c r="G32" s="40"/>
      <c r="H32" s="52" t="s">
        <v>143</v>
      </c>
      <c r="I32" s="33"/>
      <c r="J32" s="118">
        <v>46970</v>
      </c>
      <c r="K32" s="4"/>
      <c r="L32" s="117">
        <v>46175</v>
      </c>
      <c r="M32" s="41"/>
      <c r="N32" s="44"/>
      <c r="O32" s="30">
        <f t="shared" si="4"/>
        <v>1</v>
      </c>
      <c r="P32" s="30">
        <f t="shared" si="5"/>
        <v>0</v>
      </c>
      <c r="Q32" s="159">
        <f t="shared" si="6"/>
        <v>46174</v>
      </c>
      <c r="R32" s="26">
        <v>2196</v>
      </c>
      <c r="S32" s="26">
        <v>1</v>
      </c>
      <c r="T32" s="26" t="s">
        <v>748</v>
      </c>
      <c r="U32" s="26" t="s">
        <v>730</v>
      </c>
      <c r="V32" s="26" t="s">
        <v>161</v>
      </c>
      <c r="W32" s="26" t="s">
        <v>739</v>
      </c>
    </row>
    <row r="33" spans="1:23" x14ac:dyDescent="0.25">
      <c r="A33" s="117">
        <v>46174</v>
      </c>
      <c r="B33" s="4">
        <v>33253</v>
      </c>
      <c r="C33" s="119" t="s">
        <v>58</v>
      </c>
      <c r="D33" s="118">
        <v>1</v>
      </c>
      <c r="E33" s="42">
        <v>264</v>
      </c>
      <c r="F33" s="4"/>
      <c r="G33" s="40"/>
      <c r="H33" s="52" t="s">
        <v>143</v>
      </c>
      <c r="I33" s="33"/>
      <c r="J33" s="118">
        <v>46970</v>
      </c>
      <c r="K33" s="4"/>
      <c r="L33" s="117">
        <v>46175</v>
      </c>
      <c r="M33" s="41"/>
      <c r="N33" s="44"/>
      <c r="O33" s="30">
        <f t="shared" si="4"/>
        <v>1</v>
      </c>
      <c r="P33" s="30">
        <f t="shared" si="5"/>
        <v>0</v>
      </c>
      <c r="Q33" s="159">
        <f t="shared" si="6"/>
        <v>46174</v>
      </c>
      <c r="R33" s="26">
        <v>2196</v>
      </c>
      <c r="S33" s="26">
        <v>1</v>
      </c>
      <c r="T33" s="26" t="s">
        <v>748</v>
      </c>
      <c r="U33" s="26" t="s">
        <v>730</v>
      </c>
      <c r="V33" s="26" t="s">
        <v>161</v>
      </c>
      <c r="W33" s="26" t="s">
        <v>739</v>
      </c>
    </row>
    <row r="34" spans="1:23" x14ac:dyDescent="0.25">
      <c r="A34" s="117">
        <v>46174</v>
      </c>
      <c r="B34" s="4">
        <v>34921</v>
      </c>
      <c r="C34" s="119" t="s">
        <v>77</v>
      </c>
      <c r="D34" s="118">
        <v>1</v>
      </c>
      <c r="E34" s="42">
        <v>150</v>
      </c>
      <c r="F34" s="4"/>
      <c r="G34" s="40"/>
      <c r="H34" s="52" t="s">
        <v>143</v>
      </c>
      <c r="I34" s="33"/>
      <c r="J34" s="118">
        <v>46970</v>
      </c>
      <c r="K34" s="4"/>
      <c r="L34" s="117">
        <v>46175</v>
      </c>
      <c r="M34" s="41"/>
      <c r="N34" s="44"/>
      <c r="O34" s="30">
        <f t="shared" si="4"/>
        <v>1</v>
      </c>
      <c r="P34" s="30">
        <f t="shared" si="5"/>
        <v>0</v>
      </c>
      <c r="Q34" s="159">
        <f t="shared" si="6"/>
        <v>46174</v>
      </c>
      <c r="R34" s="26">
        <v>2196</v>
      </c>
      <c r="S34" s="26">
        <v>1</v>
      </c>
      <c r="T34" s="26" t="s">
        <v>748</v>
      </c>
      <c r="U34" s="26" t="s">
        <v>730</v>
      </c>
      <c r="V34" s="26" t="s">
        <v>161</v>
      </c>
      <c r="W34" s="26" t="s">
        <v>739</v>
      </c>
    </row>
    <row r="35" spans="1:23" x14ac:dyDescent="0.25">
      <c r="A35" s="117">
        <v>46174</v>
      </c>
      <c r="B35" s="4">
        <v>95119</v>
      </c>
      <c r="C35" s="119" t="s">
        <v>53</v>
      </c>
      <c r="D35" s="118">
        <v>1</v>
      </c>
      <c r="E35" s="42">
        <v>450</v>
      </c>
      <c r="F35" s="4"/>
      <c r="G35" s="40"/>
      <c r="H35" s="52" t="s">
        <v>143</v>
      </c>
      <c r="I35" s="33"/>
      <c r="J35" s="118">
        <v>46970</v>
      </c>
      <c r="K35" s="4"/>
      <c r="L35" s="117">
        <v>46175</v>
      </c>
      <c r="M35" s="41"/>
      <c r="N35" s="44"/>
      <c r="O35" s="30">
        <f t="shared" si="4"/>
        <v>1</v>
      </c>
      <c r="P35" s="30">
        <f t="shared" si="5"/>
        <v>0</v>
      </c>
      <c r="Q35" s="159">
        <f t="shared" si="6"/>
        <v>46174</v>
      </c>
      <c r="R35" s="26">
        <v>2196</v>
      </c>
      <c r="S35" s="26">
        <v>1</v>
      </c>
      <c r="T35" s="26" t="s">
        <v>748</v>
      </c>
      <c r="U35" s="26" t="s">
        <v>730</v>
      </c>
      <c r="V35" s="26" t="s">
        <v>161</v>
      </c>
      <c r="W35" s="26" t="s">
        <v>739</v>
      </c>
    </row>
    <row r="36" spans="1:23" x14ac:dyDescent="0.25">
      <c r="A36" s="117">
        <v>46174</v>
      </c>
      <c r="B36" s="4">
        <v>34915</v>
      </c>
      <c r="C36" s="119" t="s">
        <v>65</v>
      </c>
      <c r="D36" s="118">
        <v>1</v>
      </c>
      <c r="E36" s="42">
        <v>204</v>
      </c>
      <c r="F36" s="4"/>
      <c r="G36" s="40"/>
      <c r="H36" s="52" t="s">
        <v>143</v>
      </c>
      <c r="I36" s="33"/>
      <c r="J36" s="118">
        <v>46970</v>
      </c>
      <c r="K36" s="4"/>
      <c r="L36" s="117">
        <v>46175</v>
      </c>
      <c r="M36" s="41"/>
      <c r="N36" s="44"/>
      <c r="O36" s="30">
        <f t="shared" si="4"/>
        <v>1</v>
      </c>
      <c r="P36" s="30">
        <f t="shared" si="5"/>
        <v>0</v>
      </c>
      <c r="Q36" s="159">
        <f t="shared" si="6"/>
        <v>46174</v>
      </c>
      <c r="R36" s="26">
        <v>2196</v>
      </c>
      <c r="S36" s="26">
        <v>1</v>
      </c>
      <c r="T36" s="26" t="s">
        <v>748</v>
      </c>
      <c r="U36" s="26" t="s">
        <v>730</v>
      </c>
      <c r="V36" s="26" t="s">
        <v>161</v>
      </c>
      <c r="W36" s="26" t="s">
        <v>739</v>
      </c>
    </row>
    <row r="37" spans="1:23" x14ac:dyDescent="0.25">
      <c r="A37" s="117">
        <v>46174</v>
      </c>
      <c r="B37" s="4">
        <v>95706</v>
      </c>
      <c r="C37" s="119" t="s">
        <v>73</v>
      </c>
      <c r="D37" s="118">
        <v>1</v>
      </c>
      <c r="E37" s="42">
        <v>180</v>
      </c>
      <c r="F37" s="4"/>
      <c r="G37" s="40"/>
      <c r="H37" s="52" t="s">
        <v>143</v>
      </c>
      <c r="I37" s="33"/>
      <c r="J37" s="118">
        <v>46970</v>
      </c>
      <c r="K37" s="4"/>
      <c r="L37" s="117">
        <v>46175</v>
      </c>
      <c r="M37" s="41"/>
      <c r="N37" s="44"/>
      <c r="O37" s="30">
        <f t="shared" si="4"/>
        <v>1</v>
      </c>
      <c r="P37" s="30">
        <f t="shared" si="5"/>
        <v>0</v>
      </c>
      <c r="Q37" s="159">
        <f t="shared" si="6"/>
        <v>46174</v>
      </c>
      <c r="R37" s="26">
        <v>2196</v>
      </c>
      <c r="S37" s="26">
        <v>1</v>
      </c>
      <c r="T37" s="26" t="s">
        <v>748</v>
      </c>
      <c r="U37" s="26" t="s">
        <v>730</v>
      </c>
      <c r="V37" s="26" t="s">
        <v>161</v>
      </c>
      <c r="W37" s="26" t="s">
        <v>739</v>
      </c>
    </row>
    <row r="38" spans="1:23" x14ac:dyDescent="0.25">
      <c r="A38" s="117">
        <v>46174</v>
      </c>
      <c r="B38" s="4">
        <v>32198</v>
      </c>
      <c r="C38" s="119" t="s">
        <v>70</v>
      </c>
      <c r="D38" s="118">
        <v>1</v>
      </c>
      <c r="E38" s="42">
        <v>180</v>
      </c>
      <c r="F38" s="4"/>
      <c r="G38" s="40"/>
      <c r="H38" s="52" t="s">
        <v>143</v>
      </c>
      <c r="I38" s="33"/>
      <c r="J38" s="118">
        <v>46970</v>
      </c>
      <c r="K38" s="4"/>
      <c r="L38" s="117">
        <v>46175</v>
      </c>
      <c r="M38" s="41"/>
      <c r="N38" s="44"/>
      <c r="O38" s="30">
        <f t="shared" si="4"/>
        <v>1</v>
      </c>
      <c r="P38" s="30">
        <f t="shared" si="5"/>
        <v>0</v>
      </c>
      <c r="Q38" s="159">
        <f t="shared" si="6"/>
        <v>46174</v>
      </c>
      <c r="R38" s="26">
        <v>2196</v>
      </c>
      <c r="S38" s="26">
        <v>1</v>
      </c>
      <c r="T38" s="26" t="s">
        <v>748</v>
      </c>
      <c r="U38" s="26" t="s">
        <v>730</v>
      </c>
      <c r="V38" s="26" t="s">
        <v>161</v>
      </c>
      <c r="W38" s="26" t="s">
        <v>739</v>
      </c>
    </row>
    <row r="39" spans="1:23" x14ac:dyDescent="0.25">
      <c r="A39" s="117">
        <v>46174</v>
      </c>
      <c r="B39" s="4">
        <v>32199</v>
      </c>
      <c r="C39" s="119" t="s">
        <v>54</v>
      </c>
      <c r="D39" s="118">
        <v>1</v>
      </c>
      <c r="E39" s="42">
        <v>402</v>
      </c>
      <c r="F39" s="4"/>
      <c r="G39" s="40"/>
      <c r="H39" s="52" t="s">
        <v>143</v>
      </c>
      <c r="I39" s="33"/>
      <c r="J39" s="118">
        <v>46970</v>
      </c>
      <c r="K39" s="4"/>
      <c r="L39" s="117">
        <v>46175</v>
      </c>
      <c r="M39" s="41"/>
      <c r="N39" s="44"/>
      <c r="O39" s="30">
        <f t="shared" si="4"/>
        <v>1</v>
      </c>
      <c r="P39" s="30">
        <f t="shared" si="5"/>
        <v>0</v>
      </c>
      <c r="Q39" s="159">
        <f t="shared" si="6"/>
        <v>46174</v>
      </c>
      <c r="R39" s="26">
        <v>2196</v>
      </c>
      <c r="S39" s="26">
        <v>1</v>
      </c>
      <c r="T39" s="26" t="s">
        <v>748</v>
      </c>
      <c r="U39" s="26" t="s">
        <v>730</v>
      </c>
      <c r="V39" s="26" t="s">
        <v>161</v>
      </c>
      <c r="W39" s="26" t="s">
        <v>739</v>
      </c>
    </row>
    <row r="40" spans="1:23" x14ac:dyDescent="0.25">
      <c r="A40" s="117">
        <v>46174</v>
      </c>
      <c r="B40" s="4">
        <v>32447</v>
      </c>
      <c r="C40" s="119" t="s">
        <v>75</v>
      </c>
      <c r="D40" s="118">
        <v>1</v>
      </c>
      <c r="E40" s="42">
        <v>162</v>
      </c>
      <c r="F40" s="4"/>
      <c r="G40" s="40"/>
      <c r="H40" s="52" t="s">
        <v>143</v>
      </c>
      <c r="I40" s="33"/>
      <c r="J40" s="118">
        <v>46970</v>
      </c>
      <c r="K40" s="4"/>
      <c r="L40" s="117">
        <v>46175</v>
      </c>
      <c r="M40" s="41"/>
      <c r="N40" s="44"/>
      <c r="O40" s="30">
        <f t="shared" si="4"/>
        <v>1</v>
      </c>
      <c r="P40" s="30">
        <f t="shared" si="5"/>
        <v>0</v>
      </c>
      <c r="Q40" s="159">
        <f t="shared" si="6"/>
        <v>46174</v>
      </c>
      <c r="R40" s="26">
        <v>2196</v>
      </c>
      <c r="S40" s="26">
        <v>1</v>
      </c>
      <c r="T40" s="26" t="s">
        <v>748</v>
      </c>
      <c r="U40" s="26" t="s">
        <v>730</v>
      </c>
      <c r="V40" s="26" t="s">
        <v>161</v>
      </c>
      <c r="W40" s="26" t="s">
        <v>739</v>
      </c>
    </row>
    <row r="41" spans="1:23" x14ac:dyDescent="0.25">
      <c r="A41" s="117">
        <v>46174</v>
      </c>
      <c r="B41" s="4">
        <v>32448</v>
      </c>
      <c r="C41" s="119" t="s">
        <v>69</v>
      </c>
      <c r="D41" s="118">
        <v>1</v>
      </c>
      <c r="E41" s="42">
        <v>192</v>
      </c>
      <c r="F41" s="4"/>
      <c r="G41" s="40"/>
      <c r="H41" s="52" t="s">
        <v>143</v>
      </c>
      <c r="I41" s="33"/>
      <c r="J41" s="118">
        <v>46970</v>
      </c>
      <c r="K41" s="4"/>
      <c r="L41" s="117">
        <v>46175</v>
      </c>
      <c r="M41" s="41"/>
      <c r="N41" s="44"/>
      <c r="O41" s="30">
        <f t="shared" si="4"/>
        <v>1</v>
      </c>
      <c r="P41" s="30">
        <f t="shared" si="5"/>
        <v>0</v>
      </c>
      <c r="Q41" s="159">
        <f t="shared" si="6"/>
        <v>46174</v>
      </c>
      <c r="R41" s="26">
        <v>2196</v>
      </c>
      <c r="S41" s="26">
        <v>1</v>
      </c>
      <c r="T41" s="26" t="s">
        <v>748</v>
      </c>
      <c r="U41" s="26" t="s">
        <v>730</v>
      </c>
      <c r="V41" s="26" t="s">
        <v>161</v>
      </c>
      <c r="W41" s="26" t="s">
        <v>739</v>
      </c>
    </row>
    <row r="42" spans="1:23" x14ac:dyDescent="0.25">
      <c r="A42" s="117">
        <v>46174</v>
      </c>
      <c r="B42" s="4">
        <v>32209</v>
      </c>
      <c r="C42" s="119" t="s">
        <v>18</v>
      </c>
      <c r="D42" s="118">
        <v>1</v>
      </c>
      <c r="E42" s="42">
        <v>882</v>
      </c>
      <c r="F42" s="4"/>
      <c r="G42" s="40"/>
      <c r="H42" s="52" t="s">
        <v>143</v>
      </c>
      <c r="I42" s="33"/>
      <c r="J42" s="118">
        <v>46970</v>
      </c>
      <c r="K42" s="4"/>
      <c r="L42" s="117">
        <v>46175</v>
      </c>
      <c r="M42" s="41"/>
      <c r="N42" s="44"/>
      <c r="O42" s="30">
        <f t="shared" si="4"/>
        <v>1</v>
      </c>
      <c r="P42" s="30">
        <f t="shared" si="5"/>
        <v>0</v>
      </c>
      <c r="Q42" s="159">
        <f t="shared" si="6"/>
        <v>46174</v>
      </c>
      <c r="R42" s="26">
        <v>2196</v>
      </c>
      <c r="S42" s="26">
        <v>1</v>
      </c>
      <c r="T42" s="26" t="s">
        <v>748</v>
      </c>
      <c r="U42" s="26" t="s">
        <v>730</v>
      </c>
      <c r="V42" s="26" t="s">
        <v>161</v>
      </c>
      <c r="W42" s="26" t="s">
        <v>739</v>
      </c>
    </row>
    <row r="43" spans="1:23" x14ac:dyDescent="0.25">
      <c r="A43" s="117">
        <v>46174</v>
      </c>
      <c r="B43" s="4">
        <v>34936</v>
      </c>
      <c r="C43" s="119" t="s">
        <v>16</v>
      </c>
      <c r="D43" s="118">
        <v>1</v>
      </c>
      <c r="E43" s="42">
        <v>480</v>
      </c>
      <c r="F43" s="4"/>
      <c r="G43" s="40"/>
      <c r="H43" s="52" t="s">
        <v>143</v>
      </c>
      <c r="I43" s="33"/>
      <c r="J43" s="4">
        <v>46968</v>
      </c>
      <c r="K43" s="4"/>
      <c r="L43" s="117">
        <v>46175</v>
      </c>
      <c r="M43" s="41"/>
      <c r="N43" s="44"/>
      <c r="O43" s="30">
        <f t="shared" ref="O43:O64" si="7">IFERROR(IF(L43="",0,L43-A43),"")</f>
        <v>1</v>
      </c>
      <c r="P43" s="30">
        <f t="shared" ref="P43:P64" si="8">IFERROR(IF(M43="",0,M43-L43),"")</f>
        <v>0</v>
      </c>
      <c r="Q43" s="159">
        <f t="shared" ref="Q43:Q64" si="9">IFERROR(DATE(YEAR(A43),MONTH(A43),1),"")</f>
        <v>46174</v>
      </c>
      <c r="R43" s="26">
        <v>2196</v>
      </c>
      <c r="S43" s="26">
        <v>1</v>
      </c>
      <c r="T43" s="26" t="s">
        <v>748</v>
      </c>
      <c r="U43" s="26" t="s">
        <v>730</v>
      </c>
      <c r="V43" s="26" t="s">
        <v>161</v>
      </c>
      <c r="W43" s="26" t="s">
        <v>739</v>
      </c>
    </row>
    <row r="44" spans="1:23" x14ac:dyDescent="0.25">
      <c r="A44" s="117">
        <v>46174</v>
      </c>
      <c r="B44" s="52">
        <v>33584</v>
      </c>
      <c r="C44" s="119" t="s">
        <v>49</v>
      </c>
      <c r="D44" s="118">
        <v>1</v>
      </c>
      <c r="E44" s="54">
        <v>480</v>
      </c>
      <c r="F44" s="52"/>
      <c r="G44" s="55"/>
      <c r="H44" s="52" t="s">
        <v>143</v>
      </c>
      <c r="I44" s="56"/>
      <c r="J44" s="4">
        <v>46968</v>
      </c>
      <c r="K44" s="52"/>
      <c r="L44" s="117">
        <v>46175</v>
      </c>
      <c r="M44" s="51"/>
      <c r="N44" s="44"/>
      <c r="O44" s="30">
        <f t="shared" si="7"/>
        <v>1</v>
      </c>
      <c r="P44" s="30">
        <f t="shared" si="8"/>
        <v>0</v>
      </c>
      <c r="Q44" s="159">
        <f t="shared" si="9"/>
        <v>46174</v>
      </c>
      <c r="R44" s="26">
        <v>2196</v>
      </c>
      <c r="S44" s="26">
        <v>1</v>
      </c>
      <c r="T44" s="26" t="s">
        <v>748</v>
      </c>
      <c r="U44" s="26" t="s">
        <v>730</v>
      </c>
      <c r="V44" s="26" t="s">
        <v>161</v>
      </c>
      <c r="W44" s="26" t="s">
        <v>739</v>
      </c>
    </row>
    <row r="45" spans="1:23" x14ac:dyDescent="0.25">
      <c r="A45" s="117">
        <v>46174</v>
      </c>
      <c r="B45" s="4">
        <v>33271</v>
      </c>
      <c r="C45" s="119" t="s">
        <v>6</v>
      </c>
      <c r="D45" s="118">
        <v>1</v>
      </c>
      <c r="E45" s="42">
        <v>480</v>
      </c>
      <c r="F45" s="4"/>
      <c r="G45" s="40"/>
      <c r="H45" s="52" t="s">
        <v>143</v>
      </c>
      <c r="I45" s="33"/>
      <c r="J45" s="4">
        <v>46968</v>
      </c>
      <c r="K45" s="4"/>
      <c r="L45" s="117">
        <v>46175</v>
      </c>
      <c r="M45" s="41"/>
      <c r="N45" s="44"/>
      <c r="O45" s="30">
        <f t="shared" si="7"/>
        <v>1</v>
      </c>
      <c r="P45" s="30">
        <f t="shared" si="8"/>
        <v>0</v>
      </c>
      <c r="Q45" s="159">
        <f t="shared" si="9"/>
        <v>46174</v>
      </c>
      <c r="R45" s="26">
        <v>2196</v>
      </c>
      <c r="S45" s="26">
        <v>1</v>
      </c>
      <c r="T45" s="26" t="s">
        <v>748</v>
      </c>
      <c r="U45" s="26" t="s">
        <v>730</v>
      </c>
      <c r="V45" s="26" t="s">
        <v>161</v>
      </c>
      <c r="W45" s="26" t="s">
        <v>739</v>
      </c>
    </row>
    <row r="46" spans="1:23" x14ac:dyDescent="0.25">
      <c r="A46" s="117">
        <v>46174</v>
      </c>
      <c r="B46" s="4">
        <v>95679</v>
      </c>
      <c r="C46" s="119" t="s">
        <v>8</v>
      </c>
      <c r="D46" s="118">
        <v>1</v>
      </c>
      <c r="E46" s="42">
        <v>480</v>
      </c>
      <c r="F46" s="4"/>
      <c r="G46" s="40"/>
      <c r="H46" s="52" t="s">
        <v>143</v>
      </c>
      <c r="I46" s="33"/>
      <c r="J46" s="4">
        <v>46968</v>
      </c>
      <c r="K46" s="4"/>
      <c r="L46" s="117">
        <v>46175</v>
      </c>
      <c r="M46" s="41"/>
      <c r="N46" s="44"/>
      <c r="O46" s="30">
        <f t="shared" si="7"/>
        <v>1</v>
      </c>
      <c r="P46" s="30">
        <f t="shared" si="8"/>
        <v>0</v>
      </c>
      <c r="Q46" s="159">
        <f t="shared" si="9"/>
        <v>46174</v>
      </c>
      <c r="R46" s="26">
        <v>2196</v>
      </c>
      <c r="S46" s="26">
        <v>1</v>
      </c>
      <c r="T46" s="26" t="s">
        <v>748</v>
      </c>
      <c r="U46" s="26" t="s">
        <v>730</v>
      </c>
      <c r="V46" s="26" t="s">
        <v>161</v>
      </c>
      <c r="W46" s="26" t="s">
        <v>739</v>
      </c>
    </row>
    <row r="47" spans="1:23" x14ac:dyDescent="0.25">
      <c r="A47" s="117">
        <v>46174</v>
      </c>
      <c r="B47" s="4">
        <v>33271</v>
      </c>
      <c r="C47" s="119" t="s">
        <v>6</v>
      </c>
      <c r="D47" s="118">
        <v>1</v>
      </c>
      <c r="E47" s="42">
        <v>480</v>
      </c>
      <c r="F47" s="4"/>
      <c r="G47" s="40"/>
      <c r="H47" s="52" t="s">
        <v>143</v>
      </c>
      <c r="I47" s="33"/>
      <c r="J47" s="4">
        <v>46968</v>
      </c>
      <c r="K47" s="4"/>
      <c r="L47" s="117">
        <v>46175</v>
      </c>
      <c r="M47" s="41"/>
      <c r="N47" s="44"/>
      <c r="O47" s="30">
        <f t="shared" si="7"/>
        <v>1</v>
      </c>
      <c r="P47" s="30">
        <f t="shared" si="8"/>
        <v>0</v>
      </c>
      <c r="Q47" s="159">
        <f t="shared" si="9"/>
        <v>46174</v>
      </c>
      <c r="R47" s="26">
        <v>2196</v>
      </c>
      <c r="S47" s="26">
        <v>1</v>
      </c>
      <c r="T47" s="26" t="s">
        <v>748</v>
      </c>
      <c r="U47" s="26" t="s">
        <v>730</v>
      </c>
      <c r="V47" s="26" t="s">
        <v>161</v>
      </c>
      <c r="W47" s="26" t="s">
        <v>739</v>
      </c>
    </row>
    <row r="48" spans="1:23" x14ac:dyDescent="0.25">
      <c r="A48" s="117">
        <v>46174</v>
      </c>
      <c r="B48" s="4">
        <v>95679</v>
      </c>
      <c r="C48" s="119" t="s">
        <v>8</v>
      </c>
      <c r="D48" s="118">
        <v>1</v>
      </c>
      <c r="E48" s="42">
        <v>480</v>
      </c>
      <c r="F48" s="4"/>
      <c r="G48" s="40"/>
      <c r="H48" s="52" t="s">
        <v>143</v>
      </c>
      <c r="I48" s="33"/>
      <c r="J48" s="4">
        <v>46968</v>
      </c>
      <c r="K48" s="4"/>
      <c r="L48" s="117">
        <v>46175</v>
      </c>
      <c r="M48" s="41"/>
      <c r="N48" s="44"/>
      <c r="O48" s="30">
        <f t="shared" si="7"/>
        <v>1</v>
      </c>
      <c r="P48" s="30">
        <f t="shared" si="8"/>
        <v>0</v>
      </c>
      <c r="Q48" s="159">
        <f t="shared" si="9"/>
        <v>46174</v>
      </c>
      <c r="R48" s="26">
        <v>2196</v>
      </c>
      <c r="S48" s="26">
        <v>1</v>
      </c>
      <c r="T48" s="26" t="s">
        <v>748</v>
      </c>
      <c r="U48" s="26" t="s">
        <v>730</v>
      </c>
      <c r="V48" s="26" t="s">
        <v>161</v>
      </c>
      <c r="W48" s="26" t="s">
        <v>739</v>
      </c>
    </row>
    <row r="49" spans="1:23" x14ac:dyDescent="0.25">
      <c r="A49" s="117">
        <v>46174</v>
      </c>
      <c r="B49" s="4">
        <v>95679</v>
      </c>
      <c r="C49" s="119" t="s">
        <v>8</v>
      </c>
      <c r="D49" s="118">
        <v>1</v>
      </c>
      <c r="E49" s="42">
        <v>480</v>
      </c>
      <c r="F49" s="4"/>
      <c r="G49" s="40"/>
      <c r="H49" s="52" t="s">
        <v>143</v>
      </c>
      <c r="I49" s="33"/>
      <c r="J49" s="4">
        <v>46968</v>
      </c>
      <c r="K49" s="4"/>
      <c r="L49" s="117">
        <v>46175</v>
      </c>
      <c r="M49" s="41"/>
      <c r="N49" s="44"/>
      <c r="O49" s="30">
        <f t="shared" si="7"/>
        <v>1</v>
      </c>
      <c r="P49" s="30">
        <f t="shared" si="8"/>
        <v>0</v>
      </c>
      <c r="Q49" s="159">
        <f t="shared" si="9"/>
        <v>46174</v>
      </c>
      <c r="R49" s="26">
        <v>2196</v>
      </c>
      <c r="S49" s="26">
        <v>1</v>
      </c>
      <c r="T49" s="26" t="s">
        <v>748</v>
      </c>
      <c r="U49" s="26" t="s">
        <v>730</v>
      </c>
      <c r="V49" s="26" t="s">
        <v>161</v>
      </c>
      <c r="W49" s="26" t="s">
        <v>739</v>
      </c>
    </row>
    <row r="50" spans="1:23" x14ac:dyDescent="0.25">
      <c r="A50" s="117">
        <v>46174</v>
      </c>
      <c r="B50" s="4">
        <v>95679</v>
      </c>
      <c r="C50" s="119" t="s">
        <v>8</v>
      </c>
      <c r="D50" s="118">
        <v>1</v>
      </c>
      <c r="E50" s="42">
        <v>480</v>
      </c>
      <c r="F50" s="4"/>
      <c r="G50" s="40"/>
      <c r="H50" s="52" t="s">
        <v>143</v>
      </c>
      <c r="I50" s="33"/>
      <c r="J50" s="4">
        <v>46968</v>
      </c>
      <c r="K50" s="4"/>
      <c r="L50" s="117">
        <v>46175</v>
      </c>
      <c r="M50" s="41"/>
      <c r="N50" s="44"/>
      <c r="O50" s="30">
        <f t="shared" si="7"/>
        <v>1</v>
      </c>
      <c r="P50" s="30">
        <f t="shared" si="8"/>
        <v>0</v>
      </c>
      <c r="Q50" s="159">
        <f t="shared" si="9"/>
        <v>46174</v>
      </c>
      <c r="R50" s="26">
        <v>2196</v>
      </c>
      <c r="S50" s="26">
        <v>1</v>
      </c>
      <c r="T50" s="26" t="s">
        <v>748</v>
      </c>
      <c r="U50" s="26" t="s">
        <v>730</v>
      </c>
      <c r="V50" s="26" t="s">
        <v>161</v>
      </c>
      <c r="W50" s="26" t="s">
        <v>739</v>
      </c>
    </row>
    <row r="51" spans="1:23" x14ac:dyDescent="0.25">
      <c r="A51" s="117">
        <v>46174</v>
      </c>
      <c r="B51" s="4">
        <v>95679</v>
      </c>
      <c r="C51" s="119" t="s">
        <v>8</v>
      </c>
      <c r="D51" s="118">
        <v>1</v>
      </c>
      <c r="E51" s="42">
        <v>480</v>
      </c>
      <c r="F51" s="4"/>
      <c r="G51" s="40"/>
      <c r="H51" s="52" t="s">
        <v>143</v>
      </c>
      <c r="I51" s="33"/>
      <c r="J51" s="4">
        <v>46968</v>
      </c>
      <c r="K51" s="4"/>
      <c r="L51" s="117">
        <v>46175</v>
      </c>
      <c r="M51" s="41"/>
      <c r="N51" s="44"/>
      <c r="O51" s="30">
        <f t="shared" si="7"/>
        <v>1</v>
      </c>
      <c r="P51" s="30">
        <f t="shared" si="8"/>
        <v>0</v>
      </c>
      <c r="Q51" s="159">
        <f t="shared" si="9"/>
        <v>46174</v>
      </c>
      <c r="R51" s="26">
        <v>2196</v>
      </c>
      <c r="S51" s="26">
        <v>1</v>
      </c>
      <c r="T51" s="26" t="s">
        <v>748</v>
      </c>
      <c r="U51" s="26" t="s">
        <v>730</v>
      </c>
      <c r="V51" s="26" t="s">
        <v>161</v>
      </c>
      <c r="W51" s="26" t="s">
        <v>739</v>
      </c>
    </row>
    <row r="52" spans="1:23" x14ac:dyDescent="0.25">
      <c r="A52" s="117">
        <v>46174</v>
      </c>
      <c r="B52" s="4">
        <v>30851</v>
      </c>
      <c r="C52" s="119" t="s">
        <v>47</v>
      </c>
      <c r="D52" s="118">
        <v>1</v>
      </c>
      <c r="E52" s="42">
        <v>1140</v>
      </c>
      <c r="F52" s="4"/>
      <c r="G52" s="40"/>
      <c r="H52" s="52" t="s">
        <v>143</v>
      </c>
      <c r="I52" s="33"/>
      <c r="J52" s="4">
        <v>46968</v>
      </c>
      <c r="K52" s="4"/>
      <c r="L52" s="117">
        <v>46175</v>
      </c>
      <c r="M52" s="41"/>
      <c r="N52" s="44"/>
      <c r="O52" s="30">
        <f t="shared" si="7"/>
        <v>1</v>
      </c>
      <c r="P52" s="30">
        <f t="shared" si="8"/>
        <v>0</v>
      </c>
      <c r="Q52" s="159">
        <f t="shared" si="9"/>
        <v>46174</v>
      </c>
      <c r="R52" s="26">
        <v>2196</v>
      </c>
      <c r="S52" s="26">
        <v>1</v>
      </c>
      <c r="T52" s="26" t="s">
        <v>748</v>
      </c>
      <c r="U52" s="26" t="s">
        <v>730</v>
      </c>
      <c r="V52" s="26" t="s">
        <v>161</v>
      </c>
      <c r="W52" s="26" t="s">
        <v>739</v>
      </c>
    </row>
    <row r="53" spans="1:23" x14ac:dyDescent="0.25">
      <c r="A53" s="117">
        <v>46174</v>
      </c>
      <c r="B53" s="4">
        <v>33584</v>
      </c>
      <c r="C53" s="119" t="s">
        <v>49</v>
      </c>
      <c r="D53" s="118">
        <v>1</v>
      </c>
      <c r="E53" s="42">
        <v>480</v>
      </c>
      <c r="F53" s="4"/>
      <c r="G53" s="40"/>
      <c r="H53" s="52" t="s">
        <v>143</v>
      </c>
      <c r="I53" s="33"/>
      <c r="J53" s="4">
        <v>46968</v>
      </c>
      <c r="K53" s="4"/>
      <c r="L53" s="117">
        <v>46175</v>
      </c>
      <c r="M53" s="41"/>
      <c r="N53" s="44"/>
      <c r="O53" s="30">
        <f t="shared" si="7"/>
        <v>1</v>
      </c>
      <c r="P53" s="30">
        <f t="shared" si="8"/>
        <v>0</v>
      </c>
      <c r="Q53" s="159">
        <f t="shared" si="9"/>
        <v>46174</v>
      </c>
      <c r="R53" s="26">
        <v>2196</v>
      </c>
      <c r="S53" s="26">
        <v>1</v>
      </c>
      <c r="T53" s="26" t="s">
        <v>748</v>
      </c>
      <c r="U53" s="26" t="s">
        <v>730</v>
      </c>
      <c r="V53" s="26" t="s">
        <v>161</v>
      </c>
      <c r="W53" s="26" t="s">
        <v>739</v>
      </c>
    </row>
    <row r="54" spans="1:23" x14ac:dyDescent="0.25">
      <c r="A54" s="117">
        <v>46174</v>
      </c>
      <c r="B54" s="4">
        <v>32060</v>
      </c>
      <c r="C54" s="119" t="s">
        <v>4</v>
      </c>
      <c r="D54" s="118">
        <v>1</v>
      </c>
      <c r="E54" s="42">
        <v>480</v>
      </c>
      <c r="F54" s="4"/>
      <c r="G54" s="40"/>
      <c r="H54" s="52" t="s">
        <v>143</v>
      </c>
      <c r="I54" s="33"/>
      <c r="J54" s="4">
        <v>46968</v>
      </c>
      <c r="K54" s="4"/>
      <c r="L54" s="117">
        <v>46175</v>
      </c>
      <c r="M54" s="41"/>
      <c r="N54" s="44"/>
      <c r="O54" s="30">
        <f t="shared" si="7"/>
        <v>1</v>
      </c>
      <c r="P54" s="30">
        <f t="shared" si="8"/>
        <v>0</v>
      </c>
      <c r="Q54" s="159">
        <f t="shared" si="9"/>
        <v>46174</v>
      </c>
      <c r="R54" s="26">
        <v>2196</v>
      </c>
      <c r="S54" s="26">
        <v>1</v>
      </c>
      <c r="T54" s="26" t="s">
        <v>748</v>
      </c>
      <c r="U54" s="26" t="s">
        <v>730</v>
      </c>
      <c r="V54" s="26" t="s">
        <v>161</v>
      </c>
      <c r="W54" s="26" t="s">
        <v>739</v>
      </c>
    </row>
    <row r="55" spans="1:23" x14ac:dyDescent="0.25">
      <c r="A55" s="117">
        <v>46174</v>
      </c>
      <c r="B55" s="4">
        <v>32060</v>
      </c>
      <c r="C55" s="119" t="s">
        <v>4</v>
      </c>
      <c r="D55" s="118">
        <v>1</v>
      </c>
      <c r="E55" s="42">
        <v>480</v>
      </c>
      <c r="F55" s="4"/>
      <c r="G55" s="40"/>
      <c r="H55" s="52" t="s">
        <v>143</v>
      </c>
      <c r="I55" s="33"/>
      <c r="J55" s="4">
        <v>46968</v>
      </c>
      <c r="K55" s="4"/>
      <c r="L55" s="117">
        <v>46175</v>
      </c>
      <c r="M55" s="41"/>
      <c r="N55" s="44"/>
      <c r="O55" s="30">
        <f t="shared" si="7"/>
        <v>1</v>
      </c>
      <c r="P55" s="30">
        <f t="shared" si="8"/>
        <v>0</v>
      </c>
      <c r="Q55" s="159">
        <f t="shared" si="9"/>
        <v>46174</v>
      </c>
      <c r="R55" s="26">
        <v>2196</v>
      </c>
      <c r="S55" s="26">
        <v>1</v>
      </c>
      <c r="T55" s="26" t="s">
        <v>748</v>
      </c>
      <c r="U55" s="26" t="s">
        <v>730</v>
      </c>
      <c r="V55" s="26" t="s">
        <v>161</v>
      </c>
      <c r="W55" s="26" t="s">
        <v>739</v>
      </c>
    </row>
    <row r="56" spans="1:23" x14ac:dyDescent="0.25">
      <c r="A56" s="117">
        <v>46174</v>
      </c>
      <c r="B56" s="4">
        <v>32060</v>
      </c>
      <c r="C56" s="119" t="s">
        <v>4</v>
      </c>
      <c r="D56" s="118">
        <v>1</v>
      </c>
      <c r="E56" s="42">
        <v>480</v>
      </c>
      <c r="F56" s="4"/>
      <c r="G56" s="40"/>
      <c r="H56" s="52" t="s">
        <v>143</v>
      </c>
      <c r="I56" s="33"/>
      <c r="J56" s="4">
        <v>46968</v>
      </c>
      <c r="K56" s="4"/>
      <c r="L56" s="117">
        <v>46175</v>
      </c>
      <c r="M56" s="41"/>
      <c r="N56" s="44"/>
      <c r="O56" s="30">
        <f t="shared" si="7"/>
        <v>1</v>
      </c>
      <c r="P56" s="30">
        <f t="shared" si="8"/>
        <v>0</v>
      </c>
      <c r="Q56" s="159">
        <f t="shared" si="9"/>
        <v>46174</v>
      </c>
      <c r="R56" s="26">
        <v>2196</v>
      </c>
      <c r="S56" s="26">
        <v>1</v>
      </c>
      <c r="T56" s="26" t="s">
        <v>748</v>
      </c>
      <c r="U56" s="26" t="s">
        <v>730</v>
      </c>
      <c r="V56" s="26" t="s">
        <v>161</v>
      </c>
      <c r="W56" s="26" t="s">
        <v>739</v>
      </c>
    </row>
    <row r="57" spans="1:23" x14ac:dyDescent="0.25">
      <c r="A57" s="117">
        <v>46174</v>
      </c>
      <c r="B57" s="4">
        <v>32247</v>
      </c>
      <c r="C57" s="119" t="s">
        <v>24</v>
      </c>
      <c r="D57" s="118">
        <v>1</v>
      </c>
      <c r="E57" s="42">
        <v>480</v>
      </c>
      <c r="F57" s="4"/>
      <c r="G57" s="40"/>
      <c r="H57" s="52" t="s">
        <v>143</v>
      </c>
      <c r="I57" s="33"/>
      <c r="J57" s="4">
        <v>46968</v>
      </c>
      <c r="K57" s="4"/>
      <c r="L57" s="117">
        <v>46175</v>
      </c>
      <c r="M57" s="41"/>
      <c r="N57" s="44"/>
      <c r="O57" s="30">
        <f t="shared" si="7"/>
        <v>1</v>
      </c>
      <c r="P57" s="30">
        <f t="shared" si="8"/>
        <v>0</v>
      </c>
      <c r="Q57" s="159">
        <f t="shared" si="9"/>
        <v>46174</v>
      </c>
      <c r="R57" s="26">
        <v>2196</v>
      </c>
      <c r="S57" s="26">
        <v>1</v>
      </c>
      <c r="T57" s="26" t="s">
        <v>748</v>
      </c>
      <c r="U57" s="26" t="s">
        <v>730</v>
      </c>
      <c r="V57" s="26" t="s">
        <v>161</v>
      </c>
      <c r="W57" s="26" t="s">
        <v>739</v>
      </c>
    </row>
    <row r="58" spans="1:23" x14ac:dyDescent="0.25">
      <c r="A58" s="117">
        <v>46174</v>
      </c>
      <c r="B58" s="4">
        <v>32060</v>
      </c>
      <c r="C58" s="119" t="s">
        <v>4</v>
      </c>
      <c r="D58" s="118">
        <v>1</v>
      </c>
      <c r="E58" s="42">
        <v>480</v>
      </c>
      <c r="F58" s="4"/>
      <c r="G58" s="40"/>
      <c r="H58" s="52" t="s">
        <v>143</v>
      </c>
      <c r="I58" s="33"/>
      <c r="J58" s="4">
        <v>46968</v>
      </c>
      <c r="K58" s="4"/>
      <c r="L58" s="117">
        <v>46175</v>
      </c>
      <c r="M58" s="41"/>
      <c r="N58" s="44"/>
      <c r="O58" s="30">
        <f t="shared" si="7"/>
        <v>1</v>
      </c>
      <c r="P58" s="30">
        <f t="shared" si="8"/>
        <v>0</v>
      </c>
      <c r="Q58" s="159">
        <f t="shared" si="9"/>
        <v>46174</v>
      </c>
      <c r="R58" s="26">
        <v>2196</v>
      </c>
      <c r="S58" s="26">
        <v>1</v>
      </c>
      <c r="T58" s="26" t="s">
        <v>748</v>
      </c>
      <c r="U58" s="26" t="s">
        <v>730</v>
      </c>
      <c r="V58" s="26" t="s">
        <v>161</v>
      </c>
      <c r="W58" s="26" t="s">
        <v>739</v>
      </c>
    </row>
    <row r="59" spans="1:23" x14ac:dyDescent="0.25">
      <c r="A59" s="117">
        <v>46174</v>
      </c>
      <c r="B59" s="4">
        <v>32060</v>
      </c>
      <c r="C59" s="119" t="s">
        <v>4</v>
      </c>
      <c r="D59" s="118">
        <v>1</v>
      </c>
      <c r="E59" s="42">
        <v>480</v>
      </c>
      <c r="F59" s="4"/>
      <c r="G59" s="40"/>
      <c r="H59" s="52" t="s">
        <v>143</v>
      </c>
      <c r="I59" s="33"/>
      <c r="J59" s="4">
        <v>46968</v>
      </c>
      <c r="K59" s="4"/>
      <c r="L59" s="117">
        <v>46175</v>
      </c>
      <c r="M59" s="41"/>
      <c r="N59" s="44"/>
      <c r="O59" s="30">
        <f t="shared" si="7"/>
        <v>1</v>
      </c>
      <c r="P59" s="30">
        <f t="shared" si="8"/>
        <v>0</v>
      </c>
      <c r="Q59" s="159">
        <f t="shared" si="9"/>
        <v>46174</v>
      </c>
      <c r="R59" s="26">
        <v>2196</v>
      </c>
      <c r="S59" s="26">
        <v>1</v>
      </c>
      <c r="T59" s="26" t="s">
        <v>748</v>
      </c>
      <c r="U59" s="26" t="s">
        <v>730</v>
      </c>
      <c r="V59" s="26" t="s">
        <v>161</v>
      </c>
      <c r="W59" s="26" t="s">
        <v>739</v>
      </c>
    </row>
    <row r="60" spans="1:23" x14ac:dyDescent="0.25">
      <c r="A60" s="117">
        <v>46174</v>
      </c>
      <c r="B60" s="4">
        <v>34988</v>
      </c>
      <c r="C60" s="119" t="s">
        <v>10</v>
      </c>
      <c r="D60" s="118">
        <v>1</v>
      </c>
      <c r="E60" s="42">
        <v>480</v>
      </c>
      <c r="F60" s="4"/>
      <c r="G60" s="40"/>
      <c r="H60" s="52" t="s">
        <v>143</v>
      </c>
      <c r="I60" s="33"/>
      <c r="J60" s="4">
        <v>46968</v>
      </c>
      <c r="K60" s="4"/>
      <c r="L60" s="117">
        <v>46175</v>
      </c>
      <c r="M60" s="41"/>
      <c r="N60" s="44"/>
      <c r="O60" s="30">
        <f t="shared" si="7"/>
        <v>1</v>
      </c>
      <c r="P60" s="30">
        <f t="shared" si="8"/>
        <v>0</v>
      </c>
      <c r="Q60" s="159">
        <f t="shared" si="9"/>
        <v>46174</v>
      </c>
      <c r="R60" s="26">
        <v>2196</v>
      </c>
      <c r="S60" s="26">
        <v>1</v>
      </c>
      <c r="T60" s="26" t="s">
        <v>748</v>
      </c>
      <c r="U60" s="26" t="s">
        <v>730</v>
      </c>
      <c r="V60" s="26" t="s">
        <v>161</v>
      </c>
      <c r="W60" s="26" t="s">
        <v>739</v>
      </c>
    </row>
    <row r="61" spans="1:23" x14ac:dyDescent="0.25">
      <c r="A61" s="117">
        <v>46174</v>
      </c>
      <c r="B61" s="4">
        <v>33631</v>
      </c>
      <c r="C61" s="119" t="s">
        <v>52</v>
      </c>
      <c r="D61" s="118">
        <v>1</v>
      </c>
      <c r="E61" s="42">
        <v>480</v>
      </c>
      <c r="F61" s="4"/>
      <c r="G61" s="40"/>
      <c r="H61" s="52" t="s">
        <v>143</v>
      </c>
      <c r="I61" s="33"/>
      <c r="J61" s="4">
        <v>46968</v>
      </c>
      <c r="K61" s="4"/>
      <c r="L61" s="117">
        <v>46175</v>
      </c>
      <c r="M61" s="41"/>
      <c r="N61" s="44"/>
      <c r="O61" s="30">
        <f t="shared" si="7"/>
        <v>1</v>
      </c>
      <c r="P61" s="30">
        <f t="shared" si="8"/>
        <v>0</v>
      </c>
      <c r="Q61" s="159">
        <f t="shared" si="9"/>
        <v>46174</v>
      </c>
      <c r="R61" s="26">
        <v>2196</v>
      </c>
      <c r="S61" s="26">
        <v>1</v>
      </c>
      <c r="T61" s="26" t="s">
        <v>748</v>
      </c>
      <c r="U61" s="26" t="s">
        <v>730</v>
      </c>
      <c r="V61" s="26" t="s">
        <v>161</v>
      </c>
      <c r="W61" s="26" t="s">
        <v>739</v>
      </c>
    </row>
    <row r="62" spans="1:23" x14ac:dyDescent="0.25">
      <c r="A62" s="117">
        <v>46174</v>
      </c>
      <c r="B62" s="4">
        <v>32060</v>
      </c>
      <c r="C62" s="119" t="s">
        <v>4</v>
      </c>
      <c r="D62" s="118">
        <v>1</v>
      </c>
      <c r="E62" s="42">
        <v>480</v>
      </c>
      <c r="F62" s="4"/>
      <c r="G62" s="40"/>
      <c r="H62" s="52" t="s">
        <v>143</v>
      </c>
      <c r="I62" s="33"/>
      <c r="J62" s="4">
        <v>46968</v>
      </c>
      <c r="K62" s="4"/>
      <c r="L62" s="117">
        <v>46175</v>
      </c>
      <c r="M62" s="41"/>
      <c r="N62" s="44"/>
      <c r="O62" s="30">
        <f t="shared" si="7"/>
        <v>1</v>
      </c>
      <c r="P62" s="30">
        <f t="shared" si="8"/>
        <v>0</v>
      </c>
      <c r="Q62" s="159">
        <f t="shared" si="9"/>
        <v>46174</v>
      </c>
      <c r="R62" s="26">
        <v>2196</v>
      </c>
      <c r="S62" s="26">
        <v>1</v>
      </c>
      <c r="T62" s="26" t="s">
        <v>748</v>
      </c>
      <c r="U62" s="26" t="s">
        <v>730</v>
      </c>
      <c r="V62" s="26" t="s">
        <v>161</v>
      </c>
      <c r="W62" s="26" t="s">
        <v>739</v>
      </c>
    </row>
    <row r="63" spans="1:23" x14ac:dyDescent="0.25">
      <c r="A63" s="117">
        <v>46174</v>
      </c>
      <c r="B63" s="4">
        <v>34988</v>
      </c>
      <c r="C63" s="119" t="s">
        <v>10</v>
      </c>
      <c r="D63" s="118">
        <v>1</v>
      </c>
      <c r="E63" s="42">
        <v>480</v>
      </c>
      <c r="F63" s="4"/>
      <c r="G63" s="40"/>
      <c r="H63" s="52" t="s">
        <v>143</v>
      </c>
      <c r="I63" s="33"/>
      <c r="J63" s="4">
        <v>46968</v>
      </c>
      <c r="K63" s="4"/>
      <c r="L63" s="117">
        <v>46175</v>
      </c>
      <c r="M63" s="41"/>
      <c r="N63" s="44"/>
      <c r="O63" s="30">
        <f t="shared" si="7"/>
        <v>1</v>
      </c>
      <c r="P63" s="30">
        <f t="shared" si="8"/>
        <v>0</v>
      </c>
      <c r="Q63" s="159">
        <f t="shared" si="9"/>
        <v>46174</v>
      </c>
      <c r="R63" s="26">
        <v>2196</v>
      </c>
      <c r="S63" s="26">
        <v>1</v>
      </c>
      <c r="T63" s="26" t="s">
        <v>748</v>
      </c>
      <c r="U63" s="26" t="s">
        <v>730</v>
      </c>
      <c r="V63" s="26" t="s">
        <v>161</v>
      </c>
      <c r="W63" s="26" t="s">
        <v>739</v>
      </c>
    </row>
    <row r="64" spans="1:23" x14ac:dyDescent="0.25">
      <c r="A64" s="117">
        <v>46174</v>
      </c>
      <c r="B64" s="4">
        <v>34988</v>
      </c>
      <c r="C64" s="119" t="s">
        <v>10</v>
      </c>
      <c r="D64" s="118">
        <v>1</v>
      </c>
      <c r="E64" s="42">
        <v>480</v>
      </c>
      <c r="F64" s="4"/>
      <c r="G64" s="40"/>
      <c r="H64" s="52" t="s">
        <v>143</v>
      </c>
      <c r="I64" s="33"/>
      <c r="J64" s="4">
        <v>46968</v>
      </c>
      <c r="K64" s="4"/>
      <c r="L64" s="117">
        <v>46175</v>
      </c>
      <c r="M64" s="41"/>
      <c r="N64" s="44"/>
      <c r="O64" s="30">
        <f t="shared" si="7"/>
        <v>1</v>
      </c>
      <c r="P64" s="30">
        <f t="shared" si="8"/>
        <v>0</v>
      </c>
      <c r="Q64" s="159">
        <f t="shared" si="9"/>
        <v>46174</v>
      </c>
      <c r="R64" s="26">
        <v>2196</v>
      </c>
      <c r="S64" s="26">
        <v>1</v>
      </c>
      <c r="T64" s="26" t="s">
        <v>748</v>
      </c>
      <c r="U64" s="26" t="s">
        <v>730</v>
      </c>
      <c r="V64" s="26" t="s">
        <v>161</v>
      </c>
      <c r="W64" s="26" t="s">
        <v>739</v>
      </c>
    </row>
    <row r="65" spans="1:23" x14ac:dyDescent="0.25">
      <c r="A65" s="117">
        <v>46181</v>
      </c>
      <c r="B65" s="129">
        <v>34988</v>
      </c>
      <c r="C65" s="53" t="s">
        <v>10</v>
      </c>
      <c r="D65" s="52">
        <v>4</v>
      </c>
      <c r="E65" s="42">
        <v>2400</v>
      </c>
      <c r="F65" s="26"/>
      <c r="G65" s="27"/>
      <c r="H65" s="52" t="s">
        <v>143</v>
      </c>
      <c r="I65" s="33"/>
      <c r="J65" s="4">
        <v>47111</v>
      </c>
      <c r="K65" s="26"/>
      <c r="L65" s="117">
        <v>46181</v>
      </c>
      <c r="M65" s="29"/>
      <c r="N65" s="44"/>
      <c r="O65" s="30">
        <f t="shared" ref="O65:O66" si="10">IFERROR(IF(L65="",0,L65-A65),"")</f>
        <v>0</v>
      </c>
      <c r="P65" s="30">
        <f t="shared" ref="P65:P66" si="11">IFERROR(IF(M65="",0,M65-L65),"")</f>
        <v>0</v>
      </c>
      <c r="Q65" s="159">
        <f t="shared" ref="Q65:Q66" si="12">IFERROR(DATE(YEAR(A65),MONTH(A65),1),"")</f>
        <v>46174</v>
      </c>
      <c r="R65" s="26">
        <v>2196</v>
      </c>
      <c r="S65" s="26">
        <v>1</v>
      </c>
      <c r="T65" s="26" t="s">
        <v>748</v>
      </c>
      <c r="U65" s="26" t="s">
        <v>730</v>
      </c>
      <c r="V65" s="26" t="s">
        <v>160</v>
      </c>
      <c r="W65" s="26" t="s">
        <v>739</v>
      </c>
    </row>
    <row r="66" spans="1:23" x14ac:dyDescent="0.25">
      <c r="A66" s="117">
        <v>46181</v>
      </c>
      <c r="B66" s="163">
        <v>30745</v>
      </c>
      <c r="C66" s="53" t="s">
        <v>43</v>
      </c>
      <c r="D66" s="52">
        <v>1</v>
      </c>
      <c r="E66" s="54">
        <v>294</v>
      </c>
      <c r="F66" s="60"/>
      <c r="G66" s="160"/>
      <c r="H66" s="52" t="s">
        <v>143</v>
      </c>
      <c r="I66" s="56"/>
      <c r="J66" s="4">
        <v>47111</v>
      </c>
      <c r="K66" s="60"/>
      <c r="L66" s="117">
        <v>46181</v>
      </c>
      <c r="M66" s="161"/>
      <c r="N66" s="58"/>
      <c r="O66" s="57">
        <f t="shared" si="10"/>
        <v>0</v>
      </c>
      <c r="P66" s="57">
        <f t="shared" si="11"/>
        <v>0</v>
      </c>
      <c r="Q66" s="162">
        <f t="shared" si="12"/>
        <v>46174</v>
      </c>
      <c r="R66" s="26">
        <v>2196</v>
      </c>
      <c r="S66" s="26">
        <v>1</v>
      </c>
      <c r="T66" s="26" t="s">
        <v>748</v>
      </c>
      <c r="U66" s="26" t="s">
        <v>730</v>
      </c>
      <c r="V66" s="26" t="s">
        <v>160</v>
      </c>
      <c r="W66" s="26" t="s">
        <v>739</v>
      </c>
    </row>
    <row r="67" spans="1:23" x14ac:dyDescent="0.25">
      <c r="A67" s="117">
        <v>46182</v>
      </c>
      <c r="B67" s="4">
        <v>95109</v>
      </c>
      <c r="C67" s="53" t="s">
        <v>22</v>
      </c>
      <c r="D67" s="4">
        <v>1</v>
      </c>
      <c r="E67" s="42">
        <v>444</v>
      </c>
      <c r="F67" s="26"/>
      <c r="G67" s="27"/>
      <c r="H67" s="52" t="s">
        <v>143</v>
      </c>
      <c r="I67" s="33"/>
      <c r="J67" s="4">
        <v>47178</v>
      </c>
      <c r="K67" s="26"/>
      <c r="L67" s="117">
        <v>46182</v>
      </c>
      <c r="M67" s="29"/>
      <c r="N67" s="44"/>
      <c r="O67" s="30">
        <f t="shared" ref="O67:O72" si="13">IFERROR(IF(L67="",0,L67-A67),"")</f>
        <v>0</v>
      </c>
      <c r="P67" s="30">
        <f t="shared" ref="P67:P72" si="14">IFERROR(IF(M67="",0,M67-L67),"")</f>
        <v>0</v>
      </c>
      <c r="Q67" s="159">
        <f t="shared" ref="Q67:Q72" si="15">IFERROR(DATE(YEAR(A67),MONTH(A67),1),"")</f>
        <v>46174</v>
      </c>
      <c r="R67" s="26">
        <v>2196</v>
      </c>
      <c r="S67" s="26">
        <v>1</v>
      </c>
      <c r="T67" s="26" t="s">
        <v>748</v>
      </c>
      <c r="U67" s="26" t="s">
        <v>730</v>
      </c>
      <c r="V67" s="26" t="s">
        <v>162</v>
      </c>
      <c r="W67" s="26" t="s">
        <v>739</v>
      </c>
    </row>
    <row r="68" spans="1:23" x14ac:dyDescent="0.25">
      <c r="A68" s="117">
        <v>46182</v>
      </c>
      <c r="B68" s="4">
        <v>32630</v>
      </c>
      <c r="C68" s="53" t="s">
        <v>68</v>
      </c>
      <c r="D68" s="4">
        <v>1</v>
      </c>
      <c r="E68" s="42">
        <v>192</v>
      </c>
      <c r="F68" s="26"/>
      <c r="G68" s="27"/>
      <c r="H68" s="52" t="s">
        <v>143</v>
      </c>
      <c r="I68" s="33"/>
      <c r="J68" s="4">
        <v>47178</v>
      </c>
      <c r="K68" s="26"/>
      <c r="L68" s="117">
        <v>46182</v>
      </c>
      <c r="M68" s="29"/>
      <c r="N68" s="44"/>
      <c r="O68" s="30">
        <f t="shared" si="13"/>
        <v>0</v>
      </c>
      <c r="P68" s="30">
        <f t="shared" si="14"/>
        <v>0</v>
      </c>
      <c r="Q68" s="159">
        <f t="shared" si="15"/>
        <v>46174</v>
      </c>
      <c r="R68" s="26">
        <v>2196</v>
      </c>
      <c r="S68" s="26">
        <v>1</v>
      </c>
      <c r="T68" s="26" t="s">
        <v>748</v>
      </c>
      <c r="U68" s="26" t="s">
        <v>730</v>
      </c>
      <c r="V68" s="26" t="s">
        <v>162</v>
      </c>
      <c r="W68" s="26" t="s">
        <v>739</v>
      </c>
    </row>
    <row r="69" spans="1:23" x14ac:dyDescent="0.25">
      <c r="A69" s="117">
        <v>46182</v>
      </c>
      <c r="B69" s="4">
        <v>32617</v>
      </c>
      <c r="C69" s="53" t="s">
        <v>89</v>
      </c>
      <c r="D69" s="4">
        <v>1</v>
      </c>
      <c r="E69" s="42">
        <v>180</v>
      </c>
      <c r="F69" s="26"/>
      <c r="G69" s="27"/>
      <c r="H69" s="52" t="s">
        <v>143</v>
      </c>
      <c r="I69" s="33"/>
      <c r="J69" s="4">
        <v>47178</v>
      </c>
      <c r="K69" s="26"/>
      <c r="L69" s="117">
        <v>46182</v>
      </c>
      <c r="M69" s="29"/>
      <c r="N69" s="44"/>
      <c r="O69" s="30">
        <f t="shared" si="13"/>
        <v>0</v>
      </c>
      <c r="P69" s="30">
        <f t="shared" si="14"/>
        <v>0</v>
      </c>
      <c r="Q69" s="159">
        <f t="shared" si="15"/>
        <v>46174</v>
      </c>
      <c r="R69" s="26">
        <v>2196</v>
      </c>
      <c r="S69" s="26">
        <v>1</v>
      </c>
      <c r="T69" s="26" t="s">
        <v>748</v>
      </c>
      <c r="U69" s="26" t="s">
        <v>730</v>
      </c>
      <c r="V69" s="26" t="s">
        <v>162</v>
      </c>
      <c r="W69" s="26" t="s">
        <v>739</v>
      </c>
    </row>
    <row r="70" spans="1:23" x14ac:dyDescent="0.25">
      <c r="A70" s="117">
        <v>46182</v>
      </c>
      <c r="B70" s="4">
        <v>32445</v>
      </c>
      <c r="C70" s="53" t="s">
        <v>90</v>
      </c>
      <c r="D70" s="4">
        <v>1</v>
      </c>
      <c r="E70" s="42">
        <v>180</v>
      </c>
      <c r="F70" s="26"/>
      <c r="G70" s="27"/>
      <c r="H70" s="52" t="s">
        <v>143</v>
      </c>
      <c r="I70" s="33"/>
      <c r="J70" s="4">
        <v>47178</v>
      </c>
      <c r="K70" s="26"/>
      <c r="L70" s="117">
        <v>46182</v>
      </c>
      <c r="M70" s="29"/>
      <c r="N70" s="44"/>
      <c r="O70" s="30">
        <f t="shared" si="13"/>
        <v>0</v>
      </c>
      <c r="P70" s="30">
        <f t="shared" si="14"/>
        <v>0</v>
      </c>
      <c r="Q70" s="159">
        <f t="shared" si="15"/>
        <v>46174</v>
      </c>
      <c r="R70" s="26">
        <v>2196</v>
      </c>
      <c r="S70" s="26">
        <v>1</v>
      </c>
      <c r="T70" s="26" t="s">
        <v>748</v>
      </c>
      <c r="U70" s="26" t="s">
        <v>730</v>
      </c>
      <c r="V70" s="26" t="s">
        <v>162</v>
      </c>
      <c r="W70" s="26" t="s">
        <v>739</v>
      </c>
    </row>
    <row r="71" spans="1:23" x14ac:dyDescent="0.25">
      <c r="A71" s="117">
        <v>46182</v>
      </c>
      <c r="B71" s="4">
        <v>31713</v>
      </c>
      <c r="C71" s="53" t="s">
        <v>91</v>
      </c>
      <c r="D71" s="4">
        <v>1</v>
      </c>
      <c r="E71" s="42">
        <v>180</v>
      </c>
      <c r="F71" s="26"/>
      <c r="G71" s="27"/>
      <c r="H71" s="52" t="s">
        <v>143</v>
      </c>
      <c r="I71" s="33"/>
      <c r="J71" s="4">
        <v>47178</v>
      </c>
      <c r="K71" s="26"/>
      <c r="L71" s="117">
        <v>46182</v>
      </c>
      <c r="M71" s="29"/>
      <c r="N71" s="44"/>
      <c r="O71" s="30">
        <f t="shared" si="13"/>
        <v>0</v>
      </c>
      <c r="P71" s="30">
        <f t="shared" si="14"/>
        <v>0</v>
      </c>
      <c r="Q71" s="159">
        <f t="shared" si="15"/>
        <v>46174</v>
      </c>
      <c r="R71" s="26">
        <v>2196</v>
      </c>
      <c r="S71" s="26">
        <v>1</v>
      </c>
      <c r="T71" s="26" t="s">
        <v>748</v>
      </c>
      <c r="U71" s="26" t="s">
        <v>730</v>
      </c>
      <c r="V71" s="26" t="s">
        <v>162</v>
      </c>
      <c r="W71" s="26" t="s">
        <v>739</v>
      </c>
    </row>
    <row r="72" spans="1:23" x14ac:dyDescent="0.25">
      <c r="A72" s="117">
        <v>46182</v>
      </c>
      <c r="B72" s="52">
        <v>32203</v>
      </c>
      <c r="C72" s="53" t="s">
        <v>74</v>
      </c>
      <c r="D72" s="52">
        <v>1</v>
      </c>
      <c r="E72" s="54">
        <v>174</v>
      </c>
      <c r="F72" s="60"/>
      <c r="G72" s="160"/>
      <c r="H72" s="52" t="s">
        <v>143</v>
      </c>
      <c r="I72" s="56"/>
      <c r="J72" s="4">
        <v>47178</v>
      </c>
      <c r="K72" s="60"/>
      <c r="L72" s="117">
        <v>46182</v>
      </c>
      <c r="M72" s="161"/>
      <c r="N72" s="58"/>
      <c r="O72" s="57">
        <f t="shared" si="13"/>
        <v>0</v>
      </c>
      <c r="P72" s="57">
        <f t="shared" si="14"/>
        <v>0</v>
      </c>
      <c r="Q72" s="162">
        <f t="shared" si="15"/>
        <v>46174</v>
      </c>
      <c r="R72" s="26">
        <v>2196</v>
      </c>
      <c r="S72" s="26">
        <v>1</v>
      </c>
      <c r="T72" s="26" t="s">
        <v>748</v>
      </c>
      <c r="U72" s="26" t="s">
        <v>730</v>
      </c>
      <c r="V72" s="26" t="s">
        <v>162</v>
      </c>
      <c r="W72" s="26" t="s">
        <v>739</v>
      </c>
    </row>
    <row r="73" spans="1:23" x14ac:dyDescent="0.25">
      <c r="A73" s="117">
        <v>46183</v>
      </c>
      <c r="B73" s="4">
        <v>32920</v>
      </c>
      <c r="C73" s="53" t="s">
        <v>884</v>
      </c>
      <c r="D73" s="4">
        <v>1</v>
      </c>
      <c r="E73" s="42">
        <v>324</v>
      </c>
      <c r="F73" s="26"/>
      <c r="G73" s="27"/>
      <c r="H73" s="52" t="s">
        <v>143</v>
      </c>
      <c r="I73" s="33"/>
      <c r="J73" s="4">
        <v>47218</v>
      </c>
      <c r="K73" s="26"/>
      <c r="L73" s="117">
        <v>46183</v>
      </c>
      <c r="M73" s="29"/>
      <c r="N73" s="44"/>
      <c r="O73" s="30">
        <f t="shared" ref="O73:O76" si="16">IFERROR(IF(L73="",0,L73-A73),"")</f>
        <v>0</v>
      </c>
      <c r="P73" s="30">
        <f t="shared" ref="P73:P76" si="17">IFERROR(IF(M73="",0,M73-L73),"")</f>
        <v>0</v>
      </c>
      <c r="Q73" s="159">
        <f t="shared" ref="Q73:Q76" si="18">IFERROR(DATE(YEAR(A73),MONTH(A73),1),"")</f>
        <v>46174</v>
      </c>
      <c r="R73" s="26">
        <v>2196</v>
      </c>
      <c r="S73" s="26">
        <v>1</v>
      </c>
      <c r="T73" s="26" t="s">
        <v>748</v>
      </c>
      <c r="U73" s="26" t="s">
        <v>730</v>
      </c>
      <c r="V73" s="26" t="s">
        <v>161</v>
      </c>
      <c r="W73" s="26" t="s">
        <v>739</v>
      </c>
    </row>
    <row r="74" spans="1:23" x14ac:dyDescent="0.25">
      <c r="A74" s="117">
        <v>46183</v>
      </c>
      <c r="B74" s="4">
        <v>33312</v>
      </c>
      <c r="C74" s="47" t="s">
        <v>885</v>
      </c>
      <c r="D74" s="4">
        <v>1</v>
      </c>
      <c r="E74" s="42">
        <v>300</v>
      </c>
      <c r="F74" s="26"/>
      <c r="G74" s="27"/>
      <c r="H74" s="52" t="s">
        <v>143</v>
      </c>
      <c r="I74" s="33"/>
      <c r="J74" s="4">
        <v>47218</v>
      </c>
      <c r="K74" s="26"/>
      <c r="L74" s="117">
        <v>46183</v>
      </c>
      <c r="M74" s="29"/>
      <c r="N74" s="44"/>
      <c r="O74" s="30">
        <f t="shared" si="16"/>
        <v>0</v>
      </c>
      <c r="P74" s="30">
        <f t="shared" si="17"/>
        <v>0</v>
      </c>
      <c r="Q74" s="159">
        <f t="shared" si="18"/>
        <v>46174</v>
      </c>
      <c r="R74" s="26">
        <v>2196</v>
      </c>
      <c r="S74" s="26">
        <v>1</v>
      </c>
      <c r="T74" s="26" t="s">
        <v>748</v>
      </c>
      <c r="U74" s="26" t="s">
        <v>730</v>
      </c>
      <c r="V74" s="26" t="s">
        <v>161</v>
      </c>
      <c r="W74" s="26" t="s">
        <v>739</v>
      </c>
    </row>
    <row r="75" spans="1:23" x14ac:dyDescent="0.25">
      <c r="A75" s="117">
        <v>46183</v>
      </c>
      <c r="B75" s="4">
        <v>33321</v>
      </c>
      <c r="C75" s="47" t="s">
        <v>886</v>
      </c>
      <c r="D75" s="4">
        <v>1</v>
      </c>
      <c r="E75" s="42">
        <v>24</v>
      </c>
      <c r="F75" s="26"/>
      <c r="G75" s="27"/>
      <c r="H75" s="52" t="s">
        <v>143</v>
      </c>
      <c r="I75" s="33"/>
      <c r="J75" s="4">
        <v>47218</v>
      </c>
      <c r="K75" s="26"/>
      <c r="L75" s="117">
        <v>46183</v>
      </c>
      <c r="M75" s="29"/>
      <c r="N75" s="44"/>
      <c r="O75" s="30">
        <f t="shared" si="16"/>
        <v>0</v>
      </c>
      <c r="P75" s="30">
        <f t="shared" si="17"/>
        <v>0</v>
      </c>
      <c r="Q75" s="159">
        <f t="shared" si="18"/>
        <v>46174</v>
      </c>
      <c r="R75" s="26">
        <v>2196</v>
      </c>
      <c r="S75" s="26">
        <v>1</v>
      </c>
      <c r="T75" s="26" t="s">
        <v>748</v>
      </c>
      <c r="U75" s="26" t="s">
        <v>730</v>
      </c>
      <c r="V75" s="26" t="s">
        <v>162</v>
      </c>
      <c r="W75" s="26" t="s">
        <v>739</v>
      </c>
    </row>
    <row r="76" spans="1:23" x14ac:dyDescent="0.25">
      <c r="A76" s="117">
        <v>46183</v>
      </c>
      <c r="B76" s="52">
        <v>33275</v>
      </c>
      <c r="C76" s="53" t="s">
        <v>887</v>
      </c>
      <c r="D76" s="52">
        <v>1</v>
      </c>
      <c r="E76" s="54">
        <v>222</v>
      </c>
      <c r="F76" s="60"/>
      <c r="G76" s="160"/>
      <c r="H76" s="52" t="s">
        <v>143</v>
      </c>
      <c r="I76" s="56"/>
      <c r="J76" s="4">
        <v>47218</v>
      </c>
      <c r="K76" s="60"/>
      <c r="L76" s="117">
        <v>46183</v>
      </c>
      <c r="M76" s="161"/>
      <c r="N76" s="58"/>
      <c r="O76" s="57">
        <f t="shared" si="16"/>
        <v>0</v>
      </c>
      <c r="P76" s="57">
        <f t="shared" si="17"/>
        <v>0</v>
      </c>
      <c r="Q76" s="162">
        <f t="shared" si="18"/>
        <v>46174</v>
      </c>
      <c r="R76" s="26">
        <v>2196</v>
      </c>
      <c r="S76" s="26">
        <v>1</v>
      </c>
      <c r="T76" s="26" t="s">
        <v>748</v>
      </c>
      <c r="U76" s="26" t="s">
        <v>730</v>
      </c>
      <c r="V76" s="26" t="s">
        <v>161</v>
      </c>
      <c r="W76" s="26" t="s">
        <v>739</v>
      </c>
    </row>
    <row r="77" spans="1:23" x14ac:dyDescent="0.25">
      <c r="A77" s="107"/>
      <c r="B77" s="4"/>
      <c r="C77" s="53"/>
      <c r="D77" s="52"/>
      <c r="E77" s="42"/>
      <c r="F77" s="26"/>
      <c r="G77" s="27"/>
      <c r="H77" s="52"/>
      <c r="I77" s="33"/>
      <c r="J77" s="60"/>
      <c r="K77" s="26"/>
      <c r="L77" s="25"/>
      <c r="M77" s="29"/>
      <c r="N77" s="33"/>
      <c r="O77" s="26"/>
      <c r="P77" s="26"/>
      <c r="Q77" s="164"/>
      <c r="R77" s="26"/>
      <c r="S77" s="26"/>
      <c r="T77" s="26"/>
      <c r="U77" s="26"/>
      <c r="V77" s="26"/>
      <c r="W77" s="26"/>
    </row>
    <row r="78" spans="1:23" x14ac:dyDescent="0.25">
      <c r="A78" s="117">
        <v>46183</v>
      </c>
      <c r="B78" s="52">
        <v>32920</v>
      </c>
      <c r="C78" s="53" t="s">
        <v>124</v>
      </c>
      <c r="D78" s="52">
        <v>1</v>
      </c>
      <c r="E78" s="54">
        <v>432</v>
      </c>
      <c r="F78" s="60"/>
      <c r="G78" s="160"/>
      <c r="H78" s="52" t="s">
        <v>143</v>
      </c>
      <c r="I78" s="56"/>
      <c r="J78" s="60"/>
      <c r="K78" s="60"/>
      <c r="L78" s="117">
        <v>46183</v>
      </c>
      <c r="M78" s="161"/>
      <c r="N78" s="58"/>
      <c r="O78" s="57">
        <f>IFERROR(IF(L78="",0,L78-A78),"")</f>
        <v>0</v>
      </c>
      <c r="P78" s="57">
        <f>IFERROR(IF(M78="",0,M78-L78),"")</f>
        <v>0</v>
      </c>
      <c r="Q78" s="162">
        <f>IFERROR(DATE(YEAR(A78),MONTH(A78),1),"")</f>
        <v>46174</v>
      </c>
      <c r="R78" s="126">
        <v>2196</v>
      </c>
      <c r="S78" s="126">
        <v>1</v>
      </c>
      <c r="T78" s="126" t="s">
        <v>748</v>
      </c>
      <c r="U78" s="126" t="s">
        <v>826</v>
      </c>
      <c r="V78" s="126" t="s">
        <v>2</v>
      </c>
      <c r="W78" s="26" t="s">
        <v>739</v>
      </c>
    </row>
    <row r="79" spans="1:23" x14ac:dyDescent="0.25">
      <c r="A79" s="107"/>
      <c r="B79" s="111"/>
      <c r="C79" s="119"/>
      <c r="D79" s="118"/>
      <c r="E79" s="113"/>
      <c r="F79" s="26"/>
      <c r="G79" s="27"/>
      <c r="H79" s="118"/>
      <c r="I79" s="33"/>
      <c r="J79" s="60"/>
      <c r="K79" s="26"/>
      <c r="L79" s="25"/>
      <c r="M79" s="29"/>
      <c r="N79" s="33"/>
      <c r="O79" s="26"/>
      <c r="P79" s="26"/>
      <c r="Q79" s="164"/>
      <c r="R79" s="26"/>
      <c r="S79" s="26"/>
      <c r="T79" s="26"/>
      <c r="U79" s="26"/>
      <c r="V79" s="26"/>
      <c r="W79" s="26"/>
    </row>
    <row r="80" spans="1:23" x14ac:dyDescent="0.25">
      <c r="A80" s="165">
        <v>46167</v>
      </c>
      <c r="B80" s="118">
        <v>34847</v>
      </c>
      <c r="C80" s="166" t="s">
        <v>125</v>
      </c>
      <c r="D80" s="118">
        <v>1</v>
      </c>
      <c r="E80" s="120">
        <v>102</v>
      </c>
      <c r="F80" s="60"/>
      <c r="G80" s="160"/>
      <c r="H80" s="167" t="s">
        <v>167</v>
      </c>
      <c r="I80" s="56"/>
      <c r="J80" s="168"/>
      <c r="K80" s="60"/>
      <c r="L80" s="107"/>
      <c r="M80" s="161"/>
      <c r="N80" s="58"/>
      <c r="O80" s="57">
        <f t="shared" ref="O80" si="19">IFERROR(IF(L80="",0,L80-A80),"")</f>
        <v>0</v>
      </c>
      <c r="P80" s="57">
        <f t="shared" ref="P80" si="20">IFERROR(IF(M80="",0,M80-L80),"")</f>
        <v>0</v>
      </c>
      <c r="Q80" s="162">
        <f t="shared" ref="Q80" si="21">IFERROR(DATE(YEAR(A80),MONTH(A80),1),"")</f>
        <v>46143</v>
      </c>
      <c r="R80" s="60">
        <v>2196</v>
      </c>
      <c r="S80" s="60">
        <v>1</v>
      </c>
      <c r="T80" s="60" t="s">
        <v>748</v>
      </c>
      <c r="U80" s="60" t="s">
        <v>826</v>
      </c>
      <c r="V80" s="60" t="s">
        <v>2</v>
      </c>
      <c r="W80" s="60" t="s">
        <v>739</v>
      </c>
    </row>
    <row r="81" spans="1:23" x14ac:dyDescent="0.25">
      <c r="A81" s="107">
        <v>46167</v>
      </c>
      <c r="B81" s="111">
        <v>95701</v>
      </c>
      <c r="C81" s="119" t="s">
        <v>123</v>
      </c>
      <c r="D81" s="118">
        <v>1</v>
      </c>
      <c r="E81" s="113">
        <v>42</v>
      </c>
      <c r="F81" s="26"/>
      <c r="G81" s="27"/>
      <c r="H81" s="118" t="s">
        <v>167</v>
      </c>
      <c r="I81" s="33"/>
      <c r="J81" s="60"/>
      <c r="K81" s="26"/>
      <c r="L81" s="25"/>
      <c r="M81" s="29"/>
      <c r="N81" s="44"/>
      <c r="O81" s="30">
        <f t="shared" ref="O81:O101" si="22">IFERROR(IF(L81="",0,L81-A81),"")</f>
        <v>0</v>
      </c>
      <c r="P81" s="30">
        <f t="shared" ref="P81:P101" si="23">IFERROR(IF(M81="",0,M81-L81),"")</f>
        <v>0</v>
      </c>
      <c r="Q81" s="159">
        <f t="shared" ref="Q81:Q101" si="24">IFERROR(DATE(YEAR(A81),MONTH(A81),1),"")</f>
        <v>46143</v>
      </c>
      <c r="R81" s="26">
        <v>2196</v>
      </c>
      <c r="S81" s="26">
        <v>1</v>
      </c>
      <c r="T81" s="26" t="s">
        <v>748</v>
      </c>
      <c r="U81" s="26" t="s">
        <v>826</v>
      </c>
      <c r="V81" s="26" t="s">
        <v>2</v>
      </c>
      <c r="W81" s="26" t="s">
        <v>739</v>
      </c>
    </row>
    <row r="82" spans="1:23" x14ac:dyDescent="0.25">
      <c r="A82" s="165">
        <v>46167</v>
      </c>
      <c r="B82" s="111">
        <v>33107</v>
      </c>
      <c r="C82" s="166" t="s">
        <v>122</v>
      </c>
      <c r="D82" s="118">
        <v>2</v>
      </c>
      <c r="E82" s="113">
        <v>1374</v>
      </c>
      <c r="F82" s="26"/>
      <c r="G82" s="27"/>
      <c r="H82" s="167" t="s">
        <v>167</v>
      </c>
      <c r="I82" s="33"/>
      <c r="J82" s="168"/>
      <c r="K82" s="26"/>
      <c r="L82" s="25"/>
      <c r="M82" s="29"/>
      <c r="N82" s="44"/>
      <c r="O82" s="30">
        <f t="shared" si="22"/>
        <v>0</v>
      </c>
      <c r="P82" s="30">
        <f t="shared" si="23"/>
        <v>0</v>
      </c>
      <c r="Q82" s="159">
        <f t="shared" si="24"/>
        <v>46143</v>
      </c>
      <c r="R82" s="26">
        <v>2196</v>
      </c>
      <c r="S82" s="26">
        <v>1</v>
      </c>
      <c r="T82" s="26" t="s">
        <v>748</v>
      </c>
      <c r="U82" s="26" t="s">
        <v>826</v>
      </c>
      <c r="V82" s="26" t="s">
        <v>2</v>
      </c>
      <c r="W82" s="26" t="s">
        <v>739</v>
      </c>
    </row>
    <row r="83" spans="1:23" x14ac:dyDescent="0.25">
      <c r="A83" s="165">
        <v>46167</v>
      </c>
      <c r="B83" s="111">
        <v>32060</v>
      </c>
      <c r="C83" s="166" t="s">
        <v>120</v>
      </c>
      <c r="D83" s="118">
        <v>17</v>
      </c>
      <c r="E83" s="113">
        <v>6414</v>
      </c>
      <c r="F83" s="26"/>
      <c r="G83" s="27"/>
      <c r="H83" s="167" t="s">
        <v>167</v>
      </c>
      <c r="I83" s="33"/>
      <c r="J83" s="168"/>
      <c r="K83" s="26"/>
      <c r="L83" s="25"/>
      <c r="M83" s="29"/>
      <c r="N83" s="44"/>
      <c r="O83" s="30">
        <f t="shared" si="22"/>
        <v>0</v>
      </c>
      <c r="P83" s="30">
        <f t="shared" si="23"/>
        <v>0</v>
      </c>
      <c r="Q83" s="159">
        <f t="shared" si="24"/>
        <v>46143</v>
      </c>
      <c r="R83" s="26">
        <v>2196</v>
      </c>
      <c r="S83" s="26">
        <v>1</v>
      </c>
      <c r="T83" s="26" t="s">
        <v>748</v>
      </c>
      <c r="U83" s="26" t="s">
        <v>826</v>
      </c>
      <c r="V83" s="26" t="s">
        <v>2</v>
      </c>
      <c r="W83" s="26" t="s">
        <v>739</v>
      </c>
    </row>
    <row r="84" spans="1:23" x14ac:dyDescent="0.25">
      <c r="A84" s="165">
        <v>46167</v>
      </c>
      <c r="B84" s="111">
        <v>32446</v>
      </c>
      <c r="C84" s="166" t="s">
        <v>551</v>
      </c>
      <c r="D84" s="118">
        <v>1</v>
      </c>
      <c r="E84" s="113">
        <v>24</v>
      </c>
      <c r="F84" s="26"/>
      <c r="G84" s="27"/>
      <c r="H84" s="167" t="s">
        <v>167</v>
      </c>
      <c r="I84" s="33"/>
      <c r="J84" s="168"/>
      <c r="K84" s="26"/>
      <c r="L84" s="25"/>
      <c r="M84" s="29"/>
      <c r="N84" s="44"/>
      <c r="O84" s="30">
        <f t="shared" si="22"/>
        <v>0</v>
      </c>
      <c r="P84" s="30">
        <f t="shared" si="23"/>
        <v>0</v>
      </c>
      <c r="Q84" s="159">
        <f t="shared" si="24"/>
        <v>46143</v>
      </c>
      <c r="R84" s="26">
        <v>2196</v>
      </c>
      <c r="S84" s="26">
        <v>1</v>
      </c>
      <c r="T84" s="26" t="s">
        <v>748</v>
      </c>
      <c r="U84" s="26" t="s">
        <v>826</v>
      </c>
      <c r="V84" s="26" t="s">
        <v>2</v>
      </c>
      <c r="W84" s="26" t="s">
        <v>739</v>
      </c>
    </row>
    <row r="85" spans="1:23" x14ac:dyDescent="0.25">
      <c r="A85" s="165">
        <v>46167</v>
      </c>
      <c r="B85" s="111">
        <v>95678</v>
      </c>
      <c r="C85" s="166" t="s">
        <v>474</v>
      </c>
      <c r="D85" s="118">
        <v>1</v>
      </c>
      <c r="E85" s="113">
        <v>30</v>
      </c>
      <c r="F85" s="26"/>
      <c r="G85" s="27"/>
      <c r="H85" s="167" t="s">
        <v>167</v>
      </c>
      <c r="I85" s="33"/>
      <c r="J85" s="168"/>
      <c r="K85" s="26"/>
      <c r="L85" s="25"/>
      <c r="M85" s="29"/>
      <c r="N85" s="44"/>
      <c r="O85" s="30">
        <f t="shared" si="22"/>
        <v>0</v>
      </c>
      <c r="P85" s="30">
        <f t="shared" si="23"/>
        <v>0</v>
      </c>
      <c r="Q85" s="159">
        <f t="shared" si="24"/>
        <v>46143</v>
      </c>
      <c r="R85" s="26">
        <v>2196</v>
      </c>
      <c r="S85" s="26">
        <v>1</v>
      </c>
      <c r="T85" s="26" t="s">
        <v>748</v>
      </c>
      <c r="U85" s="26" t="s">
        <v>826</v>
      </c>
      <c r="V85" s="26" t="s">
        <v>2</v>
      </c>
      <c r="W85" s="26" t="s">
        <v>739</v>
      </c>
    </row>
    <row r="86" spans="1:23" x14ac:dyDescent="0.25">
      <c r="A86" s="165">
        <v>46167</v>
      </c>
      <c r="B86" s="111">
        <v>95076</v>
      </c>
      <c r="C86" s="166" t="s">
        <v>448</v>
      </c>
      <c r="D86" s="118">
        <v>1</v>
      </c>
      <c r="E86" s="113">
        <v>42</v>
      </c>
      <c r="F86" s="26"/>
      <c r="G86" s="27"/>
      <c r="H86" s="167" t="s">
        <v>167</v>
      </c>
      <c r="I86" s="33"/>
      <c r="J86" s="168"/>
      <c r="K86" s="26"/>
      <c r="L86" s="25"/>
      <c r="M86" s="29"/>
      <c r="N86" s="44"/>
      <c r="O86" s="30">
        <f t="shared" si="22"/>
        <v>0</v>
      </c>
      <c r="P86" s="30">
        <f t="shared" si="23"/>
        <v>0</v>
      </c>
      <c r="Q86" s="159">
        <f t="shared" si="24"/>
        <v>46143</v>
      </c>
      <c r="R86" s="26">
        <v>2196</v>
      </c>
      <c r="S86" s="26">
        <v>1</v>
      </c>
      <c r="T86" s="26" t="s">
        <v>748</v>
      </c>
      <c r="U86" s="26" t="s">
        <v>826</v>
      </c>
      <c r="V86" s="26" t="s">
        <v>2</v>
      </c>
      <c r="W86" s="26" t="s">
        <v>739</v>
      </c>
    </row>
    <row r="87" spans="1:23" x14ac:dyDescent="0.25">
      <c r="A87" s="165">
        <v>46167</v>
      </c>
      <c r="B87" s="111">
        <v>31716</v>
      </c>
      <c r="C87" s="166" t="s">
        <v>553</v>
      </c>
      <c r="D87" s="118">
        <v>1</v>
      </c>
      <c r="E87" s="113">
        <v>42</v>
      </c>
      <c r="F87" s="26"/>
      <c r="G87" s="27"/>
      <c r="H87" s="167" t="s">
        <v>167</v>
      </c>
      <c r="I87" s="33"/>
      <c r="J87" s="168"/>
      <c r="K87" s="26"/>
      <c r="L87" s="25"/>
      <c r="M87" s="29"/>
      <c r="N87" s="44"/>
      <c r="O87" s="30">
        <f t="shared" si="22"/>
        <v>0</v>
      </c>
      <c r="P87" s="30">
        <f t="shared" si="23"/>
        <v>0</v>
      </c>
      <c r="Q87" s="159">
        <f t="shared" si="24"/>
        <v>46143</v>
      </c>
      <c r="R87" s="26">
        <v>2196</v>
      </c>
      <c r="S87" s="26">
        <v>1</v>
      </c>
      <c r="T87" s="26" t="s">
        <v>748</v>
      </c>
      <c r="U87" s="26" t="s">
        <v>826</v>
      </c>
      <c r="V87" s="26" t="s">
        <v>2</v>
      </c>
      <c r="W87" s="26" t="s">
        <v>739</v>
      </c>
    </row>
    <row r="88" spans="1:23" x14ac:dyDescent="0.25">
      <c r="A88" s="165">
        <v>46167</v>
      </c>
      <c r="B88" s="111">
        <v>34491</v>
      </c>
      <c r="C88" s="166" t="s">
        <v>554</v>
      </c>
      <c r="D88" s="118">
        <v>1</v>
      </c>
      <c r="E88" s="113">
        <v>48</v>
      </c>
      <c r="F88" s="26"/>
      <c r="G88" s="27"/>
      <c r="H88" s="167" t="s">
        <v>167</v>
      </c>
      <c r="I88" s="33"/>
      <c r="J88" s="168"/>
      <c r="K88" s="26"/>
      <c r="L88" s="25"/>
      <c r="M88" s="29"/>
      <c r="N88" s="44"/>
      <c r="O88" s="30">
        <f t="shared" si="22"/>
        <v>0</v>
      </c>
      <c r="P88" s="30">
        <f t="shared" si="23"/>
        <v>0</v>
      </c>
      <c r="Q88" s="159">
        <f t="shared" si="24"/>
        <v>46143</v>
      </c>
      <c r="R88" s="26">
        <v>2196</v>
      </c>
      <c r="S88" s="26">
        <v>1</v>
      </c>
      <c r="T88" s="26" t="s">
        <v>748</v>
      </c>
      <c r="U88" s="26" t="s">
        <v>826</v>
      </c>
      <c r="V88" s="26" t="s">
        <v>2</v>
      </c>
      <c r="W88" s="26" t="s">
        <v>739</v>
      </c>
    </row>
    <row r="89" spans="1:23" x14ac:dyDescent="0.25">
      <c r="A89" s="165">
        <v>46167</v>
      </c>
      <c r="B89" s="111">
        <v>34768</v>
      </c>
      <c r="C89" s="166" t="s">
        <v>555</v>
      </c>
      <c r="D89" s="118">
        <v>1</v>
      </c>
      <c r="E89" s="113">
        <v>48</v>
      </c>
      <c r="F89" s="26"/>
      <c r="G89" s="27"/>
      <c r="H89" s="167" t="s">
        <v>167</v>
      </c>
      <c r="I89" s="33"/>
      <c r="J89" s="168"/>
      <c r="K89" s="26"/>
      <c r="L89" s="25"/>
      <c r="M89" s="29"/>
      <c r="N89" s="44"/>
      <c r="O89" s="30">
        <f t="shared" si="22"/>
        <v>0</v>
      </c>
      <c r="P89" s="30">
        <f t="shared" si="23"/>
        <v>0</v>
      </c>
      <c r="Q89" s="159">
        <f t="shared" si="24"/>
        <v>46143</v>
      </c>
      <c r="R89" s="26">
        <v>2196</v>
      </c>
      <c r="S89" s="26">
        <v>1</v>
      </c>
      <c r="T89" s="26" t="s">
        <v>748</v>
      </c>
      <c r="U89" s="26" t="s">
        <v>826</v>
      </c>
      <c r="V89" s="26" t="s">
        <v>2</v>
      </c>
      <c r="W89" s="26" t="s">
        <v>739</v>
      </c>
    </row>
    <row r="90" spans="1:23" x14ac:dyDescent="0.25">
      <c r="A90" s="165">
        <v>46167</v>
      </c>
      <c r="B90" s="111">
        <v>32447</v>
      </c>
      <c r="C90" s="166" t="s">
        <v>556</v>
      </c>
      <c r="D90" s="118">
        <v>1</v>
      </c>
      <c r="E90" s="113">
        <v>54</v>
      </c>
      <c r="F90" s="26"/>
      <c r="G90" s="27"/>
      <c r="H90" s="167" t="s">
        <v>167</v>
      </c>
      <c r="I90" s="33"/>
      <c r="J90" s="168"/>
      <c r="K90" s="26"/>
      <c r="L90" s="25"/>
      <c r="M90" s="29"/>
      <c r="N90" s="44"/>
      <c r="O90" s="30">
        <f t="shared" si="22"/>
        <v>0</v>
      </c>
      <c r="P90" s="30">
        <f t="shared" si="23"/>
        <v>0</v>
      </c>
      <c r="Q90" s="159">
        <f t="shared" si="24"/>
        <v>46143</v>
      </c>
      <c r="R90" s="26">
        <v>2196</v>
      </c>
      <c r="S90" s="26">
        <v>1</v>
      </c>
      <c r="T90" s="26" t="s">
        <v>748</v>
      </c>
      <c r="U90" s="26" t="s">
        <v>826</v>
      </c>
      <c r="V90" s="26" t="s">
        <v>2</v>
      </c>
      <c r="W90" s="26" t="s">
        <v>739</v>
      </c>
    </row>
    <row r="91" spans="1:23" x14ac:dyDescent="0.25">
      <c r="A91" s="165">
        <v>46167</v>
      </c>
      <c r="B91" s="111">
        <v>32199</v>
      </c>
      <c r="C91" s="166" t="s">
        <v>557</v>
      </c>
      <c r="D91" s="118">
        <v>1</v>
      </c>
      <c r="E91" s="113">
        <v>72</v>
      </c>
      <c r="F91" s="26"/>
      <c r="G91" s="27"/>
      <c r="H91" s="167" t="s">
        <v>167</v>
      </c>
      <c r="I91" s="33"/>
      <c r="J91" s="168"/>
      <c r="K91" s="26"/>
      <c r="L91" s="25"/>
      <c r="M91" s="29"/>
      <c r="N91" s="44"/>
      <c r="O91" s="30">
        <f t="shared" si="22"/>
        <v>0</v>
      </c>
      <c r="P91" s="30">
        <f t="shared" si="23"/>
        <v>0</v>
      </c>
      <c r="Q91" s="159">
        <f t="shared" si="24"/>
        <v>46143</v>
      </c>
      <c r="R91" s="26">
        <v>2196</v>
      </c>
      <c r="S91" s="26">
        <v>1</v>
      </c>
      <c r="T91" s="26" t="s">
        <v>748</v>
      </c>
      <c r="U91" s="26" t="s">
        <v>826</v>
      </c>
      <c r="V91" s="26" t="s">
        <v>2</v>
      </c>
      <c r="W91" s="26" t="s">
        <v>739</v>
      </c>
    </row>
    <row r="92" spans="1:23" x14ac:dyDescent="0.25">
      <c r="A92" s="165">
        <v>46167</v>
      </c>
      <c r="B92" s="111">
        <v>95004</v>
      </c>
      <c r="C92" s="166" t="s">
        <v>560</v>
      </c>
      <c r="D92" s="118">
        <v>1</v>
      </c>
      <c r="E92" s="113">
        <v>150</v>
      </c>
      <c r="F92" s="26"/>
      <c r="G92" s="27"/>
      <c r="H92" s="167" t="s">
        <v>167</v>
      </c>
      <c r="I92" s="33"/>
      <c r="J92" s="168"/>
      <c r="K92" s="26"/>
      <c r="L92" s="25"/>
      <c r="M92" s="29"/>
      <c r="N92" s="44"/>
      <c r="O92" s="30">
        <f t="shared" si="22"/>
        <v>0</v>
      </c>
      <c r="P92" s="30">
        <f t="shared" si="23"/>
        <v>0</v>
      </c>
      <c r="Q92" s="159">
        <f t="shared" si="24"/>
        <v>46143</v>
      </c>
      <c r="R92" s="26">
        <v>2196</v>
      </c>
      <c r="S92" s="26">
        <v>1</v>
      </c>
      <c r="T92" s="26" t="s">
        <v>748</v>
      </c>
      <c r="U92" s="26" t="s">
        <v>826</v>
      </c>
      <c r="V92" s="26" t="s">
        <v>2</v>
      </c>
      <c r="W92" s="26" t="s">
        <v>739</v>
      </c>
    </row>
    <row r="93" spans="1:23" x14ac:dyDescent="0.25">
      <c r="A93" s="165">
        <v>46167</v>
      </c>
      <c r="B93" s="111">
        <v>33583</v>
      </c>
      <c r="C93" s="166" t="s">
        <v>562</v>
      </c>
      <c r="D93" s="118">
        <v>1</v>
      </c>
      <c r="E93" s="113">
        <v>198</v>
      </c>
      <c r="F93" s="26"/>
      <c r="G93" s="27"/>
      <c r="H93" s="167" t="s">
        <v>167</v>
      </c>
      <c r="I93" s="33"/>
      <c r="J93" s="168"/>
      <c r="K93" s="26"/>
      <c r="L93" s="25"/>
      <c r="M93" s="29"/>
      <c r="N93" s="44"/>
      <c r="O93" s="30">
        <f t="shared" si="22"/>
        <v>0</v>
      </c>
      <c r="P93" s="30">
        <f t="shared" si="23"/>
        <v>0</v>
      </c>
      <c r="Q93" s="159">
        <f t="shared" si="24"/>
        <v>46143</v>
      </c>
      <c r="R93" s="26">
        <v>2196</v>
      </c>
      <c r="S93" s="26">
        <v>1</v>
      </c>
      <c r="T93" s="26" t="s">
        <v>748</v>
      </c>
      <c r="U93" s="26" t="s">
        <v>826</v>
      </c>
      <c r="V93" s="26" t="s">
        <v>2</v>
      </c>
      <c r="W93" s="26" t="s">
        <v>739</v>
      </c>
    </row>
    <row r="94" spans="1:23" x14ac:dyDescent="0.25">
      <c r="A94" s="165">
        <v>46167</v>
      </c>
      <c r="B94" s="111">
        <v>34682</v>
      </c>
      <c r="C94" s="166" t="s">
        <v>563</v>
      </c>
      <c r="D94" s="118">
        <v>1</v>
      </c>
      <c r="E94" s="113">
        <v>198</v>
      </c>
      <c r="F94" s="26"/>
      <c r="G94" s="27"/>
      <c r="H94" s="167" t="s">
        <v>167</v>
      </c>
      <c r="I94" s="33"/>
      <c r="J94" s="168"/>
      <c r="K94" s="26"/>
      <c r="L94" s="25"/>
      <c r="M94" s="29"/>
      <c r="N94" s="44"/>
      <c r="O94" s="30">
        <f t="shared" si="22"/>
        <v>0</v>
      </c>
      <c r="P94" s="30">
        <f t="shared" si="23"/>
        <v>0</v>
      </c>
      <c r="Q94" s="159">
        <f t="shared" si="24"/>
        <v>46143</v>
      </c>
      <c r="R94" s="26">
        <v>2196</v>
      </c>
      <c r="S94" s="26">
        <v>1</v>
      </c>
      <c r="T94" s="26" t="s">
        <v>748</v>
      </c>
      <c r="U94" s="26" t="s">
        <v>826</v>
      </c>
      <c r="V94" s="26" t="s">
        <v>2</v>
      </c>
      <c r="W94" s="26" t="s">
        <v>739</v>
      </c>
    </row>
    <row r="95" spans="1:23" x14ac:dyDescent="0.25">
      <c r="A95" s="165">
        <v>46167</v>
      </c>
      <c r="B95" s="111">
        <v>32200</v>
      </c>
      <c r="C95" s="166" t="s">
        <v>565</v>
      </c>
      <c r="D95" s="118">
        <v>1</v>
      </c>
      <c r="E95" s="113">
        <v>246</v>
      </c>
      <c r="F95" s="26"/>
      <c r="G95" s="27"/>
      <c r="H95" s="167" t="s">
        <v>167</v>
      </c>
      <c r="I95" s="33"/>
      <c r="J95" s="168"/>
      <c r="K95" s="26"/>
      <c r="L95" s="25"/>
      <c r="M95" s="29"/>
      <c r="N95" s="44"/>
      <c r="O95" s="30">
        <f t="shared" si="22"/>
        <v>0</v>
      </c>
      <c r="P95" s="30">
        <f t="shared" si="23"/>
        <v>0</v>
      </c>
      <c r="Q95" s="159">
        <f t="shared" si="24"/>
        <v>46143</v>
      </c>
      <c r="R95" s="26">
        <v>2196</v>
      </c>
      <c r="S95" s="26">
        <v>1</v>
      </c>
      <c r="T95" s="26" t="s">
        <v>748</v>
      </c>
      <c r="U95" s="26" t="s">
        <v>826</v>
      </c>
      <c r="V95" s="26" t="s">
        <v>2</v>
      </c>
      <c r="W95" s="26" t="s">
        <v>739</v>
      </c>
    </row>
    <row r="96" spans="1:23" x14ac:dyDescent="0.25">
      <c r="A96" s="165">
        <v>46167</v>
      </c>
      <c r="B96" s="111">
        <v>32448</v>
      </c>
      <c r="C96" s="166" t="s">
        <v>568</v>
      </c>
      <c r="D96" s="118">
        <v>1</v>
      </c>
      <c r="E96" s="113">
        <v>444</v>
      </c>
      <c r="F96" s="26"/>
      <c r="G96" s="27"/>
      <c r="H96" s="167" t="s">
        <v>167</v>
      </c>
      <c r="I96" s="33"/>
      <c r="J96" s="168"/>
      <c r="K96" s="26"/>
      <c r="L96" s="25"/>
      <c r="M96" s="29"/>
      <c r="N96" s="44"/>
      <c r="O96" s="30">
        <f t="shared" si="22"/>
        <v>0</v>
      </c>
      <c r="P96" s="30">
        <f t="shared" si="23"/>
        <v>0</v>
      </c>
      <c r="Q96" s="159">
        <f t="shared" si="24"/>
        <v>46143</v>
      </c>
      <c r="R96" s="26">
        <v>2196</v>
      </c>
      <c r="S96" s="26">
        <v>1</v>
      </c>
      <c r="T96" s="26" t="s">
        <v>748</v>
      </c>
      <c r="U96" s="26" t="s">
        <v>826</v>
      </c>
      <c r="V96" s="26" t="s">
        <v>2</v>
      </c>
      <c r="W96" s="26" t="s">
        <v>739</v>
      </c>
    </row>
    <row r="97" spans="1:23" x14ac:dyDescent="0.25">
      <c r="A97" s="165">
        <v>46167</v>
      </c>
      <c r="B97" s="111">
        <v>30851</v>
      </c>
      <c r="C97" s="166" t="s">
        <v>571</v>
      </c>
      <c r="D97" s="118">
        <v>1</v>
      </c>
      <c r="E97" s="113">
        <v>606</v>
      </c>
      <c r="F97" s="26"/>
      <c r="G97" s="27"/>
      <c r="H97" s="167" t="s">
        <v>167</v>
      </c>
      <c r="I97" s="33"/>
      <c r="J97" s="168"/>
      <c r="K97" s="26"/>
      <c r="L97" s="25"/>
      <c r="M97" s="29"/>
      <c r="N97" s="44"/>
      <c r="O97" s="30">
        <f t="shared" si="22"/>
        <v>0</v>
      </c>
      <c r="P97" s="30">
        <f t="shared" si="23"/>
        <v>0</v>
      </c>
      <c r="Q97" s="159">
        <f t="shared" si="24"/>
        <v>46143</v>
      </c>
      <c r="R97" s="26">
        <v>2196</v>
      </c>
      <c r="S97" s="26">
        <v>1</v>
      </c>
      <c r="T97" s="26" t="s">
        <v>748</v>
      </c>
      <c r="U97" s="26" t="s">
        <v>826</v>
      </c>
      <c r="V97" s="26" t="s">
        <v>2</v>
      </c>
      <c r="W97" s="26" t="s">
        <v>739</v>
      </c>
    </row>
    <row r="98" spans="1:23" x14ac:dyDescent="0.25">
      <c r="A98" s="165">
        <v>46167</v>
      </c>
      <c r="B98" s="111">
        <v>34936</v>
      </c>
      <c r="C98" s="166" t="s">
        <v>575</v>
      </c>
      <c r="D98" s="118">
        <v>1</v>
      </c>
      <c r="E98" s="113">
        <v>642</v>
      </c>
      <c r="F98" s="26"/>
      <c r="G98" s="27"/>
      <c r="H98" s="167" t="s">
        <v>167</v>
      </c>
      <c r="I98" s="33"/>
      <c r="J98" s="168"/>
      <c r="K98" s="26"/>
      <c r="L98" s="25"/>
      <c r="M98" s="29"/>
      <c r="N98" s="44"/>
      <c r="O98" s="30">
        <f t="shared" si="22"/>
        <v>0</v>
      </c>
      <c r="P98" s="30">
        <f t="shared" si="23"/>
        <v>0</v>
      </c>
      <c r="Q98" s="159">
        <f t="shared" si="24"/>
        <v>46143</v>
      </c>
      <c r="R98" s="26">
        <v>2196</v>
      </c>
      <c r="S98" s="26">
        <v>1</v>
      </c>
      <c r="T98" s="26" t="s">
        <v>748</v>
      </c>
      <c r="U98" s="26" t="s">
        <v>826</v>
      </c>
      <c r="V98" s="26" t="s">
        <v>2</v>
      </c>
      <c r="W98" s="26" t="s">
        <v>739</v>
      </c>
    </row>
    <row r="99" spans="1:23" x14ac:dyDescent="0.25">
      <c r="A99" s="165">
        <v>46167</v>
      </c>
      <c r="B99" s="111">
        <v>32247</v>
      </c>
      <c r="C99" s="166" t="s">
        <v>577</v>
      </c>
      <c r="D99" s="118">
        <v>3</v>
      </c>
      <c r="E99" s="113">
        <v>1470</v>
      </c>
      <c r="F99" s="26"/>
      <c r="G99" s="27"/>
      <c r="H99" s="167" t="s">
        <v>167</v>
      </c>
      <c r="I99" s="33"/>
      <c r="J99" s="168"/>
      <c r="K99" s="26"/>
      <c r="L99" s="25"/>
      <c r="M99" s="29"/>
      <c r="N99" s="44"/>
      <c r="O99" s="30">
        <f t="shared" si="22"/>
        <v>0</v>
      </c>
      <c r="P99" s="30">
        <f t="shared" si="23"/>
        <v>0</v>
      </c>
      <c r="Q99" s="159">
        <f t="shared" si="24"/>
        <v>46143</v>
      </c>
      <c r="R99" s="26">
        <v>2196</v>
      </c>
      <c r="S99" s="26">
        <v>1</v>
      </c>
      <c r="T99" s="26" t="s">
        <v>748</v>
      </c>
      <c r="U99" s="26" t="s">
        <v>826</v>
      </c>
      <c r="V99" s="26" t="s">
        <v>2</v>
      </c>
      <c r="W99" s="26" t="s">
        <v>739</v>
      </c>
    </row>
    <row r="100" spans="1:23" x14ac:dyDescent="0.25">
      <c r="A100" s="165">
        <v>46167</v>
      </c>
      <c r="B100" s="111">
        <v>33271</v>
      </c>
      <c r="C100" s="166" t="s">
        <v>578</v>
      </c>
      <c r="D100" s="118">
        <v>4</v>
      </c>
      <c r="E100" s="113">
        <v>1050</v>
      </c>
      <c r="F100" s="26"/>
      <c r="G100" s="27"/>
      <c r="H100" s="167" t="s">
        <v>167</v>
      </c>
      <c r="I100" s="33"/>
      <c r="J100" s="168"/>
      <c r="K100" s="26"/>
      <c r="L100" s="25"/>
      <c r="M100" s="29"/>
      <c r="N100" s="44"/>
      <c r="O100" s="30">
        <f t="shared" si="22"/>
        <v>0</v>
      </c>
      <c r="P100" s="30">
        <f t="shared" si="23"/>
        <v>0</v>
      </c>
      <c r="Q100" s="159">
        <f t="shared" si="24"/>
        <v>46143</v>
      </c>
      <c r="R100" s="26">
        <v>2196</v>
      </c>
      <c r="S100" s="26">
        <v>1</v>
      </c>
      <c r="T100" s="26" t="s">
        <v>748</v>
      </c>
      <c r="U100" s="26" t="s">
        <v>826</v>
      </c>
      <c r="V100" s="26" t="s">
        <v>2</v>
      </c>
      <c r="W100" s="26" t="s">
        <v>739</v>
      </c>
    </row>
    <row r="101" spans="1:23" x14ac:dyDescent="0.25">
      <c r="A101" s="165">
        <v>46167</v>
      </c>
      <c r="B101" s="111">
        <v>95679</v>
      </c>
      <c r="C101" s="166" t="s">
        <v>580</v>
      </c>
      <c r="D101" s="118">
        <v>13</v>
      </c>
      <c r="E101" s="113">
        <v>6000</v>
      </c>
      <c r="F101" s="26"/>
      <c r="G101" s="27"/>
      <c r="H101" s="167" t="s">
        <v>167</v>
      </c>
      <c r="I101" s="33"/>
      <c r="J101" s="168"/>
      <c r="K101" s="26"/>
      <c r="L101" s="25"/>
      <c r="M101" s="29"/>
      <c r="N101" s="44"/>
      <c r="O101" s="30">
        <f t="shared" si="22"/>
        <v>0</v>
      </c>
      <c r="P101" s="30">
        <f t="shared" si="23"/>
        <v>0</v>
      </c>
      <c r="Q101" s="159">
        <f t="shared" si="24"/>
        <v>46143</v>
      </c>
      <c r="R101" s="26">
        <v>2196</v>
      </c>
      <c r="S101" s="26">
        <v>1</v>
      </c>
      <c r="T101" s="26" t="s">
        <v>748</v>
      </c>
      <c r="U101" s="26" t="s">
        <v>826</v>
      </c>
      <c r="V101" s="26" t="s">
        <v>2</v>
      </c>
      <c r="W101" s="26" t="s">
        <v>739</v>
      </c>
    </row>
    <row r="102" spans="1:23" x14ac:dyDescent="0.25">
      <c r="A102" s="107">
        <v>46168</v>
      </c>
      <c r="B102" s="118">
        <v>33583</v>
      </c>
      <c r="C102" s="119" t="s">
        <v>51</v>
      </c>
      <c r="D102" s="118">
        <v>1</v>
      </c>
      <c r="E102" s="120">
        <v>654</v>
      </c>
      <c r="F102" s="60"/>
      <c r="G102" s="160"/>
      <c r="H102" s="118" t="s">
        <v>167</v>
      </c>
      <c r="I102" s="56"/>
      <c r="J102" s="60"/>
      <c r="K102" s="60"/>
      <c r="L102" s="107"/>
      <c r="M102" s="161"/>
      <c r="N102" s="58"/>
      <c r="O102" s="57">
        <f>IFERROR(IF(L102="",0,L102-A102),"")</f>
        <v>0</v>
      </c>
      <c r="P102" s="57">
        <f>IFERROR(IF(M102="",0,M102-L102),"")</f>
        <v>0</v>
      </c>
      <c r="Q102" s="162">
        <f>IFERROR(DATE(YEAR(A102),MONTH(A102),1),"")</f>
        <v>46143</v>
      </c>
      <c r="R102" s="60">
        <v>2196</v>
      </c>
      <c r="S102" s="60">
        <v>1</v>
      </c>
      <c r="T102" s="60" t="s">
        <v>748</v>
      </c>
      <c r="U102" s="60" t="s">
        <v>730</v>
      </c>
      <c r="V102" s="60" t="s">
        <v>161</v>
      </c>
      <c r="W102" s="60" t="s">
        <v>739</v>
      </c>
    </row>
    <row r="103" spans="1:23" x14ac:dyDescent="0.25">
      <c r="A103" s="107">
        <v>46174</v>
      </c>
      <c r="B103" s="111">
        <v>32060</v>
      </c>
      <c r="C103" s="119" t="s">
        <v>368</v>
      </c>
      <c r="D103" s="118">
        <v>7</v>
      </c>
      <c r="E103" s="113">
        <v>3264</v>
      </c>
      <c r="F103" s="26"/>
      <c r="G103" s="27"/>
      <c r="H103" s="118" t="s">
        <v>167</v>
      </c>
      <c r="I103" s="33"/>
      <c r="J103" s="60"/>
      <c r="K103" s="26"/>
      <c r="L103" s="25"/>
      <c r="M103" s="29"/>
      <c r="N103" s="44"/>
      <c r="O103" s="30">
        <f t="shared" ref="O103:O143" si="25">IFERROR(IF(L103="",0,L103-A103),"")</f>
        <v>0</v>
      </c>
      <c r="P103" s="30">
        <f t="shared" ref="P103:P143" si="26">IFERROR(IF(M103="",0,M103-L103),"")</f>
        <v>0</v>
      </c>
      <c r="Q103" s="159">
        <f t="shared" ref="Q103:Q143" si="27">IFERROR(DATE(YEAR(A103),MONTH(A103),1),"")</f>
        <v>46174</v>
      </c>
      <c r="R103" s="26">
        <v>2196</v>
      </c>
      <c r="S103" s="26">
        <v>1</v>
      </c>
      <c r="T103" s="26" t="s">
        <v>748</v>
      </c>
      <c r="U103" s="26" t="s">
        <v>730</v>
      </c>
      <c r="V103" s="26" t="s">
        <v>161</v>
      </c>
      <c r="W103" s="26" t="s">
        <v>739</v>
      </c>
    </row>
    <row r="104" spans="1:23" x14ac:dyDescent="0.25">
      <c r="A104" s="165">
        <v>46174</v>
      </c>
      <c r="B104" s="111">
        <v>95679</v>
      </c>
      <c r="C104" s="166" t="s">
        <v>370</v>
      </c>
      <c r="D104" s="118">
        <v>6</v>
      </c>
      <c r="E104" s="113">
        <v>2502</v>
      </c>
      <c r="F104" s="26"/>
      <c r="G104" s="27"/>
      <c r="H104" s="167" t="s">
        <v>167</v>
      </c>
      <c r="I104" s="33"/>
      <c r="J104" s="168"/>
      <c r="K104" s="26"/>
      <c r="L104" s="25"/>
      <c r="M104" s="29"/>
      <c r="N104" s="44"/>
      <c r="O104" s="30">
        <f t="shared" si="25"/>
        <v>0</v>
      </c>
      <c r="P104" s="30">
        <f t="shared" si="26"/>
        <v>0</v>
      </c>
      <c r="Q104" s="159">
        <f t="shared" si="27"/>
        <v>46174</v>
      </c>
      <c r="R104" s="26">
        <v>2196</v>
      </c>
      <c r="S104" s="26">
        <v>1</v>
      </c>
      <c r="T104" s="26" t="s">
        <v>748</v>
      </c>
      <c r="U104" s="26" t="s">
        <v>730</v>
      </c>
      <c r="V104" s="26" t="s">
        <v>161</v>
      </c>
      <c r="W104" s="26" t="s">
        <v>739</v>
      </c>
    </row>
    <row r="105" spans="1:23" x14ac:dyDescent="0.25">
      <c r="A105" s="165">
        <v>46174</v>
      </c>
      <c r="B105" s="111">
        <v>34988</v>
      </c>
      <c r="C105" s="166" t="s">
        <v>373</v>
      </c>
      <c r="D105" s="118">
        <v>4</v>
      </c>
      <c r="E105" s="113">
        <v>1944</v>
      </c>
      <c r="F105" s="26"/>
      <c r="G105" s="27"/>
      <c r="H105" s="167" t="s">
        <v>167</v>
      </c>
      <c r="I105" s="33"/>
      <c r="J105" s="168"/>
      <c r="K105" s="26"/>
      <c r="L105" s="25"/>
      <c r="M105" s="29"/>
      <c r="N105" s="44"/>
      <c r="O105" s="30">
        <f t="shared" si="25"/>
        <v>0</v>
      </c>
      <c r="P105" s="30">
        <f t="shared" si="26"/>
        <v>0</v>
      </c>
      <c r="Q105" s="159">
        <f t="shared" si="27"/>
        <v>46174</v>
      </c>
      <c r="R105" s="26">
        <v>2196</v>
      </c>
      <c r="S105" s="26">
        <v>1</v>
      </c>
      <c r="T105" s="26" t="s">
        <v>748</v>
      </c>
      <c r="U105" s="26" t="s">
        <v>730</v>
      </c>
      <c r="V105" s="26" t="s">
        <v>161</v>
      </c>
      <c r="W105" s="26" t="s">
        <v>739</v>
      </c>
    </row>
    <row r="106" spans="1:23" x14ac:dyDescent="0.25">
      <c r="A106" s="165">
        <v>46174</v>
      </c>
      <c r="B106" s="111">
        <v>30851</v>
      </c>
      <c r="C106" s="166" t="s">
        <v>383</v>
      </c>
      <c r="D106" s="118">
        <v>2</v>
      </c>
      <c r="E106" s="113">
        <v>1002</v>
      </c>
      <c r="F106" s="26"/>
      <c r="G106" s="27"/>
      <c r="H106" s="167" t="s">
        <v>167</v>
      </c>
      <c r="I106" s="33"/>
      <c r="J106" s="168"/>
      <c r="K106" s="26"/>
      <c r="L106" s="25"/>
      <c r="M106" s="29"/>
      <c r="N106" s="44"/>
      <c r="O106" s="30">
        <f t="shared" si="25"/>
        <v>0</v>
      </c>
      <c r="P106" s="30">
        <f t="shared" si="26"/>
        <v>0</v>
      </c>
      <c r="Q106" s="159">
        <f t="shared" si="27"/>
        <v>46174</v>
      </c>
      <c r="R106" s="26">
        <v>2196</v>
      </c>
      <c r="S106" s="26">
        <v>1</v>
      </c>
      <c r="T106" s="26" t="s">
        <v>748</v>
      </c>
      <c r="U106" s="26" t="s">
        <v>730</v>
      </c>
      <c r="V106" s="26" t="s">
        <v>161</v>
      </c>
      <c r="W106" s="26" t="s">
        <v>739</v>
      </c>
    </row>
    <row r="107" spans="1:23" x14ac:dyDescent="0.25">
      <c r="A107" s="165">
        <v>46174</v>
      </c>
      <c r="B107" s="111">
        <v>95355</v>
      </c>
      <c r="C107" s="166" t="s">
        <v>387</v>
      </c>
      <c r="D107" s="118">
        <v>1</v>
      </c>
      <c r="E107" s="113">
        <v>912</v>
      </c>
      <c r="F107" s="26"/>
      <c r="G107" s="27"/>
      <c r="H107" s="167" t="s">
        <v>167</v>
      </c>
      <c r="I107" s="33"/>
      <c r="J107" s="168"/>
      <c r="K107" s="26"/>
      <c r="L107" s="25"/>
      <c r="M107" s="29"/>
      <c r="N107" s="44"/>
      <c r="O107" s="30">
        <f t="shared" si="25"/>
        <v>0</v>
      </c>
      <c r="P107" s="30">
        <f t="shared" si="26"/>
        <v>0</v>
      </c>
      <c r="Q107" s="159">
        <f t="shared" si="27"/>
        <v>46174</v>
      </c>
      <c r="R107" s="26">
        <v>2196</v>
      </c>
      <c r="S107" s="26">
        <v>1</v>
      </c>
      <c r="T107" s="26" t="s">
        <v>748</v>
      </c>
      <c r="U107" s="26" t="s">
        <v>730</v>
      </c>
      <c r="V107" s="26" t="s">
        <v>161</v>
      </c>
      <c r="W107" s="26" t="s">
        <v>739</v>
      </c>
    </row>
    <row r="108" spans="1:23" x14ac:dyDescent="0.25">
      <c r="A108" s="165">
        <v>46174</v>
      </c>
      <c r="B108" s="111">
        <v>33271</v>
      </c>
      <c r="C108" s="166" t="s">
        <v>389</v>
      </c>
      <c r="D108" s="118">
        <v>2</v>
      </c>
      <c r="E108" s="113">
        <v>900</v>
      </c>
      <c r="F108" s="26"/>
      <c r="G108" s="27"/>
      <c r="H108" s="167" t="s">
        <v>167</v>
      </c>
      <c r="I108" s="33"/>
      <c r="J108" s="168"/>
      <c r="K108" s="26"/>
      <c r="L108" s="25"/>
      <c r="M108" s="29"/>
      <c r="N108" s="44"/>
      <c r="O108" s="30">
        <f t="shared" si="25"/>
        <v>0</v>
      </c>
      <c r="P108" s="30">
        <f t="shared" si="26"/>
        <v>0</v>
      </c>
      <c r="Q108" s="159">
        <f t="shared" si="27"/>
        <v>46174</v>
      </c>
      <c r="R108" s="26">
        <v>2196</v>
      </c>
      <c r="S108" s="26">
        <v>1</v>
      </c>
      <c r="T108" s="26" t="s">
        <v>748</v>
      </c>
      <c r="U108" s="26" t="s">
        <v>730</v>
      </c>
      <c r="V108" s="26" t="s">
        <v>161</v>
      </c>
      <c r="W108" s="26" t="s">
        <v>739</v>
      </c>
    </row>
    <row r="109" spans="1:23" x14ac:dyDescent="0.25">
      <c r="A109" s="165">
        <v>46174</v>
      </c>
      <c r="B109" s="111">
        <v>32209</v>
      </c>
      <c r="C109" s="166" t="s">
        <v>390</v>
      </c>
      <c r="D109" s="118">
        <v>2</v>
      </c>
      <c r="E109" s="113">
        <v>882</v>
      </c>
      <c r="F109" s="26"/>
      <c r="G109" s="27"/>
      <c r="H109" s="167" t="s">
        <v>167</v>
      </c>
      <c r="I109" s="33"/>
      <c r="J109" s="168"/>
      <c r="K109" s="26"/>
      <c r="L109" s="25"/>
      <c r="M109" s="29"/>
      <c r="N109" s="44"/>
      <c r="O109" s="30">
        <f t="shared" si="25"/>
        <v>0</v>
      </c>
      <c r="P109" s="30">
        <f t="shared" si="26"/>
        <v>0</v>
      </c>
      <c r="Q109" s="159">
        <f t="shared" si="27"/>
        <v>46174</v>
      </c>
      <c r="R109" s="26">
        <v>2196</v>
      </c>
      <c r="S109" s="26">
        <v>1</v>
      </c>
      <c r="T109" s="26" t="s">
        <v>748</v>
      </c>
      <c r="U109" s="26" t="s">
        <v>730</v>
      </c>
      <c r="V109" s="26" t="s">
        <v>161</v>
      </c>
      <c r="W109" s="26" t="s">
        <v>739</v>
      </c>
    </row>
    <row r="110" spans="1:23" x14ac:dyDescent="0.25">
      <c r="A110" s="165">
        <v>46174</v>
      </c>
      <c r="B110" s="111">
        <v>33584</v>
      </c>
      <c r="C110" s="166" t="s">
        <v>395</v>
      </c>
      <c r="D110" s="118">
        <v>2</v>
      </c>
      <c r="E110" s="113">
        <v>714</v>
      </c>
      <c r="F110" s="26"/>
      <c r="G110" s="27"/>
      <c r="H110" s="167" t="s">
        <v>167</v>
      </c>
      <c r="I110" s="33"/>
      <c r="J110" s="168"/>
      <c r="K110" s="26"/>
      <c r="L110" s="25"/>
      <c r="M110" s="29"/>
      <c r="N110" s="44"/>
      <c r="O110" s="30">
        <f t="shared" si="25"/>
        <v>0</v>
      </c>
      <c r="P110" s="30">
        <f t="shared" si="26"/>
        <v>0</v>
      </c>
      <c r="Q110" s="159">
        <f t="shared" si="27"/>
        <v>46174</v>
      </c>
      <c r="R110" s="26">
        <v>2196</v>
      </c>
      <c r="S110" s="26">
        <v>1</v>
      </c>
      <c r="T110" s="26" t="s">
        <v>748</v>
      </c>
      <c r="U110" s="26" t="s">
        <v>730</v>
      </c>
      <c r="V110" s="26" t="s">
        <v>161</v>
      </c>
      <c r="W110" s="26" t="s">
        <v>739</v>
      </c>
    </row>
    <row r="111" spans="1:23" x14ac:dyDescent="0.25">
      <c r="A111" s="165">
        <v>46174</v>
      </c>
      <c r="B111" s="111">
        <v>34936</v>
      </c>
      <c r="C111" s="166" t="s">
        <v>411</v>
      </c>
      <c r="D111" s="118">
        <v>2</v>
      </c>
      <c r="E111" s="113">
        <v>570</v>
      </c>
      <c r="F111" s="26"/>
      <c r="G111" s="27"/>
      <c r="H111" s="167" t="s">
        <v>167</v>
      </c>
      <c r="I111" s="33"/>
      <c r="J111" s="168"/>
      <c r="K111" s="26"/>
      <c r="L111" s="25"/>
      <c r="M111" s="29"/>
      <c r="N111" s="44"/>
      <c r="O111" s="30">
        <f t="shared" si="25"/>
        <v>0</v>
      </c>
      <c r="P111" s="30">
        <f t="shared" si="26"/>
        <v>0</v>
      </c>
      <c r="Q111" s="159">
        <f t="shared" si="27"/>
        <v>46174</v>
      </c>
      <c r="R111" s="26">
        <v>2196</v>
      </c>
      <c r="S111" s="26">
        <v>1</v>
      </c>
      <c r="T111" s="26" t="s">
        <v>748</v>
      </c>
      <c r="U111" s="26" t="s">
        <v>730</v>
      </c>
      <c r="V111" s="26" t="s">
        <v>161</v>
      </c>
      <c r="W111" s="26" t="s">
        <v>739</v>
      </c>
    </row>
    <row r="112" spans="1:23" x14ac:dyDescent="0.25">
      <c r="A112" s="165">
        <v>46174</v>
      </c>
      <c r="B112" s="111">
        <v>33631</v>
      </c>
      <c r="C112" s="166" t="s">
        <v>412</v>
      </c>
      <c r="D112" s="118">
        <v>2</v>
      </c>
      <c r="E112" s="113">
        <v>552</v>
      </c>
      <c r="F112" s="26"/>
      <c r="G112" s="27"/>
      <c r="H112" s="167" t="s">
        <v>167</v>
      </c>
      <c r="I112" s="33"/>
      <c r="J112" s="168"/>
      <c r="K112" s="26"/>
      <c r="L112" s="25"/>
      <c r="M112" s="29"/>
      <c r="N112" s="44"/>
      <c r="O112" s="30">
        <f t="shared" si="25"/>
        <v>0</v>
      </c>
      <c r="P112" s="30">
        <f t="shared" si="26"/>
        <v>0</v>
      </c>
      <c r="Q112" s="159">
        <f t="shared" si="27"/>
        <v>46174</v>
      </c>
      <c r="R112" s="26">
        <v>2196</v>
      </c>
      <c r="S112" s="26">
        <v>1</v>
      </c>
      <c r="T112" s="26" t="s">
        <v>748</v>
      </c>
      <c r="U112" s="26" t="s">
        <v>730</v>
      </c>
      <c r="V112" s="26" t="s">
        <v>161</v>
      </c>
      <c r="W112" s="26" t="s">
        <v>739</v>
      </c>
    </row>
    <row r="113" spans="1:23" x14ac:dyDescent="0.25">
      <c r="A113" s="165">
        <v>46174</v>
      </c>
      <c r="B113" s="111">
        <v>32247</v>
      </c>
      <c r="C113" s="166" t="s">
        <v>415</v>
      </c>
      <c r="D113" s="118">
        <v>2</v>
      </c>
      <c r="E113" s="113">
        <v>504</v>
      </c>
      <c r="F113" s="26"/>
      <c r="G113" s="27"/>
      <c r="H113" s="167" t="s">
        <v>167</v>
      </c>
      <c r="I113" s="33"/>
      <c r="J113" s="168"/>
      <c r="K113" s="26"/>
      <c r="L113" s="25"/>
      <c r="M113" s="29"/>
      <c r="N113" s="44"/>
      <c r="O113" s="30">
        <f t="shared" si="25"/>
        <v>0</v>
      </c>
      <c r="P113" s="30">
        <f t="shared" si="26"/>
        <v>0</v>
      </c>
      <c r="Q113" s="159">
        <f t="shared" si="27"/>
        <v>46174</v>
      </c>
      <c r="R113" s="26">
        <v>2196</v>
      </c>
      <c r="S113" s="26">
        <v>1</v>
      </c>
      <c r="T113" s="26" t="s">
        <v>748</v>
      </c>
      <c r="U113" s="26" t="s">
        <v>730</v>
      </c>
      <c r="V113" s="26" t="s">
        <v>161</v>
      </c>
      <c r="W113" s="26" t="s">
        <v>739</v>
      </c>
    </row>
    <row r="114" spans="1:23" x14ac:dyDescent="0.25">
      <c r="A114" s="165">
        <v>46174</v>
      </c>
      <c r="B114" s="111">
        <v>95119</v>
      </c>
      <c r="C114" s="166" t="s">
        <v>423</v>
      </c>
      <c r="D114" s="118">
        <v>1</v>
      </c>
      <c r="E114" s="113">
        <v>450</v>
      </c>
      <c r="F114" s="26"/>
      <c r="G114" s="27"/>
      <c r="H114" s="167" t="s">
        <v>167</v>
      </c>
      <c r="I114" s="33"/>
      <c r="J114" s="168"/>
      <c r="K114" s="26"/>
      <c r="L114" s="25"/>
      <c r="M114" s="29"/>
      <c r="N114" s="44"/>
      <c r="O114" s="30">
        <f t="shared" si="25"/>
        <v>0</v>
      </c>
      <c r="P114" s="30">
        <f t="shared" si="26"/>
        <v>0</v>
      </c>
      <c r="Q114" s="159">
        <f t="shared" si="27"/>
        <v>46174</v>
      </c>
      <c r="R114" s="26">
        <v>2196</v>
      </c>
      <c r="S114" s="26">
        <v>1</v>
      </c>
      <c r="T114" s="26" t="s">
        <v>748</v>
      </c>
      <c r="U114" s="26" t="s">
        <v>730</v>
      </c>
      <c r="V114" s="26" t="s">
        <v>161</v>
      </c>
      <c r="W114" s="26" t="s">
        <v>739</v>
      </c>
    </row>
    <row r="115" spans="1:23" x14ac:dyDescent="0.25">
      <c r="A115" s="165">
        <v>46174</v>
      </c>
      <c r="B115" s="111">
        <v>34932</v>
      </c>
      <c r="C115" s="166" t="s">
        <v>424</v>
      </c>
      <c r="D115" s="118">
        <v>2</v>
      </c>
      <c r="E115" s="113">
        <v>450</v>
      </c>
      <c r="F115" s="26"/>
      <c r="G115" s="27"/>
      <c r="H115" s="167" t="s">
        <v>167</v>
      </c>
      <c r="I115" s="33"/>
      <c r="J115" s="168"/>
      <c r="K115" s="26"/>
      <c r="L115" s="25"/>
      <c r="M115" s="29"/>
      <c r="N115" s="44"/>
      <c r="O115" s="30">
        <f t="shared" si="25"/>
        <v>0</v>
      </c>
      <c r="P115" s="30">
        <f t="shared" si="26"/>
        <v>0</v>
      </c>
      <c r="Q115" s="159">
        <f t="shared" si="27"/>
        <v>46174</v>
      </c>
      <c r="R115" s="26">
        <v>2196</v>
      </c>
      <c r="S115" s="26">
        <v>1</v>
      </c>
      <c r="T115" s="26" t="s">
        <v>748</v>
      </c>
      <c r="U115" s="26" t="s">
        <v>730</v>
      </c>
      <c r="V115" s="26" t="s">
        <v>161</v>
      </c>
      <c r="W115" s="26" t="s">
        <v>739</v>
      </c>
    </row>
    <row r="116" spans="1:23" x14ac:dyDescent="0.25">
      <c r="A116" s="165">
        <v>46174</v>
      </c>
      <c r="B116" s="111">
        <v>33272</v>
      </c>
      <c r="C116" s="166" t="s">
        <v>428</v>
      </c>
      <c r="D116" s="118">
        <v>1</v>
      </c>
      <c r="E116" s="113">
        <v>444</v>
      </c>
      <c r="F116" s="26"/>
      <c r="G116" s="27"/>
      <c r="H116" s="167" t="s">
        <v>167</v>
      </c>
      <c r="I116" s="33"/>
      <c r="J116" s="168"/>
      <c r="K116" s="26"/>
      <c r="L116" s="25"/>
      <c r="M116" s="29"/>
      <c r="N116" s="44"/>
      <c r="O116" s="30">
        <f t="shared" si="25"/>
        <v>0</v>
      </c>
      <c r="P116" s="30">
        <f t="shared" si="26"/>
        <v>0</v>
      </c>
      <c r="Q116" s="159">
        <f t="shared" si="27"/>
        <v>46174</v>
      </c>
      <c r="R116" s="26">
        <v>2196</v>
      </c>
      <c r="S116" s="26">
        <v>1</v>
      </c>
      <c r="T116" s="26" t="s">
        <v>748</v>
      </c>
      <c r="U116" s="26" t="s">
        <v>730</v>
      </c>
      <c r="V116" s="26" t="s">
        <v>161</v>
      </c>
      <c r="W116" s="26" t="s">
        <v>739</v>
      </c>
    </row>
    <row r="117" spans="1:23" x14ac:dyDescent="0.25">
      <c r="A117" s="165">
        <v>46174</v>
      </c>
      <c r="B117" s="111">
        <v>32199</v>
      </c>
      <c r="C117" s="166" t="s">
        <v>432</v>
      </c>
      <c r="D117" s="118">
        <v>1</v>
      </c>
      <c r="E117" s="113">
        <v>402</v>
      </c>
      <c r="F117" s="26"/>
      <c r="G117" s="27"/>
      <c r="H117" s="167" t="s">
        <v>167</v>
      </c>
      <c r="I117" s="33"/>
      <c r="J117" s="168"/>
      <c r="K117" s="26"/>
      <c r="L117" s="25"/>
      <c r="M117" s="29"/>
      <c r="N117" s="44"/>
      <c r="O117" s="30">
        <f t="shared" si="25"/>
        <v>0</v>
      </c>
      <c r="P117" s="30">
        <f t="shared" si="26"/>
        <v>0</v>
      </c>
      <c r="Q117" s="159">
        <f t="shared" si="27"/>
        <v>46174</v>
      </c>
      <c r="R117" s="26">
        <v>2196</v>
      </c>
      <c r="S117" s="26">
        <v>1</v>
      </c>
      <c r="T117" s="26" t="s">
        <v>748</v>
      </c>
      <c r="U117" s="26" t="s">
        <v>730</v>
      </c>
      <c r="V117" s="26" t="s">
        <v>161</v>
      </c>
      <c r="W117" s="26" t="s">
        <v>739</v>
      </c>
    </row>
    <row r="118" spans="1:23" x14ac:dyDescent="0.25">
      <c r="A118" s="165">
        <v>46174</v>
      </c>
      <c r="B118" s="111">
        <v>95108</v>
      </c>
      <c r="C118" s="166" t="s">
        <v>433</v>
      </c>
      <c r="D118" s="118">
        <v>1</v>
      </c>
      <c r="E118" s="113">
        <v>402</v>
      </c>
      <c r="F118" s="26"/>
      <c r="G118" s="27"/>
      <c r="H118" s="167" t="s">
        <v>167</v>
      </c>
      <c r="I118" s="33"/>
      <c r="J118" s="168"/>
      <c r="K118" s="26"/>
      <c r="L118" s="25"/>
      <c r="M118" s="29"/>
      <c r="N118" s="44"/>
      <c r="O118" s="30">
        <f t="shared" si="25"/>
        <v>0</v>
      </c>
      <c r="P118" s="30">
        <f t="shared" si="26"/>
        <v>0</v>
      </c>
      <c r="Q118" s="159">
        <f t="shared" si="27"/>
        <v>46174</v>
      </c>
      <c r="R118" s="26">
        <v>2196</v>
      </c>
      <c r="S118" s="26">
        <v>1</v>
      </c>
      <c r="T118" s="26" t="s">
        <v>748</v>
      </c>
      <c r="U118" s="26" t="s">
        <v>730</v>
      </c>
      <c r="V118" s="26" t="s">
        <v>161</v>
      </c>
      <c r="W118" s="26" t="s">
        <v>739</v>
      </c>
    </row>
    <row r="119" spans="1:23" x14ac:dyDescent="0.25">
      <c r="A119" s="165">
        <v>46174</v>
      </c>
      <c r="B119" s="111">
        <v>34768</v>
      </c>
      <c r="C119" s="166" t="s">
        <v>435</v>
      </c>
      <c r="D119" s="118">
        <v>1</v>
      </c>
      <c r="E119" s="113">
        <v>372</v>
      </c>
      <c r="F119" s="26"/>
      <c r="G119" s="27"/>
      <c r="H119" s="167" t="s">
        <v>167</v>
      </c>
      <c r="I119" s="33"/>
      <c r="J119" s="168"/>
      <c r="K119" s="26"/>
      <c r="L119" s="25"/>
      <c r="M119" s="29"/>
      <c r="N119" s="44"/>
      <c r="O119" s="30">
        <f t="shared" si="25"/>
        <v>0</v>
      </c>
      <c r="P119" s="30">
        <f t="shared" si="26"/>
        <v>0</v>
      </c>
      <c r="Q119" s="159">
        <f t="shared" si="27"/>
        <v>46174</v>
      </c>
      <c r="R119" s="26">
        <v>2196</v>
      </c>
      <c r="S119" s="26">
        <v>1</v>
      </c>
      <c r="T119" s="26" t="s">
        <v>748</v>
      </c>
      <c r="U119" s="26" t="s">
        <v>730</v>
      </c>
      <c r="V119" s="26" t="s">
        <v>161</v>
      </c>
      <c r="W119" s="26" t="s">
        <v>739</v>
      </c>
    </row>
    <row r="120" spans="1:23" x14ac:dyDescent="0.25">
      <c r="A120" s="165">
        <v>46174</v>
      </c>
      <c r="B120" s="111">
        <v>34437</v>
      </c>
      <c r="C120" s="166" t="s">
        <v>55</v>
      </c>
      <c r="D120" s="118">
        <v>1</v>
      </c>
      <c r="E120" s="113">
        <v>360</v>
      </c>
      <c r="F120" s="26"/>
      <c r="G120" s="27"/>
      <c r="H120" s="167" t="s">
        <v>167</v>
      </c>
      <c r="I120" s="33"/>
      <c r="J120" s="168"/>
      <c r="K120" s="26"/>
      <c r="L120" s="25"/>
      <c r="M120" s="29"/>
      <c r="N120" s="44"/>
      <c r="O120" s="30">
        <f t="shared" si="25"/>
        <v>0</v>
      </c>
      <c r="P120" s="30">
        <f t="shared" si="26"/>
        <v>0</v>
      </c>
      <c r="Q120" s="159">
        <f t="shared" si="27"/>
        <v>46174</v>
      </c>
      <c r="R120" s="26">
        <v>2196</v>
      </c>
      <c r="S120" s="26">
        <v>1</v>
      </c>
      <c r="T120" s="26" t="s">
        <v>748</v>
      </c>
      <c r="U120" s="26" t="s">
        <v>730</v>
      </c>
      <c r="V120" s="26" t="s">
        <v>161</v>
      </c>
      <c r="W120" s="26" t="s">
        <v>739</v>
      </c>
    </row>
    <row r="121" spans="1:23" x14ac:dyDescent="0.25">
      <c r="A121" s="165">
        <v>46174</v>
      </c>
      <c r="B121" s="111">
        <v>95076</v>
      </c>
      <c r="C121" s="166" t="s">
        <v>448</v>
      </c>
      <c r="D121" s="118">
        <v>1</v>
      </c>
      <c r="E121" s="113">
        <v>324</v>
      </c>
      <c r="F121" s="26"/>
      <c r="G121" s="27"/>
      <c r="H121" s="167" t="s">
        <v>167</v>
      </c>
      <c r="I121" s="33"/>
      <c r="J121" s="168"/>
      <c r="K121" s="26"/>
      <c r="L121" s="25"/>
      <c r="M121" s="29"/>
      <c r="N121" s="44"/>
      <c r="O121" s="30">
        <f t="shared" si="25"/>
        <v>0</v>
      </c>
      <c r="P121" s="30">
        <f t="shared" si="26"/>
        <v>0</v>
      </c>
      <c r="Q121" s="159">
        <f t="shared" si="27"/>
        <v>46174</v>
      </c>
      <c r="R121" s="26">
        <v>2196</v>
      </c>
      <c r="S121" s="26">
        <v>1</v>
      </c>
      <c r="T121" s="26" t="s">
        <v>748</v>
      </c>
      <c r="U121" s="26" t="s">
        <v>730</v>
      </c>
      <c r="V121" s="26" t="s">
        <v>161</v>
      </c>
      <c r="W121" s="26" t="s">
        <v>739</v>
      </c>
    </row>
    <row r="122" spans="1:23" x14ac:dyDescent="0.25">
      <c r="A122" s="165">
        <v>46174</v>
      </c>
      <c r="B122" s="111">
        <v>32196</v>
      </c>
      <c r="C122" s="166" t="s">
        <v>463</v>
      </c>
      <c r="D122" s="118">
        <v>1</v>
      </c>
      <c r="E122" s="113">
        <v>270</v>
      </c>
      <c r="F122" s="26"/>
      <c r="G122" s="27"/>
      <c r="H122" s="167" t="s">
        <v>167</v>
      </c>
      <c r="I122" s="33"/>
      <c r="J122" s="168"/>
      <c r="K122" s="26"/>
      <c r="L122" s="25"/>
      <c r="M122" s="29"/>
      <c r="N122" s="44"/>
      <c r="O122" s="30">
        <f t="shared" si="25"/>
        <v>0</v>
      </c>
      <c r="P122" s="30">
        <f t="shared" si="26"/>
        <v>0</v>
      </c>
      <c r="Q122" s="159">
        <f t="shared" si="27"/>
        <v>46174</v>
      </c>
      <c r="R122" s="26">
        <v>2196</v>
      </c>
      <c r="S122" s="26">
        <v>1</v>
      </c>
      <c r="T122" s="26" t="s">
        <v>748</v>
      </c>
      <c r="U122" s="26" t="s">
        <v>730</v>
      </c>
      <c r="V122" s="26" t="s">
        <v>161</v>
      </c>
      <c r="W122" s="26" t="s">
        <v>739</v>
      </c>
    </row>
    <row r="123" spans="1:23" x14ac:dyDescent="0.25">
      <c r="A123" s="165">
        <v>46174</v>
      </c>
      <c r="B123" s="111">
        <v>33253</v>
      </c>
      <c r="C123" s="166" t="s">
        <v>466</v>
      </c>
      <c r="D123" s="118">
        <v>1</v>
      </c>
      <c r="E123" s="113">
        <v>264</v>
      </c>
      <c r="F123" s="26"/>
      <c r="G123" s="27"/>
      <c r="H123" s="167" t="s">
        <v>167</v>
      </c>
      <c r="I123" s="33"/>
      <c r="J123" s="168"/>
      <c r="K123" s="26"/>
      <c r="L123" s="25"/>
      <c r="M123" s="29"/>
      <c r="N123" s="44"/>
      <c r="O123" s="30">
        <f t="shared" si="25"/>
        <v>0</v>
      </c>
      <c r="P123" s="30">
        <f t="shared" si="26"/>
        <v>0</v>
      </c>
      <c r="Q123" s="159">
        <f t="shared" si="27"/>
        <v>46174</v>
      </c>
      <c r="R123" s="26">
        <v>2196</v>
      </c>
      <c r="S123" s="26">
        <v>1</v>
      </c>
      <c r="T123" s="26" t="s">
        <v>748</v>
      </c>
      <c r="U123" s="26" t="s">
        <v>730</v>
      </c>
      <c r="V123" s="26" t="s">
        <v>161</v>
      </c>
      <c r="W123" s="26" t="s">
        <v>739</v>
      </c>
    </row>
    <row r="124" spans="1:23" x14ac:dyDescent="0.25">
      <c r="A124" s="165">
        <v>46174</v>
      </c>
      <c r="B124" s="111">
        <v>95092</v>
      </c>
      <c r="C124" s="166" t="s">
        <v>478</v>
      </c>
      <c r="D124" s="118">
        <v>1</v>
      </c>
      <c r="E124" s="113">
        <v>240</v>
      </c>
      <c r="F124" s="26"/>
      <c r="G124" s="27"/>
      <c r="H124" s="167" t="s">
        <v>167</v>
      </c>
      <c r="I124" s="33"/>
      <c r="J124" s="168"/>
      <c r="K124" s="26"/>
      <c r="L124" s="25"/>
      <c r="M124" s="29"/>
      <c r="N124" s="44"/>
      <c r="O124" s="30">
        <f t="shared" si="25"/>
        <v>0</v>
      </c>
      <c r="P124" s="30">
        <f t="shared" si="26"/>
        <v>0</v>
      </c>
      <c r="Q124" s="159">
        <f t="shared" si="27"/>
        <v>46174</v>
      </c>
      <c r="R124" s="26">
        <v>2196</v>
      </c>
      <c r="S124" s="26">
        <v>1</v>
      </c>
      <c r="T124" s="26" t="s">
        <v>748</v>
      </c>
      <c r="U124" s="26" t="s">
        <v>730</v>
      </c>
      <c r="V124" s="26" t="s">
        <v>161</v>
      </c>
      <c r="W124" s="26" t="s">
        <v>739</v>
      </c>
    </row>
    <row r="125" spans="1:23" x14ac:dyDescent="0.25">
      <c r="A125" s="165">
        <v>46174</v>
      </c>
      <c r="B125" s="111">
        <v>34491</v>
      </c>
      <c r="C125" s="166" t="s">
        <v>481</v>
      </c>
      <c r="D125" s="118">
        <v>1</v>
      </c>
      <c r="E125" s="113">
        <v>240</v>
      </c>
      <c r="F125" s="26"/>
      <c r="G125" s="27"/>
      <c r="H125" s="167" t="s">
        <v>167</v>
      </c>
      <c r="I125" s="33"/>
      <c r="J125" s="168"/>
      <c r="K125" s="26"/>
      <c r="L125" s="25"/>
      <c r="M125" s="29"/>
      <c r="N125" s="44"/>
      <c r="O125" s="30">
        <f t="shared" si="25"/>
        <v>0</v>
      </c>
      <c r="P125" s="30">
        <f t="shared" si="26"/>
        <v>0</v>
      </c>
      <c r="Q125" s="159">
        <f t="shared" si="27"/>
        <v>46174</v>
      </c>
      <c r="R125" s="26">
        <v>2196</v>
      </c>
      <c r="S125" s="26">
        <v>1</v>
      </c>
      <c r="T125" s="26" t="s">
        <v>748</v>
      </c>
      <c r="U125" s="26" t="s">
        <v>730</v>
      </c>
      <c r="V125" s="26" t="s">
        <v>161</v>
      </c>
      <c r="W125" s="26" t="s">
        <v>739</v>
      </c>
    </row>
    <row r="126" spans="1:23" x14ac:dyDescent="0.25">
      <c r="A126" s="165">
        <v>46174</v>
      </c>
      <c r="B126" s="111">
        <v>32208</v>
      </c>
      <c r="C126" s="166" t="s">
        <v>484</v>
      </c>
      <c r="D126" s="118">
        <v>1</v>
      </c>
      <c r="E126" s="113">
        <v>234</v>
      </c>
      <c r="F126" s="26"/>
      <c r="G126" s="27"/>
      <c r="H126" s="167" t="s">
        <v>167</v>
      </c>
      <c r="I126" s="33"/>
      <c r="J126" s="168"/>
      <c r="K126" s="26"/>
      <c r="L126" s="25"/>
      <c r="M126" s="29"/>
      <c r="N126" s="44"/>
      <c r="O126" s="30">
        <f t="shared" si="25"/>
        <v>0</v>
      </c>
      <c r="P126" s="30">
        <f t="shared" si="26"/>
        <v>0</v>
      </c>
      <c r="Q126" s="159">
        <f t="shared" si="27"/>
        <v>46174</v>
      </c>
      <c r="R126" s="26">
        <v>2196</v>
      </c>
      <c r="S126" s="26">
        <v>1</v>
      </c>
      <c r="T126" s="26" t="s">
        <v>748</v>
      </c>
      <c r="U126" s="26" t="s">
        <v>730</v>
      </c>
      <c r="V126" s="26" t="s">
        <v>161</v>
      </c>
      <c r="W126" s="26" t="s">
        <v>739</v>
      </c>
    </row>
    <row r="127" spans="1:23" x14ac:dyDescent="0.25">
      <c r="A127" s="165">
        <v>46174</v>
      </c>
      <c r="B127" s="111">
        <v>32629</v>
      </c>
      <c r="C127" s="166" t="s">
        <v>489</v>
      </c>
      <c r="D127" s="118">
        <v>1</v>
      </c>
      <c r="E127" s="113">
        <v>222</v>
      </c>
      <c r="F127" s="26"/>
      <c r="G127" s="27"/>
      <c r="H127" s="167" t="s">
        <v>167</v>
      </c>
      <c r="I127" s="33"/>
      <c r="J127" s="168"/>
      <c r="K127" s="26"/>
      <c r="L127" s="25"/>
      <c r="M127" s="29"/>
      <c r="N127" s="44"/>
      <c r="O127" s="30">
        <f t="shared" si="25"/>
        <v>0</v>
      </c>
      <c r="P127" s="30">
        <f t="shared" si="26"/>
        <v>0</v>
      </c>
      <c r="Q127" s="159">
        <f t="shared" si="27"/>
        <v>46174</v>
      </c>
      <c r="R127" s="26">
        <v>2196</v>
      </c>
      <c r="S127" s="26">
        <v>1</v>
      </c>
      <c r="T127" s="26" t="s">
        <v>748</v>
      </c>
      <c r="U127" s="26" t="s">
        <v>730</v>
      </c>
      <c r="V127" s="26" t="s">
        <v>161</v>
      </c>
      <c r="W127" s="26" t="s">
        <v>739</v>
      </c>
    </row>
    <row r="128" spans="1:23" x14ac:dyDescent="0.25">
      <c r="A128" s="165">
        <v>46174</v>
      </c>
      <c r="B128" s="111">
        <v>95003</v>
      </c>
      <c r="C128" s="166" t="s">
        <v>493</v>
      </c>
      <c r="D128" s="118">
        <v>1</v>
      </c>
      <c r="E128" s="113">
        <v>210</v>
      </c>
      <c r="F128" s="26"/>
      <c r="G128" s="27"/>
      <c r="H128" s="167" t="s">
        <v>167</v>
      </c>
      <c r="I128" s="33"/>
      <c r="J128" s="168"/>
      <c r="K128" s="26"/>
      <c r="L128" s="25"/>
      <c r="M128" s="29"/>
      <c r="N128" s="44"/>
      <c r="O128" s="30">
        <f t="shared" si="25"/>
        <v>0</v>
      </c>
      <c r="P128" s="30">
        <f t="shared" si="26"/>
        <v>0</v>
      </c>
      <c r="Q128" s="159">
        <f t="shared" si="27"/>
        <v>46174</v>
      </c>
      <c r="R128" s="26">
        <v>2196</v>
      </c>
      <c r="S128" s="26">
        <v>1</v>
      </c>
      <c r="T128" s="26" t="s">
        <v>748</v>
      </c>
      <c r="U128" s="26" t="s">
        <v>730</v>
      </c>
      <c r="V128" s="26" t="s">
        <v>161</v>
      </c>
      <c r="W128" s="26" t="s">
        <v>739</v>
      </c>
    </row>
    <row r="129" spans="1:23" x14ac:dyDescent="0.25">
      <c r="A129" s="165">
        <v>46174</v>
      </c>
      <c r="B129" s="111">
        <v>34915</v>
      </c>
      <c r="C129" s="166" t="s">
        <v>501</v>
      </c>
      <c r="D129" s="118">
        <v>1</v>
      </c>
      <c r="E129" s="113">
        <v>204</v>
      </c>
      <c r="F129" s="26"/>
      <c r="G129" s="27"/>
      <c r="H129" s="167" t="s">
        <v>167</v>
      </c>
      <c r="I129" s="33"/>
      <c r="J129" s="168"/>
      <c r="K129" s="26"/>
      <c r="L129" s="25"/>
      <c r="M129" s="29"/>
      <c r="N129" s="44"/>
      <c r="O129" s="30">
        <f t="shared" si="25"/>
        <v>0</v>
      </c>
      <c r="P129" s="30">
        <f t="shared" si="26"/>
        <v>0</v>
      </c>
      <c r="Q129" s="159">
        <f t="shared" si="27"/>
        <v>46174</v>
      </c>
      <c r="R129" s="26">
        <v>2196</v>
      </c>
      <c r="S129" s="26">
        <v>1</v>
      </c>
      <c r="T129" s="26" t="s">
        <v>748</v>
      </c>
      <c r="U129" s="26" t="s">
        <v>730</v>
      </c>
      <c r="V129" s="26" t="s">
        <v>161</v>
      </c>
      <c r="W129" s="26" t="s">
        <v>739</v>
      </c>
    </row>
    <row r="130" spans="1:23" x14ac:dyDescent="0.25">
      <c r="A130" s="165">
        <v>46174</v>
      </c>
      <c r="B130" s="111">
        <v>32547</v>
      </c>
      <c r="C130" s="166" t="s">
        <v>502</v>
      </c>
      <c r="D130" s="118">
        <v>1</v>
      </c>
      <c r="E130" s="113">
        <v>204</v>
      </c>
      <c r="F130" s="26"/>
      <c r="G130" s="27"/>
      <c r="H130" s="167" t="s">
        <v>167</v>
      </c>
      <c r="I130" s="33"/>
      <c r="J130" s="168"/>
      <c r="K130" s="26"/>
      <c r="L130" s="25"/>
      <c r="M130" s="29"/>
      <c r="N130" s="44"/>
      <c r="O130" s="30">
        <f t="shared" si="25"/>
        <v>0</v>
      </c>
      <c r="P130" s="30">
        <f t="shared" si="26"/>
        <v>0</v>
      </c>
      <c r="Q130" s="159">
        <f t="shared" si="27"/>
        <v>46174</v>
      </c>
      <c r="R130" s="26">
        <v>2196</v>
      </c>
      <c r="S130" s="26">
        <v>1</v>
      </c>
      <c r="T130" s="26" t="s">
        <v>748</v>
      </c>
      <c r="U130" s="26" t="s">
        <v>730</v>
      </c>
      <c r="V130" s="26" t="s">
        <v>161</v>
      </c>
      <c r="W130" s="26" t="s">
        <v>739</v>
      </c>
    </row>
    <row r="131" spans="1:23" x14ac:dyDescent="0.25">
      <c r="A131" s="165">
        <v>46174</v>
      </c>
      <c r="B131" s="111">
        <v>34852</v>
      </c>
      <c r="C131" s="166" t="s">
        <v>503</v>
      </c>
      <c r="D131" s="118">
        <v>1</v>
      </c>
      <c r="E131" s="113">
        <v>204</v>
      </c>
      <c r="F131" s="26"/>
      <c r="G131" s="27"/>
      <c r="H131" s="167" t="s">
        <v>167</v>
      </c>
      <c r="I131" s="33"/>
      <c r="J131" s="168"/>
      <c r="K131" s="26"/>
      <c r="L131" s="25"/>
      <c r="M131" s="29"/>
      <c r="N131" s="44"/>
      <c r="O131" s="30">
        <f t="shared" si="25"/>
        <v>0</v>
      </c>
      <c r="P131" s="30">
        <f t="shared" si="26"/>
        <v>0</v>
      </c>
      <c r="Q131" s="159">
        <f t="shared" si="27"/>
        <v>46174</v>
      </c>
      <c r="R131" s="26">
        <v>2196</v>
      </c>
      <c r="S131" s="26">
        <v>1</v>
      </c>
      <c r="T131" s="26" t="s">
        <v>748</v>
      </c>
      <c r="U131" s="26" t="s">
        <v>730</v>
      </c>
      <c r="V131" s="26" t="s">
        <v>161</v>
      </c>
      <c r="W131" s="26" t="s">
        <v>739</v>
      </c>
    </row>
    <row r="132" spans="1:23" x14ac:dyDescent="0.25">
      <c r="A132" s="165">
        <v>46174</v>
      </c>
      <c r="B132" s="111">
        <v>32630</v>
      </c>
      <c r="C132" s="166" t="s">
        <v>504</v>
      </c>
      <c r="D132" s="118">
        <v>1</v>
      </c>
      <c r="E132" s="113">
        <v>192</v>
      </c>
      <c r="F132" s="26"/>
      <c r="G132" s="27"/>
      <c r="H132" s="167" t="s">
        <v>167</v>
      </c>
      <c r="I132" s="33"/>
      <c r="J132" s="168"/>
      <c r="K132" s="26"/>
      <c r="L132" s="25"/>
      <c r="M132" s="29"/>
      <c r="N132" s="44"/>
      <c r="O132" s="30">
        <f t="shared" si="25"/>
        <v>0</v>
      </c>
      <c r="P132" s="30">
        <f t="shared" si="26"/>
        <v>0</v>
      </c>
      <c r="Q132" s="159">
        <f t="shared" si="27"/>
        <v>46174</v>
      </c>
      <c r="R132" s="26">
        <v>2196</v>
      </c>
      <c r="S132" s="26">
        <v>1</v>
      </c>
      <c r="T132" s="26" t="s">
        <v>748</v>
      </c>
      <c r="U132" s="26" t="s">
        <v>730</v>
      </c>
      <c r="V132" s="26" t="s">
        <v>161</v>
      </c>
      <c r="W132" s="26" t="s">
        <v>739</v>
      </c>
    </row>
    <row r="133" spans="1:23" x14ac:dyDescent="0.25">
      <c r="A133" s="165">
        <v>46174</v>
      </c>
      <c r="B133" s="111">
        <v>32448</v>
      </c>
      <c r="C133" s="166" t="s">
        <v>506</v>
      </c>
      <c r="D133" s="118">
        <v>1</v>
      </c>
      <c r="E133" s="113">
        <v>192</v>
      </c>
      <c r="F133" s="26"/>
      <c r="G133" s="27"/>
      <c r="H133" s="167" t="s">
        <v>167</v>
      </c>
      <c r="I133" s="33"/>
      <c r="J133" s="168"/>
      <c r="K133" s="26"/>
      <c r="L133" s="25"/>
      <c r="M133" s="29"/>
      <c r="N133" s="44"/>
      <c r="O133" s="30">
        <f t="shared" si="25"/>
        <v>0</v>
      </c>
      <c r="P133" s="30">
        <f t="shared" si="26"/>
        <v>0</v>
      </c>
      <c r="Q133" s="159">
        <f t="shared" si="27"/>
        <v>46174</v>
      </c>
      <c r="R133" s="26">
        <v>2196</v>
      </c>
      <c r="S133" s="26">
        <v>1</v>
      </c>
      <c r="T133" s="26" t="s">
        <v>748</v>
      </c>
      <c r="U133" s="26" t="s">
        <v>730</v>
      </c>
      <c r="V133" s="26" t="s">
        <v>161</v>
      </c>
      <c r="W133" s="26" t="s">
        <v>739</v>
      </c>
    </row>
    <row r="134" spans="1:23" x14ac:dyDescent="0.25">
      <c r="A134" s="165">
        <v>46174</v>
      </c>
      <c r="B134" s="111">
        <v>32446</v>
      </c>
      <c r="C134" s="166" t="s">
        <v>507</v>
      </c>
      <c r="D134" s="118">
        <v>1</v>
      </c>
      <c r="E134" s="113">
        <v>192</v>
      </c>
      <c r="F134" s="26"/>
      <c r="G134" s="27"/>
      <c r="H134" s="167" t="s">
        <v>167</v>
      </c>
      <c r="I134" s="33"/>
      <c r="J134" s="168"/>
      <c r="K134" s="26"/>
      <c r="L134" s="25"/>
      <c r="M134" s="29"/>
      <c r="N134" s="44"/>
      <c r="O134" s="30">
        <f t="shared" si="25"/>
        <v>0</v>
      </c>
      <c r="P134" s="30">
        <f t="shared" si="26"/>
        <v>0</v>
      </c>
      <c r="Q134" s="159">
        <f t="shared" si="27"/>
        <v>46174</v>
      </c>
      <c r="R134" s="26">
        <v>2196</v>
      </c>
      <c r="S134" s="26">
        <v>1</v>
      </c>
      <c r="T134" s="26" t="s">
        <v>748</v>
      </c>
      <c r="U134" s="26" t="s">
        <v>730</v>
      </c>
      <c r="V134" s="26" t="s">
        <v>161</v>
      </c>
      <c r="W134" s="26" t="s">
        <v>739</v>
      </c>
    </row>
    <row r="135" spans="1:23" x14ac:dyDescent="0.25">
      <c r="A135" s="165">
        <v>46174</v>
      </c>
      <c r="B135" s="111">
        <v>32198</v>
      </c>
      <c r="C135" s="166" t="s">
        <v>508</v>
      </c>
      <c r="D135" s="118">
        <v>1</v>
      </c>
      <c r="E135" s="113">
        <v>180</v>
      </c>
      <c r="F135" s="26"/>
      <c r="G135" s="27"/>
      <c r="H135" s="167" t="s">
        <v>167</v>
      </c>
      <c r="I135" s="33"/>
      <c r="J135" s="168"/>
      <c r="K135" s="26"/>
      <c r="L135" s="25"/>
      <c r="M135" s="29"/>
      <c r="N135" s="44"/>
      <c r="O135" s="30">
        <f t="shared" si="25"/>
        <v>0</v>
      </c>
      <c r="P135" s="30">
        <f t="shared" si="26"/>
        <v>0</v>
      </c>
      <c r="Q135" s="159">
        <f t="shared" si="27"/>
        <v>46174</v>
      </c>
      <c r="R135" s="26">
        <v>2196</v>
      </c>
      <c r="S135" s="26">
        <v>1</v>
      </c>
      <c r="T135" s="26" t="s">
        <v>748</v>
      </c>
      <c r="U135" s="26" t="s">
        <v>730</v>
      </c>
      <c r="V135" s="26" t="s">
        <v>161</v>
      </c>
      <c r="W135" s="26" t="s">
        <v>739</v>
      </c>
    </row>
    <row r="136" spans="1:23" x14ac:dyDescent="0.25">
      <c r="A136" s="165">
        <v>46174</v>
      </c>
      <c r="B136" s="111">
        <v>32620</v>
      </c>
      <c r="C136" s="166" t="s">
        <v>509</v>
      </c>
      <c r="D136" s="118">
        <v>1</v>
      </c>
      <c r="E136" s="113">
        <v>180</v>
      </c>
      <c r="F136" s="26"/>
      <c r="G136" s="27"/>
      <c r="H136" s="167" t="s">
        <v>167</v>
      </c>
      <c r="I136" s="33"/>
      <c r="J136" s="168"/>
      <c r="K136" s="26"/>
      <c r="L136" s="25"/>
      <c r="M136" s="29"/>
      <c r="N136" s="44"/>
      <c r="O136" s="30">
        <f t="shared" si="25"/>
        <v>0</v>
      </c>
      <c r="P136" s="30">
        <f t="shared" si="26"/>
        <v>0</v>
      </c>
      <c r="Q136" s="159">
        <f t="shared" si="27"/>
        <v>46174</v>
      </c>
      <c r="R136" s="26">
        <v>2196</v>
      </c>
      <c r="S136" s="26">
        <v>1</v>
      </c>
      <c r="T136" s="26" t="s">
        <v>748</v>
      </c>
      <c r="U136" s="26" t="s">
        <v>730</v>
      </c>
      <c r="V136" s="26" t="s">
        <v>161</v>
      </c>
      <c r="W136" s="26" t="s">
        <v>739</v>
      </c>
    </row>
    <row r="137" spans="1:23" x14ac:dyDescent="0.25">
      <c r="A137" s="165">
        <v>46174</v>
      </c>
      <c r="B137" s="111">
        <v>95275</v>
      </c>
      <c r="C137" s="166" t="s">
        <v>511</v>
      </c>
      <c r="D137" s="118">
        <v>1</v>
      </c>
      <c r="E137" s="113">
        <v>180</v>
      </c>
      <c r="F137" s="26"/>
      <c r="G137" s="27"/>
      <c r="H137" s="167" t="s">
        <v>167</v>
      </c>
      <c r="I137" s="33"/>
      <c r="J137" s="168"/>
      <c r="K137" s="26"/>
      <c r="L137" s="25"/>
      <c r="M137" s="29"/>
      <c r="N137" s="44"/>
      <c r="O137" s="30">
        <f t="shared" si="25"/>
        <v>0</v>
      </c>
      <c r="P137" s="30">
        <f t="shared" si="26"/>
        <v>0</v>
      </c>
      <c r="Q137" s="159">
        <f t="shared" si="27"/>
        <v>46174</v>
      </c>
      <c r="R137" s="26">
        <v>2196</v>
      </c>
      <c r="S137" s="26">
        <v>1</v>
      </c>
      <c r="T137" s="26" t="s">
        <v>748</v>
      </c>
      <c r="U137" s="26" t="s">
        <v>730</v>
      </c>
      <c r="V137" s="26" t="s">
        <v>161</v>
      </c>
      <c r="W137" s="26" t="s">
        <v>739</v>
      </c>
    </row>
    <row r="138" spans="1:23" x14ac:dyDescent="0.25">
      <c r="A138" s="165">
        <v>46174</v>
      </c>
      <c r="B138" s="111">
        <v>95706</v>
      </c>
      <c r="C138" s="166" t="s">
        <v>512</v>
      </c>
      <c r="D138" s="118">
        <v>1</v>
      </c>
      <c r="E138" s="113">
        <v>180</v>
      </c>
      <c r="F138" s="26"/>
      <c r="G138" s="27"/>
      <c r="H138" s="167" t="s">
        <v>167</v>
      </c>
      <c r="I138" s="33"/>
      <c r="J138" s="168"/>
      <c r="K138" s="26"/>
      <c r="L138" s="25"/>
      <c r="M138" s="29"/>
      <c r="N138" s="44"/>
      <c r="O138" s="30">
        <f t="shared" si="25"/>
        <v>0</v>
      </c>
      <c r="P138" s="30">
        <f t="shared" si="26"/>
        <v>0</v>
      </c>
      <c r="Q138" s="159">
        <f t="shared" si="27"/>
        <v>46174</v>
      </c>
      <c r="R138" s="26">
        <v>2196</v>
      </c>
      <c r="S138" s="26">
        <v>1</v>
      </c>
      <c r="T138" s="26" t="s">
        <v>748</v>
      </c>
      <c r="U138" s="26" t="s">
        <v>730</v>
      </c>
      <c r="V138" s="26" t="s">
        <v>161</v>
      </c>
      <c r="W138" s="26" t="s">
        <v>739</v>
      </c>
    </row>
    <row r="139" spans="1:23" x14ac:dyDescent="0.25">
      <c r="A139" s="165">
        <v>46174</v>
      </c>
      <c r="B139" s="111">
        <v>32203</v>
      </c>
      <c r="C139" s="166" t="s">
        <v>513</v>
      </c>
      <c r="D139" s="118">
        <v>1</v>
      </c>
      <c r="E139" s="113">
        <v>174</v>
      </c>
      <c r="F139" s="26"/>
      <c r="G139" s="27"/>
      <c r="H139" s="167" t="s">
        <v>167</v>
      </c>
      <c r="I139" s="33"/>
      <c r="J139" s="168"/>
      <c r="K139" s="26"/>
      <c r="L139" s="25"/>
      <c r="M139" s="29"/>
      <c r="N139" s="44"/>
      <c r="O139" s="30">
        <f t="shared" si="25"/>
        <v>0</v>
      </c>
      <c r="P139" s="30">
        <f t="shared" si="26"/>
        <v>0</v>
      </c>
      <c r="Q139" s="159">
        <f t="shared" si="27"/>
        <v>46174</v>
      </c>
      <c r="R139" s="26">
        <v>2196</v>
      </c>
      <c r="S139" s="26">
        <v>1</v>
      </c>
      <c r="T139" s="26" t="s">
        <v>748</v>
      </c>
      <c r="U139" s="26" t="s">
        <v>730</v>
      </c>
      <c r="V139" s="26" t="s">
        <v>161</v>
      </c>
      <c r="W139" s="26" t="s">
        <v>739</v>
      </c>
    </row>
    <row r="140" spans="1:23" x14ac:dyDescent="0.25">
      <c r="A140" s="165">
        <v>46174</v>
      </c>
      <c r="B140" s="111">
        <v>95701</v>
      </c>
      <c r="C140" s="166" t="s">
        <v>514</v>
      </c>
      <c r="D140" s="118">
        <v>1</v>
      </c>
      <c r="E140" s="113">
        <v>174</v>
      </c>
      <c r="F140" s="26"/>
      <c r="G140" s="27"/>
      <c r="H140" s="167" t="s">
        <v>167</v>
      </c>
      <c r="I140" s="33"/>
      <c r="J140" s="168"/>
      <c r="K140" s="26"/>
      <c r="L140" s="25"/>
      <c r="M140" s="29"/>
      <c r="N140" s="44"/>
      <c r="O140" s="30">
        <f t="shared" si="25"/>
        <v>0</v>
      </c>
      <c r="P140" s="30">
        <f t="shared" si="26"/>
        <v>0</v>
      </c>
      <c r="Q140" s="159">
        <f t="shared" si="27"/>
        <v>46174</v>
      </c>
      <c r="R140" s="26">
        <v>2196</v>
      </c>
      <c r="S140" s="26">
        <v>1</v>
      </c>
      <c r="T140" s="26" t="s">
        <v>748</v>
      </c>
      <c r="U140" s="26" t="s">
        <v>730</v>
      </c>
      <c r="V140" s="26" t="s">
        <v>161</v>
      </c>
      <c r="W140" s="26" t="s">
        <v>739</v>
      </c>
    </row>
    <row r="141" spans="1:23" x14ac:dyDescent="0.25">
      <c r="A141" s="165">
        <v>46174</v>
      </c>
      <c r="B141" s="111">
        <v>32447</v>
      </c>
      <c r="C141" s="166" t="s">
        <v>518</v>
      </c>
      <c r="D141" s="118">
        <v>1</v>
      </c>
      <c r="E141" s="113">
        <v>162</v>
      </c>
      <c r="F141" s="26"/>
      <c r="G141" s="27"/>
      <c r="H141" s="167" t="s">
        <v>167</v>
      </c>
      <c r="I141" s="33"/>
      <c r="J141" s="168"/>
      <c r="K141" s="26"/>
      <c r="L141" s="25"/>
      <c r="M141" s="29"/>
      <c r="N141" s="44"/>
      <c r="O141" s="30">
        <f t="shared" si="25"/>
        <v>0</v>
      </c>
      <c r="P141" s="30">
        <f t="shared" si="26"/>
        <v>0</v>
      </c>
      <c r="Q141" s="159">
        <f t="shared" si="27"/>
        <v>46174</v>
      </c>
      <c r="R141" s="26">
        <v>2196</v>
      </c>
      <c r="S141" s="26">
        <v>1</v>
      </c>
      <c r="T141" s="26" t="s">
        <v>748</v>
      </c>
      <c r="U141" s="26" t="s">
        <v>730</v>
      </c>
      <c r="V141" s="26" t="s">
        <v>161</v>
      </c>
      <c r="W141" s="26" t="s">
        <v>739</v>
      </c>
    </row>
    <row r="142" spans="1:23" x14ac:dyDescent="0.25">
      <c r="A142" s="165">
        <v>46174</v>
      </c>
      <c r="B142" s="111">
        <v>34921</v>
      </c>
      <c r="C142" s="166" t="s">
        <v>521</v>
      </c>
      <c r="D142" s="118">
        <v>1</v>
      </c>
      <c r="E142" s="113">
        <v>150</v>
      </c>
      <c r="F142" s="26"/>
      <c r="G142" s="27"/>
      <c r="H142" s="167" t="s">
        <v>167</v>
      </c>
      <c r="I142" s="33"/>
      <c r="J142" s="168"/>
      <c r="K142" s="26"/>
      <c r="L142" s="25"/>
      <c r="M142" s="29"/>
      <c r="N142" s="44"/>
      <c r="O142" s="30">
        <f t="shared" si="25"/>
        <v>0</v>
      </c>
      <c r="P142" s="30">
        <f t="shared" si="26"/>
        <v>0</v>
      </c>
      <c r="Q142" s="159">
        <f t="shared" si="27"/>
        <v>46174</v>
      </c>
      <c r="R142" s="26">
        <v>2196</v>
      </c>
      <c r="S142" s="26">
        <v>1</v>
      </c>
      <c r="T142" s="26" t="s">
        <v>748</v>
      </c>
      <c r="U142" s="26" t="s">
        <v>730</v>
      </c>
      <c r="V142" s="26" t="s">
        <v>161</v>
      </c>
      <c r="W142" s="26" t="s">
        <v>739</v>
      </c>
    </row>
    <row r="143" spans="1:23" x14ac:dyDescent="0.25">
      <c r="A143" s="165">
        <v>46174</v>
      </c>
      <c r="B143" s="118">
        <v>34682</v>
      </c>
      <c r="C143" s="166" t="s">
        <v>523</v>
      </c>
      <c r="D143" s="118">
        <v>1</v>
      </c>
      <c r="E143" s="120">
        <v>150</v>
      </c>
      <c r="F143" s="60"/>
      <c r="G143" s="160"/>
      <c r="H143" s="167" t="s">
        <v>167</v>
      </c>
      <c r="I143" s="56"/>
      <c r="J143" s="168"/>
      <c r="K143" s="60"/>
      <c r="L143" s="107"/>
      <c r="M143" s="161"/>
      <c r="N143" s="58"/>
      <c r="O143" s="57">
        <f t="shared" si="25"/>
        <v>0</v>
      </c>
      <c r="P143" s="57">
        <f t="shared" si="26"/>
        <v>0</v>
      </c>
      <c r="Q143" s="162">
        <f t="shared" si="27"/>
        <v>46174</v>
      </c>
      <c r="R143" s="60">
        <v>2196</v>
      </c>
      <c r="S143" s="60">
        <v>1</v>
      </c>
      <c r="T143" s="60" t="s">
        <v>748</v>
      </c>
      <c r="U143" s="60" t="s">
        <v>730</v>
      </c>
      <c r="V143" s="60" t="s">
        <v>161</v>
      </c>
      <c r="W143" s="60" t="s">
        <v>739</v>
      </c>
    </row>
    <row r="144" spans="1:23" x14ac:dyDescent="0.25">
      <c r="A144" s="107">
        <v>46176</v>
      </c>
      <c r="B144" s="111">
        <v>32060</v>
      </c>
      <c r="C144" s="119" t="s">
        <v>4</v>
      </c>
      <c r="D144" s="118">
        <v>7</v>
      </c>
      <c r="E144" s="113">
        <v>3264</v>
      </c>
      <c r="F144" s="26"/>
      <c r="G144" s="27"/>
      <c r="H144" s="118" t="s">
        <v>167</v>
      </c>
      <c r="I144" s="33"/>
      <c r="J144" s="60"/>
      <c r="K144" s="26"/>
      <c r="L144" s="25"/>
      <c r="M144" s="29"/>
      <c r="N144" s="44"/>
      <c r="O144" s="30">
        <f t="shared" ref="O144:O175" si="28">IFERROR(IF(L144="",0,L144-A144),"")</f>
        <v>0</v>
      </c>
      <c r="P144" s="30">
        <f t="shared" ref="P144:P175" si="29">IFERROR(IF(M144="",0,M144-L144),"")</f>
        <v>0</v>
      </c>
      <c r="Q144" s="159">
        <f t="shared" ref="Q144:Q175" si="30">IFERROR(DATE(YEAR(A144),MONTH(A144),1),"")</f>
        <v>46174</v>
      </c>
      <c r="R144" s="26">
        <v>2196</v>
      </c>
      <c r="S144" s="26">
        <v>1</v>
      </c>
      <c r="T144" s="26" t="s">
        <v>748</v>
      </c>
      <c r="U144" s="26" t="s">
        <v>730</v>
      </c>
      <c r="V144" s="26" t="s">
        <v>162</v>
      </c>
      <c r="W144" s="26" t="s">
        <v>739</v>
      </c>
    </row>
    <row r="145" spans="1:23" x14ac:dyDescent="0.25">
      <c r="A145" s="165">
        <v>46176</v>
      </c>
      <c r="B145" s="111">
        <v>95679</v>
      </c>
      <c r="C145" s="166" t="s">
        <v>8</v>
      </c>
      <c r="D145" s="118">
        <v>5</v>
      </c>
      <c r="E145" s="113">
        <v>2502</v>
      </c>
      <c r="F145" s="26"/>
      <c r="G145" s="27"/>
      <c r="H145" s="167" t="s">
        <v>167</v>
      </c>
      <c r="I145" s="33"/>
      <c r="J145" s="168"/>
      <c r="K145" s="26"/>
      <c r="L145" s="25"/>
      <c r="M145" s="29"/>
      <c r="N145" s="44"/>
      <c r="O145" s="30">
        <f t="shared" si="28"/>
        <v>0</v>
      </c>
      <c r="P145" s="30">
        <f t="shared" si="29"/>
        <v>0</v>
      </c>
      <c r="Q145" s="159">
        <f t="shared" si="30"/>
        <v>46174</v>
      </c>
      <c r="R145" s="26">
        <v>2196</v>
      </c>
      <c r="S145" s="26">
        <v>1</v>
      </c>
      <c r="T145" s="26" t="s">
        <v>748</v>
      </c>
      <c r="U145" s="26" t="s">
        <v>730</v>
      </c>
      <c r="V145" s="26" t="s">
        <v>162</v>
      </c>
      <c r="W145" s="26" t="s">
        <v>739</v>
      </c>
    </row>
    <row r="146" spans="1:23" x14ac:dyDescent="0.25">
      <c r="A146" s="165">
        <v>46176</v>
      </c>
      <c r="B146" s="111">
        <v>30851</v>
      </c>
      <c r="C146" s="166" t="s">
        <v>47</v>
      </c>
      <c r="D146" s="118">
        <v>2</v>
      </c>
      <c r="E146" s="113">
        <v>1002</v>
      </c>
      <c r="F146" s="26"/>
      <c r="G146" s="27"/>
      <c r="H146" s="167" t="s">
        <v>167</v>
      </c>
      <c r="I146" s="33"/>
      <c r="J146" s="168"/>
      <c r="K146" s="26"/>
      <c r="L146" s="25"/>
      <c r="M146" s="29"/>
      <c r="N146" s="44"/>
      <c r="O146" s="30">
        <f t="shared" si="28"/>
        <v>0</v>
      </c>
      <c r="P146" s="30">
        <f t="shared" si="29"/>
        <v>0</v>
      </c>
      <c r="Q146" s="159">
        <f t="shared" si="30"/>
        <v>46174</v>
      </c>
      <c r="R146" s="26">
        <v>2196</v>
      </c>
      <c r="S146" s="26">
        <v>1</v>
      </c>
      <c r="T146" s="26" t="s">
        <v>748</v>
      </c>
      <c r="U146" s="26" t="s">
        <v>730</v>
      </c>
      <c r="V146" s="26" t="s">
        <v>162</v>
      </c>
      <c r="W146" s="26" t="s">
        <v>739</v>
      </c>
    </row>
    <row r="147" spans="1:23" x14ac:dyDescent="0.25">
      <c r="A147" s="165">
        <v>46176</v>
      </c>
      <c r="B147" s="111">
        <v>95355</v>
      </c>
      <c r="C147" s="166" t="s">
        <v>48</v>
      </c>
      <c r="D147" s="118">
        <v>1</v>
      </c>
      <c r="E147" s="113">
        <v>912</v>
      </c>
      <c r="F147" s="26"/>
      <c r="G147" s="27"/>
      <c r="H147" s="167" t="s">
        <v>167</v>
      </c>
      <c r="I147" s="33"/>
      <c r="J147" s="168"/>
      <c r="K147" s="26"/>
      <c r="L147" s="25"/>
      <c r="M147" s="29"/>
      <c r="N147" s="44"/>
      <c r="O147" s="30">
        <f t="shared" si="28"/>
        <v>0</v>
      </c>
      <c r="P147" s="30">
        <f t="shared" si="29"/>
        <v>0</v>
      </c>
      <c r="Q147" s="159">
        <f t="shared" si="30"/>
        <v>46174</v>
      </c>
      <c r="R147" s="26">
        <v>2196</v>
      </c>
      <c r="S147" s="26">
        <v>1</v>
      </c>
      <c r="T147" s="26" t="s">
        <v>748</v>
      </c>
      <c r="U147" s="26" t="s">
        <v>730</v>
      </c>
      <c r="V147" s="26" t="s">
        <v>162</v>
      </c>
      <c r="W147" s="26" t="s">
        <v>739</v>
      </c>
    </row>
    <row r="148" spans="1:23" x14ac:dyDescent="0.25">
      <c r="A148" s="165">
        <v>46176</v>
      </c>
      <c r="B148" s="111">
        <v>33271</v>
      </c>
      <c r="C148" s="166" t="s">
        <v>6</v>
      </c>
      <c r="D148" s="118">
        <v>2</v>
      </c>
      <c r="E148" s="113">
        <v>900</v>
      </c>
      <c r="F148" s="26"/>
      <c r="G148" s="27"/>
      <c r="H148" s="167" t="s">
        <v>167</v>
      </c>
      <c r="I148" s="33"/>
      <c r="J148" s="168"/>
      <c r="K148" s="26"/>
      <c r="L148" s="25"/>
      <c r="M148" s="29"/>
      <c r="N148" s="44"/>
      <c r="O148" s="30">
        <f t="shared" si="28"/>
        <v>0</v>
      </c>
      <c r="P148" s="30">
        <f t="shared" si="29"/>
        <v>0</v>
      </c>
      <c r="Q148" s="159">
        <f t="shared" si="30"/>
        <v>46174</v>
      </c>
      <c r="R148" s="26">
        <v>2196</v>
      </c>
      <c r="S148" s="26">
        <v>1</v>
      </c>
      <c r="T148" s="26" t="s">
        <v>748</v>
      </c>
      <c r="U148" s="26" t="s">
        <v>730</v>
      </c>
      <c r="V148" s="26" t="s">
        <v>162</v>
      </c>
      <c r="W148" s="26" t="s">
        <v>739</v>
      </c>
    </row>
    <row r="149" spans="1:23" x14ac:dyDescent="0.25">
      <c r="A149" s="165">
        <v>46176</v>
      </c>
      <c r="B149" s="111">
        <v>32209</v>
      </c>
      <c r="C149" s="166" t="s">
        <v>18</v>
      </c>
      <c r="D149" s="118">
        <v>2</v>
      </c>
      <c r="E149" s="113">
        <v>882</v>
      </c>
      <c r="F149" s="26"/>
      <c r="G149" s="27"/>
      <c r="H149" s="167" t="s">
        <v>167</v>
      </c>
      <c r="I149" s="33"/>
      <c r="J149" s="168"/>
      <c r="K149" s="26"/>
      <c r="L149" s="25"/>
      <c r="M149" s="29"/>
      <c r="N149" s="44"/>
      <c r="O149" s="30">
        <f t="shared" si="28"/>
        <v>0</v>
      </c>
      <c r="P149" s="30">
        <f t="shared" si="29"/>
        <v>0</v>
      </c>
      <c r="Q149" s="159">
        <f t="shared" si="30"/>
        <v>46174</v>
      </c>
      <c r="R149" s="26">
        <v>2196</v>
      </c>
      <c r="S149" s="26">
        <v>1</v>
      </c>
      <c r="T149" s="26" t="s">
        <v>748</v>
      </c>
      <c r="U149" s="26" t="s">
        <v>730</v>
      </c>
      <c r="V149" s="26" t="s">
        <v>162</v>
      </c>
      <c r="W149" s="26" t="s">
        <v>739</v>
      </c>
    </row>
    <row r="150" spans="1:23" x14ac:dyDescent="0.25">
      <c r="A150" s="165">
        <v>46176</v>
      </c>
      <c r="B150" s="111">
        <v>33584</v>
      </c>
      <c r="C150" s="166" t="s">
        <v>49</v>
      </c>
      <c r="D150" s="118">
        <v>2</v>
      </c>
      <c r="E150" s="113">
        <v>714</v>
      </c>
      <c r="F150" s="26"/>
      <c r="G150" s="27"/>
      <c r="H150" s="167" t="s">
        <v>167</v>
      </c>
      <c r="I150" s="33"/>
      <c r="J150" s="168"/>
      <c r="K150" s="26"/>
      <c r="L150" s="25"/>
      <c r="M150" s="29"/>
      <c r="N150" s="44"/>
      <c r="O150" s="30">
        <f t="shared" si="28"/>
        <v>0</v>
      </c>
      <c r="P150" s="30">
        <f t="shared" si="29"/>
        <v>0</v>
      </c>
      <c r="Q150" s="159">
        <f t="shared" si="30"/>
        <v>46174</v>
      </c>
      <c r="R150" s="26">
        <v>2196</v>
      </c>
      <c r="S150" s="26">
        <v>1</v>
      </c>
      <c r="T150" s="26" t="s">
        <v>748</v>
      </c>
      <c r="U150" s="26" t="s">
        <v>730</v>
      </c>
      <c r="V150" s="26" t="s">
        <v>162</v>
      </c>
      <c r="W150" s="26" t="s">
        <v>739</v>
      </c>
    </row>
    <row r="151" spans="1:23" x14ac:dyDescent="0.25">
      <c r="A151" s="165">
        <v>46176</v>
      </c>
      <c r="B151" s="111">
        <v>32200</v>
      </c>
      <c r="C151" s="166" t="s">
        <v>50</v>
      </c>
      <c r="D151" s="118">
        <v>2</v>
      </c>
      <c r="E151" s="113">
        <v>654</v>
      </c>
      <c r="F151" s="26"/>
      <c r="G151" s="27"/>
      <c r="H151" s="167" t="s">
        <v>167</v>
      </c>
      <c r="I151" s="33"/>
      <c r="J151" s="168"/>
      <c r="K151" s="26"/>
      <c r="L151" s="25"/>
      <c r="M151" s="29"/>
      <c r="N151" s="44"/>
      <c r="O151" s="30">
        <f t="shared" si="28"/>
        <v>0</v>
      </c>
      <c r="P151" s="30">
        <f t="shared" si="29"/>
        <v>0</v>
      </c>
      <c r="Q151" s="159">
        <f t="shared" si="30"/>
        <v>46174</v>
      </c>
      <c r="R151" s="26">
        <v>2196</v>
      </c>
      <c r="S151" s="26">
        <v>1</v>
      </c>
      <c r="T151" s="26" t="s">
        <v>748</v>
      </c>
      <c r="U151" s="26" t="s">
        <v>730</v>
      </c>
      <c r="V151" s="26" t="s">
        <v>162</v>
      </c>
      <c r="W151" s="26" t="s">
        <v>739</v>
      </c>
    </row>
    <row r="152" spans="1:23" x14ac:dyDescent="0.25">
      <c r="A152" s="165">
        <v>46176</v>
      </c>
      <c r="B152" s="111">
        <v>33583</v>
      </c>
      <c r="C152" s="166" t="s">
        <v>51</v>
      </c>
      <c r="D152" s="118">
        <v>2</v>
      </c>
      <c r="E152" s="113">
        <v>654</v>
      </c>
      <c r="F152" s="26"/>
      <c r="G152" s="27"/>
      <c r="H152" s="167" t="s">
        <v>167</v>
      </c>
      <c r="I152" s="33"/>
      <c r="J152" s="168"/>
      <c r="K152" s="26"/>
      <c r="L152" s="25"/>
      <c r="M152" s="29"/>
      <c r="N152" s="44"/>
      <c r="O152" s="30">
        <f t="shared" si="28"/>
        <v>0</v>
      </c>
      <c r="P152" s="30">
        <f t="shared" si="29"/>
        <v>0</v>
      </c>
      <c r="Q152" s="159">
        <f t="shared" si="30"/>
        <v>46174</v>
      </c>
      <c r="R152" s="26">
        <v>2196</v>
      </c>
      <c r="S152" s="26">
        <v>1</v>
      </c>
      <c r="T152" s="26" t="s">
        <v>748</v>
      </c>
      <c r="U152" s="26" t="s">
        <v>730</v>
      </c>
      <c r="V152" s="26" t="s">
        <v>162</v>
      </c>
      <c r="W152" s="26" t="s">
        <v>739</v>
      </c>
    </row>
    <row r="153" spans="1:23" x14ac:dyDescent="0.25">
      <c r="A153" s="165">
        <v>46176</v>
      </c>
      <c r="B153" s="111">
        <v>34936</v>
      </c>
      <c r="C153" s="166" t="s">
        <v>16</v>
      </c>
      <c r="D153" s="118">
        <v>2</v>
      </c>
      <c r="E153" s="113">
        <v>570</v>
      </c>
      <c r="F153" s="26"/>
      <c r="G153" s="27"/>
      <c r="H153" s="167" t="s">
        <v>167</v>
      </c>
      <c r="I153" s="33"/>
      <c r="J153" s="168"/>
      <c r="K153" s="26"/>
      <c r="L153" s="25"/>
      <c r="M153" s="29"/>
      <c r="N153" s="44"/>
      <c r="O153" s="30">
        <f t="shared" si="28"/>
        <v>0</v>
      </c>
      <c r="P153" s="30">
        <f t="shared" si="29"/>
        <v>0</v>
      </c>
      <c r="Q153" s="159">
        <f t="shared" si="30"/>
        <v>46174</v>
      </c>
      <c r="R153" s="26">
        <v>2196</v>
      </c>
      <c r="S153" s="26">
        <v>1</v>
      </c>
      <c r="T153" s="26" t="s">
        <v>748</v>
      </c>
      <c r="U153" s="26" t="s">
        <v>730</v>
      </c>
      <c r="V153" s="26" t="s">
        <v>162</v>
      </c>
      <c r="W153" s="26" t="s">
        <v>739</v>
      </c>
    </row>
    <row r="154" spans="1:23" x14ac:dyDescent="0.25">
      <c r="A154" s="165">
        <v>46176</v>
      </c>
      <c r="B154" s="111">
        <v>33631</v>
      </c>
      <c r="C154" s="166" t="s">
        <v>52</v>
      </c>
      <c r="D154" s="118">
        <v>2</v>
      </c>
      <c r="E154" s="113">
        <v>552</v>
      </c>
      <c r="F154" s="26"/>
      <c r="G154" s="27"/>
      <c r="H154" s="167" t="s">
        <v>167</v>
      </c>
      <c r="I154" s="33"/>
      <c r="J154" s="168"/>
      <c r="K154" s="26"/>
      <c r="L154" s="25"/>
      <c r="M154" s="29"/>
      <c r="N154" s="44"/>
      <c r="O154" s="30">
        <f t="shared" si="28"/>
        <v>0</v>
      </c>
      <c r="P154" s="30">
        <f t="shared" si="29"/>
        <v>0</v>
      </c>
      <c r="Q154" s="159">
        <f t="shared" si="30"/>
        <v>46174</v>
      </c>
      <c r="R154" s="26">
        <v>2196</v>
      </c>
      <c r="S154" s="26">
        <v>1</v>
      </c>
      <c r="T154" s="26" t="s">
        <v>748</v>
      </c>
      <c r="U154" s="26" t="s">
        <v>730</v>
      </c>
      <c r="V154" s="26" t="s">
        <v>162</v>
      </c>
      <c r="W154" s="26" t="s">
        <v>739</v>
      </c>
    </row>
    <row r="155" spans="1:23" x14ac:dyDescent="0.25">
      <c r="A155" s="165">
        <v>46176</v>
      </c>
      <c r="B155" s="111">
        <v>32247</v>
      </c>
      <c r="C155" s="166" t="s">
        <v>24</v>
      </c>
      <c r="D155" s="118">
        <v>2</v>
      </c>
      <c r="E155" s="113">
        <v>504</v>
      </c>
      <c r="F155" s="26"/>
      <c r="G155" s="27"/>
      <c r="H155" s="167" t="s">
        <v>167</v>
      </c>
      <c r="I155" s="33"/>
      <c r="J155" s="168"/>
      <c r="K155" s="26"/>
      <c r="L155" s="25"/>
      <c r="M155" s="29"/>
      <c r="N155" s="44"/>
      <c r="O155" s="30">
        <f t="shared" si="28"/>
        <v>0</v>
      </c>
      <c r="P155" s="30">
        <f t="shared" si="29"/>
        <v>0</v>
      </c>
      <c r="Q155" s="159">
        <f t="shared" si="30"/>
        <v>46174</v>
      </c>
      <c r="R155" s="26">
        <v>2196</v>
      </c>
      <c r="S155" s="26">
        <v>1</v>
      </c>
      <c r="T155" s="26" t="s">
        <v>748</v>
      </c>
      <c r="U155" s="26" t="s">
        <v>730</v>
      </c>
      <c r="V155" s="26" t="s">
        <v>162</v>
      </c>
      <c r="W155" s="26" t="s">
        <v>739</v>
      </c>
    </row>
    <row r="156" spans="1:23" x14ac:dyDescent="0.25">
      <c r="A156" s="165">
        <v>46176</v>
      </c>
      <c r="B156" s="111">
        <v>95119</v>
      </c>
      <c r="C156" s="166" t="s">
        <v>53</v>
      </c>
      <c r="D156" s="118">
        <v>1</v>
      </c>
      <c r="E156" s="113">
        <v>450</v>
      </c>
      <c r="F156" s="26"/>
      <c r="G156" s="27"/>
      <c r="H156" s="167" t="s">
        <v>167</v>
      </c>
      <c r="I156" s="33"/>
      <c r="J156" s="168"/>
      <c r="K156" s="26"/>
      <c r="L156" s="25"/>
      <c r="M156" s="29"/>
      <c r="N156" s="44"/>
      <c r="O156" s="30">
        <f t="shared" si="28"/>
        <v>0</v>
      </c>
      <c r="P156" s="30">
        <f t="shared" si="29"/>
        <v>0</v>
      </c>
      <c r="Q156" s="159">
        <f t="shared" si="30"/>
        <v>46174</v>
      </c>
      <c r="R156" s="26">
        <v>2196</v>
      </c>
      <c r="S156" s="26">
        <v>1</v>
      </c>
      <c r="T156" s="26" t="s">
        <v>748</v>
      </c>
      <c r="U156" s="26" t="s">
        <v>730</v>
      </c>
      <c r="V156" s="26" t="s">
        <v>162</v>
      </c>
      <c r="W156" s="26" t="s">
        <v>739</v>
      </c>
    </row>
    <row r="157" spans="1:23" x14ac:dyDescent="0.25">
      <c r="A157" s="165">
        <v>46176</v>
      </c>
      <c r="B157" s="111">
        <v>34932</v>
      </c>
      <c r="C157" s="166" t="s">
        <v>20</v>
      </c>
      <c r="D157" s="118">
        <v>1</v>
      </c>
      <c r="E157" s="113">
        <v>450</v>
      </c>
      <c r="F157" s="26"/>
      <c r="G157" s="27"/>
      <c r="H157" s="167" t="s">
        <v>167</v>
      </c>
      <c r="I157" s="33"/>
      <c r="J157" s="168"/>
      <c r="K157" s="26"/>
      <c r="L157" s="25"/>
      <c r="M157" s="29"/>
      <c r="N157" s="44"/>
      <c r="O157" s="30">
        <f t="shared" si="28"/>
        <v>0</v>
      </c>
      <c r="P157" s="30">
        <f t="shared" si="29"/>
        <v>0</v>
      </c>
      <c r="Q157" s="159">
        <f t="shared" si="30"/>
        <v>46174</v>
      </c>
      <c r="R157" s="26">
        <v>2196</v>
      </c>
      <c r="S157" s="26">
        <v>1</v>
      </c>
      <c r="T157" s="26" t="s">
        <v>748</v>
      </c>
      <c r="U157" s="26" t="s">
        <v>730</v>
      </c>
      <c r="V157" s="26" t="s">
        <v>162</v>
      </c>
      <c r="W157" s="26" t="s">
        <v>739</v>
      </c>
    </row>
    <row r="158" spans="1:23" x14ac:dyDescent="0.25">
      <c r="A158" s="165">
        <v>46176</v>
      </c>
      <c r="B158" s="111">
        <v>33272</v>
      </c>
      <c r="C158" s="166" t="s">
        <v>14</v>
      </c>
      <c r="D158" s="118">
        <v>1</v>
      </c>
      <c r="E158" s="113">
        <v>444</v>
      </c>
      <c r="F158" s="26"/>
      <c r="G158" s="27"/>
      <c r="H158" s="167" t="s">
        <v>167</v>
      </c>
      <c r="I158" s="33"/>
      <c r="J158" s="168"/>
      <c r="K158" s="26"/>
      <c r="L158" s="25"/>
      <c r="M158" s="29"/>
      <c r="N158" s="44"/>
      <c r="O158" s="30">
        <f t="shared" si="28"/>
        <v>0</v>
      </c>
      <c r="P158" s="30">
        <f t="shared" si="29"/>
        <v>0</v>
      </c>
      <c r="Q158" s="159">
        <f t="shared" si="30"/>
        <v>46174</v>
      </c>
      <c r="R158" s="26">
        <v>2196</v>
      </c>
      <c r="S158" s="26">
        <v>1</v>
      </c>
      <c r="T158" s="26" t="s">
        <v>748</v>
      </c>
      <c r="U158" s="26" t="s">
        <v>730</v>
      </c>
      <c r="V158" s="26" t="s">
        <v>162</v>
      </c>
      <c r="W158" s="26" t="s">
        <v>739</v>
      </c>
    </row>
    <row r="159" spans="1:23" x14ac:dyDescent="0.25">
      <c r="A159" s="165">
        <v>46176</v>
      </c>
      <c r="B159" s="111">
        <v>32199</v>
      </c>
      <c r="C159" s="166" t="s">
        <v>54</v>
      </c>
      <c r="D159" s="118">
        <v>1</v>
      </c>
      <c r="E159" s="113">
        <v>402</v>
      </c>
      <c r="F159" s="26"/>
      <c r="G159" s="27"/>
      <c r="H159" s="167" t="s">
        <v>167</v>
      </c>
      <c r="I159" s="33"/>
      <c r="J159" s="168"/>
      <c r="K159" s="26"/>
      <c r="L159" s="25"/>
      <c r="M159" s="29"/>
      <c r="N159" s="44"/>
      <c r="O159" s="30">
        <f t="shared" si="28"/>
        <v>0</v>
      </c>
      <c r="P159" s="30">
        <f t="shared" si="29"/>
        <v>0</v>
      </c>
      <c r="Q159" s="159">
        <f t="shared" si="30"/>
        <v>46174</v>
      </c>
      <c r="R159" s="26">
        <v>2196</v>
      </c>
      <c r="S159" s="26">
        <v>1</v>
      </c>
      <c r="T159" s="26" t="s">
        <v>748</v>
      </c>
      <c r="U159" s="26" t="s">
        <v>730</v>
      </c>
      <c r="V159" s="26" t="s">
        <v>162</v>
      </c>
      <c r="W159" s="26" t="s">
        <v>739</v>
      </c>
    </row>
    <row r="160" spans="1:23" x14ac:dyDescent="0.25">
      <c r="A160" s="165">
        <v>46176</v>
      </c>
      <c r="B160" s="111">
        <v>95108</v>
      </c>
      <c r="C160" s="166" t="s">
        <v>40</v>
      </c>
      <c r="D160" s="118">
        <v>1</v>
      </c>
      <c r="E160" s="113">
        <v>402</v>
      </c>
      <c r="F160" s="26"/>
      <c r="G160" s="27"/>
      <c r="H160" s="167" t="s">
        <v>167</v>
      </c>
      <c r="I160" s="33"/>
      <c r="J160" s="168"/>
      <c r="K160" s="26"/>
      <c r="L160" s="25"/>
      <c r="M160" s="29"/>
      <c r="N160" s="44"/>
      <c r="O160" s="30">
        <f t="shared" si="28"/>
        <v>0</v>
      </c>
      <c r="P160" s="30">
        <f t="shared" si="29"/>
        <v>0</v>
      </c>
      <c r="Q160" s="159">
        <f t="shared" si="30"/>
        <v>46174</v>
      </c>
      <c r="R160" s="26">
        <v>2196</v>
      </c>
      <c r="S160" s="26">
        <v>1</v>
      </c>
      <c r="T160" s="26" t="s">
        <v>748</v>
      </c>
      <c r="U160" s="26" t="s">
        <v>730</v>
      </c>
      <c r="V160" s="26" t="s">
        <v>162</v>
      </c>
      <c r="W160" s="26" t="s">
        <v>739</v>
      </c>
    </row>
    <row r="161" spans="1:23" x14ac:dyDescent="0.25">
      <c r="A161" s="165">
        <v>46176</v>
      </c>
      <c r="B161" s="111">
        <v>95076</v>
      </c>
      <c r="C161" s="166" t="s">
        <v>26</v>
      </c>
      <c r="D161" s="118">
        <v>1</v>
      </c>
      <c r="E161" s="113">
        <v>324</v>
      </c>
      <c r="F161" s="26"/>
      <c r="G161" s="27"/>
      <c r="H161" s="167" t="s">
        <v>167</v>
      </c>
      <c r="I161" s="33"/>
      <c r="J161" s="168"/>
      <c r="K161" s="26"/>
      <c r="L161" s="25"/>
      <c r="M161" s="29"/>
      <c r="N161" s="44"/>
      <c r="O161" s="30">
        <f t="shared" si="28"/>
        <v>0</v>
      </c>
      <c r="P161" s="30">
        <f t="shared" si="29"/>
        <v>0</v>
      </c>
      <c r="Q161" s="159">
        <f t="shared" si="30"/>
        <v>46174</v>
      </c>
      <c r="R161" s="26">
        <v>2196</v>
      </c>
      <c r="S161" s="26">
        <v>1</v>
      </c>
      <c r="T161" s="26" t="s">
        <v>748</v>
      </c>
      <c r="U161" s="26" t="s">
        <v>730</v>
      </c>
      <c r="V161" s="26" t="s">
        <v>162</v>
      </c>
      <c r="W161" s="26" t="s">
        <v>739</v>
      </c>
    </row>
    <row r="162" spans="1:23" x14ac:dyDescent="0.25">
      <c r="A162" s="165">
        <v>46176</v>
      </c>
      <c r="B162" s="111">
        <v>95004</v>
      </c>
      <c r="C162" s="166" t="s">
        <v>80</v>
      </c>
      <c r="D162" s="118">
        <v>1</v>
      </c>
      <c r="E162" s="113">
        <v>324</v>
      </c>
      <c r="F162" s="26"/>
      <c r="G162" s="27"/>
      <c r="H162" s="167" t="s">
        <v>167</v>
      </c>
      <c r="I162" s="33"/>
      <c r="J162" s="168"/>
      <c r="K162" s="26"/>
      <c r="L162" s="25"/>
      <c r="M162" s="29"/>
      <c r="N162" s="44"/>
      <c r="O162" s="30">
        <f t="shared" si="28"/>
        <v>0</v>
      </c>
      <c r="P162" s="30">
        <f t="shared" si="29"/>
        <v>0</v>
      </c>
      <c r="Q162" s="159">
        <f t="shared" si="30"/>
        <v>46174</v>
      </c>
      <c r="R162" s="26">
        <v>2196</v>
      </c>
      <c r="S162" s="26">
        <v>1</v>
      </c>
      <c r="T162" s="26" t="s">
        <v>748</v>
      </c>
      <c r="U162" s="26" t="s">
        <v>730</v>
      </c>
      <c r="V162" s="26" t="s">
        <v>162</v>
      </c>
      <c r="W162" s="26" t="s">
        <v>739</v>
      </c>
    </row>
    <row r="163" spans="1:23" x14ac:dyDescent="0.25">
      <c r="A163" s="165">
        <v>46176</v>
      </c>
      <c r="B163" s="111">
        <v>33107</v>
      </c>
      <c r="C163" s="166" t="s">
        <v>12</v>
      </c>
      <c r="D163" s="118">
        <v>1</v>
      </c>
      <c r="E163" s="113">
        <v>312</v>
      </c>
      <c r="F163" s="26"/>
      <c r="G163" s="27"/>
      <c r="H163" s="167" t="s">
        <v>167</v>
      </c>
      <c r="I163" s="33"/>
      <c r="J163" s="168"/>
      <c r="K163" s="26"/>
      <c r="L163" s="25"/>
      <c r="M163" s="29"/>
      <c r="N163" s="44"/>
      <c r="O163" s="30">
        <f t="shared" si="28"/>
        <v>0</v>
      </c>
      <c r="P163" s="30">
        <f t="shared" si="29"/>
        <v>0</v>
      </c>
      <c r="Q163" s="159">
        <f t="shared" si="30"/>
        <v>46174</v>
      </c>
      <c r="R163" s="26">
        <v>2196</v>
      </c>
      <c r="S163" s="26">
        <v>1</v>
      </c>
      <c r="T163" s="26" t="s">
        <v>748</v>
      </c>
      <c r="U163" s="26" t="s">
        <v>730</v>
      </c>
      <c r="V163" s="26" t="s">
        <v>162</v>
      </c>
      <c r="W163" s="26" t="s">
        <v>739</v>
      </c>
    </row>
    <row r="164" spans="1:23" x14ac:dyDescent="0.25">
      <c r="A164" s="165">
        <v>46176</v>
      </c>
      <c r="B164" s="111">
        <v>32196</v>
      </c>
      <c r="C164" s="166" t="s">
        <v>57</v>
      </c>
      <c r="D164" s="118">
        <v>1</v>
      </c>
      <c r="E164" s="113">
        <v>270</v>
      </c>
      <c r="F164" s="26"/>
      <c r="G164" s="27"/>
      <c r="H164" s="167" t="s">
        <v>167</v>
      </c>
      <c r="I164" s="33"/>
      <c r="J164" s="168"/>
      <c r="K164" s="26"/>
      <c r="L164" s="25"/>
      <c r="M164" s="29"/>
      <c r="N164" s="44"/>
      <c r="O164" s="30">
        <f t="shared" si="28"/>
        <v>0</v>
      </c>
      <c r="P164" s="30">
        <f t="shared" si="29"/>
        <v>0</v>
      </c>
      <c r="Q164" s="159">
        <f t="shared" si="30"/>
        <v>46174</v>
      </c>
      <c r="R164" s="26">
        <v>2196</v>
      </c>
      <c r="S164" s="26">
        <v>1</v>
      </c>
      <c r="T164" s="26" t="s">
        <v>748</v>
      </c>
      <c r="U164" s="26" t="s">
        <v>730</v>
      </c>
      <c r="V164" s="26" t="s">
        <v>162</v>
      </c>
      <c r="W164" s="26" t="s">
        <v>739</v>
      </c>
    </row>
    <row r="165" spans="1:23" x14ac:dyDescent="0.25">
      <c r="A165" s="165">
        <v>46176</v>
      </c>
      <c r="B165" s="111">
        <v>31786</v>
      </c>
      <c r="C165" s="166" t="s">
        <v>81</v>
      </c>
      <c r="D165" s="118">
        <v>1</v>
      </c>
      <c r="E165" s="113">
        <v>270</v>
      </c>
      <c r="F165" s="26"/>
      <c r="G165" s="27"/>
      <c r="H165" s="167" t="s">
        <v>167</v>
      </c>
      <c r="I165" s="33"/>
      <c r="J165" s="168"/>
      <c r="K165" s="26"/>
      <c r="L165" s="25"/>
      <c r="M165" s="29"/>
      <c r="N165" s="44"/>
      <c r="O165" s="30">
        <f t="shared" si="28"/>
        <v>0</v>
      </c>
      <c r="P165" s="30">
        <f t="shared" si="29"/>
        <v>0</v>
      </c>
      <c r="Q165" s="159">
        <f t="shared" si="30"/>
        <v>46174</v>
      </c>
      <c r="R165" s="26">
        <v>2196</v>
      </c>
      <c r="S165" s="26">
        <v>1</v>
      </c>
      <c r="T165" s="26" t="s">
        <v>748</v>
      </c>
      <c r="U165" s="26" t="s">
        <v>730</v>
      </c>
      <c r="V165" s="26" t="s">
        <v>162</v>
      </c>
      <c r="W165" s="26" t="s">
        <v>739</v>
      </c>
    </row>
    <row r="166" spans="1:23" x14ac:dyDescent="0.25">
      <c r="A166" s="165">
        <v>46176</v>
      </c>
      <c r="B166" s="111">
        <v>33457</v>
      </c>
      <c r="C166" s="166" t="s">
        <v>82</v>
      </c>
      <c r="D166" s="118">
        <v>1</v>
      </c>
      <c r="E166" s="113">
        <v>240</v>
      </c>
      <c r="F166" s="26"/>
      <c r="G166" s="27"/>
      <c r="H166" s="167" t="s">
        <v>167</v>
      </c>
      <c r="I166" s="33"/>
      <c r="J166" s="168"/>
      <c r="K166" s="26"/>
      <c r="L166" s="25"/>
      <c r="M166" s="29"/>
      <c r="N166" s="44"/>
      <c r="O166" s="30">
        <f t="shared" si="28"/>
        <v>0</v>
      </c>
      <c r="P166" s="30">
        <f t="shared" si="29"/>
        <v>0</v>
      </c>
      <c r="Q166" s="159">
        <f t="shared" si="30"/>
        <v>46174</v>
      </c>
      <c r="R166" s="26">
        <v>2196</v>
      </c>
      <c r="S166" s="26">
        <v>1</v>
      </c>
      <c r="T166" s="26" t="s">
        <v>748</v>
      </c>
      <c r="U166" s="26" t="s">
        <v>730</v>
      </c>
      <c r="V166" s="26" t="s">
        <v>162</v>
      </c>
      <c r="W166" s="26" t="s">
        <v>739</v>
      </c>
    </row>
    <row r="167" spans="1:23" x14ac:dyDescent="0.25">
      <c r="A167" s="165">
        <v>46176</v>
      </c>
      <c r="B167" s="111">
        <v>32208</v>
      </c>
      <c r="C167" s="166" t="s">
        <v>61</v>
      </c>
      <c r="D167" s="118">
        <v>1</v>
      </c>
      <c r="E167" s="113">
        <v>234</v>
      </c>
      <c r="F167" s="26"/>
      <c r="G167" s="27"/>
      <c r="H167" s="167" t="s">
        <v>167</v>
      </c>
      <c r="I167" s="33"/>
      <c r="J167" s="168"/>
      <c r="K167" s="26"/>
      <c r="L167" s="25"/>
      <c r="M167" s="29"/>
      <c r="N167" s="44"/>
      <c r="O167" s="30">
        <f t="shared" si="28"/>
        <v>0</v>
      </c>
      <c r="P167" s="30">
        <f t="shared" si="29"/>
        <v>0</v>
      </c>
      <c r="Q167" s="159">
        <f t="shared" si="30"/>
        <v>46174</v>
      </c>
      <c r="R167" s="26">
        <v>2196</v>
      </c>
      <c r="S167" s="26">
        <v>1</v>
      </c>
      <c r="T167" s="26" t="s">
        <v>748</v>
      </c>
      <c r="U167" s="26" t="s">
        <v>730</v>
      </c>
      <c r="V167" s="26" t="s">
        <v>162</v>
      </c>
      <c r="W167" s="26" t="s">
        <v>739</v>
      </c>
    </row>
    <row r="168" spans="1:23" x14ac:dyDescent="0.25">
      <c r="A168" s="165">
        <v>46176</v>
      </c>
      <c r="B168" s="111">
        <v>95087</v>
      </c>
      <c r="C168" s="166" t="s">
        <v>83</v>
      </c>
      <c r="D168" s="118">
        <v>1</v>
      </c>
      <c r="E168" s="113">
        <v>228</v>
      </c>
      <c r="F168" s="26"/>
      <c r="G168" s="27"/>
      <c r="H168" s="167" t="s">
        <v>167</v>
      </c>
      <c r="I168" s="33"/>
      <c r="J168" s="168"/>
      <c r="K168" s="26"/>
      <c r="L168" s="25"/>
      <c r="M168" s="29"/>
      <c r="N168" s="44"/>
      <c r="O168" s="30">
        <f t="shared" si="28"/>
        <v>0</v>
      </c>
      <c r="P168" s="30">
        <f t="shared" si="29"/>
        <v>0</v>
      </c>
      <c r="Q168" s="159">
        <f t="shared" si="30"/>
        <v>46174</v>
      </c>
      <c r="R168" s="26">
        <v>2196</v>
      </c>
      <c r="S168" s="26">
        <v>1</v>
      </c>
      <c r="T168" s="26" t="s">
        <v>748</v>
      </c>
      <c r="U168" s="26" t="s">
        <v>730</v>
      </c>
      <c r="V168" s="26" t="s">
        <v>162</v>
      </c>
      <c r="W168" s="26" t="s">
        <v>739</v>
      </c>
    </row>
    <row r="169" spans="1:23" x14ac:dyDescent="0.25">
      <c r="A169" s="165">
        <v>46176</v>
      </c>
      <c r="B169" s="111">
        <v>95003</v>
      </c>
      <c r="C169" s="166" t="s">
        <v>64</v>
      </c>
      <c r="D169" s="118">
        <v>1</v>
      </c>
      <c r="E169" s="113">
        <v>210</v>
      </c>
      <c r="F169" s="26"/>
      <c r="G169" s="27"/>
      <c r="H169" s="167" t="s">
        <v>167</v>
      </c>
      <c r="I169" s="33"/>
      <c r="J169" s="168"/>
      <c r="K169" s="26"/>
      <c r="L169" s="25"/>
      <c r="M169" s="29"/>
      <c r="N169" s="44"/>
      <c r="O169" s="30">
        <f t="shared" si="28"/>
        <v>0</v>
      </c>
      <c r="P169" s="30">
        <f t="shared" si="29"/>
        <v>0</v>
      </c>
      <c r="Q169" s="159">
        <f t="shared" si="30"/>
        <v>46174</v>
      </c>
      <c r="R169" s="26">
        <v>2196</v>
      </c>
      <c r="S169" s="26">
        <v>1</v>
      </c>
      <c r="T169" s="26" t="s">
        <v>748</v>
      </c>
      <c r="U169" s="26" t="s">
        <v>730</v>
      </c>
      <c r="V169" s="26" t="s">
        <v>162</v>
      </c>
      <c r="W169" s="26" t="s">
        <v>739</v>
      </c>
    </row>
    <row r="170" spans="1:23" x14ac:dyDescent="0.25">
      <c r="A170" s="165">
        <v>46176</v>
      </c>
      <c r="B170" s="111">
        <v>32614</v>
      </c>
      <c r="C170" s="166" t="s">
        <v>84</v>
      </c>
      <c r="D170" s="118">
        <v>1</v>
      </c>
      <c r="E170" s="113">
        <v>204</v>
      </c>
      <c r="F170" s="26"/>
      <c r="G170" s="27"/>
      <c r="H170" s="167" t="s">
        <v>167</v>
      </c>
      <c r="I170" s="33"/>
      <c r="J170" s="168"/>
      <c r="K170" s="26"/>
      <c r="L170" s="25"/>
      <c r="M170" s="29"/>
      <c r="N170" s="44"/>
      <c r="O170" s="30">
        <f t="shared" si="28"/>
        <v>0</v>
      </c>
      <c r="P170" s="30">
        <f t="shared" si="29"/>
        <v>0</v>
      </c>
      <c r="Q170" s="159">
        <f t="shared" si="30"/>
        <v>46174</v>
      </c>
      <c r="R170" s="26">
        <v>2196</v>
      </c>
      <c r="S170" s="26">
        <v>1</v>
      </c>
      <c r="T170" s="26" t="s">
        <v>748</v>
      </c>
      <c r="U170" s="26" t="s">
        <v>730</v>
      </c>
      <c r="V170" s="26" t="s">
        <v>162</v>
      </c>
      <c r="W170" s="26" t="s">
        <v>739</v>
      </c>
    </row>
    <row r="171" spans="1:23" x14ac:dyDescent="0.25">
      <c r="A171" s="165">
        <v>46176</v>
      </c>
      <c r="B171" s="111">
        <v>32204</v>
      </c>
      <c r="C171" s="166" t="s">
        <v>85</v>
      </c>
      <c r="D171" s="118">
        <v>1</v>
      </c>
      <c r="E171" s="113">
        <v>204</v>
      </c>
      <c r="F171" s="26"/>
      <c r="G171" s="27"/>
      <c r="H171" s="167" t="s">
        <v>167</v>
      </c>
      <c r="I171" s="33"/>
      <c r="J171" s="168"/>
      <c r="K171" s="26"/>
      <c r="L171" s="25"/>
      <c r="M171" s="29"/>
      <c r="N171" s="44"/>
      <c r="O171" s="30">
        <f t="shared" si="28"/>
        <v>0</v>
      </c>
      <c r="P171" s="30">
        <f t="shared" si="29"/>
        <v>0</v>
      </c>
      <c r="Q171" s="159">
        <f t="shared" si="30"/>
        <v>46174</v>
      </c>
      <c r="R171" s="26">
        <v>2196</v>
      </c>
      <c r="S171" s="26">
        <v>1</v>
      </c>
      <c r="T171" s="26" t="s">
        <v>748</v>
      </c>
      <c r="U171" s="26" t="s">
        <v>730</v>
      </c>
      <c r="V171" s="26" t="s">
        <v>162</v>
      </c>
      <c r="W171" s="26" t="s">
        <v>739</v>
      </c>
    </row>
    <row r="172" spans="1:23" x14ac:dyDescent="0.25">
      <c r="A172" s="165">
        <v>46176</v>
      </c>
      <c r="B172" s="111">
        <v>30745</v>
      </c>
      <c r="C172" s="166" t="s">
        <v>43</v>
      </c>
      <c r="D172" s="118">
        <v>1</v>
      </c>
      <c r="E172" s="113">
        <v>204</v>
      </c>
      <c r="F172" s="26"/>
      <c r="G172" s="27"/>
      <c r="H172" s="167" t="s">
        <v>167</v>
      </c>
      <c r="I172" s="33"/>
      <c r="J172" s="168"/>
      <c r="K172" s="26"/>
      <c r="L172" s="25"/>
      <c r="M172" s="29"/>
      <c r="N172" s="44"/>
      <c r="O172" s="30">
        <f t="shared" si="28"/>
        <v>0</v>
      </c>
      <c r="P172" s="30">
        <f t="shared" si="29"/>
        <v>0</v>
      </c>
      <c r="Q172" s="159">
        <f t="shared" si="30"/>
        <v>46174</v>
      </c>
      <c r="R172" s="26">
        <v>2196</v>
      </c>
      <c r="S172" s="26">
        <v>1</v>
      </c>
      <c r="T172" s="26" t="s">
        <v>748</v>
      </c>
      <c r="U172" s="26" t="s">
        <v>730</v>
      </c>
      <c r="V172" s="26" t="s">
        <v>162</v>
      </c>
      <c r="W172" s="26" t="s">
        <v>739</v>
      </c>
    </row>
    <row r="173" spans="1:23" x14ac:dyDescent="0.25">
      <c r="A173" s="165">
        <v>46176</v>
      </c>
      <c r="B173" s="111">
        <v>34847</v>
      </c>
      <c r="C173" s="166" t="s">
        <v>87</v>
      </c>
      <c r="D173" s="118">
        <v>1</v>
      </c>
      <c r="E173" s="113">
        <v>204</v>
      </c>
      <c r="F173" s="26"/>
      <c r="G173" s="27"/>
      <c r="H173" s="167" t="s">
        <v>167</v>
      </c>
      <c r="I173" s="33"/>
      <c r="J173" s="168"/>
      <c r="K173" s="26"/>
      <c r="L173" s="25"/>
      <c r="M173" s="29"/>
      <c r="N173" s="44"/>
      <c r="O173" s="30">
        <f t="shared" si="28"/>
        <v>0</v>
      </c>
      <c r="P173" s="30">
        <f t="shared" si="29"/>
        <v>0</v>
      </c>
      <c r="Q173" s="159">
        <f t="shared" si="30"/>
        <v>46174</v>
      </c>
      <c r="R173" s="26">
        <v>2196</v>
      </c>
      <c r="S173" s="26">
        <v>1</v>
      </c>
      <c r="T173" s="26" t="s">
        <v>748</v>
      </c>
      <c r="U173" s="26" t="s">
        <v>730</v>
      </c>
      <c r="V173" s="26" t="s">
        <v>162</v>
      </c>
      <c r="W173" s="26" t="s">
        <v>739</v>
      </c>
    </row>
    <row r="174" spans="1:23" x14ac:dyDescent="0.25">
      <c r="A174" s="165">
        <v>46176</v>
      </c>
      <c r="B174" s="111">
        <v>33273</v>
      </c>
      <c r="C174" s="166" t="s">
        <v>88</v>
      </c>
      <c r="D174" s="118">
        <v>1</v>
      </c>
      <c r="E174" s="113">
        <v>198</v>
      </c>
      <c r="F174" s="26"/>
      <c r="G174" s="27"/>
      <c r="H174" s="167" t="s">
        <v>167</v>
      </c>
      <c r="I174" s="33"/>
      <c r="J174" s="168"/>
      <c r="K174" s="26"/>
      <c r="L174" s="25"/>
      <c r="M174" s="29"/>
      <c r="N174" s="44"/>
      <c r="O174" s="30">
        <f t="shared" si="28"/>
        <v>0</v>
      </c>
      <c r="P174" s="30">
        <f t="shared" si="29"/>
        <v>0</v>
      </c>
      <c r="Q174" s="159">
        <f t="shared" si="30"/>
        <v>46174</v>
      </c>
      <c r="R174" s="26">
        <v>2196</v>
      </c>
      <c r="S174" s="26">
        <v>1</v>
      </c>
      <c r="T174" s="26" t="s">
        <v>748</v>
      </c>
      <c r="U174" s="26" t="s">
        <v>730</v>
      </c>
      <c r="V174" s="26" t="s">
        <v>162</v>
      </c>
      <c r="W174" s="26" t="s">
        <v>739</v>
      </c>
    </row>
    <row r="175" spans="1:23" x14ac:dyDescent="0.25">
      <c r="A175" s="165">
        <v>46176</v>
      </c>
      <c r="B175" s="111">
        <v>32448</v>
      </c>
      <c r="C175" s="166" t="s">
        <v>69</v>
      </c>
      <c r="D175" s="118">
        <v>1</v>
      </c>
      <c r="E175" s="113">
        <v>192</v>
      </c>
      <c r="F175" s="26"/>
      <c r="G175" s="27"/>
      <c r="H175" s="167" t="s">
        <v>167</v>
      </c>
      <c r="I175" s="33"/>
      <c r="J175" s="168"/>
      <c r="K175" s="26"/>
      <c r="L175" s="25"/>
      <c r="M175" s="29"/>
      <c r="N175" s="44"/>
      <c r="O175" s="30">
        <f t="shared" si="28"/>
        <v>0</v>
      </c>
      <c r="P175" s="30">
        <f t="shared" si="29"/>
        <v>0</v>
      </c>
      <c r="Q175" s="159">
        <f t="shared" si="30"/>
        <v>46174</v>
      </c>
      <c r="R175" s="26">
        <v>2196</v>
      </c>
      <c r="S175" s="26">
        <v>1</v>
      </c>
      <c r="T175" s="26" t="s">
        <v>748</v>
      </c>
      <c r="U175" s="26" t="s">
        <v>730</v>
      </c>
      <c r="V175" s="26" t="s">
        <v>162</v>
      </c>
      <c r="W175" s="26" t="s">
        <v>739</v>
      </c>
    </row>
    <row r="176" spans="1:23" x14ac:dyDescent="0.25">
      <c r="A176" s="165">
        <v>46176</v>
      </c>
      <c r="B176" s="111">
        <v>32446</v>
      </c>
      <c r="C176" s="166" t="s">
        <v>32</v>
      </c>
      <c r="D176" s="118">
        <v>1</v>
      </c>
      <c r="E176" s="113">
        <v>192</v>
      </c>
      <c r="F176" s="26"/>
      <c r="G176" s="27"/>
      <c r="H176" s="167" t="s">
        <v>167</v>
      </c>
      <c r="I176" s="33"/>
      <c r="J176" s="168"/>
      <c r="K176" s="26"/>
      <c r="L176" s="25"/>
      <c r="M176" s="29"/>
      <c r="N176" s="44"/>
      <c r="O176" s="30">
        <f t="shared" ref="O176:O207" si="31">IFERROR(IF(L176="",0,L176-A176),"")</f>
        <v>0</v>
      </c>
      <c r="P176" s="30">
        <f t="shared" ref="P176:P207" si="32">IFERROR(IF(M176="",0,M176-L176),"")</f>
        <v>0</v>
      </c>
      <c r="Q176" s="159">
        <f t="shared" ref="Q176:Q207" si="33">IFERROR(DATE(YEAR(A176),MONTH(A176),1),"")</f>
        <v>46174</v>
      </c>
      <c r="R176" s="26">
        <v>2196</v>
      </c>
      <c r="S176" s="26">
        <v>1</v>
      </c>
      <c r="T176" s="26" t="s">
        <v>748</v>
      </c>
      <c r="U176" s="26" t="s">
        <v>730</v>
      </c>
      <c r="V176" s="26" t="s">
        <v>162</v>
      </c>
      <c r="W176" s="26" t="s">
        <v>739</v>
      </c>
    </row>
    <row r="177" spans="1:23" x14ac:dyDescent="0.25">
      <c r="A177" s="165">
        <v>46176</v>
      </c>
      <c r="B177" s="111">
        <v>32198</v>
      </c>
      <c r="C177" s="166" t="s">
        <v>70</v>
      </c>
      <c r="D177" s="118">
        <v>1</v>
      </c>
      <c r="E177" s="113">
        <v>180</v>
      </c>
      <c r="F177" s="26"/>
      <c r="G177" s="27"/>
      <c r="H177" s="167" t="s">
        <v>167</v>
      </c>
      <c r="I177" s="33"/>
      <c r="J177" s="168"/>
      <c r="K177" s="26"/>
      <c r="L177" s="25"/>
      <c r="M177" s="29"/>
      <c r="N177" s="44"/>
      <c r="O177" s="30">
        <f t="shared" si="31"/>
        <v>0</v>
      </c>
      <c r="P177" s="30">
        <f t="shared" si="32"/>
        <v>0</v>
      </c>
      <c r="Q177" s="159">
        <f t="shared" si="33"/>
        <v>46174</v>
      </c>
      <c r="R177" s="26">
        <v>2196</v>
      </c>
      <c r="S177" s="26">
        <v>1</v>
      </c>
      <c r="T177" s="26" t="s">
        <v>748</v>
      </c>
      <c r="U177" s="26" t="s">
        <v>730</v>
      </c>
      <c r="V177" s="26" t="s">
        <v>162</v>
      </c>
      <c r="W177" s="26" t="s">
        <v>739</v>
      </c>
    </row>
    <row r="178" spans="1:23" x14ac:dyDescent="0.25">
      <c r="A178" s="165">
        <v>46176</v>
      </c>
      <c r="B178" s="111">
        <v>32620</v>
      </c>
      <c r="C178" s="166" t="s">
        <v>71</v>
      </c>
      <c r="D178" s="118">
        <v>1</v>
      </c>
      <c r="E178" s="113">
        <v>180</v>
      </c>
      <c r="F178" s="26"/>
      <c r="G178" s="27"/>
      <c r="H178" s="167" t="s">
        <v>167</v>
      </c>
      <c r="I178" s="33"/>
      <c r="J178" s="168"/>
      <c r="K178" s="26"/>
      <c r="L178" s="25"/>
      <c r="M178" s="29"/>
      <c r="N178" s="44"/>
      <c r="O178" s="30">
        <f t="shared" si="31"/>
        <v>0</v>
      </c>
      <c r="P178" s="30">
        <f t="shared" si="32"/>
        <v>0</v>
      </c>
      <c r="Q178" s="159">
        <f t="shared" si="33"/>
        <v>46174</v>
      </c>
      <c r="R178" s="26">
        <v>2196</v>
      </c>
      <c r="S178" s="26">
        <v>1</v>
      </c>
      <c r="T178" s="26" t="s">
        <v>748</v>
      </c>
      <c r="U178" s="26" t="s">
        <v>730</v>
      </c>
      <c r="V178" s="26" t="s">
        <v>162</v>
      </c>
      <c r="W178" s="26" t="s">
        <v>739</v>
      </c>
    </row>
    <row r="179" spans="1:23" x14ac:dyDescent="0.25">
      <c r="A179" s="165">
        <v>46176</v>
      </c>
      <c r="B179" s="111">
        <v>95275</v>
      </c>
      <c r="C179" s="166" t="s">
        <v>38</v>
      </c>
      <c r="D179" s="118">
        <v>1</v>
      </c>
      <c r="E179" s="113">
        <v>180</v>
      </c>
      <c r="F179" s="26"/>
      <c r="G179" s="27"/>
      <c r="H179" s="167" t="s">
        <v>167</v>
      </c>
      <c r="I179" s="33"/>
      <c r="J179" s="168"/>
      <c r="K179" s="26"/>
      <c r="L179" s="25"/>
      <c r="M179" s="29"/>
      <c r="N179" s="44"/>
      <c r="O179" s="30">
        <f t="shared" si="31"/>
        <v>0</v>
      </c>
      <c r="P179" s="30">
        <f t="shared" si="32"/>
        <v>0</v>
      </c>
      <c r="Q179" s="159">
        <f t="shared" si="33"/>
        <v>46174</v>
      </c>
      <c r="R179" s="26">
        <v>2196</v>
      </c>
      <c r="S179" s="26">
        <v>1</v>
      </c>
      <c r="T179" s="26" t="s">
        <v>748</v>
      </c>
      <c r="U179" s="26" t="s">
        <v>730</v>
      </c>
      <c r="V179" s="26" t="s">
        <v>162</v>
      </c>
      <c r="W179" s="26" t="s">
        <v>739</v>
      </c>
    </row>
    <row r="180" spans="1:23" x14ac:dyDescent="0.25">
      <c r="A180" s="165">
        <v>46176</v>
      </c>
      <c r="B180" s="111">
        <v>95701</v>
      </c>
      <c r="C180" s="166" t="s">
        <v>30</v>
      </c>
      <c r="D180" s="118">
        <v>1</v>
      </c>
      <c r="E180" s="113">
        <v>174</v>
      </c>
      <c r="F180" s="26"/>
      <c r="G180" s="27"/>
      <c r="H180" s="167" t="s">
        <v>167</v>
      </c>
      <c r="I180" s="33"/>
      <c r="J180" s="168"/>
      <c r="K180" s="26"/>
      <c r="L180" s="25"/>
      <c r="M180" s="29"/>
      <c r="N180" s="44"/>
      <c r="O180" s="30">
        <f t="shared" si="31"/>
        <v>0</v>
      </c>
      <c r="P180" s="30">
        <f t="shared" si="32"/>
        <v>0</v>
      </c>
      <c r="Q180" s="159">
        <f t="shared" si="33"/>
        <v>46174</v>
      </c>
      <c r="R180" s="26">
        <v>2196</v>
      </c>
      <c r="S180" s="26">
        <v>1</v>
      </c>
      <c r="T180" s="26" t="s">
        <v>748</v>
      </c>
      <c r="U180" s="26" t="s">
        <v>730</v>
      </c>
      <c r="V180" s="26" t="s">
        <v>162</v>
      </c>
      <c r="W180" s="26" t="s">
        <v>739</v>
      </c>
    </row>
    <row r="181" spans="1:23" x14ac:dyDescent="0.25">
      <c r="A181" s="165">
        <v>46176</v>
      </c>
      <c r="B181" s="111">
        <v>32615</v>
      </c>
      <c r="C181" s="166" t="s">
        <v>92</v>
      </c>
      <c r="D181" s="118">
        <v>1</v>
      </c>
      <c r="E181" s="113">
        <v>174</v>
      </c>
      <c r="F181" s="26"/>
      <c r="G181" s="27"/>
      <c r="H181" s="167" t="s">
        <v>167</v>
      </c>
      <c r="I181" s="33"/>
      <c r="J181" s="168"/>
      <c r="K181" s="26"/>
      <c r="L181" s="25"/>
      <c r="M181" s="29"/>
      <c r="N181" s="44"/>
      <c r="O181" s="30">
        <f t="shared" si="31"/>
        <v>0</v>
      </c>
      <c r="P181" s="30">
        <f t="shared" si="32"/>
        <v>0</v>
      </c>
      <c r="Q181" s="159">
        <f t="shared" si="33"/>
        <v>46174</v>
      </c>
      <c r="R181" s="26">
        <v>2196</v>
      </c>
      <c r="S181" s="26">
        <v>1</v>
      </c>
      <c r="T181" s="26" t="s">
        <v>748</v>
      </c>
      <c r="U181" s="26" t="s">
        <v>730</v>
      </c>
      <c r="V181" s="26" t="s">
        <v>162</v>
      </c>
      <c r="W181" s="26" t="s">
        <v>739</v>
      </c>
    </row>
    <row r="182" spans="1:23" x14ac:dyDescent="0.25">
      <c r="A182" s="165">
        <v>46176</v>
      </c>
      <c r="B182" s="111">
        <v>32447</v>
      </c>
      <c r="C182" s="166" t="s">
        <v>75</v>
      </c>
      <c r="D182" s="118">
        <v>1</v>
      </c>
      <c r="E182" s="113">
        <v>162</v>
      </c>
      <c r="F182" s="26"/>
      <c r="G182" s="27"/>
      <c r="H182" s="167" t="s">
        <v>167</v>
      </c>
      <c r="I182" s="33"/>
      <c r="J182" s="168"/>
      <c r="K182" s="26"/>
      <c r="L182" s="25"/>
      <c r="M182" s="29"/>
      <c r="N182" s="44"/>
      <c r="O182" s="30">
        <f t="shared" si="31"/>
        <v>0</v>
      </c>
      <c r="P182" s="30">
        <f t="shared" si="32"/>
        <v>0</v>
      </c>
      <c r="Q182" s="159">
        <f t="shared" si="33"/>
        <v>46174</v>
      </c>
      <c r="R182" s="26">
        <v>2196</v>
      </c>
      <c r="S182" s="26">
        <v>1</v>
      </c>
      <c r="T182" s="26" t="s">
        <v>748</v>
      </c>
      <c r="U182" s="26" t="s">
        <v>730</v>
      </c>
      <c r="V182" s="26" t="s">
        <v>162</v>
      </c>
      <c r="W182" s="26" t="s">
        <v>739</v>
      </c>
    </row>
    <row r="183" spans="1:23" x14ac:dyDescent="0.25">
      <c r="A183" s="165">
        <v>46176</v>
      </c>
      <c r="B183" s="111">
        <v>34921</v>
      </c>
      <c r="C183" s="166" t="s">
        <v>77</v>
      </c>
      <c r="D183" s="118">
        <v>1</v>
      </c>
      <c r="E183" s="113">
        <v>150</v>
      </c>
      <c r="F183" s="26"/>
      <c r="G183" s="27"/>
      <c r="H183" s="167" t="s">
        <v>167</v>
      </c>
      <c r="I183" s="33"/>
      <c r="J183" s="168"/>
      <c r="K183" s="26"/>
      <c r="L183" s="25"/>
      <c r="M183" s="29"/>
      <c r="N183" s="44"/>
      <c r="O183" s="30">
        <f t="shared" si="31"/>
        <v>0</v>
      </c>
      <c r="P183" s="30">
        <f t="shared" si="32"/>
        <v>0</v>
      </c>
      <c r="Q183" s="159">
        <f t="shared" si="33"/>
        <v>46174</v>
      </c>
      <c r="R183" s="26">
        <v>2196</v>
      </c>
      <c r="S183" s="26">
        <v>1</v>
      </c>
      <c r="T183" s="26" t="s">
        <v>748</v>
      </c>
      <c r="U183" s="26" t="s">
        <v>730</v>
      </c>
      <c r="V183" s="26" t="s">
        <v>162</v>
      </c>
      <c r="W183" s="26" t="s">
        <v>739</v>
      </c>
    </row>
    <row r="184" spans="1:23" x14ac:dyDescent="0.25">
      <c r="A184" s="165">
        <v>46176</v>
      </c>
      <c r="B184" s="111">
        <v>34682</v>
      </c>
      <c r="C184" s="166" t="s">
        <v>79</v>
      </c>
      <c r="D184" s="118">
        <v>1</v>
      </c>
      <c r="E184" s="113">
        <v>150</v>
      </c>
      <c r="F184" s="26"/>
      <c r="G184" s="27"/>
      <c r="H184" s="167" t="s">
        <v>167</v>
      </c>
      <c r="I184" s="33"/>
      <c r="J184" s="168"/>
      <c r="K184" s="26"/>
      <c r="L184" s="25"/>
      <c r="M184" s="29"/>
      <c r="N184" s="44"/>
      <c r="O184" s="30">
        <f t="shared" si="31"/>
        <v>0</v>
      </c>
      <c r="P184" s="30">
        <f t="shared" si="32"/>
        <v>0</v>
      </c>
      <c r="Q184" s="159">
        <f t="shared" si="33"/>
        <v>46174</v>
      </c>
      <c r="R184" s="26">
        <v>2196</v>
      </c>
      <c r="S184" s="26">
        <v>1</v>
      </c>
      <c r="T184" s="26" t="s">
        <v>748</v>
      </c>
      <c r="U184" s="26" t="s">
        <v>730</v>
      </c>
      <c r="V184" s="26" t="s">
        <v>162</v>
      </c>
      <c r="W184" s="26" t="s">
        <v>739</v>
      </c>
    </row>
    <row r="185" spans="1:23" x14ac:dyDescent="0.25">
      <c r="A185" s="165">
        <v>46176</v>
      </c>
      <c r="B185" s="111">
        <v>32874</v>
      </c>
      <c r="C185" s="166" t="s">
        <v>93</v>
      </c>
      <c r="D185" s="118">
        <v>1</v>
      </c>
      <c r="E185" s="113">
        <v>144</v>
      </c>
      <c r="F185" s="26"/>
      <c r="G185" s="27"/>
      <c r="H185" s="167" t="s">
        <v>167</v>
      </c>
      <c r="I185" s="33"/>
      <c r="J185" s="168"/>
      <c r="K185" s="26"/>
      <c r="L185" s="25"/>
      <c r="M185" s="29"/>
      <c r="N185" s="44"/>
      <c r="O185" s="30">
        <f t="shared" si="31"/>
        <v>0</v>
      </c>
      <c r="P185" s="30">
        <f t="shared" si="32"/>
        <v>0</v>
      </c>
      <c r="Q185" s="159">
        <f t="shared" si="33"/>
        <v>46174</v>
      </c>
      <c r="R185" s="26">
        <v>2196</v>
      </c>
      <c r="S185" s="26">
        <v>1</v>
      </c>
      <c r="T185" s="26" t="s">
        <v>748</v>
      </c>
      <c r="U185" s="26" t="s">
        <v>730</v>
      </c>
      <c r="V185" s="26" t="s">
        <v>162</v>
      </c>
      <c r="W185" s="26" t="s">
        <v>739</v>
      </c>
    </row>
    <row r="186" spans="1:23" x14ac:dyDescent="0.25">
      <c r="A186" s="165">
        <v>46176</v>
      </c>
      <c r="B186" s="111">
        <v>32551</v>
      </c>
      <c r="C186" s="166" t="s">
        <v>94</v>
      </c>
      <c r="D186" s="118">
        <v>1</v>
      </c>
      <c r="E186" s="113">
        <v>144</v>
      </c>
      <c r="F186" s="26"/>
      <c r="G186" s="27"/>
      <c r="H186" s="167" t="s">
        <v>167</v>
      </c>
      <c r="I186" s="33"/>
      <c r="J186" s="168"/>
      <c r="K186" s="26"/>
      <c r="L186" s="25"/>
      <c r="M186" s="29"/>
      <c r="N186" s="44"/>
      <c r="O186" s="30">
        <f t="shared" si="31"/>
        <v>0</v>
      </c>
      <c r="P186" s="30">
        <f t="shared" si="32"/>
        <v>0</v>
      </c>
      <c r="Q186" s="159">
        <f t="shared" si="33"/>
        <v>46174</v>
      </c>
      <c r="R186" s="26">
        <v>2196</v>
      </c>
      <c r="S186" s="26">
        <v>1</v>
      </c>
      <c r="T186" s="26" t="s">
        <v>748</v>
      </c>
      <c r="U186" s="26" t="s">
        <v>730</v>
      </c>
      <c r="V186" s="26" t="s">
        <v>162</v>
      </c>
      <c r="W186" s="26" t="s">
        <v>739</v>
      </c>
    </row>
    <row r="187" spans="1:23" x14ac:dyDescent="0.25">
      <c r="A187" s="165">
        <v>46176</v>
      </c>
      <c r="B187" s="111">
        <v>32618</v>
      </c>
      <c r="C187" s="166" t="s">
        <v>95</v>
      </c>
      <c r="D187" s="118">
        <v>1</v>
      </c>
      <c r="E187" s="113">
        <v>138</v>
      </c>
      <c r="F187" s="26"/>
      <c r="G187" s="27"/>
      <c r="H187" s="167" t="s">
        <v>167</v>
      </c>
      <c r="I187" s="33"/>
      <c r="J187" s="168"/>
      <c r="K187" s="26"/>
      <c r="L187" s="25"/>
      <c r="M187" s="29"/>
      <c r="N187" s="44"/>
      <c r="O187" s="30">
        <f t="shared" si="31"/>
        <v>0</v>
      </c>
      <c r="P187" s="30">
        <f t="shared" si="32"/>
        <v>0</v>
      </c>
      <c r="Q187" s="159">
        <f t="shared" si="33"/>
        <v>46174</v>
      </c>
      <c r="R187" s="26">
        <v>2196</v>
      </c>
      <c r="S187" s="26">
        <v>1</v>
      </c>
      <c r="T187" s="26" t="s">
        <v>748</v>
      </c>
      <c r="U187" s="26" t="s">
        <v>730</v>
      </c>
      <c r="V187" s="26" t="s">
        <v>162</v>
      </c>
      <c r="W187" s="26" t="s">
        <v>739</v>
      </c>
    </row>
    <row r="188" spans="1:23" x14ac:dyDescent="0.25">
      <c r="A188" s="165">
        <v>46176</v>
      </c>
      <c r="B188" s="111">
        <v>34458</v>
      </c>
      <c r="C188" s="166" t="s">
        <v>96</v>
      </c>
      <c r="D188" s="118">
        <v>1</v>
      </c>
      <c r="E188" s="113">
        <v>138</v>
      </c>
      <c r="F188" s="26"/>
      <c r="G188" s="27"/>
      <c r="H188" s="167" t="s">
        <v>167</v>
      </c>
      <c r="I188" s="33"/>
      <c r="J188" s="168"/>
      <c r="K188" s="26"/>
      <c r="L188" s="25"/>
      <c r="M188" s="29"/>
      <c r="N188" s="44"/>
      <c r="O188" s="30">
        <f t="shared" si="31"/>
        <v>0</v>
      </c>
      <c r="P188" s="30">
        <f t="shared" si="32"/>
        <v>0</v>
      </c>
      <c r="Q188" s="159">
        <f t="shared" si="33"/>
        <v>46174</v>
      </c>
      <c r="R188" s="26">
        <v>2196</v>
      </c>
      <c r="S188" s="26">
        <v>1</v>
      </c>
      <c r="T188" s="26" t="s">
        <v>748</v>
      </c>
      <c r="U188" s="26" t="s">
        <v>730</v>
      </c>
      <c r="V188" s="26" t="s">
        <v>162</v>
      </c>
      <c r="W188" s="26" t="s">
        <v>739</v>
      </c>
    </row>
    <row r="189" spans="1:23" x14ac:dyDescent="0.25">
      <c r="A189" s="165">
        <v>46176</v>
      </c>
      <c r="B189" s="111">
        <v>32622</v>
      </c>
      <c r="C189" s="166" t="s">
        <v>97</v>
      </c>
      <c r="D189" s="118">
        <v>1</v>
      </c>
      <c r="E189" s="113">
        <v>120</v>
      </c>
      <c r="F189" s="26"/>
      <c r="G189" s="27"/>
      <c r="H189" s="167" t="s">
        <v>167</v>
      </c>
      <c r="I189" s="33"/>
      <c r="J189" s="168"/>
      <c r="K189" s="26"/>
      <c r="L189" s="25"/>
      <c r="M189" s="29"/>
      <c r="N189" s="44"/>
      <c r="O189" s="30">
        <f t="shared" si="31"/>
        <v>0</v>
      </c>
      <c r="P189" s="30">
        <f t="shared" si="32"/>
        <v>0</v>
      </c>
      <c r="Q189" s="159">
        <f t="shared" si="33"/>
        <v>46174</v>
      </c>
      <c r="R189" s="26">
        <v>2196</v>
      </c>
      <c r="S189" s="26">
        <v>1</v>
      </c>
      <c r="T189" s="26" t="s">
        <v>748</v>
      </c>
      <c r="U189" s="26" t="s">
        <v>730</v>
      </c>
      <c r="V189" s="26" t="s">
        <v>162</v>
      </c>
      <c r="W189" s="26" t="s">
        <v>739</v>
      </c>
    </row>
    <row r="190" spans="1:23" x14ac:dyDescent="0.25">
      <c r="A190" s="165">
        <v>46176</v>
      </c>
      <c r="B190" s="111">
        <v>95491</v>
      </c>
      <c r="C190" s="166" t="s">
        <v>98</v>
      </c>
      <c r="D190" s="118">
        <v>1</v>
      </c>
      <c r="E190" s="113">
        <v>120</v>
      </c>
      <c r="F190" s="26"/>
      <c r="G190" s="27"/>
      <c r="H190" s="167" t="s">
        <v>167</v>
      </c>
      <c r="I190" s="33"/>
      <c r="J190" s="168"/>
      <c r="K190" s="26"/>
      <c r="L190" s="25"/>
      <c r="M190" s="29"/>
      <c r="N190" s="44"/>
      <c r="O190" s="30">
        <f t="shared" si="31"/>
        <v>0</v>
      </c>
      <c r="P190" s="30">
        <f t="shared" si="32"/>
        <v>0</v>
      </c>
      <c r="Q190" s="159">
        <f t="shared" si="33"/>
        <v>46174</v>
      </c>
      <c r="R190" s="26">
        <v>2196</v>
      </c>
      <c r="S190" s="26">
        <v>1</v>
      </c>
      <c r="T190" s="26" t="s">
        <v>748</v>
      </c>
      <c r="U190" s="26" t="s">
        <v>730</v>
      </c>
      <c r="V190" s="26" t="s">
        <v>162</v>
      </c>
      <c r="W190" s="26" t="s">
        <v>739</v>
      </c>
    </row>
    <row r="191" spans="1:23" x14ac:dyDescent="0.25">
      <c r="A191" s="165">
        <v>46176</v>
      </c>
      <c r="B191" s="111">
        <v>33267</v>
      </c>
      <c r="C191" s="166" t="s">
        <v>99</v>
      </c>
      <c r="D191" s="118">
        <v>1</v>
      </c>
      <c r="E191" s="113">
        <v>120</v>
      </c>
      <c r="F191" s="26"/>
      <c r="G191" s="27"/>
      <c r="H191" s="167" t="s">
        <v>167</v>
      </c>
      <c r="I191" s="33"/>
      <c r="J191" s="168"/>
      <c r="K191" s="26"/>
      <c r="L191" s="25"/>
      <c r="M191" s="29"/>
      <c r="N191" s="44"/>
      <c r="O191" s="30">
        <f t="shared" si="31"/>
        <v>0</v>
      </c>
      <c r="P191" s="30">
        <f t="shared" si="32"/>
        <v>0</v>
      </c>
      <c r="Q191" s="159">
        <f t="shared" si="33"/>
        <v>46174</v>
      </c>
      <c r="R191" s="26">
        <v>2196</v>
      </c>
      <c r="S191" s="26">
        <v>1</v>
      </c>
      <c r="T191" s="26" t="s">
        <v>748</v>
      </c>
      <c r="U191" s="26" t="s">
        <v>730</v>
      </c>
      <c r="V191" s="26" t="s">
        <v>162</v>
      </c>
      <c r="W191" s="26" t="s">
        <v>739</v>
      </c>
    </row>
    <row r="192" spans="1:23" x14ac:dyDescent="0.25">
      <c r="A192" s="165">
        <v>46176</v>
      </c>
      <c r="B192" s="111">
        <v>32654</v>
      </c>
      <c r="C192" s="166" t="s">
        <v>100</v>
      </c>
      <c r="D192" s="118">
        <v>1</v>
      </c>
      <c r="E192" s="113">
        <v>102</v>
      </c>
      <c r="F192" s="26"/>
      <c r="G192" s="27"/>
      <c r="H192" s="167" t="s">
        <v>167</v>
      </c>
      <c r="I192" s="33"/>
      <c r="J192" s="168"/>
      <c r="K192" s="26"/>
      <c r="L192" s="25"/>
      <c r="M192" s="29"/>
      <c r="N192" s="44"/>
      <c r="O192" s="30">
        <f t="shared" si="31"/>
        <v>0</v>
      </c>
      <c r="P192" s="30">
        <f t="shared" si="32"/>
        <v>0</v>
      </c>
      <c r="Q192" s="159">
        <f t="shared" si="33"/>
        <v>46174</v>
      </c>
      <c r="R192" s="26">
        <v>2196</v>
      </c>
      <c r="S192" s="26">
        <v>1</v>
      </c>
      <c r="T192" s="26" t="s">
        <v>748</v>
      </c>
      <c r="U192" s="26" t="s">
        <v>730</v>
      </c>
      <c r="V192" s="26" t="s">
        <v>162</v>
      </c>
      <c r="W192" s="26" t="s">
        <v>739</v>
      </c>
    </row>
    <row r="193" spans="1:23" x14ac:dyDescent="0.25">
      <c r="A193" s="165">
        <v>46176</v>
      </c>
      <c r="B193" s="111">
        <v>33260</v>
      </c>
      <c r="C193" s="166" t="s">
        <v>101</v>
      </c>
      <c r="D193" s="118">
        <v>1</v>
      </c>
      <c r="E193" s="113">
        <v>102</v>
      </c>
      <c r="F193" s="26"/>
      <c r="G193" s="27"/>
      <c r="H193" s="167" t="s">
        <v>167</v>
      </c>
      <c r="I193" s="33"/>
      <c r="J193" s="168"/>
      <c r="K193" s="26"/>
      <c r="L193" s="25"/>
      <c r="M193" s="29"/>
      <c r="N193" s="44"/>
      <c r="O193" s="30">
        <f t="shared" si="31"/>
        <v>0</v>
      </c>
      <c r="P193" s="30">
        <f t="shared" si="32"/>
        <v>0</v>
      </c>
      <c r="Q193" s="159">
        <f t="shared" si="33"/>
        <v>46174</v>
      </c>
      <c r="R193" s="26">
        <v>2196</v>
      </c>
      <c r="S193" s="26">
        <v>1</v>
      </c>
      <c r="T193" s="26" t="s">
        <v>748</v>
      </c>
      <c r="U193" s="26" t="s">
        <v>730</v>
      </c>
      <c r="V193" s="26" t="s">
        <v>162</v>
      </c>
      <c r="W193" s="26" t="s">
        <v>739</v>
      </c>
    </row>
    <row r="194" spans="1:23" x14ac:dyDescent="0.25">
      <c r="A194" s="165">
        <v>46176</v>
      </c>
      <c r="B194" s="111">
        <v>30454</v>
      </c>
      <c r="C194" s="166" t="s">
        <v>103</v>
      </c>
      <c r="D194" s="118">
        <v>1</v>
      </c>
      <c r="E194" s="113">
        <v>84</v>
      </c>
      <c r="F194" s="26"/>
      <c r="G194" s="27"/>
      <c r="H194" s="167" t="s">
        <v>167</v>
      </c>
      <c r="I194" s="33"/>
      <c r="J194" s="168"/>
      <c r="K194" s="26"/>
      <c r="L194" s="25"/>
      <c r="M194" s="29"/>
      <c r="N194" s="44"/>
      <c r="O194" s="30">
        <f t="shared" si="31"/>
        <v>0</v>
      </c>
      <c r="P194" s="30">
        <f t="shared" si="32"/>
        <v>0</v>
      </c>
      <c r="Q194" s="159">
        <f t="shared" si="33"/>
        <v>46174</v>
      </c>
      <c r="R194" s="26">
        <v>2196</v>
      </c>
      <c r="S194" s="26">
        <v>1</v>
      </c>
      <c r="T194" s="26" t="s">
        <v>748</v>
      </c>
      <c r="U194" s="26" t="s">
        <v>730</v>
      </c>
      <c r="V194" s="26" t="s">
        <v>162</v>
      </c>
      <c r="W194" s="26" t="s">
        <v>739</v>
      </c>
    </row>
    <row r="195" spans="1:23" x14ac:dyDescent="0.25">
      <c r="A195" s="165">
        <v>46176</v>
      </c>
      <c r="B195" s="111">
        <v>32550</v>
      </c>
      <c r="C195" s="166" t="s">
        <v>105</v>
      </c>
      <c r="D195" s="118">
        <v>1</v>
      </c>
      <c r="E195" s="113">
        <v>84</v>
      </c>
      <c r="F195" s="26"/>
      <c r="G195" s="27"/>
      <c r="H195" s="167" t="s">
        <v>167</v>
      </c>
      <c r="I195" s="33"/>
      <c r="J195" s="168"/>
      <c r="K195" s="26"/>
      <c r="L195" s="25"/>
      <c r="M195" s="29"/>
      <c r="N195" s="44"/>
      <c r="O195" s="30">
        <f t="shared" si="31"/>
        <v>0</v>
      </c>
      <c r="P195" s="30">
        <f t="shared" si="32"/>
        <v>0</v>
      </c>
      <c r="Q195" s="159">
        <f t="shared" si="33"/>
        <v>46174</v>
      </c>
      <c r="R195" s="26">
        <v>2196</v>
      </c>
      <c r="S195" s="26">
        <v>1</v>
      </c>
      <c r="T195" s="26" t="s">
        <v>748</v>
      </c>
      <c r="U195" s="26" t="s">
        <v>730</v>
      </c>
      <c r="V195" s="26" t="s">
        <v>162</v>
      </c>
      <c r="W195" s="26" t="s">
        <v>739</v>
      </c>
    </row>
    <row r="196" spans="1:23" x14ac:dyDescent="0.25">
      <c r="A196" s="165">
        <v>46176</v>
      </c>
      <c r="B196" s="111">
        <v>31791</v>
      </c>
      <c r="C196" s="166" t="s">
        <v>106</v>
      </c>
      <c r="D196" s="118">
        <v>1</v>
      </c>
      <c r="E196" s="113">
        <v>84</v>
      </c>
      <c r="F196" s="26"/>
      <c r="G196" s="27"/>
      <c r="H196" s="167" t="s">
        <v>167</v>
      </c>
      <c r="I196" s="33"/>
      <c r="J196" s="168"/>
      <c r="K196" s="26"/>
      <c r="L196" s="25"/>
      <c r="M196" s="29"/>
      <c r="N196" s="44"/>
      <c r="O196" s="30">
        <f t="shared" si="31"/>
        <v>0</v>
      </c>
      <c r="P196" s="30">
        <f t="shared" si="32"/>
        <v>0</v>
      </c>
      <c r="Q196" s="159">
        <f t="shared" si="33"/>
        <v>46174</v>
      </c>
      <c r="R196" s="26">
        <v>2196</v>
      </c>
      <c r="S196" s="26">
        <v>1</v>
      </c>
      <c r="T196" s="26" t="s">
        <v>748</v>
      </c>
      <c r="U196" s="26" t="s">
        <v>730</v>
      </c>
      <c r="V196" s="26" t="s">
        <v>162</v>
      </c>
      <c r="W196" s="26" t="s">
        <v>739</v>
      </c>
    </row>
    <row r="197" spans="1:23" x14ac:dyDescent="0.25">
      <c r="A197" s="165">
        <v>46176</v>
      </c>
      <c r="B197" s="111">
        <v>32883</v>
      </c>
      <c r="C197" s="166" t="s">
        <v>107</v>
      </c>
      <c r="D197" s="118">
        <v>1</v>
      </c>
      <c r="E197" s="113">
        <v>42</v>
      </c>
      <c r="F197" s="26"/>
      <c r="G197" s="27"/>
      <c r="H197" s="167" t="s">
        <v>167</v>
      </c>
      <c r="I197" s="33"/>
      <c r="J197" s="168"/>
      <c r="K197" s="26"/>
      <c r="L197" s="25"/>
      <c r="M197" s="29"/>
      <c r="N197" s="44"/>
      <c r="O197" s="30">
        <f t="shared" si="31"/>
        <v>0</v>
      </c>
      <c r="P197" s="30">
        <f t="shared" si="32"/>
        <v>0</v>
      </c>
      <c r="Q197" s="159">
        <f t="shared" si="33"/>
        <v>46174</v>
      </c>
      <c r="R197" s="26">
        <v>2196</v>
      </c>
      <c r="S197" s="26">
        <v>1</v>
      </c>
      <c r="T197" s="26" t="s">
        <v>748</v>
      </c>
      <c r="U197" s="26" t="s">
        <v>730</v>
      </c>
      <c r="V197" s="26" t="s">
        <v>162</v>
      </c>
      <c r="W197" s="26" t="s">
        <v>739</v>
      </c>
    </row>
    <row r="198" spans="1:23" x14ac:dyDescent="0.25">
      <c r="A198" s="165">
        <v>46176</v>
      </c>
      <c r="B198" s="111">
        <v>33308</v>
      </c>
      <c r="C198" s="166" t="s">
        <v>108</v>
      </c>
      <c r="D198" s="118">
        <v>1</v>
      </c>
      <c r="E198" s="113">
        <v>42</v>
      </c>
      <c r="F198" s="26"/>
      <c r="G198" s="27"/>
      <c r="H198" s="167" t="s">
        <v>167</v>
      </c>
      <c r="I198" s="33"/>
      <c r="J198" s="168"/>
      <c r="K198" s="26"/>
      <c r="L198" s="25"/>
      <c r="M198" s="29"/>
      <c r="N198" s="44"/>
      <c r="O198" s="30">
        <f t="shared" si="31"/>
        <v>0</v>
      </c>
      <c r="P198" s="30">
        <f t="shared" si="32"/>
        <v>0</v>
      </c>
      <c r="Q198" s="159">
        <f t="shared" si="33"/>
        <v>46174</v>
      </c>
      <c r="R198" s="26">
        <v>2196</v>
      </c>
      <c r="S198" s="26">
        <v>1</v>
      </c>
      <c r="T198" s="26" t="s">
        <v>748</v>
      </c>
      <c r="U198" s="26" t="s">
        <v>730</v>
      </c>
      <c r="V198" s="26" t="s">
        <v>162</v>
      </c>
      <c r="W198" s="26" t="s">
        <v>739</v>
      </c>
    </row>
    <row r="199" spans="1:23" x14ac:dyDescent="0.25">
      <c r="A199" s="165">
        <v>46176</v>
      </c>
      <c r="B199" s="111">
        <v>30453</v>
      </c>
      <c r="C199" s="166" t="s">
        <v>109</v>
      </c>
      <c r="D199" s="118">
        <v>1</v>
      </c>
      <c r="E199" s="113">
        <v>42</v>
      </c>
      <c r="F199" s="26"/>
      <c r="G199" s="27"/>
      <c r="H199" s="167" t="s">
        <v>167</v>
      </c>
      <c r="I199" s="33"/>
      <c r="J199" s="168"/>
      <c r="K199" s="26"/>
      <c r="L199" s="25"/>
      <c r="M199" s="29"/>
      <c r="N199" s="44"/>
      <c r="O199" s="30">
        <f t="shared" si="31"/>
        <v>0</v>
      </c>
      <c r="P199" s="30">
        <f t="shared" si="32"/>
        <v>0</v>
      </c>
      <c r="Q199" s="159">
        <f t="shared" si="33"/>
        <v>46174</v>
      </c>
      <c r="R199" s="26">
        <v>2196</v>
      </c>
      <c r="S199" s="26">
        <v>1</v>
      </c>
      <c r="T199" s="26" t="s">
        <v>748</v>
      </c>
      <c r="U199" s="26" t="s">
        <v>730</v>
      </c>
      <c r="V199" s="26" t="s">
        <v>162</v>
      </c>
      <c r="W199" s="26" t="s">
        <v>739</v>
      </c>
    </row>
    <row r="200" spans="1:23" x14ac:dyDescent="0.25">
      <c r="A200" s="165">
        <v>46176</v>
      </c>
      <c r="B200" s="111">
        <v>32248</v>
      </c>
      <c r="C200" s="166" t="s">
        <v>110</v>
      </c>
      <c r="D200" s="118">
        <v>1</v>
      </c>
      <c r="E200" s="113">
        <v>42</v>
      </c>
      <c r="F200" s="26"/>
      <c r="G200" s="27"/>
      <c r="H200" s="167" t="s">
        <v>167</v>
      </c>
      <c r="I200" s="33"/>
      <c r="J200" s="168"/>
      <c r="K200" s="26"/>
      <c r="L200" s="25"/>
      <c r="M200" s="29"/>
      <c r="N200" s="44"/>
      <c r="O200" s="30">
        <f t="shared" si="31"/>
        <v>0</v>
      </c>
      <c r="P200" s="30">
        <f t="shared" si="32"/>
        <v>0</v>
      </c>
      <c r="Q200" s="159">
        <f t="shared" si="33"/>
        <v>46174</v>
      </c>
      <c r="R200" s="26">
        <v>2196</v>
      </c>
      <c r="S200" s="26">
        <v>1</v>
      </c>
      <c r="T200" s="26" t="s">
        <v>748</v>
      </c>
      <c r="U200" s="26" t="s">
        <v>730</v>
      </c>
      <c r="V200" s="26" t="s">
        <v>162</v>
      </c>
      <c r="W200" s="26" t="s">
        <v>739</v>
      </c>
    </row>
    <row r="201" spans="1:23" x14ac:dyDescent="0.25">
      <c r="A201" s="165">
        <v>46176</v>
      </c>
      <c r="B201" s="111">
        <v>30452</v>
      </c>
      <c r="C201" s="166" t="s">
        <v>111</v>
      </c>
      <c r="D201" s="118">
        <v>1</v>
      </c>
      <c r="E201" s="113">
        <v>42</v>
      </c>
      <c r="F201" s="26"/>
      <c r="G201" s="27"/>
      <c r="H201" s="167" t="s">
        <v>167</v>
      </c>
      <c r="I201" s="33"/>
      <c r="J201" s="168"/>
      <c r="K201" s="26"/>
      <c r="L201" s="25"/>
      <c r="M201" s="29"/>
      <c r="N201" s="44"/>
      <c r="O201" s="30">
        <f t="shared" si="31"/>
        <v>0</v>
      </c>
      <c r="P201" s="30">
        <f t="shared" si="32"/>
        <v>0</v>
      </c>
      <c r="Q201" s="159">
        <f t="shared" si="33"/>
        <v>46174</v>
      </c>
      <c r="R201" s="26">
        <v>2196</v>
      </c>
      <c r="S201" s="26">
        <v>1</v>
      </c>
      <c r="T201" s="26" t="s">
        <v>748</v>
      </c>
      <c r="U201" s="26" t="s">
        <v>730</v>
      </c>
      <c r="V201" s="26" t="s">
        <v>162</v>
      </c>
      <c r="W201" s="26" t="s">
        <v>739</v>
      </c>
    </row>
    <row r="202" spans="1:23" x14ac:dyDescent="0.25">
      <c r="A202" s="165">
        <v>46176</v>
      </c>
      <c r="B202" s="111">
        <v>33269</v>
      </c>
      <c r="C202" s="166" t="s">
        <v>112</v>
      </c>
      <c r="D202" s="118">
        <v>1</v>
      </c>
      <c r="E202" s="113">
        <v>42</v>
      </c>
      <c r="F202" s="26"/>
      <c r="G202" s="27"/>
      <c r="H202" s="167" t="s">
        <v>167</v>
      </c>
      <c r="I202" s="33"/>
      <c r="J202" s="168"/>
      <c r="K202" s="26"/>
      <c r="L202" s="25"/>
      <c r="M202" s="29"/>
      <c r="N202" s="44"/>
      <c r="O202" s="30">
        <f t="shared" si="31"/>
        <v>0</v>
      </c>
      <c r="P202" s="30">
        <f t="shared" si="32"/>
        <v>0</v>
      </c>
      <c r="Q202" s="159">
        <f t="shared" si="33"/>
        <v>46174</v>
      </c>
      <c r="R202" s="26">
        <v>2196</v>
      </c>
      <c r="S202" s="26">
        <v>1</v>
      </c>
      <c r="T202" s="26" t="s">
        <v>748</v>
      </c>
      <c r="U202" s="26" t="s">
        <v>730</v>
      </c>
      <c r="V202" s="26" t="s">
        <v>162</v>
      </c>
      <c r="W202" s="26" t="s">
        <v>739</v>
      </c>
    </row>
    <row r="203" spans="1:23" x14ac:dyDescent="0.25">
      <c r="A203" s="165">
        <v>46176</v>
      </c>
      <c r="B203" s="111">
        <v>33270</v>
      </c>
      <c r="C203" s="166" t="s">
        <v>113</v>
      </c>
      <c r="D203" s="118">
        <v>1</v>
      </c>
      <c r="E203" s="113">
        <v>42</v>
      </c>
      <c r="F203" s="26"/>
      <c r="G203" s="27"/>
      <c r="H203" s="167" t="s">
        <v>167</v>
      </c>
      <c r="I203" s="33"/>
      <c r="J203" s="168"/>
      <c r="K203" s="26"/>
      <c r="L203" s="25"/>
      <c r="M203" s="29"/>
      <c r="N203" s="44"/>
      <c r="O203" s="30">
        <f t="shared" si="31"/>
        <v>0</v>
      </c>
      <c r="P203" s="30">
        <f t="shared" si="32"/>
        <v>0</v>
      </c>
      <c r="Q203" s="159">
        <f t="shared" si="33"/>
        <v>46174</v>
      </c>
      <c r="R203" s="26">
        <v>2196</v>
      </c>
      <c r="S203" s="26">
        <v>1</v>
      </c>
      <c r="T203" s="26" t="s">
        <v>748</v>
      </c>
      <c r="U203" s="26" t="s">
        <v>730</v>
      </c>
      <c r="V203" s="26" t="s">
        <v>162</v>
      </c>
      <c r="W203" s="26" t="s">
        <v>739</v>
      </c>
    </row>
    <row r="204" spans="1:23" x14ac:dyDescent="0.25">
      <c r="A204" s="165">
        <v>46176</v>
      </c>
      <c r="B204" s="111">
        <v>32572</v>
      </c>
      <c r="C204" s="166" t="s">
        <v>114</v>
      </c>
      <c r="D204" s="118">
        <v>1</v>
      </c>
      <c r="E204" s="113">
        <v>42</v>
      </c>
      <c r="F204" s="26"/>
      <c r="G204" s="27"/>
      <c r="H204" s="167" t="s">
        <v>167</v>
      </c>
      <c r="I204" s="33"/>
      <c r="J204" s="168"/>
      <c r="K204" s="26"/>
      <c r="L204" s="25"/>
      <c r="M204" s="29"/>
      <c r="N204" s="44"/>
      <c r="O204" s="30">
        <f t="shared" si="31"/>
        <v>0</v>
      </c>
      <c r="P204" s="30">
        <f t="shared" si="32"/>
        <v>0</v>
      </c>
      <c r="Q204" s="159">
        <f t="shared" si="33"/>
        <v>46174</v>
      </c>
      <c r="R204" s="26">
        <v>2196</v>
      </c>
      <c r="S204" s="26">
        <v>1</v>
      </c>
      <c r="T204" s="26" t="s">
        <v>748</v>
      </c>
      <c r="U204" s="26" t="s">
        <v>730</v>
      </c>
      <c r="V204" s="26" t="s">
        <v>162</v>
      </c>
      <c r="W204" s="26" t="s">
        <v>739</v>
      </c>
    </row>
    <row r="205" spans="1:23" x14ac:dyDescent="0.25">
      <c r="A205" s="165">
        <v>46176</v>
      </c>
      <c r="B205" s="111">
        <v>32573</v>
      </c>
      <c r="C205" s="166" t="s">
        <v>115</v>
      </c>
      <c r="D205" s="118">
        <v>1</v>
      </c>
      <c r="E205" s="113">
        <v>42</v>
      </c>
      <c r="F205" s="26"/>
      <c r="G205" s="27"/>
      <c r="H205" s="167" t="s">
        <v>167</v>
      </c>
      <c r="I205" s="33"/>
      <c r="J205" s="168"/>
      <c r="K205" s="26"/>
      <c r="L205" s="25"/>
      <c r="M205" s="29"/>
      <c r="N205" s="44"/>
      <c r="O205" s="30">
        <f t="shared" si="31"/>
        <v>0</v>
      </c>
      <c r="P205" s="30">
        <f t="shared" si="32"/>
        <v>0</v>
      </c>
      <c r="Q205" s="159">
        <f t="shared" si="33"/>
        <v>46174</v>
      </c>
      <c r="R205" s="26">
        <v>2196</v>
      </c>
      <c r="S205" s="26">
        <v>1</v>
      </c>
      <c r="T205" s="26" t="s">
        <v>748</v>
      </c>
      <c r="U205" s="26" t="s">
        <v>730</v>
      </c>
      <c r="V205" s="26" t="s">
        <v>162</v>
      </c>
      <c r="W205" s="26" t="s">
        <v>739</v>
      </c>
    </row>
    <row r="206" spans="1:23" x14ac:dyDescent="0.25">
      <c r="A206" s="165">
        <v>46176</v>
      </c>
      <c r="B206" s="111">
        <v>34490</v>
      </c>
      <c r="C206" s="166" t="s">
        <v>116</v>
      </c>
      <c r="D206" s="118">
        <v>1</v>
      </c>
      <c r="E206" s="113">
        <v>42</v>
      </c>
      <c r="F206" s="26"/>
      <c r="G206" s="27"/>
      <c r="H206" s="167" t="s">
        <v>167</v>
      </c>
      <c r="I206" s="33"/>
      <c r="J206" s="168"/>
      <c r="K206" s="26"/>
      <c r="L206" s="25"/>
      <c r="M206" s="29"/>
      <c r="N206" s="44"/>
      <c r="O206" s="30">
        <f t="shared" si="31"/>
        <v>0</v>
      </c>
      <c r="P206" s="30">
        <f t="shared" si="32"/>
        <v>0</v>
      </c>
      <c r="Q206" s="159">
        <f t="shared" si="33"/>
        <v>46174</v>
      </c>
      <c r="R206" s="26">
        <v>2196</v>
      </c>
      <c r="S206" s="26">
        <v>1</v>
      </c>
      <c r="T206" s="26" t="s">
        <v>748</v>
      </c>
      <c r="U206" s="26" t="s">
        <v>730</v>
      </c>
      <c r="V206" s="26" t="s">
        <v>162</v>
      </c>
      <c r="W206" s="26" t="s">
        <v>739</v>
      </c>
    </row>
    <row r="207" spans="1:23" x14ac:dyDescent="0.25">
      <c r="A207" s="165">
        <v>46176</v>
      </c>
      <c r="B207" s="118">
        <v>32884</v>
      </c>
      <c r="C207" s="166" t="s">
        <v>46</v>
      </c>
      <c r="D207" s="118">
        <v>1</v>
      </c>
      <c r="E207" s="120">
        <v>24</v>
      </c>
      <c r="F207" s="60"/>
      <c r="G207" s="160"/>
      <c r="H207" s="167" t="s">
        <v>167</v>
      </c>
      <c r="I207" s="56"/>
      <c r="J207" s="168"/>
      <c r="K207" s="60"/>
      <c r="L207" s="107"/>
      <c r="M207" s="161"/>
      <c r="N207" s="58"/>
      <c r="O207" s="57">
        <f t="shared" si="31"/>
        <v>0</v>
      </c>
      <c r="P207" s="57">
        <f t="shared" si="32"/>
        <v>0</v>
      </c>
      <c r="Q207" s="162">
        <f t="shared" si="33"/>
        <v>46174</v>
      </c>
      <c r="R207" s="60">
        <v>2196</v>
      </c>
      <c r="S207" s="60">
        <v>1</v>
      </c>
      <c r="T207" s="60" t="s">
        <v>748</v>
      </c>
      <c r="U207" s="60" t="s">
        <v>730</v>
      </c>
      <c r="V207" s="60" t="s">
        <v>162</v>
      </c>
      <c r="W207" s="60" t="s">
        <v>739</v>
      </c>
    </row>
    <row r="208" spans="1:23" x14ac:dyDescent="0.25">
      <c r="A208" s="107">
        <v>46178</v>
      </c>
      <c r="B208" s="111">
        <v>32200</v>
      </c>
      <c r="C208" s="119" t="s">
        <v>400</v>
      </c>
      <c r="D208" s="118">
        <v>2</v>
      </c>
      <c r="E208" s="113">
        <v>654</v>
      </c>
      <c r="F208" s="26"/>
      <c r="G208" s="27"/>
      <c r="H208" s="118" t="s">
        <v>167</v>
      </c>
      <c r="I208" s="33"/>
      <c r="J208" s="60"/>
      <c r="K208" s="26"/>
      <c r="L208" s="25"/>
      <c r="M208" s="29"/>
      <c r="N208" s="44"/>
      <c r="O208" s="30">
        <f t="shared" ref="O208:O214" si="34">IFERROR(IF(L208="",0,L208-A208),"")</f>
        <v>0</v>
      </c>
      <c r="P208" s="30">
        <f t="shared" ref="P208:P214" si="35">IFERROR(IF(M208="",0,M208-L208),"")</f>
        <v>0</v>
      </c>
      <c r="Q208" s="159">
        <f t="shared" ref="Q208:Q214" si="36">IFERROR(DATE(YEAR(A208),MONTH(A208),1),"")</f>
        <v>46174</v>
      </c>
      <c r="R208" s="26">
        <v>2196</v>
      </c>
      <c r="S208" s="26">
        <v>1</v>
      </c>
      <c r="T208" s="26" t="s">
        <v>748</v>
      </c>
      <c r="U208" s="26" t="s">
        <v>730</v>
      </c>
      <c r="V208" s="26" t="s">
        <v>161</v>
      </c>
      <c r="W208" s="26" t="s">
        <v>739</v>
      </c>
    </row>
    <row r="209" spans="1:23" x14ac:dyDescent="0.25">
      <c r="A209" s="165">
        <v>46178</v>
      </c>
      <c r="B209" s="111">
        <v>33107</v>
      </c>
      <c r="C209" s="166" t="s">
        <v>451</v>
      </c>
      <c r="D209" s="118">
        <v>1</v>
      </c>
      <c r="E209" s="113">
        <v>312</v>
      </c>
      <c r="F209" s="26"/>
      <c r="G209" s="27"/>
      <c r="H209" s="167" t="s">
        <v>167</v>
      </c>
      <c r="I209" s="33"/>
      <c r="J209" s="168"/>
      <c r="K209" s="26"/>
      <c r="L209" s="25"/>
      <c r="M209" s="29"/>
      <c r="N209" s="44"/>
      <c r="O209" s="30">
        <f t="shared" si="34"/>
        <v>0</v>
      </c>
      <c r="P209" s="30">
        <f t="shared" si="35"/>
        <v>0</v>
      </c>
      <c r="Q209" s="159">
        <f t="shared" si="36"/>
        <v>46174</v>
      </c>
      <c r="R209" s="26">
        <v>2196</v>
      </c>
      <c r="S209" s="26">
        <v>1</v>
      </c>
      <c r="T209" s="26" t="s">
        <v>748</v>
      </c>
      <c r="U209" s="26" t="s">
        <v>730</v>
      </c>
      <c r="V209" s="26" t="s">
        <v>161</v>
      </c>
      <c r="W209" s="26" t="s">
        <v>739</v>
      </c>
    </row>
    <row r="210" spans="1:23" x14ac:dyDescent="0.25">
      <c r="A210" s="165">
        <v>46178</v>
      </c>
      <c r="B210" s="111">
        <v>31716</v>
      </c>
      <c r="C210" s="166" t="s">
        <v>482</v>
      </c>
      <c r="D210" s="118">
        <v>1</v>
      </c>
      <c r="E210" s="113">
        <v>240</v>
      </c>
      <c r="F210" s="26"/>
      <c r="G210" s="27"/>
      <c r="H210" s="167" t="s">
        <v>167</v>
      </c>
      <c r="I210" s="33"/>
      <c r="J210" s="168"/>
      <c r="K210" s="26"/>
      <c r="L210" s="25"/>
      <c r="M210" s="29"/>
      <c r="N210" s="44"/>
      <c r="O210" s="30">
        <f t="shared" si="34"/>
        <v>0</v>
      </c>
      <c r="P210" s="30">
        <f t="shared" si="35"/>
        <v>0</v>
      </c>
      <c r="Q210" s="159">
        <f t="shared" si="36"/>
        <v>46174</v>
      </c>
      <c r="R210" s="26">
        <v>2196</v>
      </c>
      <c r="S210" s="26">
        <v>1</v>
      </c>
      <c r="T210" s="26" t="s">
        <v>748</v>
      </c>
      <c r="U210" s="26" t="s">
        <v>730</v>
      </c>
      <c r="V210" s="26" t="s">
        <v>161</v>
      </c>
      <c r="W210" s="26" t="s">
        <v>739</v>
      </c>
    </row>
    <row r="211" spans="1:23" x14ac:dyDescent="0.25">
      <c r="A211" s="165">
        <v>46178</v>
      </c>
      <c r="B211" s="111">
        <v>34988</v>
      </c>
      <c r="C211" s="166" t="s">
        <v>10</v>
      </c>
      <c r="D211" s="118">
        <v>4</v>
      </c>
      <c r="E211" s="113">
        <v>1944</v>
      </c>
      <c r="F211" s="26"/>
      <c r="G211" s="27"/>
      <c r="H211" s="167" t="s">
        <v>167</v>
      </c>
      <c r="I211" s="33"/>
      <c r="J211" s="168"/>
      <c r="K211" s="26"/>
      <c r="L211" s="25"/>
      <c r="M211" s="29"/>
      <c r="N211" s="44"/>
      <c r="O211" s="30">
        <f t="shared" si="34"/>
        <v>0</v>
      </c>
      <c r="P211" s="30">
        <f t="shared" si="35"/>
        <v>0</v>
      </c>
      <c r="Q211" s="159">
        <f t="shared" si="36"/>
        <v>46174</v>
      </c>
      <c r="R211" s="26">
        <v>2196</v>
      </c>
      <c r="S211" s="26">
        <v>1</v>
      </c>
      <c r="T211" s="26" t="s">
        <v>748</v>
      </c>
      <c r="U211" s="26" t="s">
        <v>730</v>
      </c>
      <c r="V211" s="26" t="s">
        <v>162</v>
      </c>
      <c r="W211" s="26" t="s">
        <v>739</v>
      </c>
    </row>
    <row r="212" spans="1:23" x14ac:dyDescent="0.25">
      <c r="A212" s="165">
        <v>46178</v>
      </c>
      <c r="B212" s="111">
        <v>34530</v>
      </c>
      <c r="C212" s="166" t="s">
        <v>42</v>
      </c>
      <c r="D212" s="118">
        <v>1</v>
      </c>
      <c r="E212" s="113">
        <v>264</v>
      </c>
      <c r="F212" s="26"/>
      <c r="G212" s="27"/>
      <c r="H212" s="167" t="s">
        <v>167</v>
      </c>
      <c r="I212" s="33"/>
      <c r="J212" s="168"/>
      <c r="K212" s="26"/>
      <c r="L212" s="25"/>
      <c r="M212" s="29"/>
      <c r="N212" s="44"/>
      <c r="O212" s="30">
        <f t="shared" si="34"/>
        <v>0</v>
      </c>
      <c r="P212" s="30">
        <f t="shared" si="35"/>
        <v>0</v>
      </c>
      <c r="Q212" s="159">
        <f t="shared" si="36"/>
        <v>46174</v>
      </c>
      <c r="R212" s="26">
        <v>2196</v>
      </c>
      <c r="S212" s="26">
        <v>1</v>
      </c>
      <c r="T212" s="26" t="s">
        <v>748</v>
      </c>
      <c r="U212" s="26" t="s">
        <v>730</v>
      </c>
      <c r="V212" s="26" t="s">
        <v>162</v>
      </c>
      <c r="W212" s="26" t="s">
        <v>739</v>
      </c>
    </row>
    <row r="213" spans="1:23" x14ac:dyDescent="0.25">
      <c r="A213" s="165">
        <v>46178</v>
      </c>
      <c r="B213" s="111">
        <v>32619</v>
      </c>
      <c r="C213" s="166" t="s">
        <v>45</v>
      </c>
      <c r="D213" s="118">
        <v>1</v>
      </c>
      <c r="E213" s="113">
        <v>180</v>
      </c>
      <c r="F213" s="26"/>
      <c r="G213" s="27"/>
      <c r="H213" s="167" t="s">
        <v>167</v>
      </c>
      <c r="I213" s="33"/>
      <c r="J213" s="168"/>
      <c r="K213" s="26"/>
      <c r="L213" s="25"/>
      <c r="M213" s="29"/>
      <c r="N213" s="44"/>
      <c r="O213" s="30">
        <f t="shared" si="34"/>
        <v>0</v>
      </c>
      <c r="P213" s="30">
        <f t="shared" si="35"/>
        <v>0</v>
      </c>
      <c r="Q213" s="159">
        <f t="shared" si="36"/>
        <v>46174</v>
      </c>
      <c r="R213" s="26">
        <v>2196</v>
      </c>
      <c r="S213" s="26">
        <v>1</v>
      </c>
      <c r="T213" s="26" t="s">
        <v>748</v>
      </c>
      <c r="U213" s="26" t="s">
        <v>730</v>
      </c>
      <c r="V213" s="26" t="s">
        <v>162</v>
      </c>
      <c r="W213" s="26" t="s">
        <v>739</v>
      </c>
    </row>
    <row r="214" spans="1:23" x14ac:dyDescent="0.25">
      <c r="A214" s="165">
        <v>46178</v>
      </c>
      <c r="B214" s="118">
        <v>33274</v>
      </c>
      <c r="C214" s="166" t="s">
        <v>117</v>
      </c>
      <c r="D214" s="118">
        <v>1</v>
      </c>
      <c r="E214" s="120">
        <v>24</v>
      </c>
      <c r="F214" s="60"/>
      <c r="G214" s="160"/>
      <c r="H214" s="167" t="s">
        <v>167</v>
      </c>
      <c r="I214" s="56"/>
      <c r="J214" s="168"/>
      <c r="K214" s="60"/>
      <c r="L214" s="107"/>
      <c r="M214" s="161"/>
      <c r="N214" s="58"/>
      <c r="O214" s="57">
        <f t="shared" si="34"/>
        <v>0</v>
      </c>
      <c r="P214" s="57">
        <f t="shared" si="35"/>
        <v>0</v>
      </c>
      <c r="Q214" s="162">
        <f t="shared" si="36"/>
        <v>46174</v>
      </c>
      <c r="R214" s="60">
        <v>2196</v>
      </c>
      <c r="S214" s="60">
        <v>1</v>
      </c>
      <c r="T214" s="60" t="s">
        <v>748</v>
      </c>
      <c r="U214" s="60" t="s">
        <v>730</v>
      </c>
      <c r="V214" s="60" t="s">
        <v>162</v>
      </c>
      <c r="W214" s="60" t="s">
        <v>739</v>
      </c>
    </row>
    <row r="215" spans="1:23" x14ac:dyDescent="0.25">
      <c r="A215" s="107">
        <v>46182</v>
      </c>
      <c r="B215" s="111">
        <v>95109</v>
      </c>
      <c r="C215" s="119" t="s">
        <v>427</v>
      </c>
      <c r="D215" s="118">
        <v>1</v>
      </c>
      <c r="E215" s="113">
        <v>444</v>
      </c>
      <c r="F215" s="26"/>
      <c r="G215" s="27"/>
      <c r="H215" s="118" t="s">
        <v>167</v>
      </c>
      <c r="I215" s="33"/>
      <c r="J215" s="60"/>
      <c r="K215" s="26"/>
      <c r="L215" s="25"/>
      <c r="M215" s="29"/>
      <c r="N215" s="44"/>
      <c r="O215" s="30">
        <f t="shared" ref="O215:O222" si="37">IFERROR(IF(L215="",0,L215-A215),"")</f>
        <v>0</v>
      </c>
      <c r="P215" s="30">
        <f t="shared" ref="P215:P222" si="38">IFERROR(IF(M215="",0,M215-L215),"")</f>
        <v>0</v>
      </c>
      <c r="Q215" s="159">
        <f t="shared" ref="Q215:Q222" si="39">IFERROR(DATE(YEAR(A215),MONTH(A215),1),"")</f>
        <v>46174</v>
      </c>
      <c r="R215" s="26">
        <v>2196</v>
      </c>
      <c r="S215" s="26">
        <v>1</v>
      </c>
      <c r="T215" s="26" t="s">
        <v>748</v>
      </c>
      <c r="U215" s="26" t="s">
        <v>730</v>
      </c>
      <c r="V215" s="26" t="s">
        <v>161</v>
      </c>
      <c r="W215" s="26" t="s">
        <v>739</v>
      </c>
    </row>
    <row r="216" spans="1:23" x14ac:dyDescent="0.25">
      <c r="A216" s="165">
        <v>46182</v>
      </c>
      <c r="B216" s="111">
        <v>32616</v>
      </c>
      <c r="C216" s="166" t="s">
        <v>461</v>
      </c>
      <c r="D216" s="118">
        <v>1</v>
      </c>
      <c r="E216" s="113">
        <v>282</v>
      </c>
      <c r="F216" s="26"/>
      <c r="G216" s="27"/>
      <c r="H216" s="167" t="s">
        <v>167</v>
      </c>
      <c r="I216" s="33"/>
      <c r="J216" s="168"/>
      <c r="K216" s="26"/>
      <c r="L216" s="25"/>
      <c r="M216" s="29"/>
      <c r="N216" s="44"/>
      <c r="O216" s="30">
        <f t="shared" si="37"/>
        <v>0</v>
      </c>
      <c r="P216" s="30">
        <f t="shared" si="38"/>
        <v>0</v>
      </c>
      <c r="Q216" s="159">
        <f t="shared" si="39"/>
        <v>46174</v>
      </c>
      <c r="R216" s="26">
        <v>2196</v>
      </c>
      <c r="S216" s="26">
        <v>1</v>
      </c>
      <c r="T216" s="26" t="s">
        <v>748</v>
      </c>
      <c r="U216" s="26" t="s">
        <v>730</v>
      </c>
      <c r="V216" s="26" t="s">
        <v>161</v>
      </c>
      <c r="W216" s="26" t="s">
        <v>739</v>
      </c>
    </row>
    <row r="217" spans="1:23" x14ac:dyDescent="0.25">
      <c r="A217" s="165">
        <v>46182</v>
      </c>
      <c r="B217" s="111">
        <v>95109</v>
      </c>
      <c r="C217" s="166" t="s">
        <v>22</v>
      </c>
      <c r="D217" s="118">
        <v>1</v>
      </c>
      <c r="E217" s="113">
        <v>444</v>
      </c>
      <c r="F217" s="26"/>
      <c r="G217" s="27"/>
      <c r="H217" s="167" t="s">
        <v>167</v>
      </c>
      <c r="I217" s="33"/>
      <c r="J217" s="168"/>
      <c r="K217" s="26"/>
      <c r="L217" s="25"/>
      <c r="M217" s="29"/>
      <c r="N217" s="44"/>
      <c r="O217" s="30">
        <f t="shared" si="37"/>
        <v>0</v>
      </c>
      <c r="P217" s="30">
        <f t="shared" si="38"/>
        <v>0</v>
      </c>
      <c r="Q217" s="159">
        <f t="shared" si="39"/>
        <v>46174</v>
      </c>
      <c r="R217" s="26">
        <v>2196</v>
      </c>
      <c r="S217" s="26">
        <v>1</v>
      </c>
      <c r="T217" s="26" t="s">
        <v>748</v>
      </c>
      <c r="U217" s="26" t="s">
        <v>730</v>
      </c>
      <c r="V217" s="26" t="s">
        <v>162</v>
      </c>
      <c r="W217" s="26" t="s">
        <v>739</v>
      </c>
    </row>
    <row r="218" spans="1:23" x14ac:dyDescent="0.25">
      <c r="A218" s="165">
        <v>46182</v>
      </c>
      <c r="B218" s="111">
        <v>32630</v>
      </c>
      <c r="C218" s="166" t="s">
        <v>68</v>
      </c>
      <c r="D218" s="118">
        <v>1</v>
      </c>
      <c r="E218" s="113">
        <v>192</v>
      </c>
      <c r="F218" s="26"/>
      <c r="G218" s="27"/>
      <c r="H218" s="167" t="s">
        <v>167</v>
      </c>
      <c r="I218" s="33"/>
      <c r="J218" s="168"/>
      <c r="K218" s="26"/>
      <c r="L218" s="25"/>
      <c r="M218" s="29"/>
      <c r="N218" s="44"/>
      <c r="O218" s="30">
        <f t="shared" si="37"/>
        <v>0</v>
      </c>
      <c r="P218" s="30">
        <f t="shared" si="38"/>
        <v>0</v>
      </c>
      <c r="Q218" s="159">
        <f t="shared" si="39"/>
        <v>46174</v>
      </c>
      <c r="R218" s="26">
        <v>2196</v>
      </c>
      <c r="S218" s="26">
        <v>1</v>
      </c>
      <c r="T218" s="26" t="s">
        <v>748</v>
      </c>
      <c r="U218" s="26" t="s">
        <v>730</v>
      </c>
      <c r="V218" s="26" t="s">
        <v>162</v>
      </c>
      <c r="W218" s="26" t="s">
        <v>739</v>
      </c>
    </row>
    <row r="219" spans="1:23" x14ac:dyDescent="0.25">
      <c r="A219" s="165">
        <v>46182</v>
      </c>
      <c r="B219" s="111">
        <v>32617</v>
      </c>
      <c r="C219" s="166" t="s">
        <v>89</v>
      </c>
      <c r="D219" s="118">
        <v>1</v>
      </c>
      <c r="E219" s="113">
        <v>180</v>
      </c>
      <c r="F219" s="26"/>
      <c r="G219" s="27"/>
      <c r="H219" s="167" t="s">
        <v>167</v>
      </c>
      <c r="I219" s="33"/>
      <c r="J219" s="168"/>
      <c r="K219" s="26"/>
      <c r="L219" s="25"/>
      <c r="M219" s="29"/>
      <c r="N219" s="44"/>
      <c r="O219" s="30">
        <f t="shared" si="37"/>
        <v>0</v>
      </c>
      <c r="P219" s="30">
        <f t="shared" si="38"/>
        <v>0</v>
      </c>
      <c r="Q219" s="159">
        <f t="shared" si="39"/>
        <v>46174</v>
      </c>
      <c r="R219" s="26">
        <v>2196</v>
      </c>
      <c r="S219" s="26">
        <v>1</v>
      </c>
      <c r="T219" s="26" t="s">
        <v>748</v>
      </c>
      <c r="U219" s="26" t="s">
        <v>730</v>
      </c>
      <c r="V219" s="26" t="s">
        <v>162</v>
      </c>
      <c r="W219" s="26" t="s">
        <v>739</v>
      </c>
    </row>
    <row r="220" spans="1:23" x14ac:dyDescent="0.25">
      <c r="A220" s="165">
        <v>46182</v>
      </c>
      <c r="B220" s="111">
        <v>32445</v>
      </c>
      <c r="C220" s="166" t="s">
        <v>90</v>
      </c>
      <c r="D220" s="118">
        <v>1</v>
      </c>
      <c r="E220" s="113">
        <v>180</v>
      </c>
      <c r="F220" s="26"/>
      <c r="G220" s="27"/>
      <c r="H220" s="167" t="s">
        <v>167</v>
      </c>
      <c r="I220" s="33"/>
      <c r="J220" s="168"/>
      <c r="K220" s="26"/>
      <c r="L220" s="25"/>
      <c r="M220" s="29"/>
      <c r="N220" s="44"/>
      <c r="O220" s="30">
        <f t="shared" si="37"/>
        <v>0</v>
      </c>
      <c r="P220" s="30">
        <f t="shared" si="38"/>
        <v>0</v>
      </c>
      <c r="Q220" s="159">
        <f t="shared" si="39"/>
        <v>46174</v>
      </c>
      <c r="R220" s="26">
        <v>2196</v>
      </c>
      <c r="S220" s="26">
        <v>1</v>
      </c>
      <c r="T220" s="26" t="s">
        <v>748</v>
      </c>
      <c r="U220" s="26" t="s">
        <v>730</v>
      </c>
      <c r="V220" s="26" t="s">
        <v>162</v>
      </c>
      <c r="W220" s="26" t="s">
        <v>739</v>
      </c>
    </row>
    <row r="221" spans="1:23" x14ac:dyDescent="0.25">
      <c r="A221" s="165">
        <v>46182</v>
      </c>
      <c r="B221" s="111">
        <v>31713</v>
      </c>
      <c r="C221" s="166" t="s">
        <v>91</v>
      </c>
      <c r="D221" s="118">
        <v>1</v>
      </c>
      <c r="E221" s="113">
        <v>180</v>
      </c>
      <c r="F221" s="26"/>
      <c r="G221" s="27"/>
      <c r="H221" s="167" t="s">
        <v>167</v>
      </c>
      <c r="I221" s="33"/>
      <c r="J221" s="168"/>
      <c r="K221" s="26"/>
      <c r="L221" s="25"/>
      <c r="M221" s="29"/>
      <c r="N221" s="44"/>
      <c r="O221" s="30">
        <f t="shared" si="37"/>
        <v>0</v>
      </c>
      <c r="P221" s="30">
        <f t="shared" si="38"/>
        <v>0</v>
      </c>
      <c r="Q221" s="159">
        <f t="shared" si="39"/>
        <v>46174</v>
      </c>
      <c r="R221" s="26">
        <v>2196</v>
      </c>
      <c r="S221" s="26">
        <v>1</v>
      </c>
      <c r="T221" s="26" t="s">
        <v>748</v>
      </c>
      <c r="U221" s="26" t="s">
        <v>730</v>
      </c>
      <c r="V221" s="26" t="s">
        <v>162</v>
      </c>
      <c r="W221" s="26" t="s">
        <v>739</v>
      </c>
    </row>
    <row r="222" spans="1:23" x14ac:dyDescent="0.25">
      <c r="A222" s="165">
        <v>46182</v>
      </c>
      <c r="B222" s="118">
        <v>32203</v>
      </c>
      <c r="C222" s="166" t="s">
        <v>74</v>
      </c>
      <c r="D222" s="118">
        <v>1</v>
      </c>
      <c r="E222" s="120">
        <v>174</v>
      </c>
      <c r="F222" s="60"/>
      <c r="G222" s="160"/>
      <c r="H222" s="167" t="s">
        <v>167</v>
      </c>
      <c r="I222" s="56"/>
      <c r="J222" s="168"/>
      <c r="K222" s="60"/>
      <c r="L222" s="107"/>
      <c r="M222" s="161"/>
      <c r="N222" s="58"/>
      <c r="O222" s="57">
        <f t="shared" si="37"/>
        <v>0</v>
      </c>
      <c r="P222" s="57">
        <f t="shared" si="38"/>
        <v>0</v>
      </c>
      <c r="Q222" s="162">
        <f t="shared" si="39"/>
        <v>46174</v>
      </c>
      <c r="R222" s="60">
        <v>2196</v>
      </c>
      <c r="S222" s="60">
        <v>1</v>
      </c>
      <c r="T222" s="60" t="s">
        <v>748</v>
      </c>
      <c r="U222" s="60" t="s">
        <v>730</v>
      </c>
      <c r="V222" s="60" t="s">
        <v>162</v>
      </c>
      <c r="W222" s="60" t="s">
        <v>739</v>
      </c>
    </row>
    <row r="223" spans="1:23" x14ac:dyDescent="0.25">
      <c r="A223" s="107">
        <v>46183</v>
      </c>
      <c r="B223" s="111">
        <v>33275</v>
      </c>
      <c r="C223" s="119" t="s">
        <v>491</v>
      </c>
      <c r="D223" s="118">
        <v>1</v>
      </c>
      <c r="E223" s="113">
        <v>222</v>
      </c>
      <c r="F223" s="26"/>
      <c r="G223" s="27"/>
      <c r="H223" s="118" t="s">
        <v>167</v>
      </c>
      <c r="I223" s="33"/>
      <c r="J223" s="60"/>
      <c r="K223" s="26"/>
      <c r="L223" s="25"/>
      <c r="M223" s="29"/>
      <c r="N223" s="44"/>
      <c r="O223" s="30">
        <f t="shared" ref="O223:O228" si="40">IFERROR(IF(L223="",0,L223-A223),"")</f>
        <v>0</v>
      </c>
      <c r="P223" s="30">
        <f t="shared" ref="P223:P228" si="41">IFERROR(IF(M223="",0,M223-L223),"")</f>
        <v>0</v>
      </c>
      <c r="Q223" s="159">
        <f t="shared" ref="Q223:Q228" si="42">IFERROR(DATE(YEAR(A223),MONTH(A223),1),"")</f>
        <v>46174</v>
      </c>
      <c r="R223" s="26">
        <v>2196</v>
      </c>
      <c r="S223" s="26">
        <v>1</v>
      </c>
      <c r="T223" s="26" t="s">
        <v>748</v>
      </c>
      <c r="U223" s="26" t="s">
        <v>730</v>
      </c>
      <c r="V223" s="26" t="s">
        <v>161</v>
      </c>
      <c r="W223" s="26" t="s">
        <v>739</v>
      </c>
    </row>
    <row r="224" spans="1:23" x14ac:dyDescent="0.25">
      <c r="A224" s="165">
        <v>46183</v>
      </c>
      <c r="B224" s="111">
        <v>32920</v>
      </c>
      <c r="C224" s="166" t="s">
        <v>519</v>
      </c>
      <c r="D224" s="118">
        <v>1</v>
      </c>
      <c r="E224" s="113">
        <v>162</v>
      </c>
      <c r="F224" s="26"/>
      <c r="G224" s="27"/>
      <c r="H224" s="167" t="s">
        <v>167</v>
      </c>
      <c r="I224" s="33"/>
      <c r="J224" s="168"/>
      <c r="K224" s="26"/>
      <c r="L224" s="25"/>
      <c r="M224" s="29"/>
      <c r="N224" s="44"/>
      <c r="O224" s="30">
        <f t="shared" si="40"/>
        <v>0</v>
      </c>
      <c r="P224" s="30">
        <f t="shared" si="41"/>
        <v>0</v>
      </c>
      <c r="Q224" s="159">
        <f t="shared" si="42"/>
        <v>46174</v>
      </c>
      <c r="R224" s="26">
        <v>2196</v>
      </c>
      <c r="S224" s="26">
        <v>1</v>
      </c>
      <c r="T224" s="26" t="s">
        <v>748</v>
      </c>
      <c r="U224" s="26" t="s">
        <v>730</v>
      </c>
      <c r="V224" s="26" t="s">
        <v>161</v>
      </c>
      <c r="W224" s="26" t="s">
        <v>739</v>
      </c>
    </row>
    <row r="225" spans="1:23" x14ac:dyDescent="0.25">
      <c r="A225" s="165">
        <v>46183</v>
      </c>
      <c r="B225" s="111">
        <v>33312</v>
      </c>
      <c r="C225" s="166" t="s">
        <v>522</v>
      </c>
      <c r="D225" s="118">
        <v>1</v>
      </c>
      <c r="E225" s="113">
        <v>150</v>
      </c>
      <c r="F225" s="26"/>
      <c r="G225" s="27"/>
      <c r="H225" s="167" t="s">
        <v>167</v>
      </c>
      <c r="I225" s="33"/>
      <c r="J225" s="168"/>
      <c r="K225" s="26"/>
      <c r="L225" s="25"/>
      <c r="M225" s="29"/>
      <c r="N225" s="44"/>
      <c r="O225" s="30">
        <f t="shared" si="40"/>
        <v>0</v>
      </c>
      <c r="P225" s="30">
        <f t="shared" si="41"/>
        <v>0</v>
      </c>
      <c r="Q225" s="159">
        <f t="shared" si="42"/>
        <v>46174</v>
      </c>
      <c r="R225" s="26">
        <v>2196</v>
      </c>
      <c r="S225" s="26">
        <v>1</v>
      </c>
      <c r="T225" s="26" t="s">
        <v>748</v>
      </c>
      <c r="U225" s="26" t="s">
        <v>730</v>
      </c>
      <c r="V225" s="26" t="s">
        <v>161</v>
      </c>
      <c r="W225" s="26" t="s">
        <v>739</v>
      </c>
    </row>
    <row r="226" spans="1:23" x14ac:dyDescent="0.25">
      <c r="A226" s="165">
        <v>46183</v>
      </c>
      <c r="B226" s="111">
        <v>32920</v>
      </c>
      <c r="C226" s="166" t="s">
        <v>76</v>
      </c>
      <c r="D226" s="118">
        <v>1</v>
      </c>
      <c r="E226" s="113">
        <v>162</v>
      </c>
      <c r="F226" s="26"/>
      <c r="G226" s="27"/>
      <c r="H226" s="167" t="s">
        <v>167</v>
      </c>
      <c r="I226" s="33"/>
      <c r="J226" s="168"/>
      <c r="K226" s="26"/>
      <c r="L226" s="25"/>
      <c r="M226" s="29"/>
      <c r="N226" s="44"/>
      <c r="O226" s="30">
        <f t="shared" si="40"/>
        <v>0</v>
      </c>
      <c r="P226" s="30">
        <f t="shared" si="41"/>
        <v>0</v>
      </c>
      <c r="Q226" s="159">
        <f t="shared" si="42"/>
        <v>46174</v>
      </c>
      <c r="R226" s="26">
        <v>2196</v>
      </c>
      <c r="S226" s="26">
        <v>1</v>
      </c>
      <c r="T226" s="26" t="s">
        <v>748</v>
      </c>
      <c r="U226" s="26" t="s">
        <v>730</v>
      </c>
      <c r="V226" s="26" t="s">
        <v>162</v>
      </c>
      <c r="W226" s="26" t="s">
        <v>739</v>
      </c>
    </row>
    <row r="227" spans="1:23" x14ac:dyDescent="0.25">
      <c r="A227" s="165">
        <v>46183</v>
      </c>
      <c r="B227" s="111">
        <v>33312</v>
      </c>
      <c r="C227" s="166" t="s">
        <v>78</v>
      </c>
      <c r="D227" s="118">
        <v>1</v>
      </c>
      <c r="E227" s="113">
        <v>150</v>
      </c>
      <c r="F227" s="26"/>
      <c r="G227" s="27"/>
      <c r="H227" s="167" t="s">
        <v>167</v>
      </c>
      <c r="I227" s="33"/>
      <c r="J227" s="168"/>
      <c r="K227" s="26"/>
      <c r="L227" s="25"/>
      <c r="M227" s="29"/>
      <c r="N227" s="44"/>
      <c r="O227" s="30">
        <f t="shared" si="40"/>
        <v>0</v>
      </c>
      <c r="P227" s="30">
        <f t="shared" si="41"/>
        <v>0</v>
      </c>
      <c r="Q227" s="159">
        <f t="shared" si="42"/>
        <v>46174</v>
      </c>
      <c r="R227" s="26">
        <v>2196</v>
      </c>
      <c r="S227" s="26">
        <v>1</v>
      </c>
      <c r="T227" s="26" t="s">
        <v>748</v>
      </c>
      <c r="U227" s="26" t="s">
        <v>730</v>
      </c>
      <c r="V227" s="26" t="s">
        <v>162</v>
      </c>
      <c r="W227" s="26" t="s">
        <v>739</v>
      </c>
    </row>
    <row r="228" spans="1:23" x14ac:dyDescent="0.25">
      <c r="A228" s="165">
        <v>46183</v>
      </c>
      <c r="B228" s="118">
        <v>33321</v>
      </c>
      <c r="C228" s="166" t="s">
        <v>118</v>
      </c>
      <c r="D228" s="118">
        <v>1</v>
      </c>
      <c r="E228" s="120">
        <v>24</v>
      </c>
      <c r="F228" s="60"/>
      <c r="G228" s="160"/>
      <c r="H228" s="167" t="s">
        <v>167</v>
      </c>
      <c r="I228" s="56"/>
      <c r="J228" s="168"/>
      <c r="K228" s="60"/>
      <c r="L228" s="107"/>
      <c r="M228" s="161"/>
      <c r="N228" s="58"/>
      <c r="O228" s="57">
        <f t="shared" si="40"/>
        <v>0</v>
      </c>
      <c r="P228" s="57">
        <f t="shared" si="41"/>
        <v>0</v>
      </c>
      <c r="Q228" s="162">
        <f t="shared" si="42"/>
        <v>46174</v>
      </c>
      <c r="R228" s="60">
        <v>2196</v>
      </c>
      <c r="S228" s="60">
        <v>1</v>
      </c>
      <c r="T228" s="60" t="s">
        <v>748</v>
      </c>
      <c r="U228" s="60" t="s">
        <v>730</v>
      </c>
      <c r="V228" s="60" t="s">
        <v>162</v>
      </c>
      <c r="W228" s="60" t="s">
        <v>739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A735-B1B7-434C-A052-90F99636349A}">
  <dimension ref="A1:K504"/>
  <sheetViews>
    <sheetView workbookViewId="0">
      <selection activeCell="A2" sqref="A2"/>
    </sheetView>
  </sheetViews>
  <sheetFormatPr defaultRowHeight="15" x14ac:dyDescent="0.25"/>
  <sheetData>
    <row r="1" spans="1:11" x14ac:dyDescent="0.25">
      <c r="A1" s="80" t="s">
        <v>897</v>
      </c>
      <c r="B1" s="80" t="s">
        <v>898</v>
      </c>
      <c r="C1" s="80" t="s">
        <v>899</v>
      </c>
      <c r="D1" s="80" t="s">
        <v>900</v>
      </c>
      <c r="E1" s="80" t="s">
        <v>901</v>
      </c>
      <c r="F1" s="80" t="s">
        <v>902</v>
      </c>
      <c r="G1" s="80" t="s">
        <v>903</v>
      </c>
      <c r="H1" s="80" t="s">
        <v>904</v>
      </c>
      <c r="I1" s="80" t="s">
        <v>712</v>
      </c>
      <c r="J1" s="80" t="s">
        <v>905</v>
      </c>
      <c r="K1" s="80" t="s">
        <v>906</v>
      </c>
    </row>
    <row r="2" spans="1:11" ht="15.75" x14ac:dyDescent="0.25">
      <c r="A2" s="136">
        <v>95604</v>
      </c>
      <c r="B2" s="137" t="s">
        <v>907</v>
      </c>
      <c r="C2" s="138" t="s">
        <v>138</v>
      </c>
      <c r="D2" s="139" t="s">
        <v>908</v>
      </c>
      <c r="E2" s="140">
        <v>0</v>
      </c>
      <c r="F2" s="82">
        <v>0</v>
      </c>
      <c r="G2" s="82">
        <v>0</v>
      </c>
      <c r="H2" s="81" t="s">
        <v>909</v>
      </c>
      <c r="I2" s="81" t="s">
        <v>136</v>
      </c>
      <c r="J2" s="81" t="s">
        <v>910</v>
      </c>
      <c r="K2" s="81"/>
    </row>
    <row r="3" spans="1:11" ht="15.75" x14ac:dyDescent="0.25">
      <c r="A3" s="141">
        <v>34762</v>
      </c>
      <c r="B3" s="142" t="s">
        <v>911</v>
      </c>
      <c r="C3" s="143" t="s">
        <v>138</v>
      </c>
      <c r="D3" s="144" t="s">
        <v>139</v>
      </c>
      <c r="E3" s="68">
        <v>0</v>
      </c>
      <c r="F3" s="82">
        <v>0</v>
      </c>
      <c r="G3" s="82">
        <v>0</v>
      </c>
      <c r="H3" s="81" t="s">
        <v>912</v>
      </c>
      <c r="I3" s="81" t="s">
        <v>136</v>
      </c>
      <c r="J3" s="81" t="s">
        <v>910</v>
      </c>
      <c r="K3" s="81"/>
    </row>
    <row r="4" spans="1:11" ht="15.75" x14ac:dyDescent="0.25">
      <c r="A4" s="136">
        <v>34566</v>
      </c>
      <c r="B4" s="137" t="s">
        <v>913</v>
      </c>
      <c r="C4" s="138" t="s">
        <v>138</v>
      </c>
      <c r="D4" s="139" t="s">
        <v>139</v>
      </c>
      <c r="E4" s="68">
        <v>0</v>
      </c>
      <c r="F4" s="82">
        <v>0</v>
      </c>
      <c r="G4" s="82">
        <v>0</v>
      </c>
      <c r="H4" s="81" t="s">
        <v>914</v>
      </c>
      <c r="I4" s="81" t="s">
        <v>136</v>
      </c>
      <c r="J4" s="81" t="s">
        <v>910</v>
      </c>
      <c r="K4" s="81"/>
    </row>
    <row r="5" spans="1:11" ht="15.75" x14ac:dyDescent="0.25">
      <c r="A5" s="141">
        <v>95169</v>
      </c>
      <c r="B5" s="142" t="s">
        <v>915</v>
      </c>
      <c r="C5" s="143" t="s">
        <v>138</v>
      </c>
      <c r="D5" s="144" t="s">
        <v>139</v>
      </c>
      <c r="E5" s="68">
        <v>0</v>
      </c>
      <c r="F5" s="82">
        <v>0</v>
      </c>
      <c r="G5" s="82">
        <v>0</v>
      </c>
      <c r="H5" s="81" t="s">
        <v>916</v>
      </c>
      <c r="I5" s="81" t="s">
        <v>136</v>
      </c>
      <c r="J5" s="81" t="s">
        <v>910</v>
      </c>
      <c r="K5" s="81"/>
    </row>
    <row r="6" spans="1:11" ht="15.75" x14ac:dyDescent="0.25">
      <c r="A6" s="136">
        <v>95170</v>
      </c>
      <c r="B6" s="137" t="s">
        <v>917</v>
      </c>
      <c r="C6" s="138" t="s">
        <v>138</v>
      </c>
      <c r="D6" s="139" t="s">
        <v>139</v>
      </c>
      <c r="E6" s="68">
        <v>0</v>
      </c>
      <c r="F6" s="82">
        <v>0</v>
      </c>
      <c r="G6" s="82">
        <v>0</v>
      </c>
      <c r="H6" s="81" t="s">
        <v>918</v>
      </c>
      <c r="I6" s="81" t="s">
        <v>136</v>
      </c>
      <c r="J6" s="81" t="s">
        <v>910</v>
      </c>
      <c r="K6" s="81"/>
    </row>
    <row r="7" spans="1:11" ht="15.75" x14ac:dyDescent="0.25">
      <c r="A7" s="145">
        <v>95171</v>
      </c>
      <c r="B7" s="142" t="s">
        <v>919</v>
      </c>
      <c r="C7" s="143" t="s">
        <v>138</v>
      </c>
      <c r="D7" s="144" t="s">
        <v>139</v>
      </c>
      <c r="E7" s="68">
        <v>0</v>
      </c>
      <c r="F7" s="82">
        <v>0</v>
      </c>
      <c r="G7" s="82">
        <v>0</v>
      </c>
      <c r="H7" s="81" t="s">
        <v>920</v>
      </c>
      <c r="I7" s="81" t="s">
        <v>136</v>
      </c>
      <c r="J7" s="81" t="s">
        <v>910</v>
      </c>
      <c r="K7" s="81"/>
    </row>
    <row r="8" spans="1:11" ht="15.75" x14ac:dyDescent="0.25">
      <c r="A8" s="136">
        <v>34702</v>
      </c>
      <c r="B8" s="137" t="s">
        <v>921</v>
      </c>
      <c r="C8" s="138" t="s">
        <v>138</v>
      </c>
      <c r="D8" s="139" t="s">
        <v>139</v>
      </c>
      <c r="E8" s="68">
        <v>0</v>
      </c>
      <c r="F8" s="82">
        <v>0</v>
      </c>
      <c r="G8" s="82">
        <v>0</v>
      </c>
      <c r="H8" s="81" t="s">
        <v>922</v>
      </c>
      <c r="I8" s="81" t="s">
        <v>136</v>
      </c>
      <c r="J8" s="81" t="s">
        <v>910</v>
      </c>
      <c r="K8" s="81"/>
    </row>
    <row r="9" spans="1:11" ht="15.75" x14ac:dyDescent="0.25">
      <c r="A9" s="141">
        <v>95115</v>
      </c>
      <c r="B9" s="142" t="s">
        <v>923</v>
      </c>
      <c r="C9" s="143" t="s">
        <v>138</v>
      </c>
      <c r="D9" s="144" t="s">
        <v>139</v>
      </c>
      <c r="E9" s="68">
        <v>0</v>
      </c>
      <c r="F9" s="82">
        <v>0</v>
      </c>
      <c r="G9" s="82">
        <v>0</v>
      </c>
      <c r="H9" s="81" t="s">
        <v>924</v>
      </c>
      <c r="I9" s="81" t="s">
        <v>136</v>
      </c>
      <c r="J9" s="81" t="s">
        <v>910</v>
      </c>
      <c r="K9" s="81"/>
    </row>
    <row r="10" spans="1:11" ht="15.75" x14ac:dyDescent="0.25">
      <c r="A10" s="136">
        <v>95153</v>
      </c>
      <c r="B10" s="137" t="s">
        <v>925</v>
      </c>
      <c r="C10" s="138" t="s">
        <v>138</v>
      </c>
      <c r="D10" s="139" t="s">
        <v>139</v>
      </c>
      <c r="E10" s="68">
        <v>0</v>
      </c>
      <c r="F10" s="82">
        <v>0</v>
      </c>
      <c r="G10" s="82">
        <v>0</v>
      </c>
      <c r="H10" s="81" t="s">
        <v>926</v>
      </c>
      <c r="I10" s="81" t="s">
        <v>136</v>
      </c>
      <c r="J10" s="81" t="s">
        <v>910</v>
      </c>
      <c r="K10" s="81"/>
    </row>
    <row r="11" spans="1:11" ht="15.75" x14ac:dyDescent="0.25">
      <c r="A11" s="141">
        <v>34922</v>
      </c>
      <c r="B11" s="142" t="s">
        <v>927</v>
      </c>
      <c r="C11" s="143" t="s">
        <v>138</v>
      </c>
      <c r="D11" s="144" t="s">
        <v>139</v>
      </c>
      <c r="E11" s="68">
        <v>0</v>
      </c>
      <c r="F11" s="82">
        <v>0</v>
      </c>
      <c r="G11" s="82">
        <v>0</v>
      </c>
      <c r="H11" s="81" t="s">
        <v>928</v>
      </c>
      <c r="I11" s="81" t="s">
        <v>136</v>
      </c>
      <c r="J11" s="81" t="s">
        <v>910</v>
      </c>
      <c r="K11" s="81"/>
    </row>
    <row r="12" spans="1:11" ht="15.75" x14ac:dyDescent="0.25">
      <c r="A12" s="136">
        <v>95266</v>
      </c>
      <c r="B12" s="137" t="s">
        <v>929</v>
      </c>
      <c r="C12" s="138" t="s">
        <v>138</v>
      </c>
      <c r="D12" s="139" t="s">
        <v>139</v>
      </c>
      <c r="E12" s="68">
        <v>0</v>
      </c>
      <c r="F12" s="82">
        <v>0</v>
      </c>
      <c r="G12" s="82">
        <v>0</v>
      </c>
      <c r="H12" s="81" t="s">
        <v>930</v>
      </c>
      <c r="I12" s="81" t="s">
        <v>136</v>
      </c>
      <c r="J12" s="81" t="s">
        <v>910</v>
      </c>
      <c r="K12" s="81"/>
    </row>
    <row r="13" spans="1:11" ht="15.75" x14ac:dyDescent="0.25">
      <c r="A13" s="141">
        <v>31784</v>
      </c>
      <c r="B13" s="142" t="s">
        <v>931</v>
      </c>
      <c r="C13" s="143" t="s">
        <v>138</v>
      </c>
      <c r="D13" s="144" t="s">
        <v>139</v>
      </c>
      <c r="E13" s="68">
        <v>0</v>
      </c>
      <c r="F13" s="82">
        <v>0</v>
      </c>
      <c r="G13" s="82">
        <v>0</v>
      </c>
      <c r="H13" s="81" t="s">
        <v>932</v>
      </c>
      <c r="I13" s="81" t="s">
        <v>136</v>
      </c>
      <c r="J13" s="81" t="s">
        <v>910</v>
      </c>
      <c r="K13" s="81"/>
    </row>
    <row r="14" spans="1:11" ht="15.75" x14ac:dyDescent="0.25">
      <c r="A14" s="136">
        <v>34927</v>
      </c>
      <c r="B14" s="137" t="s">
        <v>933</v>
      </c>
      <c r="C14" s="138" t="s">
        <v>138</v>
      </c>
      <c r="D14" s="139" t="s">
        <v>139</v>
      </c>
      <c r="E14" s="68">
        <v>0</v>
      </c>
      <c r="F14" s="82">
        <v>0</v>
      </c>
      <c r="G14" s="82">
        <v>0</v>
      </c>
      <c r="H14" s="81" t="s">
        <v>934</v>
      </c>
      <c r="I14" s="81" t="s">
        <v>136</v>
      </c>
      <c r="J14" s="81" t="s">
        <v>910</v>
      </c>
      <c r="K14" s="81"/>
    </row>
    <row r="15" spans="1:11" ht="15.75" x14ac:dyDescent="0.25">
      <c r="A15" s="141">
        <v>34926</v>
      </c>
      <c r="B15" s="142" t="s">
        <v>935</v>
      </c>
      <c r="C15" s="143" t="s">
        <v>138</v>
      </c>
      <c r="D15" s="144" t="s">
        <v>139</v>
      </c>
      <c r="E15" s="68">
        <v>0</v>
      </c>
      <c r="F15" s="82">
        <v>0</v>
      </c>
      <c r="G15" s="82">
        <v>0</v>
      </c>
      <c r="H15" s="81" t="s">
        <v>936</v>
      </c>
      <c r="I15" s="81" t="s">
        <v>139</v>
      </c>
      <c r="J15" s="81" t="s">
        <v>910</v>
      </c>
      <c r="K15" s="81"/>
    </row>
    <row r="16" spans="1:11" ht="15.75" x14ac:dyDescent="0.25">
      <c r="A16" s="136">
        <v>8261</v>
      </c>
      <c r="B16" s="137" t="s">
        <v>937</v>
      </c>
      <c r="C16" s="138" t="s">
        <v>138</v>
      </c>
      <c r="D16" s="139" t="s">
        <v>139</v>
      </c>
      <c r="E16" s="68">
        <v>0</v>
      </c>
      <c r="F16" s="82">
        <v>0</v>
      </c>
      <c r="G16" s="82">
        <v>0</v>
      </c>
      <c r="H16" s="81" t="s">
        <v>938</v>
      </c>
      <c r="I16" s="81" t="s">
        <v>136</v>
      </c>
      <c r="J16" s="81" t="s">
        <v>910</v>
      </c>
      <c r="K16" s="81"/>
    </row>
    <row r="17" spans="1:11" ht="15.75" x14ac:dyDescent="0.25">
      <c r="A17" s="141">
        <v>34698</v>
      </c>
      <c r="B17" s="142" t="s">
        <v>939</v>
      </c>
      <c r="C17" s="143" t="s">
        <v>138</v>
      </c>
      <c r="D17" s="144" t="s">
        <v>139</v>
      </c>
      <c r="E17" s="68">
        <v>0</v>
      </c>
      <c r="F17" s="82">
        <v>0</v>
      </c>
      <c r="G17" s="82">
        <v>0</v>
      </c>
      <c r="H17" s="81" t="s">
        <v>940</v>
      </c>
      <c r="I17" s="81" t="s">
        <v>139</v>
      </c>
      <c r="J17" s="81" t="s">
        <v>910</v>
      </c>
      <c r="K17" s="81"/>
    </row>
    <row r="18" spans="1:11" ht="15.75" x14ac:dyDescent="0.25">
      <c r="A18" s="136">
        <v>95301</v>
      </c>
      <c r="B18" s="137" t="s">
        <v>941</v>
      </c>
      <c r="C18" s="138" t="s">
        <v>138</v>
      </c>
      <c r="D18" s="139" t="s">
        <v>139</v>
      </c>
      <c r="E18" s="68">
        <v>0</v>
      </c>
      <c r="F18" s="82">
        <v>0</v>
      </c>
      <c r="G18" s="82">
        <v>0</v>
      </c>
      <c r="H18" s="81" t="s">
        <v>942</v>
      </c>
      <c r="I18" s="81" t="s">
        <v>136</v>
      </c>
      <c r="J18" s="81" t="s">
        <v>910</v>
      </c>
      <c r="K18" s="81"/>
    </row>
    <row r="19" spans="1:11" ht="15.75" x14ac:dyDescent="0.25">
      <c r="A19" s="141">
        <v>95697</v>
      </c>
      <c r="B19" s="142" t="s">
        <v>943</v>
      </c>
      <c r="C19" s="143" t="s">
        <v>138</v>
      </c>
      <c r="D19" s="144" t="s">
        <v>139</v>
      </c>
      <c r="E19" s="68">
        <v>0</v>
      </c>
      <c r="F19" s="82">
        <v>0</v>
      </c>
      <c r="G19" s="82">
        <v>0</v>
      </c>
      <c r="H19" s="81" t="s">
        <v>944</v>
      </c>
      <c r="I19" s="81" t="s">
        <v>139</v>
      </c>
      <c r="J19" s="81" t="s">
        <v>910</v>
      </c>
      <c r="K19" s="81"/>
    </row>
    <row r="20" spans="1:11" ht="15.75" x14ac:dyDescent="0.25">
      <c r="A20" s="136">
        <v>43128</v>
      </c>
      <c r="B20" s="137" t="s">
        <v>945</v>
      </c>
      <c r="C20" s="138" t="s">
        <v>138</v>
      </c>
      <c r="D20" s="139" t="s">
        <v>139</v>
      </c>
      <c r="E20" s="68">
        <v>0</v>
      </c>
      <c r="F20" s="82">
        <v>0</v>
      </c>
      <c r="G20" s="82">
        <v>0</v>
      </c>
      <c r="H20" s="81" t="s">
        <v>946</v>
      </c>
      <c r="I20" s="81" t="s">
        <v>136</v>
      </c>
      <c r="J20" s="81" t="s">
        <v>910</v>
      </c>
      <c r="K20" s="81"/>
    </row>
    <row r="21" spans="1:11" ht="15.75" x14ac:dyDescent="0.25">
      <c r="A21" s="141">
        <v>95691</v>
      </c>
      <c r="B21" s="142" t="s">
        <v>947</v>
      </c>
      <c r="C21" s="143" t="s">
        <v>138</v>
      </c>
      <c r="D21" s="144" t="s">
        <v>139</v>
      </c>
      <c r="E21" s="68">
        <v>0</v>
      </c>
      <c r="F21" s="82">
        <v>0</v>
      </c>
      <c r="G21" s="82">
        <v>0</v>
      </c>
      <c r="H21" s="81" t="s">
        <v>948</v>
      </c>
      <c r="I21" s="81" t="s">
        <v>136</v>
      </c>
      <c r="J21" s="81" t="s">
        <v>910</v>
      </c>
      <c r="K21" s="81"/>
    </row>
    <row r="22" spans="1:11" ht="15.75" x14ac:dyDescent="0.25">
      <c r="A22" s="136">
        <v>34923</v>
      </c>
      <c r="B22" s="137" t="s">
        <v>949</v>
      </c>
      <c r="C22" s="138" t="s">
        <v>138</v>
      </c>
      <c r="D22" s="139" t="s">
        <v>139</v>
      </c>
      <c r="E22" s="68">
        <v>0</v>
      </c>
      <c r="F22" s="82">
        <v>0</v>
      </c>
      <c r="G22" s="82">
        <v>0</v>
      </c>
      <c r="H22" s="81" t="s">
        <v>950</v>
      </c>
      <c r="I22" s="81" t="s">
        <v>139</v>
      </c>
      <c r="J22" s="81" t="s">
        <v>910</v>
      </c>
      <c r="K22" s="81"/>
    </row>
    <row r="23" spans="1:11" ht="15.75" x14ac:dyDescent="0.25">
      <c r="A23" s="141">
        <v>31268</v>
      </c>
      <c r="B23" s="142" t="s">
        <v>951</v>
      </c>
      <c r="C23" s="143" t="s">
        <v>138</v>
      </c>
      <c r="D23" s="144" t="s">
        <v>139</v>
      </c>
      <c r="E23" s="68">
        <v>0</v>
      </c>
      <c r="F23" s="82">
        <v>0</v>
      </c>
      <c r="G23" s="82">
        <v>0</v>
      </c>
      <c r="H23" s="81" t="s">
        <v>952</v>
      </c>
      <c r="I23" s="81" t="s">
        <v>136</v>
      </c>
      <c r="J23" s="81" t="s">
        <v>910</v>
      </c>
      <c r="K23" s="81"/>
    </row>
    <row r="24" spans="1:11" ht="15.75" x14ac:dyDescent="0.25">
      <c r="A24" s="136">
        <v>31311</v>
      </c>
      <c r="B24" s="137" t="s">
        <v>953</v>
      </c>
      <c r="C24" s="138" t="s">
        <v>138</v>
      </c>
      <c r="D24" s="139" t="s">
        <v>139</v>
      </c>
      <c r="E24" s="68">
        <v>0</v>
      </c>
      <c r="F24" s="82">
        <v>0</v>
      </c>
      <c r="G24" s="82">
        <v>0</v>
      </c>
      <c r="H24" s="81" t="s">
        <v>954</v>
      </c>
      <c r="I24" s="81" t="s">
        <v>136</v>
      </c>
      <c r="J24" s="81" t="s">
        <v>910</v>
      </c>
      <c r="K24" s="81"/>
    </row>
    <row r="25" spans="1:11" ht="15.75" x14ac:dyDescent="0.25">
      <c r="A25" s="141">
        <v>31316</v>
      </c>
      <c r="B25" s="142" t="s">
        <v>955</v>
      </c>
      <c r="C25" s="143" t="s">
        <v>138</v>
      </c>
      <c r="D25" s="144" t="s">
        <v>139</v>
      </c>
      <c r="E25" s="68">
        <v>0</v>
      </c>
      <c r="F25" s="82">
        <v>0</v>
      </c>
      <c r="G25" s="82">
        <v>0</v>
      </c>
      <c r="H25" s="81" t="s">
        <v>956</v>
      </c>
      <c r="I25" s="81" t="s">
        <v>136</v>
      </c>
      <c r="J25" s="81" t="s">
        <v>910</v>
      </c>
      <c r="K25" s="81"/>
    </row>
    <row r="26" spans="1:11" ht="15.75" x14ac:dyDescent="0.25">
      <c r="A26" s="136">
        <v>31317</v>
      </c>
      <c r="B26" s="137" t="s">
        <v>957</v>
      </c>
      <c r="C26" s="138" t="s">
        <v>138</v>
      </c>
      <c r="D26" s="139" t="s">
        <v>139</v>
      </c>
      <c r="E26" s="68">
        <v>0</v>
      </c>
      <c r="F26" s="82">
        <v>0</v>
      </c>
      <c r="G26" s="82">
        <v>0</v>
      </c>
      <c r="H26" s="81" t="s">
        <v>958</v>
      </c>
      <c r="I26" s="81" t="s">
        <v>139</v>
      </c>
      <c r="J26" s="81" t="s">
        <v>910</v>
      </c>
      <c r="K26" s="81"/>
    </row>
    <row r="27" spans="1:11" ht="15.75" x14ac:dyDescent="0.25">
      <c r="A27" s="141">
        <v>31310</v>
      </c>
      <c r="B27" s="142" t="s">
        <v>959</v>
      </c>
      <c r="C27" s="143" t="s">
        <v>138</v>
      </c>
      <c r="D27" s="144" t="s">
        <v>139</v>
      </c>
      <c r="E27" s="68">
        <v>0</v>
      </c>
      <c r="F27" s="82">
        <v>0</v>
      </c>
      <c r="G27" s="82">
        <v>0</v>
      </c>
      <c r="H27" s="81" t="s">
        <v>960</v>
      </c>
      <c r="I27" s="81" t="s">
        <v>136</v>
      </c>
      <c r="J27" s="81" t="s">
        <v>910</v>
      </c>
      <c r="K27" s="81"/>
    </row>
    <row r="28" spans="1:11" ht="15.75" x14ac:dyDescent="0.25">
      <c r="A28" s="136">
        <v>31324</v>
      </c>
      <c r="B28" s="137" t="s">
        <v>961</v>
      </c>
      <c r="C28" s="138" t="s">
        <v>138</v>
      </c>
      <c r="D28" s="139" t="s">
        <v>139</v>
      </c>
      <c r="E28" s="68">
        <v>0</v>
      </c>
      <c r="F28" s="82">
        <v>0</v>
      </c>
      <c r="G28" s="82">
        <v>0</v>
      </c>
      <c r="H28" s="81" t="s">
        <v>962</v>
      </c>
      <c r="I28" s="81" t="s">
        <v>136</v>
      </c>
      <c r="J28" s="81" t="s">
        <v>910</v>
      </c>
      <c r="K28" s="81"/>
    </row>
    <row r="29" spans="1:11" ht="15.75" x14ac:dyDescent="0.25">
      <c r="A29" s="141">
        <v>31305</v>
      </c>
      <c r="B29" s="142" t="s">
        <v>963</v>
      </c>
      <c r="C29" s="143" t="s">
        <v>138</v>
      </c>
      <c r="D29" s="144" t="s">
        <v>139</v>
      </c>
      <c r="E29" s="68">
        <v>0</v>
      </c>
      <c r="F29" s="82">
        <v>0</v>
      </c>
      <c r="G29" s="82">
        <v>0</v>
      </c>
      <c r="H29" s="81" t="s">
        <v>964</v>
      </c>
      <c r="I29" s="81" t="s">
        <v>136</v>
      </c>
      <c r="J29" s="81" t="s">
        <v>910</v>
      </c>
      <c r="K29" s="81"/>
    </row>
    <row r="30" spans="1:11" ht="15.75" x14ac:dyDescent="0.25">
      <c r="A30" s="136">
        <v>31307</v>
      </c>
      <c r="B30" s="137" t="s">
        <v>965</v>
      </c>
      <c r="C30" s="138" t="s">
        <v>138</v>
      </c>
      <c r="D30" s="139" t="s">
        <v>139</v>
      </c>
      <c r="E30" s="68">
        <v>0</v>
      </c>
      <c r="F30" s="82">
        <v>0</v>
      </c>
      <c r="G30" s="82">
        <v>0</v>
      </c>
      <c r="H30" s="81" t="s">
        <v>966</v>
      </c>
      <c r="I30" s="81" t="s">
        <v>136</v>
      </c>
      <c r="J30" s="81" t="s">
        <v>910</v>
      </c>
      <c r="K30" s="81"/>
    </row>
    <row r="31" spans="1:11" ht="15.75" x14ac:dyDescent="0.25">
      <c r="A31" s="141">
        <v>31308</v>
      </c>
      <c r="B31" s="142" t="s">
        <v>967</v>
      </c>
      <c r="C31" s="143" t="s">
        <v>138</v>
      </c>
      <c r="D31" s="144" t="s">
        <v>139</v>
      </c>
      <c r="E31" s="68">
        <v>0</v>
      </c>
      <c r="F31" s="82">
        <v>0</v>
      </c>
      <c r="G31" s="82">
        <v>0</v>
      </c>
      <c r="H31" s="81" t="s">
        <v>968</v>
      </c>
      <c r="I31" s="81" t="s">
        <v>136</v>
      </c>
      <c r="J31" s="81" t="s">
        <v>910</v>
      </c>
      <c r="K31" s="81"/>
    </row>
    <row r="32" spans="1:11" ht="15.75" x14ac:dyDescent="0.25">
      <c r="A32" s="136">
        <v>95054</v>
      </c>
      <c r="B32" s="137" t="s">
        <v>969</v>
      </c>
      <c r="C32" s="138" t="s">
        <v>138</v>
      </c>
      <c r="D32" s="139" t="s">
        <v>139</v>
      </c>
      <c r="E32" s="68">
        <v>0</v>
      </c>
      <c r="F32" s="82">
        <v>0</v>
      </c>
      <c r="G32" s="82">
        <v>0</v>
      </c>
      <c r="H32" s="81" t="s">
        <v>970</v>
      </c>
      <c r="I32" s="81" t="s">
        <v>136</v>
      </c>
      <c r="J32" s="81" t="s">
        <v>910</v>
      </c>
      <c r="K32" s="81"/>
    </row>
    <row r="33" spans="1:11" ht="15.75" x14ac:dyDescent="0.25">
      <c r="A33" s="141">
        <v>34305</v>
      </c>
      <c r="B33" s="142" t="s">
        <v>971</v>
      </c>
      <c r="C33" s="143" t="s">
        <v>138</v>
      </c>
      <c r="D33" s="144" t="s">
        <v>139</v>
      </c>
      <c r="E33" s="68">
        <v>0</v>
      </c>
      <c r="F33" s="82">
        <v>0</v>
      </c>
      <c r="G33" s="82">
        <v>0</v>
      </c>
      <c r="H33" s="81" t="s">
        <v>972</v>
      </c>
      <c r="I33" s="81" t="s">
        <v>136</v>
      </c>
      <c r="J33" s="81" t="s">
        <v>910</v>
      </c>
      <c r="K33" s="81"/>
    </row>
    <row r="34" spans="1:11" ht="15.75" x14ac:dyDescent="0.25">
      <c r="A34" s="136">
        <v>34311</v>
      </c>
      <c r="B34" s="137" t="s">
        <v>973</v>
      </c>
      <c r="C34" s="138" t="s">
        <v>138</v>
      </c>
      <c r="D34" s="139" t="s">
        <v>139</v>
      </c>
      <c r="E34" s="68">
        <v>0</v>
      </c>
      <c r="F34" s="82">
        <v>0</v>
      </c>
      <c r="G34" s="82">
        <v>0</v>
      </c>
      <c r="H34" s="81" t="s">
        <v>974</v>
      </c>
      <c r="I34" s="81" t="s">
        <v>136</v>
      </c>
      <c r="J34" s="81" t="s">
        <v>910</v>
      </c>
      <c r="K34" s="81"/>
    </row>
    <row r="35" spans="1:11" ht="15.75" x14ac:dyDescent="0.25">
      <c r="A35" s="141">
        <v>34489</v>
      </c>
      <c r="B35" s="142" t="s">
        <v>975</v>
      </c>
      <c r="C35" s="143" t="s">
        <v>138</v>
      </c>
      <c r="D35" s="144" t="s">
        <v>139</v>
      </c>
      <c r="E35" s="68">
        <v>0</v>
      </c>
      <c r="F35" s="82">
        <v>0</v>
      </c>
      <c r="G35" s="82">
        <v>0</v>
      </c>
      <c r="H35" s="81" t="s">
        <v>976</v>
      </c>
      <c r="I35" s="81" t="s">
        <v>136</v>
      </c>
      <c r="J35" s="81" t="s">
        <v>910</v>
      </c>
      <c r="K35" s="81"/>
    </row>
    <row r="36" spans="1:11" ht="15.75" x14ac:dyDescent="0.25">
      <c r="A36" s="136">
        <v>95236</v>
      </c>
      <c r="B36" s="137" t="s">
        <v>977</v>
      </c>
      <c r="C36" s="138" t="s">
        <v>138</v>
      </c>
      <c r="D36" s="139" t="s">
        <v>139</v>
      </c>
      <c r="E36" s="68">
        <v>360</v>
      </c>
      <c r="F36" s="82">
        <v>0</v>
      </c>
      <c r="G36" s="82">
        <v>0</v>
      </c>
      <c r="H36" s="81" t="s">
        <v>978</v>
      </c>
      <c r="I36" s="81" t="s">
        <v>139</v>
      </c>
      <c r="J36" s="81" t="s">
        <v>910</v>
      </c>
      <c r="K36" s="81"/>
    </row>
    <row r="37" spans="1:11" ht="15.75" x14ac:dyDescent="0.25">
      <c r="A37" s="141">
        <v>34695</v>
      </c>
      <c r="B37" s="142" t="s">
        <v>979</v>
      </c>
      <c r="C37" s="143" t="s">
        <v>138</v>
      </c>
      <c r="D37" s="144" t="s">
        <v>139</v>
      </c>
      <c r="E37" s="68">
        <v>0</v>
      </c>
      <c r="F37" s="82">
        <v>0</v>
      </c>
      <c r="G37" s="82">
        <v>0</v>
      </c>
      <c r="H37" s="81" t="s">
        <v>980</v>
      </c>
      <c r="I37" s="81" t="s">
        <v>136</v>
      </c>
      <c r="J37" s="81" t="s">
        <v>910</v>
      </c>
      <c r="K37" s="81"/>
    </row>
    <row r="38" spans="1:11" ht="15.75" x14ac:dyDescent="0.25">
      <c r="A38" s="136">
        <v>95618</v>
      </c>
      <c r="B38" s="137" t="s">
        <v>981</v>
      </c>
      <c r="C38" s="138" t="s">
        <v>138</v>
      </c>
      <c r="D38" s="139" t="s">
        <v>139</v>
      </c>
      <c r="E38" s="68">
        <v>0</v>
      </c>
      <c r="F38" s="82">
        <v>0</v>
      </c>
      <c r="G38" s="82">
        <v>0</v>
      </c>
      <c r="H38" s="81" t="s">
        <v>982</v>
      </c>
      <c r="I38" s="81" t="s">
        <v>139</v>
      </c>
      <c r="J38" s="81" t="s">
        <v>910</v>
      </c>
      <c r="K38" s="81"/>
    </row>
    <row r="39" spans="1:11" ht="15.75" x14ac:dyDescent="0.25">
      <c r="A39" s="141">
        <v>95616</v>
      </c>
      <c r="B39" s="142" t="s">
        <v>983</v>
      </c>
      <c r="C39" s="143" t="s">
        <v>138</v>
      </c>
      <c r="D39" s="144" t="s">
        <v>139</v>
      </c>
      <c r="E39" s="68">
        <v>0</v>
      </c>
      <c r="F39" s="82">
        <v>0</v>
      </c>
      <c r="G39" s="82">
        <v>0</v>
      </c>
      <c r="H39" s="81" t="s">
        <v>984</v>
      </c>
      <c r="I39" s="81" t="s">
        <v>139</v>
      </c>
      <c r="J39" s="81" t="s">
        <v>910</v>
      </c>
      <c r="K39" s="81"/>
    </row>
    <row r="40" spans="1:11" ht="15.75" x14ac:dyDescent="0.25">
      <c r="A40" s="136">
        <v>7030</v>
      </c>
      <c r="B40" s="137" t="s">
        <v>985</v>
      </c>
      <c r="C40" s="138" t="s">
        <v>138</v>
      </c>
      <c r="D40" s="139" t="s">
        <v>139</v>
      </c>
      <c r="E40" s="68">
        <v>0</v>
      </c>
      <c r="F40" s="82">
        <v>0</v>
      </c>
      <c r="G40" s="82">
        <v>0</v>
      </c>
      <c r="H40" s="81" t="s">
        <v>984</v>
      </c>
      <c r="I40" s="81" t="s">
        <v>136</v>
      </c>
      <c r="J40" s="81" t="s">
        <v>910</v>
      </c>
      <c r="K40" s="81"/>
    </row>
    <row r="41" spans="1:11" ht="15.75" x14ac:dyDescent="0.25">
      <c r="A41" s="141">
        <v>95704</v>
      </c>
      <c r="B41" s="142" t="s">
        <v>986</v>
      </c>
      <c r="C41" s="143" t="s">
        <v>138</v>
      </c>
      <c r="D41" s="144" t="s">
        <v>139</v>
      </c>
      <c r="E41" s="68">
        <v>0</v>
      </c>
      <c r="F41" s="82">
        <v>0</v>
      </c>
      <c r="G41" s="82">
        <v>0</v>
      </c>
      <c r="H41" s="81" t="s">
        <v>987</v>
      </c>
      <c r="I41" s="81" t="s">
        <v>136</v>
      </c>
      <c r="J41" s="81" t="s">
        <v>910</v>
      </c>
      <c r="K41" s="81"/>
    </row>
    <row r="42" spans="1:11" ht="15.75" x14ac:dyDescent="0.25">
      <c r="A42" s="136">
        <v>7024</v>
      </c>
      <c r="B42" s="137" t="s">
        <v>988</v>
      </c>
      <c r="C42" s="138" t="s">
        <v>138</v>
      </c>
      <c r="D42" s="139" t="s">
        <v>139</v>
      </c>
      <c r="E42" s="68">
        <v>0</v>
      </c>
      <c r="F42" s="82">
        <v>0</v>
      </c>
      <c r="G42" s="82">
        <v>0</v>
      </c>
      <c r="H42" s="81" t="s">
        <v>989</v>
      </c>
      <c r="I42" s="81" t="s">
        <v>136</v>
      </c>
      <c r="J42" s="81" t="s">
        <v>910</v>
      </c>
      <c r="K42" s="81"/>
    </row>
    <row r="43" spans="1:11" ht="15.75" x14ac:dyDescent="0.25">
      <c r="A43" s="141">
        <v>43764</v>
      </c>
      <c r="B43" s="142" t="s">
        <v>990</v>
      </c>
      <c r="C43" s="143" t="s">
        <v>138</v>
      </c>
      <c r="D43" s="144" t="s">
        <v>139</v>
      </c>
      <c r="E43" s="68">
        <v>0</v>
      </c>
      <c r="F43" s="82">
        <v>0</v>
      </c>
      <c r="G43" s="82">
        <v>0</v>
      </c>
      <c r="H43" s="81" t="s">
        <v>991</v>
      </c>
      <c r="I43" s="81" t="s">
        <v>136</v>
      </c>
      <c r="J43" s="81" t="s">
        <v>910</v>
      </c>
      <c r="K43" s="81"/>
    </row>
    <row r="44" spans="1:11" ht="15.75" x14ac:dyDescent="0.25">
      <c r="A44" s="136">
        <v>7021</v>
      </c>
      <c r="B44" s="137" t="s">
        <v>992</v>
      </c>
      <c r="C44" s="138" t="s">
        <v>138</v>
      </c>
      <c r="D44" s="139" t="s">
        <v>139</v>
      </c>
      <c r="E44" s="68">
        <v>0</v>
      </c>
      <c r="F44" s="82">
        <v>0</v>
      </c>
      <c r="G44" s="82">
        <v>0</v>
      </c>
      <c r="H44" s="81" t="s">
        <v>987</v>
      </c>
      <c r="I44" s="81" t="s">
        <v>136</v>
      </c>
      <c r="J44" s="81" t="s">
        <v>910</v>
      </c>
      <c r="K44" s="81"/>
    </row>
    <row r="45" spans="1:11" ht="15.75" x14ac:dyDescent="0.25">
      <c r="A45" s="141">
        <v>30482</v>
      </c>
      <c r="B45" s="142" t="s">
        <v>993</v>
      </c>
      <c r="C45" s="143" t="s">
        <v>138</v>
      </c>
      <c r="D45" s="144" t="s">
        <v>139</v>
      </c>
      <c r="E45" s="68">
        <v>0</v>
      </c>
      <c r="F45" s="82">
        <v>0</v>
      </c>
      <c r="G45" s="82">
        <v>0</v>
      </c>
      <c r="H45" s="81" t="s">
        <v>994</v>
      </c>
      <c r="I45" s="81" t="s">
        <v>136</v>
      </c>
      <c r="J45" s="81" t="s">
        <v>910</v>
      </c>
      <c r="K45" s="81"/>
    </row>
    <row r="46" spans="1:11" ht="15.75" x14ac:dyDescent="0.25">
      <c r="A46" s="136">
        <v>43965</v>
      </c>
      <c r="B46" s="137" t="s">
        <v>995</v>
      </c>
      <c r="C46" s="138" t="s">
        <v>138</v>
      </c>
      <c r="D46" s="139" t="s">
        <v>139</v>
      </c>
      <c r="E46" s="68">
        <v>0</v>
      </c>
      <c r="F46" s="82">
        <v>0</v>
      </c>
      <c r="G46" s="82">
        <v>0</v>
      </c>
      <c r="H46" s="81" t="s">
        <v>982</v>
      </c>
      <c r="I46" s="81" t="s">
        <v>136</v>
      </c>
      <c r="J46" s="81" t="s">
        <v>910</v>
      </c>
      <c r="K46" s="81"/>
    </row>
    <row r="47" spans="1:11" ht="15.75" x14ac:dyDescent="0.25">
      <c r="A47" s="141">
        <v>43964</v>
      </c>
      <c r="B47" s="142" t="s">
        <v>996</v>
      </c>
      <c r="C47" s="143" t="s">
        <v>138</v>
      </c>
      <c r="D47" s="144" t="s">
        <v>139</v>
      </c>
      <c r="E47" s="68">
        <v>0</v>
      </c>
      <c r="F47" s="82">
        <v>0</v>
      </c>
      <c r="G47" s="82">
        <v>0</v>
      </c>
      <c r="H47" s="81" t="s">
        <v>987</v>
      </c>
      <c r="I47" s="81" t="s">
        <v>139</v>
      </c>
      <c r="J47" s="81" t="s">
        <v>910</v>
      </c>
      <c r="K47" s="81"/>
    </row>
    <row r="48" spans="1:11" ht="15.75" x14ac:dyDescent="0.25">
      <c r="A48" s="136">
        <v>34175</v>
      </c>
      <c r="B48" s="137" t="s">
        <v>997</v>
      </c>
      <c r="C48" s="138" t="s">
        <v>138</v>
      </c>
      <c r="D48" s="139" t="s">
        <v>139</v>
      </c>
      <c r="E48" s="68">
        <v>0</v>
      </c>
      <c r="F48" s="82">
        <v>0</v>
      </c>
      <c r="G48" s="82">
        <v>0</v>
      </c>
      <c r="H48" s="81" t="s">
        <v>989</v>
      </c>
      <c r="I48" s="81" t="s">
        <v>139</v>
      </c>
      <c r="J48" s="81" t="s">
        <v>910</v>
      </c>
      <c r="K48" s="81"/>
    </row>
    <row r="49" spans="1:11" ht="15.75" x14ac:dyDescent="0.25">
      <c r="A49" s="141">
        <v>34176</v>
      </c>
      <c r="B49" s="142" t="s">
        <v>998</v>
      </c>
      <c r="C49" s="143" t="s">
        <v>138</v>
      </c>
      <c r="D49" s="144" t="s">
        <v>139</v>
      </c>
      <c r="E49" s="68">
        <v>3600</v>
      </c>
      <c r="F49" s="82">
        <v>0</v>
      </c>
      <c r="G49" s="82">
        <v>0</v>
      </c>
      <c r="H49" s="81" t="s">
        <v>989</v>
      </c>
      <c r="I49" s="81" t="s">
        <v>139</v>
      </c>
      <c r="J49" s="81" t="s">
        <v>910</v>
      </c>
      <c r="K49" s="81"/>
    </row>
    <row r="50" spans="1:11" ht="15.75" x14ac:dyDescent="0.25">
      <c r="A50" s="136">
        <v>95502</v>
      </c>
      <c r="B50" s="137" t="s">
        <v>999</v>
      </c>
      <c r="C50" s="138" t="s">
        <v>138</v>
      </c>
      <c r="D50" s="139" t="s">
        <v>139</v>
      </c>
      <c r="E50" s="68">
        <v>0</v>
      </c>
      <c r="F50" s="82">
        <v>0</v>
      </c>
      <c r="G50" s="82">
        <v>0</v>
      </c>
      <c r="H50" s="81" t="s">
        <v>989</v>
      </c>
      <c r="I50" s="81" t="s">
        <v>139</v>
      </c>
      <c r="J50" s="81" t="s">
        <v>910</v>
      </c>
      <c r="K50" s="81"/>
    </row>
    <row r="51" spans="1:11" ht="15.75" x14ac:dyDescent="0.25">
      <c r="A51" s="141">
        <v>31828</v>
      </c>
      <c r="B51" s="142" t="s">
        <v>1000</v>
      </c>
      <c r="C51" s="143" t="s">
        <v>138</v>
      </c>
      <c r="D51" s="144" t="s">
        <v>139</v>
      </c>
      <c r="E51" s="68">
        <v>0</v>
      </c>
      <c r="F51" s="82">
        <v>0</v>
      </c>
      <c r="G51" s="82">
        <v>0</v>
      </c>
      <c r="H51" s="81" t="s">
        <v>989</v>
      </c>
      <c r="I51" s="81" t="s">
        <v>139</v>
      </c>
      <c r="J51" s="81" t="s">
        <v>910</v>
      </c>
      <c r="K51" s="81"/>
    </row>
    <row r="52" spans="1:11" ht="15.75" x14ac:dyDescent="0.25">
      <c r="A52" s="136">
        <v>30540</v>
      </c>
      <c r="B52" s="137" t="s">
        <v>1001</v>
      </c>
      <c r="C52" s="138" t="s">
        <v>138</v>
      </c>
      <c r="D52" s="139" t="s">
        <v>139</v>
      </c>
      <c r="E52" s="68">
        <v>0</v>
      </c>
      <c r="F52" s="82">
        <v>0</v>
      </c>
      <c r="G52" s="82">
        <v>0</v>
      </c>
      <c r="H52" s="81" t="s">
        <v>1002</v>
      </c>
      <c r="I52" s="81" t="s">
        <v>136</v>
      </c>
      <c r="J52" s="81" t="s">
        <v>910</v>
      </c>
      <c r="K52" s="81"/>
    </row>
    <row r="53" spans="1:11" ht="15.75" x14ac:dyDescent="0.25">
      <c r="A53" s="141">
        <v>30657</v>
      </c>
      <c r="B53" s="142" t="s">
        <v>1003</v>
      </c>
      <c r="C53" s="143" t="s">
        <v>138</v>
      </c>
      <c r="D53" s="144" t="s">
        <v>139</v>
      </c>
      <c r="E53" s="68">
        <v>0</v>
      </c>
      <c r="F53" s="82">
        <v>0</v>
      </c>
      <c r="G53" s="82">
        <v>0</v>
      </c>
      <c r="H53" s="81" t="s">
        <v>1004</v>
      </c>
      <c r="I53" s="81" t="s">
        <v>136</v>
      </c>
      <c r="J53" s="81" t="s">
        <v>910</v>
      </c>
      <c r="K53" s="81"/>
    </row>
    <row r="54" spans="1:11" ht="15.75" x14ac:dyDescent="0.25">
      <c r="A54" s="136">
        <v>30658</v>
      </c>
      <c r="B54" s="137" t="s">
        <v>1005</v>
      </c>
      <c r="C54" s="138" t="s">
        <v>138</v>
      </c>
      <c r="D54" s="139" t="s">
        <v>139</v>
      </c>
      <c r="E54" s="68">
        <v>0</v>
      </c>
      <c r="F54" s="82">
        <v>0</v>
      </c>
      <c r="G54" s="82">
        <v>0</v>
      </c>
      <c r="H54" s="81" t="s">
        <v>1006</v>
      </c>
      <c r="I54" s="81" t="s">
        <v>139</v>
      </c>
      <c r="J54" s="81" t="s">
        <v>910</v>
      </c>
      <c r="K54" s="81"/>
    </row>
    <row r="55" spans="1:11" ht="15.75" x14ac:dyDescent="0.25">
      <c r="A55" s="141">
        <v>30640</v>
      </c>
      <c r="B55" s="142" t="s">
        <v>1007</v>
      </c>
      <c r="C55" s="143" t="s">
        <v>138</v>
      </c>
      <c r="D55" s="144" t="s">
        <v>139</v>
      </c>
      <c r="E55" s="68">
        <v>0</v>
      </c>
      <c r="F55" s="82">
        <v>0</v>
      </c>
      <c r="G55" s="82">
        <v>0</v>
      </c>
      <c r="H55" s="81" t="s">
        <v>1008</v>
      </c>
      <c r="I55" s="81" t="s">
        <v>136</v>
      </c>
      <c r="J55" s="81" t="s">
        <v>910</v>
      </c>
      <c r="K55" s="81"/>
    </row>
    <row r="56" spans="1:11" ht="15.75" x14ac:dyDescent="0.25">
      <c r="A56" s="136">
        <v>30656</v>
      </c>
      <c r="B56" s="137" t="s">
        <v>1009</v>
      </c>
      <c r="C56" s="138" t="s">
        <v>138</v>
      </c>
      <c r="D56" s="139" t="s">
        <v>139</v>
      </c>
      <c r="E56" s="68">
        <v>0</v>
      </c>
      <c r="F56" s="82">
        <v>0</v>
      </c>
      <c r="G56" s="82">
        <v>0</v>
      </c>
      <c r="H56" s="81" t="s">
        <v>1010</v>
      </c>
      <c r="I56" s="81" t="s">
        <v>139</v>
      </c>
      <c r="J56" s="81" t="s">
        <v>910</v>
      </c>
      <c r="K56" s="81"/>
    </row>
    <row r="57" spans="1:11" ht="15.75" x14ac:dyDescent="0.25">
      <c r="A57" s="141">
        <v>43013</v>
      </c>
      <c r="B57" s="142" t="s">
        <v>1011</v>
      </c>
      <c r="C57" s="143" t="s">
        <v>138</v>
      </c>
      <c r="D57" s="144" t="s">
        <v>139</v>
      </c>
      <c r="E57" s="68">
        <v>0</v>
      </c>
      <c r="F57" s="82">
        <v>0</v>
      </c>
      <c r="G57" s="82">
        <v>0</v>
      </c>
      <c r="H57" s="81" t="s">
        <v>1012</v>
      </c>
      <c r="I57" s="81" t="s">
        <v>136</v>
      </c>
      <c r="J57" s="81" t="s">
        <v>910</v>
      </c>
      <c r="K57" s="81"/>
    </row>
    <row r="58" spans="1:11" ht="15.75" x14ac:dyDescent="0.25">
      <c r="A58" s="136">
        <v>43014</v>
      </c>
      <c r="B58" s="137" t="s">
        <v>1013</v>
      </c>
      <c r="C58" s="138" t="s">
        <v>138</v>
      </c>
      <c r="D58" s="139" t="s">
        <v>139</v>
      </c>
      <c r="E58" s="68">
        <v>0</v>
      </c>
      <c r="F58" s="82">
        <v>0</v>
      </c>
      <c r="G58" s="82">
        <v>0</v>
      </c>
      <c r="H58" s="81" t="s">
        <v>1014</v>
      </c>
      <c r="I58" s="81" t="s">
        <v>139</v>
      </c>
      <c r="J58" s="81" t="s">
        <v>910</v>
      </c>
      <c r="K58" s="81"/>
    </row>
    <row r="59" spans="1:11" ht="15.75" x14ac:dyDescent="0.25">
      <c r="A59" s="141">
        <v>43117</v>
      </c>
      <c r="B59" s="142" t="s">
        <v>1015</v>
      </c>
      <c r="C59" s="143" t="s">
        <v>138</v>
      </c>
      <c r="D59" s="144" t="s">
        <v>139</v>
      </c>
      <c r="E59" s="68">
        <v>0</v>
      </c>
      <c r="F59" s="82">
        <v>0</v>
      </c>
      <c r="G59" s="82">
        <v>0</v>
      </c>
      <c r="H59" s="81" t="s">
        <v>1016</v>
      </c>
      <c r="I59" s="81" t="s">
        <v>139</v>
      </c>
      <c r="J59" s="81" t="s">
        <v>910</v>
      </c>
      <c r="K59" s="81"/>
    </row>
    <row r="60" spans="1:11" ht="15.75" x14ac:dyDescent="0.25">
      <c r="A60" s="136">
        <v>43127</v>
      </c>
      <c r="B60" s="137" t="s">
        <v>1017</v>
      </c>
      <c r="C60" s="138" t="s">
        <v>138</v>
      </c>
      <c r="D60" s="139" t="s">
        <v>139</v>
      </c>
      <c r="E60" s="68">
        <v>0</v>
      </c>
      <c r="F60" s="82">
        <v>0</v>
      </c>
      <c r="G60" s="82">
        <v>0</v>
      </c>
      <c r="H60" s="81" t="s">
        <v>1018</v>
      </c>
      <c r="I60" s="81" t="s">
        <v>139</v>
      </c>
      <c r="J60" s="81" t="s">
        <v>910</v>
      </c>
      <c r="K60" s="81"/>
    </row>
    <row r="61" spans="1:11" ht="15.75" x14ac:dyDescent="0.25">
      <c r="A61" s="141">
        <v>43129</v>
      </c>
      <c r="B61" s="142" t="s">
        <v>1019</v>
      </c>
      <c r="C61" s="143" t="s">
        <v>138</v>
      </c>
      <c r="D61" s="144" t="s">
        <v>139</v>
      </c>
      <c r="E61" s="68">
        <v>0</v>
      </c>
      <c r="F61" s="82">
        <v>0</v>
      </c>
      <c r="G61" s="82">
        <v>0</v>
      </c>
      <c r="H61" s="81" t="s">
        <v>1020</v>
      </c>
      <c r="I61" s="81" t="s">
        <v>139</v>
      </c>
      <c r="J61" s="81" t="s">
        <v>910</v>
      </c>
      <c r="K61" s="81"/>
    </row>
    <row r="62" spans="1:11" ht="15.75" x14ac:dyDescent="0.25">
      <c r="A62" s="136">
        <v>95907</v>
      </c>
      <c r="B62" s="137" t="s">
        <v>1021</v>
      </c>
      <c r="C62" s="138" t="s">
        <v>138</v>
      </c>
      <c r="D62" s="139" t="s">
        <v>139</v>
      </c>
      <c r="E62" s="68">
        <v>0</v>
      </c>
      <c r="F62" s="82">
        <v>0</v>
      </c>
      <c r="G62" s="82">
        <v>0</v>
      </c>
      <c r="H62" s="81" t="s">
        <v>1022</v>
      </c>
      <c r="I62" s="81" t="s">
        <v>136</v>
      </c>
      <c r="J62" s="81" t="s">
        <v>910</v>
      </c>
      <c r="K62" s="81"/>
    </row>
    <row r="63" spans="1:11" ht="15.75" x14ac:dyDescent="0.25">
      <c r="A63" s="141">
        <v>95908</v>
      </c>
      <c r="B63" s="142" t="s">
        <v>1023</v>
      </c>
      <c r="C63" s="143" t="s">
        <v>138</v>
      </c>
      <c r="D63" s="144" t="s">
        <v>139</v>
      </c>
      <c r="E63" s="68">
        <v>0</v>
      </c>
      <c r="F63" s="82">
        <v>0</v>
      </c>
      <c r="G63" s="82">
        <v>0</v>
      </c>
      <c r="H63" s="81" t="s">
        <v>1024</v>
      </c>
      <c r="I63" s="81" t="s">
        <v>139</v>
      </c>
      <c r="J63" s="81" t="s">
        <v>910</v>
      </c>
      <c r="K63" s="81"/>
    </row>
    <row r="64" spans="1:11" ht="15.75" x14ac:dyDescent="0.25">
      <c r="A64" s="136">
        <v>95904</v>
      </c>
      <c r="B64" s="137" t="s">
        <v>1025</v>
      </c>
      <c r="C64" s="138" t="s">
        <v>138</v>
      </c>
      <c r="D64" s="139" t="s">
        <v>139</v>
      </c>
      <c r="E64" s="68">
        <v>0</v>
      </c>
      <c r="F64" s="82">
        <v>0</v>
      </c>
      <c r="G64" s="82">
        <v>0</v>
      </c>
      <c r="H64" s="81" t="s">
        <v>1026</v>
      </c>
      <c r="I64" s="81" t="s">
        <v>136</v>
      </c>
      <c r="J64" s="81" t="s">
        <v>910</v>
      </c>
      <c r="K64" s="81"/>
    </row>
    <row r="65" spans="1:11" ht="15.75" x14ac:dyDescent="0.25">
      <c r="A65" s="141">
        <v>95404</v>
      </c>
      <c r="B65" s="142" t="s">
        <v>1027</v>
      </c>
      <c r="C65" s="143" t="s">
        <v>138</v>
      </c>
      <c r="D65" s="144" t="s">
        <v>139</v>
      </c>
      <c r="E65" s="68">
        <v>0</v>
      </c>
      <c r="F65" s="82">
        <v>0</v>
      </c>
      <c r="G65" s="82">
        <v>0</v>
      </c>
      <c r="H65" s="81" t="s">
        <v>1028</v>
      </c>
      <c r="I65" s="81" t="s">
        <v>136</v>
      </c>
      <c r="J65" s="81" t="s">
        <v>910</v>
      </c>
      <c r="K65" s="81"/>
    </row>
    <row r="66" spans="1:11" ht="15.75" x14ac:dyDescent="0.25">
      <c r="A66" s="136">
        <v>34171</v>
      </c>
      <c r="B66" s="137" t="s">
        <v>1029</v>
      </c>
      <c r="C66" s="138" t="s">
        <v>138</v>
      </c>
      <c r="D66" s="139" t="s">
        <v>139</v>
      </c>
      <c r="E66" s="68">
        <v>0</v>
      </c>
      <c r="F66" s="82">
        <v>0</v>
      </c>
      <c r="G66" s="82">
        <v>0</v>
      </c>
      <c r="H66" s="81" t="s">
        <v>1030</v>
      </c>
      <c r="I66" s="81" t="s">
        <v>136</v>
      </c>
      <c r="J66" s="81" t="s">
        <v>910</v>
      </c>
      <c r="K66" s="81"/>
    </row>
    <row r="67" spans="1:11" ht="15.75" x14ac:dyDescent="0.25">
      <c r="A67" s="141">
        <v>34172</v>
      </c>
      <c r="B67" s="142" t="s">
        <v>1031</v>
      </c>
      <c r="C67" s="143" t="s">
        <v>138</v>
      </c>
      <c r="D67" s="144" t="s">
        <v>139</v>
      </c>
      <c r="E67" s="68">
        <v>0</v>
      </c>
      <c r="F67" s="82">
        <v>0</v>
      </c>
      <c r="G67" s="82">
        <v>0</v>
      </c>
      <c r="H67" s="81" t="s">
        <v>1032</v>
      </c>
      <c r="I67" s="81" t="s">
        <v>136</v>
      </c>
      <c r="J67" s="81" t="s">
        <v>910</v>
      </c>
      <c r="K67" s="81"/>
    </row>
    <row r="68" spans="1:11" ht="15.75" x14ac:dyDescent="0.25">
      <c r="A68" s="136">
        <v>43460</v>
      </c>
      <c r="B68" s="137" t="s">
        <v>1033</v>
      </c>
      <c r="C68" s="138" t="s">
        <v>138</v>
      </c>
      <c r="D68" s="139" t="s">
        <v>139</v>
      </c>
      <c r="E68" s="68">
        <v>4648</v>
      </c>
      <c r="F68" s="82">
        <v>0</v>
      </c>
      <c r="G68" s="82">
        <v>0</v>
      </c>
      <c r="H68" s="81" t="s">
        <v>1034</v>
      </c>
      <c r="I68" s="81" t="s">
        <v>136</v>
      </c>
      <c r="J68" s="81" t="s">
        <v>910</v>
      </c>
      <c r="K68" s="81"/>
    </row>
    <row r="69" spans="1:11" ht="15.75" x14ac:dyDescent="0.25">
      <c r="A69" s="141">
        <v>43459</v>
      </c>
      <c r="B69" s="142" t="s">
        <v>1035</v>
      </c>
      <c r="C69" s="143" t="s">
        <v>138</v>
      </c>
      <c r="D69" s="144" t="s">
        <v>139</v>
      </c>
      <c r="E69" s="68">
        <v>1284</v>
      </c>
      <c r="F69" s="82">
        <v>0</v>
      </c>
      <c r="G69" s="82">
        <v>0</v>
      </c>
      <c r="H69" s="81" t="s">
        <v>1036</v>
      </c>
      <c r="I69" s="81" t="s">
        <v>136</v>
      </c>
      <c r="J69" s="81" t="s">
        <v>910</v>
      </c>
      <c r="K69" s="81" t="s">
        <v>1037</v>
      </c>
    </row>
    <row r="70" spans="1:11" ht="15.75" x14ac:dyDescent="0.25">
      <c r="A70" s="136">
        <v>34306</v>
      </c>
      <c r="B70" s="137" t="s">
        <v>1038</v>
      </c>
      <c r="C70" s="138" t="s">
        <v>138</v>
      </c>
      <c r="D70" s="139" t="s">
        <v>139</v>
      </c>
      <c r="E70" s="68">
        <v>0</v>
      </c>
      <c r="F70" s="82">
        <v>0</v>
      </c>
      <c r="G70" s="82">
        <v>0</v>
      </c>
      <c r="H70" s="81" t="s">
        <v>1039</v>
      </c>
      <c r="I70" s="81" t="s">
        <v>136</v>
      </c>
      <c r="J70" s="81" t="s">
        <v>910</v>
      </c>
      <c r="K70" s="81" t="s">
        <v>1040</v>
      </c>
    </row>
    <row r="71" spans="1:11" ht="15.75" x14ac:dyDescent="0.25">
      <c r="A71" s="141">
        <v>34310</v>
      </c>
      <c r="B71" s="142" t="s">
        <v>1041</v>
      </c>
      <c r="C71" s="143" t="s">
        <v>138</v>
      </c>
      <c r="D71" s="144" t="s">
        <v>139</v>
      </c>
      <c r="E71" s="68">
        <v>0</v>
      </c>
      <c r="F71" s="82">
        <v>0</v>
      </c>
      <c r="G71" s="82">
        <v>0</v>
      </c>
      <c r="H71" s="81" t="s">
        <v>1042</v>
      </c>
      <c r="I71" s="81" t="s">
        <v>136</v>
      </c>
      <c r="J71" s="81" t="s">
        <v>910</v>
      </c>
      <c r="K71" s="81"/>
    </row>
    <row r="72" spans="1:11" ht="15.75" x14ac:dyDescent="0.25">
      <c r="A72" s="136">
        <v>34484</v>
      </c>
      <c r="B72" s="137" t="s">
        <v>1043</v>
      </c>
      <c r="C72" s="138" t="s">
        <v>138</v>
      </c>
      <c r="D72" s="139" t="s">
        <v>139</v>
      </c>
      <c r="E72" s="68">
        <v>0</v>
      </c>
      <c r="F72" s="82">
        <v>0</v>
      </c>
      <c r="G72" s="82">
        <v>0</v>
      </c>
      <c r="H72" s="81" t="s">
        <v>1044</v>
      </c>
      <c r="I72" s="81" t="s">
        <v>136</v>
      </c>
      <c r="J72" s="81" t="s">
        <v>910</v>
      </c>
      <c r="K72" s="81"/>
    </row>
    <row r="73" spans="1:11" ht="15.75" x14ac:dyDescent="0.25">
      <c r="A73" s="141">
        <v>31764</v>
      </c>
      <c r="B73" s="142" t="s">
        <v>1045</v>
      </c>
      <c r="C73" s="143" t="s">
        <v>138</v>
      </c>
      <c r="D73" s="144" t="s">
        <v>139</v>
      </c>
      <c r="E73" s="68">
        <v>0</v>
      </c>
      <c r="F73" s="82">
        <v>0</v>
      </c>
      <c r="G73" s="82">
        <v>0</v>
      </c>
      <c r="H73" s="81" t="s">
        <v>1046</v>
      </c>
      <c r="I73" s="81" t="s">
        <v>136</v>
      </c>
      <c r="J73" s="81" t="s">
        <v>910</v>
      </c>
      <c r="K73" s="81"/>
    </row>
    <row r="74" spans="1:11" ht="15.75" x14ac:dyDescent="0.25">
      <c r="A74" s="136">
        <v>31658</v>
      </c>
      <c r="B74" s="137" t="s">
        <v>1047</v>
      </c>
      <c r="C74" s="138" t="s">
        <v>138</v>
      </c>
      <c r="D74" s="139" t="s">
        <v>139</v>
      </c>
      <c r="E74" s="68">
        <v>0</v>
      </c>
      <c r="F74" s="82">
        <v>0</v>
      </c>
      <c r="G74" s="82">
        <v>0</v>
      </c>
      <c r="H74" s="81" t="s">
        <v>1048</v>
      </c>
      <c r="I74" s="81" t="s">
        <v>136</v>
      </c>
      <c r="J74" s="81" t="s">
        <v>910</v>
      </c>
      <c r="K74" s="81"/>
    </row>
    <row r="75" spans="1:11" ht="15.75" x14ac:dyDescent="0.25">
      <c r="A75" s="141">
        <v>31669</v>
      </c>
      <c r="B75" s="142" t="s">
        <v>1049</v>
      </c>
      <c r="C75" s="143" t="s">
        <v>138</v>
      </c>
      <c r="D75" s="144" t="s">
        <v>139</v>
      </c>
      <c r="E75" s="68">
        <v>0</v>
      </c>
      <c r="F75" s="82">
        <v>0</v>
      </c>
      <c r="G75" s="82">
        <v>0</v>
      </c>
      <c r="H75" s="81" t="s">
        <v>1050</v>
      </c>
      <c r="I75" s="81" t="s">
        <v>136</v>
      </c>
      <c r="J75" s="81" t="s">
        <v>910</v>
      </c>
      <c r="K75" s="81" t="s">
        <v>1051</v>
      </c>
    </row>
    <row r="76" spans="1:11" ht="15.75" x14ac:dyDescent="0.25">
      <c r="A76" s="136">
        <v>31676</v>
      </c>
      <c r="B76" s="137" t="s">
        <v>1052</v>
      </c>
      <c r="C76" s="138" t="s">
        <v>138</v>
      </c>
      <c r="D76" s="139" t="s">
        <v>139</v>
      </c>
      <c r="E76" s="68">
        <v>0</v>
      </c>
      <c r="F76" s="82">
        <v>0</v>
      </c>
      <c r="G76" s="82">
        <v>0</v>
      </c>
      <c r="H76" s="81" t="s">
        <v>1053</v>
      </c>
      <c r="I76" s="81" t="s">
        <v>136</v>
      </c>
      <c r="J76" s="81" t="s">
        <v>910</v>
      </c>
      <c r="K76" s="81" t="s">
        <v>1054</v>
      </c>
    </row>
    <row r="77" spans="1:11" ht="15.75" x14ac:dyDescent="0.25">
      <c r="A77" s="141">
        <v>31712</v>
      </c>
      <c r="B77" s="142" t="s">
        <v>1055</v>
      </c>
      <c r="C77" s="143" t="s">
        <v>138</v>
      </c>
      <c r="D77" s="144" t="s">
        <v>139</v>
      </c>
      <c r="E77" s="68">
        <v>0</v>
      </c>
      <c r="F77" s="82">
        <v>0</v>
      </c>
      <c r="G77" s="82">
        <v>0</v>
      </c>
      <c r="H77" s="81" t="s">
        <v>1056</v>
      </c>
      <c r="I77" s="81" t="s">
        <v>136</v>
      </c>
      <c r="J77" s="81" t="s">
        <v>910</v>
      </c>
      <c r="K77" s="81" t="s">
        <v>1057</v>
      </c>
    </row>
    <row r="78" spans="1:11" ht="15.75" x14ac:dyDescent="0.25">
      <c r="A78" s="136">
        <v>31787</v>
      </c>
      <c r="B78" s="137" t="s">
        <v>1058</v>
      </c>
      <c r="C78" s="138" t="s">
        <v>138</v>
      </c>
      <c r="D78" s="139" t="s">
        <v>908</v>
      </c>
      <c r="E78" s="68">
        <v>0</v>
      </c>
      <c r="F78" s="82">
        <v>0</v>
      </c>
      <c r="G78" s="82">
        <v>0</v>
      </c>
      <c r="H78" s="81" t="s">
        <v>1059</v>
      </c>
      <c r="I78" s="81" t="s">
        <v>136</v>
      </c>
      <c r="J78" s="81" t="s">
        <v>910</v>
      </c>
      <c r="K78" s="81" t="s">
        <v>1060</v>
      </c>
    </row>
    <row r="79" spans="1:11" ht="15.75" x14ac:dyDescent="0.25">
      <c r="A79" s="141">
        <v>32042</v>
      </c>
      <c r="B79" s="142" t="s">
        <v>1061</v>
      </c>
      <c r="C79" s="143" t="s">
        <v>138</v>
      </c>
      <c r="D79" s="144" t="s">
        <v>139</v>
      </c>
      <c r="E79" s="68">
        <v>0</v>
      </c>
      <c r="F79" s="82">
        <v>0</v>
      </c>
      <c r="G79" s="82">
        <v>0</v>
      </c>
      <c r="H79" s="81" t="s">
        <v>1062</v>
      </c>
      <c r="I79" s="81" t="s">
        <v>136</v>
      </c>
      <c r="J79" s="81" t="s">
        <v>910</v>
      </c>
      <c r="K79" s="81"/>
    </row>
    <row r="80" spans="1:11" ht="15.75" x14ac:dyDescent="0.25">
      <c r="A80" s="136">
        <v>32061</v>
      </c>
      <c r="B80" s="137" t="s">
        <v>1063</v>
      </c>
      <c r="C80" s="138" t="s">
        <v>138</v>
      </c>
      <c r="D80" s="139" t="s">
        <v>139</v>
      </c>
      <c r="E80" s="68">
        <v>0</v>
      </c>
      <c r="F80" s="82">
        <v>0</v>
      </c>
      <c r="G80" s="82">
        <v>0</v>
      </c>
      <c r="H80" s="81" t="s">
        <v>1064</v>
      </c>
      <c r="I80" s="81" t="s">
        <v>136</v>
      </c>
      <c r="J80" s="81" t="s">
        <v>910</v>
      </c>
      <c r="K80" s="81"/>
    </row>
    <row r="81" spans="1:11" ht="15.75" x14ac:dyDescent="0.25">
      <c r="A81" s="141">
        <v>32005</v>
      </c>
      <c r="B81" s="142" t="s">
        <v>1065</v>
      </c>
      <c r="C81" s="143" t="s">
        <v>138</v>
      </c>
      <c r="D81" s="144" t="s">
        <v>139</v>
      </c>
      <c r="E81" s="68">
        <v>0</v>
      </c>
      <c r="F81" s="82">
        <v>0</v>
      </c>
      <c r="G81" s="82">
        <v>0</v>
      </c>
      <c r="H81" s="81" t="s">
        <v>1066</v>
      </c>
      <c r="I81" s="81" t="s">
        <v>136</v>
      </c>
      <c r="J81" s="81" t="s">
        <v>910</v>
      </c>
      <c r="K81" s="81"/>
    </row>
    <row r="82" spans="1:11" ht="15.75" x14ac:dyDescent="0.25">
      <c r="A82" s="136">
        <v>32006</v>
      </c>
      <c r="B82" s="137" t="s">
        <v>1067</v>
      </c>
      <c r="C82" s="138" t="s">
        <v>138</v>
      </c>
      <c r="D82" s="139" t="s">
        <v>139</v>
      </c>
      <c r="E82" s="68">
        <v>0</v>
      </c>
      <c r="F82" s="82">
        <v>0</v>
      </c>
      <c r="G82" s="82">
        <v>0</v>
      </c>
      <c r="H82" s="81" t="s">
        <v>1068</v>
      </c>
      <c r="I82" s="81" t="s">
        <v>136</v>
      </c>
      <c r="J82" s="81" t="s">
        <v>910</v>
      </c>
      <c r="K82" s="81"/>
    </row>
    <row r="83" spans="1:11" ht="15.75" x14ac:dyDescent="0.25">
      <c r="A83" s="141">
        <v>32007</v>
      </c>
      <c r="B83" s="142" t="s">
        <v>1069</v>
      </c>
      <c r="C83" s="143" t="s">
        <v>138</v>
      </c>
      <c r="D83" s="144" t="s">
        <v>139</v>
      </c>
      <c r="E83" s="68">
        <v>0</v>
      </c>
      <c r="F83" s="82">
        <v>0</v>
      </c>
      <c r="G83" s="82">
        <v>0</v>
      </c>
      <c r="H83" s="81" t="s">
        <v>1070</v>
      </c>
      <c r="I83" s="81" t="s">
        <v>136</v>
      </c>
      <c r="J83" s="81" t="s">
        <v>910</v>
      </c>
      <c r="K83" s="81"/>
    </row>
    <row r="84" spans="1:11" ht="15.75" x14ac:dyDescent="0.25">
      <c r="A84" s="136">
        <v>32008</v>
      </c>
      <c r="B84" s="137" t="s">
        <v>1071</v>
      </c>
      <c r="C84" s="138" t="s">
        <v>138</v>
      </c>
      <c r="D84" s="139" t="s">
        <v>139</v>
      </c>
      <c r="E84" s="68">
        <v>0</v>
      </c>
      <c r="F84" s="82">
        <v>0</v>
      </c>
      <c r="G84" s="82">
        <v>0</v>
      </c>
      <c r="H84" s="81" t="s">
        <v>1072</v>
      </c>
      <c r="I84" s="81" t="s">
        <v>136</v>
      </c>
      <c r="J84" s="81" t="s">
        <v>910</v>
      </c>
      <c r="K84" s="81"/>
    </row>
    <row r="85" spans="1:11" ht="15.75" x14ac:dyDescent="0.25">
      <c r="A85" s="141">
        <v>32037</v>
      </c>
      <c r="B85" s="142" t="s">
        <v>1073</v>
      </c>
      <c r="C85" s="143" t="s">
        <v>138</v>
      </c>
      <c r="D85" s="144" t="s">
        <v>139</v>
      </c>
      <c r="E85" s="68">
        <v>0</v>
      </c>
      <c r="F85" s="82">
        <v>0</v>
      </c>
      <c r="G85" s="82">
        <v>0</v>
      </c>
      <c r="H85" s="81" t="s">
        <v>1074</v>
      </c>
      <c r="I85" s="81" t="s">
        <v>136</v>
      </c>
      <c r="J85" s="81" t="s">
        <v>910</v>
      </c>
      <c r="K85" s="81"/>
    </row>
    <row r="86" spans="1:11" ht="15.75" x14ac:dyDescent="0.25">
      <c r="A86" s="136">
        <v>32067</v>
      </c>
      <c r="B86" s="137" t="s">
        <v>1075</v>
      </c>
      <c r="C86" s="138" t="s">
        <v>138</v>
      </c>
      <c r="D86" s="139" t="s">
        <v>139</v>
      </c>
      <c r="E86" s="68">
        <v>0</v>
      </c>
      <c r="F86" s="82">
        <v>0</v>
      </c>
      <c r="G86" s="82">
        <v>0</v>
      </c>
      <c r="H86" s="81" t="s">
        <v>1076</v>
      </c>
      <c r="I86" s="81" t="s">
        <v>136</v>
      </c>
      <c r="J86" s="81" t="s">
        <v>910</v>
      </c>
      <c r="K86" s="81"/>
    </row>
    <row r="87" spans="1:11" ht="15.75" x14ac:dyDescent="0.25">
      <c r="A87" s="141">
        <v>32045</v>
      </c>
      <c r="B87" s="142" t="s">
        <v>1077</v>
      </c>
      <c r="C87" s="143" t="s">
        <v>138</v>
      </c>
      <c r="D87" s="144" t="s">
        <v>139</v>
      </c>
      <c r="E87" s="68">
        <v>0</v>
      </c>
      <c r="F87" s="82">
        <v>0</v>
      </c>
      <c r="G87" s="82">
        <v>0</v>
      </c>
      <c r="H87" s="81" t="s">
        <v>1078</v>
      </c>
      <c r="I87" s="81" t="s">
        <v>136</v>
      </c>
      <c r="J87" s="81" t="s">
        <v>910</v>
      </c>
      <c r="K87" s="81"/>
    </row>
    <row r="88" spans="1:11" ht="15.75" x14ac:dyDescent="0.25">
      <c r="A88" s="136">
        <v>32046</v>
      </c>
      <c r="B88" s="137" t="s">
        <v>1079</v>
      </c>
      <c r="C88" s="138" t="s">
        <v>138</v>
      </c>
      <c r="D88" s="139" t="s">
        <v>139</v>
      </c>
      <c r="E88" s="68">
        <v>0</v>
      </c>
      <c r="F88" s="82">
        <v>0</v>
      </c>
      <c r="G88" s="82">
        <v>0</v>
      </c>
      <c r="H88" s="81" t="s">
        <v>1080</v>
      </c>
      <c r="I88" s="81" t="s">
        <v>139</v>
      </c>
      <c r="J88" s="81" t="s">
        <v>910</v>
      </c>
      <c r="K88" s="81"/>
    </row>
    <row r="89" spans="1:11" ht="15.75" x14ac:dyDescent="0.25">
      <c r="A89" s="141">
        <v>32047</v>
      </c>
      <c r="B89" s="142" t="s">
        <v>1081</v>
      </c>
      <c r="C89" s="143" t="s">
        <v>138</v>
      </c>
      <c r="D89" s="144" t="s">
        <v>139</v>
      </c>
      <c r="E89" s="68">
        <v>0</v>
      </c>
      <c r="F89" s="82">
        <v>0</v>
      </c>
      <c r="G89" s="82">
        <v>0</v>
      </c>
      <c r="H89" s="81" t="s">
        <v>1082</v>
      </c>
      <c r="I89" s="81" t="s">
        <v>136</v>
      </c>
      <c r="J89" s="81" t="s">
        <v>910</v>
      </c>
      <c r="K89" s="81"/>
    </row>
    <row r="90" spans="1:11" ht="15.75" x14ac:dyDescent="0.25">
      <c r="A90" s="136">
        <v>32053</v>
      </c>
      <c r="B90" s="137" t="s">
        <v>1083</v>
      </c>
      <c r="C90" s="138" t="s">
        <v>138</v>
      </c>
      <c r="D90" s="139" t="s">
        <v>139</v>
      </c>
      <c r="E90" s="68">
        <v>0</v>
      </c>
      <c r="F90" s="82">
        <v>0</v>
      </c>
      <c r="G90" s="82">
        <v>0</v>
      </c>
      <c r="H90" s="81" t="s">
        <v>1084</v>
      </c>
      <c r="I90" s="81" t="s">
        <v>139</v>
      </c>
      <c r="J90" s="81" t="s">
        <v>910</v>
      </c>
      <c r="K90" s="81"/>
    </row>
    <row r="91" spans="1:11" ht="15.75" x14ac:dyDescent="0.25">
      <c r="A91" s="141">
        <v>32054</v>
      </c>
      <c r="B91" s="142" t="s">
        <v>1085</v>
      </c>
      <c r="C91" s="143" t="s">
        <v>138</v>
      </c>
      <c r="D91" s="144" t="s">
        <v>139</v>
      </c>
      <c r="E91" s="68">
        <v>0</v>
      </c>
      <c r="F91" s="82">
        <v>0</v>
      </c>
      <c r="G91" s="82">
        <v>0</v>
      </c>
      <c r="H91" s="81" t="s">
        <v>1086</v>
      </c>
      <c r="I91" s="81" t="s">
        <v>139</v>
      </c>
      <c r="J91" s="81" t="s">
        <v>910</v>
      </c>
      <c r="K91" s="81"/>
    </row>
    <row r="92" spans="1:11" ht="15.75" x14ac:dyDescent="0.25">
      <c r="A92" s="136">
        <v>32059</v>
      </c>
      <c r="B92" s="137" t="s">
        <v>1087</v>
      </c>
      <c r="C92" s="138" t="s">
        <v>138</v>
      </c>
      <c r="D92" s="139" t="s">
        <v>139</v>
      </c>
      <c r="E92" s="68">
        <v>0</v>
      </c>
      <c r="F92" s="82">
        <v>0</v>
      </c>
      <c r="G92" s="82">
        <v>0</v>
      </c>
      <c r="H92" s="81" t="s">
        <v>1088</v>
      </c>
      <c r="I92" s="81" t="s">
        <v>139</v>
      </c>
      <c r="J92" s="81" t="s">
        <v>910</v>
      </c>
      <c r="K92" s="81"/>
    </row>
    <row r="93" spans="1:11" ht="15.75" x14ac:dyDescent="0.25">
      <c r="A93" s="141">
        <v>32063</v>
      </c>
      <c r="B93" s="142" t="s">
        <v>1089</v>
      </c>
      <c r="C93" s="143" t="s">
        <v>138</v>
      </c>
      <c r="D93" s="144" t="s">
        <v>139</v>
      </c>
      <c r="E93" s="68">
        <v>0</v>
      </c>
      <c r="F93" s="82">
        <v>0</v>
      </c>
      <c r="G93" s="82">
        <v>0</v>
      </c>
      <c r="H93" s="81" t="s">
        <v>1090</v>
      </c>
      <c r="I93" s="81" t="s">
        <v>139</v>
      </c>
      <c r="J93" s="81" t="s">
        <v>910</v>
      </c>
      <c r="K93" s="81"/>
    </row>
    <row r="94" spans="1:11" ht="15.75" x14ac:dyDescent="0.25">
      <c r="A94" s="136">
        <v>32132</v>
      </c>
      <c r="B94" s="137" t="s">
        <v>1091</v>
      </c>
      <c r="C94" s="138" t="s">
        <v>138</v>
      </c>
      <c r="D94" s="139" t="s">
        <v>908</v>
      </c>
      <c r="E94" s="68">
        <v>0</v>
      </c>
      <c r="F94" s="82">
        <v>0</v>
      </c>
      <c r="G94" s="82">
        <v>0</v>
      </c>
      <c r="H94" s="81" t="s">
        <v>1092</v>
      </c>
      <c r="I94" s="81" t="s">
        <v>139</v>
      </c>
      <c r="J94" s="81" t="s">
        <v>910</v>
      </c>
      <c r="K94" s="81"/>
    </row>
    <row r="95" spans="1:11" ht="15.75" x14ac:dyDescent="0.25">
      <c r="A95" s="141">
        <v>32131</v>
      </c>
      <c r="B95" s="142" t="s">
        <v>1093</v>
      </c>
      <c r="C95" s="143" t="s">
        <v>138</v>
      </c>
      <c r="D95" s="144" t="s">
        <v>139</v>
      </c>
      <c r="E95" s="68">
        <v>0</v>
      </c>
      <c r="F95" s="82">
        <v>0</v>
      </c>
      <c r="G95" s="82">
        <v>0</v>
      </c>
      <c r="H95" s="81" t="s">
        <v>1094</v>
      </c>
      <c r="I95" s="81" t="s">
        <v>139</v>
      </c>
      <c r="J95" s="81" t="s">
        <v>910</v>
      </c>
      <c r="K95" s="81"/>
    </row>
    <row r="96" spans="1:11" ht="15.75" x14ac:dyDescent="0.25">
      <c r="A96" s="136">
        <v>32195</v>
      </c>
      <c r="B96" s="137" t="s">
        <v>1095</v>
      </c>
      <c r="C96" s="138" t="s">
        <v>138</v>
      </c>
      <c r="D96" s="139" t="s">
        <v>139</v>
      </c>
      <c r="E96" s="68">
        <v>0</v>
      </c>
      <c r="F96" s="82">
        <v>0</v>
      </c>
      <c r="G96" s="82">
        <v>0</v>
      </c>
      <c r="H96" s="81" t="s">
        <v>1096</v>
      </c>
      <c r="I96" s="81" t="s">
        <v>139</v>
      </c>
      <c r="J96" s="81" t="s">
        <v>910</v>
      </c>
      <c r="K96" s="81"/>
    </row>
    <row r="97" spans="1:11" ht="15.75" x14ac:dyDescent="0.25">
      <c r="A97" s="141">
        <v>32419</v>
      </c>
      <c r="B97" s="142" t="s">
        <v>1097</v>
      </c>
      <c r="C97" s="143" t="s">
        <v>138</v>
      </c>
      <c r="D97" s="144" t="s">
        <v>139</v>
      </c>
      <c r="E97" s="68">
        <v>0</v>
      </c>
      <c r="F97" s="82">
        <v>0</v>
      </c>
      <c r="G97" s="82">
        <v>0</v>
      </c>
      <c r="H97" s="81" t="s">
        <v>1098</v>
      </c>
      <c r="I97" s="81" t="s">
        <v>139</v>
      </c>
      <c r="J97" s="81" t="s">
        <v>910</v>
      </c>
      <c r="K97" s="81"/>
    </row>
    <row r="98" spans="1:11" ht="15.75" x14ac:dyDescent="0.25">
      <c r="A98" s="136">
        <v>32282</v>
      </c>
      <c r="B98" s="137" t="s">
        <v>1099</v>
      </c>
      <c r="C98" s="138" t="s">
        <v>138</v>
      </c>
      <c r="D98" s="139" t="s">
        <v>139</v>
      </c>
      <c r="E98" s="68">
        <v>0</v>
      </c>
      <c r="F98" s="82">
        <v>0</v>
      </c>
      <c r="G98" s="82">
        <v>0</v>
      </c>
      <c r="H98" s="81" t="s">
        <v>1100</v>
      </c>
      <c r="I98" s="81" t="s">
        <v>139</v>
      </c>
      <c r="J98" s="81" t="s">
        <v>910</v>
      </c>
      <c r="K98" s="81"/>
    </row>
    <row r="99" spans="1:11" ht="15.75" x14ac:dyDescent="0.25">
      <c r="A99" s="141">
        <v>32580</v>
      </c>
      <c r="B99" s="142" t="s">
        <v>1101</v>
      </c>
      <c r="C99" s="143" t="s">
        <v>138</v>
      </c>
      <c r="D99" s="144" t="s">
        <v>139</v>
      </c>
      <c r="E99" s="68">
        <v>0</v>
      </c>
      <c r="F99" s="82">
        <v>0</v>
      </c>
      <c r="G99" s="82">
        <v>0</v>
      </c>
      <c r="H99" s="81" t="s">
        <v>1102</v>
      </c>
      <c r="I99" s="81" t="s">
        <v>139</v>
      </c>
      <c r="J99" s="81" t="s">
        <v>910</v>
      </c>
      <c r="K99" s="81"/>
    </row>
    <row r="100" spans="1:11" ht="15.75" x14ac:dyDescent="0.25">
      <c r="A100" s="136">
        <v>32421</v>
      </c>
      <c r="B100" s="137" t="s">
        <v>1103</v>
      </c>
      <c r="C100" s="138" t="s">
        <v>138</v>
      </c>
      <c r="D100" s="139" t="s">
        <v>139</v>
      </c>
      <c r="E100" s="68">
        <v>0</v>
      </c>
      <c r="F100" s="82">
        <v>0</v>
      </c>
      <c r="G100" s="82">
        <v>0</v>
      </c>
      <c r="H100" s="81" t="s">
        <v>1104</v>
      </c>
      <c r="I100" s="81" t="s">
        <v>139</v>
      </c>
      <c r="J100" s="81" t="s">
        <v>910</v>
      </c>
      <c r="K100" s="81"/>
    </row>
    <row r="101" spans="1:11" ht="15.75" x14ac:dyDescent="0.25">
      <c r="A101" s="141">
        <v>32422</v>
      </c>
      <c r="B101" s="142" t="s">
        <v>1105</v>
      </c>
      <c r="C101" s="143" t="s">
        <v>138</v>
      </c>
      <c r="D101" s="144" t="s">
        <v>139</v>
      </c>
      <c r="E101" s="68">
        <v>0</v>
      </c>
      <c r="F101" s="82">
        <v>0</v>
      </c>
      <c r="G101" s="82">
        <v>0</v>
      </c>
      <c r="H101" s="81" t="s">
        <v>1106</v>
      </c>
      <c r="I101" s="81" t="s">
        <v>139</v>
      </c>
      <c r="J101" s="81" t="s">
        <v>910</v>
      </c>
      <c r="K101" s="81"/>
    </row>
    <row r="102" spans="1:11" ht="15.75" x14ac:dyDescent="0.25">
      <c r="A102" s="136">
        <v>32423</v>
      </c>
      <c r="B102" s="137" t="s">
        <v>1107</v>
      </c>
      <c r="C102" s="138" t="s">
        <v>138</v>
      </c>
      <c r="D102" s="139" t="s">
        <v>139</v>
      </c>
      <c r="E102" s="68">
        <v>0</v>
      </c>
      <c r="F102" s="82">
        <v>0</v>
      </c>
      <c r="G102" s="82">
        <v>0</v>
      </c>
      <c r="H102" s="81" t="s">
        <v>1108</v>
      </c>
      <c r="I102" s="81" t="s">
        <v>139</v>
      </c>
      <c r="J102" s="81" t="s">
        <v>910</v>
      </c>
      <c r="K102" s="81"/>
    </row>
    <row r="103" spans="1:11" ht="15.75" x14ac:dyDescent="0.25">
      <c r="A103" s="141">
        <v>32440</v>
      </c>
      <c r="B103" s="142" t="s">
        <v>1109</v>
      </c>
      <c r="C103" s="143" t="s">
        <v>138</v>
      </c>
      <c r="D103" s="144" t="s">
        <v>139</v>
      </c>
      <c r="E103" s="68">
        <v>0</v>
      </c>
      <c r="F103" s="82">
        <v>0</v>
      </c>
      <c r="G103" s="82">
        <v>0</v>
      </c>
      <c r="H103" s="81" t="s">
        <v>1110</v>
      </c>
      <c r="I103" s="81" t="s">
        <v>139</v>
      </c>
      <c r="J103" s="81" t="s">
        <v>910</v>
      </c>
      <c r="K103" s="81"/>
    </row>
    <row r="104" spans="1:11" ht="15.75" x14ac:dyDescent="0.25">
      <c r="A104" s="136">
        <v>32437</v>
      </c>
      <c r="B104" s="137" t="s">
        <v>1111</v>
      </c>
      <c r="C104" s="138" t="s">
        <v>138</v>
      </c>
      <c r="D104" s="139" t="s">
        <v>139</v>
      </c>
      <c r="E104" s="68">
        <v>0</v>
      </c>
      <c r="F104" s="82">
        <v>0</v>
      </c>
      <c r="G104" s="82">
        <v>0</v>
      </c>
      <c r="H104" s="81" t="s">
        <v>1112</v>
      </c>
      <c r="I104" s="81" t="s">
        <v>136</v>
      </c>
      <c r="J104" s="81" t="s">
        <v>910</v>
      </c>
      <c r="K104" s="81" t="s">
        <v>1113</v>
      </c>
    </row>
    <row r="105" spans="1:11" ht="15.75" x14ac:dyDescent="0.25">
      <c r="A105" s="141">
        <v>32449</v>
      </c>
      <c r="B105" s="142" t="s">
        <v>1114</v>
      </c>
      <c r="C105" s="143" t="s">
        <v>138</v>
      </c>
      <c r="D105" s="144" t="s">
        <v>139</v>
      </c>
      <c r="E105" s="68">
        <v>0</v>
      </c>
      <c r="F105" s="82">
        <v>0</v>
      </c>
      <c r="G105" s="82">
        <v>0</v>
      </c>
      <c r="H105" s="81" t="s">
        <v>528</v>
      </c>
      <c r="I105" s="81" t="s">
        <v>136</v>
      </c>
      <c r="J105" s="81" t="s">
        <v>910</v>
      </c>
      <c r="K105" s="81" t="s">
        <v>1115</v>
      </c>
    </row>
    <row r="106" spans="1:11" ht="15.75" x14ac:dyDescent="0.25">
      <c r="A106" s="136">
        <v>32197</v>
      </c>
      <c r="B106" s="137" t="s">
        <v>1116</v>
      </c>
      <c r="C106" s="138" t="s">
        <v>138</v>
      </c>
      <c r="D106" s="139" t="s">
        <v>139</v>
      </c>
      <c r="E106" s="68">
        <v>0</v>
      </c>
      <c r="F106" s="82">
        <v>0</v>
      </c>
      <c r="G106" s="82">
        <v>0</v>
      </c>
      <c r="H106" s="81" t="s">
        <v>1117</v>
      </c>
      <c r="I106" s="81" t="s">
        <v>136</v>
      </c>
      <c r="J106" s="81" t="s">
        <v>910</v>
      </c>
      <c r="K106" s="81" t="s">
        <v>1118</v>
      </c>
    </row>
    <row r="107" spans="1:11" ht="15.75" x14ac:dyDescent="0.25">
      <c r="A107" s="141">
        <v>32206</v>
      </c>
      <c r="B107" s="142" t="s">
        <v>1119</v>
      </c>
      <c r="C107" s="143" t="s">
        <v>138</v>
      </c>
      <c r="D107" s="144" t="s">
        <v>139</v>
      </c>
      <c r="E107" s="68">
        <v>0</v>
      </c>
      <c r="F107" s="82">
        <v>0</v>
      </c>
      <c r="G107" s="82">
        <v>0</v>
      </c>
      <c r="H107" s="81" t="s">
        <v>1120</v>
      </c>
      <c r="I107" s="81" t="s">
        <v>136</v>
      </c>
      <c r="J107" s="81" t="s">
        <v>910</v>
      </c>
      <c r="K107" s="81" t="s">
        <v>1121</v>
      </c>
    </row>
    <row r="108" spans="1:11" ht="15.75" x14ac:dyDescent="0.25">
      <c r="A108" s="136">
        <v>32240</v>
      </c>
      <c r="B108" s="137" t="s">
        <v>1122</v>
      </c>
      <c r="C108" s="138" t="s">
        <v>138</v>
      </c>
      <c r="D108" s="139" t="s">
        <v>139</v>
      </c>
      <c r="E108" s="68">
        <v>0</v>
      </c>
      <c r="F108" s="82">
        <v>0</v>
      </c>
      <c r="G108" s="82">
        <v>0</v>
      </c>
      <c r="H108" s="81" t="s">
        <v>1123</v>
      </c>
      <c r="I108" s="81" t="s">
        <v>136</v>
      </c>
      <c r="J108" s="81" t="s">
        <v>910</v>
      </c>
      <c r="K108" s="81" t="s">
        <v>1124</v>
      </c>
    </row>
    <row r="109" spans="1:11" ht="15.75" x14ac:dyDescent="0.25">
      <c r="A109" s="141">
        <v>32241</v>
      </c>
      <c r="B109" s="142" t="s">
        <v>1125</v>
      </c>
      <c r="C109" s="143" t="s">
        <v>138</v>
      </c>
      <c r="D109" s="144" t="s">
        <v>139</v>
      </c>
      <c r="E109" s="68">
        <v>0</v>
      </c>
      <c r="F109" s="82">
        <v>0</v>
      </c>
      <c r="G109" s="82">
        <v>0</v>
      </c>
      <c r="H109" s="81" t="s">
        <v>1126</v>
      </c>
      <c r="I109" s="81" t="s">
        <v>136</v>
      </c>
      <c r="J109" s="81" t="s">
        <v>910</v>
      </c>
      <c r="K109" s="81" t="s">
        <v>1127</v>
      </c>
    </row>
    <row r="110" spans="1:11" ht="15.75" x14ac:dyDescent="0.25">
      <c r="A110" s="136">
        <v>32243</v>
      </c>
      <c r="B110" s="137" t="s">
        <v>1128</v>
      </c>
      <c r="C110" s="138" t="s">
        <v>138</v>
      </c>
      <c r="D110" s="139" t="s">
        <v>139</v>
      </c>
      <c r="E110" s="68">
        <v>0</v>
      </c>
      <c r="F110" s="82">
        <v>0</v>
      </c>
      <c r="G110" s="82">
        <v>0</v>
      </c>
      <c r="H110" s="81" t="s">
        <v>1129</v>
      </c>
      <c r="I110" s="81" t="s">
        <v>136</v>
      </c>
      <c r="J110" s="81" t="s">
        <v>910</v>
      </c>
      <c r="K110" s="81" t="s">
        <v>1130</v>
      </c>
    </row>
    <row r="111" spans="1:11" ht="15.75" x14ac:dyDescent="0.25">
      <c r="A111" s="141">
        <v>32244</v>
      </c>
      <c r="B111" s="142" t="s">
        <v>1131</v>
      </c>
      <c r="C111" s="143" t="s">
        <v>138</v>
      </c>
      <c r="D111" s="144" t="s">
        <v>139</v>
      </c>
      <c r="E111" s="68">
        <v>0</v>
      </c>
      <c r="F111" s="82">
        <v>0</v>
      </c>
      <c r="G111" s="82">
        <v>0</v>
      </c>
      <c r="H111" s="81" t="s">
        <v>1132</v>
      </c>
      <c r="I111" s="81" t="s">
        <v>136</v>
      </c>
      <c r="J111" s="81" t="s">
        <v>910</v>
      </c>
      <c r="K111" s="81" t="s">
        <v>1133</v>
      </c>
    </row>
    <row r="112" spans="1:11" ht="15.75" x14ac:dyDescent="0.25">
      <c r="A112" s="136">
        <v>32191</v>
      </c>
      <c r="B112" s="137" t="s">
        <v>1134</v>
      </c>
      <c r="C112" s="138" t="s">
        <v>138</v>
      </c>
      <c r="D112" s="139" t="s">
        <v>139</v>
      </c>
      <c r="E112" s="68">
        <v>0</v>
      </c>
      <c r="F112" s="82">
        <v>0</v>
      </c>
      <c r="G112" s="82">
        <v>0</v>
      </c>
      <c r="H112" s="81" t="s">
        <v>1135</v>
      </c>
      <c r="I112" s="81" t="s">
        <v>136</v>
      </c>
      <c r="J112" s="81" t="s">
        <v>910</v>
      </c>
      <c r="K112" s="81"/>
    </row>
    <row r="113" spans="1:11" ht="15.75" x14ac:dyDescent="0.25">
      <c r="A113" s="141">
        <v>32170</v>
      </c>
      <c r="B113" s="142" t="s">
        <v>1136</v>
      </c>
      <c r="C113" s="143" t="s">
        <v>138</v>
      </c>
      <c r="D113" s="144" t="s">
        <v>139</v>
      </c>
      <c r="E113" s="68">
        <v>0</v>
      </c>
      <c r="F113" s="82">
        <v>0</v>
      </c>
      <c r="G113" s="82">
        <v>0</v>
      </c>
      <c r="H113" s="81" t="s">
        <v>1137</v>
      </c>
      <c r="I113" s="81" t="s">
        <v>136</v>
      </c>
      <c r="J113" s="81" t="s">
        <v>910</v>
      </c>
      <c r="K113" s="81"/>
    </row>
    <row r="114" spans="1:11" ht="15.75" x14ac:dyDescent="0.25">
      <c r="A114" s="136">
        <v>32171</v>
      </c>
      <c r="B114" s="137" t="s">
        <v>1138</v>
      </c>
      <c r="C114" s="138" t="s">
        <v>138</v>
      </c>
      <c r="D114" s="139" t="s">
        <v>908</v>
      </c>
      <c r="E114" s="68">
        <v>0</v>
      </c>
      <c r="F114" s="82">
        <v>0</v>
      </c>
      <c r="G114" s="82">
        <v>0</v>
      </c>
      <c r="H114" s="81" t="s">
        <v>1139</v>
      </c>
      <c r="I114" s="81" t="s">
        <v>136</v>
      </c>
      <c r="J114" s="81" t="s">
        <v>910</v>
      </c>
      <c r="K114" s="81"/>
    </row>
    <row r="115" spans="1:11" ht="15.75" x14ac:dyDescent="0.25">
      <c r="A115" s="141">
        <v>32991</v>
      </c>
      <c r="B115" s="142" t="s">
        <v>1140</v>
      </c>
      <c r="C115" s="143" t="s">
        <v>138</v>
      </c>
      <c r="D115" s="144" t="s">
        <v>139</v>
      </c>
      <c r="E115" s="68">
        <v>0</v>
      </c>
      <c r="F115" s="82">
        <v>0</v>
      </c>
      <c r="G115" s="82">
        <v>0</v>
      </c>
      <c r="H115" s="81" t="s">
        <v>1141</v>
      </c>
      <c r="I115" s="81" t="s">
        <v>136</v>
      </c>
      <c r="J115" s="81" t="s">
        <v>910</v>
      </c>
      <c r="K115" s="81" t="s">
        <v>1142</v>
      </c>
    </row>
    <row r="116" spans="1:11" ht="15.75" x14ac:dyDescent="0.25">
      <c r="A116" s="136">
        <v>33149</v>
      </c>
      <c r="B116" s="137" t="s">
        <v>1143</v>
      </c>
      <c r="C116" s="138" t="s">
        <v>138</v>
      </c>
      <c r="D116" s="139" t="s">
        <v>139</v>
      </c>
      <c r="E116" s="68">
        <v>0</v>
      </c>
      <c r="F116" s="82">
        <v>0</v>
      </c>
      <c r="G116" s="82">
        <v>0</v>
      </c>
      <c r="H116" s="81" t="s">
        <v>1144</v>
      </c>
      <c r="I116" s="81" t="s">
        <v>136</v>
      </c>
      <c r="J116" s="81" t="s">
        <v>910</v>
      </c>
      <c r="K116" s="81"/>
    </row>
    <row r="117" spans="1:11" ht="15.75" x14ac:dyDescent="0.25">
      <c r="A117" s="141">
        <v>32560</v>
      </c>
      <c r="B117" s="142" t="s">
        <v>1145</v>
      </c>
      <c r="C117" s="143" t="s">
        <v>138</v>
      </c>
      <c r="D117" s="144" t="s">
        <v>139</v>
      </c>
      <c r="E117" s="68">
        <v>0</v>
      </c>
      <c r="F117" s="82">
        <v>0</v>
      </c>
      <c r="G117" s="82">
        <v>0</v>
      </c>
      <c r="H117" s="81" t="s">
        <v>1146</v>
      </c>
      <c r="I117" s="81" t="s">
        <v>139</v>
      </c>
      <c r="J117" s="81" t="s">
        <v>910</v>
      </c>
      <c r="K117" s="81"/>
    </row>
    <row r="118" spans="1:11" ht="15.75" x14ac:dyDescent="0.25">
      <c r="A118" s="136">
        <v>33268</v>
      </c>
      <c r="B118" s="137" t="s">
        <v>1147</v>
      </c>
      <c r="C118" s="138" t="s">
        <v>138</v>
      </c>
      <c r="D118" s="139" t="s">
        <v>139</v>
      </c>
      <c r="E118" s="68">
        <v>0</v>
      </c>
      <c r="F118" s="82">
        <v>0</v>
      </c>
      <c r="G118" s="82">
        <v>0</v>
      </c>
      <c r="H118" s="81" t="s">
        <v>1148</v>
      </c>
      <c r="I118" s="81" t="s">
        <v>139</v>
      </c>
      <c r="J118" s="81" t="s">
        <v>910</v>
      </c>
      <c r="K118" s="81"/>
    </row>
    <row r="119" spans="1:11" ht="15.75" x14ac:dyDescent="0.25">
      <c r="A119" s="141">
        <v>32993</v>
      </c>
      <c r="B119" s="142" t="s">
        <v>1149</v>
      </c>
      <c r="C119" s="143" t="s">
        <v>138</v>
      </c>
      <c r="D119" s="144" t="s">
        <v>139</v>
      </c>
      <c r="E119" s="68">
        <v>0</v>
      </c>
      <c r="F119" s="82">
        <v>0</v>
      </c>
      <c r="G119" s="82">
        <v>0</v>
      </c>
      <c r="H119" s="81" t="s">
        <v>1150</v>
      </c>
      <c r="I119" s="81" t="s">
        <v>139</v>
      </c>
      <c r="J119" s="81" t="s">
        <v>910</v>
      </c>
      <c r="K119" s="81"/>
    </row>
    <row r="120" spans="1:11" ht="15.75" x14ac:dyDescent="0.25">
      <c r="A120" s="136">
        <v>33557</v>
      </c>
      <c r="B120" s="137" t="s">
        <v>1151</v>
      </c>
      <c r="C120" s="138" t="s">
        <v>138</v>
      </c>
      <c r="D120" s="139" t="s">
        <v>1152</v>
      </c>
      <c r="E120" s="68">
        <v>15528</v>
      </c>
      <c r="F120" s="82">
        <v>0</v>
      </c>
      <c r="G120" s="82">
        <v>0</v>
      </c>
      <c r="H120" s="81" t="s">
        <v>1153</v>
      </c>
      <c r="I120" s="81" t="s">
        <v>139</v>
      </c>
      <c r="J120" s="81" t="s">
        <v>910</v>
      </c>
      <c r="K120" s="81"/>
    </row>
    <row r="121" spans="1:11" ht="15.75" x14ac:dyDescent="0.25">
      <c r="A121" s="141">
        <v>33558</v>
      </c>
      <c r="B121" s="142" t="s">
        <v>1154</v>
      </c>
      <c r="C121" s="143" t="s">
        <v>138</v>
      </c>
      <c r="D121" s="144" t="s">
        <v>1152</v>
      </c>
      <c r="E121" s="68">
        <v>10242</v>
      </c>
      <c r="F121" s="82">
        <v>0</v>
      </c>
      <c r="G121" s="82">
        <v>0</v>
      </c>
      <c r="H121" s="81" t="s">
        <v>1155</v>
      </c>
      <c r="I121" s="81" t="s">
        <v>139</v>
      </c>
      <c r="J121" s="81" t="s">
        <v>910</v>
      </c>
      <c r="K121" s="81"/>
    </row>
    <row r="122" spans="1:11" ht="15.75" x14ac:dyDescent="0.25">
      <c r="A122" s="136">
        <v>33584</v>
      </c>
      <c r="B122" s="137" t="s">
        <v>1156</v>
      </c>
      <c r="C122" s="138" t="s">
        <v>138</v>
      </c>
      <c r="D122" s="139" t="s">
        <v>1152</v>
      </c>
      <c r="E122" s="68">
        <v>32940</v>
      </c>
      <c r="F122" s="82">
        <v>0</v>
      </c>
      <c r="G122" s="82">
        <v>0</v>
      </c>
      <c r="H122" s="81" t="s">
        <v>1157</v>
      </c>
      <c r="I122" s="81" t="s">
        <v>139</v>
      </c>
      <c r="J122" s="81" t="s">
        <v>910</v>
      </c>
      <c r="K122" s="81"/>
    </row>
    <row r="123" spans="1:11" ht="15.75" x14ac:dyDescent="0.25">
      <c r="A123" s="141">
        <v>33583</v>
      </c>
      <c r="B123" s="142" t="s">
        <v>1158</v>
      </c>
      <c r="C123" s="143" t="s">
        <v>138</v>
      </c>
      <c r="D123" s="144" t="s">
        <v>1152</v>
      </c>
      <c r="E123" s="68">
        <v>14568</v>
      </c>
      <c r="F123" s="82">
        <v>0</v>
      </c>
      <c r="G123" s="82">
        <v>0</v>
      </c>
      <c r="H123" s="81" t="s">
        <v>1159</v>
      </c>
      <c r="I123" s="81" t="s">
        <v>139</v>
      </c>
      <c r="J123" s="81" t="s">
        <v>910</v>
      </c>
      <c r="K123" s="81"/>
    </row>
    <row r="124" spans="1:11" ht="15.75" x14ac:dyDescent="0.25">
      <c r="A124" s="136">
        <v>33580</v>
      </c>
      <c r="B124" s="137" t="s">
        <v>1160</v>
      </c>
      <c r="C124" s="138" t="s">
        <v>138</v>
      </c>
      <c r="D124" s="139" t="s">
        <v>1152</v>
      </c>
      <c r="E124" s="68">
        <v>29640</v>
      </c>
      <c r="F124" s="82">
        <v>0</v>
      </c>
      <c r="G124" s="82">
        <v>0</v>
      </c>
      <c r="H124" s="81" t="s">
        <v>1161</v>
      </c>
      <c r="I124" s="81" t="s">
        <v>139</v>
      </c>
      <c r="J124" s="81" t="s">
        <v>910</v>
      </c>
      <c r="K124" s="81"/>
    </row>
    <row r="125" spans="1:11" ht="15.75" x14ac:dyDescent="0.25">
      <c r="A125" s="141">
        <v>33588</v>
      </c>
      <c r="B125" s="142" t="s">
        <v>1162</v>
      </c>
      <c r="C125" s="143" t="s">
        <v>138</v>
      </c>
      <c r="D125" s="144" t="s">
        <v>1152</v>
      </c>
      <c r="E125" s="68">
        <v>7278</v>
      </c>
      <c r="F125" s="82">
        <v>0</v>
      </c>
      <c r="G125" s="82">
        <v>0</v>
      </c>
      <c r="H125" s="81" t="s">
        <v>1163</v>
      </c>
      <c r="I125" s="81" t="s">
        <v>139</v>
      </c>
      <c r="J125" s="81" t="s">
        <v>910</v>
      </c>
      <c r="K125" s="81"/>
    </row>
    <row r="126" spans="1:11" ht="15.75" x14ac:dyDescent="0.25">
      <c r="A126" s="136">
        <v>33587</v>
      </c>
      <c r="B126" s="137" t="s">
        <v>1164</v>
      </c>
      <c r="C126" s="138" t="s">
        <v>138</v>
      </c>
      <c r="D126" s="139" t="s">
        <v>1152</v>
      </c>
      <c r="E126" s="68">
        <v>4320</v>
      </c>
      <c r="F126" s="82">
        <v>0</v>
      </c>
      <c r="G126" s="82">
        <v>0</v>
      </c>
      <c r="H126" s="81" t="s">
        <v>1165</v>
      </c>
      <c r="I126" s="81" t="s">
        <v>139</v>
      </c>
      <c r="J126" s="81" t="s">
        <v>910</v>
      </c>
      <c r="K126" s="81"/>
    </row>
    <row r="127" spans="1:11" ht="15.75" x14ac:dyDescent="0.25">
      <c r="A127" s="141">
        <v>33589</v>
      </c>
      <c r="B127" s="142" t="s">
        <v>1166</v>
      </c>
      <c r="C127" s="143" t="s">
        <v>138</v>
      </c>
      <c r="D127" s="144" t="s">
        <v>1152</v>
      </c>
      <c r="E127" s="68">
        <v>486</v>
      </c>
      <c r="F127" s="82">
        <v>0</v>
      </c>
      <c r="G127" s="82">
        <v>0</v>
      </c>
      <c r="H127" s="81" t="s">
        <v>1167</v>
      </c>
      <c r="I127" s="81" t="s">
        <v>136</v>
      </c>
      <c r="J127" s="81" t="s">
        <v>910</v>
      </c>
      <c r="K127" s="81" t="s">
        <v>1168</v>
      </c>
    </row>
    <row r="128" spans="1:11" ht="15.75" x14ac:dyDescent="0.25">
      <c r="A128" s="136">
        <v>33596</v>
      </c>
      <c r="B128" s="137" t="s">
        <v>1169</v>
      </c>
      <c r="C128" s="138" t="s">
        <v>138</v>
      </c>
      <c r="D128" s="139" t="s">
        <v>1152</v>
      </c>
      <c r="E128" s="68">
        <v>49488</v>
      </c>
      <c r="F128" s="82">
        <v>0</v>
      </c>
      <c r="G128" s="82">
        <v>0</v>
      </c>
      <c r="H128" s="81" t="s">
        <v>1170</v>
      </c>
      <c r="I128" s="81" t="s">
        <v>139</v>
      </c>
      <c r="J128" s="81" t="s">
        <v>910</v>
      </c>
      <c r="K128" s="81"/>
    </row>
    <row r="129" spans="1:11" ht="15.75" x14ac:dyDescent="0.25">
      <c r="A129" s="141">
        <v>33592</v>
      </c>
      <c r="B129" s="142" t="s">
        <v>1171</v>
      </c>
      <c r="C129" s="143" t="s">
        <v>138</v>
      </c>
      <c r="D129" s="144" t="s">
        <v>1152</v>
      </c>
      <c r="E129" s="68">
        <v>660</v>
      </c>
      <c r="F129" s="82">
        <v>0</v>
      </c>
      <c r="G129" s="82">
        <v>0</v>
      </c>
      <c r="H129" s="81" t="s">
        <v>1172</v>
      </c>
      <c r="I129" s="81" t="s">
        <v>139</v>
      </c>
      <c r="J129" s="81" t="s">
        <v>910</v>
      </c>
      <c r="K129" s="81"/>
    </row>
    <row r="130" spans="1:11" ht="15.75" x14ac:dyDescent="0.25">
      <c r="A130" s="136">
        <v>33593</v>
      </c>
      <c r="B130" s="137" t="s">
        <v>1173</v>
      </c>
      <c r="C130" s="138" t="s">
        <v>138</v>
      </c>
      <c r="D130" s="139" t="s">
        <v>1152</v>
      </c>
      <c r="E130" s="68">
        <v>11604</v>
      </c>
      <c r="F130" s="82">
        <v>0</v>
      </c>
      <c r="G130" s="82">
        <v>0</v>
      </c>
      <c r="H130" s="81" t="s">
        <v>1174</v>
      </c>
      <c r="I130" s="81" t="s">
        <v>139</v>
      </c>
      <c r="J130" s="81" t="s">
        <v>910</v>
      </c>
      <c r="K130" s="81"/>
    </row>
    <row r="131" spans="1:11" ht="15.75" x14ac:dyDescent="0.25">
      <c r="A131" s="141">
        <v>33594</v>
      </c>
      <c r="B131" s="142" t="s">
        <v>1175</v>
      </c>
      <c r="C131" s="143" t="s">
        <v>138</v>
      </c>
      <c r="D131" s="144" t="s">
        <v>1152</v>
      </c>
      <c r="E131" s="68">
        <v>11910</v>
      </c>
      <c r="F131" s="82">
        <v>0</v>
      </c>
      <c r="G131" s="82">
        <v>0</v>
      </c>
      <c r="H131" s="81" t="s">
        <v>1176</v>
      </c>
      <c r="I131" s="81" t="s">
        <v>136</v>
      </c>
      <c r="J131" s="81" t="s">
        <v>910</v>
      </c>
      <c r="K131" s="81"/>
    </row>
    <row r="132" spans="1:11" ht="15.75" x14ac:dyDescent="0.25">
      <c r="A132" s="136">
        <v>33595</v>
      </c>
      <c r="B132" s="137" t="s">
        <v>1177</v>
      </c>
      <c r="C132" s="138" t="s">
        <v>138</v>
      </c>
      <c r="D132" s="139" t="s">
        <v>1152</v>
      </c>
      <c r="E132" s="68">
        <v>7422</v>
      </c>
      <c r="F132" s="82">
        <v>0</v>
      </c>
      <c r="G132" s="82">
        <v>0</v>
      </c>
      <c r="H132" s="81" t="s">
        <v>1176</v>
      </c>
      <c r="I132" s="81" t="s">
        <v>136</v>
      </c>
      <c r="J132" s="81" t="s">
        <v>910</v>
      </c>
      <c r="K132" s="81"/>
    </row>
    <row r="133" spans="1:11" ht="15.75" x14ac:dyDescent="0.25">
      <c r="A133" s="141">
        <v>33642</v>
      </c>
      <c r="B133" s="142" t="s">
        <v>1178</v>
      </c>
      <c r="C133" s="143" t="s">
        <v>138</v>
      </c>
      <c r="D133" s="144" t="s">
        <v>1152</v>
      </c>
      <c r="E133" s="68">
        <v>-1878</v>
      </c>
      <c r="F133" s="82">
        <v>0</v>
      </c>
      <c r="G133" s="82">
        <v>0</v>
      </c>
      <c r="H133" s="81" t="s">
        <v>1179</v>
      </c>
      <c r="I133" s="81" t="s">
        <v>136</v>
      </c>
      <c r="J133" s="81" t="s">
        <v>910</v>
      </c>
      <c r="K133" s="81"/>
    </row>
    <row r="134" spans="1:11" ht="15.75" x14ac:dyDescent="0.25">
      <c r="A134" s="136">
        <v>33643</v>
      </c>
      <c r="B134" s="137" t="s">
        <v>1180</v>
      </c>
      <c r="C134" s="138" t="s">
        <v>138</v>
      </c>
      <c r="D134" s="139" t="s">
        <v>1152</v>
      </c>
      <c r="E134" s="68">
        <v>2568</v>
      </c>
      <c r="F134" s="82">
        <v>0</v>
      </c>
      <c r="G134" s="82">
        <v>0</v>
      </c>
      <c r="H134" s="81" t="s">
        <v>1181</v>
      </c>
      <c r="I134" s="81" t="s">
        <v>136</v>
      </c>
      <c r="J134" s="81" t="s">
        <v>910</v>
      </c>
      <c r="K134" s="81"/>
    </row>
    <row r="135" spans="1:11" ht="15.75" x14ac:dyDescent="0.25">
      <c r="A135" s="141">
        <v>33626</v>
      </c>
      <c r="B135" s="142" t="s">
        <v>1182</v>
      </c>
      <c r="C135" s="143" t="s">
        <v>138</v>
      </c>
      <c r="D135" s="144" t="s">
        <v>1152</v>
      </c>
      <c r="E135" s="68">
        <v>8280</v>
      </c>
      <c r="F135" s="82">
        <v>0</v>
      </c>
      <c r="G135" s="82">
        <v>0</v>
      </c>
      <c r="H135" s="81" t="s">
        <v>1183</v>
      </c>
      <c r="I135" s="81" t="s">
        <v>136</v>
      </c>
      <c r="J135" s="81" t="s">
        <v>910</v>
      </c>
      <c r="K135" s="81"/>
    </row>
    <row r="136" spans="1:11" ht="15.75" x14ac:dyDescent="0.25">
      <c r="A136" s="136">
        <v>33629</v>
      </c>
      <c r="B136" s="137" t="s">
        <v>1184</v>
      </c>
      <c r="C136" s="138" t="s">
        <v>138</v>
      </c>
      <c r="D136" s="139" t="s">
        <v>1152</v>
      </c>
      <c r="E136" s="68">
        <v>156</v>
      </c>
      <c r="F136" s="82">
        <v>0</v>
      </c>
      <c r="G136" s="82">
        <v>0</v>
      </c>
      <c r="H136" s="81" t="s">
        <v>1185</v>
      </c>
      <c r="I136" s="81" t="s">
        <v>136</v>
      </c>
      <c r="J136" s="81" t="s">
        <v>910</v>
      </c>
      <c r="K136" s="81"/>
    </row>
    <row r="137" spans="1:11" ht="15.75" x14ac:dyDescent="0.25">
      <c r="A137" s="141">
        <v>33630</v>
      </c>
      <c r="B137" s="142" t="s">
        <v>1186</v>
      </c>
      <c r="C137" s="143" t="s">
        <v>138</v>
      </c>
      <c r="D137" s="144" t="s">
        <v>1152</v>
      </c>
      <c r="E137" s="68">
        <v>3258</v>
      </c>
      <c r="F137" s="82">
        <v>0</v>
      </c>
      <c r="G137" s="82">
        <v>0</v>
      </c>
      <c r="H137" s="81" t="s">
        <v>1187</v>
      </c>
      <c r="I137" s="81" t="s">
        <v>136</v>
      </c>
      <c r="J137" s="81" t="s">
        <v>910</v>
      </c>
      <c r="K137" s="81" t="s">
        <v>1188</v>
      </c>
    </row>
    <row r="138" spans="1:11" ht="15.75" x14ac:dyDescent="0.25">
      <c r="A138" s="136">
        <v>33635</v>
      </c>
      <c r="B138" s="137" t="s">
        <v>1189</v>
      </c>
      <c r="C138" s="138" t="s">
        <v>138</v>
      </c>
      <c r="D138" s="139" t="s">
        <v>1152</v>
      </c>
      <c r="E138" s="68">
        <v>2256</v>
      </c>
      <c r="F138" s="82">
        <v>0</v>
      </c>
      <c r="G138" s="82">
        <v>0</v>
      </c>
      <c r="H138" s="81" t="s">
        <v>1190</v>
      </c>
      <c r="I138" s="81" t="s">
        <v>136</v>
      </c>
      <c r="J138" s="81" t="s">
        <v>910</v>
      </c>
      <c r="K138" s="81" t="s">
        <v>1191</v>
      </c>
    </row>
    <row r="139" spans="1:11" ht="15.75" x14ac:dyDescent="0.25">
      <c r="A139" s="141">
        <v>33631</v>
      </c>
      <c r="B139" s="142" t="s">
        <v>1192</v>
      </c>
      <c r="C139" s="143" t="s">
        <v>138</v>
      </c>
      <c r="D139" s="144" t="s">
        <v>1152</v>
      </c>
      <c r="E139" s="68">
        <v>11460</v>
      </c>
      <c r="F139" s="82">
        <v>0</v>
      </c>
      <c r="G139" s="82">
        <v>0</v>
      </c>
      <c r="H139" s="81" t="s">
        <v>1193</v>
      </c>
      <c r="I139" s="81" t="s">
        <v>136</v>
      </c>
      <c r="J139" s="81" t="s">
        <v>910</v>
      </c>
      <c r="K139" s="81" t="s">
        <v>1194</v>
      </c>
    </row>
    <row r="140" spans="1:11" ht="15.75" x14ac:dyDescent="0.25">
      <c r="A140" s="136">
        <v>33644</v>
      </c>
      <c r="B140" s="137" t="s">
        <v>1195</v>
      </c>
      <c r="C140" s="138" t="s">
        <v>138</v>
      </c>
      <c r="D140" s="139" t="s">
        <v>1152</v>
      </c>
      <c r="E140" s="68">
        <v>4584</v>
      </c>
      <c r="F140" s="82">
        <v>0</v>
      </c>
      <c r="G140" s="82">
        <v>0</v>
      </c>
      <c r="H140" s="81" t="s">
        <v>1196</v>
      </c>
      <c r="I140" s="81" t="s">
        <v>136</v>
      </c>
      <c r="J140" s="81" t="s">
        <v>910</v>
      </c>
      <c r="K140" s="81"/>
    </row>
    <row r="141" spans="1:11" ht="15.75" x14ac:dyDescent="0.25">
      <c r="A141" s="141">
        <v>33645</v>
      </c>
      <c r="B141" s="142" t="s">
        <v>1197</v>
      </c>
      <c r="C141" s="143" t="s">
        <v>138</v>
      </c>
      <c r="D141" s="144" t="s">
        <v>1152</v>
      </c>
      <c r="E141" s="68">
        <v>19056</v>
      </c>
      <c r="F141" s="82">
        <v>0</v>
      </c>
      <c r="G141" s="82">
        <v>0</v>
      </c>
      <c r="H141" s="81" t="s">
        <v>1198</v>
      </c>
      <c r="I141" s="81" t="s">
        <v>136</v>
      </c>
      <c r="J141" s="81" t="s">
        <v>910</v>
      </c>
      <c r="K141" s="81" t="s">
        <v>1199</v>
      </c>
    </row>
    <row r="142" spans="1:11" ht="15.75" x14ac:dyDescent="0.25">
      <c r="A142" s="136">
        <v>33579</v>
      </c>
      <c r="B142" s="137" t="s">
        <v>1200</v>
      </c>
      <c r="C142" s="138" t="s">
        <v>138</v>
      </c>
      <c r="D142" s="139" t="s">
        <v>1152</v>
      </c>
      <c r="E142" s="68">
        <v>43680</v>
      </c>
      <c r="F142" s="82">
        <v>0</v>
      </c>
      <c r="G142" s="82">
        <v>0</v>
      </c>
      <c r="H142" s="81" t="s">
        <v>1201</v>
      </c>
      <c r="I142" s="81" t="s">
        <v>136</v>
      </c>
      <c r="J142" s="81" t="s">
        <v>910</v>
      </c>
      <c r="K142" s="81"/>
    </row>
    <row r="143" spans="1:11" ht="15.75" x14ac:dyDescent="0.25">
      <c r="A143" s="141">
        <v>33597</v>
      </c>
      <c r="B143" s="142" t="s">
        <v>1202</v>
      </c>
      <c r="C143" s="143" t="s">
        <v>138</v>
      </c>
      <c r="D143" s="144" t="s">
        <v>1152</v>
      </c>
      <c r="E143" s="68">
        <v>636</v>
      </c>
      <c r="F143" s="82">
        <v>0</v>
      </c>
      <c r="G143" s="82">
        <v>0</v>
      </c>
      <c r="H143" s="81" t="s">
        <v>1203</v>
      </c>
      <c r="I143" s="81" t="s">
        <v>136</v>
      </c>
      <c r="J143" s="81" t="s">
        <v>910</v>
      </c>
      <c r="K143" s="81"/>
    </row>
    <row r="144" spans="1:11" ht="15.75" x14ac:dyDescent="0.25">
      <c r="A144" s="136">
        <v>33598</v>
      </c>
      <c r="B144" s="137" t="s">
        <v>1204</v>
      </c>
      <c r="C144" s="138" t="s">
        <v>138</v>
      </c>
      <c r="D144" s="139" t="s">
        <v>1152</v>
      </c>
      <c r="E144" s="68">
        <v>17172</v>
      </c>
      <c r="F144" s="82">
        <v>0</v>
      </c>
      <c r="G144" s="82">
        <v>0</v>
      </c>
      <c r="H144" s="81" t="s">
        <v>1205</v>
      </c>
      <c r="I144" s="81" t="s">
        <v>136</v>
      </c>
      <c r="J144" s="81" t="s">
        <v>910</v>
      </c>
      <c r="K144" s="81"/>
    </row>
    <row r="145" spans="1:11" ht="15.75" x14ac:dyDescent="0.25">
      <c r="A145" s="141">
        <v>33599</v>
      </c>
      <c r="B145" s="142" t="s">
        <v>1206</v>
      </c>
      <c r="C145" s="143" t="s">
        <v>138</v>
      </c>
      <c r="D145" s="144" t="s">
        <v>1152</v>
      </c>
      <c r="E145" s="68">
        <v>37464</v>
      </c>
      <c r="F145" s="82">
        <v>0</v>
      </c>
      <c r="G145" s="82">
        <v>0</v>
      </c>
      <c r="H145" s="81" t="s">
        <v>1207</v>
      </c>
      <c r="I145" s="81" t="s">
        <v>136</v>
      </c>
      <c r="J145" s="81" t="s">
        <v>910</v>
      </c>
      <c r="K145" s="81" t="s">
        <v>1208</v>
      </c>
    </row>
    <row r="146" spans="1:11" ht="15.75" x14ac:dyDescent="0.25">
      <c r="A146" s="136">
        <v>33600</v>
      </c>
      <c r="B146" s="137" t="s">
        <v>1209</v>
      </c>
      <c r="C146" s="138" t="s">
        <v>138</v>
      </c>
      <c r="D146" s="139" t="s">
        <v>1152</v>
      </c>
      <c r="E146" s="68">
        <v>54096</v>
      </c>
      <c r="F146" s="82">
        <v>0</v>
      </c>
      <c r="G146" s="82">
        <v>0</v>
      </c>
      <c r="H146" s="81" t="s">
        <v>1210</v>
      </c>
      <c r="I146" s="81" t="s">
        <v>136</v>
      </c>
      <c r="J146" s="81" t="s">
        <v>910</v>
      </c>
      <c r="K146" s="81" t="s">
        <v>1211</v>
      </c>
    </row>
    <row r="147" spans="1:11" ht="15.75" x14ac:dyDescent="0.25">
      <c r="A147" s="141">
        <v>33601</v>
      </c>
      <c r="B147" s="142" t="s">
        <v>1212</v>
      </c>
      <c r="C147" s="143" t="s">
        <v>138</v>
      </c>
      <c r="D147" s="144" t="s">
        <v>1152</v>
      </c>
      <c r="E147" s="68">
        <v>-5218</v>
      </c>
      <c r="F147" s="82">
        <v>0</v>
      </c>
      <c r="G147" s="82">
        <v>0</v>
      </c>
      <c r="H147" s="81" t="s">
        <v>1213</v>
      </c>
      <c r="I147" s="81" t="s">
        <v>136</v>
      </c>
      <c r="J147" s="81" t="s">
        <v>910</v>
      </c>
      <c r="K147" s="81" t="s">
        <v>1214</v>
      </c>
    </row>
    <row r="148" spans="1:11" ht="15.75" x14ac:dyDescent="0.25">
      <c r="A148" s="136">
        <v>33602</v>
      </c>
      <c r="B148" s="137" t="s">
        <v>1215</v>
      </c>
      <c r="C148" s="138" t="s">
        <v>138</v>
      </c>
      <c r="D148" s="139" t="s">
        <v>1152</v>
      </c>
      <c r="E148" s="68">
        <v>11076</v>
      </c>
      <c r="F148" s="82">
        <v>0</v>
      </c>
      <c r="G148" s="82">
        <v>0</v>
      </c>
      <c r="H148" s="81" t="s">
        <v>1216</v>
      </c>
      <c r="I148" s="81" t="s">
        <v>136</v>
      </c>
      <c r="J148" s="81" t="s">
        <v>910</v>
      </c>
      <c r="K148" s="81"/>
    </row>
    <row r="149" spans="1:11" ht="15.75" x14ac:dyDescent="0.25">
      <c r="A149" s="141">
        <v>34987</v>
      </c>
      <c r="B149" s="142" t="s">
        <v>1217</v>
      </c>
      <c r="C149" s="143" t="s">
        <v>138</v>
      </c>
      <c r="D149" s="144" t="s">
        <v>139</v>
      </c>
      <c r="E149" s="68">
        <v>0</v>
      </c>
      <c r="F149" s="82">
        <v>0</v>
      </c>
      <c r="G149" s="82">
        <v>0</v>
      </c>
      <c r="H149" s="81" t="s">
        <v>1218</v>
      </c>
      <c r="I149" s="81" t="s">
        <v>136</v>
      </c>
      <c r="J149" s="81" t="s">
        <v>910</v>
      </c>
      <c r="K149" s="81"/>
    </row>
    <row r="150" spans="1:11" ht="15.75" x14ac:dyDescent="0.25">
      <c r="A150" s="136">
        <v>43118</v>
      </c>
      <c r="B150" s="137" t="s">
        <v>1219</v>
      </c>
      <c r="C150" s="138" t="s">
        <v>138</v>
      </c>
      <c r="D150" s="139" t="s">
        <v>139</v>
      </c>
      <c r="E150" s="68">
        <v>0</v>
      </c>
      <c r="F150" s="82">
        <v>0</v>
      </c>
      <c r="G150" s="82">
        <v>0</v>
      </c>
      <c r="H150" s="81" t="s">
        <v>1220</v>
      </c>
      <c r="I150" s="81" t="s">
        <v>136</v>
      </c>
      <c r="J150" s="81" t="s">
        <v>910</v>
      </c>
      <c r="K150" s="81"/>
    </row>
    <row r="151" spans="1:11" ht="15.75" x14ac:dyDescent="0.25">
      <c r="A151" s="141">
        <v>43122</v>
      </c>
      <c r="B151" s="142" t="s">
        <v>1221</v>
      </c>
      <c r="C151" s="143" t="s">
        <v>138</v>
      </c>
      <c r="D151" s="144" t="s">
        <v>139</v>
      </c>
      <c r="E151" s="68">
        <v>0</v>
      </c>
      <c r="F151" s="82">
        <v>0</v>
      </c>
      <c r="G151" s="82">
        <v>0</v>
      </c>
      <c r="H151" s="81" t="s">
        <v>1222</v>
      </c>
      <c r="I151" s="81" t="s">
        <v>136</v>
      </c>
      <c r="J151" s="81" t="s">
        <v>910</v>
      </c>
      <c r="K151" s="81"/>
    </row>
    <row r="152" spans="1:11" ht="15.75" x14ac:dyDescent="0.25">
      <c r="A152" s="136">
        <v>95278</v>
      </c>
      <c r="B152" s="137" t="s">
        <v>1223</v>
      </c>
      <c r="C152" s="138" t="s">
        <v>138</v>
      </c>
      <c r="D152" s="139" t="s">
        <v>908</v>
      </c>
      <c r="E152" s="68">
        <v>0</v>
      </c>
      <c r="F152" s="82">
        <v>0</v>
      </c>
      <c r="G152" s="82">
        <v>0</v>
      </c>
      <c r="H152" s="81" t="s">
        <v>1224</v>
      </c>
      <c r="I152" s="81" t="s">
        <v>136</v>
      </c>
      <c r="J152" s="81" t="s">
        <v>910</v>
      </c>
      <c r="K152" s="81" t="s">
        <v>1225</v>
      </c>
    </row>
    <row r="153" spans="1:11" ht="15.75" x14ac:dyDescent="0.25">
      <c r="A153" s="141">
        <v>7022</v>
      </c>
      <c r="B153" s="142" t="s">
        <v>1226</v>
      </c>
      <c r="C153" s="143" t="s">
        <v>138</v>
      </c>
      <c r="D153" s="144" t="s">
        <v>139</v>
      </c>
      <c r="E153" s="68">
        <v>0</v>
      </c>
      <c r="F153" s="82">
        <v>0</v>
      </c>
      <c r="G153" s="82">
        <v>0</v>
      </c>
      <c r="H153" s="81" t="s">
        <v>1227</v>
      </c>
      <c r="I153" s="81" t="s">
        <v>136</v>
      </c>
      <c r="J153" s="81" t="s">
        <v>910</v>
      </c>
      <c r="K153" s="81"/>
    </row>
    <row r="154" spans="1:11" ht="15.75" x14ac:dyDescent="0.25">
      <c r="A154" s="136">
        <v>32134</v>
      </c>
      <c r="B154" s="137" t="s">
        <v>1228</v>
      </c>
      <c r="C154" s="138" t="s">
        <v>138</v>
      </c>
      <c r="D154" s="139" t="s">
        <v>139</v>
      </c>
      <c r="E154" s="68">
        <v>0</v>
      </c>
      <c r="F154" s="82">
        <v>0</v>
      </c>
      <c r="G154" s="82">
        <v>0</v>
      </c>
      <c r="H154" s="81" t="s">
        <v>1229</v>
      </c>
      <c r="I154" s="81" t="s">
        <v>136</v>
      </c>
      <c r="J154" s="81" t="s">
        <v>910</v>
      </c>
      <c r="K154" s="81"/>
    </row>
    <row r="155" spans="1:11" ht="15.75" x14ac:dyDescent="0.25">
      <c r="A155" s="141">
        <v>32040</v>
      </c>
      <c r="B155" s="142" t="s">
        <v>1230</v>
      </c>
      <c r="C155" s="143" t="s">
        <v>138</v>
      </c>
      <c r="D155" s="144" t="s">
        <v>139</v>
      </c>
      <c r="E155" s="68">
        <v>0</v>
      </c>
      <c r="F155" s="82">
        <v>0</v>
      </c>
      <c r="G155" s="82">
        <v>0</v>
      </c>
      <c r="H155" s="81" t="s">
        <v>1231</v>
      </c>
      <c r="I155" s="81" t="s">
        <v>136</v>
      </c>
      <c r="J155" s="81" t="s">
        <v>910</v>
      </c>
      <c r="K155" s="81"/>
    </row>
    <row r="156" spans="1:11" ht="15.75" x14ac:dyDescent="0.25">
      <c r="A156" s="136">
        <v>31785</v>
      </c>
      <c r="B156" s="137" t="s">
        <v>1232</v>
      </c>
      <c r="C156" s="138" t="s">
        <v>138</v>
      </c>
      <c r="D156" s="139" t="s">
        <v>139</v>
      </c>
      <c r="E156" s="68">
        <v>0</v>
      </c>
      <c r="F156" s="82">
        <v>0</v>
      </c>
      <c r="G156" s="82">
        <v>0</v>
      </c>
      <c r="H156" s="81" t="s">
        <v>1233</v>
      </c>
      <c r="I156" s="81" t="s">
        <v>136</v>
      </c>
      <c r="J156" s="81" t="s">
        <v>910</v>
      </c>
      <c r="K156" s="81"/>
    </row>
    <row r="157" spans="1:11" ht="15.75" x14ac:dyDescent="0.25">
      <c r="A157" s="141">
        <v>32676</v>
      </c>
      <c r="B157" s="142" t="s">
        <v>1234</v>
      </c>
      <c r="C157" s="143" t="s">
        <v>138</v>
      </c>
      <c r="D157" s="144" t="s">
        <v>908</v>
      </c>
      <c r="E157" s="68">
        <v>0</v>
      </c>
      <c r="F157" s="82">
        <v>0</v>
      </c>
      <c r="G157" s="82">
        <v>0</v>
      </c>
      <c r="H157" s="81" t="s">
        <v>1235</v>
      </c>
      <c r="I157" s="81" t="s">
        <v>136</v>
      </c>
      <c r="J157" s="81" t="s">
        <v>910</v>
      </c>
      <c r="K157" s="81"/>
    </row>
    <row r="158" spans="1:11" ht="15.75" x14ac:dyDescent="0.25">
      <c r="A158" s="136">
        <v>31692</v>
      </c>
      <c r="B158" s="137" t="s">
        <v>1236</v>
      </c>
      <c r="C158" s="138" t="s">
        <v>138</v>
      </c>
      <c r="D158" s="139" t="s">
        <v>139</v>
      </c>
      <c r="E158" s="68">
        <v>0</v>
      </c>
      <c r="F158" s="82">
        <v>0</v>
      </c>
      <c r="G158" s="82">
        <v>0</v>
      </c>
      <c r="H158" s="81" t="s">
        <v>1237</v>
      </c>
      <c r="I158" s="81" t="s">
        <v>136</v>
      </c>
      <c r="J158" s="81" t="s">
        <v>910</v>
      </c>
      <c r="K158" s="81"/>
    </row>
    <row r="159" spans="1:11" ht="15.75" x14ac:dyDescent="0.25">
      <c r="A159" s="141">
        <v>31691</v>
      </c>
      <c r="B159" s="142" t="s">
        <v>1238</v>
      </c>
      <c r="C159" s="143" t="s">
        <v>138</v>
      </c>
      <c r="D159" s="144" t="s">
        <v>139</v>
      </c>
      <c r="E159" s="68">
        <v>0</v>
      </c>
      <c r="F159" s="82">
        <v>0</v>
      </c>
      <c r="G159" s="82">
        <v>0</v>
      </c>
      <c r="H159" s="81" t="s">
        <v>1239</v>
      </c>
      <c r="I159" s="81" t="s">
        <v>136</v>
      </c>
      <c r="J159" s="81" t="s">
        <v>910</v>
      </c>
      <c r="K159" s="81"/>
    </row>
    <row r="160" spans="1:11" ht="15.75" x14ac:dyDescent="0.25">
      <c r="A160" s="136">
        <v>32678</v>
      </c>
      <c r="B160" s="137" t="s">
        <v>1240</v>
      </c>
      <c r="C160" s="138" t="s">
        <v>138</v>
      </c>
      <c r="D160" s="139" t="s">
        <v>908</v>
      </c>
      <c r="E160" s="68">
        <v>0</v>
      </c>
      <c r="F160" s="82">
        <v>0</v>
      </c>
      <c r="G160" s="82">
        <v>0</v>
      </c>
      <c r="H160" s="81" t="s">
        <v>1241</v>
      </c>
      <c r="I160" s="81" t="s">
        <v>136</v>
      </c>
      <c r="J160" s="81" t="s">
        <v>910</v>
      </c>
      <c r="K160" s="81"/>
    </row>
    <row r="161" spans="1:11" ht="15.75" x14ac:dyDescent="0.25">
      <c r="A161" s="141">
        <v>32766</v>
      </c>
      <c r="B161" s="142" t="s">
        <v>1242</v>
      </c>
      <c r="C161" s="143" t="s">
        <v>138</v>
      </c>
      <c r="D161" s="144" t="s">
        <v>908</v>
      </c>
      <c r="E161" s="68">
        <v>0</v>
      </c>
      <c r="F161" s="82">
        <v>0</v>
      </c>
      <c r="G161" s="82">
        <v>0</v>
      </c>
      <c r="H161" s="81" t="s">
        <v>252</v>
      </c>
      <c r="I161" s="81" t="s">
        <v>136</v>
      </c>
      <c r="J161" s="81" t="s">
        <v>910</v>
      </c>
      <c r="K161" s="81" t="s">
        <v>1243</v>
      </c>
    </row>
    <row r="162" spans="1:11" ht="15.75" x14ac:dyDescent="0.25">
      <c r="A162" s="136">
        <v>32677</v>
      </c>
      <c r="B162" s="137" t="s">
        <v>1244</v>
      </c>
      <c r="C162" s="138" t="s">
        <v>138</v>
      </c>
      <c r="D162" s="139" t="s">
        <v>908</v>
      </c>
      <c r="E162" s="68">
        <v>0</v>
      </c>
      <c r="F162" s="82">
        <v>0</v>
      </c>
      <c r="G162" s="82">
        <v>0</v>
      </c>
      <c r="H162" s="81" t="s">
        <v>220</v>
      </c>
      <c r="I162" s="81" t="s">
        <v>136</v>
      </c>
      <c r="J162" s="81" t="s">
        <v>910</v>
      </c>
      <c r="K162" s="81" t="s">
        <v>1245</v>
      </c>
    </row>
    <row r="163" spans="1:11" ht="15.75" x14ac:dyDescent="0.25">
      <c r="A163" s="141">
        <v>7034</v>
      </c>
      <c r="B163" s="142" t="s">
        <v>1246</v>
      </c>
      <c r="C163" s="143" t="s">
        <v>138</v>
      </c>
      <c r="D163" s="144" t="s">
        <v>908</v>
      </c>
      <c r="E163" s="68">
        <v>0</v>
      </c>
      <c r="F163" s="82">
        <v>0</v>
      </c>
      <c r="G163" s="82">
        <v>0</v>
      </c>
      <c r="H163" s="81" t="s">
        <v>1247</v>
      </c>
      <c r="I163" s="81" t="s">
        <v>136</v>
      </c>
      <c r="J163" s="81" t="s">
        <v>910</v>
      </c>
      <c r="K163" s="81"/>
    </row>
    <row r="164" spans="1:11" ht="15.75" x14ac:dyDescent="0.25">
      <c r="A164" s="136">
        <v>32235</v>
      </c>
      <c r="B164" s="137" t="s">
        <v>1248</v>
      </c>
      <c r="C164" s="138" t="s">
        <v>138</v>
      </c>
      <c r="D164" s="139" t="s">
        <v>139</v>
      </c>
      <c r="E164" s="68">
        <v>0</v>
      </c>
      <c r="F164" s="82">
        <v>0</v>
      </c>
      <c r="G164" s="82">
        <v>0</v>
      </c>
      <c r="H164" s="81" t="s">
        <v>1249</v>
      </c>
      <c r="I164" s="81" t="s">
        <v>136</v>
      </c>
      <c r="J164" s="81" t="s">
        <v>910</v>
      </c>
      <c r="K164" s="81"/>
    </row>
    <row r="165" spans="1:11" ht="15.75" x14ac:dyDescent="0.25">
      <c r="A165" s="141">
        <v>32745</v>
      </c>
      <c r="B165" s="142" t="s">
        <v>1250</v>
      </c>
      <c r="C165" s="143" t="s">
        <v>138</v>
      </c>
      <c r="D165" s="144" t="s">
        <v>136</v>
      </c>
      <c r="E165" s="68">
        <v>2172</v>
      </c>
      <c r="F165" s="82">
        <v>0</v>
      </c>
      <c r="G165" s="82">
        <v>0</v>
      </c>
      <c r="H165" s="81" t="s">
        <v>1251</v>
      </c>
      <c r="I165" s="81" t="s">
        <v>136</v>
      </c>
      <c r="J165" s="81" t="s">
        <v>910</v>
      </c>
      <c r="K165" s="81"/>
    </row>
    <row r="166" spans="1:11" ht="15.75" x14ac:dyDescent="0.25">
      <c r="A166" s="136">
        <v>32621</v>
      </c>
      <c r="B166" s="137" t="s">
        <v>1252</v>
      </c>
      <c r="C166" s="138" t="s">
        <v>138</v>
      </c>
      <c r="D166" s="139" t="s">
        <v>908</v>
      </c>
      <c r="E166" s="68">
        <v>0</v>
      </c>
      <c r="F166" s="82">
        <v>0</v>
      </c>
      <c r="G166" s="82">
        <v>0</v>
      </c>
      <c r="H166" s="81" t="s">
        <v>1253</v>
      </c>
      <c r="I166" s="81" t="s">
        <v>136</v>
      </c>
      <c r="J166" s="81" t="s">
        <v>910</v>
      </c>
      <c r="K166" s="81"/>
    </row>
    <row r="167" spans="1:11" ht="15.75" x14ac:dyDescent="0.25">
      <c r="A167" s="141">
        <v>32913</v>
      </c>
      <c r="B167" s="142" t="s">
        <v>1254</v>
      </c>
      <c r="C167" s="143" t="s">
        <v>137</v>
      </c>
      <c r="D167" s="144" t="s">
        <v>136</v>
      </c>
      <c r="E167" s="68">
        <v>1572</v>
      </c>
      <c r="F167" s="82">
        <v>0</v>
      </c>
      <c r="G167" s="82">
        <v>0</v>
      </c>
      <c r="H167" s="81" t="s">
        <v>1255</v>
      </c>
      <c r="I167" s="81" t="s">
        <v>136</v>
      </c>
      <c r="J167" s="81" t="s">
        <v>910</v>
      </c>
      <c r="K167" s="81"/>
    </row>
    <row r="168" spans="1:11" ht="15.75" x14ac:dyDescent="0.25">
      <c r="A168" s="136">
        <v>95690</v>
      </c>
      <c r="B168" s="137" t="s">
        <v>1256</v>
      </c>
      <c r="C168" s="138" t="s">
        <v>138</v>
      </c>
      <c r="D168" s="139" t="s">
        <v>139</v>
      </c>
      <c r="E168" s="68">
        <v>0</v>
      </c>
      <c r="F168" s="82">
        <v>0</v>
      </c>
      <c r="G168" s="82">
        <v>0</v>
      </c>
      <c r="H168" s="81" t="s">
        <v>1257</v>
      </c>
      <c r="I168" s="81" t="s">
        <v>136</v>
      </c>
      <c r="J168" s="81" t="s">
        <v>910</v>
      </c>
      <c r="K168" s="81"/>
    </row>
    <row r="169" spans="1:11" ht="15.75" x14ac:dyDescent="0.25">
      <c r="A169" s="141">
        <v>32888</v>
      </c>
      <c r="B169" s="142" t="s">
        <v>1258</v>
      </c>
      <c r="C169" s="143" t="s">
        <v>138</v>
      </c>
      <c r="D169" s="144" t="s">
        <v>908</v>
      </c>
      <c r="E169" s="68">
        <v>3474</v>
      </c>
      <c r="F169" s="82">
        <v>0</v>
      </c>
      <c r="G169" s="82">
        <v>0</v>
      </c>
      <c r="H169" s="81" t="s">
        <v>1259</v>
      </c>
      <c r="I169" s="81" t="s">
        <v>136</v>
      </c>
      <c r="J169" s="81" t="s">
        <v>910</v>
      </c>
      <c r="K169" s="81"/>
    </row>
    <row r="170" spans="1:11" ht="15.75" x14ac:dyDescent="0.25">
      <c r="A170" s="136">
        <v>32136</v>
      </c>
      <c r="B170" s="137" t="s">
        <v>1260</v>
      </c>
      <c r="C170" s="138" t="s">
        <v>137</v>
      </c>
      <c r="D170" s="139" t="s">
        <v>136</v>
      </c>
      <c r="E170" s="68">
        <v>28332</v>
      </c>
      <c r="F170" s="82">
        <v>0</v>
      </c>
      <c r="G170" s="82">
        <v>0</v>
      </c>
      <c r="H170" s="81" t="s">
        <v>1261</v>
      </c>
      <c r="I170" s="81" t="s">
        <v>136</v>
      </c>
      <c r="J170" s="81" t="s">
        <v>910</v>
      </c>
      <c r="K170" s="81"/>
    </row>
    <row r="171" spans="1:11" ht="15.75" x14ac:dyDescent="0.25">
      <c r="A171" s="141">
        <v>32393</v>
      </c>
      <c r="B171" s="142" t="s">
        <v>1262</v>
      </c>
      <c r="C171" s="143" t="s">
        <v>138</v>
      </c>
      <c r="D171" s="144" t="s">
        <v>908</v>
      </c>
      <c r="E171" s="68">
        <v>0</v>
      </c>
      <c r="F171" s="82">
        <v>0</v>
      </c>
      <c r="G171" s="82">
        <v>0</v>
      </c>
      <c r="H171" s="81" t="s">
        <v>1263</v>
      </c>
      <c r="I171" s="81" t="s">
        <v>136</v>
      </c>
      <c r="J171" s="81" t="s">
        <v>910</v>
      </c>
      <c r="K171" s="81"/>
    </row>
    <row r="172" spans="1:11" ht="15.75" x14ac:dyDescent="0.25">
      <c r="A172" s="136">
        <v>32043</v>
      </c>
      <c r="B172" s="137" t="s">
        <v>1264</v>
      </c>
      <c r="C172" s="138" t="s">
        <v>138</v>
      </c>
      <c r="D172" s="139" t="s">
        <v>139</v>
      </c>
      <c r="E172" s="68">
        <v>0</v>
      </c>
      <c r="F172" s="82">
        <v>0</v>
      </c>
      <c r="G172" s="82">
        <v>0</v>
      </c>
      <c r="H172" s="81" t="s">
        <v>1265</v>
      </c>
      <c r="I172" s="81" t="s">
        <v>136</v>
      </c>
      <c r="J172" s="81" t="s">
        <v>910</v>
      </c>
      <c r="K172" s="81"/>
    </row>
    <row r="173" spans="1:11" ht="15.75" x14ac:dyDescent="0.25">
      <c r="A173" s="141">
        <v>30360</v>
      </c>
      <c r="B173" s="142" t="s">
        <v>1266</v>
      </c>
      <c r="C173" s="143" t="s">
        <v>137</v>
      </c>
      <c r="D173" s="144" t="s">
        <v>136</v>
      </c>
      <c r="E173" s="68">
        <v>1800</v>
      </c>
      <c r="F173" s="82">
        <v>0</v>
      </c>
      <c r="G173" s="82">
        <v>0</v>
      </c>
      <c r="H173" s="81" t="s">
        <v>1267</v>
      </c>
      <c r="I173" s="81" t="s">
        <v>136</v>
      </c>
      <c r="J173" s="81" t="s">
        <v>910</v>
      </c>
      <c r="K173" s="81" t="s">
        <v>1268</v>
      </c>
    </row>
    <row r="174" spans="1:11" ht="15.75" x14ac:dyDescent="0.25">
      <c r="A174" s="136">
        <v>95195</v>
      </c>
      <c r="B174" s="137" t="s">
        <v>1269</v>
      </c>
      <c r="C174" s="138" t="s">
        <v>138</v>
      </c>
      <c r="D174" s="139" t="s">
        <v>136</v>
      </c>
      <c r="E174" s="68">
        <v>4896</v>
      </c>
      <c r="F174" s="82">
        <v>0</v>
      </c>
      <c r="G174" s="82">
        <v>0</v>
      </c>
      <c r="H174" s="81" t="s">
        <v>1270</v>
      </c>
      <c r="I174" s="81" t="s">
        <v>136</v>
      </c>
      <c r="J174" s="81" t="s">
        <v>910</v>
      </c>
      <c r="K174" s="81"/>
    </row>
    <row r="175" spans="1:11" ht="15.75" x14ac:dyDescent="0.25">
      <c r="A175" s="141">
        <v>32130</v>
      </c>
      <c r="B175" s="142" t="s">
        <v>1271</v>
      </c>
      <c r="C175" s="143" t="s">
        <v>138</v>
      </c>
      <c r="D175" s="144" t="s">
        <v>139</v>
      </c>
      <c r="E175" s="68">
        <v>0</v>
      </c>
      <c r="F175" s="82">
        <v>0</v>
      </c>
      <c r="G175" s="82">
        <v>0</v>
      </c>
      <c r="H175" s="81" t="s">
        <v>1272</v>
      </c>
      <c r="I175" s="81" t="s">
        <v>136</v>
      </c>
      <c r="J175" s="81" t="s">
        <v>910</v>
      </c>
      <c r="K175" s="81"/>
    </row>
    <row r="176" spans="1:11" ht="15.75" x14ac:dyDescent="0.25">
      <c r="A176" s="136">
        <v>95505</v>
      </c>
      <c r="B176" s="137" t="s">
        <v>1273</v>
      </c>
      <c r="C176" s="138" t="s">
        <v>137</v>
      </c>
      <c r="D176" s="139" t="s">
        <v>136</v>
      </c>
      <c r="E176" s="68">
        <v>-1914</v>
      </c>
      <c r="F176" s="82">
        <v>0</v>
      </c>
      <c r="G176" s="82">
        <v>0</v>
      </c>
      <c r="H176" s="81" t="s">
        <v>1274</v>
      </c>
      <c r="I176" s="81" t="s">
        <v>136</v>
      </c>
      <c r="J176" s="81" t="s">
        <v>910</v>
      </c>
      <c r="K176" s="81"/>
    </row>
    <row r="177" spans="1:11" ht="15.75" x14ac:dyDescent="0.25">
      <c r="A177" s="141">
        <v>95909</v>
      </c>
      <c r="B177" s="142" t="s">
        <v>1275</v>
      </c>
      <c r="C177" s="143" t="s">
        <v>138</v>
      </c>
      <c r="D177" s="144" t="s">
        <v>139</v>
      </c>
      <c r="E177" s="68">
        <v>0</v>
      </c>
      <c r="F177" s="82">
        <v>0</v>
      </c>
      <c r="G177" s="82">
        <v>0</v>
      </c>
      <c r="H177" s="81" t="s">
        <v>1276</v>
      </c>
      <c r="I177" s="81" t="s">
        <v>136</v>
      </c>
      <c r="J177" s="81" t="s">
        <v>910</v>
      </c>
      <c r="K177" s="81"/>
    </row>
    <row r="178" spans="1:11" ht="15.75" x14ac:dyDescent="0.25">
      <c r="A178" s="136">
        <v>32420</v>
      </c>
      <c r="B178" s="137" t="s">
        <v>1277</v>
      </c>
      <c r="C178" s="138" t="s">
        <v>138</v>
      </c>
      <c r="D178" s="139" t="s">
        <v>139</v>
      </c>
      <c r="E178" s="68">
        <v>0</v>
      </c>
      <c r="F178" s="82">
        <v>0</v>
      </c>
      <c r="G178" s="82">
        <v>0</v>
      </c>
      <c r="H178" s="81" t="s">
        <v>1278</v>
      </c>
      <c r="I178" s="81" t="s">
        <v>136</v>
      </c>
      <c r="J178" s="81" t="s">
        <v>910</v>
      </c>
      <c r="K178" s="81"/>
    </row>
    <row r="179" spans="1:11" ht="15.75" x14ac:dyDescent="0.25">
      <c r="A179" s="141">
        <v>95193</v>
      </c>
      <c r="B179" s="142" t="s">
        <v>1279</v>
      </c>
      <c r="C179" s="143" t="s">
        <v>137</v>
      </c>
      <c r="D179" s="144" t="s">
        <v>136</v>
      </c>
      <c r="E179" s="68">
        <v>23838</v>
      </c>
      <c r="F179" s="82">
        <v>0</v>
      </c>
      <c r="G179" s="82">
        <v>0</v>
      </c>
      <c r="H179" s="81" t="s">
        <v>1280</v>
      </c>
      <c r="I179" s="81" t="s">
        <v>139</v>
      </c>
      <c r="J179" s="81" t="s">
        <v>910</v>
      </c>
      <c r="K179" s="81"/>
    </row>
    <row r="180" spans="1:11" ht="15.75" x14ac:dyDescent="0.25">
      <c r="A180" s="136">
        <v>32035</v>
      </c>
      <c r="B180" s="137" t="s">
        <v>1281</v>
      </c>
      <c r="C180" s="138" t="s">
        <v>135</v>
      </c>
      <c r="D180" s="139" t="s">
        <v>136</v>
      </c>
      <c r="E180" s="68">
        <v>-8586</v>
      </c>
      <c r="F180" s="82">
        <v>0</v>
      </c>
      <c r="G180" s="82">
        <v>0</v>
      </c>
      <c r="H180" s="81" t="s">
        <v>1282</v>
      </c>
      <c r="I180" s="81" t="s">
        <v>139</v>
      </c>
      <c r="J180" s="81" t="s">
        <v>910</v>
      </c>
      <c r="K180" s="81"/>
    </row>
    <row r="181" spans="1:11" ht="15.75" x14ac:dyDescent="0.25">
      <c r="A181" s="141">
        <v>32546</v>
      </c>
      <c r="B181" s="142" t="s">
        <v>1283</v>
      </c>
      <c r="C181" s="143" t="s">
        <v>138</v>
      </c>
      <c r="D181" s="144" t="s">
        <v>908</v>
      </c>
      <c r="E181" s="68">
        <v>0</v>
      </c>
      <c r="F181" s="82">
        <v>0</v>
      </c>
      <c r="G181" s="82">
        <v>0</v>
      </c>
      <c r="H181" s="81" t="s">
        <v>1284</v>
      </c>
      <c r="I181" s="81" t="s">
        <v>136</v>
      </c>
      <c r="J181" s="81" t="s">
        <v>910</v>
      </c>
      <c r="K181" s="81"/>
    </row>
    <row r="182" spans="1:11" ht="15.75" x14ac:dyDescent="0.25">
      <c r="A182" s="136">
        <v>32129</v>
      </c>
      <c r="B182" s="137" t="s">
        <v>1285</v>
      </c>
      <c r="C182" s="138" t="s">
        <v>138</v>
      </c>
      <c r="D182" s="139" t="s">
        <v>139</v>
      </c>
      <c r="E182" s="68">
        <v>0</v>
      </c>
      <c r="F182" s="82">
        <v>0</v>
      </c>
      <c r="G182" s="82">
        <v>0</v>
      </c>
      <c r="H182" s="81" t="s">
        <v>1286</v>
      </c>
      <c r="I182" s="81" t="s">
        <v>136</v>
      </c>
      <c r="J182" s="81" t="s">
        <v>910</v>
      </c>
      <c r="K182" s="81"/>
    </row>
    <row r="183" spans="1:11" ht="15.75" x14ac:dyDescent="0.25">
      <c r="A183" s="141">
        <v>32257</v>
      </c>
      <c r="B183" s="142" t="s">
        <v>1287</v>
      </c>
      <c r="C183" s="143" t="s">
        <v>138</v>
      </c>
      <c r="D183" s="144" t="s">
        <v>136</v>
      </c>
      <c r="E183" s="68">
        <v>2940</v>
      </c>
      <c r="F183" s="82">
        <v>0</v>
      </c>
      <c r="G183" s="82">
        <v>0</v>
      </c>
      <c r="H183" s="81" t="s">
        <v>1288</v>
      </c>
      <c r="I183" s="81" t="s">
        <v>136</v>
      </c>
      <c r="J183" s="81" t="s">
        <v>910</v>
      </c>
      <c r="K183" s="81"/>
    </row>
    <row r="184" spans="1:11" ht="15.75" x14ac:dyDescent="0.25">
      <c r="A184" s="136">
        <v>32242</v>
      </c>
      <c r="B184" s="137" t="s">
        <v>1289</v>
      </c>
      <c r="C184" s="138" t="s">
        <v>138</v>
      </c>
      <c r="D184" s="139" t="s">
        <v>908</v>
      </c>
      <c r="E184" s="68">
        <v>0</v>
      </c>
      <c r="F184" s="82">
        <v>0</v>
      </c>
      <c r="G184" s="82">
        <v>0</v>
      </c>
      <c r="H184" s="81" t="s">
        <v>1290</v>
      </c>
      <c r="I184" s="81" t="s">
        <v>136</v>
      </c>
      <c r="J184" s="81" t="s">
        <v>910</v>
      </c>
      <c r="K184" s="81"/>
    </row>
    <row r="185" spans="1:11" ht="15.75" x14ac:dyDescent="0.25">
      <c r="A185" s="141">
        <v>43984</v>
      </c>
      <c r="B185" s="142" t="s">
        <v>1291</v>
      </c>
      <c r="C185" s="143" t="s">
        <v>137</v>
      </c>
      <c r="D185" s="144" t="s">
        <v>136</v>
      </c>
      <c r="E185" s="68">
        <v>1152</v>
      </c>
      <c r="F185" s="82">
        <v>0</v>
      </c>
      <c r="G185" s="82">
        <v>0</v>
      </c>
      <c r="H185" s="81" t="s">
        <v>1292</v>
      </c>
      <c r="I185" s="81" t="s">
        <v>136</v>
      </c>
      <c r="J185" s="81" t="s">
        <v>910</v>
      </c>
      <c r="K185" s="81"/>
    </row>
    <row r="186" spans="1:11" ht="15.75" x14ac:dyDescent="0.25">
      <c r="A186" s="136">
        <v>32041</v>
      </c>
      <c r="B186" s="137" t="s">
        <v>1293</v>
      </c>
      <c r="C186" s="138" t="s">
        <v>138</v>
      </c>
      <c r="D186" s="139" t="s">
        <v>139</v>
      </c>
      <c r="E186" s="68">
        <v>216</v>
      </c>
      <c r="F186" s="82">
        <v>0</v>
      </c>
      <c r="G186" s="82">
        <v>0</v>
      </c>
      <c r="H186" s="81" t="s">
        <v>1294</v>
      </c>
      <c r="I186" s="81" t="s">
        <v>136</v>
      </c>
      <c r="J186" s="81" t="s">
        <v>910</v>
      </c>
      <c r="K186" s="81"/>
    </row>
    <row r="187" spans="1:11" ht="15.75" x14ac:dyDescent="0.25">
      <c r="A187" s="141">
        <v>32234</v>
      </c>
      <c r="B187" s="142" t="s">
        <v>1295</v>
      </c>
      <c r="C187" s="143" t="s">
        <v>138</v>
      </c>
      <c r="D187" s="144" t="s">
        <v>908</v>
      </c>
      <c r="E187" s="68">
        <v>0</v>
      </c>
      <c r="F187" s="82">
        <v>0</v>
      </c>
      <c r="G187" s="82">
        <v>0</v>
      </c>
      <c r="H187" s="81" t="s">
        <v>1296</v>
      </c>
      <c r="I187" s="81" t="s">
        <v>136</v>
      </c>
      <c r="J187" s="81" t="s">
        <v>910</v>
      </c>
      <c r="K187" s="81"/>
    </row>
    <row r="188" spans="1:11" ht="15.75" x14ac:dyDescent="0.25">
      <c r="A188" s="136">
        <v>30681</v>
      </c>
      <c r="B188" s="137" t="s">
        <v>1297</v>
      </c>
      <c r="C188" s="138" t="s">
        <v>138</v>
      </c>
      <c r="D188" s="139" t="s">
        <v>136</v>
      </c>
      <c r="E188" s="68">
        <v>-750</v>
      </c>
      <c r="F188" s="82">
        <v>0</v>
      </c>
      <c r="G188" s="82">
        <v>0</v>
      </c>
      <c r="H188" s="81" t="s">
        <v>1298</v>
      </c>
      <c r="I188" s="81" t="s">
        <v>136</v>
      </c>
      <c r="J188" s="81" t="s">
        <v>910</v>
      </c>
      <c r="K188" s="81"/>
    </row>
    <row r="189" spans="1:11" ht="15.75" x14ac:dyDescent="0.25">
      <c r="A189" s="141">
        <v>95002</v>
      </c>
      <c r="B189" s="142" t="s">
        <v>1299</v>
      </c>
      <c r="C189" s="143" t="s">
        <v>138</v>
      </c>
      <c r="D189" s="144" t="s">
        <v>908</v>
      </c>
      <c r="E189" s="68">
        <v>0</v>
      </c>
      <c r="F189" s="82">
        <v>0</v>
      </c>
      <c r="G189" s="82">
        <v>0</v>
      </c>
      <c r="H189" s="81" t="s">
        <v>1300</v>
      </c>
      <c r="I189" s="81" t="s">
        <v>136</v>
      </c>
      <c r="J189" s="81" t="s">
        <v>910</v>
      </c>
      <c r="K189" s="81"/>
    </row>
    <row r="190" spans="1:11" ht="15.75" x14ac:dyDescent="0.25">
      <c r="A190" s="136">
        <v>32885</v>
      </c>
      <c r="B190" s="137" t="s">
        <v>1301</v>
      </c>
      <c r="C190" s="138" t="s">
        <v>138</v>
      </c>
      <c r="D190" s="139" t="s">
        <v>908</v>
      </c>
      <c r="E190" s="68">
        <v>396</v>
      </c>
      <c r="F190" s="82">
        <v>0</v>
      </c>
      <c r="G190" s="82">
        <v>0</v>
      </c>
      <c r="H190" s="81" t="s">
        <v>1302</v>
      </c>
      <c r="I190" s="81" t="s">
        <v>136</v>
      </c>
      <c r="J190" s="81" t="s">
        <v>910</v>
      </c>
      <c r="K190" s="81"/>
    </row>
    <row r="191" spans="1:11" ht="15.75" x14ac:dyDescent="0.25">
      <c r="A191" s="141">
        <v>32429</v>
      </c>
      <c r="B191" s="142" t="s">
        <v>1303</v>
      </c>
      <c r="C191" s="143" t="s">
        <v>137</v>
      </c>
      <c r="D191" s="144" t="s">
        <v>136</v>
      </c>
      <c r="E191" s="68">
        <v>2886</v>
      </c>
      <c r="F191" s="82">
        <v>0</v>
      </c>
      <c r="G191" s="82">
        <v>0</v>
      </c>
      <c r="H191" s="81" t="s">
        <v>1304</v>
      </c>
      <c r="I191" s="81" t="s">
        <v>136</v>
      </c>
      <c r="J191" s="81" t="s">
        <v>910</v>
      </c>
      <c r="K191" s="81"/>
    </row>
    <row r="192" spans="1:11" ht="15.75" x14ac:dyDescent="0.25">
      <c r="A192" s="136">
        <v>43114</v>
      </c>
      <c r="B192" s="137" t="s">
        <v>1305</v>
      </c>
      <c r="C192" s="138" t="s">
        <v>137</v>
      </c>
      <c r="D192" s="139" t="s">
        <v>136</v>
      </c>
      <c r="E192" s="68">
        <v>-672</v>
      </c>
      <c r="F192" s="82">
        <v>0</v>
      </c>
      <c r="G192" s="82">
        <v>0</v>
      </c>
      <c r="H192" s="81" t="s">
        <v>1306</v>
      </c>
      <c r="I192" s="81" t="s">
        <v>136</v>
      </c>
      <c r="J192" s="81" t="s">
        <v>910</v>
      </c>
      <c r="K192" s="81"/>
    </row>
    <row r="193" spans="1:11" ht="15.75" x14ac:dyDescent="0.25">
      <c r="A193" s="141">
        <v>32883</v>
      </c>
      <c r="B193" s="142" t="s">
        <v>1307</v>
      </c>
      <c r="C193" s="143" t="s">
        <v>137</v>
      </c>
      <c r="D193" s="144" t="s">
        <v>136</v>
      </c>
      <c r="E193" s="68">
        <v>2460</v>
      </c>
      <c r="F193" s="82">
        <v>0</v>
      </c>
      <c r="G193" s="82">
        <v>0</v>
      </c>
      <c r="H193" s="81" t="s">
        <v>1308</v>
      </c>
      <c r="I193" s="81" t="s">
        <v>136</v>
      </c>
      <c r="J193" s="81" t="s">
        <v>910</v>
      </c>
      <c r="K193" s="81"/>
    </row>
    <row r="194" spans="1:11" ht="15.75" x14ac:dyDescent="0.25">
      <c r="A194" s="136">
        <v>95734</v>
      </c>
      <c r="B194" s="137" t="s">
        <v>1309</v>
      </c>
      <c r="C194" s="138" t="s">
        <v>137</v>
      </c>
      <c r="D194" s="139" t="s">
        <v>136</v>
      </c>
      <c r="E194" s="68">
        <v>3606</v>
      </c>
      <c r="F194" s="82">
        <v>0</v>
      </c>
      <c r="G194" s="82">
        <v>0</v>
      </c>
      <c r="H194" s="81" t="s">
        <v>1310</v>
      </c>
      <c r="I194" s="81" t="s">
        <v>136</v>
      </c>
      <c r="J194" s="81" t="s">
        <v>910</v>
      </c>
      <c r="K194" s="81"/>
    </row>
    <row r="195" spans="1:11" ht="15.75" x14ac:dyDescent="0.25">
      <c r="A195" s="141">
        <v>32608</v>
      </c>
      <c r="B195" s="142" t="s">
        <v>1311</v>
      </c>
      <c r="C195" s="143" t="s">
        <v>138</v>
      </c>
      <c r="D195" s="144" t="s">
        <v>139</v>
      </c>
      <c r="E195" s="68">
        <v>0</v>
      </c>
      <c r="F195" s="82">
        <v>0</v>
      </c>
      <c r="G195" s="82">
        <v>0</v>
      </c>
      <c r="H195" s="81" t="s">
        <v>1312</v>
      </c>
      <c r="I195" s="81" t="s">
        <v>136</v>
      </c>
      <c r="J195" s="81" t="s">
        <v>910</v>
      </c>
      <c r="K195" s="81"/>
    </row>
    <row r="196" spans="1:11" ht="15.75" x14ac:dyDescent="0.25">
      <c r="A196" s="136">
        <v>34480</v>
      </c>
      <c r="B196" s="137" t="s">
        <v>1313</v>
      </c>
      <c r="C196" s="138" t="s">
        <v>138</v>
      </c>
      <c r="D196" s="139" t="s">
        <v>136</v>
      </c>
      <c r="E196" s="68">
        <v>-1284</v>
      </c>
      <c r="F196" s="82">
        <v>0</v>
      </c>
      <c r="G196" s="82">
        <v>0</v>
      </c>
      <c r="H196" s="81" t="s">
        <v>1314</v>
      </c>
      <c r="I196" s="81" t="s">
        <v>139</v>
      </c>
      <c r="J196" s="81" t="s">
        <v>910</v>
      </c>
      <c r="K196" s="81"/>
    </row>
    <row r="197" spans="1:11" ht="15.75" x14ac:dyDescent="0.25">
      <c r="A197" s="141">
        <v>34530</v>
      </c>
      <c r="B197" s="142" t="s">
        <v>1315</v>
      </c>
      <c r="C197" s="143" t="s">
        <v>138</v>
      </c>
      <c r="D197" s="144" t="s">
        <v>136</v>
      </c>
      <c r="E197" s="68">
        <v>576</v>
      </c>
      <c r="F197" s="82">
        <v>0</v>
      </c>
      <c r="G197" s="82">
        <v>0</v>
      </c>
      <c r="H197" s="81" t="s">
        <v>1316</v>
      </c>
      <c r="I197" s="81" t="s">
        <v>136</v>
      </c>
      <c r="J197" s="81" t="s">
        <v>910</v>
      </c>
      <c r="K197" s="81"/>
    </row>
    <row r="198" spans="1:11" ht="15.75" x14ac:dyDescent="0.25">
      <c r="A198" s="136">
        <v>95243</v>
      </c>
      <c r="B198" s="137" t="s">
        <v>1317</v>
      </c>
      <c r="C198" s="138" t="s">
        <v>138</v>
      </c>
      <c r="D198" s="139" t="s">
        <v>136</v>
      </c>
      <c r="E198" s="68">
        <v>-3276</v>
      </c>
      <c r="F198" s="82">
        <v>0</v>
      </c>
      <c r="G198" s="82">
        <v>0</v>
      </c>
      <c r="H198" s="81" t="s">
        <v>1318</v>
      </c>
      <c r="I198" s="81" t="s">
        <v>136</v>
      </c>
      <c r="J198" s="81" t="s">
        <v>910</v>
      </c>
      <c r="K198" s="81"/>
    </row>
    <row r="199" spans="1:11" ht="15.75" x14ac:dyDescent="0.25">
      <c r="A199" s="141">
        <v>43125</v>
      </c>
      <c r="B199" s="142" t="s">
        <v>1319</v>
      </c>
      <c r="C199" s="143" t="s">
        <v>138</v>
      </c>
      <c r="D199" s="144" t="s">
        <v>139</v>
      </c>
      <c r="E199" s="68">
        <v>0</v>
      </c>
      <c r="F199" s="82">
        <v>0</v>
      </c>
      <c r="G199" s="82">
        <v>0</v>
      </c>
      <c r="H199" s="81" t="s">
        <v>1320</v>
      </c>
      <c r="I199" s="81" t="s">
        <v>136</v>
      </c>
      <c r="J199" s="81" t="s">
        <v>910</v>
      </c>
      <c r="K199" s="81"/>
    </row>
    <row r="200" spans="1:11" ht="15.75" x14ac:dyDescent="0.25">
      <c r="A200" s="136">
        <v>32208</v>
      </c>
      <c r="B200" s="137" t="s">
        <v>1321</v>
      </c>
      <c r="C200" s="138" t="s">
        <v>137</v>
      </c>
      <c r="D200" s="139" t="s">
        <v>136</v>
      </c>
      <c r="E200" s="68">
        <v>-2232</v>
      </c>
      <c r="F200" s="82">
        <v>0</v>
      </c>
      <c r="G200" s="82">
        <v>0</v>
      </c>
      <c r="H200" s="81" t="s">
        <v>1322</v>
      </c>
      <c r="I200" s="81" t="s">
        <v>136</v>
      </c>
      <c r="J200" s="81" t="s">
        <v>910</v>
      </c>
      <c r="K200" s="81"/>
    </row>
    <row r="201" spans="1:11" ht="15.75" x14ac:dyDescent="0.25">
      <c r="A201" s="141">
        <v>33263</v>
      </c>
      <c r="B201" s="142" t="s">
        <v>1323</v>
      </c>
      <c r="C201" s="143" t="s">
        <v>135</v>
      </c>
      <c r="D201" s="144" t="s">
        <v>136</v>
      </c>
      <c r="E201" s="68">
        <v>348</v>
      </c>
      <c r="F201" s="82">
        <v>0</v>
      </c>
      <c r="G201" s="82">
        <v>0</v>
      </c>
      <c r="H201" s="81" t="s">
        <v>1324</v>
      </c>
      <c r="I201" s="81" t="s">
        <v>136</v>
      </c>
      <c r="J201" s="81" t="s">
        <v>910</v>
      </c>
      <c r="K201" s="81"/>
    </row>
    <row r="202" spans="1:11" ht="15.75" x14ac:dyDescent="0.25">
      <c r="A202" s="136">
        <v>31733</v>
      </c>
      <c r="B202" s="137" t="s">
        <v>1325</v>
      </c>
      <c r="C202" s="138" t="s">
        <v>137</v>
      </c>
      <c r="D202" s="139" t="s">
        <v>136</v>
      </c>
      <c r="E202" s="68">
        <v>-330</v>
      </c>
      <c r="F202" s="82">
        <v>0</v>
      </c>
      <c r="G202" s="82">
        <v>0</v>
      </c>
      <c r="H202" s="81" t="s">
        <v>1326</v>
      </c>
      <c r="I202" s="81" t="s">
        <v>136</v>
      </c>
      <c r="J202" s="81" t="s">
        <v>910</v>
      </c>
      <c r="K202" s="81"/>
    </row>
    <row r="203" spans="1:11" ht="15.75" x14ac:dyDescent="0.25">
      <c r="A203" s="141">
        <v>95692</v>
      </c>
      <c r="B203" s="142" t="s">
        <v>1327</v>
      </c>
      <c r="C203" s="143" t="s">
        <v>138</v>
      </c>
      <c r="D203" s="144" t="s">
        <v>908</v>
      </c>
      <c r="E203" s="68">
        <v>54</v>
      </c>
      <c r="F203" s="82">
        <v>0</v>
      </c>
      <c r="G203" s="82">
        <v>0</v>
      </c>
      <c r="H203" s="81" t="s">
        <v>1328</v>
      </c>
      <c r="I203" s="81" t="s">
        <v>136</v>
      </c>
      <c r="J203" s="81" t="s">
        <v>910</v>
      </c>
      <c r="K203" s="81"/>
    </row>
    <row r="204" spans="1:11" ht="15.75" x14ac:dyDescent="0.25">
      <c r="A204" s="136">
        <v>95126</v>
      </c>
      <c r="B204" s="137" t="s">
        <v>1329</v>
      </c>
      <c r="C204" s="138" t="s">
        <v>138</v>
      </c>
      <c r="D204" s="139" t="s">
        <v>136</v>
      </c>
      <c r="E204" s="68">
        <v>576</v>
      </c>
      <c r="F204" s="82">
        <v>0</v>
      </c>
      <c r="G204" s="82">
        <v>0</v>
      </c>
      <c r="H204" s="81" t="s">
        <v>1330</v>
      </c>
      <c r="I204" s="81" t="s">
        <v>136</v>
      </c>
      <c r="J204" s="81" t="s">
        <v>910</v>
      </c>
      <c r="K204" s="81" t="s">
        <v>1331</v>
      </c>
    </row>
    <row r="205" spans="1:11" ht="15.75" x14ac:dyDescent="0.25">
      <c r="A205" s="141">
        <v>95055</v>
      </c>
      <c r="B205" s="142" t="s">
        <v>1332</v>
      </c>
      <c r="C205" s="143" t="s">
        <v>138</v>
      </c>
      <c r="D205" s="144" t="s">
        <v>908</v>
      </c>
      <c r="E205" s="68">
        <v>648</v>
      </c>
      <c r="F205" s="82">
        <v>0</v>
      </c>
      <c r="G205" s="82">
        <v>0</v>
      </c>
      <c r="H205" s="81" t="s">
        <v>1333</v>
      </c>
      <c r="I205" s="81" t="s">
        <v>136</v>
      </c>
      <c r="J205" s="81" t="s">
        <v>910</v>
      </c>
      <c r="K205" s="81"/>
    </row>
    <row r="206" spans="1:11" ht="15.75" x14ac:dyDescent="0.25">
      <c r="A206" s="136">
        <v>95603</v>
      </c>
      <c r="B206" s="137" t="s">
        <v>1334</v>
      </c>
      <c r="C206" s="138" t="s">
        <v>138</v>
      </c>
      <c r="D206" s="139" t="s">
        <v>136</v>
      </c>
      <c r="E206" s="68">
        <v>900</v>
      </c>
      <c r="F206" s="82">
        <v>0</v>
      </c>
      <c r="G206" s="82">
        <v>0</v>
      </c>
      <c r="H206" s="81" t="s">
        <v>1335</v>
      </c>
      <c r="I206" s="81" t="s">
        <v>136</v>
      </c>
      <c r="J206" s="81" t="s">
        <v>910</v>
      </c>
      <c r="K206" s="81"/>
    </row>
    <row r="207" spans="1:11" ht="15.75" x14ac:dyDescent="0.25">
      <c r="A207" s="141">
        <v>32653</v>
      </c>
      <c r="B207" s="142" t="s">
        <v>1336</v>
      </c>
      <c r="C207" s="143" t="s">
        <v>138</v>
      </c>
      <c r="D207" s="144" t="s">
        <v>908</v>
      </c>
      <c r="E207" s="68">
        <v>1794</v>
      </c>
      <c r="F207" s="82">
        <v>0</v>
      </c>
      <c r="G207" s="82">
        <v>0</v>
      </c>
      <c r="H207" s="81" t="s">
        <v>1337</v>
      </c>
      <c r="I207" s="81" t="s">
        <v>136</v>
      </c>
      <c r="J207" s="81" t="s">
        <v>910</v>
      </c>
      <c r="K207" s="81"/>
    </row>
    <row r="208" spans="1:11" ht="15.75" x14ac:dyDescent="0.25">
      <c r="A208" s="136">
        <v>95089</v>
      </c>
      <c r="B208" s="137" t="s">
        <v>1338</v>
      </c>
      <c r="C208" s="138" t="s">
        <v>137</v>
      </c>
      <c r="D208" s="139" t="s">
        <v>136</v>
      </c>
      <c r="E208" s="68">
        <v>1602</v>
      </c>
      <c r="F208" s="82">
        <v>0</v>
      </c>
      <c r="G208" s="82">
        <v>0</v>
      </c>
      <c r="H208" s="81" t="s">
        <v>1339</v>
      </c>
      <c r="I208" s="81" t="s">
        <v>136</v>
      </c>
      <c r="J208" s="81" t="s">
        <v>910</v>
      </c>
      <c r="K208" s="81"/>
    </row>
    <row r="209" spans="1:11" ht="15.75" x14ac:dyDescent="0.25">
      <c r="A209" s="141">
        <v>32196</v>
      </c>
      <c r="B209" s="142" t="s">
        <v>1340</v>
      </c>
      <c r="C209" s="143" t="s">
        <v>137</v>
      </c>
      <c r="D209" s="144" t="s">
        <v>136</v>
      </c>
      <c r="E209" s="68">
        <v>1356</v>
      </c>
      <c r="F209" s="82">
        <v>0</v>
      </c>
      <c r="G209" s="82">
        <v>0</v>
      </c>
      <c r="H209" s="81" t="s">
        <v>1341</v>
      </c>
      <c r="I209" s="81" t="s">
        <v>136</v>
      </c>
      <c r="J209" s="81" t="s">
        <v>910</v>
      </c>
      <c r="K209" s="81"/>
    </row>
    <row r="210" spans="1:11" ht="15.75" x14ac:dyDescent="0.25">
      <c r="A210" s="136">
        <v>32612</v>
      </c>
      <c r="B210" s="137" t="s">
        <v>1342</v>
      </c>
      <c r="C210" s="138" t="s">
        <v>138</v>
      </c>
      <c r="D210" s="139" t="s">
        <v>139</v>
      </c>
      <c r="E210" s="68">
        <v>1392</v>
      </c>
      <c r="F210" s="82">
        <v>0</v>
      </c>
      <c r="G210" s="82">
        <v>0</v>
      </c>
      <c r="H210" s="81" t="s">
        <v>1343</v>
      </c>
      <c r="I210" s="81" t="s">
        <v>136</v>
      </c>
      <c r="J210" s="81" t="s">
        <v>910</v>
      </c>
      <c r="K210" s="81"/>
    </row>
    <row r="211" spans="1:11" ht="15.75" x14ac:dyDescent="0.25">
      <c r="A211" s="141">
        <v>34668</v>
      </c>
      <c r="B211" s="142" t="s">
        <v>1344</v>
      </c>
      <c r="C211" s="143" t="s">
        <v>137</v>
      </c>
      <c r="D211" s="144" t="s">
        <v>136</v>
      </c>
      <c r="E211" s="68">
        <v>-786</v>
      </c>
      <c r="F211" s="82">
        <v>0</v>
      </c>
      <c r="G211" s="82">
        <v>0</v>
      </c>
      <c r="H211" s="81" t="s">
        <v>1345</v>
      </c>
      <c r="I211" s="81" t="s">
        <v>136</v>
      </c>
      <c r="J211" s="81" t="s">
        <v>910</v>
      </c>
      <c r="K211" s="81"/>
    </row>
    <row r="212" spans="1:11" ht="15.75" x14ac:dyDescent="0.25">
      <c r="A212" s="136">
        <v>32237</v>
      </c>
      <c r="B212" s="137" t="s">
        <v>1346</v>
      </c>
      <c r="C212" s="138" t="s">
        <v>138</v>
      </c>
      <c r="D212" s="139" t="s">
        <v>136</v>
      </c>
      <c r="E212" s="68">
        <v>996</v>
      </c>
      <c r="F212" s="82">
        <v>0</v>
      </c>
      <c r="G212" s="82">
        <v>0</v>
      </c>
      <c r="H212" s="81" t="s">
        <v>1347</v>
      </c>
      <c r="I212" s="81" t="s">
        <v>136</v>
      </c>
      <c r="J212" s="81" t="s">
        <v>910</v>
      </c>
      <c r="K212" s="81"/>
    </row>
    <row r="213" spans="1:11" ht="15.75" x14ac:dyDescent="0.25">
      <c r="A213" s="141">
        <v>32610</v>
      </c>
      <c r="B213" s="142" t="s">
        <v>1348</v>
      </c>
      <c r="C213" s="143" t="s">
        <v>138</v>
      </c>
      <c r="D213" s="144" t="s">
        <v>139</v>
      </c>
      <c r="E213" s="68">
        <v>0</v>
      </c>
      <c r="F213" s="82">
        <v>0</v>
      </c>
      <c r="G213" s="82">
        <v>0</v>
      </c>
      <c r="H213" s="81" t="s">
        <v>1349</v>
      </c>
      <c r="I213" s="81" t="s">
        <v>136</v>
      </c>
      <c r="J213" s="81" t="s">
        <v>910</v>
      </c>
      <c r="K213" s="81"/>
    </row>
    <row r="214" spans="1:11" ht="15.75" x14ac:dyDescent="0.25">
      <c r="A214" s="136">
        <v>30358</v>
      </c>
      <c r="B214" s="137" t="s">
        <v>1350</v>
      </c>
      <c r="C214" s="138" t="s">
        <v>138</v>
      </c>
      <c r="D214" s="139" t="s">
        <v>136</v>
      </c>
      <c r="E214" s="68">
        <v>6324</v>
      </c>
      <c r="F214" s="82">
        <v>0</v>
      </c>
      <c r="G214" s="82">
        <v>0</v>
      </c>
      <c r="H214" s="81" t="s">
        <v>1351</v>
      </c>
      <c r="I214" s="81" t="s">
        <v>136</v>
      </c>
      <c r="J214" s="81" t="s">
        <v>910</v>
      </c>
      <c r="K214" s="81"/>
    </row>
    <row r="215" spans="1:11" ht="15.75" x14ac:dyDescent="0.25">
      <c r="A215" s="141">
        <v>32874</v>
      </c>
      <c r="B215" s="142" t="s">
        <v>1352</v>
      </c>
      <c r="C215" s="143" t="s">
        <v>137</v>
      </c>
      <c r="D215" s="144" t="s">
        <v>136</v>
      </c>
      <c r="E215" s="68">
        <v>-1260</v>
      </c>
      <c r="F215" s="82">
        <v>0</v>
      </c>
      <c r="G215" s="82">
        <v>0</v>
      </c>
      <c r="H215" s="81" t="s">
        <v>1353</v>
      </c>
      <c r="I215" s="81" t="s">
        <v>136</v>
      </c>
      <c r="J215" s="81" t="s">
        <v>910</v>
      </c>
      <c r="K215" s="81"/>
    </row>
    <row r="216" spans="1:11" ht="15.75" x14ac:dyDescent="0.25">
      <c r="A216" s="136">
        <v>32615</v>
      </c>
      <c r="B216" s="137" t="s">
        <v>1354</v>
      </c>
      <c r="C216" s="138" t="s">
        <v>137</v>
      </c>
      <c r="D216" s="139" t="s">
        <v>136</v>
      </c>
      <c r="E216" s="68">
        <v>4668</v>
      </c>
      <c r="F216" s="82">
        <v>0</v>
      </c>
      <c r="G216" s="82">
        <v>0</v>
      </c>
      <c r="H216" s="81" t="s">
        <v>1355</v>
      </c>
      <c r="I216" s="81" t="s">
        <v>136</v>
      </c>
      <c r="J216" s="81" t="s">
        <v>910</v>
      </c>
      <c r="K216" s="81"/>
    </row>
    <row r="217" spans="1:11" ht="15.75" x14ac:dyDescent="0.25">
      <c r="A217" s="141">
        <v>43763</v>
      </c>
      <c r="B217" s="142" t="s">
        <v>1356</v>
      </c>
      <c r="C217" s="143" t="s">
        <v>137</v>
      </c>
      <c r="D217" s="144" t="s">
        <v>136</v>
      </c>
      <c r="E217" s="68">
        <v>-2268</v>
      </c>
      <c r="F217" s="82">
        <v>0</v>
      </c>
      <c r="G217" s="82">
        <v>0</v>
      </c>
      <c r="H217" s="81" t="s">
        <v>1357</v>
      </c>
      <c r="I217" s="81" t="s">
        <v>136</v>
      </c>
      <c r="J217" s="81" t="s">
        <v>910</v>
      </c>
      <c r="K217" s="81"/>
    </row>
    <row r="218" spans="1:11" ht="15.75" x14ac:dyDescent="0.25">
      <c r="A218" s="136">
        <v>95353</v>
      </c>
      <c r="B218" s="137" t="s">
        <v>1358</v>
      </c>
      <c r="C218" s="138" t="s">
        <v>137</v>
      </c>
      <c r="D218" s="139" t="s">
        <v>136</v>
      </c>
      <c r="E218" s="68">
        <v>17460</v>
      </c>
      <c r="F218" s="82">
        <v>0</v>
      </c>
      <c r="G218" s="82">
        <v>0</v>
      </c>
      <c r="H218" s="81" t="s">
        <v>1359</v>
      </c>
      <c r="I218" s="81" t="s">
        <v>136</v>
      </c>
      <c r="J218" s="81" t="s">
        <v>910</v>
      </c>
      <c r="K218" s="81"/>
    </row>
    <row r="219" spans="1:11" ht="15.75" x14ac:dyDescent="0.25">
      <c r="A219" s="141">
        <v>32204</v>
      </c>
      <c r="B219" s="142" t="s">
        <v>1360</v>
      </c>
      <c r="C219" s="143" t="s">
        <v>138</v>
      </c>
      <c r="D219" s="144" t="s">
        <v>136</v>
      </c>
      <c r="E219" s="68">
        <v>138</v>
      </c>
      <c r="F219" s="82">
        <v>0</v>
      </c>
      <c r="G219" s="82">
        <v>0</v>
      </c>
      <c r="H219" s="81" t="s">
        <v>1361</v>
      </c>
      <c r="I219" s="81" t="s">
        <v>136</v>
      </c>
      <c r="J219" s="81" t="s">
        <v>910</v>
      </c>
      <c r="K219" s="81"/>
    </row>
    <row r="220" spans="1:11" ht="15.75" x14ac:dyDescent="0.25">
      <c r="A220" s="136">
        <v>95092</v>
      </c>
      <c r="B220" s="137" t="s">
        <v>1362</v>
      </c>
      <c r="C220" s="138" t="s">
        <v>137</v>
      </c>
      <c r="D220" s="139" t="s">
        <v>136</v>
      </c>
      <c r="E220" s="68">
        <v>-156</v>
      </c>
      <c r="F220" s="82">
        <v>0</v>
      </c>
      <c r="G220" s="82">
        <v>0</v>
      </c>
      <c r="H220" s="81" t="s">
        <v>1363</v>
      </c>
      <c r="I220" s="81" t="s">
        <v>136</v>
      </c>
      <c r="J220" s="81" t="s">
        <v>910</v>
      </c>
      <c r="K220" s="81"/>
    </row>
    <row r="221" spans="1:11" ht="15.75" x14ac:dyDescent="0.25">
      <c r="A221" s="141">
        <v>32616</v>
      </c>
      <c r="B221" s="142" t="s">
        <v>1364</v>
      </c>
      <c r="C221" s="143" t="s">
        <v>135</v>
      </c>
      <c r="D221" s="144" t="s">
        <v>136</v>
      </c>
      <c r="E221" s="68">
        <v>4368</v>
      </c>
      <c r="F221" s="82">
        <v>0</v>
      </c>
      <c r="G221" s="82">
        <v>0</v>
      </c>
      <c r="H221" s="81" t="s">
        <v>1365</v>
      </c>
      <c r="I221" s="81" t="s">
        <v>136</v>
      </c>
      <c r="J221" s="81" t="s">
        <v>910</v>
      </c>
      <c r="K221" s="81"/>
    </row>
    <row r="222" spans="1:11" ht="15.75" x14ac:dyDescent="0.25">
      <c r="A222" s="136">
        <v>43317</v>
      </c>
      <c r="B222" s="137" t="s">
        <v>1366</v>
      </c>
      <c r="C222" s="138" t="s">
        <v>135</v>
      </c>
      <c r="D222" s="139" t="s">
        <v>136</v>
      </c>
      <c r="E222" s="68">
        <v>2016</v>
      </c>
      <c r="F222" s="82">
        <v>0</v>
      </c>
      <c r="G222" s="82">
        <v>0</v>
      </c>
      <c r="H222" s="81" t="s">
        <v>1367</v>
      </c>
      <c r="I222" s="81" t="s">
        <v>136</v>
      </c>
      <c r="J222" s="81" t="s">
        <v>910</v>
      </c>
      <c r="K222" s="81"/>
    </row>
    <row r="223" spans="1:11" ht="15.75" x14ac:dyDescent="0.25">
      <c r="A223" s="141">
        <v>95705</v>
      </c>
      <c r="B223" s="142" t="s">
        <v>1368</v>
      </c>
      <c r="C223" s="143" t="s">
        <v>138</v>
      </c>
      <c r="D223" s="144" t="s">
        <v>908</v>
      </c>
      <c r="E223" s="68">
        <v>0</v>
      </c>
      <c r="F223" s="82">
        <v>0</v>
      </c>
      <c r="G223" s="82">
        <v>0</v>
      </c>
      <c r="H223" s="81" t="s">
        <v>1369</v>
      </c>
      <c r="I223" s="81" t="s">
        <v>136</v>
      </c>
      <c r="J223" s="81" t="s">
        <v>910</v>
      </c>
      <c r="K223" s="81"/>
    </row>
    <row r="224" spans="1:11" ht="15.75" x14ac:dyDescent="0.25">
      <c r="A224" s="136">
        <v>32613</v>
      </c>
      <c r="B224" s="137" t="s">
        <v>1370</v>
      </c>
      <c r="C224" s="138" t="s">
        <v>138</v>
      </c>
      <c r="D224" s="139" t="s">
        <v>136</v>
      </c>
      <c r="E224" s="68">
        <v>2004</v>
      </c>
      <c r="F224" s="82">
        <v>0</v>
      </c>
      <c r="G224" s="82">
        <v>0</v>
      </c>
      <c r="H224" s="81" t="s">
        <v>1371</v>
      </c>
      <c r="I224" s="81" t="s">
        <v>136</v>
      </c>
      <c r="J224" s="81" t="s">
        <v>910</v>
      </c>
      <c r="K224" s="81"/>
    </row>
    <row r="225" spans="1:11" ht="15.75" x14ac:dyDescent="0.25">
      <c r="A225" s="141">
        <v>32742</v>
      </c>
      <c r="B225" s="142" t="s">
        <v>1372</v>
      </c>
      <c r="C225" s="143" t="s">
        <v>138</v>
      </c>
      <c r="D225" s="144" t="s">
        <v>908</v>
      </c>
      <c r="E225" s="68">
        <v>0</v>
      </c>
      <c r="F225" s="82">
        <v>0</v>
      </c>
      <c r="G225" s="82">
        <v>0</v>
      </c>
      <c r="H225" s="81" t="s">
        <v>1373</v>
      </c>
      <c r="I225" s="81" t="s">
        <v>136</v>
      </c>
      <c r="J225" s="81" t="s">
        <v>910</v>
      </c>
      <c r="K225" s="81"/>
    </row>
    <row r="226" spans="1:11" ht="15.75" x14ac:dyDescent="0.25">
      <c r="A226" s="136">
        <v>30851</v>
      </c>
      <c r="B226" s="137" t="s">
        <v>1374</v>
      </c>
      <c r="C226" s="138" t="s">
        <v>135</v>
      </c>
      <c r="D226" s="139" t="s">
        <v>136</v>
      </c>
      <c r="E226" s="68">
        <v>-432</v>
      </c>
      <c r="F226" s="82">
        <v>0</v>
      </c>
      <c r="G226" s="82">
        <v>0</v>
      </c>
      <c r="H226" s="81" t="s">
        <v>1375</v>
      </c>
      <c r="I226" s="81" t="s">
        <v>136</v>
      </c>
      <c r="J226" s="81" t="s">
        <v>910</v>
      </c>
      <c r="K226" s="81"/>
    </row>
    <row r="227" spans="1:11" ht="15.75" x14ac:dyDescent="0.25">
      <c r="A227" s="141">
        <v>32060</v>
      </c>
      <c r="B227" s="142" t="s">
        <v>1376</v>
      </c>
      <c r="C227" s="143" t="s">
        <v>135</v>
      </c>
      <c r="D227" s="144" t="s">
        <v>136</v>
      </c>
      <c r="E227" s="68">
        <v>19698</v>
      </c>
      <c r="F227" s="82">
        <v>0</v>
      </c>
      <c r="G227" s="82">
        <v>0</v>
      </c>
      <c r="H227" s="81" t="s">
        <v>1377</v>
      </c>
      <c r="I227" s="81" t="s">
        <v>136</v>
      </c>
      <c r="J227" s="81" t="s">
        <v>910</v>
      </c>
      <c r="K227" s="81"/>
    </row>
    <row r="228" spans="1:11" ht="15.75" x14ac:dyDescent="0.25">
      <c r="A228" s="136">
        <v>32210</v>
      </c>
      <c r="B228" s="137" t="s">
        <v>1378</v>
      </c>
      <c r="C228" s="138" t="s">
        <v>138</v>
      </c>
      <c r="D228" s="139" t="s">
        <v>136</v>
      </c>
      <c r="E228" s="68">
        <v>7038</v>
      </c>
      <c r="F228" s="82">
        <v>0</v>
      </c>
      <c r="G228" s="82">
        <v>0</v>
      </c>
      <c r="H228" s="81" t="s">
        <v>1379</v>
      </c>
      <c r="I228" s="81" t="s">
        <v>136</v>
      </c>
      <c r="J228" s="81" t="s">
        <v>910</v>
      </c>
      <c r="K228" s="81"/>
    </row>
    <row r="229" spans="1:11" ht="15.75" x14ac:dyDescent="0.25">
      <c r="A229" s="141">
        <v>43124</v>
      </c>
      <c r="B229" s="142" t="s">
        <v>1380</v>
      </c>
      <c r="C229" s="143" t="s">
        <v>138</v>
      </c>
      <c r="D229" s="144" t="s">
        <v>908</v>
      </c>
      <c r="E229" s="68">
        <v>0</v>
      </c>
      <c r="F229" s="82">
        <v>0</v>
      </c>
      <c r="G229" s="82">
        <v>0</v>
      </c>
      <c r="H229" s="81" t="s">
        <v>1381</v>
      </c>
      <c r="I229" s="81" t="s">
        <v>136</v>
      </c>
      <c r="J229" s="81" t="s">
        <v>910</v>
      </c>
      <c r="K229" s="81"/>
    </row>
    <row r="230" spans="1:11" ht="15.75" x14ac:dyDescent="0.25">
      <c r="A230" s="136">
        <v>34614</v>
      </c>
      <c r="B230" s="137" t="s">
        <v>1382</v>
      </c>
      <c r="C230" s="138" t="s">
        <v>137</v>
      </c>
      <c r="D230" s="139" t="s">
        <v>136</v>
      </c>
      <c r="E230" s="68">
        <v>528</v>
      </c>
      <c r="F230" s="82">
        <v>0</v>
      </c>
      <c r="G230" s="82">
        <v>0</v>
      </c>
      <c r="H230" s="81" t="s">
        <v>1383</v>
      </c>
      <c r="I230" s="81" t="s">
        <v>136</v>
      </c>
      <c r="J230" s="81" t="s">
        <v>910</v>
      </c>
      <c r="K230" s="81"/>
    </row>
    <row r="231" spans="1:11" ht="15.75" x14ac:dyDescent="0.25">
      <c r="A231" s="141">
        <v>32238</v>
      </c>
      <c r="B231" s="142" t="s">
        <v>1384</v>
      </c>
      <c r="C231" s="143" t="s">
        <v>138</v>
      </c>
      <c r="D231" s="144" t="s">
        <v>136</v>
      </c>
      <c r="E231" s="68">
        <v>1968</v>
      </c>
      <c r="F231" s="82">
        <v>0</v>
      </c>
      <c r="G231" s="82">
        <v>0</v>
      </c>
      <c r="H231" s="81" t="s">
        <v>1385</v>
      </c>
      <c r="I231" s="81" t="s">
        <v>136</v>
      </c>
      <c r="J231" s="81" t="s">
        <v>910</v>
      </c>
      <c r="K231" s="81"/>
    </row>
    <row r="232" spans="1:11" ht="15.75" x14ac:dyDescent="0.25">
      <c r="A232" s="136">
        <v>32639</v>
      </c>
      <c r="B232" s="137" t="s">
        <v>1386</v>
      </c>
      <c r="C232" s="138" t="s">
        <v>137</v>
      </c>
      <c r="D232" s="139" t="s">
        <v>136</v>
      </c>
      <c r="E232" s="68">
        <v>5250</v>
      </c>
      <c r="F232" s="82">
        <v>0</v>
      </c>
      <c r="G232" s="82">
        <v>0</v>
      </c>
      <c r="H232" s="81" t="s">
        <v>1387</v>
      </c>
      <c r="I232" s="81" t="s">
        <v>136</v>
      </c>
      <c r="J232" s="81" t="s">
        <v>910</v>
      </c>
      <c r="K232" s="81"/>
    </row>
    <row r="233" spans="1:11" ht="15.75" x14ac:dyDescent="0.25">
      <c r="A233" s="141">
        <v>32920</v>
      </c>
      <c r="B233" s="142" t="s">
        <v>1388</v>
      </c>
      <c r="C233" s="143" t="s">
        <v>135</v>
      </c>
      <c r="D233" s="144" t="s">
        <v>136</v>
      </c>
      <c r="E233" s="68">
        <v>4158</v>
      </c>
      <c r="F233" s="82">
        <v>0</v>
      </c>
      <c r="G233" s="82">
        <v>0</v>
      </c>
      <c r="H233" s="81" t="s">
        <v>1389</v>
      </c>
      <c r="I233" s="81" t="s">
        <v>136</v>
      </c>
      <c r="J233" s="81" t="s">
        <v>910</v>
      </c>
      <c r="K233" s="81"/>
    </row>
    <row r="234" spans="1:11" ht="15.75" x14ac:dyDescent="0.25">
      <c r="A234" s="136">
        <v>43772</v>
      </c>
      <c r="B234" s="137" t="s">
        <v>1390</v>
      </c>
      <c r="C234" s="138" t="s">
        <v>137</v>
      </c>
      <c r="D234" s="139" t="s">
        <v>136</v>
      </c>
      <c r="E234" s="68">
        <v>-4824</v>
      </c>
      <c r="F234" s="82">
        <v>0</v>
      </c>
      <c r="G234" s="82">
        <v>0</v>
      </c>
      <c r="H234" s="81" t="s">
        <v>1391</v>
      </c>
      <c r="I234" s="81" t="s">
        <v>136</v>
      </c>
      <c r="J234" s="81" t="s">
        <v>910</v>
      </c>
      <c r="K234" s="81"/>
    </row>
    <row r="235" spans="1:11" ht="15.75" x14ac:dyDescent="0.25">
      <c r="A235" s="141">
        <v>8295</v>
      </c>
      <c r="B235" s="142" t="s">
        <v>1392</v>
      </c>
      <c r="C235" s="143" t="s">
        <v>138</v>
      </c>
      <c r="D235" s="144" t="s">
        <v>136</v>
      </c>
      <c r="E235" s="68">
        <v>936</v>
      </c>
      <c r="F235" s="82">
        <v>0</v>
      </c>
      <c r="G235" s="82">
        <v>0</v>
      </c>
      <c r="H235" s="81" t="s">
        <v>1393</v>
      </c>
      <c r="I235" s="81" t="s">
        <v>136</v>
      </c>
      <c r="J235" s="81" t="s">
        <v>910</v>
      </c>
      <c r="K235" s="81"/>
    </row>
    <row r="236" spans="1:11" ht="15.75" x14ac:dyDescent="0.25">
      <c r="A236" s="136">
        <v>32622</v>
      </c>
      <c r="B236" s="137" t="s">
        <v>1394</v>
      </c>
      <c r="C236" s="138" t="s">
        <v>137</v>
      </c>
      <c r="D236" s="139" t="s">
        <v>136</v>
      </c>
      <c r="E236" s="68">
        <v>1182</v>
      </c>
      <c r="F236" s="82">
        <v>0</v>
      </c>
      <c r="G236" s="82">
        <v>0</v>
      </c>
      <c r="H236" s="81" t="s">
        <v>1395</v>
      </c>
      <c r="I236" s="81" t="s">
        <v>136</v>
      </c>
      <c r="J236" s="81" t="s">
        <v>910</v>
      </c>
      <c r="K236" s="81"/>
    </row>
    <row r="237" spans="1:11" ht="15.75" x14ac:dyDescent="0.25">
      <c r="A237" s="141">
        <v>95677</v>
      </c>
      <c r="B237" s="142" t="s">
        <v>1396</v>
      </c>
      <c r="C237" s="143" t="s">
        <v>137</v>
      </c>
      <c r="D237" s="144" t="s">
        <v>136</v>
      </c>
      <c r="E237" s="68">
        <v>1350</v>
      </c>
      <c r="F237" s="82">
        <v>0</v>
      </c>
      <c r="G237" s="82">
        <v>0</v>
      </c>
      <c r="H237" s="81" t="s">
        <v>1397</v>
      </c>
      <c r="I237" s="81" t="s">
        <v>136</v>
      </c>
      <c r="J237" s="81" t="s">
        <v>910</v>
      </c>
      <c r="K237" s="81"/>
    </row>
    <row r="238" spans="1:11" ht="15.75" x14ac:dyDescent="0.25">
      <c r="A238" s="136">
        <v>31185</v>
      </c>
      <c r="B238" s="137" t="s">
        <v>1398</v>
      </c>
      <c r="C238" s="138" t="s">
        <v>137</v>
      </c>
      <c r="D238" s="139" t="s">
        <v>136</v>
      </c>
      <c r="E238" s="68">
        <v>582</v>
      </c>
      <c r="F238" s="82">
        <v>0</v>
      </c>
      <c r="G238" s="82">
        <v>0</v>
      </c>
      <c r="H238" s="81" t="s">
        <v>1399</v>
      </c>
      <c r="I238" s="81" t="s">
        <v>136</v>
      </c>
      <c r="J238" s="81" t="s">
        <v>910</v>
      </c>
      <c r="K238" s="81"/>
    </row>
    <row r="239" spans="1:11" ht="15.75" x14ac:dyDescent="0.25">
      <c r="A239" s="141">
        <v>95270</v>
      </c>
      <c r="B239" s="142" t="s">
        <v>1400</v>
      </c>
      <c r="C239" s="143" t="s">
        <v>138</v>
      </c>
      <c r="D239" s="144" t="s">
        <v>908</v>
      </c>
      <c r="E239" s="68">
        <v>-480</v>
      </c>
      <c r="F239" s="82">
        <v>0</v>
      </c>
      <c r="G239" s="82">
        <v>0</v>
      </c>
      <c r="H239" s="81" t="s">
        <v>1401</v>
      </c>
      <c r="I239" s="81" t="s">
        <v>136</v>
      </c>
      <c r="J239" s="81" t="s">
        <v>910</v>
      </c>
      <c r="K239" s="81"/>
    </row>
    <row r="240" spans="1:11" ht="15.75" x14ac:dyDescent="0.25">
      <c r="A240" s="136">
        <v>31783</v>
      </c>
      <c r="B240" s="137" t="s">
        <v>1402</v>
      </c>
      <c r="C240" s="138" t="s">
        <v>135</v>
      </c>
      <c r="D240" s="139" t="s">
        <v>136</v>
      </c>
      <c r="E240" s="68">
        <v>654</v>
      </c>
      <c r="F240" s="82">
        <v>0</v>
      </c>
      <c r="G240" s="82">
        <v>0</v>
      </c>
      <c r="H240" s="81" t="s">
        <v>1403</v>
      </c>
      <c r="I240" s="81" t="s">
        <v>136</v>
      </c>
      <c r="J240" s="81" t="s">
        <v>910</v>
      </c>
      <c r="K240" s="81"/>
    </row>
    <row r="241" spans="1:11" ht="15.75" x14ac:dyDescent="0.25">
      <c r="A241" s="141">
        <v>32550</v>
      </c>
      <c r="B241" s="142" t="s">
        <v>1404</v>
      </c>
      <c r="C241" s="143" t="s">
        <v>137</v>
      </c>
      <c r="D241" s="144" t="s">
        <v>136</v>
      </c>
      <c r="E241" s="68">
        <v>2382</v>
      </c>
      <c r="F241" s="82">
        <v>0</v>
      </c>
      <c r="G241" s="82">
        <v>0</v>
      </c>
      <c r="H241" s="81" t="s">
        <v>1405</v>
      </c>
      <c r="I241" s="81" t="s">
        <v>136</v>
      </c>
      <c r="J241" s="81" t="s">
        <v>910</v>
      </c>
      <c r="K241" s="81"/>
    </row>
    <row r="242" spans="1:11" ht="15.75" x14ac:dyDescent="0.25">
      <c r="A242" s="136">
        <v>32882</v>
      </c>
      <c r="B242" s="137" t="s">
        <v>1406</v>
      </c>
      <c r="C242" s="138" t="s">
        <v>135</v>
      </c>
      <c r="D242" s="139" t="s">
        <v>136</v>
      </c>
      <c r="E242" s="68">
        <v>-156</v>
      </c>
      <c r="F242" s="82">
        <v>0</v>
      </c>
      <c r="G242" s="82">
        <v>0</v>
      </c>
      <c r="H242" s="81" t="s">
        <v>1407</v>
      </c>
      <c r="I242" s="81" t="s">
        <v>136</v>
      </c>
      <c r="J242" s="81" t="s">
        <v>910</v>
      </c>
      <c r="K242" s="81"/>
    </row>
    <row r="243" spans="1:11" ht="15.75" x14ac:dyDescent="0.25">
      <c r="A243" s="141">
        <v>32436</v>
      </c>
      <c r="B243" s="142" t="s">
        <v>1408</v>
      </c>
      <c r="C243" s="143" t="s">
        <v>138</v>
      </c>
      <c r="D243" s="144" t="s">
        <v>908</v>
      </c>
      <c r="E243" s="68">
        <v>0</v>
      </c>
      <c r="F243" s="82">
        <v>0</v>
      </c>
      <c r="G243" s="82">
        <v>0</v>
      </c>
      <c r="H243" s="81" t="s">
        <v>1409</v>
      </c>
      <c r="I243" s="81" t="s">
        <v>136</v>
      </c>
      <c r="J243" s="81" t="s">
        <v>910</v>
      </c>
      <c r="K243" s="81"/>
    </row>
    <row r="244" spans="1:11" ht="15.75" x14ac:dyDescent="0.25">
      <c r="A244" s="136">
        <v>34490</v>
      </c>
      <c r="B244" s="137" t="s">
        <v>1410</v>
      </c>
      <c r="C244" s="138" t="s">
        <v>135</v>
      </c>
      <c r="D244" s="139" t="s">
        <v>136</v>
      </c>
      <c r="E244" s="68">
        <v>-102</v>
      </c>
      <c r="F244" s="82">
        <v>0</v>
      </c>
      <c r="G244" s="82">
        <v>0</v>
      </c>
      <c r="H244" s="81" t="s">
        <v>1411</v>
      </c>
      <c r="I244" s="81" t="s">
        <v>136</v>
      </c>
      <c r="J244" s="81" t="s">
        <v>910</v>
      </c>
      <c r="K244" s="81"/>
    </row>
    <row r="245" spans="1:11" ht="15.75" x14ac:dyDescent="0.25">
      <c r="A245" s="141">
        <v>32545</v>
      </c>
      <c r="B245" s="142" t="s">
        <v>1412</v>
      </c>
      <c r="C245" s="143" t="s">
        <v>138</v>
      </c>
      <c r="D245" s="144" t="s">
        <v>136</v>
      </c>
      <c r="E245" s="68">
        <v>378</v>
      </c>
      <c r="F245" s="82">
        <v>0</v>
      </c>
      <c r="G245" s="82">
        <v>0</v>
      </c>
      <c r="H245" s="81" t="s">
        <v>1413</v>
      </c>
      <c r="I245" s="81" t="s">
        <v>136</v>
      </c>
      <c r="J245" s="81" t="s">
        <v>910</v>
      </c>
      <c r="K245" s="81"/>
    </row>
    <row r="246" spans="1:11" ht="15.75" x14ac:dyDescent="0.25">
      <c r="A246" s="136">
        <v>32893</v>
      </c>
      <c r="B246" s="137" t="s">
        <v>1414</v>
      </c>
      <c r="C246" s="138" t="s">
        <v>138</v>
      </c>
      <c r="D246" s="139" t="s">
        <v>908</v>
      </c>
      <c r="E246" s="68">
        <v>0</v>
      </c>
      <c r="F246" s="82">
        <v>0</v>
      </c>
      <c r="G246" s="82">
        <v>0</v>
      </c>
      <c r="H246" s="81" t="s">
        <v>1415</v>
      </c>
      <c r="I246" s="81" t="s">
        <v>136</v>
      </c>
      <c r="J246" s="81" t="s">
        <v>910</v>
      </c>
      <c r="K246" s="81"/>
    </row>
    <row r="247" spans="1:11" ht="15.75" x14ac:dyDescent="0.25">
      <c r="A247" s="141">
        <v>30562</v>
      </c>
      <c r="B247" s="142" t="s">
        <v>1416</v>
      </c>
      <c r="C247" s="143" t="s">
        <v>135</v>
      </c>
      <c r="D247" s="144" t="s">
        <v>136</v>
      </c>
      <c r="E247" s="68">
        <v>522</v>
      </c>
      <c r="F247" s="82">
        <v>0</v>
      </c>
      <c r="G247" s="82">
        <v>0</v>
      </c>
      <c r="H247" s="81" t="s">
        <v>1417</v>
      </c>
      <c r="I247" s="81" t="s">
        <v>136</v>
      </c>
      <c r="J247" s="81" t="s">
        <v>910</v>
      </c>
      <c r="K247" s="81"/>
    </row>
    <row r="248" spans="1:11" ht="15.75" x14ac:dyDescent="0.25">
      <c r="A248" s="136">
        <v>32620</v>
      </c>
      <c r="B248" s="137" t="s">
        <v>1418</v>
      </c>
      <c r="C248" s="138" t="s">
        <v>135</v>
      </c>
      <c r="D248" s="139" t="s">
        <v>136</v>
      </c>
      <c r="E248" s="68">
        <v>-1128</v>
      </c>
      <c r="F248" s="82">
        <v>0</v>
      </c>
      <c r="G248" s="82">
        <v>0</v>
      </c>
      <c r="H248" s="81" t="s">
        <v>1419</v>
      </c>
      <c r="I248" s="81" t="s">
        <v>136</v>
      </c>
      <c r="J248" s="81" t="s">
        <v>910</v>
      </c>
      <c r="K248" s="81"/>
    </row>
    <row r="249" spans="1:11" ht="15.75" x14ac:dyDescent="0.25">
      <c r="A249" s="141">
        <v>32904</v>
      </c>
      <c r="B249" s="142" t="s">
        <v>1420</v>
      </c>
      <c r="C249" s="143" t="s">
        <v>137</v>
      </c>
      <c r="D249" s="144" t="s">
        <v>136</v>
      </c>
      <c r="E249" s="68">
        <v>-3822</v>
      </c>
      <c r="F249" s="82">
        <v>0</v>
      </c>
      <c r="G249" s="82">
        <v>0</v>
      </c>
      <c r="H249" s="81" t="s">
        <v>1421</v>
      </c>
      <c r="I249" s="81" t="s">
        <v>136</v>
      </c>
      <c r="J249" s="81" t="s">
        <v>910</v>
      </c>
      <c r="K249" s="81"/>
    </row>
    <row r="250" spans="1:11" ht="15.75" x14ac:dyDescent="0.25">
      <c r="A250" s="136">
        <v>30514</v>
      </c>
      <c r="B250" s="137" t="s">
        <v>1422</v>
      </c>
      <c r="C250" s="138" t="s">
        <v>135</v>
      </c>
      <c r="D250" s="139" t="s">
        <v>136</v>
      </c>
      <c r="E250" s="68">
        <v>-2724</v>
      </c>
      <c r="F250" s="82">
        <v>0</v>
      </c>
      <c r="G250" s="82">
        <v>0</v>
      </c>
      <c r="H250" s="81" t="s">
        <v>1423</v>
      </c>
      <c r="I250" s="81" t="s">
        <v>136</v>
      </c>
      <c r="J250" s="81" t="s">
        <v>910</v>
      </c>
      <c r="K250" s="81"/>
    </row>
    <row r="251" spans="1:11" ht="15.75" x14ac:dyDescent="0.25">
      <c r="A251" s="141">
        <v>95491</v>
      </c>
      <c r="B251" s="142" t="s">
        <v>1424</v>
      </c>
      <c r="C251" s="143" t="s">
        <v>135</v>
      </c>
      <c r="D251" s="144" t="s">
        <v>136</v>
      </c>
      <c r="E251" s="68">
        <v>4722</v>
      </c>
      <c r="F251" s="82">
        <v>0</v>
      </c>
      <c r="G251" s="82">
        <v>0</v>
      </c>
      <c r="H251" s="81" t="s">
        <v>1425</v>
      </c>
      <c r="I251" s="81" t="s">
        <v>136</v>
      </c>
      <c r="J251" s="81" t="s">
        <v>910</v>
      </c>
      <c r="K251" s="81"/>
    </row>
    <row r="252" spans="1:11" ht="15.75" x14ac:dyDescent="0.25">
      <c r="A252" s="136">
        <v>34479</v>
      </c>
      <c r="B252" s="137" t="s">
        <v>1426</v>
      </c>
      <c r="C252" s="138" t="s">
        <v>138</v>
      </c>
      <c r="D252" s="139" t="s">
        <v>136</v>
      </c>
      <c r="E252" s="68">
        <v>582</v>
      </c>
      <c r="F252" s="82">
        <v>0</v>
      </c>
      <c r="G252" s="82">
        <v>0</v>
      </c>
      <c r="H252" s="81" t="s">
        <v>1427</v>
      </c>
      <c r="I252" s="81" t="s">
        <v>136</v>
      </c>
      <c r="J252" s="81" t="s">
        <v>910</v>
      </c>
      <c r="K252" s="81"/>
    </row>
    <row r="253" spans="1:11" ht="15.75" x14ac:dyDescent="0.25">
      <c r="A253" s="141">
        <v>32203</v>
      </c>
      <c r="B253" s="142" t="s">
        <v>1428</v>
      </c>
      <c r="C253" s="143" t="s">
        <v>137</v>
      </c>
      <c r="D253" s="144" t="s">
        <v>136</v>
      </c>
      <c r="E253" s="68">
        <v>1476</v>
      </c>
      <c r="F253" s="82">
        <v>0</v>
      </c>
      <c r="G253" s="82">
        <v>0</v>
      </c>
      <c r="H253" s="81" t="s">
        <v>1429</v>
      </c>
      <c r="I253" s="81" t="s">
        <v>136</v>
      </c>
      <c r="J253" s="81" t="s">
        <v>910</v>
      </c>
      <c r="K253" s="81"/>
    </row>
    <row r="254" spans="1:11" ht="15.75" x14ac:dyDescent="0.25">
      <c r="A254" s="136">
        <v>34437</v>
      </c>
      <c r="B254" s="137" t="s">
        <v>1430</v>
      </c>
      <c r="C254" s="138" t="s">
        <v>138</v>
      </c>
      <c r="D254" s="139" t="s">
        <v>136</v>
      </c>
      <c r="E254" s="68">
        <v>1110</v>
      </c>
      <c r="F254" s="82">
        <v>0</v>
      </c>
      <c r="G254" s="82">
        <v>0</v>
      </c>
      <c r="H254" s="81" t="s">
        <v>1431</v>
      </c>
      <c r="I254" s="81" t="s">
        <v>136</v>
      </c>
      <c r="J254" s="81" t="s">
        <v>910</v>
      </c>
      <c r="K254" s="81"/>
    </row>
    <row r="255" spans="1:11" ht="15.75" x14ac:dyDescent="0.25">
      <c r="A255" s="141">
        <v>31716</v>
      </c>
      <c r="B255" s="142" t="s">
        <v>1432</v>
      </c>
      <c r="C255" s="143" t="s">
        <v>135</v>
      </c>
      <c r="D255" s="144" t="s">
        <v>136</v>
      </c>
      <c r="E255" s="68">
        <v>2718</v>
      </c>
      <c r="F255" s="82">
        <v>0</v>
      </c>
      <c r="G255" s="82">
        <v>0</v>
      </c>
      <c r="H255" s="81" t="s">
        <v>1433</v>
      </c>
      <c r="I255" s="81" t="s">
        <v>136</v>
      </c>
      <c r="J255" s="81" t="s">
        <v>910</v>
      </c>
      <c r="K255" s="81"/>
    </row>
    <row r="256" spans="1:11" ht="15.75" x14ac:dyDescent="0.25">
      <c r="A256" s="136">
        <v>95355</v>
      </c>
      <c r="B256" s="137" t="s">
        <v>1434</v>
      </c>
      <c r="C256" s="138" t="s">
        <v>135</v>
      </c>
      <c r="D256" s="139" t="s">
        <v>136</v>
      </c>
      <c r="E256" s="68">
        <v>1644</v>
      </c>
      <c r="F256" s="82">
        <v>0</v>
      </c>
      <c r="G256" s="82">
        <v>0</v>
      </c>
      <c r="H256" s="81" t="s">
        <v>43</v>
      </c>
      <c r="I256" s="81" t="s">
        <v>136</v>
      </c>
      <c r="J256" s="81" t="s">
        <v>910</v>
      </c>
      <c r="K256" s="81" t="s">
        <v>1435</v>
      </c>
    </row>
    <row r="257" spans="1:11" ht="15.75" x14ac:dyDescent="0.25">
      <c r="A257" s="141">
        <v>34847</v>
      </c>
      <c r="B257" s="142" t="s">
        <v>1436</v>
      </c>
      <c r="C257" s="143" t="s">
        <v>137</v>
      </c>
      <c r="D257" s="144" t="s">
        <v>136</v>
      </c>
      <c r="E257" s="68">
        <v>-60</v>
      </c>
      <c r="F257" s="82">
        <v>0</v>
      </c>
      <c r="G257" s="82">
        <v>0</v>
      </c>
      <c r="H257" s="81" t="s">
        <v>1437</v>
      </c>
      <c r="I257" s="81" t="s">
        <v>136</v>
      </c>
      <c r="J257" s="81" t="s">
        <v>910</v>
      </c>
      <c r="K257" s="81"/>
    </row>
    <row r="258" spans="1:11" ht="15.75" x14ac:dyDescent="0.25">
      <c r="A258" s="136">
        <v>43116</v>
      </c>
      <c r="B258" s="137" t="s">
        <v>1438</v>
      </c>
      <c r="C258" s="138" t="s">
        <v>137</v>
      </c>
      <c r="D258" s="139" t="s">
        <v>136</v>
      </c>
      <c r="E258" s="68">
        <v>-885</v>
      </c>
      <c r="F258" s="82">
        <v>0</v>
      </c>
      <c r="G258" s="82">
        <v>0</v>
      </c>
      <c r="H258" s="81" t="s">
        <v>1439</v>
      </c>
      <c r="I258" s="81" t="s">
        <v>136</v>
      </c>
      <c r="J258" s="81" t="s">
        <v>910</v>
      </c>
      <c r="K258" s="81"/>
    </row>
    <row r="259" spans="1:11" ht="15.75" x14ac:dyDescent="0.25">
      <c r="A259" s="141">
        <v>32198</v>
      </c>
      <c r="B259" s="142" t="s">
        <v>1440</v>
      </c>
      <c r="C259" s="143" t="s">
        <v>137</v>
      </c>
      <c r="D259" s="144" t="s">
        <v>136</v>
      </c>
      <c r="E259" s="68">
        <v>7290</v>
      </c>
      <c r="F259" s="82">
        <v>0</v>
      </c>
      <c r="G259" s="82">
        <v>0</v>
      </c>
      <c r="H259" s="81" t="s">
        <v>1441</v>
      </c>
      <c r="I259" s="81" t="s">
        <v>136</v>
      </c>
      <c r="J259" s="81" t="s">
        <v>910</v>
      </c>
      <c r="K259" s="81"/>
    </row>
    <row r="260" spans="1:11" ht="15.75" x14ac:dyDescent="0.25">
      <c r="A260" s="136">
        <v>31186</v>
      </c>
      <c r="B260" s="137" t="s">
        <v>1442</v>
      </c>
      <c r="C260" s="138" t="s">
        <v>137</v>
      </c>
      <c r="D260" s="139" t="s">
        <v>136</v>
      </c>
      <c r="E260" s="68">
        <v>-1644</v>
      </c>
      <c r="F260" s="82">
        <v>0</v>
      </c>
      <c r="G260" s="82">
        <v>0</v>
      </c>
      <c r="H260" s="81" t="s">
        <v>1443</v>
      </c>
      <c r="I260" s="81" t="s">
        <v>136</v>
      </c>
      <c r="J260" s="81" t="s">
        <v>910</v>
      </c>
      <c r="K260" s="81"/>
    </row>
    <row r="261" spans="1:11" ht="15.75" x14ac:dyDescent="0.25">
      <c r="A261" s="141">
        <v>32572</v>
      </c>
      <c r="B261" s="142" t="s">
        <v>1444</v>
      </c>
      <c r="C261" s="143" t="s">
        <v>137</v>
      </c>
      <c r="D261" s="144" t="s">
        <v>136</v>
      </c>
      <c r="E261" s="68">
        <v>18228</v>
      </c>
      <c r="F261" s="82">
        <v>0</v>
      </c>
      <c r="G261" s="82">
        <v>0</v>
      </c>
      <c r="H261" s="81" t="s">
        <v>1445</v>
      </c>
      <c r="I261" s="81" t="s">
        <v>136</v>
      </c>
      <c r="J261" s="81" t="s">
        <v>910</v>
      </c>
      <c r="K261" s="81"/>
    </row>
    <row r="262" spans="1:11" ht="15.75" x14ac:dyDescent="0.25">
      <c r="A262" s="136">
        <v>32636</v>
      </c>
      <c r="B262" s="137" t="s">
        <v>1446</v>
      </c>
      <c r="C262" s="138" t="s">
        <v>137</v>
      </c>
      <c r="D262" s="139" t="s">
        <v>136</v>
      </c>
      <c r="E262" s="68">
        <v>-42</v>
      </c>
      <c r="F262" s="82">
        <v>0</v>
      </c>
      <c r="G262" s="82">
        <v>0</v>
      </c>
      <c r="H262" s="81" t="s">
        <v>1447</v>
      </c>
      <c r="I262" s="81" t="s">
        <v>136</v>
      </c>
      <c r="J262" s="81" t="s">
        <v>910</v>
      </c>
      <c r="K262" s="81"/>
    </row>
    <row r="263" spans="1:11" ht="15.75" x14ac:dyDescent="0.25">
      <c r="A263" s="141">
        <v>95430</v>
      </c>
      <c r="B263" s="142" t="s">
        <v>1448</v>
      </c>
      <c r="C263" s="143" t="s">
        <v>135</v>
      </c>
      <c r="D263" s="144" t="s">
        <v>136</v>
      </c>
      <c r="E263" s="68">
        <v>1710</v>
      </c>
      <c r="F263" s="82">
        <v>0</v>
      </c>
      <c r="G263" s="82">
        <v>0</v>
      </c>
      <c r="H263" s="81" t="s">
        <v>1449</v>
      </c>
      <c r="I263" s="81" t="s">
        <v>136</v>
      </c>
      <c r="J263" s="81" t="s">
        <v>910</v>
      </c>
      <c r="K263" s="81"/>
    </row>
    <row r="264" spans="1:11" ht="15.75" x14ac:dyDescent="0.25">
      <c r="A264" s="136">
        <v>32739</v>
      </c>
      <c r="B264" s="137" t="s">
        <v>1450</v>
      </c>
      <c r="C264" s="138" t="s">
        <v>138</v>
      </c>
      <c r="D264" s="139" t="s">
        <v>136</v>
      </c>
      <c r="E264" s="68">
        <v>5106</v>
      </c>
      <c r="F264" s="82">
        <v>0</v>
      </c>
      <c r="G264" s="82">
        <v>0</v>
      </c>
      <c r="H264" s="81" t="s">
        <v>1451</v>
      </c>
      <c r="I264" s="81" t="s">
        <v>136</v>
      </c>
      <c r="J264" s="81" t="s">
        <v>910</v>
      </c>
      <c r="K264" s="81"/>
    </row>
    <row r="265" spans="1:11" ht="15.75" x14ac:dyDescent="0.25">
      <c r="A265" s="145">
        <v>43113</v>
      </c>
      <c r="B265" s="142" t="s">
        <v>1452</v>
      </c>
      <c r="C265" s="143" t="s">
        <v>137</v>
      </c>
      <c r="D265" s="144" t="s">
        <v>136</v>
      </c>
      <c r="E265" s="68">
        <v>-495</v>
      </c>
      <c r="F265" s="82">
        <v>0</v>
      </c>
      <c r="G265" s="82">
        <v>0</v>
      </c>
      <c r="H265" s="81" t="s">
        <v>1453</v>
      </c>
      <c r="I265" s="81" t="s">
        <v>136</v>
      </c>
      <c r="J265" s="81" t="s">
        <v>910</v>
      </c>
      <c r="K265" s="81"/>
    </row>
    <row r="266" spans="1:11" ht="15.75" x14ac:dyDescent="0.25">
      <c r="A266" s="136">
        <v>32618</v>
      </c>
      <c r="B266" s="137" t="s">
        <v>1454</v>
      </c>
      <c r="C266" s="138" t="s">
        <v>137</v>
      </c>
      <c r="D266" s="139" t="s">
        <v>136</v>
      </c>
      <c r="E266" s="68">
        <v>1728</v>
      </c>
      <c r="F266" s="82">
        <v>0</v>
      </c>
      <c r="G266" s="82">
        <v>0</v>
      </c>
      <c r="H266" s="81" t="s">
        <v>1455</v>
      </c>
      <c r="I266" s="81" t="s">
        <v>136</v>
      </c>
      <c r="J266" s="81" t="s">
        <v>910</v>
      </c>
      <c r="K266" s="81"/>
    </row>
    <row r="267" spans="1:11" ht="15.75" x14ac:dyDescent="0.25">
      <c r="A267" s="141">
        <v>32630</v>
      </c>
      <c r="B267" s="142" t="s">
        <v>1456</v>
      </c>
      <c r="C267" s="143" t="s">
        <v>137</v>
      </c>
      <c r="D267" s="144" t="s">
        <v>136</v>
      </c>
      <c r="E267" s="68">
        <v>8160</v>
      </c>
      <c r="F267" s="82">
        <v>0</v>
      </c>
      <c r="G267" s="82">
        <v>0</v>
      </c>
      <c r="H267" s="81" t="s">
        <v>1457</v>
      </c>
      <c r="I267" s="81" t="s">
        <v>136</v>
      </c>
      <c r="J267" s="81" t="s">
        <v>910</v>
      </c>
      <c r="K267" s="81"/>
    </row>
    <row r="268" spans="1:11" ht="15.75" x14ac:dyDescent="0.25">
      <c r="A268" s="136">
        <v>8260</v>
      </c>
      <c r="B268" s="137" t="s">
        <v>1458</v>
      </c>
      <c r="C268" s="138" t="s">
        <v>137</v>
      </c>
      <c r="D268" s="139" t="s">
        <v>136</v>
      </c>
      <c r="E268" s="68">
        <v>17316</v>
      </c>
      <c r="F268" s="82">
        <v>0</v>
      </c>
      <c r="G268" s="82">
        <v>0</v>
      </c>
      <c r="H268" s="81" t="s">
        <v>1459</v>
      </c>
      <c r="I268" s="81" t="s">
        <v>136</v>
      </c>
      <c r="J268" s="81" t="s">
        <v>910</v>
      </c>
      <c r="K268" s="81"/>
    </row>
    <row r="269" spans="1:11" ht="15.75" x14ac:dyDescent="0.25">
      <c r="A269" s="141">
        <v>34682</v>
      </c>
      <c r="B269" s="142" t="s">
        <v>1460</v>
      </c>
      <c r="C269" s="143" t="s">
        <v>135</v>
      </c>
      <c r="D269" s="144" t="s">
        <v>136</v>
      </c>
      <c r="E269" s="68">
        <v>762</v>
      </c>
      <c r="F269" s="82">
        <v>0</v>
      </c>
      <c r="G269" s="82">
        <v>0</v>
      </c>
      <c r="H269" s="81" t="s">
        <v>1461</v>
      </c>
      <c r="I269" s="81" t="s">
        <v>136</v>
      </c>
      <c r="J269" s="81" t="s">
        <v>910</v>
      </c>
      <c r="K269" s="81"/>
    </row>
    <row r="270" spans="1:11" ht="15.75" x14ac:dyDescent="0.25">
      <c r="A270" s="136">
        <v>95552</v>
      </c>
      <c r="B270" s="137" t="s">
        <v>1462</v>
      </c>
      <c r="C270" s="138" t="s">
        <v>137</v>
      </c>
      <c r="D270" s="139" t="s">
        <v>136</v>
      </c>
      <c r="E270" s="68">
        <v>996</v>
      </c>
      <c r="F270" s="82">
        <v>0</v>
      </c>
      <c r="G270" s="82">
        <v>0</v>
      </c>
      <c r="H270" s="81" t="s">
        <v>1463</v>
      </c>
      <c r="I270" s="81" t="s">
        <v>136</v>
      </c>
      <c r="J270" s="81" t="s">
        <v>910</v>
      </c>
      <c r="K270" s="81"/>
    </row>
    <row r="271" spans="1:11" ht="15.75" x14ac:dyDescent="0.25">
      <c r="A271" s="141">
        <v>43762</v>
      </c>
      <c r="B271" s="142" t="s">
        <v>1464</v>
      </c>
      <c r="C271" s="143" t="s">
        <v>137</v>
      </c>
      <c r="D271" s="144" t="s">
        <v>136</v>
      </c>
      <c r="E271" s="68">
        <v>1320</v>
      </c>
      <c r="F271" s="82">
        <v>0</v>
      </c>
      <c r="G271" s="82">
        <v>0</v>
      </c>
      <c r="H271" s="81" t="s">
        <v>1465</v>
      </c>
      <c r="I271" s="81" t="s">
        <v>136</v>
      </c>
      <c r="J271" s="81" t="s">
        <v>910</v>
      </c>
      <c r="K271" s="81"/>
    </row>
    <row r="272" spans="1:11" ht="15.75" x14ac:dyDescent="0.25">
      <c r="A272" s="136">
        <v>32614</v>
      </c>
      <c r="B272" s="137" t="s">
        <v>1466</v>
      </c>
      <c r="C272" s="138" t="s">
        <v>138</v>
      </c>
      <c r="D272" s="139" t="s">
        <v>136</v>
      </c>
      <c r="E272" s="68">
        <v>1962</v>
      </c>
      <c r="F272" s="82">
        <v>0</v>
      </c>
      <c r="G272" s="82">
        <v>0</v>
      </c>
      <c r="H272" s="81" t="s">
        <v>1467</v>
      </c>
      <c r="I272" s="81" t="s">
        <v>136</v>
      </c>
      <c r="J272" s="81" t="s">
        <v>910</v>
      </c>
      <c r="K272" s="81"/>
    </row>
    <row r="273" spans="1:11" ht="15.75" x14ac:dyDescent="0.25">
      <c r="A273" s="141">
        <v>32034</v>
      </c>
      <c r="B273" s="142" t="s">
        <v>1468</v>
      </c>
      <c r="C273" s="143" t="s">
        <v>135</v>
      </c>
      <c r="D273" s="144" t="s">
        <v>136</v>
      </c>
      <c r="E273" s="68">
        <v>414</v>
      </c>
      <c r="F273" s="82">
        <v>0</v>
      </c>
      <c r="G273" s="82">
        <v>0</v>
      </c>
      <c r="H273" s="81" t="s">
        <v>1469</v>
      </c>
      <c r="I273" s="81" t="s">
        <v>136</v>
      </c>
      <c r="J273" s="81" t="s">
        <v>910</v>
      </c>
      <c r="K273" s="81"/>
    </row>
    <row r="274" spans="1:11" ht="15.75" x14ac:dyDescent="0.25">
      <c r="A274" s="136">
        <v>33256</v>
      </c>
      <c r="B274" s="137" t="s">
        <v>1470</v>
      </c>
      <c r="C274" s="138" t="s">
        <v>135</v>
      </c>
      <c r="D274" s="139" t="s">
        <v>136</v>
      </c>
      <c r="E274" s="68">
        <v>-1044</v>
      </c>
      <c r="F274" s="82">
        <v>0</v>
      </c>
      <c r="G274" s="82">
        <v>0</v>
      </c>
      <c r="H274" s="81" t="s">
        <v>1471</v>
      </c>
      <c r="I274" s="81" t="s">
        <v>136</v>
      </c>
      <c r="J274" s="81" t="s">
        <v>910</v>
      </c>
      <c r="K274" s="81"/>
    </row>
    <row r="275" spans="1:11" ht="15.75" x14ac:dyDescent="0.25">
      <c r="A275" s="141">
        <v>32884</v>
      </c>
      <c r="B275" s="142" t="s">
        <v>1472</v>
      </c>
      <c r="C275" s="143" t="s">
        <v>137</v>
      </c>
      <c r="D275" s="144" t="s">
        <v>136</v>
      </c>
      <c r="E275" s="68">
        <v>7320</v>
      </c>
      <c r="F275" s="82">
        <v>0</v>
      </c>
      <c r="G275" s="82">
        <v>0</v>
      </c>
      <c r="H275" s="81" t="s">
        <v>1473</v>
      </c>
      <c r="I275" s="81" t="s">
        <v>136</v>
      </c>
      <c r="J275" s="81" t="s">
        <v>910</v>
      </c>
      <c r="K275" s="81"/>
    </row>
    <row r="276" spans="1:11" ht="15.75" x14ac:dyDescent="0.25">
      <c r="A276" s="136">
        <v>32619</v>
      </c>
      <c r="B276" s="137" t="s">
        <v>1474</v>
      </c>
      <c r="C276" s="138" t="s">
        <v>137</v>
      </c>
      <c r="D276" s="139" t="s">
        <v>136</v>
      </c>
      <c r="E276" s="68">
        <v>1008</v>
      </c>
      <c r="F276" s="82">
        <v>0</v>
      </c>
      <c r="G276" s="82">
        <v>0</v>
      </c>
      <c r="H276" s="81" t="s">
        <v>1475</v>
      </c>
      <c r="I276" s="81" t="s">
        <v>136</v>
      </c>
      <c r="J276" s="81" t="s">
        <v>910</v>
      </c>
      <c r="K276" s="81"/>
    </row>
    <row r="277" spans="1:11" ht="15.75" x14ac:dyDescent="0.25">
      <c r="A277" s="141">
        <v>32647</v>
      </c>
      <c r="B277" s="142" t="s">
        <v>1476</v>
      </c>
      <c r="C277" s="143" t="s">
        <v>135</v>
      </c>
      <c r="D277" s="144" t="s">
        <v>136</v>
      </c>
      <c r="E277" s="68">
        <v>3570</v>
      </c>
      <c r="F277" s="82">
        <v>0</v>
      </c>
      <c r="G277" s="82">
        <v>0</v>
      </c>
      <c r="H277" s="81" t="s">
        <v>1477</v>
      </c>
      <c r="I277" s="81" t="s">
        <v>136</v>
      </c>
      <c r="J277" s="81" t="s">
        <v>910</v>
      </c>
      <c r="K277" s="81"/>
    </row>
    <row r="278" spans="1:11" ht="15.75" x14ac:dyDescent="0.25">
      <c r="A278" s="136">
        <v>32249</v>
      </c>
      <c r="B278" s="137" t="s">
        <v>1478</v>
      </c>
      <c r="C278" s="138" t="s">
        <v>135</v>
      </c>
      <c r="D278" s="139" t="s">
        <v>136</v>
      </c>
      <c r="E278" s="68">
        <v>1584</v>
      </c>
      <c r="F278" s="82">
        <v>0</v>
      </c>
      <c r="G278" s="82">
        <v>0</v>
      </c>
      <c r="H278" s="81" t="s">
        <v>1479</v>
      </c>
      <c r="I278" s="81" t="s">
        <v>136</v>
      </c>
      <c r="J278" s="81" t="s">
        <v>910</v>
      </c>
      <c r="K278" s="81" t="s">
        <v>1480</v>
      </c>
    </row>
    <row r="279" spans="1:11" ht="15.75" x14ac:dyDescent="0.25">
      <c r="A279" s="141">
        <v>95687</v>
      </c>
      <c r="B279" s="142" t="s">
        <v>1481</v>
      </c>
      <c r="C279" s="143" t="s">
        <v>137</v>
      </c>
      <c r="D279" s="144" t="s">
        <v>136</v>
      </c>
      <c r="E279" s="68">
        <v>1290</v>
      </c>
      <c r="F279" s="82">
        <v>0</v>
      </c>
      <c r="G279" s="82">
        <v>0</v>
      </c>
      <c r="H279" s="81" t="s">
        <v>1482</v>
      </c>
      <c r="I279" s="81" t="s">
        <v>136</v>
      </c>
      <c r="J279" s="81" t="s">
        <v>910</v>
      </c>
      <c r="K279" s="81"/>
    </row>
    <row r="280" spans="1:11" ht="15.75" x14ac:dyDescent="0.25">
      <c r="A280" s="136">
        <v>32617</v>
      </c>
      <c r="B280" s="137" t="s">
        <v>1483</v>
      </c>
      <c r="C280" s="138" t="s">
        <v>138</v>
      </c>
      <c r="D280" s="139" t="s">
        <v>136</v>
      </c>
      <c r="E280" s="68">
        <v>660</v>
      </c>
      <c r="F280" s="82">
        <v>0</v>
      </c>
      <c r="G280" s="82">
        <v>0</v>
      </c>
      <c r="H280" s="81" t="s">
        <v>1484</v>
      </c>
      <c r="I280" s="81" t="s">
        <v>136</v>
      </c>
      <c r="J280" s="81" t="s">
        <v>910</v>
      </c>
      <c r="K280" s="81"/>
    </row>
    <row r="281" spans="1:11" ht="15.75" x14ac:dyDescent="0.25">
      <c r="A281" s="141">
        <v>33404</v>
      </c>
      <c r="B281" s="142" t="s">
        <v>1485</v>
      </c>
      <c r="C281" s="143" t="s">
        <v>138</v>
      </c>
      <c r="D281" s="144" t="s">
        <v>136</v>
      </c>
      <c r="E281" s="68">
        <v>-936</v>
      </c>
      <c r="F281" s="82">
        <v>0</v>
      </c>
      <c r="G281" s="82">
        <v>0</v>
      </c>
      <c r="H281" s="81" t="s">
        <v>1486</v>
      </c>
      <c r="I281" s="81" t="s">
        <v>136</v>
      </c>
      <c r="J281" s="81" t="s">
        <v>910</v>
      </c>
      <c r="K281" s="81"/>
    </row>
    <row r="282" spans="1:11" ht="15.75" x14ac:dyDescent="0.25">
      <c r="A282" s="136">
        <v>34932</v>
      </c>
      <c r="B282" s="137" t="s">
        <v>1487</v>
      </c>
      <c r="C282" s="138" t="s">
        <v>137</v>
      </c>
      <c r="D282" s="139" t="s">
        <v>136</v>
      </c>
      <c r="E282" s="68">
        <v>-2448</v>
      </c>
      <c r="F282" s="82">
        <v>0</v>
      </c>
      <c r="G282" s="82">
        <v>0</v>
      </c>
      <c r="H282" s="81" t="s">
        <v>1488</v>
      </c>
      <c r="I282" s="81" t="s">
        <v>136</v>
      </c>
      <c r="J282" s="81" t="s">
        <v>910</v>
      </c>
      <c r="K282" s="81"/>
    </row>
    <row r="283" spans="1:11" ht="15.75" x14ac:dyDescent="0.25">
      <c r="A283" s="141">
        <v>34988</v>
      </c>
      <c r="B283" s="142" t="s">
        <v>1489</v>
      </c>
      <c r="C283" s="143" t="s">
        <v>137</v>
      </c>
      <c r="D283" s="144" t="s">
        <v>136</v>
      </c>
      <c r="E283" s="68">
        <v>-1812</v>
      </c>
      <c r="F283" s="82">
        <v>0</v>
      </c>
      <c r="G283" s="82">
        <v>0</v>
      </c>
      <c r="H283" s="81" t="s">
        <v>1490</v>
      </c>
      <c r="I283" s="81" t="s">
        <v>136</v>
      </c>
      <c r="J283" s="81" t="s">
        <v>910</v>
      </c>
      <c r="K283" s="81"/>
    </row>
    <row r="284" spans="1:11" ht="15.75" x14ac:dyDescent="0.25">
      <c r="A284" s="136">
        <v>8258</v>
      </c>
      <c r="B284" s="137" t="s">
        <v>1491</v>
      </c>
      <c r="C284" s="138" t="s">
        <v>137</v>
      </c>
      <c r="D284" s="139" t="s">
        <v>136</v>
      </c>
      <c r="E284" s="68">
        <v>29424</v>
      </c>
      <c r="F284" s="82">
        <v>0</v>
      </c>
      <c r="G284" s="82">
        <v>0</v>
      </c>
      <c r="H284" s="81" t="s">
        <v>1492</v>
      </c>
      <c r="I284" s="81" t="s">
        <v>136</v>
      </c>
      <c r="J284" s="81" t="s">
        <v>910</v>
      </c>
      <c r="K284" s="81"/>
    </row>
    <row r="285" spans="1:11" ht="15.75" x14ac:dyDescent="0.25">
      <c r="A285" s="141">
        <v>32426</v>
      </c>
      <c r="B285" s="142" t="s">
        <v>1493</v>
      </c>
      <c r="C285" s="143" t="s">
        <v>137</v>
      </c>
      <c r="D285" s="144" t="s">
        <v>136</v>
      </c>
      <c r="E285" s="68">
        <v>774</v>
      </c>
      <c r="F285" s="82">
        <v>0</v>
      </c>
      <c r="G285" s="82">
        <v>0</v>
      </c>
      <c r="H285" s="81" t="s">
        <v>1494</v>
      </c>
      <c r="I285" s="81" t="s">
        <v>136</v>
      </c>
      <c r="J285" s="81" t="s">
        <v>910</v>
      </c>
      <c r="K285" s="81"/>
    </row>
    <row r="286" spans="1:11" ht="15.75" x14ac:dyDescent="0.25">
      <c r="A286" s="136">
        <v>95271</v>
      </c>
      <c r="B286" s="137" t="s">
        <v>1495</v>
      </c>
      <c r="C286" s="138" t="s">
        <v>138</v>
      </c>
      <c r="D286" s="139" t="s">
        <v>908</v>
      </c>
      <c r="E286" s="68">
        <v>5502</v>
      </c>
      <c r="F286" s="82">
        <v>0</v>
      </c>
      <c r="G286" s="82">
        <v>0</v>
      </c>
      <c r="H286" s="81" t="s">
        <v>1496</v>
      </c>
      <c r="I286" s="81" t="s">
        <v>136</v>
      </c>
      <c r="J286" s="81" t="s">
        <v>910</v>
      </c>
      <c r="K286" s="81"/>
    </row>
    <row r="287" spans="1:11" ht="15.75" x14ac:dyDescent="0.25">
      <c r="A287" s="141">
        <v>31765</v>
      </c>
      <c r="B287" s="142" t="s">
        <v>1497</v>
      </c>
      <c r="C287" s="143" t="s">
        <v>137</v>
      </c>
      <c r="D287" s="144" t="s">
        <v>136</v>
      </c>
      <c r="E287" s="68">
        <v>1602</v>
      </c>
      <c r="F287" s="82">
        <v>0</v>
      </c>
      <c r="G287" s="82">
        <v>0</v>
      </c>
      <c r="H287" s="81" t="s">
        <v>1498</v>
      </c>
      <c r="I287" s="81" t="s">
        <v>136</v>
      </c>
      <c r="J287" s="81" t="s">
        <v>910</v>
      </c>
      <c r="K287" s="81"/>
    </row>
    <row r="288" spans="1:11" ht="15.75" x14ac:dyDescent="0.25">
      <c r="A288" s="146">
        <v>34921</v>
      </c>
      <c r="B288" s="137" t="s">
        <v>1499</v>
      </c>
      <c r="C288" s="138" t="s">
        <v>137</v>
      </c>
      <c r="D288" s="139" t="s">
        <v>136</v>
      </c>
      <c r="E288" s="68">
        <v>-2676</v>
      </c>
      <c r="F288" s="82">
        <v>0</v>
      </c>
      <c r="G288" s="82">
        <v>0</v>
      </c>
      <c r="H288" s="81" t="s">
        <v>1500</v>
      </c>
      <c r="I288" s="81" t="s">
        <v>136</v>
      </c>
      <c r="J288" s="81" t="s">
        <v>910</v>
      </c>
      <c r="K288" s="81"/>
    </row>
    <row r="289" spans="1:11" ht="15.75" x14ac:dyDescent="0.25">
      <c r="A289" s="141">
        <v>32194</v>
      </c>
      <c r="B289" s="142" t="s">
        <v>1501</v>
      </c>
      <c r="C289" s="143" t="s">
        <v>138</v>
      </c>
      <c r="D289" s="144" t="s">
        <v>136</v>
      </c>
      <c r="E289" s="68">
        <v>6312</v>
      </c>
      <c r="F289" s="82">
        <v>0</v>
      </c>
      <c r="G289" s="82">
        <v>0</v>
      </c>
      <c r="H289" s="81" t="s">
        <v>1502</v>
      </c>
      <c r="I289" s="81" t="s">
        <v>136</v>
      </c>
      <c r="J289" s="81" t="s">
        <v>910</v>
      </c>
      <c r="K289" s="81"/>
    </row>
    <row r="290" spans="1:11" ht="15.75" x14ac:dyDescent="0.25">
      <c r="A290" s="136">
        <v>7036</v>
      </c>
      <c r="B290" s="137" t="s">
        <v>1503</v>
      </c>
      <c r="C290" s="138" t="s">
        <v>137</v>
      </c>
      <c r="D290" s="139" t="s">
        <v>136</v>
      </c>
      <c r="E290" s="68">
        <v>-270</v>
      </c>
      <c r="F290" s="82">
        <v>0</v>
      </c>
      <c r="G290" s="82">
        <v>0</v>
      </c>
      <c r="H290" s="81" t="s">
        <v>1504</v>
      </c>
      <c r="I290" s="81" t="s">
        <v>136</v>
      </c>
      <c r="J290" s="81" t="s">
        <v>910</v>
      </c>
      <c r="K290" s="81"/>
    </row>
    <row r="291" spans="1:11" ht="15.75" x14ac:dyDescent="0.25">
      <c r="A291" s="141">
        <v>32907</v>
      </c>
      <c r="B291" s="142" t="s">
        <v>1505</v>
      </c>
      <c r="C291" s="143" t="s">
        <v>137</v>
      </c>
      <c r="D291" s="144" t="s">
        <v>136</v>
      </c>
      <c r="E291" s="68">
        <v>1158</v>
      </c>
      <c r="F291" s="82">
        <v>0</v>
      </c>
      <c r="G291" s="82">
        <v>0</v>
      </c>
      <c r="H291" s="81" t="s">
        <v>1506</v>
      </c>
      <c r="I291" s="81" t="s">
        <v>136</v>
      </c>
      <c r="J291" s="81" t="s">
        <v>910</v>
      </c>
      <c r="K291" s="81"/>
    </row>
    <row r="292" spans="1:11" ht="15.75" x14ac:dyDescent="0.25">
      <c r="A292" s="136">
        <v>32633</v>
      </c>
      <c r="B292" s="137" t="s">
        <v>1507</v>
      </c>
      <c r="C292" s="138" t="s">
        <v>138</v>
      </c>
      <c r="D292" s="139" t="s">
        <v>136</v>
      </c>
      <c r="E292" s="68">
        <v>2124</v>
      </c>
      <c r="F292" s="82">
        <v>0</v>
      </c>
      <c r="G292" s="82">
        <v>0</v>
      </c>
      <c r="H292" s="81" t="s">
        <v>1508</v>
      </c>
      <c r="I292" s="81" t="s">
        <v>136</v>
      </c>
      <c r="J292" s="81" t="s">
        <v>910</v>
      </c>
      <c r="K292" s="81"/>
    </row>
    <row r="293" spans="1:11" ht="15.75" x14ac:dyDescent="0.25">
      <c r="A293" s="141">
        <v>43735</v>
      </c>
      <c r="B293" s="142" t="s">
        <v>1509</v>
      </c>
      <c r="C293" s="143" t="s">
        <v>135</v>
      </c>
      <c r="D293" s="144" t="s">
        <v>136</v>
      </c>
      <c r="E293" s="68">
        <v>-4128</v>
      </c>
      <c r="F293" s="82">
        <v>0</v>
      </c>
      <c r="G293" s="82">
        <v>0</v>
      </c>
      <c r="H293" s="81" t="s">
        <v>1510</v>
      </c>
      <c r="I293" s="81" t="s">
        <v>136</v>
      </c>
      <c r="J293" s="81" t="s">
        <v>910</v>
      </c>
      <c r="K293" s="81"/>
    </row>
    <row r="294" spans="1:11" ht="15.75" x14ac:dyDescent="0.25">
      <c r="A294" s="136">
        <v>33318</v>
      </c>
      <c r="B294" s="137" t="s">
        <v>1511</v>
      </c>
      <c r="C294" s="138" t="s">
        <v>135</v>
      </c>
      <c r="D294" s="139" t="s">
        <v>136</v>
      </c>
      <c r="E294" s="68">
        <v>462</v>
      </c>
      <c r="F294" s="82">
        <v>0</v>
      </c>
      <c r="G294" s="82">
        <v>0</v>
      </c>
      <c r="H294" s="81" t="s">
        <v>1512</v>
      </c>
      <c r="I294" s="81" t="s">
        <v>136</v>
      </c>
      <c r="J294" s="81" t="s">
        <v>910</v>
      </c>
      <c r="K294" s="81"/>
    </row>
    <row r="295" spans="1:11" ht="15.75" x14ac:dyDescent="0.25">
      <c r="A295" s="141">
        <v>33296</v>
      </c>
      <c r="B295" s="142" t="s">
        <v>1513</v>
      </c>
      <c r="C295" s="143" t="s">
        <v>137</v>
      </c>
      <c r="D295" s="144" t="s">
        <v>136</v>
      </c>
      <c r="E295" s="68">
        <v>-1170</v>
      </c>
      <c r="F295" s="82">
        <v>0</v>
      </c>
      <c r="G295" s="82">
        <v>0</v>
      </c>
      <c r="H295" s="81" t="s">
        <v>1514</v>
      </c>
      <c r="I295" s="81" t="s">
        <v>136</v>
      </c>
      <c r="J295" s="81" t="s">
        <v>910</v>
      </c>
      <c r="K295" s="81"/>
    </row>
    <row r="296" spans="1:11" ht="15.75" x14ac:dyDescent="0.25">
      <c r="A296" s="136">
        <v>95116</v>
      </c>
      <c r="B296" s="137" t="s">
        <v>1515</v>
      </c>
      <c r="C296" s="138" t="s">
        <v>135</v>
      </c>
      <c r="D296" s="139" t="s">
        <v>136</v>
      </c>
      <c r="E296" s="68">
        <v>13260</v>
      </c>
      <c r="F296" s="82">
        <v>0</v>
      </c>
      <c r="G296" s="82">
        <v>0</v>
      </c>
      <c r="H296" s="81" t="s">
        <v>1516</v>
      </c>
      <c r="I296" s="81" t="s">
        <v>136</v>
      </c>
      <c r="J296" s="81" t="s">
        <v>910</v>
      </c>
      <c r="K296" s="81"/>
    </row>
    <row r="297" spans="1:11" ht="15.75" x14ac:dyDescent="0.25">
      <c r="A297" s="141">
        <v>34624</v>
      </c>
      <c r="B297" s="142" t="s">
        <v>1517</v>
      </c>
      <c r="C297" s="143" t="s">
        <v>135</v>
      </c>
      <c r="D297" s="144" t="s">
        <v>136</v>
      </c>
      <c r="E297" s="68">
        <v>-6228</v>
      </c>
      <c r="F297" s="82">
        <v>0</v>
      </c>
      <c r="G297" s="82">
        <v>0</v>
      </c>
      <c r="H297" s="81" t="s">
        <v>1518</v>
      </c>
      <c r="I297" s="81" t="s">
        <v>136</v>
      </c>
      <c r="J297" s="81" t="s">
        <v>910</v>
      </c>
      <c r="K297" s="81"/>
    </row>
    <row r="298" spans="1:11" ht="15.75" x14ac:dyDescent="0.25">
      <c r="A298" s="136">
        <v>30453</v>
      </c>
      <c r="B298" s="137" t="s">
        <v>1519</v>
      </c>
      <c r="C298" s="138" t="s">
        <v>137</v>
      </c>
      <c r="D298" s="139" t="s">
        <v>136</v>
      </c>
      <c r="E298" s="68">
        <v>8076</v>
      </c>
      <c r="F298" s="82">
        <v>0</v>
      </c>
      <c r="G298" s="82">
        <v>0</v>
      </c>
      <c r="H298" s="81" t="s">
        <v>1520</v>
      </c>
      <c r="I298" s="81" t="s">
        <v>136</v>
      </c>
      <c r="J298" s="81" t="s">
        <v>910</v>
      </c>
      <c r="K298" s="81"/>
    </row>
    <row r="299" spans="1:11" ht="15.75" x14ac:dyDescent="0.25">
      <c r="A299" s="141">
        <v>34871</v>
      </c>
      <c r="B299" s="142" t="s">
        <v>1521</v>
      </c>
      <c r="C299" s="143" t="s">
        <v>138</v>
      </c>
      <c r="D299" s="144" t="s">
        <v>136</v>
      </c>
      <c r="E299" s="68">
        <v>-390</v>
      </c>
      <c r="F299" s="82">
        <v>0</v>
      </c>
      <c r="G299" s="82">
        <v>0</v>
      </c>
      <c r="H299" s="81" t="s">
        <v>1522</v>
      </c>
      <c r="I299" s="81" t="s">
        <v>136</v>
      </c>
      <c r="J299" s="81" t="s">
        <v>910</v>
      </c>
      <c r="K299" s="81"/>
    </row>
    <row r="300" spans="1:11" ht="15.75" x14ac:dyDescent="0.25">
      <c r="A300" s="136">
        <v>32629</v>
      </c>
      <c r="B300" s="137" t="s">
        <v>1523</v>
      </c>
      <c r="C300" s="138" t="s">
        <v>138</v>
      </c>
      <c r="D300" s="139" t="s">
        <v>136</v>
      </c>
      <c r="E300" s="68">
        <v>906</v>
      </c>
      <c r="F300" s="82">
        <v>0</v>
      </c>
      <c r="G300" s="82">
        <v>0</v>
      </c>
      <c r="H300" s="81" t="s">
        <v>1524</v>
      </c>
      <c r="I300" s="81" t="s">
        <v>136</v>
      </c>
      <c r="J300" s="81" t="s">
        <v>910</v>
      </c>
      <c r="K300" s="81"/>
    </row>
    <row r="301" spans="1:11" ht="15.75" x14ac:dyDescent="0.25">
      <c r="A301" s="141">
        <v>95050</v>
      </c>
      <c r="B301" s="142" t="s">
        <v>1525</v>
      </c>
      <c r="C301" s="143" t="s">
        <v>137</v>
      </c>
      <c r="D301" s="144" t="s">
        <v>136</v>
      </c>
      <c r="E301" s="68">
        <v>3744</v>
      </c>
      <c r="F301" s="82">
        <v>0</v>
      </c>
      <c r="G301" s="82">
        <v>0</v>
      </c>
      <c r="H301" s="81" t="s">
        <v>1526</v>
      </c>
      <c r="I301" s="81" t="s">
        <v>136</v>
      </c>
      <c r="J301" s="81" t="s">
        <v>910</v>
      </c>
      <c r="K301" s="81"/>
    </row>
    <row r="302" spans="1:11" ht="15.75" x14ac:dyDescent="0.25">
      <c r="A302" s="136">
        <v>33452</v>
      </c>
      <c r="B302" s="137" t="s">
        <v>1527</v>
      </c>
      <c r="C302" s="138" t="s">
        <v>135</v>
      </c>
      <c r="D302" s="139" t="s">
        <v>136</v>
      </c>
      <c r="E302" s="68">
        <v>162</v>
      </c>
      <c r="F302" s="82">
        <v>0</v>
      </c>
      <c r="G302" s="82">
        <v>0</v>
      </c>
      <c r="H302" s="81" t="s">
        <v>1528</v>
      </c>
      <c r="I302" s="81" t="s">
        <v>136</v>
      </c>
      <c r="J302" s="81" t="s">
        <v>910</v>
      </c>
      <c r="K302" s="81"/>
    </row>
    <row r="303" spans="1:11" ht="15.75" x14ac:dyDescent="0.25">
      <c r="A303" s="141">
        <v>95172</v>
      </c>
      <c r="B303" s="142" t="s">
        <v>1529</v>
      </c>
      <c r="C303" s="143" t="s">
        <v>138</v>
      </c>
      <c r="D303" s="144" t="s">
        <v>136</v>
      </c>
      <c r="E303" s="68">
        <v>9096</v>
      </c>
      <c r="F303" s="82">
        <v>0</v>
      </c>
      <c r="G303" s="82">
        <v>0</v>
      </c>
      <c r="H303" s="81" t="s">
        <v>1530</v>
      </c>
      <c r="I303" s="81" t="s">
        <v>136</v>
      </c>
      <c r="J303" s="81" t="s">
        <v>910</v>
      </c>
      <c r="K303" s="81"/>
    </row>
    <row r="304" spans="1:11" ht="15.75" x14ac:dyDescent="0.25">
      <c r="A304" s="136">
        <v>31713</v>
      </c>
      <c r="B304" s="137" t="s">
        <v>1531</v>
      </c>
      <c r="C304" s="138" t="s">
        <v>137</v>
      </c>
      <c r="D304" s="139" t="s">
        <v>136</v>
      </c>
      <c r="E304" s="68">
        <v>3612</v>
      </c>
      <c r="F304" s="82">
        <v>0</v>
      </c>
      <c r="G304" s="82">
        <v>0</v>
      </c>
      <c r="H304" s="81" t="s">
        <v>1532</v>
      </c>
      <c r="I304" s="81" t="s">
        <v>136</v>
      </c>
      <c r="J304" s="81" t="s">
        <v>910</v>
      </c>
      <c r="K304" s="81"/>
    </row>
    <row r="305" spans="1:11" ht="15.75" x14ac:dyDescent="0.25">
      <c r="A305" s="141">
        <v>34852</v>
      </c>
      <c r="B305" s="142" t="s">
        <v>1533</v>
      </c>
      <c r="C305" s="143" t="s">
        <v>137</v>
      </c>
      <c r="D305" s="144" t="s">
        <v>136</v>
      </c>
      <c r="E305" s="68">
        <v>-1392</v>
      </c>
      <c r="F305" s="82">
        <v>0</v>
      </c>
      <c r="G305" s="82">
        <v>0</v>
      </c>
      <c r="H305" s="81" t="s">
        <v>1534</v>
      </c>
      <c r="I305" s="81" t="s">
        <v>136</v>
      </c>
      <c r="J305" s="81" t="s">
        <v>910</v>
      </c>
      <c r="K305" s="81"/>
    </row>
    <row r="306" spans="1:11" ht="15.75" x14ac:dyDescent="0.25">
      <c r="A306" s="136">
        <v>34693</v>
      </c>
      <c r="B306" s="137" t="s">
        <v>1535</v>
      </c>
      <c r="C306" s="138" t="s">
        <v>135</v>
      </c>
      <c r="D306" s="139" t="s">
        <v>136</v>
      </c>
      <c r="E306" s="68">
        <v>34662</v>
      </c>
      <c r="F306" s="82">
        <v>0</v>
      </c>
      <c r="G306" s="82">
        <v>0</v>
      </c>
      <c r="H306" s="81" t="s">
        <v>1536</v>
      </c>
      <c r="I306" s="81" t="s">
        <v>136</v>
      </c>
      <c r="J306" s="81" t="s">
        <v>910</v>
      </c>
      <c r="K306" s="81"/>
    </row>
    <row r="307" spans="1:11" ht="15.75" x14ac:dyDescent="0.25">
      <c r="A307" s="141">
        <v>95556</v>
      </c>
      <c r="B307" s="142" t="s">
        <v>1537</v>
      </c>
      <c r="C307" s="143" t="s">
        <v>135</v>
      </c>
      <c r="D307" s="144" t="s">
        <v>136</v>
      </c>
      <c r="E307" s="68">
        <v>-2244</v>
      </c>
      <c r="F307" s="82">
        <v>0</v>
      </c>
      <c r="G307" s="82">
        <v>0</v>
      </c>
      <c r="H307" s="81" t="s">
        <v>1538</v>
      </c>
      <c r="I307" s="81" t="s">
        <v>136</v>
      </c>
      <c r="J307" s="81" t="s">
        <v>910</v>
      </c>
      <c r="K307" s="81"/>
    </row>
    <row r="308" spans="1:11" ht="15.75" x14ac:dyDescent="0.25">
      <c r="A308" s="136">
        <v>32910</v>
      </c>
      <c r="B308" s="137" t="s">
        <v>1539</v>
      </c>
      <c r="C308" s="138" t="s">
        <v>138</v>
      </c>
      <c r="D308" s="139" t="s">
        <v>136</v>
      </c>
      <c r="E308" s="68">
        <v>10170</v>
      </c>
      <c r="F308" s="82">
        <v>0</v>
      </c>
      <c r="G308" s="82">
        <v>0</v>
      </c>
      <c r="H308" s="81" t="s">
        <v>308</v>
      </c>
      <c r="I308" s="81" t="s">
        <v>136</v>
      </c>
      <c r="J308" s="81" t="s">
        <v>910</v>
      </c>
      <c r="K308" s="81" t="s">
        <v>1540</v>
      </c>
    </row>
    <row r="309" spans="1:11" ht="15.75" x14ac:dyDescent="0.25">
      <c r="A309" s="141">
        <v>95197</v>
      </c>
      <c r="B309" s="142" t="s">
        <v>1541</v>
      </c>
      <c r="C309" s="143" t="s">
        <v>138</v>
      </c>
      <c r="D309" s="144" t="s">
        <v>136</v>
      </c>
      <c r="E309" s="68">
        <v>3000</v>
      </c>
      <c r="F309" s="82">
        <v>0</v>
      </c>
      <c r="G309" s="82">
        <v>0</v>
      </c>
      <c r="H309" s="81" t="s">
        <v>298</v>
      </c>
      <c r="I309" s="81" t="s">
        <v>136</v>
      </c>
      <c r="J309" s="81" t="s">
        <v>910</v>
      </c>
      <c r="K309" s="81" t="s">
        <v>1542</v>
      </c>
    </row>
    <row r="310" spans="1:11" ht="15.75" x14ac:dyDescent="0.25">
      <c r="A310" s="136">
        <v>32671</v>
      </c>
      <c r="B310" s="137" t="s">
        <v>1543</v>
      </c>
      <c r="C310" s="138" t="s">
        <v>137</v>
      </c>
      <c r="D310" s="139" t="s">
        <v>136</v>
      </c>
      <c r="E310" s="68">
        <v>828</v>
      </c>
      <c r="F310" s="82">
        <v>0</v>
      </c>
      <c r="G310" s="82">
        <v>0</v>
      </c>
      <c r="H310" s="81" t="s">
        <v>1544</v>
      </c>
      <c r="I310" s="81" t="s">
        <v>139</v>
      </c>
      <c r="J310" s="81" t="s">
        <v>910</v>
      </c>
      <c r="K310" s="81"/>
    </row>
    <row r="311" spans="1:11" ht="15.75" x14ac:dyDescent="0.25">
      <c r="A311" s="141">
        <v>34945</v>
      </c>
      <c r="B311" s="142" t="s">
        <v>1545</v>
      </c>
      <c r="C311" s="143" t="s">
        <v>137</v>
      </c>
      <c r="D311" s="144" t="s">
        <v>136</v>
      </c>
      <c r="E311" s="68">
        <v>2718</v>
      </c>
      <c r="F311" s="82">
        <v>0</v>
      </c>
      <c r="G311" s="82">
        <v>0</v>
      </c>
      <c r="H311" s="81" t="s">
        <v>1546</v>
      </c>
      <c r="I311" s="81" t="s">
        <v>136</v>
      </c>
      <c r="J311" s="81" t="s">
        <v>910</v>
      </c>
      <c r="K311" s="81"/>
    </row>
    <row r="312" spans="1:11" ht="15.75" x14ac:dyDescent="0.25">
      <c r="A312" s="136">
        <v>32245</v>
      </c>
      <c r="B312" s="137" t="s">
        <v>1547</v>
      </c>
      <c r="C312" s="138" t="s">
        <v>138</v>
      </c>
      <c r="D312" s="139" t="s">
        <v>136</v>
      </c>
      <c r="E312" s="68">
        <v>5628</v>
      </c>
      <c r="F312" s="82">
        <v>0</v>
      </c>
      <c r="G312" s="82">
        <v>0</v>
      </c>
      <c r="H312" s="81" t="s">
        <v>1548</v>
      </c>
      <c r="I312" s="81" t="s">
        <v>139</v>
      </c>
      <c r="J312" s="81" t="s">
        <v>910</v>
      </c>
      <c r="K312" s="81"/>
    </row>
    <row r="313" spans="1:11" ht="15.75" x14ac:dyDescent="0.25">
      <c r="A313" s="141">
        <v>95152</v>
      </c>
      <c r="B313" s="142" t="s">
        <v>1549</v>
      </c>
      <c r="C313" s="143" t="s">
        <v>137</v>
      </c>
      <c r="D313" s="144" t="s">
        <v>136</v>
      </c>
      <c r="E313" s="68">
        <v>4200</v>
      </c>
      <c r="F313" s="82">
        <v>0</v>
      </c>
      <c r="G313" s="82">
        <v>0</v>
      </c>
      <c r="H313" s="81" t="s">
        <v>1550</v>
      </c>
      <c r="I313" s="81" t="s">
        <v>136</v>
      </c>
      <c r="J313" s="81" t="s">
        <v>910</v>
      </c>
      <c r="K313" s="81"/>
    </row>
    <row r="314" spans="1:11" ht="15.75" x14ac:dyDescent="0.25">
      <c r="A314" s="136">
        <v>8265</v>
      </c>
      <c r="B314" s="137" t="s">
        <v>1551</v>
      </c>
      <c r="C314" s="138" t="s">
        <v>138</v>
      </c>
      <c r="D314" s="139" t="s">
        <v>136</v>
      </c>
      <c r="E314" s="68">
        <v>26712</v>
      </c>
      <c r="F314" s="82">
        <v>0</v>
      </c>
      <c r="G314" s="82">
        <v>0</v>
      </c>
      <c r="H314" s="81" t="s">
        <v>1552</v>
      </c>
      <c r="I314" s="81" t="s">
        <v>139</v>
      </c>
      <c r="J314" s="81" t="s">
        <v>910</v>
      </c>
      <c r="K314" s="81"/>
    </row>
    <row r="315" spans="1:11" ht="15.75" x14ac:dyDescent="0.25">
      <c r="A315" s="141">
        <v>32763</v>
      </c>
      <c r="B315" s="142" t="s">
        <v>1553</v>
      </c>
      <c r="C315" s="143" t="s">
        <v>138</v>
      </c>
      <c r="D315" s="144" t="s">
        <v>908</v>
      </c>
      <c r="E315" s="68">
        <v>3522</v>
      </c>
      <c r="F315" s="82">
        <v>0</v>
      </c>
      <c r="G315" s="82">
        <v>0</v>
      </c>
      <c r="H315" s="81" t="s">
        <v>1554</v>
      </c>
      <c r="I315" s="81" t="s">
        <v>139</v>
      </c>
      <c r="J315" s="81" t="s">
        <v>910</v>
      </c>
      <c r="K315" s="81"/>
    </row>
    <row r="316" spans="1:11" ht="15.75" x14ac:dyDescent="0.25">
      <c r="A316" s="136">
        <v>30452</v>
      </c>
      <c r="B316" s="137" t="s">
        <v>1555</v>
      </c>
      <c r="C316" s="138" t="s">
        <v>137</v>
      </c>
      <c r="D316" s="139" t="s">
        <v>136</v>
      </c>
      <c r="E316" s="68">
        <v>11700</v>
      </c>
      <c r="F316" s="82">
        <v>0</v>
      </c>
      <c r="G316" s="82">
        <v>0</v>
      </c>
      <c r="H316" s="81" t="s">
        <v>1556</v>
      </c>
      <c r="I316" s="81" t="s">
        <v>139</v>
      </c>
      <c r="J316" s="81" t="s">
        <v>910</v>
      </c>
      <c r="K316" s="81"/>
    </row>
    <row r="317" spans="1:11" ht="15.75" x14ac:dyDescent="0.25">
      <c r="A317" s="141">
        <v>34759</v>
      </c>
      <c r="B317" s="142" t="s">
        <v>1557</v>
      </c>
      <c r="C317" s="143" t="s">
        <v>138</v>
      </c>
      <c r="D317" s="144" t="s">
        <v>136</v>
      </c>
      <c r="E317" s="68">
        <v>1968</v>
      </c>
      <c r="F317" s="82">
        <v>0</v>
      </c>
      <c r="G317" s="82">
        <v>0</v>
      </c>
      <c r="H317" s="81" t="s">
        <v>1558</v>
      </c>
      <c r="I317" s="81" t="s">
        <v>136</v>
      </c>
      <c r="J317" s="81" t="s">
        <v>910</v>
      </c>
      <c r="K317" s="81"/>
    </row>
    <row r="318" spans="1:11" ht="15.75" x14ac:dyDescent="0.25">
      <c r="A318" s="136">
        <v>95275</v>
      </c>
      <c r="B318" s="137" t="s">
        <v>1559</v>
      </c>
      <c r="C318" s="138" t="s">
        <v>135</v>
      </c>
      <c r="D318" s="139" t="s">
        <v>136</v>
      </c>
      <c r="E318" s="68">
        <v>-276</v>
      </c>
      <c r="F318" s="82">
        <v>0</v>
      </c>
      <c r="G318" s="82">
        <v>0</v>
      </c>
      <c r="H318" s="81" t="s">
        <v>1560</v>
      </c>
      <c r="I318" s="81" t="s">
        <v>136</v>
      </c>
      <c r="J318" s="81" t="s">
        <v>910</v>
      </c>
      <c r="K318" s="81"/>
    </row>
    <row r="319" spans="1:11" ht="15.75" x14ac:dyDescent="0.25">
      <c r="A319" s="141">
        <v>43757</v>
      </c>
      <c r="B319" s="142" t="s">
        <v>1561</v>
      </c>
      <c r="C319" s="143" t="s">
        <v>138</v>
      </c>
      <c r="D319" s="144" t="s">
        <v>136</v>
      </c>
      <c r="E319" s="68">
        <v>1092</v>
      </c>
      <c r="F319" s="82">
        <v>0</v>
      </c>
      <c r="G319" s="82">
        <v>0</v>
      </c>
      <c r="H319" s="81" t="s">
        <v>1562</v>
      </c>
      <c r="I319" s="81" t="s">
        <v>136</v>
      </c>
      <c r="J319" s="81" t="s">
        <v>910</v>
      </c>
      <c r="K319" s="81"/>
    </row>
    <row r="320" spans="1:11" ht="15.75" x14ac:dyDescent="0.25">
      <c r="A320" s="136">
        <v>32200</v>
      </c>
      <c r="B320" s="137" t="s">
        <v>1563</v>
      </c>
      <c r="C320" s="138" t="s">
        <v>135</v>
      </c>
      <c r="D320" s="139" t="s">
        <v>136</v>
      </c>
      <c r="E320" s="68">
        <v>2364</v>
      </c>
      <c r="F320" s="82">
        <v>0</v>
      </c>
      <c r="G320" s="82">
        <v>0</v>
      </c>
      <c r="H320" s="81" t="s">
        <v>1564</v>
      </c>
      <c r="I320" s="81" t="s">
        <v>136</v>
      </c>
      <c r="J320" s="81" t="s">
        <v>910</v>
      </c>
      <c r="K320" s="81"/>
    </row>
    <row r="321" spans="1:11" ht="15.75" x14ac:dyDescent="0.25">
      <c r="A321" s="141">
        <v>32670</v>
      </c>
      <c r="B321" s="142" t="s">
        <v>1565</v>
      </c>
      <c r="C321" s="143" t="s">
        <v>138</v>
      </c>
      <c r="D321" s="144" t="s">
        <v>136</v>
      </c>
      <c r="E321" s="68">
        <v>36</v>
      </c>
      <c r="F321" s="82">
        <v>0</v>
      </c>
      <c r="G321" s="82">
        <v>0</v>
      </c>
      <c r="H321" s="81" t="s">
        <v>1566</v>
      </c>
      <c r="I321" s="81" t="s">
        <v>139</v>
      </c>
      <c r="J321" s="81" t="s">
        <v>910</v>
      </c>
      <c r="K321" s="81"/>
    </row>
    <row r="322" spans="1:11" ht="15.75" x14ac:dyDescent="0.25">
      <c r="A322" s="136">
        <v>32873</v>
      </c>
      <c r="B322" s="137" t="s">
        <v>1567</v>
      </c>
      <c r="C322" s="138" t="s">
        <v>138</v>
      </c>
      <c r="D322" s="139" t="s">
        <v>908</v>
      </c>
      <c r="E322" s="68">
        <v>6300</v>
      </c>
      <c r="F322" s="82">
        <v>0</v>
      </c>
      <c r="G322" s="82">
        <v>0</v>
      </c>
      <c r="H322" s="81" t="s">
        <v>1568</v>
      </c>
      <c r="I322" s="81" t="s">
        <v>136</v>
      </c>
      <c r="J322" s="81" t="s">
        <v>910</v>
      </c>
      <c r="K322" s="81" t="s">
        <v>1569</v>
      </c>
    </row>
    <row r="323" spans="1:11" ht="15.75" x14ac:dyDescent="0.25">
      <c r="A323" s="141">
        <v>32193</v>
      </c>
      <c r="B323" s="142" t="s">
        <v>1570</v>
      </c>
      <c r="C323" s="143" t="s">
        <v>138</v>
      </c>
      <c r="D323" s="144" t="s">
        <v>136</v>
      </c>
      <c r="E323" s="68">
        <v>3036</v>
      </c>
      <c r="F323" s="82">
        <v>0</v>
      </c>
      <c r="G323" s="82">
        <v>0</v>
      </c>
      <c r="H323" s="81" t="s">
        <v>1571</v>
      </c>
      <c r="I323" s="81" t="s">
        <v>139</v>
      </c>
      <c r="J323" s="81" t="s">
        <v>910</v>
      </c>
      <c r="K323" s="81"/>
    </row>
    <row r="324" spans="1:11" ht="15.75" x14ac:dyDescent="0.25">
      <c r="A324" s="136">
        <v>33257</v>
      </c>
      <c r="B324" s="137" t="s">
        <v>1572</v>
      </c>
      <c r="C324" s="138" t="s">
        <v>135</v>
      </c>
      <c r="D324" s="139" t="s">
        <v>136</v>
      </c>
      <c r="E324" s="68">
        <v>46932</v>
      </c>
      <c r="F324" s="82">
        <v>0</v>
      </c>
      <c r="G324" s="82">
        <v>0</v>
      </c>
      <c r="H324" s="81" t="s">
        <v>1573</v>
      </c>
      <c r="I324" s="81" t="s">
        <v>136</v>
      </c>
      <c r="J324" s="81" t="s">
        <v>910</v>
      </c>
      <c r="K324" s="81"/>
    </row>
    <row r="325" spans="1:11" ht="15.75" x14ac:dyDescent="0.25">
      <c r="A325" s="141">
        <v>95241</v>
      </c>
      <c r="B325" s="142" t="s">
        <v>1574</v>
      </c>
      <c r="C325" s="143" t="s">
        <v>137</v>
      </c>
      <c r="D325" s="144" t="s">
        <v>136</v>
      </c>
      <c r="E325" s="68">
        <v>4494</v>
      </c>
      <c r="F325" s="82">
        <v>0</v>
      </c>
      <c r="G325" s="82">
        <v>0</v>
      </c>
      <c r="H325" s="81" t="s">
        <v>1575</v>
      </c>
      <c r="I325" s="81" t="s">
        <v>136</v>
      </c>
      <c r="J325" s="81" t="s">
        <v>910</v>
      </c>
      <c r="K325" s="81"/>
    </row>
    <row r="326" spans="1:11" ht="15.75" x14ac:dyDescent="0.25">
      <c r="A326" s="136">
        <v>33298</v>
      </c>
      <c r="B326" s="137" t="s">
        <v>1576</v>
      </c>
      <c r="C326" s="138" t="s">
        <v>135</v>
      </c>
      <c r="D326" s="139" t="s">
        <v>136</v>
      </c>
      <c r="E326" s="68">
        <v>8022</v>
      </c>
      <c r="F326" s="82">
        <v>0</v>
      </c>
      <c r="G326" s="82">
        <v>0</v>
      </c>
      <c r="H326" s="81" t="s">
        <v>1577</v>
      </c>
      <c r="I326" s="81" t="s">
        <v>136</v>
      </c>
      <c r="J326" s="81" t="s">
        <v>910</v>
      </c>
      <c r="K326" s="81"/>
    </row>
    <row r="327" spans="1:11" ht="15.75" x14ac:dyDescent="0.25">
      <c r="A327" s="141">
        <v>32611</v>
      </c>
      <c r="B327" s="142" t="s">
        <v>1578</v>
      </c>
      <c r="C327" s="143" t="s">
        <v>138</v>
      </c>
      <c r="D327" s="144" t="s">
        <v>908</v>
      </c>
      <c r="E327" s="68">
        <v>2328</v>
      </c>
      <c r="F327" s="82">
        <v>0</v>
      </c>
      <c r="G327" s="82">
        <v>0</v>
      </c>
      <c r="H327" s="81" t="s">
        <v>1579</v>
      </c>
      <c r="I327" s="81" t="s">
        <v>136</v>
      </c>
      <c r="J327" s="81" t="s">
        <v>910</v>
      </c>
      <c r="K327" s="81"/>
    </row>
    <row r="328" spans="1:11" ht="15.75" x14ac:dyDescent="0.25">
      <c r="A328" s="136">
        <v>32023</v>
      </c>
      <c r="B328" s="137" t="s">
        <v>1580</v>
      </c>
      <c r="C328" s="138" t="s">
        <v>138</v>
      </c>
      <c r="D328" s="139" t="s">
        <v>136</v>
      </c>
      <c r="E328" s="68">
        <v>2892</v>
      </c>
      <c r="F328" s="82">
        <v>0</v>
      </c>
      <c r="G328" s="82">
        <v>0</v>
      </c>
      <c r="H328" s="81" t="s">
        <v>1581</v>
      </c>
      <c r="I328" s="81" t="s">
        <v>139</v>
      </c>
      <c r="J328" s="81" t="s">
        <v>910</v>
      </c>
      <c r="K328" s="81"/>
    </row>
    <row r="329" spans="1:11" ht="15.75" x14ac:dyDescent="0.25">
      <c r="A329" s="141">
        <v>33251</v>
      </c>
      <c r="B329" s="142" t="s">
        <v>1582</v>
      </c>
      <c r="C329" s="143" t="s">
        <v>135</v>
      </c>
      <c r="D329" s="144" t="s">
        <v>136</v>
      </c>
      <c r="E329" s="68">
        <v>15564</v>
      </c>
      <c r="F329" s="82">
        <v>0</v>
      </c>
      <c r="G329" s="82">
        <v>0</v>
      </c>
      <c r="H329" s="81" t="s">
        <v>1583</v>
      </c>
      <c r="I329" s="81" t="s">
        <v>136</v>
      </c>
      <c r="J329" s="81" t="s">
        <v>910</v>
      </c>
      <c r="K329" s="81"/>
    </row>
    <row r="330" spans="1:11" ht="15.75" x14ac:dyDescent="0.25">
      <c r="A330" s="136">
        <v>31309</v>
      </c>
      <c r="B330" s="137" t="s">
        <v>1584</v>
      </c>
      <c r="C330" s="138" t="s">
        <v>138</v>
      </c>
      <c r="D330" s="139" t="s">
        <v>908</v>
      </c>
      <c r="E330" s="68">
        <v>0</v>
      </c>
      <c r="F330" s="82">
        <v>0</v>
      </c>
      <c r="G330" s="82">
        <v>0</v>
      </c>
      <c r="H330" s="81" t="s">
        <v>1585</v>
      </c>
      <c r="I330" s="81" t="s">
        <v>139</v>
      </c>
      <c r="J330" s="81" t="s">
        <v>910</v>
      </c>
      <c r="K330" s="81"/>
    </row>
    <row r="331" spans="1:11" ht="15.75" x14ac:dyDescent="0.25">
      <c r="A331" s="141">
        <v>31786</v>
      </c>
      <c r="B331" s="142" t="s">
        <v>1586</v>
      </c>
      <c r="C331" s="143" t="s">
        <v>138</v>
      </c>
      <c r="D331" s="144" t="s">
        <v>136</v>
      </c>
      <c r="E331" s="68">
        <v>-1080</v>
      </c>
      <c r="F331" s="82">
        <v>0</v>
      </c>
      <c r="G331" s="82">
        <v>0</v>
      </c>
      <c r="H331" s="81" t="s">
        <v>1587</v>
      </c>
      <c r="I331" s="81" t="s">
        <v>136</v>
      </c>
      <c r="J331" s="81" t="s">
        <v>910</v>
      </c>
      <c r="K331" s="81"/>
    </row>
    <row r="332" spans="1:11" ht="15.75" x14ac:dyDescent="0.25">
      <c r="A332" s="136">
        <v>34627</v>
      </c>
      <c r="B332" s="137" t="s">
        <v>1588</v>
      </c>
      <c r="C332" s="138" t="s">
        <v>137</v>
      </c>
      <c r="D332" s="139" t="s">
        <v>136</v>
      </c>
      <c r="E332" s="68">
        <v>984</v>
      </c>
      <c r="F332" s="82">
        <v>0</v>
      </c>
      <c r="G332" s="82">
        <v>0</v>
      </c>
      <c r="H332" s="81" t="s">
        <v>1589</v>
      </c>
      <c r="I332" s="81" t="s">
        <v>136</v>
      </c>
      <c r="J332" s="81" t="s">
        <v>910</v>
      </c>
      <c r="K332" s="81"/>
    </row>
    <row r="333" spans="1:11" ht="15.75" x14ac:dyDescent="0.25">
      <c r="A333" s="141">
        <v>32246</v>
      </c>
      <c r="B333" s="142" t="s">
        <v>1590</v>
      </c>
      <c r="C333" s="143" t="s">
        <v>138</v>
      </c>
      <c r="D333" s="144" t="s">
        <v>136</v>
      </c>
      <c r="E333" s="68">
        <v>708</v>
      </c>
      <c r="F333" s="82">
        <v>0</v>
      </c>
      <c r="G333" s="82">
        <v>0</v>
      </c>
      <c r="H333" s="81" t="s">
        <v>1591</v>
      </c>
      <c r="I333" s="81" t="s">
        <v>136</v>
      </c>
      <c r="J333" s="81" t="s">
        <v>910</v>
      </c>
      <c r="K333" s="81"/>
    </row>
    <row r="334" spans="1:11" ht="15.75" x14ac:dyDescent="0.25">
      <c r="A334" s="136">
        <v>95166</v>
      </c>
      <c r="B334" s="137" t="s">
        <v>1592</v>
      </c>
      <c r="C334" s="138" t="s">
        <v>137</v>
      </c>
      <c r="D334" s="139" t="s">
        <v>136</v>
      </c>
      <c r="E334" s="68">
        <v>7074</v>
      </c>
      <c r="F334" s="82">
        <v>0</v>
      </c>
      <c r="G334" s="82">
        <v>0</v>
      </c>
      <c r="H334" s="81" t="s">
        <v>1593</v>
      </c>
      <c r="I334" s="81" t="s">
        <v>136</v>
      </c>
      <c r="J334" s="81" t="s">
        <v>910</v>
      </c>
      <c r="K334" s="81"/>
    </row>
    <row r="335" spans="1:11" ht="15.75" x14ac:dyDescent="0.25">
      <c r="A335" s="141">
        <v>32441</v>
      </c>
      <c r="B335" s="142" t="s">
        <v>1594</v>
      </c>
      <c r="C335" s="143" t="s">
        <v>137</v>
      </c>
      <c r="D335" s="144" t="s">
        <v>136</v>
      </c>
      <c r="E335" s="68">
        <v>996</v>
      </c>
      <c r="F335" s="82">
        <v>0</v>
      </c>
      <c r="G335" s="82">
        <v>0</v>
      </c>
      <c r="H335" s="81" t="s">
        <v>1595</v>
      </c>
      <c r="I335" s="81" t="s">
        <v>136</v>
      </c>
      <c r="J335" s="81" t="s">
        <v>910</v>
      </c>
      <c r="K335" s="81"/>
    </row>
    <row r="336" spans="1:11" ht="15.75" x14ac:dyDescent="0.25">
      <c r="A336" s="136">
        <v>32065</v>
      </c>
      <c r="B336" s="137" t="s">
        <v>1596</v>
      </c>
      <c r="C336" s="138" t="s">
        <v>137</v>
      </c>
      <c r="D336" s="139" t="s">
        <v>136</v>
      </c>
      <c r="E336" s="68">
        <v>3372</v>
      </c>
      <c r="F336" s="82">
        <v>0</v>
      </c>
      <c r="G336" s="82">
        <v>0</v>
      </c>
      <c r="H336" s="81" t="s">
        <v>1597</v>
      </c>
      <c r="I336" s="81" t="s">
        <v>136</v>
      </c>
      <c r="J336" s="81" t="s">
        <v>910</v>
      </c>
      <c r="K336" s="81"/>
    </row>
    <row r="337" spans="1:11" ht="15.75" x14ac:dyDescent="0.25">
      <c r="A337" s="141">
        <v>32573</v>
      </c>
      <c r="B337" s="147" t="s">
        <v>1598</v>
      </c>
      <c r="C337" s="143" t="s">
        <v>137</v>
      </c>
      <c r="D337" s="148" t="s">
        <v>136</v>
      </c>
      <c r="E337" s="68">
        <v>6900</v>
      </c>
      <c r="F337" s="82">
        <v>0</v>
      </c>
      <c r="G337" s="82">
        <v>0</v>
      </c>
      <c r="H337" s="81" t="s">
        <v>1599</v>
      </c>
      <c r="I337" s="81" t="s">
        <v>136</v>
      </c>
      <c r="J337" s="81" t="s">
        <v>910</v>
      </c>
      <c r="K337" s="81"/>
    </row>
    <row r="338" spans="1:11" ht="15.75" x14ac:dyDescent="0.25">
      <c r="A338" s="136">
        <v>32923</v>
      </c>
      <c r="B338" s="149" t="s">
        <v>1600</v>
      </c>
      <c r="C338" s="138" t="s">
        <v>137</v>
      </c>
      <c r="D338" s="150" t="s">
        <v>136</v>
      </c>
      <c r="E338" s="68">
        <v>2022</v>
      </c>
      <c r="F338" s="82">
        <v>0</v>
      </c>
      <c r="G338" s="82">
        <v>0</v>
      </c>
      <c r="H338" s="81" t="s">
        <v>1601</v>
      </c>
      <c r="I338" s="81" t="s">
        <v>136</v>
      </c>
      <c r="J338" s="81" t="s">
        <v>910</v>
      </c>
      <c r="K338" s="81"/>
    </row>
    <row r="339" spans="1:11" ht="15.75" x14ac:dyDescent="0.25">
      <c r="A339" s="141">
        <v>34768</v>
      </c>
      <c r="B339" s="147" t="s">
        <v>1602</v>
      </c>
      <c r="C339" s="143" t="s">
        <v>138</v>
      </c>
      <c r="D339" s="148" t="s">
        <v>136</v>
      </c>
      <c r="E339" s="68">
        <v>10068</v>
      </c>
      <c r="F339" s="82">
        <v>0</v>
      </c>
      <c r="G339" s="82">
        <v>0</v>
      </c>
      <c r="H339" s="81" t="s">
        <v>1603</v>
      </c>
      <c r="I339" s="81" t="s">
        <v>136</v>
      </c>
      <c r="J339" s="81" t="s">
        <v>910</v>
      </c>
      <c r="K339" s="81"/>
    </row>
    <row r="340" spans="1:11" ht="15.75" x14ac:dyDescent="0.25">
      <c r="A340" s="136">
        <v>30745</v>
      </c>
      <c r="B340" s="149" t="s">
        <v>1604</v>
      </c>
      <c r="C340" s="138" t="s">
        <v>135</v>
      </c>
      <c r="D340" s="150" t="s">
        <v>136</v>
      </c>
      <c r="E340" s="68">
        <v>9126</v>
      </c>
      <c r="F340" s="82">
        <v>0</v>
      </c>
      <c r="G340" s="82">
        <v>0</v>
      </c>
      <c r="H340" s="81" t="s">
        <v>1605</v>
      </c>
      <c r="I340" s="81" t="s">
        <v>136</v>
      </c>
      <c r="J340" s="81" t="s">
        <v>910</v>
      </c>
      <c r="K340" s="81"/>
    </row>
    <row r="341" spans="1:11" ht="15.75" x14ac:dyDescent="0.25">
      <c r="A341" s="141">
        <v>31801</v>
      </c>
      <c r="B341" s="147" t="s">
        <v>1606</v>
      </c>
      <c r="C341" s="143" t="s">
        <v>135</v>
      </c>
      <c r="D341" s="148" t="s">
        <v>136</v>
      </c>
      <c r="E341" s="68">
        <v>4482</v>
      </c>
      <c r="F341" s="82">
        <v>0</v>
      </c>
      <c r="G341" s="82">
        <v>0</v>
      </c>
      <c r="H341" s="81" t="s">
        <v>1607</v>
      </c>
      <c r="I341" s="81" t="s">
        <v>136</v>
      </c>
      <c r="J341" s="81" t="s">
        <v>910</v>
      </c>
      <c r="K341" s="81"/>
    </row>
    <row r="342" spans="1:11" ht="15.75" x14ac:dyDescent="0.25">
      <c r="A342" s="136">
        <v>32489</v>
      </c>
      <c r="B342" s="149" t="s">
        <v>1608</v>
      </c>
      <c r="C342" s="138" t="s">
        <v>138</v>
      </c>
      <c r="D342" s="150" t="s">
        <v>136</v>
      </c>
      <c r="E342" s="68">
        <v>3198</v>
      </c>
      <c r="F342" s="82">
        <v>0</v>
      </c>
      <c r="G342" s="82">
        <v>0</v>
      </c>
      <c r="H342" s="81" t="s">
        <v>1609</v>
      </c>
      <c r="I342" s="81" t="s">
        <v>136</v>
      </c>
      <c r="J342" s="81" t="s">
        <v>910</v>
      </c>
      <c r="K342" s="81"/>
    </row>
    <row r="343" spans="1:11" ht="15.75" x14ac:dyDescent="0.25">
      <c r="A343" s="141">
        <v>34458</v>
      </c>
      <c r="B343" s="147" t="s">
        <v>1610</v>
      </c>
      <c r="C343" s="143" t="s">
        <v>135</v>
      </c>
      <c r="D343" s="148" t="s">
        <v>136</v>
      </c>
      <c r="E343" s="68">
        <v>-876</v>
      </c>
      <c r="F343" s="82">
        <v>0</v>
      </c>
      <c r="G343" s="82">
        <v>0</v>
      </c>
      <c r="H343" s="81" t="s">
        <v>1611</v>
      </c>
      <c r="I343" s="81" t="s">
        <v>136</v>
      </c>
      <c r="J343" s="81" t="s">
        <v>910</v>
      </c>
      <c r="K343" s="81"/>
    </row>
    <row r="344" spans="1:11" ht="15.75" x14ac:dyDescent="0.25">
      <c r="A344" s="136">
        <v>33252</v>
      </c>
      <c r="B344" s="149" t="s">
        <v>1612</v>
      </c>
      <c r="C344" s="138" t="s">
        <v>135</v>
      </c>
      <c r="D344" s="150" t="s">
        <v>136</v>
      </c>
      <c r="E344" s="68">
        <v>-3042</v>
      </c>
      <c r="F344" s="82">
        <v>0</v>
      </c>
      <c r="G344" s="82">
        <v>0</v>
      </c>
      <c r="H344" s="81" t="s">
        <v>1613</v>
      </c>
      <c r="I344" s="81" t="s">
        <v>136</v>
      </c>
      <c r="J344" s="81" t="s">
        <v>910</v>
      </c>
      <c r="K344" s="81"/>
    </row>
    <row r="345" spans="1:11" ht="15.75" x14ac:dyDescent="0.25">
      <c r="A345" s="141">
        <v>34793</v>
      </c>
      <c r="B345" s="147" t="s">
        <v>1614</v>
      </c>
      <c r="C345" s="143" t="s">
        <v>135</v>
      </c>
      <c r="D345" s="148" t="s">
        <v>136</v>
      </c>
      <c r="E345" s="68">
        <v>480</v>
      </c>
      <c r="F345" s="82">
        <v>0</v>
      </c>
      <c r="G345" s="82">
        <v>0</v>
      </c>
      <c r="H345" s="81" t="s">
        <v>1615</v>
      </c>
      <c r="I345" s="81" t="s">
        <v>136</v>
      </c>
      <c r="J345" s="81" t="s">
        <v>910</v>
      </c>
      <c r="K345" s="81"/>
    </row>
    <row r="346" spans="1:11" ht="15.75" x14ac:dyDescent="0.25">
      <c r="A346" s="136">
        <v>34944</v>
      </c>
      <c r="B346" s="149" t="s">
        <v>1616</v>
      </c>
      <c r="C346" s="138" t="s">
        <v>137</v>
      </c>
      <c r="D346" s="150" t="s">
        <v>136</v>
      </c>
      <c r="E346" s="68">
        <v>2808</v>
      </c>
      <c r="F346" s="82">
        <v>0</v>
      </c>
      <c r="G346" s="82">
        <v>0</v>
      </c>
      <c r="H346" s="81" t="s">
        <v>1617</v>
      </c>
      <c r="I346" s="81" t="s">
        <v>136</v>
      </c>
      <c r="J346" s="81" t="s">
        <v>910</v>
      </c>
      <c r="K346" s="81"/>
    </row>
    <row r="347" spans="1:11" ht="15.75" x14ac:dyDescent="0.25">
      <c r="A347" s="141">
        <v>32894</v>
      </c>
      <c r="B347" s="147" t="s">
        <v>1618</v>
      </c>
      <c r="C347" s="143" t="s">
        <v>138</v>
      </c>
      <c r="D347" s="148" t="s">
        <v>908</v>
      </c>
      <c r="E347" s="68">
        <v>5898</v>
      </c>
      <c r="F347" s="82">
        <v>0</v>
      </c>
      <c r="G347" s="82">
        <v>0</v>
      </c>
      <c r="H347" s="81" t="s">
        <v>1619</v>
      </c>
      <c r="I347" s="81" t="s">
        <v>136</v>
      </c>
      <c r="J347" s="81" t="s">
        <v>910</v>
      </c>
      <c r="K347" s="81"/>
    </row>
    <row r="348" spans="1:11" ht="15.75" x14ac:dyDescent="0.25">
      <c r="A348" s="136">
        <v>34863</v>
      </c>
      <c r="B348" s="149" t="s">
        <v>1620</v>
      </c>
      <c r="C348" s="138" t="s">
        <v>135</v>
      </c>
      <c r="D348" s="150" t="s">
        <v>136</v>
      </c>
      <c r="E348" s="68">
        <v>636</v>
      </c>
      <c r="F348" s="82">
        <v>0</v>
      </c>
      <c r="G348" s="82">
        <v>0</v>
      </c>
      <c r="H348" s="81" t="s">
        <v>1621</v>
      </c>
      <c r="I348" s="81" t="s">
        <v>136</v>
      </c>
      <c r="J348" s="81" t="s">
        <v>910</v>
      </c>
      <c r="K348" s="81"/>
    </row>
    <row r="349" spans="1:11" ht="15.75" x14ac:dyDescent="0.25">
      <c r="A349" s="141">
        <v>95543</v>
      </c>
      <c r="B349" s="147" t="s">
        <v>1622</v>
      </c>
      <c r="C349" s="143" t="s">
        <v>138</v>
      </c>
      <c r="D349" s="148" t="s">
        <v>136</v>
      </c>
      <c r="E349" s="68">
        <v>13944</v>
      </c>
      <c r="F349" s="82">
        <v>0</v>
      </c>
      <c r="G349" s="82">
        <v>0</v>
      </c>
      <c r="H349" s="81" t="s">
        <v>1623</v>
      </c>
      <c r="I349" s="81" t="s">
        <v>136</v>
      </c>
      <c r="J349" s="81" t="s">
        <v>910</v>
      </c>
      <c r="K349" s="81"/>
    </row>
    <row r="350" spans="1:11" ht="15.75" x14ac:dyDescent="0.25">
      <c r="A350" s="136">
        <v>34849</v>
      </c>
      <c r="B350" s="149" t="s">
        <v>1624</v>
      </c>
      <c r="C350" s="138" t="s">
        <v>137</v>
      </c>
      <c r="D350" s="150" t="s">
        <v>136</v>
      </c>
      <c r="E350" s="68">
        <v>156</v>
      </c>
      <c r="F350" s="82">
        <v>0</v>
      </c>
      <c r="G350" s="82">
        <v>0</v>
      </c>
      <c r="H350" s="81" t="s">
        <v>1625</v>
      </c>
      <c r="I350" s="81" t="s">
        <v>136</v>
      </c>
      <c r="J350" s="81" t="s">
        <v>910</v>
      </c>
      <c r="K350" s="81"/>
    </row>
    <row r="351" spans="1:11" ht="15.75" x14ac:dyDescent="0.25">
      <c r="A351" s="141">
        <v>34936</v>
      </c>
      <c r="B351" s="147" t="s">
        <v>1626</v>
      </c>
      <c r="C351" s="143" t="s">
        <v>137</v>
      </c>
      <c r="D351" s="148" t="s">
        <v>136</v>
      </c>
      <c r="E351" s="68">
        <v>-906</v>
      </c>
      <c r="F351" s="82">
        <v>0</v>
      </c>
      <c r="G351" s="82">
        <v>0</v>
      </c>
      <c r="H351" s="81" t="s">
        <v>1627</v>
      </c>
      <c r="I351" s="81" t="s">
        <v>136</v>
      </c>
      <c r="J351" s="81" t="s">
        <v>910</v>
      </c>
      <c r="K351" s="81"/>
    </row>
    <row r="352" spans="1:11" ht="15.75" x14ac:dyDescent="0.25">
      <c r="A352" s="136">
        <v>33320</v>
      </c>
      <c r="B352" s="149" t="s">
        <v>1628</v>
      </c>
      <c r="C352" s="138" t="s">
        <v>135</v>
      </c>
      <c r="D352" s="150" t="s">
        <v>136</v>
      </c>
      <c r="E352" s="68">
        <v>7242</v>
      </c>
      <c r="F352" s="82">
        <v>0</v>
      </c>
      <c r="G352" s="82">
        <v>0</v>
      </c>
      <c r="H352" s="81" t="s">
        <v>1629</v>
      </c>
      <c r="I352" s="81" t="s">
        <v>136</v>
      </c>
      <c r="J352" s="81" t="s">
        <v>910</v>
      </c>
      <c r="K352" s="81"/>
    </row>
    <row r="353" spans="1:11" ht="15.75" x14ac:dyDescent="0.25">
      <c r="A353" s="141">
        <v>33250</v>
      </c>
      <c r="B353" s="147" t="s">
        <v>1630</v>
      </c>
      <c r="C353" s="143" t="s">
        <v>135</v>
      </c>
      <c r="D353" s="148" t="s">
        <v>136</v>
      </c>
      <c r="E353" s="68">
        <v>-1674</v>
      </c>
      <c r="F353" s="82">
        <v>0</v>
      </c>
      <c r="G353" s="82">
        <v>0</v>
      </c>
      <c r="H353" s="81" t="s">
        <v>1631</v>
      </c>
      <c r="I353" s="81" t="s">
        <v>136</v>
      </c>
      <c r="J353" s="81" t="s">
        <v>910</v>
      </c>
      <c r="K353" s="81"/>
    </row>
    <row r="354" spans="1:11" ht="15.75" x14ac:dyDescent="0.25">
      <c r="A354" s="136">
        <v>32036</v>
      </c>
      <c r="B354" s="149" t="s">
        <v>1632</v>
      </c>
      <c r="C354" s="138" t="s">
        <v>137</v>
      </c>
      <c r="D354" s="150" t="s">
        <v>136</v>
      </c>
      <c r="E354" s="68">
        <v>-4710</v>
      </c>
      <c r="F354" s="82">
        <v>0</v>
      </c>
      <c r="G354" s="82">
        <v>0</v>
      </c>
      <c r="H354" s="81" t="s">
        <v>1633</v>
      </c>
      <c r="I354" s="81" t="s">
        <v>136</v>
      </c>
      <c r="J354" s="81" t="s">
        <v>910</v>
      </c>
      <c r="K354" s="81"/>
    </row>
    <row r="355" spans="1:11" ht="15.75" x14ac:dyDescent="0.25">
      <c r="A355" s="141">
        <v>95127</v>
      </c>
      <c r="B355" s="147" t="s">
        <v>1634</v>
      </c>
      <c r="C355" s="143" t="s">
        <v>137</v>
      </c>
      <c r="D355" s="148" t="s">
        <v>136</v>
      </c>
      <c r="E355" s="68">
        <v>4176</v>
      </c>
      <c r="F355" s="82">
        <v>0</v>
      </c>
      <c r="G355" s="82">
        <v>0</v>
      </c>
      <c r="H355" s="81" t="s">
        <v>1635</v>
      </c>
      <c r="I355" s="81" t="s">
        <v>136</v>
      </c>
      <c r="J355" s="81" t="s">
        <v>910</v>
      </c>
      <c r="K355" s="81"/>
    </row>
    <row r="356" spans="1:11" ht="15.75" x14ac:dyDescent="0.25">
      <c r="A356" s="136">
        <v>32199</v>
      </c>
      <c r="B356" s="149" t="s">
        <v>1636</v>
      </c>
      <c r="C356" s="138" t="s">
        <v>135</v>
      </c>
      <c r="D356" s="150" t="s">
        <v>136</v>
      </c>
      <c r="E356" s="68">
        <v>3330</v>
      </c>
      <c r="F356" s="82">
        <v>0</v>
      </c>
      <c r="G356" s="82">
        <v>0</v>
      </c>
      <c r="H356" s="81" t="s">
        <v>1637</v>
      </c>
      <c r="I356" s="81" t="s">
        <v>136</v>
      </c>
      <c r="J356" s="81" t="s">
        <v>910</v>
      </c>
      <c r="K356" s="81"/>
    </row>
    <row r="357" spans="1:11" ht="15.75" x14ac:dyDescent="0.25">
      <c r="A357" s="141">
        <v>33322</v>
      </c>
      <c r="B357" s="147" t="s">
        <v>1638</v>
      </c>
      <c r="C357" s="143" t="s">
        <v>135</v>
      </c>
      <c r="D357" s="148" t="s">
        <v>136</v>
      </c>
      <c r="E357" s="68">
        <v>27810</v>
      </c>
      <c r="F357" s="82">
        <v>0</v>
      </c>
      <c r="G357" s="82">
        <v>0</v>
      </c>
      <c r="H357" s="81" t="s">
        <v>1639</v>
      </c>
      <c r="I357" s="81" t="s">
        <v>136</v>
      </c>
      <c r="J357" s="81" t="s">
        <v>910</v>
      </c>
      <c r="K357" s="81"/>
    </row>
    <row r="358" spans="1:11" ht="15.75" x14ac:dyDescent="0.25">
      <c r="A358" s="136">
        <v>95619</v>
      </c>
      <c r="B358" s="149" t="s">
        <v>1640</v>
      </c>
      <c r="C358" s="138" t="s">
        <v>138</v>
      </c>
      <c r="D358" s="150" t="s">
        <v>136</v>
      </c>
      <c r="E358" s="68">
        <v>684</v>
      </c>
      <c r="F358" s="82">
        <v>0</v>
      </c>
      <c r="G358" s="82">
        <v>0</v>
      </c>
      <c r="H358" s="81" t="s">
        <v>1641</v>
      </c>
      <c r="I358" s="81" t="s">
        <v>136</v>
      </c>
      <c r="J358" s="81" t="s">
        <v>910</v>
      </c>
      <c r="K358" s="81"/>
    </row>
    <row r="359" spans="1:11" ht="15.75" x14ac:dyDescent="0.25">
      <c r="A359" s="141">
        <v>95706</v>
      </c>
      <c r="B359" s="147" t="s">
        <v>1642</v>
      </c>
      <c r="C359" s="143" t="s">
        <v>137</v>
      </c>
      <c r="D359" s="148" t="s">
        <v>136</v>
      </c>
      <c r="E359" s="68">
        <v>1128</v>
      </c>
      <c r="F359" s="82">
        <v>0</v>
      </c>
      <c r="G359" s="82">
        <v>0</v>
      </c>
      <c r="H359" s="81" t="s">
        <v>1643</v>
      </c>
      <c r="I359" s="81" t="s">
        <v>136</v>
      </c>
      <c r="J359" s="81" t="s">
        <v>910</v>
      </c>
      <c r="K359" s="81"/>
    </row>
    <row r="360" spans="1:11" ht="15.75" x14ac:dyDescent="0.25">
      <c r="A360" s="136">
        <v>32623</v>
      </c>
      <c r="B360" s="149" t="s">
        <v>1644</v>
      </c>
      <c r="C360" s="138" t="s">
        <v>137</v>
      </c>
      <c r="D360" s="150" t="s">
        <v>136</v>
      </c>
      <c r="E360" s="68">
        <v>21480</v>
      </c>
      <c r="F360" s="82">
        <v>0</v>
      </c>
      <c r="G360" s="82">
        <v>0</v>
      </c>
      <c r="H360" s="81" t="s">
        <v>1645</v>
      </c>
      <c r="I360" s="81" t="s">
        <v>136</v>
      </c>
      <c r="J360" s="81" t="s">
        <v>910</v>
      </c>
      <c r="K360" s="81"/>
    </row>
    <row r="361" spans="1:11" ht="15.75" x14ac:dyDescent="0.25">
      <c r="A361" s="141">
        <v>32627</v>
      </c>
      <c r="B361" s="147" t="s">
        <v>1646</v>
      </c>
      <c r="C361" s="143" t="s">
        <v>137</v>
      </c>
      <c r="D361" s="148" t="s">
        <v>136</v>
      </c>
      <c r="E361" s="68">
        <v>6234</v>
      </c>
      <c r="F361" s="82">
        <v>0</v>
      </c>
      <c r="G361" s="82">
        <v>0</v>
      </c>
      <c r="H361" s="81" t="s">
        <v>1647</v>
      </c>
      <c r="I361" s="81" t="s">
        <v>136</v>
      </c>
      <c r="J361" s="81" t="s">
        <v>910</v>
      </c>
      <c r="K361" s="81"/>
    </row>
    <row r="362" spans="1:11" ht="15.75" x14ac:dyDescent="0.25">
      <c r="A362" s="136">
        <v>32926</v>
      </c>
      <c r="B362" s="149" t="s">
        <v>1648</v>
      </c>
      <c r="C362" s="138" t="s">
        <v>138</v>
      </c>
      <c r="D362" s="150" t="s">
        <v>136</v>
      </c>
      <c r="E362" s="68">
        <v>2082</v>
      </c>
      <c r="F362" s="82">
        <v>0</v>
      </c>
      <c r="G362" s="82">
        <v>0</v>
      </c>
      <c r="H362" s="81" t="s">
        <v>1649</v>
      </c>
      <c r="I362" s="81" t="s">
        <v>136</v>
      </c>
      <c r="J362" s="81" t="s">
        <v>910</v>
      </c>
      <c r="K362" s="81"/>
    </row>
    <row r="363" spans="1:11" ht="15.75" x14ac:dyDescent="0.25">
      <c r="A363" s="141">
        <v>34794</v>
      </c>
      <c r="B363" s="147" t="s">
        <v>1650</v>
      </c>
      <c r="C363" s="143" t="s">
        <v>137</v>
      </c>
      <c r="D363" s="148" t="s">
        <v>136</v>
      </c>
      <c r="E363" s="68">
        <v>2040</v>
      </c>
      <c r="F363" s="82">
        <v>0</v>
      </c>
      <c r="G363" s="82">
        <v>0</v>
      </c>
      <c r="H363" s="81" t="s">
        <v>1651</v>
      </c>
      <c r="I363" s="81" t="s">
        <v>136</v>
      </c>
      <c r="J363" s="81" t="s">
        <v>910</v>
      </c>
      <c r="K363" s="81"/>
    </row>
    <row r="364" spans="1:11" ht="15.75" x14ac:dyDescent="0.25">
      <c r="A364" s="136">
        <v>95109</v>
      </c>
      <c r="B364" s="149" t="s">
        <v>1652</v>
      </c>
      <c r="C364" s="138" t="s">
        <v>137</v>
      </c>
      <c r="D364" s="150" t="s">
        <v>136</v>
      </c>
      <c r="E364" s="68">
        <v>168</v>
      </c>
      <c r="F364" s="82">
        <v>0</v>
      </c>
      <c r="G364" s="82">
        <v>0</v>
      </c>
      <c r="H364" s="81" t="s">
        <v>1653</v>
      </c>
      <c r="I364" s="81" t="s">
        <v>136</v>
      </c>
      <c r="J364" s="81" t="s">
        <v>910</v>
      </c>
      <c r="K364" s="81"/>
    </row>
    <row r="365" spans="1:11" ht="15.75" x14ac:dyDescent="0.25">
      <c r="A365" s="141">
        <v>33403</v>
      </c>
      <c r="B365" s="147" t="s">
        <v>1654</v>
      </c>
      <c r="C365" s="143" t="s">
        <v>138</v>
      </c>
      <c r="D365" s="148" t="s">
        <v>136</v>
      </c>
      <c r="E365" s="68">
        <v>11646</v>
      </c>
      <c r="F365" s="82">
        <v>0</v>
      </c>
      <c r="G365" s="82">
        <v>0</v>
      </c>
      <c r="H365" s="81" t="s">
        <v>1655</v>
      </c>
      <c r="I365" s="81" t="s">
        <v>136</v>
      </c>
      <c r="J365" s="81" t="s">
        <v>910</v>
      </c>
      <c r="K365" s="81"/>
    </row>
    <row r="366" spans="1:11" ht="15.75" x14ac:dyDescent="0.25">
      <c r="A366" s="136">
        <v>32442</v>
      </c>
      <c r="B366" s="149" t="s">
        <v>1656</v>
      </c>
      <c r="C366" s="138" t="s">
        <v>137</v>
      </c>
      <c r="D366" s="150" t="s">
        <v>136</v>
      </c>
      <c r="E366" s="68">
        <v>-60</v>
      </c>
      <c r="F366" s="82">
        <v>0</v>
      </c>
      <c r="G366" s="82">
        <v>0</v>
      </c>
      <c r="H366" s="81" t="s">
        <v>1657</v>
      </c>
      <c r="I366" s="81" t="s">
        <v>136</v>
      </c>
      <c r="J366" s="81" t="s">
        <v>910</v>
      </c>
      <c r="K366" s="81"/>
    </row>
    <row r="367" spans="1:11" ht="15.75" x14ac:dyDescent="0.25">
      <c r="A367" s="141">
        <v>32609</v>
      </c>
      <c r="B367" s="147" t="s">
        <v>1658</v>
      </c>
      <c r="C367" s="143" t="s">
        <v>138</v>
      </c>
      <c r="D367" s="148" t="s">
        <v>139</v>
      </c>
      <c r="E367" s="68">
        <v>0</v>
      </c>
      <c r="F367" s="82">
        <v>0</v>
      </c>
      <c r="G367" s="82">
        <v>0</v>
      </c>
      <c r="H367" s="81" t="s">
        <v>1659</v>
      </c>
      <c r="I367" s="81" t="s">
        <v>136</v>
      </c>
      <c r="J367" s="81" t="s">
        <v>910</v>
      </c>
      <c r="K367" s="81"/>
    </row>
    <row r="368" spans="1:11" ht="15.75" x14ac:dyDescent="0.25">
      <c r="A368" s="136">
        <v>95701</v>
      </c>
      <c r="B368" s="149" t="s">
        <v>1660</v>
      </c>
      <c r="C368" s="138" t="s">
        <v>135</v>
      </c>
      <c r="D368" s="150" t="s">
        <v>136</v>
      </c>
      <c r="E368" s="68">
        <v>-3960</v>
      </c>
      <c r="F368" s="82">
        <v>0</v>
      </c>
      <c r="G368" s="82">
        <v>0</v>
      </c>
      <c r="H368" s="81" t="s">
        <v>1661</v>
      </c>
      <c r="I368" s="81" t="s">
        <v>136</v>
      </c>
      <c r="J368" s="81" t="s">
        <v>910</v>
      </c>
      <c r="K368" s="81"/>
    </row>
    <row r="369" spans="1:11" ht="15.75" x14ac:dyDescent="0.25">
      <c r="A369" s="141">
        <v>33297</v>
      </c>
      <c r="B369" s="147" t="s">
        <v>1662</v>
      </c>
      <c r="C369" s="143" t="s">
        <v>137</v>
      </c>
      <c r="D369" s="148" t="s">
        <v>136</v>
      </c>
      <c r="E369" s="68">
        <v>1548</v>
      </c>
      <c r="F369" s="82">
        <v>0</v>
      </c>
      <c r="G369" s="82">
        <v>0</v>
      </c>
      <c r="H369" s="81" t="s">
        <v>1663</v>
      </c>
      <c r="I369" s="81" t="s">
        <v>136</v>
      </c>
      <c r="J369" s="81" t="s">
        <v>910</v>
      </c>
      <c r="K369" s="81"/>
    </row>
    <row r="370" spans="1:11" ht="15.75" x14ac:dyDescent="0.25">
      <c r="A370" s="136">
        <v>33457</v>
      </c>
      <c r="B370" s="149" t="s">
        <v>1664</v>
      </c>
      <c r="C370" s="138" t="s">
        <v>135</v>
      </c>
      <c r="D370" s="150" t="s">
        <v>136</v>
      </c>
      <c r="E370" s="68">
        <v>9594</v>
      </c>
      <c r="F370" s="82">
        <v>0</v>
      </c>
      <c r="G370" s="82">
        <v>0</v>
      </c>
      <c r="H370" s="81" t="s">
        <v>1665</v>
      </c>
      <c r="I370" s="81" t="s">
        <v>136</v>
      </c>
      <c r="J370" s="81" t="s">
        <v>910</v>
      </c>
      <c r="K370" s="81"/>
    </row>
    <row r="371" spans="1:11" ht="15.75" x14ac:dyDescent="0.25">
      <c r="A371" s="141">
        <v>32547</v>
      </c>
      <c r="B371" s="147" t="s">
        <v>1666</v>
      </c>
      <c r="C371" s="143" t="s">
        <v>135</v>
      </c>
      <c r="D371" s="148" t="s">
        <v>136</v>
      </c>
      <c r="E371" s="68">
        <v>-1440</v>
      </c>
      <c r="F371" s="82">
        <v>0</v>
      </c>
      <c r="G371" s="82">
        <v>0</v>
      </c>
      <c r="H371" s="81" t="s">
        <v>1667</v>
      </c>
      <c r="I371" s="81" t="s">
        <v>136</v>
      </c>
      <c r="J371" s="81" t="s">
        <v>910</v>
      </c>
      <c r="K371" s="81"/>
    </row>
    <row r="372" spans="1:11" ht="15.75" x14ac:dyDescent="0.25">
      <c r="A372" s="136">
        <v>32654</v>
      </c>
      <c r="B372" s="149" t="s">
        <v>1668</v>
      </c>
      <c r="C372" s="138" t="s">
        <v>135</v>
      </c>
      <c r="D372" s="150" t="s">
        <v>136</v>
      </c>
      <c r="E372" s="68">
        <v>6972</v>
      </c>
      <c r="F372" s="82">
        <v>0</v>
      </c>
      <c r="G372" s="82">
        <v>0</v>
      </c>
      <c r="H372" s="81" t="s">
        <v>1669</v>
      </c>
      <c r="I372" s="81" t="s">
        <v>136</v>
      </c>
      <c r="J372" s="81" t="s">
        <v>910</v>
      </c>
      <c r="K372" s="81"/>
    </row>
    <row r="373" spans="1:11" ht="15.75" x14ac:dyDescent="0.25">
      <c r="A373" s="141">
        <v>7031</v>
      </c>
      <c r="B373" s="147" t="s">
        <v>1670</v>
      </c>
      <c r="C373" s="143" t="s">
        <v>138</v>
      </c>
      <c r="D373" s="148" t="s">
        <v>136</v>
      </c>
      <c r="E373" s="68">
        <v>606</v>
      </c>
      <c r="F373" s="82">
        <v>0</v>
      </c>
      <c r="G373" s="82">
        <v>0</v>
      </c>
      <c r="H373" s="81" t="s">
        <v>1671</v>
      </c>
      <c r="I373" s="81" t="s">
        <v>136</v>
      </c>
      <c r="J373" s="81" t="s">
        <v>910</v>
      </c>
      <c r="K373" s="81"/>
    </row>
    <row r="374" spans="1:11" ht="15.75" x14ac:dyDescent="0.25">
      <c r="A374" s="136">
        <v>32769</v>
      </c>
      <c r="B374" s="149" t="s">
        <v>1672</v>
      </c>
      <c r="C374" s="138" t="s">
        <v>137</v>
      </c>
      <c r="D374" s="150" t="s">
        <v>136</v>
      </c>
      <c r="E374" s="68">
        <v>4410</v>
      </c>
      <c r="F374" s="82">
        <v>0</v>
      </c>
      <c r="G374" s="82">
        <v>0</v>
      </c>
      <c r="H374" s="81" t="s">
        <v>1673</v>
      </c>
      <c r="I374" s="81" t="s">
        <v>136</v>
      </c>
      <c r="J374" s="81" t="s">
        <v>910</v>
      </c>
      <c r="K374" s="81"/>
    </row>
    <row r="375" spans="1:11" ht="15.75" x14ac:dyDescent="0.25">
      <c r="A375" s="141">
        <v>33258</v>
      </c>
      <c r="B375" s="147" t="s">
        <v>1674</v>
      </c>
      <c r="C375" s="143" t="s">
        <v>135</v>
      </c>
      <c r="D375" s="148" t="s">
        <v>136</v>
      </c>
      <c r="E375" s="68">
        <v>5424</v>
      </c>
      <c r="F375" s="82">
        <v>0</v>
      </c>
      <c r="G375" s="82">
        <v>0</v>
      </c>
      <c r="H375" s="81" t="s">
        <v>1675</v>
      </c>
      <c r="I375" s="81" t="s">
        <v>136</v>
      </c>
      <c r="J375" s="81" t="s">
        <v>910</v>
      </c>
      <c r="K375" s="81"/>
    </row>
    <row r="376" spans="1:11" ht="15.75" x14ac:dyDescent="0.25">
      <c r="A376" s="136">
        <v>33401</v>
      </c>
      <c r="B376" s="149" t="s">
        <v>1676</v>
      </c>
      <c r="C376" s="138" t="s">
        <v>135</v>
      </c>
      <c r="D376" s="150" t="s">
        <v>136</v>
      </c>
      <c r="E376" s="68">
        <v>2940</v>
      </c>
      <c r="F376" s="82">
        <v>0</v>
      </c>
      <c r="G376" s="82">
        <v>0</v>
      </c>
      <c r="H376" s="81" t="s">
        <v>1677</v>
      </c>
      <c r="I376" s="81" t="s">
        <v>136</v>
      </c>
      <c r="J376" s="81" t="s">
        <v>910</v>
      </c>
      <c r="K376" s="81"/>
    </row>
    <row r="377" spans="1:11" ht="15.75" x14ac:dyDescent="0.25">
      <c r="A377" s="141">
        <v>32022</v>
      </c>
      <c r="B377" s="147" t="s">
        <v>1678</v>
      </c>
      <c r="C377" s="143" t="s">
        <v>137</v>
      </c>
      <c r="D377" s="148" t="s">
        <v>136</v>
      </c>
      <c r="E377" s="68">
        <v>-384</v>
      </c>
      <c r="F377" s="82">
        <v>0</v>
      </c>
      <c r="G377" s="82">
        <v>0</v>
      </c>
      <c r="H377" s="81" t="s">
        <v>1679</v>
      </c>
      <c r="I377" s="81" t="s">
        <v>136</v>
      </c>
      <c r="J377" s="81" t="s">
        <v>910</v>
      </c>
      <c r="K377" s="81"/>
    </row>
    <row r="378" spans="1:11" ht="15.75" x14ac:dyDescent="0.25">
      <c r="A378" s="136">
        <v>95076</v>
      </c>
      <c r="B378" s="149" t="s">
        <v>1680</v>
      </c>
      <c r="C378" s="138" t="s">
        <v>135</v>
      </c>
      <c r="D378" s="150" t="s">
        <v>136</v>
      </c>
      <c r="E378" s="68">
        <v>11256</v>
      </c>
      <c r="F378" s="82">
        <v>0</v>
      </c>
      <c r="G378" s="82">
        <v>0</v>
      </c>
      <c r="H378" s="81" t="s">
        <v>1681</v>
      </c>
      <c r="I378" s="81" t="s">
        <v>136</v>
      </c>
      <c r="J378" s="81" t="s">
        <v>910</v>
      </c>
      <c r="K378" s="81"/>
    </row>
    <row r="379" spans="1:11" ht="15.75" x14ac:dyDescent="0.25">
      <c r="A379" s="141">
        <v>95326</v>
      </c>
      <c r="B379" s="147" t="s">
        <v>1682</v>
      </c>
      <c r="C379" s="143" t="s">
        <v>138</v>
      </c>
      <c r="D379" s="148" t="s">
        <v>136</v>
      </c>
      <c r="E379" s="68">
        <v>1854</v>
      </c>
      <c r="F379" s="82">
        <v>0</v>
      </c>
      <c r="G379" s="82">
        <v>0</v>
      </c>
      <c r="H379" s="81" t="s">
        <v>1683</v>
      </c>
      <c r="I379" s="81" t="s">
        <v>139</v>
      </c>
      <c r="J379" s="81" t="s">
        <v>910</v>
      </c>
      <c r="K379" s="81"/>
    </row>
    <row r="380" spans="1:11" ht="15.75" x14ac:dyDescent="0.25">
      <c r="A380" s="136">
        <v>34451</v>
      </c>
      <c r="B380" s="149" t="s">
        <v>1684</v>
      </c>
      <c r="C380" s="138" t="s">
        <v>135</v>
      </c>
      <c r="D380" s="150" t="s">
        <v>136</v>
      </c>
      <c r="E380" s="68">
        <v>-5526</v>
      </c>
      <c r="F380" s="82">
        <v>0</v>
      </c>
      <c r="G380" s="82">
        <v>0</v>
      </c>
      <c r="H380" s="81" t="s">
        <v>1685</v>
      </c>
      <c r="I380" s="81" t="s">
        <v>139</v>
      </c>
      <c r="J380" s="81" t="s">
        <v>910</v>
      </c>
      <c r="K380" s="81"/>
    </row>
    <row r="381" spans="1:11" ht="15.75" x14ac:dyDescent="0.25">
      <c r="A381" s="141">
        <v>43120</v>
      </c>
      <c r="B381" s="147" t="s">
        <v>1686</v>
      </c>
      <c r="C381" s="143" t="s">
        <v>137</v>
      </c>
      <c r="D381" s="148" t="s">
        <v>136</v>
      </c>
      <c r="E381" s="68">
        <v>10410</v>
      </c>
      <c r="F381" s="82">
        <v>0</v>
      </c>
      <c r="G381" s="82">
        <v>0</v>
      </c>
      <c r="H381" s="81" t="s">
        <v>1687</v>
      </c>
      <c r="I381" s="81" t="s">
        <v>136</v>
      </c>
      <c r="J381" s="81" t="s">
        <v>910</v>
      </c>
      <c r="K381" s="81"/>
    </row>
    <row r="382" spans="1:11" ht="15.75" x14ac:dyDescent="0.25">
      <c r="A382" s="136">
        <v>32248</v>
      </c>
      <c r="B382" s="149" t="s">
        <v>1688</v>
      </c>
      <c r="C382" s="138" t="s">
        <v>135</v>
      </c>
      <c r="D382" s="150" t="s">
        <v>136</v>
      </c>
      <c r="E382" s="68">
        <v>12762</v>
      </c>
      <c r="F382" s="82">
        <v>0</v>
      </c>
      <c r="G382" s="82">
        <v>0</v>
      </c>
      <c r="H382" s="81" t="s">
        <v>1689</v>
      </c>
      <c r="I382" s="81" t="s">
        <v>139</v>
      </c>
      <c r="J382" s="81" t="s">
        <v>910</v>
      </c>
      <c r="K382" s="81"/>
    </row>
    <row r="383" spans="1:11" ht="15.75" x14ac:dyDescent="0.25">
      <c r="A383" s="141">
        <v>95117</v>
      </c>
      <c r="B383" s="147" t="s">
        <v>1690</v>
      </c>
      <c r="C383" s="143" t="s">
        <v>135</v>
      </c>
      <c r="D383" s="148" t="s">
        <v>136</v>
      </c>
      <c r="E383" s="68">
        <v>4224</v>
      </c>
      <c r="F383" s="82">
        <v>0</v>
      </c>
      <c r="G383" s="82">
        <v>0</v>
      </c>
      <c r="H383" s="81" t="s">
        <v>1691</v>
      </c>
      <c r="I383" s="81" t="s">
        <v>136</v>
      </c>
      <c r="J383" s="81" t="s">
        <v>910</v>
      </c>
      <c r="K383" s="81"/>
    </row>
    <row r="384" spans="1:11" ht="15.75" x14ac:dyDescent="0.25">
      <c r="A384" s="136">
        <v>34491</v>
      </c>
      <c r="B384" s="149" t="s">
        <v>1692</v>
      </c>
      <c r="C384" s="138" t="s">
        <v>135</v>
      </c>
      <c r="D384" s="150" t="s">
        <v>136</v>
      </c>
      <c r="E384" s="68">
        <v>-11016</v>
      </c>
      <c r="F384" s="82">
        <v>0</v>
      </c>
      <c r="G384" s="82">
        <v>0</v>
      </c>
      <c r="H384" s="81" t="s">
        <v>1693</v>
      </c>
      <c r="I384" s="81" t="s">
        <v>136</v>
      </c>
      <c r="J384" s="81" t="s">
        <v>910</v>
      </c>
      <c r="K384" s="81"/>
    </row>
    <row r="385" spans="1:11" ht="15.75" x14ac:dyDescent="0.25">
      <c r="A385" s="141">
        <v>32628</v>
      </c>
      <c r="B385" s="147" t="s">
        <v>1694</v>
      </c>
      <c r="C385" s="143" t="s">
        <v>138</v>
      </c>
      <c r="D385" s="148" t="s">
        <v>136</v>
      </c>
      <c r="E385" s="68">
        <v>612</v>
      </c>
      <c r="F385" s="82">
        <v>0</v>
      </c>
      <c r="G385" s="82">
        <v>0</v>
      </c>
      <c r="H385" s="81" t="s">
        <v>1695</v>
      </c>
      <c r="I385" s="81" t="s">
        <v>136</v>
      </c>
      <c r="J385" s="81" t="s">
        <v>910</v>
      </c>
      <c r="K385" s="81"/>
    </row>
    <row r="386" spans="1:11" ht="15.75" x14ac:dyDescent="0.25">
      <c r="A386" s="136">
        <v>95007</v>
      </c>
      <c r="B386" s="149" t="s">
        <v>1696</v>
      </c>
      <c r="C386" s="138" t="s">
        <v>135</v>
      </c>
      <c r="D386" s="150" t="s">
        <v>136</v>
      </c>
      <c r="E386" s="68">
        <v>-9006</v>
      </c>
      <c r="F386" s="82">
        <v>0</v>
      </c>
      <c r="G386" s="82">
        <v>0</v>
      </c>
      <c r="H386" s="81" t="s">
        <v>1697</v>
      </c>
      <c r="I386" s="81" t="s">
        <v>136</v>
      </c>
      <c r="J386" s="81" t="s">
        <v>910</v>
      </c>
      <c r="K386" s="81"/>
    </row>
    <row r="387" spans="1:11" ht="15.75" x14ac:dyDescent="0.25">
      <c r="A387" s="141">
        <v>95294</v>
      </c>
      <c r="B387" s="147" t="s">
        <v>1698</v>
      </c>
      <c r="C387" s="143" t="s">
        <v>135</v>
      </c>
      <c r="D387" s="148" t="s">
        <v>136</v>
      </c>
      <c r="E387" s="68">
        <v>-4836</v>
      </c>
      <c r="F387" s="82">
        <v>0</v>
      </c>
      <c r="G387" s="82">
        <v>0</v>
      </c>
      <c r="H387" s="81" t="s">
        <v>1699</v>
      </c>
      <c r="I387" s="81" t="s">
        <v>136</v>
      </c>
      <c r="J387" s="81" t="s">
        <v>910</v>
      </c>
      <c r="K387" s="81"/>
    </row>
    <row r="388" spans="1:11" ht="15.75" x14ac:dyDescent="0.25">
      <c r="A388" s="136">
        <v>8259</v>
      </c>
      <c r="B388" s="149" t="s">
        <v>1700</v>
      </c>
      <c r="C388" s="138" t="s">
        <v>138</v>
      </c>
      <c r="D388" s="150" t="s">
        <v>136</v>
      </c>
      <c r="E388" s="68">
        <v>24528</v>
      </c>
      <c r="F388" s="82">
        <v>0</v>
      </c>
      <c r="G388" s="82">
        <v>0</v>
      </c>
      <c r="H388" s="81" t="s">
        <v>1701</v>
      </c>
      <c r="I388" s="81" t="s">
        <v>136</v>
      </c>
      <c r="J388" s="81" t="s">
        <v>910</v>
      </c>
      <c r="K388" s="81"/>
    </row>
    <row r="389" spans="1:11" ht="15.75" x14ac:dyDescent="0.25">
      <c r="A389" s="141">
        <v>95273</v>
      </c>
      <c r="B389" s="147" t="s">
        <v>1702</v>
      </c>
      <c r="C389" s="143" t="s">
        <v>137</v>
      </c>
      <c r="D389" s="148" t="s">
        <v>136</v>
      </c>
      <c r="E389" s="68">
        <v>2784</v>
      </c>
      <c r="F389" s="82">
        <v>0</v>
      </c>
      <c r="G389" s="82">
        <v>0</v>
      </c>
      <c r="H389" s="81" t="s">
        <v>1703</v>
      </c>
      <c r="I389" s="81" t="s">
        <v>136</v>
      </c>
      <c r="J389" s="81" t="s">
        <v>910</v>
      </c>
      <c r="K389" s="81"/>
    </row>
    <row r="390" spans="1:11" ht="15.75" x14ac:dyDescent="0.25">
      <c r="A390" s="136">
        <v>33402</v>
      </c>
      <c r="B390" s="149" t="s">
        <v>1704</v>
      </c>
      <c r="C390" s="138" t="s">
        <v>138</v>
      </c>
      <c r="D390" s="150" t="s">
        <v>136</v>
      </c>
      <c r="E390" s="68">
        <v>10044</v>
      </c>
      <c r="F390" s="82">
        <v>0</v>
      </c>
      <c r="G390" s="82">
        <v>0</v>
      </c>
      <c r="H390" s="81" t="s">
        <v>1705</v>
      </c>
      <c r="I390" s="81" t="s">
        <v>136</v>
      </c>
      <c r="J390" s="81" t="s">
        <v>910</v>
      </c>
      <c r="K390" s="81"/>
    </row>
    <row r="391" spans="1:11" ht="15.75" x14ac:dyDescent="0.25">
      <c r="A391" s="141">
        <v>95087</v>
      </c>
      <c r="B391" s="147" t="s">
        <v>1706</v>
      </c>
      <c r="C391" s="143" t="s">
        <v>135</v>
      </c>
      <c r="D391" s="148" t="s">
        <v>136</v>
      </c>
      <c r="E391" s="68">
        <v>7044</v>
      </c>
      <c r="F391" s="82">
        <v>0</v>
      </c>
      <c r="G391" s="82">
        <v>0</v>
      </c>
      <c r="H391" s="81" t="s">
        <v>1707</v>
      </c>
      <c r="I391" s="81" t="s">
        <v>136</v>
      </c>
      <c r="J391" s="81" t="s">
        <v>910</v>
      </c>
      <c r="K391" s="81"/>
    </row>
    <row r="392" spans="1:11" ht="15.75" x14ac:dyDescent="0.25">
      <c r="A392" s="136">
        <v>34758</v>
      </c>
      <c r="B392" s="149" t="s">
        <v>1708</v>
      </c>
      <c r="C392" s="138" t="s">
        <v>138</v>
      </c>
      <c r="D392" s="150" t="s">
        <v>136</v>
      </c>
      <c r="E392" s="68">
        <v>12852</v>
      </c>
      <c r="F392" s="82">
        <v>0</v>
      </c>
      <c r="G392" s="82">
        <v>0</v>
      </c>
      <c r="H392" s="81" t="s">
        <v>1709</v>
      </c>
      <c r="I392" s="81" t="s">
        <v>136</v>
      </c>
      <c r="J392" s="81" t="s">
        <v>910</v>
      </c>
      <c r="K392" s="81"/>
    </row>
    <row r="393" spans="1:11" ht="15.75" x14ac:dyDescent="0.25">
      <c r="A393" s="141">
        <v>33266</v>
      </c>
      <c r="B393" s="147" t="s">
        <v>1710</v>
      </c>
      <c r="C393" s="143" t="s">
        <v>135</v>
      </c>
      <c r="D393" s="148" t="s">
        <v>136</v>
      </c>
      <c r="E393" s="68">
        <v>2124</v>
      </c>
      <c r="F393" s="82">
        <v>0</v>
      </c>
      <c r="G393" s="82">
        <v>0</v>
      </c>
      <c r="H393" s="81" t="s">
        <v>1711</v>
      </c>
      <c r="I393" s="81" t="s">
        <v>136</v>
      </c>
      <c r="J393" s="81" t="s">
        <v>910</v>
      </c>
      <c r="K393" s="81"/>
    </row>
    <row r="394" spans="1:11" ht="15.75" x14ac:dyDescent="0.25">
      <c r="A394" s="136">
        <v>32236</v>
      </c>
      <c r="B394" s="149" t="s">
        <v>1712</v>
      </c>
      <c r="C394" s="138" t="s">
        <v>137</v>
      </c>
      <c r="D394" s="150" t="s">
        <v>136</v>
      </c>
      <c r="E394" s="68">
        <v>10008</v>
      </c>
      <c r="F394" s="82">
        <v>0</v>
      </c>
      <c r="G394" s="82">
        <v>0</v>
      </c>
      <c r="H394" s="81" t="s">
        <v>1713</v>
      </c>
      <c r="I394" s="81" t="s">
        <v>136</v>
      </c>
      <c r="J394" s="81" t="s">
        <v>910</v>
      </c>
      <c r="K394" s="81" t="s">
        <v>1714</v>
      </c>
    </row>
    <row r="395" spans="1:11" ht="15.75" x14ac:dyDescent="0.25">
      <c r="A395" s="141">
        <v>95735</v>
      </c>
      <c r="B395" s="147" t="s">
        <v>1715</v>
      </c>
      <c r="C395" s="143" t="s">
        <v>135</v>
      </c>
      <c r="D395" s="148" t="s">
        <v>136</v>
      </c>
      <c r="E395" s="68">
        <v>-1500</v>
      </c>
      <c r="F395" s="82">
        <v>0</v>
      </c>
      <c r="G395" s="82">
        <v>0</v>
      </c>
      <c r="H395" s="81" t="s">
        <v>1716</v>
      </c>
      <c r="I395" s="81" t="s">
        <v>136</v>
      </c>
      <c r="J395" s="81" t="s">
        <v>910</v>
      </c>
      <c r="K395" s="81"/>
    </row>
    <row r="396" spans="1:11" ht="15.75" x14ac:dyDescent="0.25">
      <c r="A396" s="136">
        <v>33458</v>
      </c>
      <c r="B396" s="149" t="s">
        <v>1717</v>
      </c>
      <c r="C396" s="138" t="s">
        <v>135</v>
      </c>
      <c r="D396" s="150" t="s">
        <v>136</v>
      </c>
      <c r="E396" s="68">
        <v>3048</v>
      </c>
      <c r="F396" s="82">
        <v>0</v>
      </c>
      <c r="G396" s="82">
        <v>0</v>
      </c>
      <c r="H396" s="81" t="s">
        <v>1718</v>
      </c>
      <c r="I396" s="81" t="s">
        <v>136</v>
      </c>
      <c r="J396" s="81" t="s">
        <v>910</v>
      </c>
      <c r="K396" s="81" t="s">
        <v>1719</v>
      </c>
    </row>
    <row r="397" spans="1:11" ht="15.75" x14ac:dyDescent="0.25">
      <c r="A397" s="141">
        <v>34943</v>
      </c>
      <c r="B397" s="147" t="s">
        <v>1720</v>
      </c>
      <c r="C397" s="143" t="s">
        <v>137</v>
      </c>
      <c r="D397" s="148" t="s">
        <v>136</v>
      </c>
      <c r="E397" s="68">
        <v>1728</v>
      </c>
      <c r="F397" s="82">
        <v>0</v>
      </c>
      <c r="G397" s="82">
        <v>0</v>
      </c>
      <c r="H397" s="81" t="s">
        <v>1721</v>
      </c>
      <c r="I397" s="81" t="s">
        <v>136</v>
      </c>
      <c r="J397" s="81" t="s">
        <v>910</v>
      </c>
      <c r="K397" s="81"/>
    </row>
    <row r="398" spans="1:11" ht="15.75" x14ac:dyDescent="0.25">
      <c r="A398" s="136">
        <v>95238</v>
      </c>
      <c r="B398" s="149" t="s">
        <v>1722</v>
      </c>
      <c r="C398" s="138" t="s">
        <v>137</v>
      </c>
      <c r="D398" s="150" t="s">
        <v>136</v>
      </c>
      <c r="E398" s="68">
        <v>792</v>
      </c>
      <c r="F398" s="82">
        <v>0</v>
      </c>
      <c r="G398" s="82">
        <v>0</v>
      </c>
      <c r="H398" s="81" t="s">
        <v>1723</v>
      </c>
      <c r="I398" s="81" t="s">
        <v>136</v>
      </c>
      <c r="J398" s="81" t="s">
        <v>910</v>
      </c>
      <c r="K398" s="81"/>
    </row>
    <row r="399" spans="1:11" ht="15.75" x14ac:dyDescent="0.25">
      <c r="A399" s="141">
        <v>95407</v>
      </c>
      <c r="B399" s="147" t="s">
        <v>1724</v>
      </c>
      <c r="C399" s="143" t="s">
        <v>135</v>
      </c>
      <c r="D399" s="148" t="s">
        <v>136</v>
      </c>
      <c r="E399" s="68">
        <v>-4500</v>
      </c>
      <c r="F399" s="82">
        <v>0</v>
      </c>
      <c r="G399" s="82">
        <v>0</v>
      </c>
      <c r="H399" s="81" t="s">
        <v>1725</v>
      </c>
      <c r="I399" s="81" t="s">
        <v>136</v>
      </c>
      <c r="J399" s="81" t="s">
        <v>910</v>
      </c>
      <c r="K399" s="81"/>
    </row>
    <row r="400" spans="1:11" ht="15.75" x14ac:dyDescent="0.25">
      <c r="A400" s="136">
        <v>33342</v>
      </c>
      <c r="B400" s="149" t="s">
        <v>1726</v>
      </c>
      <c r="C400" s="138" t="s">
        <v>135</v>
      </c>
      <c r="D400" s="150" t="s">
        <v>136</v>
      </c>
      <c r="E400" s="68">
        <v>-210</v>
      </c>
      <c r="F400" s="82">
        <v>0</v>
      </c>
      <c r="G400" s="82">
        <v>0</v>
      </c>
      <c r="H400" s="81" t="s">
        <v>1727</v>
      </c>
      <c r="I400" s="81" t="s">
        <v>136</v>
      </c>
      <c r="J400" s="81" t="s">
        <v>910</v>
      </c>
      <c r="K400" s="81"/>
    </row>
    <row r="401" spans="1:11" ht="15.75" x14ac:dyDescent="0.25">
      <c r="A401" s="141">
        <v>95671</v>
      </c>
      <c r="B401" s="147" t="s">
        <v>1728</v>
      </c>
      <c r="C401" s="143" t="s">
        <v>135</v>
      </c>
      <c r="D401" s="148" t="s">
        <v>136</v>
      </c>
      <c r="E401" s="68">
        <v>-3384</v>
      </c>
      <c r="F401" s="82">
        <v>0</v>
      </c>
      <c r="G401" s="82">
        <v>0</v>
      </c>
      <c r="H401" s="81" t="s">
        <v>1729</v>
      </c>
      <c r="I401" s="81" t="s">
        <v>136</v>
      </c>
      <c r="J401" s="81" t="s">
        <v>910</v>
      </c>
      <c r="K401" s="81" t="s">
        <v>1730</v>
      </c>
    </row>
    <row r="402" spans="1:11" ht="15.75" x14ac:dyDescent="0.25">
      <c r="A402" s="136">
        <v>30359</v>
      </c>
      <c r="B402" s="149" t="s">
        <v>1731</v>
      </c>
      <c r="C402" s="138" t="s">
        <v>138</v>
      </c>
      <c r="D402" s="150" t="s">
        <v>136</v>
      </c>
      <c r="E402" s="68">
        <v>1830</v>
      </c>
      <c r="F402" s="82">
        <v>0</v>
      </c>
      <c r="G402" s="82">
        <v>0</v>
      </c>
      <c r="H402" s="81" t="s">
        <v>1732</v>
      </c>
      <c r="I402" s="81" t="s">
        <v>139</v>
      </c>
      <c r="J402" s="81" t="s">
        <v>910</v>
      </c>
      <c r="K402" s="81"/>
    </row>
    <row r="403" spans="1:11" ht="15.75" x14ac:dyDescent="0.25">
      <c r="A403" s="141">
        <v>32551</v>
      </c>
      <c r="B403" s="147" t="s">
        <v>1733</v>
      </c>
      <c r="C403" s="143" t="s">
        <v>135</v>
      </c>
      <c r="D403" s="148" t="s">
        <v>136</v>
      </c>
      <c r="E403" s="68">
        <v>4896</v>
      </c>
      <c r="F403" s="82">
        <v>0</v>
      </c>
      <c r="G403" s="82">
        <v>0</v>
      </c>
      <c r="H403" s="81" t="s">
        <v>1734</v>
      </c>
      <c r="I403" s="81" t="s">
        <v>136</v>
      </c>
      <c r="J403" s="81" t="s">
        <v>910</v>
      </c>
      <c r="K403" s="81"/>
    </row>
    <row r="404" spans="1:11" ht="15.75" x14ac:dyDescent="0.25">
      <c r="A404" s="136">
        <v>43121</v>
      </c>
      <c r="B404" s="149" t="s">
        <v>1735</v>
      </c>
      <c r="C404" s="138" t="s">
        <v>137</v>
      </c>
      <c r="D404" s="150" t="s">
        <v>136</v>
      </c>
      <c r="E404" s="68">
        <v>-1830</v>
      </c>
      <c r="F404" s="82">
        <v>0</v>
      </c>
      <c r="G404" s="82">
        <v>0</v>
      </c>
      <c r="H404" s="81" t="s">
        <v>1736</v>
      </c>
      <c r="I404" s="81" t="s">
        <v>136</v>
      </c>
      <c r="J404" s="81" t="s">
        <v>910</v>
      </c>
      <c r="K404" s="81" t="s">
        <v>1737</v>
      </c>
    </row>
    <row r="405" spans="1:11" ht="15.75" x14ac:dyDescent="0.25">
      <c r="A405" s="141">
        <v>33272</v>
      </c>
      <c r="B405" s="147" t="s">
        <v>1738</v>
      </c>
      <c r="C405" s="143" t="s">
        <v>135</v>
      </c>
      <c r="D405" s="148" t="s">
        <v>136</v>
      </c>
      <c r="E405" s="68">
        <v>17082</v>
      </c>
      <c r="F405" s="82">
        <v>0</v>
      </c>
      <c r="G405" s="82">
        <v>0</v>
      </c>
      <c r="H405" s="81" t="s">
        <v>1739</v>
      </c>
      <c r="I405" s="81" t="s">
        <v>136</v>
      </c>
      <c r="J405" s="81" t="s">
        <v>910</v>
      </c>
      <c r="K405" s="81"/>
    </row>
    <row r="406" spans="1:11" ht="15.75" x14ac:dyDescent="0.25">
      <c r="A406" s="136">
        <v>95191</v>
      </c>
      <c r="B406" s="149" t="s">
        <v>1740</v>
      </c>
      <c r="C406" s="138" t="s">
        <v>137</v>
      </c>
      <c r="D406" s="150" t="s">
        <v>136</v>
      </c>
      <c r="E406" s="68">
        <v>-1776</v>
      </c>
      <c r="F406" s="82">
        <v>0</v>
      </c>
      <c r="G406" s="82">
        <v>0</v>
      </c>
      <c r="H406" s="81" t="s">
        <v>1741</v>
      </c>
      <c r="I406" s="81" t="s">
        <v>136</v>
      </c>
      <c r="J406" s="81" t="s">
        <v>910</v>
      </c>
      <c r="K406" s="81"/>
    </row>
    <row r="407" spans="1:11" ht="15.75" x14ac:dyDescent="0.25">
      <c r="A407" s="141">
        <v>32201</v>
      </c>
      <c r="B407" s="147" t="s">
        <v>1742</v>
      </c>
      <c r="C407" s="143" t="s">
        <v>138</v>
      </c>
      <c r="D407" s="148" t="s">
        <v>136</v>
      </c>
      <c r="E407" s="68">
        <v>2304</v>
      </c>
      <c r="F407" s="82">
        <v>0</v>
      </c>
      <c r="G407" s="82">
        <v>0</v>
      </c>
      <c r="H407" s="81" t="s">
        <v>1743</v>
      </c>
      <c r="I407" s="81" t="s">
        <v>136</v>
      </c>
      <c r="J407" s="81" t="s">
        <v>910</v>
      </c>
      <c r="K407" s="81"/>
    </row>
    <row r="408" spans="1:11" ht="15.75" x14ac:dyDescent="0.25">
      <c r="A408" s="136">
        <v>32650</v>
      </c>
      <c r="B408" s="149" t="s">
        <v>1744</v>
      </c>
      <c r="C408" s="138" t="s">
        <v>137</v>
      </c>
      <c r="D408" s="150" t="s">
        <v>136</v>
      </c>
      <c r="E408" s="68">
        <v>-342</v>
      </c>
      <c r="F408" s="82">
        <v>0</v>
      </c>
      <c r="G408" s="82">
        <v>0</v>
      </c>
      <c r="H408" s="81" t="s">
        <v>91</v>
      </c>
      <c r="I408" s="81" t="s">
        <v>136</v>
      </c>
      <c r="J408" s="81" t="s">
        <v>910</v>
      </c>
      <c r="K408" s="81" t="s">
        <v>1745</v>
      </c>
    </row>
    <row r="409" spans="1:11" ht="15.75" x14ac:dyDescent="0.25">
      <c r="A409" s="141">
        <v>8256</v>
      </c>
      <c r="B409" s="147" t="s">
        <v>1746</v>
      </c>
      <c r="C409" s="143" t="s">
        <v>135</v>
      </c>
      <c r="D409" s="148" t="s">
        <v>136</v>
      </c>
      <c r="E409" s="68">
        <v>47454</v>
      </c>
      <c r="F409" s="82">
        <v>0</v>
      </c>
      <c r="G409" s="82">
        <v>0</v>
      </c>
      <c r="H409" s="81" t="s">
        <v>1747</v>
      </c>
      <c r="I409" s="81" t="s">
        <v>136</v>
      </c>
      <c r="J409" s="81" t="s">
        <v>910</v>
      </c>
      <c r="K409" s="81"/>
    </row>
    <row r="410" spans="1:11" ht="15.75" x14ac:dyDescent="0.25">
      <c r="A410" s="136">
        <v>34700</v>
      </c>
      <c r="B410" s="149" t="s">
        <v>1748</v>
      </c>
      <c r="C410" s="138" t="s">
        <v>137</v>
      </c>
      <c r="D410" s="150" t="s">
        <v>136</v>
      </c>
      <c r="E410" s="68">
        <v>-1512</v>
      </c>
      <c r="F410" s="82">
        <v>0</v>
      </c>
      <c r="G410" s="82">
        <v>0</v>
      </c>
      <c r="H410" s="81" t="s">
        <v>28</v>
      </c>
      <c r="I410" s="81" t="s">
        <v>136</v>
      </c>
      <c r="J410" s="81" t="s">
        <v>910</v>
      </c>
      <c r="K410" s="81" t="s">
        <v>1749</v>
      </c>
    </row>
    <row r="411" spans="1:11" ht="15.75" x14ac:dyDescent="0.25">
      <c r="A411" s="141">
        <v>31791</v>
      </c>
      <c r="B411" s="147" t="s">
        <v>1750</v>
      </c>
      <c r="C411" s="143" t="s">
        <v>135</v>
      </c>
      <c r="D411" s="148" t="s">
        <v>136</v>
      </c>
      <c r="E411" s="68">
        <v>642</v>
      </c>
      <c r="F411" s="82">
        <v>0</v>
      </c>
      <c r="G411" s="82">
        <v>0</v>
      </c>
      <c r="H411" s="81" t="s">
        <v>1751</v>
      </c>
      <c r="I411" s="81" t="s">
        <v>136</v>
      </c>
      <c r="J411" s="81" t="s">
        <v>910</v>
      </c>
      <c r="K411" s="81"/>
    </row>
    <row r="412" spans="1:11" ht="15.75" x14ac:dyDescent="0.25">
      <c r="A412" s="136">
        <v>32209</v>
      </c>
      <c r="B412" s="149" t="s">
        <v>1752</v>
      </c>
      <c r="C412" s="138" t="s">
        <v>135</v>
      </c>
      <c r="D412" s="150" t="s">
        <v>136</v>
      </c>
      <c r="E412" s="68">
        <v>-4482</v>
      </c>
      <c r="F412" s="82">
        <v>0</v>
      </c>
      <c r="G412" s="82">
        <v>0</v>
      </c>
      <c r="H412" s="81" t="s">
        <v>1753</v>
      </c>
      <c r="I412" s="81" t="s">
        <v>136</v>
      </c>
      <c r="J412" s="81" t="s">
        <v>910</v>
      </c>
      <c r="K412" s="81"/>
    </row>
    <row r="413" spans="1:11" ht="15.75" x14ac:dyDescent="0.25">
      <c r="A413" s="141">
        <v>30454</v>
      </c>
      <c r="B413" s="147" t="s">
        <v>1754</v>
      </c>
      <c r="C413" s="143" t="s">
        <v>135</v>
      </c>
      <c r="D413" s="148" t="s">
        <v>136</v>
      </c>
      <c r="E413" s="68">
        <v>5280</v>
      </c>
      <c r="F413" s="82">
        <v>0</v>
      </c>
      <c r="G413" s="82">
        <v>0</v>
      </c>
      <c r="H413" s="81" t="s">
        <v>1755</v>
      </c>
      <c r="I413" s="81" t="s">
        <v>139</v>
      </c>
      <c r="J413" s="81" t="s">
        <v>910</v>
      </c>
      <c r="K413" s="81"/>
    </row>
    <row r="414" spans="1:11" ht="15.75" x14ac:dyDescent="0.25">
      <c r="A414" s="136">
        <v>43126</v>
      </c>
      <c r="B414" s="149" t="s">
        <v>1756</v>
      </c>
      <c r="C414" s="138" t="s">
        <v>138</v>
      </c>
      <c r="D414" s="150" t="s">
        <v>908</v>
      </c>
      <c r="E414" s="68">
        <v>4494</v>
      </c>
      <c r="F414" s="82">
        <v>0</v>
      </c>
      <c r="G414" s="82">
        <v>0</v>
      </c>
      <c r="H414" s="81" t="s">
        <v>1757</v>
      </c>
      <c r="I414" s="81" t="s">
        <v>139</v>
      </c>
      <c r="J414" s="81" t="s">
        <v>910</v>
      </c>
      <c r="K414" s="81"/>
    </row>
    <row r="415" spans="1:11" ht="15.75" x14ac:dyDescent="0.25">
      <c r="A415" s="141">
        <v>31709</v>
      </c>
      <c r="B415" s="147" t="s">
        <v>1758</v>
      </c>
      <c r="C415" s="143" t="s">
        <v>138</v>
      </c>
      <c r="D415" s="148" t="s">
        <v>136</v>
      </c>
      <c r="E415" s="68">
        <v>7608</v>
      </c>
      <c r="F415" s="82">
        <v>0</v>
      </c>
      <c r="G415" s="82">
        <v>0</v>
      </c>
      <c r="H415" s="81" t="s">
        <v>1759</v>
      </c>
      <c r="I415" s="81" t="s">
        <v>139</v>
      </c>
      <c r="J415" s="81" t="s">
        <v>910</v>
      </c>
      <c r="K415" s="81"/>
    </row>
    <row r="416" spans="1:11" ht="15.75" x14ac:dyDescent="0.25">
      <c r="A416" s="136">
        <v>32751</v>
      </c>
      <c r="B416" s="149" t="s">
        <v>1760</v>
      </c>
      <c r="C416" s="138" t="s">
        <v>138</v>
      </c>
      <c r="D416" s="150" t="s">
        <v>908</v>
      </c>
      <c r="E416" s="68">
        <v>7446</v>
      </c>
      <c r="F416" s="82">
        <v>0</v>
      </c>
      <c r="G416" s="82">
        <v>0</v>
      </c>
      <c r="H416" s="81" t="s">
        <v>1761</v>
      </c>
      <c r="I416" s="81" t="s">
        <v>136</v>
      </c>
      <c r="J416" s="81" t="s">
        <v>910</v>
      </c>
      <c r="K416" s="81" t="s">
        <v>1762</v>
      </c>
    </row>
    <row r="417" spans="1:11" ht="15.75" x14ac:dyDescent="0.25">
      <c r="A417" s="141">
        <v>33321</v>
      </c>
      <c r="B417" s="147" t="s">
        <v>1763</v>
      </c>
      <c r="C417" s="143" t="s">
        <v>135</v>
      </c>
      <c r="D417" s="148" t="s">
        <v>136</v>
      </c>
      <c r="E417" s="68">
        <v>1062</v>
      </c>
      <c r="F417" s="82">
        <v>0</v>
      </c>
      <c r="G417" s="82">
        <v>0</v>
      </c>
      <c r="H417" s="81" t="s">
        <v>1764</v>
      </c>
      <c r="I417" s="81" t="s">
        <v>136</v>
      </c>
      <c r="J417" s="81" t="s">
        <v>910</v>
      </c>
      <c r="K417" s="81"/>
    </row>
    <row r="418" spans="1:11" ht="15.75" x14ac:dyDescent="0.25">
      <c r="A418" s="136">
        <v>95232</v>
      </c>
      <c r="B418" s="149" t="s">
        <v>1765</v>
      </c>
      <c r="C418" s="138" t="s">
        <v>138</v>
      </c>
      <c r="D418" s="150" t="s">
        <v>136</v>
      </c>
      <c r="E418" s="68">
        <v>972</v>
      </c>
      <c r="F418" s="82">
        <v>0</v>
      </c>
      <c r="G418" s="82">
        <v>0</v>
      </c>
      <c r="H418" s="81" t="s">
        <v>1766</v>
      </c>
      <c r="I418" s="81" t="s">
        <v>136</v>
      </c>
      <c r="J418" s="81" t="s">
        <v>910</v>
      </c>
      <c r="K418" s="81" t="s">
        <v>1767</v>
      </c>
    </row>
    <row r="419" spans="1:11" ht="15.75" x14ac:dyDescent="0.25">
      <c r="A419" s="141">
        <v>43090</v>
      </c>
      <c r="B419" s="147" t="s">
        <v>1768</v>
      </c>
      <c r="C419" s="143" t="s">
        <v>135</v>
      </c>
      <c r="D419" s="148" t="s">
        <v>136</v>
      </c>
      <c r="E419" s="68">
        <v>4488</v>
      </c>
      <c r="F419" s="82">
        <v>0</v>
      </c>
      <c r="G419" s="82">
        <v>0</v>
      </c>
      <c r="H419" s="81" t="s">
        <v>1769</v>
      </c>
      <c r="I419" s="81" t="s">
        <v>136</v>
      </c>
      <c r="J419" s="81" t="s">
        <v>910</v>
      </c>
      <c r="K419" s="81"/>
    </row>
    <row r="420" spans="1:11" ht="15.75" x14ac:dyDescent="0.25">
      <c r="A420" s="136">
        <v>32780</v>
      </c>
      <c r="B420" s="149" t="s">
        <v>1770</v>
      </c>
      <c r="C420" s="138" t="s">
        <v>138</v>
      </c>
      <c r="D420" s="150" t="s">
        <v>136</v>
      </c>
      <c r="E420" s="68">
        <v>786</v>
      </c>
      <c r="F420" s="82">
        <v>0</v>
      </c>
      <c r="G420" s="82">
        <v>0</v>
      </c>
      <c r="H420" s="81" t="s">
        <v>1771</v>
      </c>
      <c r="I420" s="81" t="s">
        <v>136</v>
      </c>
      <c r="J420" s="81" t="s">
        <v>910</v>
      </c>
      <c r="K420" s="81" t="s">
        <v>1772</v>
      </c>
    </row>
    <row r="421" spans="1:11" ht="15.75" x14ac:dyDescent="0.25">
      <c r="A421" s="141">
        <v>32631</v>
      </c>
      <c r="B421" s="147" t="s">
        <v>1773</v>
      </c>
      <c r="C421" s="143" t="s">
        <v>137</v>
      </c>
      <c r="D421" s="148" t="s">
        <v>136</v>
      </c>
      <c r="E421" s="68">
        <v>3546</v>
      </c>
      <c r="F421" s="82">
        <v>0</v>
      </c>
      <c r="G421" s="82">
        <v>0</v>
      </c>
      <c r="H421" s="81" t="s">
        <v>1774</v>
      </c>
      <c r="I421" s="81" t="s">
        <v>136</v>
      </c>
      <c r="J421" s="81" t="s">
        <v>910</v>
      </c>
      <c r="K421" s="81"/>
    </row>
    <row r="422" spans="1:11" ht="15.75" x14ac:dyDescent="0.25">
      <c r="A422" s="136">
        <v>95675</v>
      </c>
      <c r="B422" s="149" t="s">
        <v>1775</v>
      </c>
      <c r="C422" s="138" t="s">
        <v>135</v>
      </c>
      <c r="D422" s="150" t="s">
        <v>136</v>
      </c>
      <c r="E422" s="68">
        <v>2028</v>
      </c>
      <c r="F422" s="82">
        <v>0</v>
      </c>
      <c r="G422" s="82">
        <v>0</v>
      </c>
      <c r="H422" s="81" t="s">
        <v>1776</v>
      </c>
      <c r="I422" s="81" t="s">
        <v>136</v>
      </c>
      <c r="J422" s="81" t="s">
        <v>910</v>
      </c>
      <c r="K422" s="81"/>
    </row>
    <row r="423" spans="1:11" ht="15.75" x14ac:dyDescent="0.25">
      <c r="A423" s="141">
        <v>33271</v>
      </c>
      <c r="B423" s="147" t="s">
        <v>1777</v>
      </c>
      <c r="C423" s="143" t="s">
        <v>135</v>
      </c>
      <c r="D423" s="148" t="s">
        <v>136</v>
      </c>
      <c r="E423" s="68">
        <v>16488</v>
      </c>
      <c r="F423" s="82">
        <v>0</v>
      </c>
      <c r="G423" s="82">
        <v>0</v>
      </c>
      <c r="H423" s="81" t="s">
        <v>1778</v>
      </c>
      <c r="I423" s="81" t="s">
        <v>136</v>
      </c>
      <c r="J423" s="81" t="s">
        <v>910</v>
      </c>
      <c r="K423" s="81" t="s">
        <v>1779</v>
      </c>
    </row>
    <row r="424" spans="1:11" ht="15.75" x14ac:dyDescent="0.25">
      <c r="A424" s="136">
        <v>95003</v>
      </c>
      <c r="B424" s="149" t="s">
        <v>1780</v>
      </c>
      <c r="C424" s="138" t="s">
        <v>137</v>
      </c>
      <c r="D424" s="150" t="s">
        <v>136</v>
      </c>
      <c r="E424" s="68">
        <v>42978</v>
      </c>
      <c r="F424" s="82">
        <v>0</v>
      </c>
      <c r="G424" s="82">
        <v>0</v>
      </c>
      <c r="H424" s="81" t="s">
        <v>1781</v>
      </c>
      <c r="I424" s="81" t="s">
        <v>136</v>
      </c>
      <c r="J424" s="81" t="s">
        <v>910</v>
      </c>
      <c r="K424" s="81"/>
    </row>
    <row r="425" spans="1:11" ht="15.75" x14ac:dyDescent="0.25">
      <c r="A425" s="141">
        <v>32432</v>
      </c>
      <c r="B425" s="147" t="s">
        <v>1782</v>
      </c>
      <c r="C425" s="143" t="s">
        <v>135</v>
      </c>
      <c r="D425" s="148" t="s">
        <v>136</v>
      </c>
      <c r="E425" s="68">
        <v>1626</v>
      </c>
      <c r="F425" s="82">
        <v>0</v>
      </c>
      <c r="G425" s="82">
        <v>0</v>
      </c>
      <c r="H425" s="81" t="s">
        <v>1783</v>
      </c>
      <c r="I425" s="81" t="s">
        <v>136</v>
      </c>
      <c r="J425" s="81" t="s">
        <v>910</v>
      </c>
      <c r="K425" s="81" t="s">
        <v>1784</v>
      </c>
    </row>
    <row r="426" spans="1:11" ht="15.75" x14ac:dyDescent="0.25">
      <c r="A426" s="136">
        <v>32443</v>
      </c>
      <c r="B426" s="149" t="s">
        <v>1785</v>
      </c>
      <c r="C426" s="138" t="s">
        <v>137</v>
      </c>
      <c r="D426" s="150" t="s">
        <v>136</v>
      </c>
      <c r="E426" s="68">
        <v>15288</v>
      </c>
      <c r="F426" s="82">
        <v>0</v>
      </c>
      <c r="G426" s="82">
        <v>0</v>
      </c>
      <c r="H426" s="81" t="s">
        <v>1786</v>
      </c>
      <c r="I426" s="81" t="s">
        <v>136</v>
      </c>
      <c r="J426" s="81" t="s">
        <v>910</v>
      </c>
      <c r="K426" s="81"/>
    </row>
    <row r="427" spans="1:11" ht="15.75" x14ac:dyDescent="0.25">
      <c r="A427" s="141">
        <v>34665</v>
      </c>
      <c r="B427" s="147" t="s">
        <v>1787</v>
      </c>
      <c r="C427" s="143" t="s">
        <v>135</v>
      </c>
      <c r="D427" s="148" t="s">
        <v>136</v>
      </c>
      <c r="E427" s="68">
        <v>-1728</v>
      </c>
      <c r="F427" s="82">
        <v>0</v>
      </c>
      <c r="G427" s="82">
        <v>0</v>
      </c>
      <c r="H427" s="81" t="s">
        <v>1788</v>
      </c>
      <c r="I427" s="81" t="s">
        <v>136</v>
      </c>
      <c r="J427" s="81" t="s">
        <v>910</v>
      </c>
      <c r="K427" s="81"/>
    </row>
    <row r="428" spans="1:11" ht="15.75" x14ac:dyDescent="0.25">
      <c r="A428" s="136">
        <v>32891</v>
      </c>
      <c r="B428" s="149" t="s">
        <v>1789</v>
      </c>
      <c r="C428" s="138" t="s">
        <v>137</v>
      </c>
      <c r="D428" s="150" t="s">
        <v>136</v>
      </c>
      <c r="E428" s="68">
        <v>-426</v>
      </c>
      <c r="F428" s="82">
        <v>0</v>
      </c>
      <c r="G428" s="82">
        <v>0</v>
      </c>
      <c r="H428" s="81" t="s">
        <v>1790</v>
      </c>
      <c r="I428" s="81" t="s">
        <v>136</v>
      </c>
      <c r="J428" s="81" t="s">
        <v>910</v>
      </c>
      <c r="K428" s="81"/>
    </row>
    <row r="429" spans="1:11" ht="15.75" x14ac:dyDescent="0.25">
      <c r="A429" s="141">
        <v>95679</v>
      </c>
      <c r="B429" s="147" t="s">
        <v>1791</v>
      </c>
      <c r="C429" s="143" t="s">
        <v>135</v>
      </c>
      <c r="D429" s="148" t="s">
        <v>136</v>
      </c>
      <c r="E429" s="68">
        <v>-4668</v>
      </c>
      <c r="F429" s="82">
        <v>0</v>
      </c>
      <c r="G429" s="82">
        <v>0</v>
      </c>
      <c r="H429" s="81" t="s">
        <v>1792</v>
      </c>
      <c r="I429" s="81" t="s">
        <v>136</v>
      </c>
      <c r="J429" s="81" t="s">
        <v>910</v>
      </c>
      <c r="K429" s="81" t="s">
        <v>1793</v>
      </c>
    </row>
    <row r="430" spans="1:11" ht="15.75" x14ac:dyDescent="0.25">
      <c r="A430" s="136">
        <v>8255</v>
      </c>
      <c r="B430" s="149" t="s">
        <v>1794</v>
      </c>
      <c r="C430" s="138" t="s">
        <v>135</v>
      </c>
      <c r="D430" s="150" t="s">
        <v>136</v>
      </c>
      <c r="E430" s="68">
        <v>69594</v>
      </c>
      <c r="F430" s="82">
        <v>0</v>
      </c>
      <c r="G430" s="82">
        <v>0</v>
      </c>
      <c r="H430" s="81" t="s">
        <v>1795</v>
      </c>
      <c r="I430" s="81" t="s">
        <v>136</v>
      </c>
      <c r="J430" s="81" t="s">
        <v>910</v>
      </c>
      <c r="K430" s="81"/>
    </row>
    <row r="431" spans="1:11" ht="15.75" x14ac:dyDescent="0.25">
      <c r="A431" s="141">
        <v>30513</v>
      </c>
      <c r="B431" s="147" t="s">
        <v>1796</v>
      </c>
      <c r="C431" s="143" t="s">
        <v>137</v>
      </c>
      <c r="D431" s="148" t="s">
        <v>136</v>
      </c>
      <c r="E431" s="68">
        <v>18732</v>
      </c>
      <c r="F431" s="82">
        <v>0</v>
      </c>
      <c r="G431" s="82">
        <v>0</v>
      </c>
      <c r="H431" s="81" t="s">
        <v>1797</v>
      </c>
      <c r="I431" s="81" t="s">
        <v>136</v>
      </c>
      <c r="J431" s="81" t="s">
        <v>910</v>
      </c>
      <c r="K431" s="81"/>
    </row>
    <row r="432" spans="1:11" ht="15.75" x14ac:dyDescent="0.25">
      <c r="A432" s="136">
        <v>7035</v>
      </c>
      <c r="B432" s="149" t="s">
        <v>1798</v>
      </c>
      <c r="C432" s="138" t="s">
        <v>137</v>
      </c>
      <c r="D432" s="150" t="s">
        <v>136</v>
      </c>
      <c r="E432" s="68">
        <v>108</v>
      </c>
      <c r="F432" s="82">
        <v>0</v>
      </c>
      <c r="G432" s="82">
        <v>0</v>
      </c>
      <c r="H432" s="81" t="s">
        <v>1799</v>
      </c>
      <c r="I432" s="81" t="s">
        <v>139</v>
      </c>
      <c r="J432" s="81" t="s">
        <v>910</v>
      </c>
      <c r="K432" s="81"/>
    </row>
    <row r="433" spans="1:11" ht="15.75" x14ac:dyDescent="0.25">
      <c r="A433" s="141">
        <v>33260</v>
      </c>
      <c r="B433" s="147" t="s">
        <v>1800</v>
      </c>
      <c r="C433" s="143" t="s">
        <v>135</v>
      </c>
      <c r="D433" s="148" t="s">
        <v>136</v>
      </c>
      <c r="E433" s="68">
        <v>1506</v>
      </c>
      <c r="F433" s="82">
        <v>0</v>
      </c>
      <c r="G433" s="82">
        <v>0</v>
      </c>
      <c r="H433" s="81" t="s">
        <v>1801</v>
      </c>
      <c r="I433" s="81" t="s">
        <v>136</v>
      </c>
      <c r="J433" s="81" t="s">
        <v>910</v>
      </c>
      <c r="K433" s="81"/>
    </row>
    <row r="434" spans="1:11" ht="15.75" x14ac:dyDescent="0.25">
      <c r="A434" s="136">
        <v>32444</v>
      </c>
      <c r="B434" s="149" t="s">
        <v>1802</v>
      </c>
      <c r="C434" s="138" t="s">
        <v>137</v>
      </c>
      <c r="D434" s="150" t="s">
        <v>136</v>
      </c>
      <c r="E434" s="68">
        <v>-1080</v>
      </c>
      <c r="F434" s="82">
        <v>0</v>
      </c>
      <c r="G434" s="82">
        <v>0</v>
      </c>
      <c r="H434" s="81" t="s">
        <v>1803</v>
      </c>
      <c r="I434" s="81" t="s">
        <v>136</v>
      </c>
      <c r="J434" s="81" t="s">
        <v>910</v>
      </c>
      <c r="K434" s="81"/>
    </row>
    <row r="435" spans="1:11" ht="15.75" x14ac:dyDescent="0.25">
      <c r="A435" s="141">
        <v>32895</v>
      </c>
      <c r="B435" s="147" t="s">
        <v>1804</v>
      </c>
      <c r="C435" s="143" t="s">
        <v>137</v>
      </c>
      <c r="D435" s="148" t="s">
        <v>136</v>
      </c>
      <c r="E435" s="68">
        <v>17496</v>
      </c>
      <c r="F435" s="82">
        <v>0</v>
      </c>
      <c r="G435" s="82">
        <v>0</v>
      </c>
      <c r="H435" s="81" t="s">
        <v>1805</v>
      </c>
      <c r="I435" s="81" t="s">
        <v>139</v>
      </c>
      <c r="J435" s="81" t="s">
        <v>910</v>
      </c>
      <c r="K435" s="81"/>
    </row>
    <row r="436" spans="1:11" ht="15.75" x14ac:dyDescent="0.25">
      <c r="A436" s="136">
        <v>32632</v>
      </c>
      <c r="B436" s="149" t="s">
        <v>1806</v>
      </c>
      <c r="C436" s="138" t="s">
        <v>135</v>
      </c>
      <c r="D436" s="150" t="s">
        <v>136</v>
      </c>
      <c r="E436" s="68">
        <v>9864</v>
      </c>
      <c r="F436" s="82">
        <v>0</v>
      </c>
      <c r="G436" s="82">
        <v>0</v>
      </c>
      <c r="H436" s="81" t="s">
        <v>1807</v>
      </c>
      <c r="I436" s="81" t="s">
        <v>136</v>
      </c>
      <c r="J436" s="81" t="s">
        <v>910</v>
      </c>
      <c r="K436" s="81"/>
    </row>
    <row r="437" spans="1:11" ht="15.75" x14ac:dyDescent="0.25">
      <c r="A437" s="141">
        <v>34436</v>
      </c>
      <c r="B437" s="147" t="s">
        <v>1808</v>
      </c>
      <c r="C437" s="143" t="s">
        <v>135</v>
      </c>
      <c r="D437" s="148" t="s">
        <v>136</v>
      </c>
      <c r="E437" s="68">
        <v>1284</v>
      </c>
      <c r="F437" s="82">
        <v>0</v>
      </c>
      <c r="G437" s="82">
        <v>0</v>
      </c>
      <c r="H437" s="81" t="s">
        <v>1809</v>
      </c>
      <c r="I437" s="81" t="s">
        <v>136</v>
      </c>
      <c r="J437" s="81" t="s">
        <v>910</v>
      </c>
      <c r="K437" s="81"/>
    </row>
    <row r="438" spans="1:11" ht="15.75" x14ac:dyDescent="0.25">
      <c r="A438" s="136">
        <v>95269</v>
      </c>
      <c r="B438" s="149" t="s">
        <v>1810</v>
      </c>
      <c r="C438" s="138" t="s">
        <v>135</v>
      </c>
      <c r="D438" s="150" t="s">
        <v>136</v>
      </c>
      <c r="E438" s="68">
        <v>1428</v>
      </c>
      <c r="F438" s="82">
        <v>0</v>
      </c>
      <c r="G438" s="82">
        <v>0</v>
      </c>
      <c r="H438" s="81" t="s">
        <v>1811</v>
      </c>
      <c r="I438" s="81" t="s">
        <v>136</v>
      </c>
      <c r="J438" s="81" t="s">
        <v>910</v>
      </c>
      <c r="K438" s="81"/>
    </row>
    <row r="439" spans="1:11" ht="15.75" x14ac:dyDescent="0.25">
      <c r="A439" s="141">
        <v>34915</v>
      </c>
      <c r="B439" s="147" t="s">
        <v>1812</v>
      </c>
      <c r="C439" s="143" t="s">
        <v>135</v>
      </c>
      <c r="D439" s="148" t="s">
        <v>136</v>
      </c>
      <c r="E439" s="68">
        <v>18150</v>
      </c>
      <c r="F439" s="82">
        <v>0</v>
      </c>
      <c r="G439" s="82">
        <v>0</v>
      </c>
      <c r="H439" s="81" t="s">
        <v>1813</v>
      </c>
      <c r="I439" s="81" t="s">
        <v>136</v>
      </c>
      <c r="J439" s="81" t="s">
        <v>910</v>
      </c>
      <c r="K439" s="81" t="s">
        <v>1814</v>
      </c>
    </row>
    <row r="440" spans="1:11" ht="15.75" x14ac:dyDescent="0.25">
      <c r="A440" s="136">
        <v>34850</v>
      </c>
      <c r="B440" s="149" t="s">
        <v>1815</v>
      </c>
      <c r="C440" s="138" t="s">
        <v>137</v>
      </c>
      <c r="D440" s="150" t="s">
        <v>136</v>
      </c>
      <c r="E440" s="68">
        <v>1260</v>
      </c>
      <c r="F440" s="82">
        <v>0</v>
      </c>
      <c r="G440" s="82">
        <v>0</v>
      </c>
      <c r="H440" s="81" t="s">
        <v>1816</v>
      </c>
      <c r="I440" s="81" t="s">
        <v>136</v>
      </c>
      <c r="J440" s="81" t="s">
        <v>910</v>
      </c>
      <c r="K440" s="81" t="s">
        <v>1817</v>
      </c>
    </row>
    <row r="441" spans="1:11" ht="15.75" x14ac:dyDescent="0.25">
      <c r="A441" s="141">
        <v>32488</v>
      </c>
      <c r="B441" s="147" t="s">
        <v>1818</v>
      </c>
      <c r="C441" s="143" t="s">
        <v>138</v>
      </c>
      <c r="D441" s="148" t="s">
        <v>136</v>
      </c>
      <c r="E441" s="68">
        <v>14202</v>
      </c>
      <c r="F441" s="82">
        <v>0</v>
      </c>
      <c r="G441" s="82">
        <v>0</v>
      </c>
      <c r="H441" s="81" t="s">
        <v>1819</v>
      </c>
      <c r="I441" s="81" t="s">
        <v>136</v>
      </c>
      <c r="J441" s="81" t="s">
        <v>910</v>
      </c>
      <c r="K441" s="81" t="s">
        <v>1820</v>
      </c>
    </row>
    <row r="442" spans="1:11" ht="15.75" x14ac:dyDescent="0.25">
      <c r="A442" s="136">
        <v>33343</v>
      </c>
      <c r="B442" s="149" t="s">
        <v>1821</v>
      </c>
      <c r="C442" s="138" t="s">
        <v>137</v>
      </c>
      <c r="D442" s="150" t="s">
        <v>136</v>
      </c>
      <c r="E442" s="68">
        <v>23844</v>
      </c>
      <c r="F442" s="82">
        <v>0</v>
      </c>
      <c r="G442" s="82">
        <v>0</v>
      </c>
      <c r="H442" s="81" t="s">
        <v>1822</v>
      </c>
      <c r="I442" s="81" t="s">
        <v>136</v>
      </c>
      <c r="J442" s="81" t="s">
        <v>910</v>
      </c>
      <c r="K442" s="81" t="s">
        <v>1823</v>
      </c>
    </row>
    <row r="443" spans="1:11" ht="15.75" x14ac:dyDescent="0.25">
      <c r="A443" s="141">
        <v>95267</v>
      </c>
      <c r="B443" s="147" t="s">
        <v>1824</v>
      </c>
      <c r="C443" s="143" t="s">
        <v>137</v>
      </c>
      <c r="D443" s="148" t="s">
        <v>136</v>
      </c>
      <c r="E443" s="68">
        <v>2136</v>
      </c>
      <c r="F443" s="82">
        <v>0</v>
      </c>
      <c r="G443" s="82">
        <v>0</v>
      </c>
      <c r="H443" s="81" t="s">
        <v>1825</v>
      </c>
      <c r="I443" s="81" t="s">
        <v>136</v>
      </c>
      <c r="J443" s="81" t="s">
        <v>910</v>
      </c>
      <c r="K443" s="81" t="s">
        <v>1826</v>
      </c>
    </row>
    <row r="444" spans="1:11" ht="15.75" x14ac:dyDescent="0.25">
      <c r="A444" s="136">
        <v>95192</v>
      </c>
      <c r="B444" s="149" t="s">
        <v>1827</v>
      </c>
      <c r="C444" s="138" t="s">
        <v>135</v>
      </c>
      <c r="D444" s="150" t="s">
        <v>136</v>
      </c>
      <c r="E444" s="68">
        <v>2346</v>
      </c>
      <c r="F444" s="82">
        <v>0</v>
      </c>
      <c r="G444" s="82">
        <v>0</v>
      </c>
      <c r="H444" s="81" t="s">
        <v>1828</v>
      </c>
      <c r="I444" s="81" t="s">
        <v>136</v>
      </c>
      <c r="J444" s="81" t="s">
        <v>910</v>
      </c>
      <c r="K444" s="81"/>
    </row>
    <row r="445" spans="1:11" ht="15.75" x14ac:dyDescent="0.25">
      <c r="A445" s="141">
        <v>31690</v>
      </c>
      <c r="B445" s="147" t="s">
        <v>1829</v>
      </c>
      <c r="C445" s="143" t="s">
        <v>137</v>
      </c>
      <c r="D445" s="148" t="s">
        <v>136</v>
      </c>
      <c r="E445" s="68">
        <v>-3648</v>
      </c>
      <c r="F445" s="82">
        <v>0</v>
      </c>
      <c r="G445" s="82">
        <v>0</v>
      </c>
      <c r="H445" s="81" t="s">
        <v>1830</v>
      </c>
      <c r="I445" s="81" t="s">
        <v>136</v>
      </c>
      <c r="J445" s="81" t="s">
        <v>910</v>
      </c>
      <c r="K445" s="81"/>
    </row>
    <row r="446" spans="1:11" ht="15.75" x14ac:dyDescent="0.25">
      <c r="A446" s="136">
        <v>30362</v>
      </c>
      <c r="B446" s="149" t="s">
        <v>1831</v>
      </c>
      <c r="C446" s="138" t="s">
        <v>138</v>
      </c>
      <c r="D446" s="150" t="s">
        <v>136</v>
      </c>
      <c r="E446" s="68">
        <v>2508</v>
      </c>
      <c r="F446" s="82">
        <v>0</v>
      </c>
      <c r="G446" s="82">
        <v>0</v>
      </c>
      <c r="H446" s="81" t="s">
        <v>1832</v>
      </c>
      <c r="I446" s="81" t="s">
        <v>136</v>
      </c>
      <c r="J446" s="81" t="s">
        <v>910</v>
      </c>
      <c r="K446" s="81"/>
    </row>
    <row r="447" spans="1:11" ht="15.75" x14ac:dyDescent="0.25">
      <c r="A447" s="141">
        <v>33253</v>
      </c>
      <c r="B447" s="147" t="s">
        <v>1833</v>
      </c>
      <c r="C447" s="143" t="s">
        <v>135</v>
      </c>
      <c r="D447" s="148" t="s">
        <v>136</v>
      </c>
      <c r="E447" s="68">
        <v>17538</v>
      </c>
      <c r="F447" s="82">
        <v>0</v>
      </c>
      <c r="G447" s="82">
        <v>0</v>
      </c>
      <c r="H447" s="81" t="s">
        <v>1834</v>
      </c>
      <c r="I447" s="81" t="s">
        <v>136</v>
      </c>
      <c r="J447" s="81" t="s">
        <v>910</v>
      </c>
      <c r="K447" s="81"/>
    </row>
    <row r="448" spans="1:11" ht="15.75" x14ac:dyDescent="0.25">
      <c r="A448" s="136">
        <v>32202</v>
      </c>
      <c r="B448" s="149" t="s">
        <v>1835</v>
      </c>
      <c r="C448" s="138" t="s">
        <v>137</v>
      </c>
      <c r="D448" s="150" t="s">
        <v>136</v>
      </c>
      <c r="E448" s="68">
        <v>2896</v>
      </c>
      <c r="F448" s="82">
        <v>0</v>
      </c>
      <c r="G448" s="82">
        <v>0</v>
      </c>
      <c r="H448" s="81" t="s">
        <v>1836</v>
      </c>
      <c r="I448" s="81" t="s">
        <v>136</v>
      </c>
      <c r="J448" s="81" t="s">
        <v>910</v>
      </c>
      <c r="K448" s="81"/>
    </row>
    <row r="449" spans="1:11" ht="15.75" x14ac:dyDescent="0.25">
      <c r="A449" s="141">
        <v>32439</v>
      </c>
      <c r="B449" s="147" t="s">
        <v>1837</v>
      </c>
      <c r="C449" s="143" t="s">
        <v>138</v>
      </c>
      <c r="D449" s="148" t="s">
        <v>136</v>
      </c>
      <c r="E449" s="68">
        <v>8424</v>
      </c>
      <c r="F449" s="82">
        <v>0</v>
      </c>
      <c r="G449" s="82">
        <v>0</v>
      </c>
      <c r="H449" s="81" t="s">
        <v>1838</v>
      </c>
      <c r="I449" s="81" t="s">
        <v>136</v>
      </c>
      <c r="J449" s="81" t="s">
        <v>910</v>
      </c>
      <c r="K449" s="81" t="s">
        <v>1839</v>
      </c>
    </row>
    <row r="450" spans="1:11" ht="15.75" x14ac:dyDescent="0.25">
      <c r="A450" s="136">
        <v>33275</v>
      </c>
      <c r="B450" s="149" t="s">
        <v>1840</v>
      </c>
      <c r="C450" s="138" t="s">
        <v>135</v>
      </c>
      <c r="D450" s="150" t="s">
        <v>136</v>
      </c>
      <c r="E450" s="68">
        <v>7890</v>
      </c>
      <c r="F450" s="82">
        <v>0</v>
      </c>
      <c r="G450" s="82">
        <v>0</v>
      </c>
      <c r="H450" s="81" t="s">
        <v>1841</v>
      </c>
      <c r="I450" s="81" t="s">
        <v>136</v>
      </c>
      <c r="J450" s="81" t="s">
        <v>910</v>
      </c>
      <c r="K450" s="81"/>
    </row>
    <row r="451" spans="1:11" ht="15.75" x14ac:dyDescent="0.25">
      <c r="A451" s="141">
        <v>8257</v>
      </c>
      <c r="B451" s="147" t="s">
        <v>1842</v>
      </c>
      <c r="C451" s="143" t="s">
        <v>135</v>
      </c>
      <c r="D451" s="148" t="s">
        <v>136</v>
      </c>
      <c r="E451" s="68">
        <v>30870</v>
      </c>
      <c r="F451" s="82">
        <v>0</v>
      </c>
      <c r="G451" s="82">
        <v>0</v>
      </c>
      <c r="H451" s="81" t="s">
        <v>1843</v>
      </c>
      <c r="I451" s="81" t="s">
        <v>136</v>
      </c>
      <c r="J451" s="81" t="s">
        <v>910</v>
      </c>
      <c r="K451" s="81"/>
    </row>
    <row r="452" spans="1:11" ht="15.75" x14ac:dyDescent="0.25">
      <c r="A452" s="136">
        <v>95085</v>
      </c>
      <c r="B452" s="149" t="s">
        <v>1844</v>
      </c>
      <c r="C452" s="138" t="s">
        <v>135</v>
      </c>
      <c r="D452" s="150" t="s">
        <v>136</v>
      </c>
      <c r="E452" s="68">
        <v>2574</v>
      </c>
      <c r="F452" s="82">
        <v>0</v>
      </c>
      <c r="G452" s="82">
        <v>0</v>
      </c>
      <c r="H452" s="81" t="s">
        <v>1845</v>
      </c>
      <c r="I452" s="81" t="s">
        <v>136</v>
      </c>
      <c r="J452" s="81" t="s">
        <v>910</v>
      </c>
      <c r="K452" s="81"/>
    </row>
    <row r="453" spans="1:11" ht="15.75" x14ac:dyDescent="0.25">
      <c r="A453" s="141">
        <v>34701</v>
      </c>
      <c r="B453" s="147" t="s">
        <v>1846</v>
      </c>
      <c r="C453" s="143" t="s">
        <v>138</v>
      </c>
      <c r="D453" s="148" t="s">
        <v>136</v>
      </c>
      <c r="E453" s="68">
        <v>5496</v>
      </c>
      <c r="F453" s="82">
        <v>0</v>
      </c>
      <c r="G453" s="82">
        <v>0</v>
      </c>
      <c r="H453" s="81" t="s">
        <v>1847</v>
      </c>
      <c r="I453" s="81" t="s">
        <v>136</v>
      </c>
      <c r="J453" s="81" t="s">
        <v>910</v>
      </c>
      <c r="K453" s="81"/>
    </row>
    <row r="454" spans="1:11" ht="15.75" x14ac:dyDescent="0.25">
      <c r="A454" s="136">
        <v>31706</v>
      </c>
      <c r="B454" s="149" t="s">
        <v>1848</v>
      </c>
      <c r="C454" s="138" t="s">
        <v>135</v>
      </c>
      <c r="D454" s="150" t="s">
        <v>136</v>
      </c>
      <c r="E454" s="68">
        <v>1540</v>
      </c>
      <c r="F454" s="82">
        <v>0</v>
      </c>
      <c r="G454" s="82">
        <v>0</v>
      </c>
      <c r="H454" s="81" t="s">
        <v>1849</v>
      </c>
      <c r="I454" s="81" t="s">
        <v>136</v>
      </c>
      <c r="J454" s="81" t="s">
        <v>910</v>
      </c>
      <c r="K454" s="81"/>
    </row>
    <row r="455" spans="1:11" ht="15.75" x14ac:dyDescent="0.25">
      <c r="A455" s="141">
        <v>33265</v>
      </c>
      <c r="B455" s="147" t="s">
        <v>1850</v>
      </c>
      <c r="C455" s="143" t="s">
        <v>135</v>
      </c>
      <c r="D455" s="148" t="s">
        <v>136</v>
      </c>
      <c r="E455" s="68">
        <v>6048</v>
      </c>
      <c r="F455" s="82">
        <v>0</v>
      </c>
      <c r="G455" s="82">
        <v>0</v>
      </c>
      <c r="H455" s="81" t="s">
        <v>1851</v>
      </c>
      <c r="I455" s="81" t="s">
        <v>136</v>
      </c>
      <c r="J455" s="81" t="s">
        <v>910</v>
      </c>
      <c r="K455" s="81"/>
    </row>
    <row r="456" spans="1:11" ht="15.75" x14ac:dyDescent="0.25">
      <c r="A456" s="136">
        <v>32757</v>
      </c>
      <c r="B456" s="149" t="s">
        <v>1852</v>
      </c>
      <c r="C456" s="138" t="s">
        <v>138</v>
      </c>
      <c r="D456" s="150" t="s">
        <v>908</v>
      </c>
      <c r="E456" s="68">
        <v>10974</v>
      </c>
      <c r="F456" s="82">
        <v>0</v>
      </c>
      <c r="G456" s="82">
        <v>0</v>
      </c>
      <c r="H456" s="81" t="s">
        <v>1853</v>
      </c>
      <c r="I456" s="81" t="s">
        <v>136</v>
      </c>
      <c r="J456" s="81" t="s">
        <v>910</v>
      </c>
      <c r="K456" s="81"/>
    </row>
    <row r="457" spans="1:11" ht="15.75" x14ac:dyDescent="0.25">
      <c r="A457" s="141">
        <v>95620</v>
      </c>
      <c r="B457" s="147" t="s">
        <v>1854</v>
      </c>
      <c r="C457" s="143" t="s">
        <v>138</v>
      </c>
      <c r="D457" s="148" t="s">
        <v>136</v>
      </c>
      <c r="E457" s="68">
        <v>2340</v>
      </c>
      <c r="F457" s="82">
        <v>0</v>
      </c>
      <c r="G457" s="82">
        <v>0</v>
      </c>
      <c r="H457" s="81" t="s">
        <v>1855</v>
      </c>
      <c r="I457" s="81" t="s">
        <v>136</v>
      </c>
      <c r="J457" s="81" t="s">
        <v>910</v>
      </c>
      <c r="K457" s="81"/>
    </row>
    <row r="458" spans="1:11" ht="15.75" x14ac:dyDescent="0.25">
      <c r="A458" s="136">
        <v>33313</v>
      </c>
      <c r="B458" s="149" t="s">
        <v>1856</v>
      </c>
      <c r="C458" s="138" t="s">
        <v>135</v>
      </c>
      <c r="D458" s="150" t="s">
        <v>136</v>
      </c>
      <c r="E458" s="68">
        <v>9234</v>
      </c>
      <c r="F458" s="82">
        <v>0</v>
      </c>
      <c r="G458" s="82">
        <v>0</v>
      </c>
      <c r="H458" s="81" t="s">
        <v>1857</v>
      </c>
      <c r="I458" s="81" t="s">
        <v>136</v>
      </c>
      <c r="J458" s="81" t="s">
        <v>910</v>
      </c>
      <c r="K458" s="81"/>
    </row>
    <row r="459" spans="1:11" ht="15.75" x14ac:dyDescent="0.25">
      <c r="A459" s="141">
        <v>33264</v>
      </c>
      <c r="B459" s="147" t="s">
        <v>1858</v>
      </c>
      <c r="C459" s="143" t="s">
        <v>135</v>
      </c>
      <c r="D459" s="148" t="s">
        <v>136</v>
      </c>
      <c r="E459" s="68">
        <v>32616</v>
      </c>
      <c r="F459" s="82">
        <v>0</v>
      </c>
      <c r="G459" s="82">
        <v>0</v>
      </c>
      <c r="H459" s="81" t="s">
        <v>1859</v>
      </c>
      <c r="I459" s="81" t="s">
        <v>139</v>
      </c>
      <c r="J459" s="81" t="s">
        <v>910</v>
      </c>
      <c r="K459" s="81"/>
    </row>
    <row r="460" spans="1:11" ht="15.75" x14ac:dyDescent="0.25">
      <c r="A460" s="136">
        <v>33312</v>
      </c>
      <c r="B460" s="149" t="s">
        <v>1860</v>
      </c>
      <c r="C460" s="138" t="s">
        <v>135</v>
      </c>
      <c r="D460" s="150" t="s">
        <v>136</v>
      </c>
      <c r="E460" s="68">
        <v>8148</v>
      </c>
      <c r="F460" s="82">
        <v>0</v>
      </c>
      <c r="G460" s="82">
        <v>0</v>
      </c>
      <c r="H460" s="81" t="s">
        <v>1861</v>
      </c>
      <c r="I460" s="81" t="s">
        <v>136</v>
      </c>
      <c r="J460" s="81" t="s">
        <v>910</v>
      </c>
      <c r="K460" s="81"/>
    </row>
    <row r="461" spans="1:11" ht="15.75" x14ac:dyDescent="0.25">
      <c r="A461" s="141">
        <v>95678</v>
      </c>
      <c r="B461" s="147" t="s">
        <v>1862</v>
      </c>
      <c r="C461" s="143" t="s">
        <v>135</v>
      </c>
      <c r="D461" s="148" t="s">
        <v>136</v>
      </c>
      <c r="E461" s="68">
        <v>1752</v>
      </c>
      <c r="F461" s="82">
        <v>0</v>
      </c>
      <c r="G461" s="82">
        <v>0</v>
      </c>
      <c r="H461" s="81" t="s">
        <v>1863</v>
      </c>
      <c r="I461" s="81" t="s">
        <v>139</v>
      </c>
      <c r="J461" s="81" t="s">
        <v>910</v>
      </c>
      <c r="K461" s="81"/>
    </row>
    <row r="462" spans="1:11" ht="15.75" x14ac:dyDescent="0.25">
      <c r="A462" s="136">
        <v>32446</v>
      </c>
      <c r="B462" s="149" t="s">
        <v>1864</v>
      </c>
      <c r="C462" s="138" t="s">
        <v>135</v>
      </c>
      <c r="D462" s="150" t="s">
        <v>136</v>
      </c>
      <c r="E462" s="68">
        <v>1956</v>
      </c>
      <c r="F462" s="82">
        <v>0</v>
      </c>
      <c r="G462" s="82">
        <v>0</v>
      </c>
      <c r="H462" s="81" t="s">
        <v>1865</v>
      </c>
      <c r="I462" s="81" t="s">
        <v>136</v>
      </c>
      <c r="J462" s="81" t="s">
        <v>910</v>
      </c>
      <c r="K462" s="81" t="s">
        <v>1866</v>
      </c>
    </row>
    <row r="463" spans="1:11" ht="15.75" x14ac:dyDescent="0.25">
      <c r="A463" s="141">
        <v>32625</v>
      </c>
      <c r="B463" s="147" t="s">
        <v>1867</v>
      </c>
      <c r="C463" s="143" t="s">
        <v>137</v>
      </c>
      <c r="D463" s="148" t="s">
        <v>136</v>
      </c>
      <c r="E463" s="68">
        <v>7440</v>
      </c>
      <c r="F463" s="82">
        <v>0</v>
      </c>
      <c r="G463" s="82">
        <v>0</v>
      </c>
      <c r="H463" s="81" t="s">
        <v>1868</v>
      </c>
      <c r="I463" s="81" t="s">
        <v>136</v>
      </c>
      <c r="J463" s="81" t="s">
        <v>910</v>
      </c>
      <c r="K463" s="81"/>
    </row>
    <row r="464" spans="1:11" ht="15.75" x14ac:dyDescent="0.25">
      <c r="A464" s="136">
        <v>32624</v>
      </c>
      <c r="B464" s="149" t="s">
        <v>1869</v>
      </c>
      <c r="C464" s="138" t="s">
        <v>135</v>
      </c>
      <c r="D464" s="150" t="s">
        <v>136</v>
      </c>
      <c r="E464" s="68">
        <v>41100</v>
      </c>
      <c r="F464" s="82">
        <v>0</v>
      </c>
      <c r="G464" s="82">
        <v>0</v>
      </c>
      <c r="H464" s="81" t="s">
        <v>1870</v>
      </c>
      <c r="I464" s="81" t="s">
        <v>136</v>
      </c>
      <c r="J464" s="81" t="s">
        <v>910</v>
      </c>
      <c r="K464" s="81"/>
    </row>
    <row r="465" spans="1:11" ht="15.75" x14ac:dyDescent="0.25">
      <c r="A465" s="141">
        <v>33325</v>
      </c>
      <c r="B465" s="147" t="s">
        <v>1871</v>
      </c>
      <c r="C465" s="143" t="s">
        <v>137</v>
      </c>
      <c r="D465" s="148" t="s">
        <v>136</v>
      </c>
      <c r="E465" s="68">
        <v>10908</v>
      </c>
      <c r="F465" s="82">
        <v>0</v>
      </c>
      <c r="G465" s="82">
        <v>0</v>
      </c>
      <c r="H465" s="81" t="s">
        <v>1872</v>
      </c>
      <c r="I465" s="81" t="s">
        <v>136</v>
      </c>
      <c r="J465" s="81" t="s">
        <v>910</v>
      </c>
      <c r="K465" s="81"/>
    </row>
    <row r="466" spans="1:11" ht="15.75" x14ac:dyDescent="0.25">
      <c r="A466" s="136">
        <v>33308</v>
      </c>
      <c r="B466" s="149" t="s">
        <v>1873</v>
      </c>
      <c r="C466" s="138" t="s">
        <v>135</v>
      </c>
      <c r="D466" s="150" t="s">
        <v>136</v>
      </c>
      <c r="E466" s="68">
        <v>4020</v>
      </c>
      <c r="F466" s="82">
        <v>0</v>
      </c>
      <c r="G466" s="82">
        <v>0</v>
      </c>
      <c r="H466" s="81" t="s">
        <v>1874</v>
      </c>
      <c r="I466" s="81" t="s">
        <v>136</v>
      </c>
      <c r="J466" s="81" t="s">
        <v>910</v>
      </c>
      <c r="K466" s="81"/>
    </row>
    <row r="467" spans="1:11" ht="15.75" x14ac:dyDescent="0.25">
      <c r="A467" s="141">
        <v>32247</v>
      </c>
      <c r="B467" s="147" t="s">
        <v>1875</v>
      </c>
      <c r="C467" s="143" t="s">
        <v>135</v>
      </c>
      <c r="D467" s="148" t="s">
        <v>136</v>
      </c>
      <c r="E467" s="68">
        <v>-1728</v>
      </c>
      <c r="F467" s="82">
        <v>0</v>
      </c>
      <c r="G467" s="82">
        <v>0</v>
      </c>
      <c r="H467" s="81" t="s">
        <v>1876</v>
      </c>
      <c r="I467" s="81" t="s">
        <v>136</v>
      </c>
      <c r="J467" s="81" t="s">
        <v>910</v>
      </c>
      <c r="K467" s="81" t="s">
        <v>1877</v>
      </c>
    </row>
    <row r="468" spans="1:11" ht="15.75" x14ac:dyDescent="0.25">
      <c r="A468" s="136">
        <v>33316</v>
      </c>
      <c r="B468" s="149" t="s">
        <v>1878</v>
      </c>
      <c r="C468" s="138" t="s">
        <v>135</v>
      </c>
      <c r="D468" s="150" t="s">
        <v>136</v>
      </c>
      <c r="E468" s="68">
        <v>9192</v>
      </c>
      <c r="F468" s="82">
        <v>0</v>
      </c>
      <c r="G468" s="82">
        <v>0</v>
      </c>
      <c r="H468" s="81" t="s">
        <v>1879</v>
      </c>
      <c r="I468" s="81" t="s">
        <v>136</v>
      </c>
      <c r="J468" s="81" t="s">
        <v>910</v>
      </c>
      <c r="K468" s="81"/>
    </row>
    <row r="469" spans="1:11" ht="15.75" x14ac:dyDescent="0.25">
      <c r="A469" s="141">
        <v>32892</v>
      </c>
      <c r="B469" s="147" t="s">
        <v>1880</v>
      </c>
      <c r="C469" s="143" t="s">
        <v>135</v>
      </c>
      <c r="D469" s="148" t="s">
        <v>136</v>
      </c>
      <c r="E469" s="68">
        <v>-3504</v>
      </c>
      <c r="F469" s="82">
        <v>0</v>
      </c>
      <c r="G469" s="82">
        <v>0</v>
      </c>
      <c r="H469" s="81" t="s">
        <v>1881</v>
      </c>
      <c r="I469" s="81" t="s">
        <v>136</v>
      </c>
      <c r="J469" s="81" t="s">
        <v>910</v>
      </c>
      <c r="K469" s="81"/>
    </row>
    <row r="470" spans="1:11" ht="15.75" x14ac:dyDescent="0.25">
      <c r="A470" s="136">
        <v>32626</v>
      </c>
      <c r="B470" s="149" t="s">
        <v>1882</v>
      </c>
      <c r="C470" s="138" t="s">
        <v>135</v>
      </c>
      <c r="D470" s="150" t="s">
        <v>136</v>
      </c>
      <c r="E470" s="68">
        <v>12168</v>
      </c>
      <c r="F470" s="82">
        <v>0</v>
      </c>
      <c r="G470" s="82">
        <v>0</v>
      </c>
      <c r="H470" s="81" t="s">
        <v>1883</v>
      </c>
      <c r="I470" s="81" t="s">
        <v>136</v>
      </c>
      <c r="J470" s="81" t="s">
        <v>910</v>
      </c>
      <c r="K470" s="81"/>
    </row>
    <row r="471" spans="1:11" ht="15.75" x14ac:dyDescent="0.25">
      <c r="A471" s="141">
        <v>33273</v>
      </c>
      <c r="B471" s="147" t="s">
        <v>1884</v>
      </c>
      <c r="C471" s="143" t="s">
        <v>135</v>
      </c>
      <c r="D471" s="148" t="s">
        <v>136</v>
      </c>
      <c r="E471" s="68">
        <v>12720</v>
      </c>
      <c r="F471" s="82">
        <v>0</v>
      </c>
      <c r="G471" s="82">
        <v>0</v>
      </c>
      <c r="H471" s="81" t="s">
        <v>1885</v>
      </c>
      <c r="I471" s="81" t="s">
        <v>136</v>
      </c>
      <c r="J471" s="81" t="s">
        <v>910</v>
      </c>
      <c r="K471" s="81"/>
    </row>
    <row r="472" spans="1:11" ht="15.75" x14ac:dyDescent="0.25">
      <c r="A472" s="136">
        <v>33095</v>
      </c>
      <c r="B472" s="149" t="s">
        <v>1886</v>
      </c>
      <c r="C472" s="138" t="s">
        <v>135</v>
      </c>
      <c r="D472" s="150" t="s">
        <v>136</v>
      </c>
      <c r="E472" s="68">
        <v>-4974</v>
      </c>
      <c r="F472" s="82">
        <v>0</v>
      </c>
      <c r="G472" s="82">
        <v>0</v>
      </c>
      <c r="H472" s="81" t="s">
        <v>1887</v>
      </c>
      <c r="I472" s="81" t="s">
        <v>136</v>
      </c>
      <c r="J472" s="81" t="s">
        <v>910</v>
      </c>
      <c r="K472" s="81"/>
    </row>
    <row r="473" spans="1:11" ht="15.75" x14ac:dyDescent="0.25">
      <c r="A473" s="141">
        <v>32137</v>
      </c>
      <c r="B473" s="147" t="s">
        <v>1888</v>
      </c>
      <c r="C473" s="143" t="s">
        <v>135</v>
      </c>
      <c r="D473" s="148" t="s">
        <v>136</v>
      </c>
      <c r="E473" s="68">
        <v>11244</v>
      </c>
      <c r="F473" s="82">
        <v>0</v>
      </c>
      <c r="G473" s="82">
        <v>0</v>
      </c>
      <c r="H473" s="81" t="s">
        <v>1889</v>
      </c>
      <c r="I473" s="81" t="s">
        <v>136</v>
      </c>
      <c r="J473" s="81" t="s">
        <v>910</v>
      </c>
      <c r="K473" s="81"/>
    </row>
    <row r="474" spans="1:11" ht="15.75" x14ac:dyDescent="0.25">
      <c r="A474" s="136">
        <v>33274</v>
      </c>
      <c r="B474" s="149" t="s">
        <v>1890</v>
      </c>
      <c r="C474" s="138" t="s">
        <v>135</v>
      </c>
      <c r="D474" s="150" t="s">
        <v>136</v>
      </c>
      <c r="E474" s="68">
        <v>7368</v>
      </c>
      <c r="F474" s="82">
        <v>0</v>
      </c>
      <c r="G474" s="82">
        <v>0</v>
      </c>
      <c r="H474" s="81" t="s">
        <v>1891</v>
      </c>
      <c r="I474" s="81" t="s">
        <v>136</v>
      </c>
      <c r="J474" s="81" t="s">
        <v>910</v>
      </c>
      <c r="K474" s="81"/>
    </row>
    <row r="475" spans="1:11" ht="15.75" x14ac:dyDescent="0.25">
      <c r="A475" s="141">
        <v>95108</v>
      </c>
      <c r="B475" s="147" t="s">
        <v>1892</v>
      </c>
      <c r="C475" s="143" t="s">
        <v>135</v>
      </c>
      <c r="D475" s="148" t="s">
        <v>136</v>
      </c>
      <c r="E475" s="68">
        <v>288</v>
      </c>
      <c r="F475" s="82">
        <v>0</v>
      </c>
      <c r="G475" s="82">
        <v>0</v>
      </c>
      <c r="H475" s="81" t="s">
        <v>1893</v>
      </c>
      <c r="I475" s="81" t="s">
        <v>136</v>
      </c>
      <c r="J475" s="81" t="s">
        <v>910</v>
      </c>
      <c r="K475" s="81"/>
    </row>
    <row r="476" spans="1:11" ht="15.75" x14ac:dyDescent="0.25">
      <c r="A476" s="136">
        <v>34851</v>
      </c>
      <c r="B476" s="149" t="s">
        <v>1894</v>
      </c>
      <c r="C476" s="138" t="s">
        <v>135</v>
      </c>
      <c r="D476" s="150" t="s">
        <v>136</v>
      </c>
      <c r="E476" s="68">
        <v>-9900</v>
      </c>
      <c r="F476" s="82">
        <v>0</v>
      </c>
      <c r="G476" s="82">
        <v>0</v>
      </c>
      <c r="H476" s="81" t="s">
        <v>1895</v>
      </c>
      <c r="I476" s="81" t="s">
        <v>136</v>
      </c>
      <c r="J476" s="81" t="s">
        <v>910</v>
      </c>
      <c r="K476" s="81"/>
    </row>
    <row r="477" spans="1:11" ht="15.75" x14ac:dyDescent="0.25">
      <c r="A477" s="141">
        <v>33267</v>
      </c>
      <c r="B477" s="147" t="s">
        <v>1896</v>
      </c>
      <c r="C477" s="143" t="s">
        <v>135</v>
      </c>
      <c r="D477" s="148" t="s">
        <v>136</v>
      </c>
      <c r="E477" s="68">
        <v>9504</v>
      </c>
      <c r="F477" s="82">
        <v>0</v>
      </c>
      <c r="G477" s="82">
        <v>0</v>
      </c>
      <c r="H477" s="81" t="s">
        <v>1897</v>
      </c>
      <c r="I477" s="81" t="s">
        <v>136</v>
      </c>
      <c r="J477" s="81" t="s">
        <v>910</v>
      </c>
      <c r="K477" s="81"/>
    </row>
    <row r="478" spans="1:11" ht="15.75" x14ac:dyDescent="0.25">
      <c r="A478" s="136">
        <v>32259</v>
      </c>
      <c r="B478" s="149" t="s">
        <v>1898</v>
      </c>
      <c r="C478" s="138" t="s">
        <v>135</v>
      </c>
      <c r="D478" s="150" t="s">
        <v>136</v>
      </c>
      <c r="E478" s="68">
        <v>21780</v>
      </c>
      <c r="F478" s="82">
        <v>0</v>
      </c>
      <c r="G478" s="82">
        <v>0</v>
      </c>
      <c r="H478" s="81" t="s">
        <v>1899</v>
      </c>
      <c r="I478" s="81" t="s">
        <v>136</v>
      </c>
      <c r="J478" s="81" t="s">
        <v>910</v>
      </c>
      <c r="K478" s="81"/>
    </row>
    <row r="479" spans="1:11" ht="15.75" x14ac:dyDescent="0.25">
      <c r="A479" s="141">
        <v>95239</v>
      </c>
      <c r="B479" s="147" t="s">
        <v>1900</v>
      </c>
      <c r="C479" s="143" t="s">
        <v>137</v>
      </c>
      <c r="D479" s="148" t="s">
        <v>136</v>
      </c>
      <c r="E479" s="68">
        <v>2280</v>
      </c>
      <c r="F479" s="82">
        <v>0</v>
      </c>
      <c r="G479" s="82">
        <v>0</v>
      </c>
      <c r="H479" s="81" t="s">
        <v>1901</v>
      </c>
      <c r="I479" s="81" t="s">
        <v>136</v>
      </c>
      <c r="J479" s="81" t="s">
        <v>910</v>
      </c>
      <c r="K479" s="81"/>
    </row>
    <row r="480" spans="1:11" ht="15.75" x14ac:dyDescent="0.25">
      <c r="A480" s="136">
        <v>32748</v>
      </c>
      <c r="B480" s="149" t="s">
        <v>1902</v>
      </c>
      <c r="C480" s="138" t="s">
        <v>138</v>
      </c>
      <c r="D480" s="150" t="s">
        <v>908</v>
      </c>
      <c r="E480" s="68">
        <v>23160</v>
      </c>
      <c r="F480" s="82">
        <v>0</v>
      </c>
      <c r="G480" s="82">
        <v>0</v>
      </c>
      <c r="H480" s="81" t="s">
        <v>1903</v>
      </c>
      <c r="I480" s="81" t="s">
        <v>136</v>
      </c>
      <c r="J480" s="81" t="s">
        <v>910</v>
      </c>
      <c r="K480" s="81"/>
    </row>
    <row r="481" spans="1:11" ht="15.75" x14ac:dyDescent="0.25">
      <c r="A481" s="141">
        <v>32447</v>
      </c>
      <c r="B481" s="147" t="s">
        <v>1904</v>
      </c>
      <c r="C481" s="143" t="s">
        <v>135</v>
      </c>
      <c r="D481" s="148" t="s">
        <v>136</v>
      </c>
      <c r="E481" s="68">
        <v>32526</v>
      </c>
      <c r="F481" s="82">
        <v>0</v>
      </c>
      <c r="G481" s="82">
        <v>0</v>
      </c>
      <c r="H481" s="81" t="s">
        <v>1905</v>
      </c>
      <c r="I481" s="81" t="s">
        <v>136</v>
      </c>
      <c r="J481" s="81" t="s">
        <v>910</v>
      </c>
      <c r="K481" s="81"/>
    </row>
    <row r="482" spans="1:11" ht="15.75" x14ac:dyDescent="0.25">
      <c r="A482" s="136">
        <v>34874</v>
      </c>
      <c r="B482" s="149" t="s">
        <v>1906</v>
      </c>
      <c r="C482" s="138" t="s">
        <v>135</v>
      </c>
      <c r="D482" s="150" t="s">
        <v>136</v>
      </c>
      <c r="E482" s="68">
        <v>-1056</v>
      </c>
      <c r="F482" s="82">
        <v>0</v>
      </c>
      <c r="G482" s="82">
        <v>0</v>
      </c>
      <c r="H482" s="81" t="s">
        <v>1907</v>
      </c>
      <c r="I482" s="81" t="s">
        <v>136</v>
      </c>
      <c r="J482" s="81" t="s">
        <v>910</v>
      </c>
      <c r="K482" s="81"/>
    </row>
    <row r="483" spans="1:11" ht="15.75" x14ac:dyDescent="0.25">
      <c r="A483" s="141">
        <v>32789</v>
      </c>
      <c r="B483" s="147" t="s">
        <v>1908</v>
      </c>
      <c r="C483" s="143" t="s">
        <v>138</v>
      </c>
      <c r="D483" s="148" t="s">
        <v>908</v>
      </c>
      <c r="E483" s="68">
        <v>45054</v>
      </c>
      <c r="F483" s="82">
        <v>0</v>
      </c>
      <c r="G483" s="82">
        <v>0</v>
      </c>
      <c r="H483" s="81" t="s">
        <v>1909</v>
      </c>
      <c r="I483" s="81" t="s">
        <v>136</v>
      </c>
      <c r="J483" s="81" t="s">
        <v>910</v>
      </c>
      <c r="K483" s="81"/>
    </row>
    <row r="484" spans="1:11" ht="15.75" x14ac:dyDescent="0.25">
      <c r="A484" s="136">
        <v>33259</v>
      </c>
      <c r="B484" s="149" t="s">
        <v>1910</v>
      </c>
      <c r="C484" s="138" t="s">
        <v>135</v>
      </c>
      <c r="D484" s="150" t="s">
        <v>136</v>
      </c>
      <c r="E484" s="68">
        <v>-738</v>
      </c>
      <c r="F484" s="82">
        <v>0</v>
      </c>
      <c r="G484" s="82">
        <v>0</v>
      </c>
      <c r="H484" s="81" t="s">
        <v>1911</v>
      </c>
      <c r="I484" s="81" t="s">
        <v>136</v>
      </c>
      <c r="J484" s="81" t="s">
        <v>910</v>
      </c>
      <c r="K484" s="81" t="s">
        <v>1912</v>
      </c>
    </row>
    <row r="485" spans="1:11" ht="15.75" x14ac:dyDescent="0.25">
      <c r="A485" s="141">
        <v>34509</v>
      </c>
      <c r="B485" s="147" t="s">
        <v>1913</v>
      </c>
      <c r="C485" s="143" t="s">
        <v>135</v>
      </c>
      <c r="D485" s="148" t="s">
        <v>136</v>
      </c>
      <c r="E485" s="68">
        <v>-7032</v>
      </c>
      <c r="F485" s="82">
        <v>0</v>
      </c>
      <c r="G485" s="82">
        <v>0</v>
      </c>
      <c r="H485" s="81" t="s">
        <v>1914</v>
      </c>
      <c r="I485" s="81" t="s">
        <v>139</v>
      </c>
      <c r="J485" s="81" t="s">
        <v>910</v>
      </c>
      <c r="K485" s="81"/>
    </row>
    <row r="486" spans="1:11" ht="15.75" x14ac:dyDescent="0.25">
      <c r="A486" s="136">
        <v>34192</v>
      </c>
      <c r="B486" s="149" t="s">
        <v>1915</v>
      </c>
      <c r="C486" s="138" t="s">
        <v>135</v>
      </c>
      <c r="D486" s="150" t="s">
        <v>136</v>
      </c>
      <c r="E486" s="68">
        <v>58678</v>
      </c>
      <c r="F486" s="82">
        <v>0</v>
      </c>
      <c r="G486" s="82">
        <v>0</v>
      </c>
      <c r="H486" s="81" t="s">
        <v>1916</v>
      </c>
      <c r="I486" s="81" t="s">
        <v>136</v>
      </c>
      <c r="J486" s="81" t="s">
        <v>910</v>
      </c>
      <c r="K486" s="81"/>
    </row>
    <row r="487" spans="1:11" ht="15.75" x14ac:dyDescent="0.25">
      <c r="A487" s="141">
        <v>33314</v>
      </c>
      <c r="B487" s="147" t="s">
        <v>1917</v>
      </c>
      <c r="C487" s="143" t="s">
        <v>135</v>
      </c>
      <c r="D487" s="148" t="s">
        <v>136</v>
      </c>
      <c r="E487" s="68">
        <v>7884</v>
      </c>
      <c r="F487" s="82">
        <v>0</v>
      </c>
      <c r="G487" s="82">
        <v>0</v>
      </c>
      <c r="H487" s="81" t="s">
        <v>1918</v>
      </c>
      <c r="I487" s="81" t="s">
        <v>136</v>
      </c>
      <c r="J487" s="81" t="s">
        <v>910</v>
      </c>
      <c r="K487" s="81"/>
    </row>
    <row r="488" spans="1:11" ht="15.75" x14ac:dyDescent="0.25">
      <c r="A488" s="136">
        <v>8254</v>
      </c>
      <c r="B488" s="149" t="s">
        <v>1919</v>
      </c>
      <c r="C488" s="138" t="s">
        <v>135</v>
      </c>
      <c r="D488" s="150" t="s">
        <v>136</v>
      </c>
      <c r="E488" s="68">
        <v>78746</v>
      </c>
      <c r="F488" s="82">
        <v>0</v>
      </c>
      <c r="G488" s="82">
        <v>0</v>
      </c>
      <c r="H488" s="81" t="s">
        <v>1920</v>
      </c>
      <c r="I488" s="81" t="s">
        <v>136</v>
      </c>
      <c r="J488" s="81" t="s">
        <v>910</v>
      </c>
      <c r="K488" s="81"/>
    </row>
    <row r="489" spans="1:11" ht="15.75" x14ac:dyDescent="0.25">
      <c r="A489" s="141">
        <v>32448</v>
      </c>
      <c r="B489" s="147" t="s">
        <v>1921</v>
      </c>
      <c r="C489" s="143" t="s">
        <v>135</v>
      </c>
      <c r="D489" s="148" t="s">
        <v>136</v>
      </c>
      <c r="E489" s="68">
        <v>41134</v>
      </c>
      <c r="F489" s="82">
        <v>0</v>
      </c>
      <c r="G489" s="82">
        <v>0</v>
      </c>
      <c r="H489" s="81" t="s">
        <v>1922</v>
      </c>
      <c r="I489" s="81" t="s">
        <v>136</v>
      </c>
      <c r="J489" s="81" t="s">
        <v>910</v>
      </c>
      <c r="K489" s="81" t="s">
        <v>1923</v>
      </c>
    </row>
    <row r="490" spans="1:11" ht="15.75" x14ac:dyDescent="0.25">
      <c r="A490" s="136">
        <v>95161</v>
      </c>
      <c r="B490" s="149" t="s">
        <v>1924</v>
      </c>
      <c r="C490" s="138" t="s">
        <v>135</v>
      </c>
      <c r="D490" s="150" t="s">
        <v>136</v>
      </c>
      <c r="E490" s="68">
        <v>-2058</v>
      </c>
      <c r="F490" s="82">
        <v>0</v>
      </c>
      <c r="G490" s="82">
        <v>0</v>
      </c>
      <c r="H490" s="81" t="s">
        <v>1925</v>
      </c>
      <c r="I490" s="81" t="s">
        <v>136</v>
      </c>
      <c r="J490" s="81" t="s">
        <v>910</v>
      </c>
      <c r="K490" s="81" t="s">
        <v>1926</v>
      </c>
    </row>
    <row r="491" spans="1:11" ht="15.75" x14ac:dyDescent="0.25">
      <c r="A491" s="141">
        <v>33299</v>
      </c>
      <c r="B491" s="147" t="s">
        <v>1927</v>
      </c>
      <c r="C491" s="143" t="s">
        <v>137</v>
      </c>
      <c r="D491" s="148" t="s">
        <v>136</v>
      </c>
      <c r="E491" s="68">
        <v>7548</v>
      </c>
      <c r="F491" s="82">
        <v>0</v>
      </c>
      <c r="G491" s="82">
        <v>0</v>
      </c>
      <c r="H491" s="81" t="s">
        <v>1928</v>
      </c>
      <c r="I491" s="81" t="s">
        <v>136</v>
      </c>
      <c r="J491" s="81" t="s">
        <v>910</v>
      </c>
      <c r="K491" s="81"/>
    </row>
    <row r="492" spans="1:11" ht="15.75" x14ac:dyDescent="0.25">
      <c r="A492" s="136">
        <v>33249</v>
      </c>
      <c r="B492" s="149" t="s">
        <v>1929</v>
      </c>
      <c r="C492" s="138" t="s">
        <v>135</v>
      </c>
      <c r="D492" s="150" t="s">
        <v>136</v>
      </c>
      <c r="E492" s="68">
        <v>21600</v>
      </c>
      <c r="F492" s="82">
        <v>0</v>
      </c>
      <c r="G492" s="82">
        <v>0</v>
      </c>
      <c r="H492" s="81" t="s">
        <v>1930</v>
      </c>
      <c r="I492" s="81" t="s">
        <v>136</v>
      </c>
      <c r="J492" s="81" t="s">
        <v>910</v>
      </c>
      <c r="K492" s="81"/>
    </row>
    <row r="493" spans="1:11" ht="15.75" x14ac:dyDescent="0.25">
      <c r="A493" s="141">
        <v>33371</v>
      </c>
      <c r="B493" s="147" t="s">
        <v>1931</v>
      </c>
      <c r="C493" s="143" t="s">
        <v>137</v>
      </c>
      <c r="D493" s="148" t="s">
        <v>136</v>
      </c>
      <c r="E493" s="68">
        <v>38808</v>
      </c>
      <c r="F493" s="82">
        <v>0</v>
      </c>
      <c r="G493" s="82">
        <v>0</v>
      </c>
      <c r="H493" s="81" t="s">
        <v>1932</v>
      </c>
      <c r="I493" s="81" t="s">
        <v>136</v>
      </c>
      <c r="J493" s="81" t="s">
        <v>910</v>
      </c>
      <c r="K493" s="81"/>
    </row>
    <row r="494" spans="1:11" ht="15.75" x14ac:dyDescent="0.25">
      <c r="A494" s="136">
        <v>33244</v>
      </c>
      <c r="B494" s="149" t="s">
        <v>1933</v>
      </c>
      <c r="C494" s="138" t="s">
        <v>135</v>
      </c>
      <c r="D494" s="150" t="s">
        <v>136</v>
      </c>
      <c r="E494" s="68">
        <v>36546</v>
      </c>
      <c r="F494" s="82">
        <v>0</v>
      </c>
      <c r="G494" s="82">
        <v>0</v>
      </c>
      <c r="H494" s="81" t="s">
        <v>1934</v>
      </c>
      <c r="I494" s="81" t="s">
        <v>136</v>
      </c>
      <c r="J494" s="81" t="s">
        <v>910</v>
      </c>
      <c r="K494" s="81"/>
    </row>
    <row r="495" spans="1:11" ht="15.75" x14ac:dyDescent="0.25">
      <c r="A495" s="141">
        <v>33245</v>
      </c>
      <c r="B495" s="147" t="s">
        <v>1935</v>
      </c>
      <c r="C495" s="143" t="s">
        <v>135</v>
      </c>
      <c r="D495" s="148" t="s">
        <v>136</v>
      </c>
      <c r="E495" s="68">
        <v>17484</v>
      </c>
      <c r="F495" s="82">
        <v>0</v>
      </c>
      <c r="G495" s="82">
        <v>0</v>
      </c>
      <c r="H495" s="81" t="s">
        <v>1936</v>
      </c>
      <c r="I495" s="81" t="s">
        <v>136</v>
      </c>
      <c r="J495" s="81" t="s">
        <v>910</v>
      </c>
      <c r="K495" s="81"/>
    </row>
    <row r="496" spans="1:11" ht="15.75" x14ac:dyDescent="0.25">
      <c r="A496" s="136">
        <v>32445</v>
      </c>
      <c r="B496" s="149" t="s">
        <v>1937</v>
      </c>
      <c r="C496" s="138" t="s">
        <v>135</v>
      </c>
      <c r="D496" s="150" t="s">
        <v>136</v>
      </c>
      <c r="E496" s="68">
        <v>-912</v>
      </c>
      <c r="F496" s="82">
        <v>0</v>
      </c>
      <c r="G496" s="82">
        <v>0</v>
      </c>
      <c r="H496" s="81" t="s">
        <v>1938</v>
      </c>
      <c r="I496" s="81" t="s">
        <v>136</v>
      </c>
      <c r="J496" s="81" t="s">
        <v>910</v>
      </c>
      <c r="K496" s="81"/>
    </row>
    <row r="497" spans="1:11" ht="15.75" x14ac:dyDescent="0.25">
      <c r="A497" s="141">
        <v>32438</v>
      </c>
      <c r="B497" s="147" t="s">
        <v>1939</v>
      </c>
      <c r="C497" s="143" t="s">
        <v>137</v>
      </c>
      <c r="D497" s="148" t="s">
        <v>136</v>
      </c>
      <c r="E497" s="68">
        <v>36912</v>
      </c>
      <c r="F497" s="82">
        <v>0</v>
      </c>
      <c r="G497" s="82">
        <v>0</v>
      </c>
      <c r="H497" s="81" t="s">
        <v>1940</v>
      </c>
      <c r="I497" s="81" t="s">
        <v>136</v>
      </c>
      <c r="J497" s="81" t="s">
        <v>910</v>
      </c>
      <c r="K497" s="81"/>
    </row>
    <row r="498" spans="1:11" ht="15.75" x14ac:dyDescent="0.25">
      <c r="A498" s="136">
        <v>33107</v>
      </c>
      <c r="B498" s="149" t="s">
        <v>1941</v>
      </c>
      <c r="C498" s="138" t="s">
        <v>135</v>
      </c>
      <c r="D498" s="150" t="s">
        <v>136</v>
      </c>
      <c r="E498" s="68">
        <v>20178</v>
      </c>
      <c r="F498" s="82">
        <v>0</v>
      </c>
      <c r="G498" s="82">
        <v>0</v>
      </c>
      <c r="H498" s="81" t="s">
        <v>1942</v>
      </c>
      <c r="I498" s="81" t="s">
        <v>136</v>
      </c>
      <c r="J498" s="81" t="s">
        <v>910</v>
      </c>
      <c r="K498" s="81"/>
    </row>
    <row r="499" spans="1:11" ht="15.75" x14ac:dyDescent="0.25">
      <c r="A499" s="141">
        <v>95004</v>
      </c>
      <c r="B499" s="147" t="s">
        <v>1943</v>
      </c>
      <c r="C499" s="143" t="s">
        <v>135</v>
      </c>
      <c r="D499" s="148" t="s">
        <v>136</v>
      </c>
      <c r="E499" s="68">
        <v>6924</v>
      </c>
      <c r="F499" s="82">
        <v>0</v>
      </c>
      <c r="G499" s="82">
        <v>0</v>
      </c>
      <c r="H499" s="81" t="s">
        <v>1944</v>
      </c>
      <c r="I499" s="81" t="s">
        <v>136</v>
      </c>
      <c r="J499" s="81" t="s">
        <v>910</v>
      </c>
      <c r="K499" s="81"/>
    </row>
    <row r="500" spans="1:11" ht="15.75" x14ac:dyDescent="0.25">
      <c r="A500" s="136">
        <v>95119</v>
      </c>
      <c r="B500" s="149" t="s">
        <v>1945</v>
      </c>
      <c r="C500" s="138" t="s">
        <v>135</v>
      </c>
      <c r="D500" s="150" t="s">
        <v>136</v>
      </c>
      <c r="E500" s="68">
        <v>19428</v>
      </c>
      <c r="F500" s="82">
        <v>0</v>
      </c>
      <c r="G500" s="82">
        <v>0</v>
      </c>
      <c r="H500" s="81" t="s">
        <v>1946</v>
      </c>
      <c r="I500" s="81" t="s">
        <v>136</v>
      </c>
      <c r="J500" s="81" t="s">
        <v>910</v>
      </c>
      <c r="K500" s="81"/>
    </row>
    <row r="501" spans="1:11" ht="15.75" x14ac:dyDescent="0.25">
      <c r="A501" s="141">
        <v>33270</v>
      </c>
      <c r="B501" s="147" t="s">
        <v>1947</v>
      </c>
      <c r="C501" s="143" t="s">
        <v>135</v>
      </c>
      <c r="D501" s="148" t="s">
        <v>136</v>
      </c>
      <c r="E501" s="68">
        <v>85097</v>
      </c>
      <c r="F501" s="82">
        <v>0</v>
      </c>
      <c r="G501" s="82">
        <v>0</v>
      </c>
      <c r="H501" s="81" t="s">
        <v>1948</v>
      </c>
      <c r="I501" s="81" t="s">
        <v>136</v>
      </c>
      <c r="J501" s="81" t="s">
        <v>910</v>
      </c>
      <c r="K501" s="81"/>
    </row>
    <row r="502" spans="1:11" ht="15.75" x14ac:dyDescent="0.25">
      <c r="A502" s="151">
        <v>33269</v>
      </c>
      <c r="B502" s="149" t="s">
        <v>1949</v>
      </c>
      <c r="C502" s="138" t="s">
        <v>135</v>
      </c>
      <c r="D502" s="150" t="s">
        <v>136</v>
      </c>
      <c r="E502" s="68">
        <v>151248</v>
      </c>
      <c r="F502" s="82">
        <v>0</v>
      </c>
      <c r="G502" s="82">
        <v>0</v>
      </c>
      <c r="H502" s="81" t="s">
        <v>1950</v>
      </c>
      <c r="I502" s="81" t="s">
        <v>136</v>
      </c>
      <c r="J502" s="81" t="s">
        <v>910</v>
      </c>
      <c r="K502" s="81"/>
    </row>
    <row r="503" spans="1:11" ht="15.75" x14ac:dyDescent="0.25">
      <c r="A503" s="152">
        <v>32834</v>
      </c>
      <c r="B503" s="153" t="s">
        <v>1951</v>
      </c>
      <c r="C503" s="154" t="s">
        <v>137</v>
      </c>
      <c r="D503" s="148" t="s">
        <v>136</v>
      </c>
      <c r="E503" s="68">
        <v>-1218</v>
      </c>
      <c r="F503" s="82">
        <v>0</v>
      </c>
      <c r="G503" s="82">
        <v>0</v>
      </c>
      <c r="H503" s="81" t="s">
        <v>1952</v>
      </c>
      <c r="I503" s="81" t="s">
        <v>136</v>
      </c>
      <c r="J503" s="81" t="s">
        <v>910</v>
      </c>
      <c r="K503" s="81" t="s">
        <v>1719</v>
      </c>
    </row>
    <row r="504" spans="1:11" ht="15.75" x14ac:dyDescent="0.25">
      <c r="A504" s="155">
        <v>33375</v>
      </c>
      <c r="B504" s="156" t="s">
        <v>1953</v>
      </c>
      <c r="C504" s="157" t="s">
        <v>138</v>
      </c>
      <c r="D504" s="150" t="s">
        <v>1954</v>
      </c>
      <c r="E504" s="68">
        <v>0</v>
      </c>
      <c r="F504" s="82">
        <v>0</v>
      </c>
      <c r="G504" s="82">
        <v>0</v>
      </c>
      <c r="H504" s="81" t="s">
        <v>1955</v>
      </c>
      <c r="I504" s="81" t="s">
        <v>136</v>
      </c>
      <c r="J504" s="81" t="s">
        <v>910</v>
      </c>
      <c r="K504" s="81"/>
    </row>
  </sheetData>
  <conditionalFormatting sqref="C2:C504">
    <cfRule type="containsText" dxfId="9" priority="1" operator="containsText" text="C">
      <formula>NOT(ISERROR(SEARCH(("C"),(C2))))</formula>
    </cfRule>
    <cfRule type="containsText" dxfId="8" priority="2" operator="containsText" text="B">
      <formula>NOT(ISERROR(SEARCH(("B"),(C2))))</formula>
    </cfRule>
    <cfRule type="containsText" dxfId="7" priority="3" operator="containsText" text="A">
      <formula>NOT(ISERROR(SEARCH(("A"),(C2))))</formula>
    </cfRule>
  </conditionalFormatting>
  <conditionalFormatting sqref="D2:D504">
    <cfRule type="containsText" dxfId="6" priority="4" operator="containsText" text="INATIVO">
      <formula>NOT(ISERROR(SEARCH(("INATIVO"),(D2))))</formula>
    </cfRule>
    <cfRule type="containsText" dxfId="5" priority="5" operator="containsText" text="DELISTADO">
      <formula>NOT(ISERROR(SEARCH(("DELISTADO"),(D2))))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193A-67D7-4E3D-8A1D-337BFEB30AD2}">
  <dimension ref="A1:F500"/>
  <sheetViews>
    <sheetView topLeftCell="A464" workbookViewId="0">
      <selection activeCell="A2" sqref="A2:A500"/>
    </sheetView>
  </sheetViews>
  <sheetFormatPr defaultRowHeight="15" x14ac:dyDescent="0.25"/>
  <cols>
    <col min="2" max="2" width="74" customWidth="1"/>
  </cols>
  <sheetData>
    <row r="1" spans="1:6" ht="45" x14ac:dyDescent="0.25">
      <c r="A1" s="65" t="s">
        <v>119</v>
      </c>
      <c r="B1" s="66" t="s">
        <v>163</v>
      </c>
      <c r="C1" s="66" t="s">
        <v>131</v>
      </c>
      <c r="D1" s="66" t="s">
        <v>132</v>
      </c>
      <c r="E1" s="69" t="s">
        <v>1956</v>
      </c>
      <c r="F1" s="67" t="s">
        <v>1957</v>
      </c>
    </row>
    <row r="2" spans="1:6" x14ac:dyDescent="0.25">
      <c r="A2" s="170">
        <v>7022</v>
      </c>
      <c r="B2" s="81" t="s">
        <v>1958</v>
      </c>
      <c r="C2" s="81" t="s">
        <v>1959</v>
      </c>
      <c r="D2" s="82">
        <v>383</v>
      </c>
      <c r="E2" s="82">
        <v>0</v>
      </c>
      <c r="F2" s="68">
        <v>0</v>
      </c>
    </row>
    <row r="3" spans="1:6" x14ac:dyDescent="0.25">
      <c r="A3" s="170">
        <v>7023</v>
      </c>
      <c r="B3" s="81" t="s">
        <v>1958</v>
      </c>
      <c r="C3" s="81" t="s">
        <v>1959</v>
      </c>
      <c r="D3" s="82">
        <v>503</v>
      </c>
      <c r="E3" s="82">
        <v>48</v>
      </c>
      <c r="F3" s="68">
        <v>0</v>
      </c>
    </row>
    <row r="4" spans="1:6" x14ac:dyDescent="0.25">
      <c r="A4" s="170">
        <v>7031</v>
      </c>
      <c r="B4" s="81" t="s">
        <v>1958</v>
      </c>
      <c r="C4" s="81" t="s">
        <v>1959</v>
      </c>
      <c r="D4" s="82">
        <v>20045</v>
      </c>
      <c r="E4" s="82">
        <v>14178</v>
      </c>
      <c r="F4" s="68">
        <v>0</v>
      </c>
    </row>
    <row r="5" spans="1:6" x14ac:dyDescent="0.25">
      <c r="A5" s="170">
        <v>7034</v>
      </c>
      <c r="B5" s="81" t="s">
        <v>1958</v>
      </c>
      <c r="C5" s="81" t="s">
        <v>1959</v>
      </c>
      <c r="D5" s="82">
        <v>11</v>
      </c>
      <c r="E5" s="82">
        <v>0</v>
      </c>
      <c r="F5" s="68">
        <v>0</v>
      </c>
    </row>
    <row r="6" spans="1:6" x14ac:dyDescent="0.25">
      <c r="A6" s="170">
        <v>7035</v>
      </c>
      <c r="B6" s="81" t="s">
        <v>1958</v>
      </c>
      <c r="C6" s="81" t="s">
        <v>1959</v>
      </c>
      <c r="D6" s="82">
        <v>277</v>
      </c>
      <c r="E6" s="82">
        <v>0</v>
      </c>
      <c r="F6" s="68">
        <v>0</v>
      </c>
    </row>
    <row r="7" spans="1:6" x14ac:dyDescent="0.25">
      <c r="A7" s="170">
        <v>7036</v>
      </c>
      <c r="B7" s="81" t="s">
        <v>1958</v>
      </c>
      <c r="C7" s="81" t="s">
        <v>1959</v>
      </c>
      <c r="D7" s="82">
        <v>792</v>
      </c>
      <c r="E7" s="82">
        <v>0</v>
      </c>
      <c r="F7" s="68">
        <v>0</v>
      </c>
    </row>
    <row r="8" spans="1:6" x14ac:dyDescent="0.25">
      <c r="A8" s="170">
        <v>7077</v>
      </c>
      <c r="B8" s="81" t="s">
        <v>1958</v>
      </c>
      <c r="C8" s="81" t="s">
        <v>1959</v>
      </c>
      <c r="D8" s="82">
        <v>0</v>
      </c>
      <c r="E8" s="82">
        <v>0</v>
      </c>
      <c r="F8" s="68">
        <v>0</v>
      </c>
    </row>
    <row r="9" spans="1:6" x14ac:dyDescent="0.25">
      <c r="A9" s="170">
        <v>7080</v>
      </c>
      <c r="B9" s="81" t="s">
        <v>1958</v>
      </c>
      <c r="C9" s="81" t="s">
        <v>1959</v>
      </c>
      <c r="D9" s="82">
        <v>0</v>
      </c>
      <c r="E9" s="82">
        <v>0</v>
      </c>
      <c r="F9" s="68">
        <v>0</v>
      </c>
    </row>
    <row r="10" spans="1:6" x14ac:dyDescent="0.25">
      <c r="A10" s="170">
        <v>8254</v>
      </c>
      <c r="B10" s="81" t="s">
        <v>1958</v>
      </c>
      <c r="C10" s="81" t="s">
        <v>1959</v>
      </c>
      <c r="D10" s="82">
        <v>29344</v>
      </c>
      <c r="E10" s="82">
        <v>25566</v>
      </c>
      <c r="F10" s="68">
        <v>0</v>
      </c>
    </row>
    <row r="11" spans="1:6" x14ac:dyDescent="0.25">
      <c r="A11" s="170">
        <v>8255</v>
      </c>
      <c r="B11" s="81" t="s">
        <v>1958</v>
      </c>
      <c r="C11" s="81" t="s">
        <v>1959</v>
      </c>
      <c r="D11" s="82">
        <v>28378</v>
      </c>
      <c r="E11" s="82">
        <v>25962</v>
      </c>
      <c r="F11" s="68">
        <v>0</v>
      </c>
    </row>
    <row r="12" spans="1:6" x14ac:dyDescent="0.25">
      <c r="A12" s="170">
        <v>8256</v>
      </c>
      <c r="B12" s="81" t="s">
        <v>1958</v>
      </c>
      <c r="C12" s="81" t="s">
        <v>1959</v>
      </c>
      <c r="D12" s="82">
        <v>27380</v>
      </c>
      <c r="E12" s="82">
        <v>25770</v>
      </c>
      <c r="F12" s="68">
        <v>0</v>
      </c>
    </row>
    <row r="13" spans="1:6" x14ac:dyDescent="0.25">
      <c r="A13" s="170">
        <v>8257</v>
      </c>
      <c r="B13" s="81" t="s">
        <v>1958</v>
      </c>
      <c r="C13" s="81" t="s">
        <v>1959</v>
      </c>
      <c r="D13" s="82">
        <v>3638</v>
      </c>
      <c r="E13" s="82">
        <v>0</v>
      </c>
      <c r="F13" s="68">
        <v>0</v>
      </c>
    </row>
    <row r="14" spans="1:6" x14ac:dyDescent="0.25">
      <c r="A14" s="170">
        <v>8258</v>
      </c>
      <c r="B14" s="81" t="s">
        <v>1958</v>
      </c>
      <c r="C14" s="81" t="s">
        <v>1959</v>
      </c>
      <c r="D14" s="82">
        <v>8458</v>
      </c>
      <c r="E14" s="82">
        <v>7056</v>
      </c>
      <c r="F14" s="68">
        <v>0</v>
      </c>
    </row>
    <row r="15" spans="1:6" x14ac:dyDescent="0.25">
      <c r="A15" s="170">
        <v>8259</v>
      </c>
      <c r="B15" s="81" t="s">
        <v>1958</v>
      </c>
      <c r="C15" s="81" t="s">
        <v>1959</v>
      </c>
      <c r="D15" s="82">
        <v>2109</v>
      </c>
      <c r="E15" s="82">
        <v>1632</v>
      </c>
      <c r="F15" s="68">
        <v>0</v>
      </c>
    </row>
    <row r="16" spans="1:6" x14ac:dyDescent="0.25">
      <c r="A16" s="170">
        <v>8260</v>
      </c>
      <c r="B16" s="81" t="s">
        <v>1958</v>
      </c>
      <c r="C16" s="81" t="s">
        <v>1959</v>
      </c>
      <c r="D16" s="82">
        <v>18256</v>
      </c>
      <c r="E16" s="82">
        <v>17514</v>
      </c>
      <c r="F16" s="68">
        <v>0</v>
      </c>
    </row>
    <row r="17" spans="1:6" x14ac:dyDescent="0.25">
      <c r="A17" s="170">
        <v>8261</v>
      </c>
      <c r="B17" s="81" t="s">
        <v>1958</v>
      </c>
      <c r="C17" s="81" t="s">
        <v>1959</v>
      </c>
      <c r="D17" s="82">
        <v>67</v>
      </c>
      <c r="E17" s="82">
        <v>0</v>
      </c>
      <c r="F17" s="68">
        <v>0</v>
      </c>
    </row>
    <row r="18" spans="1:6" x14ac:dyDescent="0.25">
      <c r="A18" s="170">
        <v>8265</v>
      </c>
      <c r="B18" s="81" t="s">
        <v>1958</v>
      </c>
      <c r="C18" s="81" t="s">
        <v>1959</v>
      </c>
      <c r="D18" s="82">
        <v>1639</v>
      </c>
      <c r="E18" s="82">
        <v>366</v>
      </c>
      <c r="F18" s="68">
        <v>0</v>
      </c>
    </row>
    <row r="19" spans="1:6" x14ac:dyDescent="0.25">
      <c r="A19" s="170">
        <v>8295</v>
      </c>
      <c r="B19" s="81" t="s">
        <v>1958</v>
      </c>
      <c r="C19" s="81" t="s">
        <v>1959</v>
      </c>
      <c r="D19" s="82">
        <v>3776</v>
      </c>
      <c r="E19" s="82">
        <v>1326</v>
      </c>
      <c r="F19" s="68">
        <v>0</v>
      </c>
    </row>
    <row r="20" spans="1:6" x14ac:dyDescent="0.25">
      <c r="A20" s="170">
        <v>30351</v>
      </c>
      <c r="B20" s="81" t="s">
        <v>1958</v>
      </c>
      <c r="C20" s="81" t="s">
        <v>1959</v>
      </c>
      <c r="D20" s="82">
        <v>2772</v>
      </c>
      <c r="E20" s="82">
        <v>2772</v>
      </c>
      <c r="F20" s="68">
        <v>0</v>
      </c>
    </row>
    <row r="21" spans="1:6" x14ac:dyDescent="0.25">
      <c r="A21" s="170">
        <v>30354</v>
      </c>
      <c r="B21" s="81" t="s">
        <v>1958</v>
      </c>
      <c r="C21" s="81" t="s">
        <v>1959</v>
      </c>
      <c r="D21" s="82">
        <v>2003</v>
      </c>
      <c r="E21" s="82">
        <v>0</v>
      </c>
      <c r="F21" s="68">
        <v>0</v>
      </c>
    </row>
    <row r="22" spans="1:6" x14ac:dyDescent="0.25">
      <c r="A22" s="170">
        <v>30355</v>
      </c>
      <c r="B22" s="81" t="s">
        <v>1958</v>
      </c>
      <c r="C22" s="81" t="s">
        <v>1959</v>
      </c>
      <c r="D22" s="82">
        <v>72</v>
      </c>
      <c r="E22" s="82">
        <v>72</v>
      </c>
      <c r="F22" s="68">
        <v>0</v>
      </c>
    </row>
    <row r="23" spans="1:6" x14ac:dyDescent="0.25">
      <c r="A23" s="170">
        <v>30356</v>
      </c>
      <c r="B23" s="81" t="s">
        <v>1958</v>
      </c>
      <c r="C23" s="81" t="s">
        <v>1959</v>
      </c>
      <c r="D23" s="82">
        <v>768</v>
      </c>
      <c r="E23" s="82">
        <v>0</v>
      </c>
      <c r="F23" s="68">
        <v>0</v>
      </c>
    </row>
    <row r="24" spans="1:6" x14ac:dyDescent="0.25">
      <c r="A24" s="170">
        <v>30357</v>
      </c>
      <c r="B24" s="81" t="s">
        <v>1958</v>
      </c>
      <c r="C24" s="81" t="s">
        <v>1959</v>
      </c>
      <c r="D24" s="82">
        <v>4529</v>
      </c>
      <c r="E24" s="82">
        <v>4062</v>
      </c>
      <c r="F24" s="68">
        <v>0</v>
      </c>
    </row>
    <row r="25" spans="1:6" x14ac:dyDescent="0.25">
      <c r="A25" s="170">
        <v>30358</v>
      </c>
      <c r="B25" s="81" t="s">
        <v>1958</v>
      </c>
      <c r="C25" s="81" t="s">
        <v>1959</v>
      </c>
      <c r="D25" s="82">
        <v>2760</v>
      </c>
      <c r="E25" s="82">
        <v>0</v>
      </c>
      <c r="F25" s="68">
        <v>0</v>
      </c>
    </row>
    <row r="26" spans="1:6" x14ac:dyDescent="0.25">
      <c r="A26" s="170">
        <v>30359</v>
      </c>
      <c r="B26" s="81" t="s">
        <v>1958</v>
      </c>
      <c r="C26" s="81" t="s">
        <v>1959</v>
      </c>
      <c r="D26" s="82">
        <v>2370</v>
      </c>
      <c r="E26" s="82">
        <v>1620</v>
      </c>
      <c r="F26" s="68">
        <v>0</v>
      </c>
    </row>
    <row r="27" spans="1:6" x14ac:dyDescent="0.25">
      <c r="A27" s="170">
        <v>30360</v>
      </c>
      <c r="B27" s="81" t="s">
        <v>1958</v>
      </c>
      <c r="C27" s="81" t="s">
        <v>1959</v>
      </c>
      <c r="D27" s="82">
        <v>6271</v>
      </c>
      <c r="E27" s="82">
        <v>4188</v>
      </c>
      <c r="F27" s="68">
        <v>0</v>
      </c>
    </row>
    <row r="28" spans="1:6" x14ac:dyDescent="0.25">
      <c r="A28" s="170">
        <v>30362</v>
      </c>
      <c r="B28" s="81" t="s">
        <v>1958</v>
      </c>
      <c r="C28" s="81" t="s">
        <v>1959</v>
      </c>
      <c r="D28" s="82">
        <v>2591</v>
      </c>
      <c r="E28" s="82">
        <v>0</v>
      </c>
      <c r="F28" s="68">
        <v>0</v>
      </c>
    </row>
    <row r="29" spans="1:6" x14ac:dyDescent="0.25">
      <c r="A29" s="170">
        <v>30391</v>
      </c>
      <c r="B29" s="81" t="s">
        <v>1958</v>
      </c>
      <c r="C29" s="81" t="s">
        <v>1959</v>
      </c>
      <c r="D29" s="82">
        <v>264</v>
      </c>
      <c r="E29" s="82">
        <v>264</v>
      </c>
      <c r="F29" s="68">
        <v>0</v>
      </c>
    </row>
    <row r="30" spans="1:6" x14ac:dyDescent="0.25">
      <c r="A30" s="170">
        <v>30452</v>
      </c>
      <c r="B30" s="81" t="s">
        <v>1958</v>
      </c>
      <c r="C30" s="81" t="s">
        <v>1959</v>
      </c>
      <c r="D30" s="82">
        <v>861</v>
      </c>
      <c r="E30" s="82">
        <v>0</v>
      </c>
      <c r="F30" s="68">
        <v>0</v>
      </c>
    </row>
    <row r="31" spans="1:6" x14ac:dyDescent="0.25">
      <c r="A31" s="170">
        <v>30453</v>
      </c>
      <c r="B31" s="81" t="s">
        <v>1958</v>
      </c>
      <c r="C31" s="81" t="s">
        <v>1959</v>
      </c>
      <c r="D31" s="82">
        <v>6136</v>
      </c>
      <c r="E31" s="82">
        <v>5760</v>
      </c>
      <c r="F31" s="68">
        <v>0</v>
      </c>
    </row>
    <row r="32" spans="1:6" x14ac:dyDescent="0.25">
      <c r="A32" s="170">
        <v>30454</v>
      </c>
      <c r="B32" s="81" t="s">
        <v>1958</v>
      </c>
      <c r="C32" s="81" t="s">
        <v>1959</v>
      </c>
      <c r="D32" s="82">
        <v>5749</v>
      </c>
      <c r="E32" s="82">
        <v>3840</v>
      </c>
      <c r="F32" s="68">
        <v>0</v>
      </c>
    </row>
    <row r="33" spans="1:6" x14ac:dyDescent="0.25">
      <c r="A33" s="170">
        <v>30482</v>
      </c>
      <c r="B33" s="81" t="s">
        <v>1958</v>
      </c>
      <c r="C33" s="81" t="s">
        <v>1959</v>
      </c>
      <c r="D33" s="82">
        <v>1704</v>
      </c>
      <c r="E33" s="82">
        <v>0</v>
      </c>
      <c r="F33" s="68">
        <v>0</v>
      </c>
    </row>
    <row r="34" spans="1:6" x14ac:dyDescent="0.25">
      <c r="A34" s="170">
        <v>30513</v>
      </c>
      <c r="B34" s="81" t="s">
        <v>1958</v>
      </c>
      <c r="C34" s="81" t="s">
        <v>1959</v>
      </c>
      <c r="D34" s="82">
        <v>5523</v>
      </c>
      <c r="E34" s="82">
        <v>4818</v>
      </c>
      <c r="F34" s="68">
        <v>0</v>
      </c>
    </row>
    <row r="35" spans="1:6" x14ac:dyDescent="0.25">
      <c r="A35" s="170">
        <v>30514</v>
      </c>
      <c r="B35" s="81" t="s">
        <v>1958</v>
      </c>
      <c r="C35" s="81" t="s">
        <v>1959</v>
      </c>
      <c r="D35" s="82">
        <v>13734</v>
      </c>
      <c r="E35" s="82">
        <v>13524</v>
      </c>
      <c r="F35" s="68">
        <v>0</v>
      </c>
    </row>
    <row r="36" spans="1:6" x14ac:dyDescent="0.25">
      <c r="A36" s="170">
        <v>30562</v>
      </c>
      <c r="B36" s="81" t="s">
        <v>1958</v>
      </c>
      <c r="C36" s="81" t="s">
        <v>1959</v>
      </c>
      <c r="D36" s="82">
        <v>4413</v>
      </c>
      <c r="E36" s="82">
        <v>984</v>
      </c>
      <c r="F36" s="68">
        <v>360</v>
      </c>
    </row>
    <row r="37" spans="1:6" x14ac:dyDescent="0.25">
      <c r="A37" s="170">
        <v>30563</v>
      </c>
      <c r="B37" s="81" t="s">
        <v>1958</v>
      </c>
      <c r="C37" s="81" t="s">
        <v>1959</v>
      </c>
      <c r="D37" s="82">
        <v>2820</v>
      </c>
      <c r="E37" s="82">
        <v>1248</v>
      </c>
      <c r="F37" s="68">
        <v>0</v>
      </c>
    </row>
    <row r="38" spans="1:6" x14ac:dyDescent="0.25">
      <c r="A38" s="170">
        <v>30564</v>
      </c>
      <c r="B38" s="81" t="s">
        <v>1958</v>
      </c>
      <c r="C38" s="81" t="s">
        <v>1959</v>
      </c>
      <c r="D38" s="82">
        <v>0</v>
      </c>
      <c r="E38" s="82">
        <v>0</v>
      </c>
      <c r="F38" s="68">
        <v>0</v>
      </c>
    </row>
    <row r="39" spans="1:6" x14ac:dyDescent="0.25">
      <c r="A39" s="170">
        <v>30640</v>
      </c>
      <c r="B39" s="81" t="s">
        <v>1958</v>
      </c>
      <c r="C39" s="81" t="s">
        <v>1959</v>
      </c>
      <c r="D39" s="82">
        <v>129</v>
      </c>
      <c r="E39" s="82">
        <v>0</v>
      </c>
      <c r="F39" s="68">
        <v>0</v>
      </c>
    </row>
    <row r="40" spans="1:6" x14ac:dyDescent="0.25">
      <c r="A40" s="170">
        <v>30681</v>
      </c>
      <c r="B40" s="81" t="s">
        <v>1958</v>
      </c>
      <c r="C40" s="81" t="s">
        <v>1959</v>
      </c>
      <c r="D40" s="82">
        <v>12665</v>
      </c>
      <c r="E40" s="82">
        <v>9114</v>
      </c>
      <c r="F40" s="68">
        <v>0</v>
      </c>
    </row>
    <row r="41" spans="1:6" x14ac:dyDescent="0.25">
      <c r="A41" s="170">
        <v>30739</v>
      </c>
      <c r="B41" s="81" t="s">
        <v>1958</v>
      </c>
      <c r="C41" s="81" t="s">
        <v>1959</v>
      </c>
      <c r="D41" s="82">
        <v>0</v>
      </c>
      <c r="E41" s="82">
        <v>0</v>
      </c>
      <c r="F41" s="68">
        <v>0</v>
      </c>
    </row>
    <row r="42" spans="1:6" x14ac:dyDescent="0.25">
      <c r="A42" s="170">
        <v>30740</v>
      </c>
      <c r="B42" s="81" t="s">
        <v>1958</v>
      </c>
      <c r="C42" s="81" t="s">
        <v>1959</v>
      </c>
      <c r="D42" s="82">
        <v>0</v>
      </c>
      <c r="E42" s="82">
        <v>0</v>
      </c>
      <c r="F42" s="68">
        <v>0</v>
      </c>
    </row>
    <row r="43" spans="1:6" x14ac:dyDescent="0.25">
      <c r="A43" s="170">
        <v>30741</v>
      </c>
      <c r="B43" s="81" t="s">
        <v>1958</v>
      </c>
      <c r="C43" s="81" t="s">
        <v>1959</v>
      </c>
      <c r="D43" s="82">
        <v>816</v>
      </c>
      <c r="E43" s="82">
        <v>816</v>
      </c>
      <c r="F43" s="68">
        <v>0</v>
      </c>
    </row>
    <row r="44" spans="1:6" x14ac:dyDescent="0.25">
      <c r="A44" s="170">
        <v>30742</v>
      </c>
      <c r="B44" s="81" t="s">
        <v>1958</v>
      </c>
      <c r="C44" s="81" t="s">
        <v>1959</v>
      </c>
      <c r="D44" s="82">
        <v>582</v>
      </c>
      <c r="E44" s="82">
        <v>582</v>
      </c>
      <c r="F44" s="68">
        <v>0</v>
      </c>
    </row>
    <row r="45" spans="1:6" x14ac:dyDescent="0.25">
      <c r="A45" s="170">
        <v>30743</v>
      </c>
      <c r="B45" s="81" t="s">
        <v>1958</v>
      </c>
      <c r="C45" s="81" t="s">
        <v>1959</v>
      </c>
      <c r="D45" s="82">
        <v>9492</v>
      </c>
      <c r="E45" s="82">
        <v>9492</v>
      </c>
      <c r="F45" s="68">
        <v>0</v>
      </c>
    </row>
    <row r="46" spans="1:6" x14ac:dyDescent="0.25">
      <c r="A46" s="170">
        <v>30744</v>
      </c>
      <c r="B46" s="81" t="s">
        <v>1958</v>
      </c>
      <c r="C46" s="81" t="s">
        <v>1959</v>
      </c>
      <c r="D46" s="82">
        <v>3804</v>
      </c>
      <c r="E46" s="82">
        <v>3804</v>
      </c>
      <c r="F46" s="68">
        <v>0</v>
      </c>
    </row>
    <row r="47" spans="1:6" x14ac:dyDescent="0.25">
      <c r="A47" s="170">
        <v>30745</v>
      </c>
      <c r="B47" s="81" t="s">
        <v>1958</v>
      </c>
      <c r="C47" s="81" t="s">
        <v>1959</v>
      </c>
      <c r="D47" s="82">
        <v>3287</v>
      </c>
      <c r="E47" s="82">
        <v>3840</v>
      </c>
      <c r="F47" s="68">
        <v>1200</v>
      </c>
    </row>
    <row r="48" spans="1:6" x14ac:dyDescent="0.25">
      <c r="A48" s="170">
        <v>30847</v>
      </c>
      <c r="B48" s="81" t="s">
        <v>1958</v>
      </c>
      <c r="C48" s="81" t="s">
        <v>1959</v>
      </c>
      <c r="D48" s="82">
        <v>360</v>
      </c>
      <c r="E48" s="82">
        <v>360</v>
      </c>
      <c r="F48" s="68">
        <v>0</v>
      </c>
    </row>
    <row r="49" spans="1:6" x14ac:dyDescent="0.25">
      <c r="A49" s="170">
        <v>30851</v>
      </c>
      <c r="B49" s="81" t="s">
        <v>1958</v>
      </c>
      <c r="C49" s="81" t="s">
        <v>1959</v>
      </c>
      <c r="D49" s="82">
        <v>3989</v>
      </c>
      <c r="E49" s="82">
        <v>0</v>
      </c>
      <c r="F49" s="68">
        <v>3600</v>
      </c>
    </row>
    <row r="50" spans="1:6" x14ac:dyDescent="0.25">
      <c r="A50" s="170">
        <v>30880</v>
      </c>
      <c r="B50" s="81" t="s">
        <v>1958</v>
      </c>
      <c r="C50" s="81" t="s">
        <v>1959</v>
      </c>
      <c r="D50" s="82">
        <v>0</v>
      </c>
      <c r="E50" s="82">
        <v>0</v>
      </c>
      <c r="F50" s="68">
        <v>0</v>
      </c>
    </row>
    <row r="51" spans="1:6" x14ac:dyDescent="0.25">
      <c r="A51" s="170">
        <v>30884</v>
      </c>
      <c r="B51" s="81" t="s">
        <v>1958</v>
      </c>
      <c r="C51" s="81" t="s">
        <v>1959</v>
      </c>
      <c r="D51" s="82">
        <v>0</v>
      </c>
      <c r="E51" s="82">
        <v>0</v>
      </c>
      <c r="F51" s="68">
        <v>0</v>
      </c>
    </row>
    <row r="52" spans="1:6" x14ac:dyDescent="0.25">
      <c r="A52" s="170">
        <v>30886</v>
      </c>
      <c r="B52" s="81" t="s">
        <v>1958</v>
      </c>
      <c r="C52" s="81" t="s">
        <v>1959</v>
      </c>
      <c r="D52" s="82">
        <v>0</v>
      </c>
      <c r="E52" s="82">
        <v>0</v>
      </c>
      <c r="F52" s="68">
        <v>0</v>
      </c>
    </row>
    <row r="53" spans="1:6" x14ac:dyDescent="0.25">
      <c r="A53" s="170">
        <v>30887</v>
      </c>
      <c r="B53" s="81" t="s">
        <v>1958</v>
      </c>
      <c r="C53" s="81" t="s">
        <v>1959</v>
      </c>
      <c r="D53" s="82">
        <v>0</v>
      </c>
      <c r="E53" s="82">
        <v>0</v>
      </c>
      <c r="F53" s="68">
        <v>0</v>
      </c>
    </row>
    <row r="54" spans="1:6" x14ac:dyDescent="0.25">
      <c r="A54" s="170">
        <v>30889</v>
      </c>
      <c r="B54" s="81" t="s">
        <v>1958</v>
      </c>
      <c r="C54" s="81" t="s">
        <v>1959</v>
      </c>
      <c r="D54" s="82">
        <v>0</v>
      </c>
      <c r="E54" s="82">
        <v>0</v>
      </c>
      <c r="F54" s="68">
        <v>0</v>
      </c>
    </row>
    <row r="55" spans="1:6" x14ac:dyDescent="0.25">
      <c r="A55" s="170">
        <v>30890</v>
      </c>
      <c r="B55" s="81" t="s">
        <v>1958</v>
      </c>
      <c r="C55" s="81" t="s">
        <v>1959</v>
      </c>
      <c r="D55" s="82">
        <v>0</v>
      </c>
      <c r="E55" s="82">
        <v>0</v>
      </c>
      <c r="F55" s="68">
        <v>0</v>
      </c>
    </row>
    <row r="56" spans="1:6" x14ac:dyDescent="0.25">
      <c r="A56" s="170">
        <v>30891</v>
      </c>
      <c r="B56" s="81" t="s">
        <v>1958</v>
      </c>
      <c r="C56" s="81" t="s">
        <v>1959</v>
      </c>
      <c r="D56" s="82">
        <v>0</v>
      </c>
      <c r="E56" s="82">
        <v>0</v>
      </c>
      <c r="F56" s="68">
        <v>0</v>
      </c>
    </row>
    <row r="57" spans="1:6" x14ac:dyDescent="0.25">
      <c r="A57" s="170">
        <v>30892</v>
      </c>
      <c r="B57" s="81" t="s">
        <v>1958</v>
      </c>
      <c r="C57" s="81" t="s">
        <v>1959</v>
      </c>
      <c r="D57" s="82">
        <v>0</v>
      </c>
      <c r="E57" s="82">
        <v>0</v>
      </c>
      <c r="F57" s="68">
        <v>0</v>
      </c>
    </row>
    <row r="58" spans="1:6" x14ac:dyDescent="0.25">
      <c r="A58" s="170">
        <v>30893</v>
      </c>
      <c r="B58" s="81" t="s">
        <v>1958</v>
      </c>
      <c r="C58" s="81" t="s">
        <v>1959</v>
      </c>
      <c r="D58" s="82">
        <v>0</v>
      </c>
      <c r="E58" s="82">
        <v>0</v>
      </c>
      <c r="F58" s="68">
        <v>0</v>
      </c>
    </row>
    <row r="59" spans="1:6" x14ac:dyDescent="0.25">
      <c r="A59" s="170">
        <v>30894</v>
      </c>
      <c r="B59" s="81" t="s">
        <v>1958</v>
      </c>
      <c r="C59" s="81" t="s">
        <v>1959</v>
      </c>
      <c r="D59" s="82">
        <v>0</v>
      </c>
      <c r="E59" s="82">
        <v>0</v>
      </c>
      <c r="F59" s="68">
        <v>0</v>
      </c>
    </row>
    <row r="60" spans="1:6" x14ac:dyDescent="0.25">
      <c r="A60" s="170">
        <v>30895</v>
      </c>
      <c r="B60" s="81" t="s">
        <v>1958</v>
      </c>
      <c r="C60" s="81" t="s">
        <v>1959</v>
      </c>
      <c r="D60" s="82">
        <v>0</v>
      </c>
      <c r="E60" s="82">
        <v>0</v>
      </c>
      <c r="F60" s="68">
        <v>0</v>
      </c>
    </row>
    <row r="61" spans="1:6" x14ac:dyDescent="0.25">
      <c r="A61" s="170">
        <v>30896</v>
      </c>
      <c r="B61" s="81" t="s">
        <v>1958</v>
      </c>
      <c r="C61" s="81" t="s">
        <v>1959</v>
      </c>
      <c r="D61" s="82">
        <v>0</v>
      </c>
      <c r="E61" s="82">
        <v>0</v>
      </c>
      <c r="F61" s="68">
        <v>0</v>
      </c>
    </row>
    <row r="62" spans="1:6" x14ac:dyDescent="0.25">
      <c r="A62" s="170">
        <v>30897</v>
      </c>
      <c r="B62" s="81" t="s">
        <v>1958</v>
      </c>
      <c r="C62" s="81" t="s">
        <v>1959</v>
      </c>
      <c r="D62" s="82">
        <v>0</v>
      </c>
      <c r="E62" s="82">
        <v>0</v>
      </c>
      <c r="F62" s="68">
        <v>252</v>
      </c>
    </row>
    <row r="63" spans="1:6" x14ac:dyDescent="0.25">
      <c r="A63" s="170">
        <v>30898</v>
      </c>
      <c r="B63" s="81" t="s">
        <v>1958</v>
      </c>
      <c r="C63" s="81" t="s">
        <v>1959</v>
      </c>
      <c r="D63" s="82">
        <v>0</v>
      </c>
      <c r="E63" s="82">
        <v>0</v>
      </c>
      <c r="F63" s="68">
        <v>0</v>
      </c>
    </row>
    <row r="64" spans="1:6" x14ac:dyDescent="0.25">
      <c r="A64" s="170">
        <v>30900</v>
      </c>
      <c r="B64" s="81" t="s">
        <v>1958</v>
      </c>
      <c r="C64" s="81" t="s">
        <v>1959</v>
      </c>
      <c r="D64" s="82">
        <v>0</v>
      </c>
      <c r="E64" s="82">
        <v>0</v>
      </c>
      <c r="F64" s="68">
        <v>0</v>
      </c>
    </row>
    <row r="65" spans="1:6" x14ac:dyDescent="0.25">
      <c r="A65" s="170">
        <v>30901</v>
      </c>
      <c r="B65" s="81" t="s">
        <v>1958</v>
      </c>
      <c r="C65" s="81" t="s">
        <v>1959</v>
      </c>
      <c r="D65" s="82">
        <v>0</v>
      </c>
      <c r="E65" s="82">
        <v>0</v>
      </c>
      <c r="F65" s="68">
        <v>0</v>
      </c>
    </row>
    <row r="66" spans="1:6" x14ac:dyDescent="0.25">
      <c r="A66" s="170">
        <v>31050</v>
      </c>
      <c r="B66" s="81" t="s">
        <v>1958</v>
      </c>
      <c r="C66" s="81" t="s">
        <v>1959</v>
      </c>
      <c r="D66" s="82">
        <v>0</v>
      </c>
      <c r="E66" s="82">
        <v>0</v>
      </c>
      <c r="F66" s="68">
        <v>0</v>
      </c>
    </row>
    <row r="67" spans="1:6" x14ac:dyDescent="0.25">
      <c r="A67" s="170">
        <v>31051</v>
      </c>
      <c r="B67" s="81" t="s">
        <v>1958</v>
      </c>
      <c r="C67" s="81" t="s">
        <v>1959</v>
      </c>
      <c r="D67" s="82">
        <v>0</v>
      </c>
      <c r="E67" s="82">
        <v>0</v>
      </c>
      <c r="F67" s="68">
        <v>0</v>
      </c>
    </row>
    <row r="68" spans="1:6" x14ac:dyDescent="0.25">
      <c r="A68" s="170">
        <v>31052</v>
      </c>
      <c r="B68" s="81" t="s">
        <v>1958</v>
      </c>
      <c r="C68" s="81" t="s">
        <v>1959</v>
      </c>
      <c r="D68" s="82">
        <v>0</v>
      </c>
      <c r="E68" s="82">
        <v>0</v>
      </c>
      <c r="F68" s="68">
        <v>4560</v>
      </c>
    </row>
    <row r="69" spans="1:6" x14ac:dyDescent="0.25">
      <c r="A69" s="170">
        <v>31053</v>
      </c>
      <c r="B69" s="81" t="s">
        <v>1958</v>
      </c>
      <c r="C69" s="81" t="s">
        <v>1959</v>
      </c>
      <c r="D69" s="82">
        <v>0</v>
      </c>
      <c r="E69" s="82">
        <v>0</v>
      </c>
      <c r="F69" s="68">
        <v>1284</v>
      </c>
    </row>
    <row r="70" spans="1:6" x14ac:dyDescent="0.25">
      <c r="A70" s="170">
        <v>31155</v>
      </c>
      <c r="B70" s="81" t="s">
        <v>1958</v>
      </c>
      <c r="C70" s="81" t="s">
        <v>1959</v>
      </c>
      <c r="D70" s="82">
        <v>708</v>
      </c>
      <c r="E70" s="82">
        <v>708</v>
      </c>
      <c r="F70" s="68">
        <v>0</v>
      </c>
    </row>
    <row r="71" spans="1:6" x14ac:dyDescent="0.25">
      <c r="A71" s="170">
        <v>31156</v>
      </c>
      <c r="B71" s="81" t="s">
        <v>1958</v>
      </c>
      <c r="C71" s="81" t="s">
        <v>1959</v>
      </c>
      <c r="D71" s="82">
        <v>500</v>
      </c>
      <c r="E71" s="82">
        <v>0</v>
      </c>
      <c r="F71" s="68">
        <v>0</v>
      </c>
    </row>
    <row r="72" spans="1:6" x14ac:dyDescent="0.25">
      <c r="A72" s="170">
        <v>31185</v>
      </c>
      <c r="B72" s="81" t="s">
        <v>1958</v>
      </c>
      <c r="C72" s="81" t="s">
        <v>1959</v>
      </c>
      <c r="D72" s="82">
        <v>1786</v>
      </c>
      <c r="E72" s="82">
        <v>960</v>
      </c>
      <c r="F72" s="68">
        <v>0</v>
      </c>
    </row>
    <row r="73" spans="1:6" x14ac:dyDescent="0.25">
      <c r="A73" s="170">
        <v>31186</v>
      </c>
      <c r="B73" s="81" t="s">
        <v>1958</v>
      </c>
      <c r="C73" s="81" t="s">
        <v>1959</v>
      </c>
      <c r="D73" s="82">
        <v>1410</v>
      </c>
      <c r="E73" s="82">
        <v>3360</v>
      </c>
      <c r="F73" s="68">
        <v>0</v>
      </c>
    </row>
    <row r="74" spans="1:6" x14ac:dyDescent="0.25">
      <c r="A74" s="170">
        <v>31690</v>
      </c>
      <c r="B74" s="81" t="s">
        <v>1958</v>
      </c>
      <c r="C74" s="81" t="s">
        <v>1959</v>
      </c>
      <c r="D74" s="82">
        <v>1210</v>
      </c>
      <c r="E74" s="82">
        <v>0</v>
      </c>
      <c r="F74" s="68">
        <v>0</v>
      </c>
    </row>
    <row r="75" spans="1:6" x14ac:dyDescent="0.25">
      <c r="A75" s="170">
        <v>31691</v>
      </c>
      <c r="B75" s="81" t="s">
        <v>1958</v>
      </c>
      <c r="C75" s="81" t="s">
        <v>1959</v>
      </c>
      <c r="D75" s="82">
        <v>159</v>
      </c>
      <c r="E75" s="82">
        <v>0</v>
      </c>
      <c r="F75" s="68">
        <v>0</v>
      </c>
    </row>
    <row r="76" spans="1:6" x14ac:dyDescent="0.25">
      <c r="A76" s="170">
        <v>31706</v>
      </c>
      <c r="B76" s="81" t="s">
        <v>1958</v>
      </c>
      <c r="C76" s="81" t="s">
        <v>1959</v>
      </c>
      <c r="D76" s="82">
        <v>4386</v>
      </c>
      <c r="E76" s="82">
        <v>1404</v>
      </c>
      <c r="F76" s="68">
        <v>0</v>
      </c>
    </row>
    <row r="77" spans="1:6" x14ac:dyDescent="0.25">
      <c r="A77" s="170">
        <v>31709</v>
      </c>
      <c r="B77" s="81" t="s">
        <v>1958</v>
      </c>
      <c r="C77" s="81" t="s">
        <v>1959</v>
      </c>
      <c r="D77" s="82">
        <v>18143</v>
      </c>
      <c r="E77" s="82">
        <v>9792</v>
      </c>
      <c r="F77" s="68">
        <v>0</v>
      </c>
    </row>
    <row r="78" spans="1:6" x14ac:dyDescent="0.25">
      <c r="A78" s="170">
        <v>31713</v>
      </c>
      <c r="B78" s="81" t="s">
        <v>1958</v>
      </c>
      <c r="C78" s="81" t="s">
        <v>1959</v>
      </c>
      <c r="D78" s="82">
        <v>4418</v>
      </c>
      <c r="E78" s="82">
        <v>3522</v>
      </c>
      <c r="F78" s="68">
        <v>0</v>
      </c>
    </row>
    <row r="79" spans="1:6" x14ac:dyDescent="0.25">
      <c r="A79" s="170">
        <v>31716</v>
      </c>
      <c r="B79" s="81" t="s">
        <v>1958</v>
      </c>
      <c r="C79" s="81" t="s">
        <v>1959</v>
      </c>
      <c r="D79" s="82">
        <v>707</v>
      </c>
      <c r="E79" s="82">
        <v>480</v>
      </c>
      <c r="F79" s="68">
        <v>0</v>
      </c>
    </row>
    <row r="80" spans="1:6" x14ac:dyDescent="0.25">
      <c r="A80" s="170">
        <v>31733</v>
      </c>
      <c r="B80" s="81" t="s">
        <v>1958</v>
      </c>
      <c r="C80" s="81" t="s">
        <v>1959</v>
      </c>
      <c r="D80" s="82">
        <v>2751</v>
      </c>
      <c r="E80" s="82">
        <v>1260</v>
      </c>
      <c r="F80" s="68">
        <v>0</v>
      </c>
    </row>
    <row r="81" spans="1:6" x14ac:dyDescent="0.25">
      <c r="A81" s="170">
        <v>31765</v>
      </c>
      <c r="B81" s="81" t="s">
        <v>1958</v>
      </c>
      <c r="C81" s="81" t="s">
        <v>1959</v>
      </c>
      <c r="D81" s="82">
        <v>3868</v>
      </c>
      <c r="E81" s="82">
        <v>552</v>
      </c>
      <c r="F81" s="68">
        <v>0</v>
      </c>
    </row>
    <row r="82" spans="1:6" x14ac:dyDescent="0.25">
      <c r="A82" s="170">
        <v>31783</v>
      </c>
      <c r="B82" s="81" t="s">
        <v>1958</v>
      </c>
      <c r="C82" s="81" t="s">
        <v>1959</v>
      </c>
      <c r="D82" s="82">
        <v>10464</v>
      </c>
      <c r="E82" s="82">
        <v>7590</v>
      </c>
      <c r="F82" s="68">
        <v>0</v>
      </c>
    </row>
    <row r="83" spans="1:6" x14ac:dyDescent="0.25">
      <c r="A83" s="170">
        <v>31785</v>
      </c>
      <c r="B83" s="81" t="s">
        <v>1958</v>
      </c>
      <c r="C83" s="81" t="s">
        <v>1959</v>
      </c>
      <c r="D83" s="82">
        <v>30</v>
      </c>
      <c r="E83" s="82">
        <v>0</v>
      </c>
      <c r="F83" s="68">
        <v>0</v>
      </c>
    </row>
    <row r="84" spans="1:6" x14ac:dyDescent="0.25">
      <c r="A84" s="170">
        <v>31786</v>
      </c>
      <c r="B84" s="81" t="s">
        <v>1958</v>
      </c>
      <c r="C84" s="81" t="s">
        <v>1959</v>
      </c>
      <c r="D84" s="82">
        <v>2809</v>
      </c>
      <c r="E84" s="82">
        <v>2064</v>
      </c>
      <c r="F84" s="68">
        <v>0</v>
      </c>
    </row>
    <row r="85" spans="1:6" x14ac:dyDescent="0.25">
      <c r="A85" s="170">
        <v>31791</v>
      </c>
      <c r="B85" s="81" t="s">
        <v>1958</v>
      </c>
      <c r="C85" s="81" t="s">
        <v>1959</v>
      </c>
      <c r="D85" s="82">
        <v>560</v>
      </c>
      <c r="E85" s="82">
        <v>1440</v>
      </c>
      <c r="F85" s="68">
        <v>0</v>
      </c>
    </row>
    <row r="86" spans="1:6" x14ac:dyDescent="0.25">
      <c r="A86" s="170">
        <v>31801</v>
      </c>
      <c r="B86" s="81" t="s">
        <v>1958</v>
      </c>
      <c r="C86" s="81" t="s">
        <v>1959</v>
      </c>
      <c r="D86" s="82">
        <v>9463</v>
      </c>
      <c r="E86" s="82">
        <v>6774</v>
      </c>
      <c r="F86" s="68">
        <v>0</v>
      </c>
    </row>
    <row r="87" spans="1:6" x14ac:dyDescent="0.25">
      <c r="A87" s="170">
        <v>32009</v>
      </c>
      <c r="B87" s="81" t="s">
        <v>1958</v>
      </c>
      <c r="C87" s="81" t="s">
        <v>1959</v>
      </c>
      <c r="D87" s="82">
        <v>789</v>
      </c>
      <c r="E87" s="82">
        <v>0</v>
      </c>
      <c r="F87" s="68">
        <v>0</v>
      </c>
    </row>
    <row r="88" spans="1:6" x14ac:dyDescent="0.25">
      <c r="A88" s="170">
        <v>32022</v>
      </c>
      <c r="B88" s="81" t="s">
        <v>1958</v>
      </c>
      <c r="C88" s="81" t="s">
        <v>1959</v>
      </c>
      <c r="D88" s="82">
        <v>19602</v>
      </c>
      <c r="E88" s="82">
        <v>16182</v>
      </c>
      <c r="F88" s="68">
        <v>0</v>
      </c>
    </row>
    <row r="89" spans="1:6" x14ac:dyDescent="0.25">
      <c r="A89" s="170">
        <v>32023</v>
      </c>
      <c r="B89" s="81" t="s">
        <v>1958</v>
      </c>
      <c r="C89" s="81" t="s">
        <v>1959</v>
      </c>
      <c r="D89" s="82">
        <v>4583</v>
      </c>
      <c r="E89" s="82">
        <v>3168</v>
      </c>
      <c r="F89" s="68">
        <v>0</v>
      </c>
    </row>
    <row r="90" spans="1:6" x14ac:dyDescent="0.25">
      <c r="A90" s="170">
        <v>32034</v>
      </c>
      <c r="B90" s="81" t="s">
        <v>1958</v>
      </c>
      <c r="C90" s="81" t="s">
        <v>1959</v>
      </c>
      <c r="D90" s="82">
        <v>-141</v>
      </c>
      <c r="E90" s="82">
        <v>0</v>
      </c>
      <c r="F90" s="68">
        <v>0</v>
      </c>
    </row>
    <row r="91" spans="1:6" x14ac:dyDescent="0.25">
      <c r="A91" s="170">
        <v>32035</v>
      </c>
      <c r="B91" s="81" t="s">
        <v>1958</v>
      </c>
      <c r="C91" s="81" t="s">
        <v>1959</v>
      </c>
      <c r="D91" s="82">
        <v>15589</v>
      </c>
      <c r="E91" s="82">
        <v>13662</v>
      </c>
      <c r="F91" s="68">
        <v>0</v>
      </c>
    </row>
    <row r="92" spans="1:6" x14ac:dyDescent="0.25">
      <c r="A92" s="170">
        <v>32036</v>
      </c>
      <c r="B92" s="81" t="s">
        <v>1958</v>
      </c>
      <c r="C92" s="81" t="s">
        <v>1959</v>
      </c>
      <c r="D92" s="82">
        <v>11312</v>
      </c>
      <c r="E92" s="82">
        <v>7056</v>
      </c>
      <c r="F92" s="68">
        <v>0</v>
      </c>
    </row>
    <row r="93" spans="1:6" x14ac:dyDescent="0.25">
      <c r="A93" s="170">
        <v>32040</v>
      </c>
      <c r="B93" s="81" t="s">
        <v>1958</v>
      </c>
      <c r="C93" s="81" t="s">
        <v>1959</v>
      </c>
      <c r="D93" s="82">
        <v>1491</v>
      </c>
      <c r="E93" s="82">
        <v>0</v>
      </c>
      <c r="F93" s="68">
        <v>0</v>
      </c>
    </row>
    <row r="94" spans="1:6" x14ac:dyDescent="0.25">
      <c r="A94" s="170">
        <v>32043</v>
      </c>
      <c r="B94" s="81" t="s">
        <v>1958</v>
      </c>
      <c r="C94" s="81" t="s">
        <v>1959</v>
      </c>
      <c r="D94" s="82">
        <v>1398</v>
      </c>
      <c r="E94" s="82">
        <v>0</v>
      </c>
      <c r="F94" s="68">
        <v>0</v>
      </c>
    </row>
    <row r="95" spans="1:6" x14ac:dyDescent="0.25">
      <c r="A95" s="170">
        <v>32050</v>
      </c>
      <c r="B95" s="81" t="s">
        <v>1958</v>
      </c>
      <c r="C95" s="81" t="s">
        <v>1959</v>
      </c>
      <c r="D95" s="82">
        <v>267</v>
      </c>
      <c r="E95" s="82">
        <v>0</v>
      </c>
      <c r="F95" s="68">
        <v>0</v>
      </c>
    </row>
    <row r="96" spans="1:6" x14ac:dyDescent="0.25">
      <c r="A96" s="170">
        <v>32060</v>
      </c>
      <c r="B96" s="81" t="s">
        <v>1958</v>
      </c>
      <c r="C96" s="81" t="s">
        <v>1959</v>
      </c>
      <c r="D96" s="82">
        <v>90038</v>
      </c>
      <c r="E96" s="82">
        <v>58446</v>
      </c>
      <c r="F96" s="68">
        <v>0</v>
      </c>
    </row>
    <row r="97" spans="1:6" x14ac:dyDescent="0.25">
      <c r="A97" s="170">
        <v>32061</v>
      </c>
      <c r="B97" s="81" t="s">
        <v>1958</v>
      </c>
      <c r="C97" s="81" t="s">
        <v>1959</v>
      </c>
      <c r="D97" s="82">
        <v>474</v>
      </c>
      <c r="E97" s="82">
        <v>0</v>
      </c>
      <c r="F97" s="68">
        <v>0</v>
      </c>
    </row>
    <row r="98" spans="1:6" x14ac:dyDescent="0.25">
      <c r="A98" s="170">
        <v>32065</v>
      </c>
      <c r="B98" s="81" t="s">
        <v>1958</v>
      </c>
      <c r="C98" s="81" t="s">
        <v>1959</v>
      </c>
      <c r="D98" s="82">
        <v>1093</v>
      </c>
      <c r="E98" s="82">
        <v>1830</v>
      </c>
      <c r="F98" s="68">
        <v>0</v>
      </c>
    </row>
    <row r="99" spans="1:6" x14ac:dyDescent="0.25">
      <c r="A99" s="170">
        <v>32130</v>
      </c>
      <c r="B99" s="81" t="s">
        <v>1958</v>
      </c>
      <c r="C99" s="81" t="s">
        <v>1959</v>
      </c>
      <c r="D99" s="82">
        <v>1290</v>
      </c>
      <c r="E99" s="82">
        <v>0</v>
      </c>
      <c r="F99" s="68">
        <v>0</v>
      </c>
    </row>
    <row r="100" spans="1:6" x14ac:dyDescent="0.25">
      <c r="A100" s="170">
        <v>32134</v>
      </c>
      <c r="B100" s="81" t="s">
        <v>1958</v>
      </c>
      <c r="C100" s="81" t="s">
        <v>1959</v>
      </c>
      <c r="D100" s="82">
        <v>90</v>
      </c>
      <c r="E100" s="82">
        <v>0</v>
      </c>
      <c r="F100" s="68">
        <v>0</v>
      </c>
    </row>
    <row r="101" spans="1:6" x14ac:dyDescent="0.25">
      <c r="A101" s="170">
        <v>32136</v>
      </c>
      <c r="B101" s="81" t="s">
        <v>1958</v>
      </c>
      <c r="C101" s="81" t="s">
        <v>1959</v>
      </c>
      <c r="D101" s="82">
        <v>21959</v>
      </c>
      <c r="E101" s="82">
        <v>15060</v>
      </c>
      <c r="F101" s="68">
        <v>0</v>
      </c>
    </row>
    <row r="102" spans="1:6" x14ac:dyDescent="0.25">
      <c r="A102" s="170">
        <v>32137</v>
      </c>
      <c r="B102" s="81" t="s">
        <v>1958</v>
      </c>
      <c r="C102" s="81" t="s">
        <v>1959</v>
      </c>
      <c r="D102" s="82">
        <v>43507</v>
      </c>
      <c r="E102" s="82">
        <v>29904</v>
      </c>
      <c r="F102" s="68">
        <v>0</v>
      </c>
    </row>
    <row r="103" spans="1:6" x14ac:dyDescent="0.25">
      <c r="A103" s="170">
        <v>32171</v>
      </c>
      <c r="B103" s="81" t="s">
        <v>1958</v>
      </c>
      <c r="C103" s="81" t="s">
        <v>1959</v>
      </c>
      <c r="D103" s="82">
        <v>2438</v>
      </c>
      <c r="E103" s="82">
        <v>1032</v>
      </c>
      <c r="F103" s="68">
        <v>0</v>
      </c>
    </row>
    <row r="104" spans="1:6" x14ac:dyDescent="0.25">
      <c r="A104" s="170">
        <v>32193</v>
      </c>
      <c r="B104" s="81" t="s">
        <v>1958</v>
      </c>
      <c r="C104" s="81" t="s">
        <v>1959</v>
      </c>
      <c r="D104" s="82">
        <v>7330</v>
      </c>
      <c r="E104" s="82">
        <v>0</v>
      </c>
      <c r="F104" s="68">
        <v>0</v>
      </c>
    </row>
    <row r="105" spans="1:6" x14ac:dyDescent="0.25">
      <c r="A105" s="170">
        <v>32194</v>
      </c>
      <c r="B105" s="81" t="s">
        <v>1958</v>
      </c>
      <c r="C105" s="81" t="s">
        <v>1959</v>
      </c>
      <c r="D105" s="82">
        <v>7576</v>
      </c>
      <c r="E105" s="82">
        <v>4296</v>
      </c>
      <c r="F105" s="68">
        <v>0</v>
      </c>
    </row>
    <row r="106" spans="1:6" x14ac:dyDescent="0.25">
      <c r="A106" s="170">
        <v>32196</v>
      </c>
      <c r="B106" s="81" t="s">
        <v>1958</v>
      </c>
      <c r="C106" s="81" t="s">
        <v>1959</v>
      </c>
      <c r="D106" s="82">
        <v>1395</v>
      </c>
      <c r="E106" s="82">
        <v>1474</v>
      </c>
      <c r="F106" s="68">
        <v>0</v>
      </c>
    </row>
    <row r="107" spans="1:6" x14ac:dyDescent="0.25">
      <c r="A107" s="170">
        <v>32198</v>
      </c>
      <c r="B107" s="81" t="s">
        <v>1958</v>
      </c>
      <c r="C107" s="81" t="s">
        <v>1959</v>
      </c>
      <c r="D107" s="82">
        <v>9571</v>
      </c>
      <c r="E107" s="82">
        <v>7284</v>
      </c>
      <c r="F107" s="68">
        <v>0</v>
      </c>
    </row>
    <row r="108" spans="1:6" x14ac:dyDescent="0.25">
      <c r="A108" s="170">
        <v>32199</v>
      </c>
      <c r="B108" s="81" t="s">
        <v>1958</v>
      </c>
      <c r="C108" s="81" t="s">
        <v>1959</v>
      </c>
      <c r="D108" s="82">
        <v>-9</v>
      </c>
      <c r="E108" s="82">
        <v>960</v>
      </c>
      <c r="F108" s="68">
        <v>0</v>
      </c>
    </row>
    <row r="109" spans="1:6" x14ac:dyDescent="0.25">
      <c r="A109" s="170">
        <v>32200</v>
      </c>
      <c r="B109" s="81" t="s">
        <v>1958</v>
      </c>
      <c r="C109" s="81" t="s">
        <v>1959</v>
      </c>
      <c r="D109" s="82">
        <v>3653</v>
      </c>
      <c r="E109" s="82">
        <v>1578</v>
      </c>
      <c r="F109" s="68">
        <v>0</v>
      </c>
    </row>
    <row r="110" spans="1:6" x14ac:dyDescent="0.25">
      <c r="A110" s="170">
        <v>32201</v>
      </c>
      <c r="B110" s="81" t="s">
        <v>1958</v>
      </c>
      <c r="C110" s="81" t="s">
        <v>1959</v>
      </c>
      <c r="D110" s="82">
        <v>3492</v>
      </c>
      <c r="E110" s="82">
        <v>960</v>
      </c>
      <c r="F110" s="68">
        <v>0</v>
      </c>
    </row>
    <row r="111" spans="1:6" x14ac:dyDescent="0.25">
      <c r="A111" s="170">
        <v>32202</v>
      </c>
      <c r="B111" s="81" t="s">
        <v>1958</v>
      </c>
      <c r="C111" s="81" t="s">
        <v>1959</v>
      </c>
      <c r="D111" s="82">
        <v>12598</v>
      </c>
      <c r="E111" s="82">
        <v>8364</v>
      </c>
      <c r="F111" s="68">
        <v>0</v>
      </c>
    </row>
    <row r="112" spans="1:6" x14ac:dyDescent="0.25">
      <c r="A112" s="170">
        <v>32203</v>
      </c>
      <c r="B112" s="81" t="s">
        <v>1958</v>
      </c>
      <c r="C112" s="81" t="s">
        <v>1959</v>
      </c>
      <c r="D112" s="82">
        <v>1090</v>
      </c>
      <c r="E112" s="82">
        <v>0</v>
      </c>
      <c r="F112" s="68">
        <v>0</v>
      </c>
    </row>
    <row r="113" spans="1:6" x14ac:dyDescent="0.25">
      <c r="A113" s="170">
        <v>32204</v>
      </c>
      <c r="B113" s="81" t="s">
        <v>1958</v>
      </c>
      <c r="C113" s="81" t="s">
        <v>1959</v>
      </c>
      <c r="D113" s="82">
        <v>1306</v>
      </c>
      <c r="E113" s="82">
        <v>390</v>
      </c>
      <c r="F113" s="68">
        <v>0</v>
      </c>
    </row>
    <row r="114" spans="1:6" x14ac:dyDescent="0.25">
      <c r="A114" s="170">
        <v>32208</v>
      </c>
      <c r="B114" s="81" t="s">
        <v>1958</v>
      </c>
      <c r="C114" s="81" t="s">
        <v>1959</v>
      </c>
      <c r="D114" s="82">
        <v>3144</v>
      </c>
      <c r="E114" s="82">
        <v>906</v>
      </c>
      <c r="F114" s="68">
        <v>1440</v>
      </c>
    </row>
    <row r="115" spans="1:6" x14ac:dyDescent="0.25">
      <c r="A115" s="170">
        <v>32209</v>
      </c>
      <c r="B115" s="81" t="s">
        <v>1958</v>
      </c>
      <c r="C115" s="81" t="s">
        <v>1959</v>
      </c>
      <c r="D115" s="82">
        <v>15339</v>
      </c>
      <c r="E115" s="82">
        <v>11106</v>
      </c>
      <c r="F115" s="68">
        <v>0</v>
      </c>
    </row>
    <row r="116" spans="1:6" x14ac:dyDescent="0.25">
      <c r="A116" s="170">
        <v>32210</v>
      </c>
      <c r="B116" s="81" t="s">
        <v>1958</v>
      </c>
      <c r="C116" s="81" t="s">
        <v>1959</v>
      </c>
      <c r="D116" s="82">
        <v>8386</v>
      </c>
      <c r="E116" s="82">
        <v>5550</v>
      </c>
      <c r="F116" s="68">
        <v>0</v>
      </c>
    </row>
    <row r="117" spans="1:6" x14ac:dyDescent="0.25">
      <c r="A117" s="170">
        <v>32234</v>
      </c>
      <c r="B117" s="81" t="s">
        <v>1958</v>
      </c>
      <c r="C117" s="81" t="s">
        <v>1959</v>
      </c>
      <c r="D117" s="82">
        <v>143</v>
      </c>
      <c r="E117" s="82">
        <v>0</v>
      </c>
      <c r="F117" s="68">
        <v>0</v>
      </c>
    </row>
    <row r="118" spans="1:6" x14ac:dyDescent="0.25">
      <c r="A118" s="170">
        <v>32236</v>
      </c>
      <c r="B118" s="81" t="s">
        <v>1958</v>
      </c>
      <c r="C118" s="81" t="s">
        <v>1959</v>
      </c>
      <c r="D118" s="82">
        <v>1307</v>
      </c>
      <c r="E118" s="82">
        <v>0</v>
      </c>
      <c r="F118" s="68">
        <v>0</v>
      </c>
    </row>
    <row r="119" spans="1:6" x14ac:dyDescent="0.25">
      <c r="A119" s="170">
        <v>32237</v>
      </c>
      <c r="B119" s="81" t="s">
        <v>1958</v>
      </c>
      <c r="C119" s="81" t="s">
        <v>1959</v>
      </c>
      <c r="D119" s="82">
        <v>6931</v>
      </c>
      <c r="E119" s="82">
        <v>5472</v>
      </c>
      <c r="F119" s="68">
        <v>0</v>
      </c>
    </row>
    <row r="120" spans="1:6" x14ac:dyDescent="0.25">
      <c r="A120" s="170">
        <v>32238</v>
      </c>
      <c r="B120" s="81" t="s">
        <v>1958</v>
      </c>
      <c r="C120" s="81" t="s">
        <v>1959</v>
      </c>
      <c r="D120" s="82">
        <v>10166</v>
      </c>
      <c r="E120" s="82">
        <v>6216</v>
      </c>
      <c r="F120" s="68">
        <v>27588</v>
      </c>
    </row>
    <row r="121" spans="1:6" x14ac:dyDescent="0.25">
      <c r="A121" s="170">
        <v>32242</v>
      </c>
      <c r="B121" s="81" t="s">
        <v>1958</v>
      </c>
      <c r="C121" s="81" t="s">
        <v>1959</v>
      </c>
      <c r="D121" s="82">
        <v>46</v>
      </c>
      <c r="E121" s="82">
        <v>0</v>
      </c>
      <c r="F121" s="68">
        <v>24804</v>
      </c>
    </row>
    <row r="122" spans="1:6" x14ac:dyDescent="0.25">
      <c r="A122" s="170">
        <v>32245</v>
      </c>
      <c r="B122" s="81" t="s">
        <v>1958</v>
      </c>
      <c r="C122" s="81" t="s">
        <v>1959</v>
      </c>
      <c r="D122" s="82">
        <v>10577</v>
      </c>
      <c r="E122" s="82">
        <v>5496</v>
      </c>
      <c r="F122" s="68">
        <v>64950</v>
      </c>
    </row>
    <row r="123" spans="1:6" x14ac:dyDescent="0.25">
      <c r="A123" s="170">
        <v>32246</v>
      </c>
      <c r="B123" s="81" t="s">
        <v>1958</v>
      </c>
      <c r="C123" s="81" t="s">
        <v>1959</v>
      </c>
      <c r="D123" s="82">
        <v>8874</v>
      </c>
      <c r="E123" s="82">
        <v>5472</v>
      </c>
      <c r="F123" s="68">
        <v>14982</v>
      </c>
    </row>
    <row r="124" spans="1:6" x14ac:dyDescent="0.25">
      <c r="A124" s="170">
        <v>32247</v>
      </c>
      <c r="B124" s="81" t="s">
        <v>1958</v>
      </c>
      <c r="C124" s="81" t="s">
        <v>1959</v>
      </c>
      <c r="D124" s="82">
        <v>15052</v>
      </c>
      <c r="E124" s="82">
        <v>12048</v>
      </c>
      <c r="F124" s="68">
        <v>31860</v>
      </c>
    </row>
    <row r="125" spans="1:6" x14ac:dyDescent="0.25">
      <c r="A125" s="170">
        <v>32248</v>
      </c>
      <c r="B125" s="81" t="s">
        <v>1958</v>
      </c>
      <c r="C125" s="81" t="s">
        <v>1959</v>
      </c>
      <c r="D125" s="82">
        <v>1148</v>
      </c>
      <c r="E125" s="82">
        <v>4320</v>
      </c>
      <c r="F125" s="68">
        <v>13914</v>
      </c>
    </row>
    <row r="126" spans="1:6" x14ac:dyDescent="0.25">
      <c r="A126" s="170">
        <v>32249</v>
      </c>
      <c r="B126" s="81" t="s">
        <v>1958</v>
      </c>
      <c r="C126" s="81" t="s">
        <v>1959</v>
      </c>
      <c r="D126" s="82">
        <v>717</v>
      </c>
      <c r="E126" s="82">
        <v>0</v>
      </c>
      <c r="F126" s="68">
        <v>474</v>
      </c>
    </row>
    <row r="127" spans="1:6" x14ac:dyDescent="0.25">
      <c r="A127" s="170">
        <v>32257</v>
      </c>
      <c r="B127" s="81" t="s">
        <v>1958</v>
      </c>
      <c r="C127" s="81" t="s">
        <v>1959</v>
      </c>
      <c r="D127" s="82">
        <v>329</v>
      </c>
      <c r="E127" s="82">
        <v>0</v>
      </c>
      <c r="F127" s="68">
        <v>666</v>
      </c>
    </row>
    <row r="128" spans="1:6" x14ac:dyDescent="0.25">
      <c r="A128" s="170">
        <v>32259</v>
      </c>
      <c r="B128" s="81" t="s">
        <v>1958</v>
      </c>
      <c r="C128" s="81" t="s">
        <v>1959</v>
      </c>
      <c r="D128" s="82">
        <v>35133</v>
      </c>
      <c r="E128" s="82">
        <v>24348</v>
      </c>
      <c r="F128" s="68">
        <v>42060</v>
      </c>
    </row>
    <row r="129" spans="1:6" x14ac:dyDescent="0.25">
      <c r="A129" s="170">
        <v>32426</v>
      </c>
      <c r="B129" s="81" t="s">
        <v>1958</v>
      </c>
      <c r="C129" s="81" t="s">
        <v>1959</v>
      </c>
      <c r="D129" s="82">
        <v>9732</v>
      </c>
      <c r="E129" s="82">
        <v>7764</v>
      </c>
      <c r="F129" s="68">
        <v>3972</v>
      </c>
    </row>
    <row r="130" spans="1:6" x14ac:dyDescent="0.25">
      <c r="A130" s="170">
        <v>32429</v>
      </c>
      <c r="B130" s="81" t="s">
        <v>1958</v>
      </c>
      <c r="C130" s="81" t="s">
        <v>1959</v>
      </c>
      <c r="D130" s="82">
        <v>921</v>
      </c>
      <c r="E130" s="82">
        <v>0</v>
      </c>
      <c r="F130" s="68">
        <v>21966</v>
      </c>
    </row>
    <row r="131" spans="1:6" x14ac:dyDescent="0.25">
      <c r="A131" s="170">
        <v>32432</v>
      </c>
      <c r="B131" s="81" t="s">
        <v>1958</v>
      </c>
      <c r="C131" s="81" t="s">
        <v>1959</v>
      </c>
      <c r="D131" s="82">
        <v>3195</v>
      </c>
      <c r="E131" s="82">
        <v>2514</v>
      </c>
      <c r="F131" s="68">
        <v>19260</v>
      </c>
    </row>
    <row r="132" spans="1:6" x14ac:dyDescent="0.25">
      <c r="A132" s="170">
        <v>32436</v>
      </c>
      <c r="B132" s="81" t="s">
        <v>1958</v>
      </c>
      <c r="C132" s="81" t="s">
        <v>1959</v>
      </c>
      <c r="D132" s="82">
        <v>308</v>
      </c>
      <c r="E132" s="82">
        <v>0</v>
      </c>
      <c r="F132" s="68">
        <v>16512</v>
      </c>
    </row>
    <row r="133" spans="1:6" x14ac:dyDescent="0.25">
      <c r="A133" s="170">
        <v>32438</v>
      </c>
      <c r="B133" s="81" t="s">
        <v>1958</v>
      </c>
      <c r="C133" s="81" t="s">
        <v>1959</v>
      </c>
      <c r="D133" s="82">
        <v>3469</v>
      </c>
      <c r="E133" s="82">
        <v>0</v>
      </c>
      <c r="F133" s="68">
        <v>-4680</v>
      </c>
    </row>
    <row r="134" spans="1:6" x14ac:dyDescent="0.25">
      <c r="A134" s="170">
        <v>32439</v>
      </c>
      <c r="B134" s="81" t="s">
        <v>1958</v>
      </c>
      <c r="C134" s="81" t="s">
        <v>1959</v>
      </c>
      <c r="D134" s="82">
        <v>15788</v>
      </c>
      <c r="E134" s="82">
        <v>14028</v>
      </c>
      <c r="F134" s="68">
        <v>3606</v>
      </c>
    </row>
    <row r="135" spans="1:6" x14ac:dyDescent="0.25">
      <c r="A135" s="170">
        <v>32441</v>
      </c>
      <c r="B135" s="81" t="s">
        <v>1958</v>
      </c>
      <c r="C135" s="81" t="s">
        <v>1959</v>
      </c>
      <c r="D135" s="82">
        <v>-3045</v>
      </c>
      <c r="E135" s="82">
        <v>888</v>
      </c>
      <c r="F135" s="68">
        <v>7770</v>
      </c>
    </row>
    <row r="136" spans="1:6" x14ac:dyDescent="0.25">
      <c r="A136" s="170">
        <v>32442</v>
      </c>
      <c r="B136" s="81" t="s">
        <v>1958</v>
      </c>
      <c r="C136" s="81" t="s">
        <v>1959</v>
      </c>
      <c r="D136" s="82">
        <v>663</v>
      </c>
      <c r="E136" s="82">
        <v>0</v>
      </c>
      <c r="F136" s="68">
        <v>1452</v>
      </c>
    </row>
    <row r="137" spans="1:6" x14ac:dyDescent="0.25">
      <c r="A137" s="170">
        <v>32443</v>
      </c>
      <c r="B137" s="81" t="s">
        <v>1958</v>
      </c>
      <c r="C137" s="81" t="s">
        <v>1959</v>
      </c>
      <c r="D137" s="82">
        <v>10075</v>
      </c>
      <c r="E137" s="82">
        <v>5760</v>
      </c>
      <c r="F137" s="68">
        <v>894</v>
      </c>
    </row>
    <row r="138" spans="1:6" x14ac:dyDescent="0.25">
      <c r="A138" s="170">
        <v>32444</v>
      </c>
      <c r="B138" s="81" t="s">
        <v>1958</v>
      </c>
      <c r="C138" s="81" t="s">
        <v>1959</v>
      </c>
      <c r="D138" s="82">
        <v>3835</v>
      </c>
      <c r="E138" s="82">
        <v>2400</v>
      </c>
      <c r="F138" s="68">
        <v>15168</v>
      </c>
    </row>
    <row r="139" spans="1:6" x14ac:dyDescent="0.25">
      <c r="A139" s="170">
        <v>32445</v>
      </c>
      <c r="B139" s="81" t="s">
        <v>1958</v>
      </c>
      <c r="C139" s="81" t="s">
        <v>1959</v>
      </c>
      <c r="D139" s="82">
        <v>1602</v>
      </c>
      <c r="E139" s="82">
        <v>5012</v>
      </c>
      <c r="F139" s="68">
        <v>49422</v>
      </c>
    </row>
    <row r="140" spans="1:6" x14ac:dyDescent="0.25">
      <c r="A140" s="170">
        <v>32446</v>
      </c>
      <c r="B140" s="81" t="s">
        <v>1958</v>
      </c>
      <c r="C140" s="81" t="s">
        <v>1959</v>
      </c>
      <c r="D140" s="82">
        <v>13008</v>
      </c>
      <c r="E140" s="82">
        <v>12582</v>
      </c>
      <c r="F140" s="68">
        <v>7932</v>
      </c>
    </row>
    <row r="141" spans="1:6" x14ac:dyDescent="0.25">
      <c r="A141" s="170">
        <v>32447</v>
      </c>
      <c r="B141" s="81" t="s">
        <v>1958</v>
      </c>
      <c r="C141" s="81" t="s">
        <v>1959</v>
      </c>
      <c r="D141" s="82">
        <v>8818</v>
      </c>
      <c r="E141" s="82">
        <v>6906</v>
      </c>
      <c r="F141" s="68">
        <v>18696</v>
      </c>
    </row>
    <row r="142" spans="1:6" x14ac:dyDescent="0.25">
      <c r="A142" s="170">
        <v>32448</v>
      </c>
      <c r="B142" s="81" t="s">
        <v>1958</v>
      </c>
      <c r="C142" s="81" t="s">
        <v>1959</v>
      </c>
      <c r="D142" s="82">
        <v>4591</v>
      </c>
      <c r="E142" s="82">
        <v>3234</v>
      </c>
      <c r="F142" s="68">
        <v>24876</v>
      </c>
    </row>
    <row r="143" spans="1:6" x14ac:dyDescent="0.25">
      <c r="A143" s="170">
        <v>32488</v>
      </c>
      <c r="B143" s="81" t="s">
        <v>1958</v>
      </c>
      <c r="C143" s="81" t="s">
        <v>1959</v>
      </c>
      <c r="D143" s="82">
        <v>2375</v>
      </c>
      <c r="E143" s="82">
        <v>1512</v>
      </c>
      <c r="F143" s="68">
        <v>-6204</v>
      </c>
    </row>
    <row r="144" spans="1:6" x14ac:dyDescent="0.25">
      <c r="A144" s="170">
        <v>32489</v>
      </c>
      <c r="B144" s="81" t="s">
        <v>1958</v>
      </c>
      <c r="C144" s="81" t="s">
        <v>1959</v>
      </c>
      <c r="D144" s="82">
        <v>2204</v>
      </c>
      <c r="E144" s="82">
        <v>1512</v>
      </c>
      <c r="F144" s="68">
        <v>-8574</v>
      </c>
    </row>
    <row r="145" spans="1:6" x14ac:dyDescent="0.25">
      <c r="A145" s="170">
        <v>32545</v>
      </c>
      <c r="B145" s="81" t="s">
        <v>1958</v>
      </c>
      <c r="C145" s="81" t="s">
        <v>1959</v>
      </c>
      <c r="D145" s="82">
        <v>1010</v>
      </c>
      <c r="E145" s="82">
        <v>0</v>
      </c>
      <c r="F145" s="68">
        <v>32340</v>
      </c>
    </row>
    <row r="146" spans="1:6" x14ac:dyDescent="0.25">
      <c r="A146" s="170">
        <v>32547</v>
      </c>
      <c r="B146" s="81" t="s">
        <v>1958</v>
      </c>
      <c r="C146" s="81" t="s">
        <v>1959</v>
      </c>
      <c r="D146" s="82">
        <v>301</v>
      </c>
      <c r="E146" s="82">
        <v>0</v>
      </c>
      <c r="F146" s="68">
        <v>38436</v>
      </c>
    </row>
    <row r="147" spans="1:6" x14ac:dyDescent="0.25">
      <c r="A147" s="170">
        <v>32550</v>
      </c>
      <c r="B147" s="81" t="s">
        <v>1958</v>
      </c>
      <c r="C147" s="81" t="s">
        <v>1959</v>
      </c>
      <c r="D147" s="82">
        <v>1331</v>
      </c>
      <c r="E147" s="82">
        <v>480</v>
      </c>
      <c r="F147" s="68">
        <v>30144</v>
      </c>
    </row>
    <row r="148" spans="1:6" x14ac:dyDescent="0.25">
      <c r="A148" s="170">
        <v>32551</v>
      </c>
      <c r="B148" s="81" t="s">
        <v>1958</v>
      </c>
      <c r="C148" s="81" t="s">
        <v>1959</v>
      </c>
      <c r="D148" s="82">
        <v>-3232</v>
      </c>
      <c r="E148" s="82">
        <v>1032</v>
      </c>
      <c r="F148" s="68">
        <v>6090</v>
      </c>
    </row>
    <row r="149" spans="1:6" x14ac:dyDescent="0.25">
      <c r="A149" s="170">
        <v>32553</v>
      </c>
      <c r="B149" s="81" t="s">
        <v>1958</v>
      </c>
      <c r="C149" s="81" t="s">
        <v>1959</v>
      </c>
      <c r="D149" s="82">
        <v>2374</v>
      </c>
      <c r="E149" s="82">
        <v>0</v>
      </c>
      <c r="F149" s="68">
        <v>0</v>
      </c>
    </row>
    <row r="150" spans="1:6" x14ac:dyDescent="0.25">
      <c r="A150" s="170">
        <v>32554</v>
      </c>
      <c r="B150" s="81" t="s">
        <v>1958</v>
      </c>
      <c r="C150" s="81" t="s">
        <v>1959</v>
      </c>
      <c r="D150" s="82">
        <v>918</v>
      </c>
      <c r="E150" s="82">
        <v>918</v>
      </c>
      <c r="F150" s="68">
        <v>0</v>
      </c>
    </row>
    <row r="151" spans="1:6" x14ac:dyDescent="0.25">
      <c r="A151" s="170">
        <v>32572</v>
      </c>
      <c r="B151" s="81" t="s">
        <v>1958</v>
      </c>
      <c r="C151" s="81" t="s">
        <v>1959</v>
      </c>
      <c r="D151" s="82">
        <v>6863</v>
      </c>
      <c r="E151" s="82">
        <v>5382</v>
      </c>
      <c r="F151" s="68">
        <v>0</v>
      </c>
    </row>
    <row r="152" spans="1:6" x14ac:dyDescent="0.25">
      <c r="A152" s="170">
        <v>32573</v>
      </c>
      <c r="B152" s="81" t="s">
        <v>1958</v>
      </c>
      <c r="C152" s="81" t="s">
        <v>1959</v>
      </c>
      <c r="D152" s="82">
        <v>5946</v>
      </c>
      <c r="E152" s="82">
        <v>4692</v>
      </c>
      <c r="F152" s="68">
        <v>0</v>
      </c>
    </row>
    <row r="153" spans="1:6" x14ac:dyDescent="0.25">
      <c r="A153" s="170">
        <v>32609</v>
      </c>
      <c r="B153" s="81" t="s">
        <v>1958</v>
      </c>
      <c r="C153" s="81" t="s">
        <v>1959</v>
      </c>
      <c r="D153" s="82">
        <v>5281</v>
      </c>
      <c r="E153" s="82">
        <v>3186</v>
      </c>
      <c r="F153" s="68">
        <v>0</v>
      </c>
    </row>
    <row r="154" spans="1:6" x14ac:dyDescent="0.25">
      <c r="A154" s="170">
        <v>32610</v>
      </c>
      <c r="B154" s="81" t="s">
        <v>1958</v>
      </c>
      <c r="C154" s="81" t="s">
        <v>1959</v>
      </c>
      <c r="D154" s="82">
        <v>1788</v>
      </c>
      <c r="E154" s="82">
        <v>0</v>
      </c>
      <c r="F154" s="68">
        <v>0</v>
      </c>
    </row>
    <row r="155" spans="1:6" x14ac:dyDescent="0.25">
      <c r="A155" s="170">
        <v>32611</v>
      </c>
      <c r="B155" s="81" t="s">
        <v>1958</v>
      </c>
      <c r="C155" s="81" t="s">
        <v>1959</v>
      </c>
      <c r="D155" s="82">
        <v>1332</v>
      </c>
      <c r="E155" s="82">
        <v>0</v>
      </c>
      <c r="F155" s="68">
        <v>0</v>
      </c>
    </row>
    <row r="156" spans="1:6" x14ac:dyDescent="0.25">
      <c r="A156" s="170">
        <v>32612</v>
      </c>
      <c r="B156" s="81" t="s">
        <v>1958</v>
      </c>
      <c r="C156" s="81" t="s">
        <v>1959</v>
      </c>
      <c r="D156" s="82">
        <v>1782</v>
      </c>
      <c r="E156" s="82">
        <v>0</v>
      </c>
      <c r="F156" s="68">
        <v>0</v>
      </c>
    </row>
    <row r="157" spans="1:6" x14ac:dyDescent="0.25">
      <c r="A157" s="170">
        <v>32613</v>
      </c>
      <c r="B157" s="81" t="s">
        <v>1958</v>
      </c>
      <c r="C157" s="81" t="s">
        <v>1959</v>
      </c>
      <c r="D157" s="82">
        <v>659</v>
      </c>
      <c r="E157" s="82">
        <v>252</v>
      </c>
      <c r="F157" s="68">
        <v>0</v>
      </c>
    </row>
    <row r="158" spans="1:6" x14ac:dyDescent="0.25">
      <c r="A158" s="170">
        <v>32614</v>
      </c>
      <c r="B158" s="81" t="s">
        <v>1958</v>
      </c>
      <c r="C158" s="81" t="s">
        <v>1959</v>
      </c>
      <c r="D158" s="82">
        <v>1124</v>
      </c>
      <c r="E158" s="82">
        <v>924</v>
      </c>
      <c r="F158" s="68">
        <v>0</v>
      </c>
    </row>
    <row r="159" spans="1:6" x14ac:dyDescent="0.25">
      <c r="A159" s="170">
        <v>32615</v>
      </c>
      <c r="B159" s="81" t="s">
        <v>1958</v>
      </c>
      <c r="C159" s="81" t="s">
        <v>1959</v>
      </c>
      <c r="D159" s="82">
        <v>1960</v>
      </c>
      <c r="E159" s="82">
        <v>480</v>
      </c>
      <c r="F159" s="68">
        <v>0</v>
      </c>
    </row>
    <row r="160" spans="1:6" x14ac:dyDescent="0.25">
      <c r="A160" s="170">
        <v>32616</v>
      </c>
      <c r="B160" s="81" t="s">
        <v>1958</v>
      </c>
      <c r="C160" s="81" t="s">
        <v>1959</v>
      </c>
      <c r="D160" s="82">
        <v>1992</v>
      </c>
      <c r="E160" s="82">
        <v>3840</v>
      </c>
      <c r="F160" s="68">
        <v>0</v>
      </c>
    </row>
    <row r="161" spans="1:6" x14ac:dyDescent="0.25">
      <c r="A161" s="170">
        <v>32617</v>
      </c>
      <c r="B161" s="81" t="s">
        <v>1958</v>
      </c>
      <c r="C161" s="81" t="s">
        <v>1959</v>
      </c>
      <c r="D161" s="82">
        <v>1025</v>
      </c>
      <c r="E161" s="82">
        <v>1914</v>
      </c>
      <c r="F161" s="68">
        <v>0</v>
      </c>
    </row>
    <row r="162" spans="1:6" x14ac:dyDescent="0.25">
      <c r="A162" s="170">
        <v>32618</v>
      </c>
      <c r="B162" s="81" t="s">
        <v>1958</v>
      </c>
      <c r="C162" s="81" t="s">
        <v>1959</v>
      </c>
      <c r="D162" s="82">
        <v>15</v>
      </c>
      <c r="E162" s="82">
        <v>612</v>
      </c>
      <c r="F162" s="68">
        <v>0</v>
      </c>
    </row>
    <row r="163" spans="1:6" x14ac:dyDescent="0.25">
      <c r="A163" s="170">
        <v>32619</v>
      </c>
      <c r="B163" s="81" t="s">
        <v>1958</v>
      </c>
      <c r="C163" s="81" t="s">
        <v>1959</v>
      </c>
      <c r="D163" s="82">
        <v>420</v>
      </c>
      <c r="E163" s="82">
        <v>504</v>
      </c>
      <c r="F163" s="68">
        <v>0</v>
      </c>
    </row>
    <row r="164" spans="1:6" x14ac:dyDescent="0.25">
      <c r="A164" s="170">
        <v>32620</v>
      </c>
      <c r="B164" s="81" t="s">
        <v>1958</v>
      </c>
      <c r="C164" s="81" t="s">
        <v>1959</v>
      </c>
      <c r="D164" s="82">
        <v>3987</v>
      </c>
      <c r="E164" s="82">
        <v>3942</v>
      </c>
      <c r="F164" s="68">
        <v>0</v>
      </c>
    </row>
    <row r="165" spans="1:6" x14ac:dyDescent="0.25">
      <c r="A165" s="170">
        <v>32621</v>
      </c>
      <c r="B165" s="81" t="s">
        <v>1958</v>
      </c>
      <c r="C165" s="81" t="s">
        <v>1959</v>
      </c>
      <c r="D165" s="82">
        <v>125</v>
      </c>
      <c r="E165" s="82">
        <v>0</v>
      </c>
      <c r="F165" s="68">
        <v>1632</v>
      </c>
    </row>
    <row r="166" spans="1:6" x14ac:dyDescent="0.25">
      <c r="A166" s="170">
        <v>32622</v>
      </c>
      <c r="B166" s="81" t="s">
        <v>1958</v>
      </c>
      <c r="C166" s="81" t="s">
        <v>1959</v>
      </c>
      <c r="D166" s="82">
        <v>2363</v>
      </c>
      <c r="E166" s="82">
        <v>3276</v>
      </c>
      <c r="F166" s="68">
        <v>282</v>
      </c>
    </row>
    <row r="167" spans="1:6" x14ac:dyDescent="0.25">
      <c r="A167" s="170">
        <v>32623</v>
      </c>
      <c r="B167" s="81" t="s">
        <v>1958</v>
      </c>
      <c r="C167" s="81" t="s">
        <v>1959</v>
      </c>
      <c r="D167" s="82">
        <v>54254</v>
      </c>
      <c r="E167" s="82">
        <v>35760</v>
      </c>
      <c r="F167" s="68">
        <v>660</v>
      </c>
    </row>
    <row r="168" spans="1:6" x14ac:dyDescent="0.25">
      <c r="A168" s="170">
        <v>32624</v>
      </c>
      <c r="B168" s="81" t="s">
        <v>1958</v>
      </c>
      <c r="C168" s="81" t="s">
        <v>1959</v>
      </c>
      <c r="D168" s="82">
        <v>18736</v>
      </c>
      <c r="E168" s="82">
        <v>14088</v>
      </c>
      <c r="F168" s="68">
        <v>0</v>
      </c>
    </row>
    <row r="169" spans="1:6" x14ac:dyDescent="0.25">
      <c r="A169" s="170">
        <v>32625</v>
      </c>
      <c r="B169" s="81" t="s">
        <v>1958</v>
      </c>
      <c r="C169" s="81" t="s">
        <v>1959</v>
      </c>
      <c r="D169" s="82">
        <v>19669</v>
      </c>
      <c r="E169" s="82">
        <v>14736</v>
      </c>
      <c r="F169" s="68">
        <v>3240</v>
      </c>
    </row>
    <row r="170" spans="1:6" x14ac:dyDescent="0.25">
      <c r="A170" s="170">
        <v>32626</v>
      </c>
      <c r="B170" s="81" t="s">
        <v>1958</v>
      </c>
      <c r="C170" s="81" t="s">
        <v>1959</v>
      </c>
      <c r="D170" s="82">
        <v>17620</v>
      </c>
      <c r="E170" s="82">
        <v>0</v>
      </c>
      <c r="F170" s="68">
        <v>4728</v>
      </c>
    </row>
    <row r="171" spans="1:6" x14ac:dyDescent="0.25">
      <c r="A171" s="170">
        <v>32627</v>
      </c>
      <c r="B171" s="81" t="s">
        <v>1958</v>
      </c>
      <c r="C171" s="81" t="s">
        <v>1959</v>
      </c>
      <c r="D171" s="82">
        <v>2862</v>
      </c>
      <c r="E171" s="82">
        <v>3744</v>
      </c>
      <c r="F171" s="68">
        <v>0</v>
      </c>
    </row>
    <row r="172" spans="1:6" x14ac:dyDescent="0.25">
      <c r="A172" s="170">
        <v>32628</v>
      </c>
      <c r="B172" s="81" t="s">
        <v>1958</v>
      </c>
      <c r="C172" s="81" t="s">
        <v>1959</v>
      </c>
      <c r="D172" s="82">
        <v>2116</v>
      </c>
      <c r="E172" s="82">
        <v>936</v>
      </c>
      <c r="F172" s="68">
        <v>0</v>
      </c>
    </row>
    <row r="173" spans="1:6" x14ac:dyDescent="0.25">
      <c r="A173" s="170">
        <v>32629</v>
      </c>
      <c r="B173" s="81" t="s">
        <v>1958</v>
      </c>
      <c r="C173" s="81" t="s">
        <v>1959</v>
      </c>
      <c r="D173" s="82">
        <v>2400</v>
      </c>
      <c r="E173" s="82">
        <v>1896</v>
      </c>
      <c r="F173" s="68">
        <v>3324</v>
      </c>
    </row>
    <row r="174" spans="1:6" x14ac:dyDescent="0.25">
      <c r="A174" s="170">
        <v>32630</v>
      </c>
      <c r="B174" s="81" t="s">
        <v>1958</v>
      </c>
      <c r="C174" s="81" t="s">
        <v>1959</v>
      </c>
      <c r="D174" s="82">
        <v>6878</v>
      </c>
      <c r="E174" s="82">
        <v>5040</v>
      </c>
      <c r="F174" s="68">
        <v>5682</v>
      </c>
    </row>
    <row r="175" spans="1:6" x14ac:dyDescent="0.25">
      <c r="A175" s="170">
        <v>32631</v>
      </c>
      <c r="B175" s="81" t="s">
        <v>1958</v>
      </c>
      <c r="C175" s="81" t="s">
        <v>1959</v>
      </c>
      <c r="D175" s="82">
        <v>6187</v>
      </c>
      <c r="E175" s="82">
        <v>5298</v>
      </c>
      <c r="F175" s="68">
        <v>0</v>
      </c>
    </row>
    <row r="176" spans="1:6" x14ac:dyDescent="0.25">
      <c r="A176" s="170">
        <v>32632</v>
      </c>
      <c r="B176" s="81" t="s">
        <v>1958</v>
      </c>
      <c r="C176" s="81" t="s">
        <v>1959</v>
      </c>
      <c r="D176" s="82">
        <v>29690</v>
      </c>
      <c r="E176" s="82">
        <v>22716</v>
      </c>
      <c r="F176" s="68">
        <v>5340</v>
      </c>
    </row>
    <row r="177" spans="1:6" x14ac:dyDescent="0.25">
      <c r="A177" s="170">
        <v>32633</v>
      </c>
      <c r="B177" s="81" t="s">
        <v>1958</v>
      </c>
      <c r="C177" s="81" t="s">
        <v>1959</v>
      </c>
      <c r="D177" s="82">
        <v>3363</v>
      </c>
      <c r="E177" s="82">
        <v>0</v>
      </c>
      <c r="F177" s="68">
        <v>0</v>
      </c>
    </row>
    <row r="178" spans="1:6" x14ac:dyDescent="0.25">
      <c r="A178" s="170">
        <v>32636</v>
      </c>
      <c r="B178" s="81" t="s">
        <v>1958</v>
      </c>
      <c r="C178" s="81" t="s">
        <v>1959</v>
      </c>
      <c r="D178" s="82">
        <v>8091</v>
      </c>
      <c r="E178" s="82">
        <v>7596</v>
      </c>
      <c r="F178" s="68">
        <v>0</v>
      </c>
    </row>
    <row r="179" spans="1:6" x14ac:dyDescent="0.25">
      <c r="A179" s="170">
        <v>32639</v>
      </c>
      <c r="B179" s="81" t="s">
        <v>1958</v>
      </c>
      <c r="C179" s="81" t="s">
        <v>1959</v>
      </c>
      <c r="D179" s="82">
        <v>3249</v>
      </c>
      <c r="E179" s="82">
        <v>3600</v>
      </c>
      <c r="F179" s="68">
        <v>28764</v>
      </c>
    </row>
    <row r="180" spans="1:6" x14ac:dyDescent="0.25">
      <c r="A180" s="170">
        <v>32647</v>
      </c>
      <c r="B180" s="81" t="s">
        <v>1958</v>
      </c>
      <c r="C180" s="81" t="s">
        <v>1959</v>
      </c>
      <c r="D180" s="82">
        <v>5549</v>
      </c>
      <c r="E180" s="82">
        <v>2586</v>
      </c>
      <c r="F180" s="68">
        <v>-9564</v>
      </c>
    </row>
    <row r="181" spans="1:6" x14ac:dyDescent="0.25">
      <c r="A181" s="170">
        <v>32650</v>
      </c>
      <c r="B181" s="81" t="s">
        <v>1958</v>
      </c>
      <c r="C181" s="81" t="s">
        <v>1959</v>
      </c>
      <c r="D181" s="82">
        <v>1755</v>
      </c>
      <c r="E181" s="82">
        <v>540</v>
      </c>
      <c r="F181" s="68">
        <v>0</v>
      </c>
    </row>
    <row r="182" spans="1:6" x14ac:dyDescent="0.25">
      <c r="A182" s="170">
        <v>32653</v>
      </c>
      <c r="B182" s="81" t="s">
        <v>1958</v>
      </c>
      <c r="C182" s="81" t="s">
        <v>1959</v>
      </c>
      <c r="D182" s="82">
        <v>2253</v>
      </c>
      <c r="E182" s="82">
        <v>840</v>
      </c>
      <c r="F182" s="68">
        <v>0</v>
      </c>
    </row>
    <row r="183" spans="1:6" x14ac:dyDescent="0.25">
      <c r="A183" s="170">
        <v>32654</v>
      </c>
      <c r="B183" s="81" t="s">
        <v>1958</v>
      </c>
      <c r="C183" s="81" t="s">
        <v>1959</v>
      </c>
      <c r="D183" s="82">
        <v>5285</v>
      </c>
      <c r="E183" s="82">
        <v>4356</v>
      </c>
      <c r="F183" s="68">
        <v>-5190</v>
      </c>
    </row>
    <row r="184" spans="1:6" x14ac:dyDescent="0.25">
      <c r="A184" s="170">
        <v>32670</v>
      </c>
      <c r="B184" s="81" t="s">
        <v>1958</v>
      </c>
      <c r="C184" s="81" t="s">
        <v>1959</v>
      </c>
      <c r="D184" s="82">
        <v>1270</v>
      </c>
      <c r="E184" s="82">
        <v>0</v>
      </c>
      <c r="F184" s="68">
        <v>0</v>
      </c>
    </row>
    <row r="185" spans="1:6" x14ac:dyDescent="0.25">
      <c r="A185" s="170">
        <v>32671</v>
      </c>
      <c r="B185" s="81" t="s">
        <v>1958</v>
      </c>
      <c r="C185" s="81" t="s">
        <v>1959</v>
      </c>
      <c r="D185" s="82">
        <v>5044</v>
      </c>
      <c r="E185" s="82">
        <v>4782</v>
      </c>
      <c r="F185" s="68">
        <v>1224</v>
      </c>
    </row>
    <row r="186" spans="1:6" x14ac:dyDescent="0.25">
      <c r="A186" s="170">
        <v>32676</v>
      </c>
      <c r="B186" s="81" t="s">
        <v>1958</v>
      </c>
      <c r="C186" s="81" t="s">
        <v>1959</v>
      </c>
      <c r="D186" s="82">
        <v>233</v>
      </c>
      <c r="E186" s="82">
        <v>0</v>
      </c>
      <c r="F186" s="68">
        <v>216</v>
      </c>
    </row>
    <row r="187" spans="1:6" x14ac:dyDescent="0.25">
      <c r="A187" s="170">
        <v>32678</v>
      </c>
      <c r="B187" s="81" t="s">
        <v>1958</v>
      </c>
      <c r="C187" s="81" t="s">
        <v>1959</v>
      </c>
      <c r="D187" s="82">
        <v>98</v>
      </c>
      <c r="E187" s="82">
        <v>0</v>
      </c>
      <c r="F187" s="68">
        <v>0</v>
      </c>
    </row>
    <row r="188" spans="1:6" x14ac:dyDescent="0.25">
      <c r="A188" s="170">
        <v>32717</v>
      </c>
      <c r="B188" s="81" t="s">
        <v>1958</v>
      </c>
      <c r="C188" s="81" t="s">
        <v>1959</v>
      </c>
      <c r="D188" s="82">
        <v>2166</v>
      </c>
      <c r="E188" s="82">
        <v>2166</v>
      </c>
      <c r="F188" s="68">
        <v>3270</v>
      </c>
    </row>
    <row r="189" spans="1:6" x14ac:dyDescent="0.25">
      <c r="A189" s="170">
        <v>32739</v>
      </c>
      <c r="B189" s="81" t="s">
        <v>1958</v>
      </c>
      <c r="C189" s="81" t="s">
        <v>1959</v>
      </c>
      <c r="D189" s="82">
        <v>2029</v>
      </c>
      <c r="E189" s="82">
        <v>1482</v>
      </c>
      <c r="F189" s="68">
        <v>0</v>
      </c>
    </row>
    <row r="190" spans="1:6" x14ac:dyDescent="0.25">
      <c r="A190" s="170">
        <v>32745</v>
      </c>
      <c r="B190" s="81" t="s">
        <v>1958</v>
      </c>
      <c r="C190" s="81" t="s">
        <v>1959</v>
      </c>
      <c r="D190" s="82">
        <v>2523</v>
      </c>
      <c r="E190" s="82">
        <v>2307</v>
      </c>
      <c r="F190" s="68">
        <v>996</v>
      </c>
    </row>
    <row r="191" spans="1:6" x14ac:dyDescent="0.25">
      <c r="A191" s="170">
        <v>32748</v>
      </c>
      <c r="B191" s="81" t="s">
        <v>1958</v>
      </c>
      <c r="C191" s="81" t="s">
        <v>1959</v>
      </c>
      <c r="D191" s="82">
        <v>2893</v>
      </c>
      <c r="E191" s="82">
        <v>1656</v>
      </c>
      <c r="F191" s="68">
        <v>84</v>
      </c>
    </row>
    <row r="192" spans="1:6" x14ac:dyDescent="0.25">
      <c r="A192" s="170">
        <v>32751</v>
      </c>
      <c r="B192" s="81" t="s">
        <v>1958</v>
      </c>
      <c r="C192" s="81" t="s">
        <v>1959</v>
      </c>
      <c r="D192" s="82">
        <v>2100</v>
      </c>
      <c r="E192" s="82">
        <v>780</v>
      </c>
      <c r="F192" s="68">
        <v>-375</v>
      </c>
    </row>
    <row r="193" spans="1:6" x14ac:dyDescent="0.25">
      <c r="A193" s="170">
        <v>32757</v>
      </c>
      <c r="B193" s="81" t="s">
        <v>1958</v>
      </c>
      <c r="C193" s="81" t="s">
        <v>1959</v>
      </c>
      <c r="D193" s="82">
        <v>2030</v>
      </c>
      <c r="E193" s="82">
        <v>1008</v>
      </c>
      <c r="F193" s="68">
        <v>6144</v>
      </c>
    </row>
    <row r="194" spans="1:6" x14ac:dyDescent="0.25">
      <c r="A194" s="170">
        <v>32763</v>
      </c>
      <c r="B194" s="81" t="s">
        <v>1958</v>
      </c>
      <c r="C194" s="81" t="s">
        <v>1959</v>
      </c>
      <c r="D194" s="82">
        <v>-453</v>
      </c>
      <c r="E194" s="82">
        <v>0</v>
      </c>
      <c r="F194" s="68">
        <v>-2844</v>
      </c>
    </row>
    <row r="195" spans="1:6" x14ac:dyDescent="0.25">
      <c r="A195" s="170">
        <v>32766</v>
      </c>
      <c r="B195" s="81" t="s">
        <v>1958</v>
      </c>
      <c r="C195" s="81" t="s">
        <v>1959</v>
      </c>
      <c r="D195" s="82">
        <v>98</v>
      </c>
      <c r="E195" s="82">
        <v>0</v>
      </c>
      <c r="F195" s="68">
        <v>0</v>
      </c>
    </row>
    <row r="196" spans="1:6" x14ac:dyDescent="0.25">
      <c r="A196" s="170">
        <v>32769</v>
      </c>
      <c r="B196" s="81" t="s">
        <v>1958</v>
      </c>
      <c r="C196" s="81" t="s">
        <v>1959</v>
      </c>
      <c r="D196" s="82">
        <v>8549</v>
      </c>
      <c r="E196" s="82">
        <v>7242</v>
      </c>
      <c r="F196" s="68">
        <v>-3696</v>
      </c>
    </row>
    <row r="197" spans="1:6" x14ac:dyDescent="0.25">
      <c r="A197" s="170">
        <v>32780</v>
      </c>
      <c r="B197" s="81" t="s">
        <v>1958</v>
      </c>
      <c r="C197" s="81" t="s">
        <v>1959</v>
      </c>
      <c r="D197" s="82">
        <v>722</v>
      </c>
      <c r="E197" s="82">
        <v>840</v>
      </c>
      <c r="F197" s="68">
        <v>2052</v>
      </c>
    </row>
    <row r="198" spans="1:6" x14ac:dyDescent="0.25">
      <c r="A198" s="170">
        <v>32789</v>
      </c>
      <c r="B198" s="81" t="s">
        <v>1958</v>
      </c>
      <c r="C198" s="81" t="s">
        <v>1959</v>
      </c>
      <c r="D198" s="82">
        <v>2963</v>
      </c>
      <c r="E198" s="82">
        <v>1500</v>
      </c>
      <c r="F198" s="68">
        <v>-2730</v>
      </c>
    </row>
    <row r="199" spans="1:6" x14ac:dyDescent="0.25">
      <c r="A199" s="170">
        <v>32834</v>
      </c>
      <c r="B199" s="81" t="s">
        <v>1958</v>
      </c>
      <c r="C199" s="81" t="s">
        <v>1959</v>
      </c>
      <c r="D199" s="82">
        <v>-3536</v>
      </c>
      <c r="E199" s="82">
        <v>0</v>
      </c>
      <c r="F199" s="68">
        <v>132</v>
      </c>
    </row>
    <row r="200" spans="1:6" x14ac:dyDescent="0.25">
      <c r="A200" s="170">
        <v>32873</v>
      </c>
      <c r="B200" s="81" t="s">
        <v>1958</v>
      </c>
      <c r="C200" s="81" t="s">
        <v>1959</v>
      </c>
      <c r="D200" s="82">
        <v>78</v>
      </c>
      <c r="E200" s="82">
        <v>0</v>
      </c>
      <c r="F200" s="68">
        <v>-1062</v>
      </c>
    </row>
    <row r="201" spans="1:6" x14ac:dyDescent="0.25">
      <c r="A201" s="170">
        <v>32874</v>
      </c>
      <c r="B201" s="81" t="s">
        <v>1958</v>
      </c>
      <c r="C201" s="81" t="s">
        <v>1959</v>
      </c>
      <c r="D201" s="82">
        <v>-166</v>
      </c>
      <c r="E201" s="82">
        <v>0</v>
      </c>
      <c r="F201" s="68">
        <v>2382</v>
      </c>
    </row>
    <row r="202" spans="1:6" x14ac:dyDescent="0.25">
      <c r="A202" s="170">
        <v>32882</v>
      </c>
      <c r="B202" s="81" t="s">
        <v>1958</v>
      </c>
      <c r="C202" s="81" t="s">
        <v>1959</v>
      </c>
      <c r="D202" s="82">
        <v>-1996</v>
      </c>
      <c r="E202" s="82">
        <v>0</v>
      </c>
      <c r="F202" s="68">
        <v>2856</v>
      </c>
    </row>
    <row r="203" spans="1:6" x14ac:dyDescent="0.25">
      <c r="A203" s="170">
        <v>32883</v>
      </c>
      <c r="B203" s="81" t="s">
        <v>1958</v>
      </c>
      <c r="C203" s="81" t="s">
        <v>1959</v>
      </c>
      <c r="D203" s="82">
        <v>515</v>
      </c>
      <c r="E203" s="82">
        <v>480</v>
      </c>
      <c r="F203" s="68">
        <v>0</v>
      </c>
    </row>
    <row r="204" spans="1:6" x14ac:dyDescent="0.25">
      <c r="A204" s="170">
        <v>32884</v>
      </c>
      <c r="B204" s="81" t="s">
        <v>1958</v>
      </c>
      <c r="C204" s="81" t="s">
        <v>1959</v>
      </c>
      <c r="D204" s="82">
        <v>1890</v>
      </c>
      <c r="E204" s="82">
        <v>0</v>
      </c>
      <c r="F204" s="68">
        <v>5568</v>
      </c>
    </row>
    <row r="205" spans="1:6" x14ac:dyDescent="0.25">
      <c r="A205" s="170">
        <v>32891</v>
      </c>
      <c r="B205" s="81" t="s">
        <v>1958</v>
      </c>
      <c r="C205" s="81" t="s">
        <v>1959</v>
      </c>
      <c r="D205" s="82">
        <v>470</v>
      </c>
      <c r="E205" s="82">
        <v>0</v>
      </c>
      <c r="F205" s="68">
        <v>0</v>
      </c>
    </row>
    <row r="206" spans="1:6" x14ac:dyDescent="0.25">
      <c r="A206" s="170">
        <v>32892</v>
      </c>
      <c r="B206" s="81" t="s">
        <v>1958</v>
      </c>
      <c r="C206" s="81" t="s">
        <v>1959</v>
      </c>
      <c r="D206" s="82">
        <v>5937</v>
      </c>
      <c r="E206" s="82">
        <v>0</v>
      </c>
      <c r="F206" s="68">
        <v>90</v>
      </c>
    </row>
    <row r="207" spans="1:6" x14ac:dyDescent="0.25">
      <c r="A207" s="170">
        <v>32894</v>
      </c>
      <c r="B207" s="81" t="s">
        <v>1958</v>
      </c>
      <c r="C207" s="81" t="s">
        <v>1959</v>
      </c>
      <c r="D207" s="82">
        <v>4789</v>
      </c>
      <c r="E207" s="82">
        <v>2466</v>
      </c>
      <c r="F207" s="68">
        <v>4230</v>
      </c>
    </row>
    <row r="208" spans="1:6" x14ac:dyDescent="0.25">
      <c r="A208" s="170">
        <v>32895</v>
      </c>
      <c r="B208" s="81" t="s">
        <v>1958</v>
      </c>
      <c r="C208" s="81" t="s">
        <v>1959</v>
      </c>
      <c r="D208" s="82">
        <v>8090</v>
      </c>
      <c r="E208" s="82">
        <v>3882</v>
      </c>
      <c r="F208" s="68">
        <v>1500</v>
      </c>
    </row>
    <row r="209" spans="1:6" x14ac:dyDescent="0.25">
      <c r="A209" s="170">
        <v>32904</v>
      </c>
      <c r="B209" s="81" t="s">
        <v>1958</v>
      </c>
      <c r="C209" s="81" t="s">
        <v>1959</v>
      </c>
      <c r="D209" s="82">
        <v>7546</v>
      </c>
      <c r="E209" s="82">
        <v>7152</v>
      </c>
      <c r="F209" s="68">
        <v>636</v>
      </c>
    </row>
    <row r="210" spans="1:6" x14ac:dyDescent="0.25">
      <c r="A210" s="170">
        <v>32907</v>
      </c>
      <c r="B210" s="81" t="s">
        <v>1958</v>
      </c>
      <c r="C210" s="81" t="s">
        <v>1959</v>
      </c>
      <c r="D210" s="82">
        <v>2922</v>
      </c>
      <c r="E210" s="82">
        <v>0</v>
      </c>
      <c r="F210" s="68">
        <v>2610</v>
      </c>
    </row>
    <row r="211" spans="1:6" x14ac:dyDescent="0.25">
      <c r="A211" s="170">
        <v>32910</v>
      </c>
      <c r="B211" s="81" t="s">
        <v>1958</v>
      </c>
      <c r="C211" s="81" t="s">
        <v>1959</v>
      </c>
      <c r="D211" s="82">
        <v>5487</v>
      </c>
      <c r="E211" s="82">
        <v>3966</v>
      </c>
      <c r="F211" s="68">
        <v>2880</v>
      </c>
    </row>
    <row r="212" spans="1:6" x14ac:dyDescent="0.25">
      <c r="A212" s="170">
        <v>32913</v>
      </c>
      <c r="B212" s="81" t="s">
        <v>1958</v>
      </c>
      <c r="C212" s="81" t="s">
        <v>1959</v>
      </c>
      <c r="D212" s="82">
        <v>1889</v>
      </c>
      <c r="E212" s="82">
        <v>858</v>
      </c>
      <c r="F212" s="68">
        <v>3888</v>
      </c>
    </row>
    <row r="213" spans="1:6" x14ac:dyDescent="0.25">
      <c r="A213" s="170">
        <v>32920</v>
      </c>
      <c r="B213" s="81" t="s">
        <v>1958</v>
      </c>
      <c r="C213" s="81" t="s">
        <v>1959</v>
      </c>
      <c r="D213" s="82">
        <v>4381</v>
      </c>
      <c r="E213" s="82">
        <v>4800</v>
      </c>
      <c r="F213" s="68">
        <v>690</v>
      </c>
    </row>
    <row r="214" spans="1:6" x14ac:dyDescent="0.25">
      <c r="A214" s="170">
        <v>32923</v>
      </c>
      <c r="B214" s="81" t="s">
        <v>1958</v>
      </c>
      <c r="C214" s="81" t="s">
        <v>1959</v>
      </c>
      <c r="D214" s="82">
        <v>1111</v>
      </c>
      <c r="E214" s="82">
        <v>840</v>
      </c>
      <c r="F214" s="68">
        <v>912</v>
      </c>
    </row>
    <row r="215" spans="1:6" x14ac:dyDescent="0.25">
      <c r="A215" s="170">
        <v>32926</v>
      </c>
      <c r="B215" s="81" t="s">
        <v>1958</v>
      </c>
      <c r="C215" s="81" t="s">
        <v>1959</v>
      </c>
      <c r="D215" s="82">
        <v>1929</v>
      </c>
      <c r="E215" s="82">
        <v>1680</v>
      </c>
      <c r="F215" s="68">
        <v>2748</v>
      </c>
    </row>
    <row r="216" spans="1:6" x14ac:dyDescent="0.25">
      <c r="A216" s="170">
        <v>33095</v>
      </c>
      <c r="B216" s="81" t="s">
        <v>1958</v>
      </c>
      <c r="C216" s="81" t="s">
        <v>1959</v>
      </c>
      <c r="D216" s="82">
        <v>15826</v>
      </c>
      <c r="E216" s="82">
        <v>11298</v>
      </c>
      <c r="F216" s="68">
        <v>8904</v>
      </c>
    </row>
    <row r="217" spans="1:6" x14ac:dyDescent="0.25">
      <c r="A217" s="170">
        <v>33107</v>
      </c>
      <c r="B217" s="81" t="s">
        <v>1958</v>
      </c>
      <c r="C217" s="81" t="s">
        <v>1959</v>
      </c>
      <c r="D217" s="82">
        <v>24608</v>
      </c>
      <c r="E217" s="82">
        <v>19320</v>
      </c>
      <c r="F217" s="68">
        <v>2472</v>
      </c>
    </row>
    <row r="218" spans="1:6" x14ac:dyDescent="0.25">
      <c r="A218" s="170">
        <v>33244</v>
      </c>
      <c r="B218" s="81" t="s">
        <v>1958</v>
      </c>
      <c r="C218" s="81" t="s">
        <v>1959</v>
      </c>
      <c r="D218" s="82">
        <v>16665</v>
      </c>
      <c r="E218" s="82">
        <v>13680</v>
      </c>
      <c r="F218" s="68">
        <v>29988</v>
      </c>
    </row>
    <row r="219" spans="1:6" x14ac:dyDescent="0.25">
      <c r="A219" s="170">
        <v>33245</v>
      </c>
      <c r="B219" s="81" t="s">
        <v>1958</v>
      </c>
      <c r="C219" s="81" t="s">
        <v>1959</v>
      </c>
      <c r="D219" s="82">
        <v>13248</v>
      </c>
      <c r="E219" s="82">
        <v>10188</v>
      </c>
      <c r="F219" s="68">
        <v>540</v>
      </c>
    </row>
    <row r="220" spans="1:6" x14ac:dyDescent="0.25">
      <c r="A220" s="170">
        <v>33249</v>
      </c>
      <c r="B220" s="81" t="s">
        <v>1958</v>
      </c>
      <c r="C220" s="81" t="s">
        <v>1959</v>
      </c>
      <c r="D220" s="82">
        <v>9550</v>
      </c>
      <c r="E220" s="82">
        <v>11208</v>
      </c>
      <c r="F220" s="68">
        <v>1926</v>
      </c>
    </row>
    <row r="221" spans="1:6" x14ac:dyDescent="0.25">
      <c r="A221" s="170">
        <v>33250</v>
      </c>
      <c r="B221" s="81" t="s">
        <v>1958</v>
      </c>
      <c r="C221" s="81" t="s">
        <v>1959</v>
      </c>
      <c r="D221" s="82">
        <v>2298</v>
      </c>
      <c r="E221" s="82">
        <v>0</v>
      </c>
      <c r="F221" s="68">
        <v>15648</v>
      </c>
    </row>
    <row r="222" spans="1:6" x14ac:dyDescent="0.25">
      <c r="A222" s="170">
        <v>33251</v>
      </c>
      <c r="B222" s="81" t="s">
        <v>1958</v>
      </c>
      <c r="C222" s="81" t="s">
        <v>1959</v>
      </c>
      <c r="D222" s="82">
        <v>16522</v>
      </c>
      <c r="E222" s="82">
        <v>15228</v>
      </c>
      <c r="F222" s="68">
        <v>-3048</v>
      </c>
    </row>
    <row r="223" spans="1:6" x14ac:dyDescent="0.25">
      <c r="A223" s="170">
        <v>33252</v>
      </c>
      <c r="B223" s="81" t="s">
        <v>1958</v>
      </c>
      <c r="C223" s="81" t="s">
        <v>1959</v>
      </c>
      <c r="D223" s="82">
        <v>5170</v>
      </c>
      <c r="E223" s="82">
        <v>4458</v>
      </c>
      <c r="F223" s="68">
        <v>0</v>
      </c>
    </row>
    <row r="224" spans="1:6" x14ac:dyDescent="0.25">
      <c r="A224" s="170">
        <v>33253</v>
      </c>
      <c r="B224" s="81" t="s">
        <v>1958</v>
      </c>
      <c r="C224" s="81" t="s">
        <v>1959</v>
      </c>
      <c r="D224" s="82">
        <v>4302</v>
      </c>
      <c r="E224" s="82">
        <v>7098</v>
      </c>
      <c r="F224" s="68">
        <v>1548</v>
      </c>
    </row>
    <row r="225" spans="1:6" x14ac:dyDescent="0.25">
      <c r="A225" s="170">
        <v>33256</v>
      </c>
      <c r="B225" s="81" t="s">
        <v>1958</v>
      </c>
      <c r="C225" s="81" t="s">
        <v>1959</v>
      </c>
      <c r="D225" s="82">
        <v>6805</v>
      </c>
      <c r="E225" s="82">
        <v>4644</v>
      </c>
      <c r="F225" s="68">
        <v>258</v>
      </c>
    </row>
    <row r="226" spans="1:6" x14ac:dyDescent="0.25">
      <c r="A226" s="170">
        <v>33257</v>
      </c>
      <c r="B226" s="81" t="s">
        <v>1958</v>
      </c>
      <c r="C226" s="81" t="s">
        <v>1959</v>
      </c>
      <c r="D226" s="82">
        <v>4377</v>
      </c>
      <c r="E226" s="82">
        <v>25848</v>
      </c>
      <c r="F226" s="68">
        <v>-2850</v>
      </c>
    </row>
    <row r="227" spans="1:6" x14ac:dyDescent="0.25">
      <c r="A227" s="170">
        <v>33258</v>
      </c>
      <c r="B227" s="81" t="s">
        <v>1958</v>
      </c>
      <c r="C227" s="81" t="s">
        <v>1959</v>
      </c>
      <c r="D227" s="82">
        <v>19386</v>
      </c>
      <c r="E227" s="82">
        <v>12360</v>
      </c>
      <c r="F227" s="68">
        <v>42024</v>
      </c>
    </row>
    <row r="228" spans="1:6" x14ac:dyDescent="0.25">
      <c r="A228" s="170">
        <v>33259</v>
      </c>
      <c r="B228" s="81" t="s">
        <v>1958</v>
      </c>
      <c r="C228" s="81" t="s">
        <v>1959</v>
      </c>
      <c r="D228" s="82">
        <v>5787</v>
      </c>
      <c r="E228" s="82">
        <v>4008</v>
      </c>
      <c r="F228" s="68">
        <v>-138</v>
      </c>
    </row>
    <row r="229" spans="1:6" x14ac:dyDescent="0.25">
      <c r="A229" s="170">
        <v>33260</v>
      </c>
      <c r="B229" s="81" t="s">
        <v>1958</v>
      </c>
      <c r="C229" s="81" t="s">
        <v>1959</v>
      </c>
      <c r="D229" s="82">
        <v>5555</v>
      </c>
      <c r="E229" s="82">
        <v>4560</v>
      </c>
      <c r="F229" s="68">
        <v>0</v>
      </c>
    </row>
    <row r="230" spans="1:6" x14ac:dyDescent="0.25">
      <c r="A230" s="170">
        <v>33263</v>
      </c>
      <c r="B230" s="81" t="s">
        <v>1958</v>
      </c>
      <c r="C230" s="81" t="s">
        <v>1959</v>
      </c>
      <c r="D230" s="82">
        <v>1929</v>
      </c>
      <c r="E230" s="82">
        <v>1578</v>
      </c>
      <c r="F230" s="68">
        <v>2268</v>
      </c>
    </row>
    <row r="231" spans="1:6" x14ac:dyDescent="0.25">
      <c r="A231" s="170">
        <v>33264</v>
      </c>
      <c r="B231" s="81" t="s">
        <v>1958</v>
      </c>
      <c r="C231" s="81" t="s">
        <v>1959</v>
      </c>
      <c r="D231" s="82">
        <v>13964</v>
      </c>
      <c r="E231" s="82">
        <v>27964</v>
      </c>
      <c r="F231" s="68">
        <v>1728</v>
      </c>
    </row>
    <row r="232" spans="1:6" x14ac:dyDescent="0.25">
      <c r="A232" s="170">
        <v>33265</v>
      </c>
      <c r="B232" s="81" t="s">
        <v>1958</v>
      </c>
      <c r="C232" s="81" t="s">
        <v>1959</v>
      </c>
      <c r="D232" s="82">
        <v>16734</v>
      </c>
      <c r="E232" s="82">
        <v>5760</v>
      </c>
      <c r="F232" s="68">
        <v>3954</v>
      </c>
    </row>
    <row r="233" spans="1:6" x14ac:dyDescent="0.25">
      <c r="A233" s="170">
        <v>33266</v>
      </c>
      <c r="B233" s="81" t="s">
        <v>1958</v>
      </c>
      <c r="C233" s="81" t="s">
        <v>1959</v>
      </c>
      <c r="D233" s="82">
        <v>3839</v>
      </c>
      <c r="E233" s="82">
        <v>4722</v>
      </c>
      <c r="F233" s="68">
        <v>10794</v>
      </c>
    </row>
    <row r="234" spans="1:6" x14ac:dyDescent="0.25">
      <c r="A234" s="170">
        <v>33267</v>
      </c>
      <c r="B234" s="81" t="s">
        <v>1958</v>
      </c>
      <c r="C234" s="81" t="s">
        <v>1959</v>
      </c>
      <c r="D234" s="82">
        <v>5374</v>
      </c>
      <c r="E234" s="82">
        <v>3948</v>
      </c>
      <c r="F234" s="68">
        <v>2844</v>
      </c>
    </row>
    <row r="235" spans="1:6" x14ac:dyDescent="0.25">
      <c r="A235" s="170">
        <v>33268</v>
      </c>
      <c r="B235" s="81" t="s">
        <v>1958</v>
      </c>
      <c r="C235" s="81" t="s">
        <v>1959</v>
      </c>
      <c r="D235" s="82">
        <v>1522</v>
      </c>
      <c r="E235" s="82">
        <v>0</v>
      </c>
      <c r="F235" s="68">
        <v>654</v>
      </c>
    </row>
    <row r="236" spans="1:6" x14ac:dyDescent="0.25">
      <c r="A236" s="170">
        <v>33269</v>
      </c>
      <c r="B236" s="81" t="s">
        <v>1958</v>
      </c>
      <c r="C236" s="81" t="s">
        <v>1959</v>
      </c>
      <c r="D236" s="82">
        <v>4501</v>
      </c>
      <c r="E236" s="82">
        <v>3840</v>
      </c>
      <c r="F236" s="68">
        <v>588</v>
      </c>
    </row>
    <row r="237" spans="1:6" x14ac:dyDescent="0.25">
      <c r="A237" s="170">
        <v>33270</v>
      </c>
      <c r="B237" s="81" t="s">
        <v>1958</v>
      </c>
      <c r="C237" s="81" t="s">
        <v>1959</v>
      </c>
      <c r="D237" s="82">
        <v>6041</v>
      </c>
      <c r="E237" s="82">
        <v>5760</v>
      </c>
      <c r="F237" s="68">
        <v>4938</v>
      </c>
    </row>
    <row r="238" spans="1:6" x14ac:dyDescent="0.25">
      <c r="A238" s="170">
        <v>33271</v>
      </c>
      <c r="B238" s="81" t="s">
        <v>1958</v>
      </c>
      <c r="C238" s="81" t="s">
        <v>1959</v>
      </c>
      <c r="D238" s="82">
        <v>14111</v>
      </c>
      <c r="E238" s="82">
        <v>8244</v>
      </c>
      <c r="F238" s="68">
        <v>3798</v>
      </c>
    </row>
    <row r="239" spans="1:6" x14ac:dyDescent="0.25">
      <c r="A239" s="170">
        <v>33272</v>
      </c>
      <c r="B239" s="81" t="s">
        <v>1958</v>
      </c>
      <c r="C239" s="81" t="s">
        <v>1959</v>
      </c>
      <c r="D239" s="82">
        <v>6586</v>
      </c>
      <c r="E239" s="82">
        <v>6588</v>
      </c>
      <c r="F239" s="68">
        <v>96</v>
      </c>
    </row>
    <row r="240" spans="1:6" x14ac:dyDescent="0.25">
      <c r="A240" s="170">
        <v>33273</v>
      </c>
      <c r="B240" s="81" t="s">
        <v>1958</v>
      </c>
      <c r="C240" s="81" t="s">
        <v>1959</v>
      </c>
      <c r="D240" s="82">
        <v>1360</v>
      </c>
      <c r="E240" s="82">
        <v>2890</v>
      </c>
      <c r="F240" s="68">
        <v>2778</v>
      </c>
    </row>
    <row r="241" spans="1:6" x14ac:dyDescent="0.25">
      <c r="A241" s="170">
        <v>33274</v>
      </c>
      <c r="B241" s="81" t="s">
        <v>1958</v>
      </c>
      <c r="C241" s="81" t="s">
        <v>1959</v>
      </c>
      <c r="D241" s="82">
        <v>1727</v>
      </c>
      <c r="E241" s="82">
        <v>1920</v>
      </c>
      <c r="F241" s="68">
        <v>8118</v>
      </c>
    </row>
    <row r="242" spans="1:6" x14ac:dyDescent="0.25">
      <c r="A242" s="170">
        <v>33275</v>
      </c>
      <c r="B242" s="81" t="s">
        <v>1958</v>
      </c>
      <c r="C242" s="81" t="s">
        <v>1959</v>
      </c>
      <c r="D242" s="82">
        <v>7676</v>
      </c>
      <c r="E242" s="82">
        <v>6588</v>
      </c>
      <c r="F242" s="68">
        <v>6642</v>
      </c>
    </row>
    <row r="243" spans="1:6" x14ac:dyDescent="0.25">
      <c r="A243" s="170">
        <v>33296</v>
      </c>
      <c r="B243" s="81" t="s">
        <v>1958</v>
      </c>
      <c r="C243" s="81" t="s">
        <v>1959</v>
      </c>
      <c r="D243" s="82">
        <v>1780</v>
      </c>
      <c r="E243" s="82">
        <v>882</v>
      </c>
      <c r="F243" s="68">
        <v>0</v>
      </c>
    </row>
    <row r="244" spans="1:6" x14ac:dyDescent="0.25">
      <c r="A244" s="170">
        <v>33297</v>
      </c>
      <c r="B244" s="81" t="s">
        <v>1958</v>
      </c>
      <c r="C244" s="81" t="s">
        <v>1959</v>
      </c>
      <c r="D244" s="82">
        <v>186</v>
      </c>
      <c r="E244" s="82">
        <v>0</v>
      </c>
      <c r="F244" s="68">
        <v>4272</v>
      </c>
    </row>
    <row r="245" spans="1:6" x14ac:dyDescent="0.25">
      <c r="A245" s="170">
        <v>33298</v>
      </c>
      <c r="B245" s="81" t="s">
        <v>1958</v>
      </c>
      <c r="C245" s="81" t="s">
        <v>1959</v>
      </c>
      <c r="D245" s="82">
        <v>2461</v>
      </c>
      <c r="E245" s="82">
        <v>960</v>
      </c>
      <c r="F245" s="68">
        <v>3642</v>
      </c>
    </row>
    <row r="246" spans="1:6" x14ac:dyDescent="0.25">
      <c r="A246" s="170">
        <v>33299</v>
      </c>
      <c r="B246" s="81" t="s">
        <v>1958</v>
      </c>
      <c r="C246" s="81" t="s">
        <v>1959</v>
      </c>
      <c r="D246" s="82">
        <v>-209</v>
      </c>
      <c r="E246" s="82">
        <v>0</v>
      </c>
      <c r="F246" s="68">
        <v>0</v>
      </c>
    </row>
    <row r="247" spans="1:6" x14ac:dyDescent="0.25">
      <c r="A247" s="170">
        <v>33308</v>
      </c>
      <c r="B247" s="81" t="s">
        <v>1958</v>
      </c>
      <c r="C247" s="81" t="s">
        <v>1959</v>
      </c>
      <c r="D247" s="82">
        <v>1637</v>
      </c>
      <c r="E247" s="82">
        <v>960</v>
      </c>
      <c r="F247" s="68">
        <v>-5190</v>
      </c>
    </row>
    <row r="248" spans="1:6" x14ac:dyDescent="0.25">
      <c r="A248" s="170">
        <v>33312</v>
      </c>
      <c r="B248" s="81" t="s">
        <v>1958</v>
      </c>
      <c r="C248" s="81" t="s">
        <v>1959</v>
      </c>
      <c r="D248" s="82">
        <v>-2410</v>
      </c>
      <c r="E248" s="82">
        <v>342</v>
      </c>
      <c r="F248" s="68">
        <v>-622.80000000000018</v>
      </c>
    </row>
    <row r="249" spans="1:6" x14ac:dyDescent="0.25">
      <c r="A249" s="170">
        <v>33313</v>
      </c>
      <c r="B249" s="81" t="s">
        <v>1958</v>
      </c>
      <c r="C249" s="81" t="s">
        <v>1959</v>
      </c>
      <c r="D249" s="82">
        <v>6827</v>
      </c>
      <c r="E249" s="82">
        <v>6240</v>
      </c>
      <c r="F249" s="68">
        <v>13206</v>
      </c>
    </row>
    <row r="250" spans="1:6" x14ac:dyDescent="0.25">
      <c r="A250" s="170">
        <v>33314</v>
      </c>
      <c r="B250" s="81" t="s">
        <v>1958</v>
      </c>
      <c r="C250" s="81" t="s">
        <v>1959</v>
      </c>
      <c r="D250" s="82">
        <v>47864</v>
      </c>
      <c r="E250" s="82">
        <v>38184</v>
      </c>
      <c r="F250" s="68">
        <v>2364</v>
      </c>
    </row>
    <row r="251" spans="1:6" x14ac:dyDescent="0.25">
      <c r="A251" s="170">
        <v>33316</v>
      </c>
      <c r="B251" s="81" t="s">
        <v>1958</v>
      </c>
      <c r="C251" s="81" t="s">
        <v>1959</v>
      </c>
      <c r="D251" s="82">
        <v>12154</v>
      </c>
      <c r="E251" s="82">
        <v>9444</v>
      </c>
      <c r="F251" s="68">
        <v>894</v>
      </c>
    </row>
    <row r="252" spans="1:6" x14ac:dyDescent="0.25">
      <c r="A252" s="170">
        <v>33318</v>
      </c>
      <c r="B252" s="81" t="s">
        <v>1958</v>
      </c>
      <c r="C252" s="81" t="s">
        <v>1959</v>
      </c>
      <c r="D252" s="82">
        <v>704</v>
      </c>
      <c r="E252" s="82">
        <v>528</v>
      </c>
      <c r="F252" s="68">
        <v>2412</v>
      </c>
    </row>
    <row r="253" spans="1:6" x14ac:dyDescent="0.25">
      <c r="A253" s="170">
        <v>33320</v>
      </c>
      <c r="B253" s="81" t="s">
        <v>1958</v>
      </c>
      <c r="C253" s="81" t="s">
        <v>1959</v>
      </c>
      <c r="D253" s="82">
        <v>-406</v>
      </c>
      <c r="E253" s="82">
        <v>480</v>
      </c>
      <c r="F253" s="68">
        <v>10068</v>
      </c>
    </row>
    <row r="254" spans="1:6" x14ac:dyDescent="0.25">
      <c r="A254" s="170">
        <v>33321</v>
      </c>
      <c r="B254" s="81" t="s">
        <v>1958</v>
      </c>
      <c r="C254" s="81" t="s">
        <v>1959</v>
      </c>
      <c r="D254" s="82">
        <v>2696</v>
      </c>
      <c r="E254" s="82">
        <v>1848</v>
      </c>
      <c r="F254" s="68">
        <v>-558</v>
      </c>
    </row>
    <row r="255" spans="1:6" x14ac:dyDescent="0.25">
      <c r="A255" s="170">
        <v>33322</v>
      </c>
      <c r="B255" s="81" t="s">
        <v>1958</v>
      </c>
      <c r="C255" s="81" t="s">
        <v>1959</v>
      </c>
      <c r="D255" s="82">
        <v>4271</v>
      </c>
      <c r="E255" s="82">
        <v>1440</v>
      </c>
      <c r="F255" s="68">
        <v>19848</v>
      </c>
    </row>
    <row r="256" spans="1:6" x14ac:dyDescent="0.25">
      <c r="A256" s="170">
        <v>33324</v>
      </c>
      <c r="B256" s="81" t="s">
        <v>1958</v>
      </c>
      <c r="C256" s="81" t="s">
        <v>1959</v>
      </c>
      <c r="D256" s="82">
        <v>90</v>
      </c>
      <c r="E256" s="82">
        <v>0</v>
      </c>
      <c r="F256" s="68">
        <v>-2958</v>
      </c>
    </row>
    <row r="257" spans="1:6" x14ac:dyDescent="0.25">
      <c r="A257" s="170">
        <v>33325</v>
      </c>
      <c r="B257" s="81" t="s">
        <v>1958</v>
      </c>
      <c r="C257" s="81" t="s">
        <v>1959</v>
      </c>
      <c r="D257" s="82">
        <v>1430</v>
      </c>
      <c r="E257" s="82">
        <v>0</v>
      </c>
      <c r="F257" s="68">
        <v>4164</v>
      </c>
    </row>
    <row r="258" spans="1:6" x14ac:dyDescent="0.25">
      <c r="A258" s="170">
        <v>33342</v>
      </c>
      <c r="B258" s="81" t="s">
        <v>1958</v>
      </c>
      <c r="C258" s="81" t="s">
        <v>1959</v>
      </c>
      <c r="D258" s="82">
        <v>570</v>
      </c>
      <c r="E258" s="82">
        <v>0</v>
      </c>
      <c r="F258" s="68">
        <v>-603</v>
      </c>
    </row>
    <row r="259" spans="1:6" x14ac:dyDescent="0.25">
      <c r="A259" s="170">
        <v>33343</v>
      </c>
      <c r="B259" s="81" t="s">
        <v>1958</v>
      </c>
      <c r="C259" s="81" t="s">
        <v>1959</v>
      </c>
      <c r="D259" s="82">
        <v>6959</v>
      </c>
      <c r="E259" s="82">
        <v>4176</v>
      </c>
      <c r="F259" s="68">
        <v>4404</v>
      </c>
    </row>
    <row r="260" spans="1:6" x14ac:dyDescent="0.25">
      <c r="A260" s="170">
        <v>33360</v>
      </c>
      <c r="B260" s="81" t="s">
        <v>1958</v>
      </c>
      <c r="C260" s="81" t="s">
        <v>1959</v>
      </c>
      <c r="D260" s="82">
        <v>4047</v>
      </c>
      <c r="E260" s="82">
        <v>0</v>
      </c>
      <c r="F260" s="68">
        <v>3636</v>
      </c>
    </row>
    <row r="261" spans="1:6" x14ac:dyDescent="0.25">
      <c r="A261" s="170">
        <v>33361</v>
      </c>
      <c r="B261" s="81" t="s">
        <v>1958</v>
      </c>
      <c r="C261" s="81" t="s">
        <v>1959</v>
      </c>
      <c r="D261" s="82">
        <v>4500</v>
      </c>
      <c r="E261" s="82">
        <v>0</v>
      </c>
      <c r="F261" s="68">
        <v>5766</v>
      </c>
    </row>
    <row r="262" spans="1:6" x14ac:dyDescent="0.25">
      <c r="A262" s="170">
        <v>33371</v>
      </c>
      <c r="B262" s="81" t="s">
        <v>1958</v>
      </c>
      <c r="C262" s="81" t="s">
        <v>1959</v>
      </c>
      <c r="D262" s="82">
        <v>3630</v>
      </c>
      <c r="E262" s="82">
        <v>1260</v>
      </c>
      <c r="F262" s="68">
        <v>2988</v>
      </c>
    </row>
    <row r="263" spans="1:6" x14ac:dyDescent="0.25">
      <c r="A263" s="170">
        <v>33379</v>
      </c>
      <c r="B263" s="81" t="s">
        <v>1958</v>
      </c>
      <c r="C263" s="81" t="s">
        <v>1959</v>
      </c>
      <c r="D263" s="82">
        <v>209</v>
      </c>
      <c r="E263" s="82">
        <v>0</v>
      </c>
      <c r="F263" s="68">
        <v>-9012</v>
      </c>
    </row>
    <row r="264" spans="1:6" x14ac:dyDescent="0.25">
      <c r="A264" s="170">
        <v>33401</v>
      </c>
      <c r="B264" s="81" t="s">
        <v>1958</v>
      </c>
      <c r="C264" s="81" t="s">
        <v>1959</v>
      </c>
      <c r="D264" s="82">
        <v>2357</v>
      </c>
      <c r="E264" s="82">
        <v>1260</v>
      </c>
      <c r="F264" s="68">
        <v>4740</v>
      </c>
    </row>
    <row r="265" spans="1:6" x14ac:dyDescent="0.25">
      <c r="A265" s="170">
        <v>33402</v>
      </c>
      <c r="B265" s="81" t="s">
        <v>1958</v>
      </c>
      <c r="C265" s="81" t="s">
        <v>1959</v>
      </c>
      <c r="D265" s="82">
        <v>1926</v>
      </c>
      <c r="E265" s="82">
        <v>720</v>
      </c>
      <c r="F265" s="68">
        <v>-87</v>
      </c>
    </row>
    <row r="266" spans="1:6" x14ac:dyDescent="0.25">
      <c r="A266" s="170">
        <v>33403</v>
      </c>
      <c r="B266" s="81" t="s">
        <v>1958</v>
      </c>
      <c r="C266" s="81" t="s">
        <v>1959</v>
      </c>
      <c r="D266" s="82">
        <v>1091</v>
      </c>
      <c r="E266" s="82">
        <v>0</v>
      </c>
      <c r="F266" s="68">
        <v>7868</v>
      </c>
    </row>
    <row r="267" spans="1:6" x14ac:dyDescent="0.25">
      <c r="A267" s="170">
        <v>33404</v>
      </c>
      <c r="B267" s="81" t="s">
        <v>1958</v>
      </c>
      <c r="C267" s="81" t="s">
        <v>1959</v>
      </c>
      <c r="D267" s="82">
        <v>-574</v>
      </c>
      <c r="E267" s="82">
        <v>0</v>
      </c>
      <c r="F267" s="68">
        <v>5352</v>
      </c>
    </row>
    <row r="268" spans="1:6" x14ac:dyDescent="0.25">
      <c r="A268" s="170">
        <v>33452</v>
      </c>
      <c r="B268" s="81" t="s">
        <v>1958</v>
      </c>
      <c r="C268" s="81" t="s">
        <v>1959</v>
      </c>
      <c r="D268" s="82">
        <v>9863</v>
      </c>
      <c r="E268" s="82">
        <v>6300</v>
      </c>
      <c r="F268" s="68">
        <v>9960</v>
      </c>
    </row>
    <row r="269" spans="1:6" x14ac:dyDescent="0.25">
      <c r="A269" s="170">
        <v>33457</v>
      </c>
      <c r="B269" s="81" t="s">
        <v>1958</v>
      </c>
      <c r="C269" s="81" t="s">
        <v>1959</v>
      </c>
      <c r="D269" s="82">
        <v>4343</v>
      </c>
      <c r="E269" s="82">
        <v>2880</v>
      </c>
      <c r="F269" s="68">
        <v>3366</v>
      </c>
    </row>
    <row r="270" spans="1:6" x14ac:dyDescent="0.25">
      <c r="A270" s="170">
        <v>33458</v>
      </c>
      <c r="B270" s="81" t="s">
        <v>1958</v>
      </c>
      <c r="C270" s="81" t="s">
        <v>1959</v>
      </c>
      <c r="D270" s="82">
        <v>1566</v>
      </c>
      <c r="E270" s="82">
        <v>0</v>
      </c>
      <c r="F270" s="68">
        <v>96</v>
      </c>
    </row>
    <row r="271" spans="1:6" x14ac:dyDescent="0.25">
      <c r="A271" s="170">
        <v>33508</v>
      </c>
      <c r="B271" s="81" t="s">
        <v>1958</v>
      </c>
      <c r="C271" s="81" t="s">
        <v>1959</v>
      </c>
      <c r="D271" s="82">
        <v>1655</v>
      </c>
      <c r="E271" s="82">
        <v>0</v>
      </c>
      <c r="F271" s="68">
        <v>-1332</v>
      </c>
    </row>
    <row r="272" spans="1:6" x14ac:dyDescent="0.25">
      <c r="A272" s="170">
        <v>33509</v>
      </c>
      <c r="B272" s="81" t="s">
        <v>1958</v>
      </c>
      <c r="C272" s="81" t="s">
        <v>1959</v>
      </c>
      <c r="D272" s="82">
        <v>2362</v>
      </c>
      <c r="E272" s="82">
        <v>588</v>
      </c>
      <c r="F272" s="68">
        <v>1902</v>
      </c>
    </row>
    <row r="273" spans="1:6" x14ac:dyDescent="0.25">
      <c r="A273" s="170">
        <v>33521</v>
      </c>
      <c r="B273" s="81" t="s">
        <v>1958</v>
      </c>
      <c r="C273" s="81" t="s">
        <v>1959</v>
      </c>
      <c r="D273" s="82">
        <v>876</v>
      </c>
      <c r="E273" s="82">
        <v>84</v>
      </c>
      <c r="F273" s="68">
        <v>2298</v>
      </c>
    </row>
    <row r="274" spans="1:6" x14ac:dyDescent="0.25">
      <c r="A274" s="170">
        <v>33522</v>
      </c>
      <c r="B274" s="81" t="s">
        <v>1958</v>
      </c>
      <c r="C274" s="81" t="s">
        <v>1959</v>
      </c>
      <c r="D274" s="82">
        <v>3418</v>
      </c>
      <c r="E274" s="82">
        <v>3000</v>
      </c>
      <c r="F274" s="68">
        <v>2190</v>
      </c>
    </row>
    <row r="275" spans="1:6" x14ac:dyDescent="0.25">
      <c r="A275" s="170">
        <v>33523</v>
      </c>
      <c r="B275" s="81" t="s">
        <v>1958</v>
      </c>
      <c r="C275" s="81" t="s">
        <v>1959</v>
      </c>
      <c r="D275" s="82">
        <v>5244</v>
      </c>
      <c r="E275" s="82">
        <v>5244</v>
      </c>
      <c r="F275" s="68">
        <v>11570</v>
      </c>
    </row>
    <row r="276" spans="1:6" x14ac:dyDescent="0.25">
      <c r="A276" s="170">
        <v>33556</v>
      </c>
      <c r="B276" s="81" t="s">
        <v>1958</v>
      </c>
      <c r="C276" s="81" t="s">
        <v>1959</v>
      </c>
      <c r="D276" s="82">
        <v>168</v>
      </c>
      <c r="E276" s="82">
        <v>168</v>
      </c>
      <c r="F276" s="68">
        <v>1626</v>
      </c>
    </row>
    <row r="277" spans="1:6" x14ac:dyDescent="0.25">
      <c r="A277" s="170">
        <v>33557</v>
      </c>
      <c r="B277" s="81" t="s">
        <v>1958</v>
      </c>
      <c r="C277" s="81" t="s">
        <v>1959</v>
      </c>
      <c r="D277" s="82">
        <v>18710</v>
      </c>
      <c r="E277" s="82">
        <v>16470</v>
      </c>
      <c r="F277" s="68">
        <v>1830</v>
      </c>
    </row>
    <row r="278" spans="1:6" x14ac:dyDescent="0.25">
      <c r="A278" s="170">
        <v>33558</v>
      </c>
      <c r="B278" s="81" t="s">
        <v>1958</v>
      </c>
      <c r="C278" s="81" t="s">
        <v>1959</v>
      </c>
      <c r="D278" s="82">
        <v>9117</v>
      </c>
      <c r="E278" s="82">
        <v>4134</v>
      </c>
      <c r="F278" s="68">
        <v>3840</v>
      </c>
    </row>
    <row r="279" spans="1:6" x14ac:dyDescent="0.25">
      <c r="A279" s="170">
        <v>33569</v>
      </c>
      <c r="B279" s="81" t="s">
        <v>1958</v>
      </c>
      <c r="C279" s="81" t="s">
        <v>1959</v>
      </c>
      <c r="D279" s="82">
        <v>54</v>
      </c>
      <c r="E279" s="82">
        <v>54</v>
      </c>
      <c r="F279" s="68">
        <v>-798</v>
      </c>
    </row>
    <row r="280" spans="1:6" x14ac:dyDescent="0.25">
      <c r="A280" s="170">
        <v>33570</v>
      </c>
      <c r="B280" s="81" t="s">
        <v>1958</v>
      </c>
      <c r="C280" s="81" t="s">
        <v>1959</v>
      </c>
      <c r="D280" s="82">
        <v>378</v>
      </c>
      <c r="E280" s="82">
        <v>378</v>
      </c>
      <c r="F280" s="68">
        <v>8424</v>
      </c>
    </row>
    <row r="281" spans="1:6" x14ac:dyDescent="0.25">
      <c r="A281" s="170">
        <v>33571</v>
      </c>
      <c r="B281" s="81" t="s">
        <v>1958</v>
      </c>
      <c r="C281" s="81" t="s">
        <v>1959</v>
      </c>
      <c r="D281" s="82">
        <v>3762</v>
      </c>
      <c r="E281" s="82">
        <v>3090</v>
      </c>
      <c r="F281" s="68">
        <v>2730</v>
      </c>
    </row>
    <row r="282" spans="1:6" x14ac:dyDescent="0.25">
      <c r="A282" s="170">
        <v>33572</v>
      </c>
      <c r="B282" s="81" t="s">
        <v>1958</v>
      </c>
      <c r="C282" s="81" t="s">
        <v>1959</v>
      </c>
      <c r="D282" s="82">
        <v>1210</v>
      </c>
      <c r="E282" s="82">
        <v>0</v>
      </c>
      <c r="F282" s="68">
        <v>3066</v>
      </c>
    </row>
    <row r="283" spans="1:6" x14ac:dyDescent="0.25">
      <c r="A283" s="170">
        <v>33578</v>
      </c>
      <c r="B283" s="81" t="s">
        <v>1958</v>
      </c>
      <c r="C283" s="81" t="s">
        <v>1959</v>
      </c>
      <c r="D283" s="82">
        <v>2382</v>
      </c>
      <c r="E283" s="82">
        <v>2382</v>
      </c>
      <c r="F283" s="68">
        <v>-2754</v>
      </c>
    </row>
    <row r="284" spans="1:6" x14ac:dyDescent="0.25">
      <c r="A284" s="170">
        <v>33579</v>
      </c>
      <c r="B284" s="81" t="s">
        <v>1958</v>
      </c>
      <c r="C284" s="81" t="s">
        <v>1959</v>
      </c>
      <c r="D284" s="82">
        <v>15166</v>
      </c>
      <c r="E284" s="82">
        <v>14466</v>
      </c>
      <c r="F284" s="68">
        <v>25476</v>
      </c>
    </row>
    <row r="285" spans="1:6" x14ac:dyDescent="0.25">
      <c r="A285" s="170">
        <v>33580</v>
      </c>
      <c r="B285" s="81" t="s">
        <v>1958</v>
      </c>
      <c r="C285" s="81" t="s">
        <v>1959</v>
      </c>
      <c r="D285" s="82">
        <v>19885</v>
      </c>
      <c r="E285" s="82">
        <v>10956</v>
      </c>
      <c r="F285" s="68">
        <v>-1422</v>
      </c>
    </row>
    <row r="286" spans="1:6" x14ac:dyDescent="0.25">
      <c r="A286" s="170">
        <v>33583</v>
      </c>
      <c r="B286" s="81" t="s">
        <v>1958</v>
      </c>
      <c r="C286" s="81" t="s">
        <v>1959</v>
      </c>
      <c r="D286" s="82">
        <v>18948</v>
      </c>
      <c r="E286" s="82">
        <v>16320</v>
      </c>
      <c r="F286" s="68">
        <v>2616</v>
      </c>
    </row>
    <row r="287" spans="1:6" x14ac:dyDescent="0.25">
      <c r="A287" s="170">
        <v>33584</v>
      </c>
      <c r="B287" s="81" t="s">
        <v>1958</v>
      </c>
      <c r="C287" s="81" t="s">
        <v>1959</v>
      </c>
      <c r="D287" s="82">
        <v>3811</v>
      </c>
      <c r="E287" s="82">
        <v>552</v>
      </c>
      <c r="F287" s="68">
        <v>72</v>
      </c>
    </row>
    <row r="288" spans="1:6" x14ac:dyDescent="0.25">
      <c r="A288" s="170">
        <v>33587</v>
      </c>
      <c r="B288" s="81" t="s">
        <v>1958</v>
      </c>
      <c r="C288" s="81" t="s">
        <v>1959</v>
      </c>
      <c r="D288" s="82">
        <v>3590</v>
      </c>
      <c r="E288" s="82">
        <v>0</v>
      </c>
      <c r="F288" s="68">
        <v>2400</v>
      </c>
    </row>
    <row r="289" spans="1:6" x14ac:dyDescent="0.25">
      <c r="A289" s="170">
        <v>33588</v>
      </c>
      <c r="B289" s="81" t="s">
        <v>1958</v>
      </c>
      <c r="C289" s="81" t="s">
        <v>1959</v>
      </c>
      <c r="D289" s="82">
        <v>8658</v>
      </c>
      <c r="E289" s="82">
        <v>5760</v>
      </c>
      <c r="F289" s="68">
        <v>10140</v>
      </c>
    </row>
    <row r="290" spans="1:6" x14ac:dyDescent="0.25">
      <c r="A290" s="170">
        <v>33589</v>
      </c>
      <c r="B290" s="81" t="s">
        <v>1958</v>
      </c>
      <c r="C290" s="81" t="s">
        <v>1959</v>
      </c>
      <c r="D290" s="82">
        <v>8440</v>
      </c>
      <c r="E290" s="82">
        <v>1488</v>
      </c>
      <c r="F290" s="68">
        <v>1812</v>
      </c>
    </row>
    <row r="291" spans="1:6" x14ac:dyDescent="0.25">
      <c r="A291" s="170">
        <v>33592</v>
      </c>
      <c r="B291" s="81" t="s">
        <v>1958</v>
      </c>
      <c r="C291" s="81" t="s">
        <v>1959</v>
      </c>
      <c r="D291" s="82">
        <v>3949</v>
      </c>
      <c r="E291" s="82">
        <v>0</v>
      </c>
      <c r="F291" s="68">
        <v>7956</v>
      </c>
    </row>
    <row r="292" spans="1:6" x14ac:dyDescent="0.25">
      <c r="A292" s="170">
        <v>33593</v>
      </c>
      <c r="B292" s="81" t="s">
        <v>1958</v>
      </c>
      <c r="C292" s="81" t="s">
        <v>1959</v>
      </c>
      <c r="D292" s="82">
        <v>8977</v>
      </c>
      <c r="E292" s="82">
        <v>5940</v>
      </c>
      <c r="F292" s="68">
        <v>492</v>
      </c>
    </row>
    <row r="293" spans="1:6" x14ac:dyDescent="0.25">
      <c r="A293" s="170">
        <v>33594</v>
      </c>
      <c r="B293" s="81" t="s">
        <v>1958</v>
      </c>
      <c r="C293" s="81" t="s">
        <v>1959</v>
      </c>
      <c r="D293" s="82">
        <v>17337</v>
      </c>
      <c r="E293" s="82">
        <v>14400</v>
      </c>
      <c r="F293" s="68">
        <v>1308</v>
      </c>
    </row>
    <row r="294" spans="1:6" x14ac:dyDescent="0.25">
      <c r="A294" s="170">
        <v>33595</v>
      </c>
      <c r="B294" s="81" t="s">
        <v>1958</v>
      </c>
      <c r="C294" s="81" t="s">
        <v>1959</v>
      </c>
      <c r="D294" s="82">
        <v>6231</v>
      </c>
      <c r="E294" s="82">
        <v>4038</v>
      </c>
      <c r="F294" s="68">
        <v>750</v>
      </c>
    </row>
    <row r="295" spans="1:6" x14ac:dyDescent="0.25">
      <c r="A295" s="170">
        <v>33596</v>
      </c>
      <c r="B295" s="81" t="s">
        <v>1958</v>
      </c>
      <c r="C295" s="81" t="s">
        <v>1959</v>
      </c>
      <c r="D295" s="82">
        <v>31265</v>
      </c>
      <c r="E295" s="82">
        <v>16704</v>
      </c>
      <c r="F295" s="68">
        <v>4410</v>
      </c>
    </row>
    <row r="296" spans="1:6" x14ac:dyDescent="0.25">
      <c r="A296" s="170">
        <v>33597</v>
      </c>
      <c r="B296" s="81" t="s">
        <v>1958</v>
      </c>
      <c r="C296" s="81" t="s">
        <v>1959</v>
      </c>
      <c r="D296" s="82">
        <v>15071</v>
      </c>
      <c r="E296" s="82">
        <v>10260</v>
      </c>
      <c r="F296" s="68">
        <v>7320</v>
      </c>
    </row>
    <row r="297" spans="1:6" x14ac:dyDescent="0.25">
      <c r="A297" s="170">
        <v>33598</v>
      </c>
      <c r="B297" s="81" t="s">
        <v>1958</v>
      </c>
      <c r="C297" s="81" t="s">
        <v>1959</v>
      </c>
      <c r="D297" s="82">
        <v>19358</v>
      </c>
      <c r="E297" s="82">
        <v>18054</v>
      </c>
      <c r="F297" s="68">
        <v>2184</v>
      </c>
    </row>
    <row r="298" spans="1:6" x14ac:dyDescent="0.25">
      <c r="A298" s="170">
        <v>33599</v>
      </c>
      <c r="B298" s="81" t="s">
        <v>1958</v>
      </c>
      <c r="C298" s="81" t="s">
        <v>1959</v>
      </c>
      <c r="D298" s="82">
        <v>14360</v>
      </c>
      <c r="E298" s="82">
        <v>18822</v>
      </c>
      <c r="F298" s="68">
        <v>8796</v>
      </c>
    </row>
    <row r="299" spans="1:6" x14ac:dyDescent="0.25">
      <c r="A299" s="170">
        <v>33600</v>
      </c>
      <c r="B299" s="81" t="s">
        <v>1958</v>
      </c>
      <c r="C299" s="81" t="s">
        <v>1959</v>
      </c>
      <c r="D299" s="82">
        <v>22633</v>
      </c>
      <c r="E299" s="82">
        <v>19422</v>
      </c>
      <c r="F299" s="68">
        <v>5502</v>
      </c>
    </row>
    <row r="300" spans="1:6" x14ac:dyDescent="0.25">
      <c r="A300" s="170">
        <v>33601</v>
      </c>
      <c r="B300" s="81" t="s">
        <v>1958</v>
      </c>
      <c r="C300" s="81" t="s">
        <v>1959</v>
      </c>
      <c r="D300" s="82">
        <v>15792</v>
      </c>
      <c r="E300" s="82">
        <v>49710</v>
      </c>
      <c r="F300" s="68">
        <v>1782</v>
      </c>
    </row>
    <row r="301" spans="1:6" x14ac:dyDescent="0.25">
      <c r="A301" s="170">
        <v>33602</v>
      </c>
      <c r="B301" s="81" t="s">
        <v>1958</v>
      </c>
      <c r="C301" s="81" t="s">
        <v>1959</v>
      </c>
      <c r="D301" s="82">
        <v>41577</v>
      </c>
      <c r="E301" s="82">
        <v>37284</v>
      </c>
      <c r="F301" s="68">
        <v>54</v>
      </c>
    </row>
    <row r="302" spans="1:6" x14ac:dyDescent="0.25">
      <c r="A302" s="170">
        <v>33626</v>
      </c>
      <c r="B302" s="81" t="s">
        <v>1958</v>
      </c>
      <c r="C302" s="81" t="s">
        <v>1959</v>
      </c>
      <c r="D302" s="82">
        <v>8709</v>
      </c>
      <c r="E302" s="82">
        <v>3528</v>
      </c>
      <c r="F302" s="68">
        <v>-10572</v>
      </c>
    </row>
    <row r="303" spans="1:6" x14ac:dyDescent="0.25">
      <c r="A303" s="170">
        <v>33629</v>
      </c>
      <c r="B303" s="81" t="s">
        <v>1958</v>
      </c>
      <c r="C303" s="81" t="s">
        <v>1959</v>
      </c>
      <c r="D303" s="82">
        <v>6028</v>
      </c>
      <c r="E303" s="82">
        <v>3354</v>
      </c>
      <c r="F303" s="68">
        <v>14730</v>
      </c>
    </row>
    <row r="304" spans="1:6" x14ac:dyDescent="0.25">
      <c r="A304" s="170">
        <v>33630</v>
      </c>
      <c r="B304" s="81" t="s">
        <v>1958</v>
      </c>
      <c r="C304" s="81" t="s">
        <v>1959</v>
      </c>
      <c r="D304" s="82">
        <v>30765</v>
      </c>
      <c r="E304" s="82">
        <v>24564</v>
      </c>
      <c r="F304" s="68">
        <v>6084</v>
      </c>
    </row>
    <row r="305" spans="1:6" x14ac:dyDescent="0.25">
      <c r="A305" s="170">
        <v>33631</v>
      </c>
      <c r="B305" s="81" t="s">
        <v>1958</v>
      </c>
      <c r="C305" s="81" t="s">
        <v>1959</v>
      </c>
      <c r="D305" s="82">
        <v>1911</v>
      </c>
      <c r="E305" s="82">
        <v>0</v>
      </c>
      <c r="F305" s="68">
        <v>2106</v>
      </c>
    </row>
    <row r="306" spans="1:6" x14ac:dyDescent="0.25">
      <c r="A306" s="170">
        <v>33635</v>
      </c>
      <c r="B306" s="81" t="s">
        <v>1958</v>
      </c>
      <c r="C306" s="81" t="s">
        <v>1959</v>
      </c>
      <c r="D306" s="82">
        <v>13028</v>
      </c>
      <c r="E306" s="82">
        <v>10230</v>
      </c>
      <c r="F306" s="68">
        <v>12510</v>
      </c>
    </row>
    <row r="307" spans="1:6" x14ac:dyDescent="0.25">
      <c r="A307" s="170">
        <v>33642</v>
      </c>
      <c r="B307" s="81" t="s">
        <v>1958</v>
      </c>
      <c r="C307" s="81" t="s">
        <v>1959</v>
      </c>
      <c r="D307" s="82">
        <v>3866</v>
      </c>
      <c r="E307" s="82">
        <v>0</v>
      </c>
      <c r="F307" s="68">
        <v>6798</v>
      </c>
    </row>
    <row r="308" spans="1:6" x14ac:dyDescent="0.25">
      <c r="A308" s="170">
        <v>33643</v>
      </c>
      <c r="B308" s="81" t="s">
        <v>1958</v>
      </c>
      <c r="C308" s="81" t="s">
        <v>1959</v>
      </c>
      <c r="D308" s="82">
        <v>7682</v>
      </c>
      <c r="E308" s="82">
        <v>5064</v>
      </c>
      <c r="F308" s="68">
        <v>2382</v>
      </c>
    </row>
    <row r="309" spans="1:6" x14ac:dyDescent="0.25">
      <c r="A309" s="170">
        <v>33644</v>
      </c>
      <c r="B309" s="81" t="s">
        <v>1958</v>
      </c>
      <c r="C309" s="81" t="s">
        <v>1959</v>
      </c>
      <c r="D309" s="82">
        <v>21581</v>
      </c>
      <c r="E309" s="82">
        <v>13680</v>
      </c>
      <c r="F309" s="68">
        <v>8586</v>
      </c>
    </row>
    <row r="310" spans="1:6" x14ac:dyDescent="0.25">
      <c r="A310" s="170">
        <v>33645</v>
      </c>
      <c r="B310" s="81" t="s">
        <v>1958</v>
      </c>
      <c r="C310" s="81" t="s">
        <v>1959</v>
      </c>
      <c r="D310" s="82">
        <v>26927</v>
      </c>
      <c r="E310" s="82">
        <v>20172</v>
      </c>
      <c r="F310" s="68">
        <v>402</v>
      </c>
    </row>
    <row r="311" spans="1:6" x14ac:dyDescent="0.25">
      <c r="A311" s="170">
        <v>34171</v>
      </c>
      <c r="B311" s="81" t="s">
        <v>1958</v>
      </c>
      <c r="C311" s="81" t="s">
        <v>1959</v>
      </c>
      <c r="D311" s="82">
        <v>1106</v>
      </c>
      <c r="E311" s="82">
        <v>336</v>
      </c>
      <c r="F311" s="68">
        <v>312</v>
      </c>
    </row>
    <row r="312" spans="1:6" x14ac:dyDescent="0.25">
      <c r="A312" s="170">
        <v>34172</v>
      </c>
      <c r="B312" s="81" t="s">
        <v>1958</v>
      </c>
      <c r="C312" s="81" t="s">
        <v>1959</v>
      </c>
      <c r="D312" s="82">
        <v>1069</v>
      </c>
      <c r="E312" s="82">
        <v>192</v>
      </c>
      <c r="F312" s="68">
        <v>4332</v>
      </c>
    </row>
    <row r="313" spans="1:6" x14ac:dyDescent="0.25">
      <c r="A313" s="170">
        <v>34175</v>
      </c>
      <c r="B313" s="81" t="s">
        <v>1958</v>
      </c>
      <c r="C313" s="81" t="s">
        <v>1959</v>
      </c>
      <c r="D313" s="82">
        <v>789</v>
      </c>
      <c r="E313" s="82">
        <v>0</v>
      </c>
      <c r="F313" s="68">
        <v>540</v>
      </c>
    </row>
    <row r="314" spans="1:6" x14ac:dyDescent="0.25">
      <c r="A314" s="170">
        <v>34176</v>
      </c>
      <c r="B314" s="81" t="s">
        <v>1958</v>
      </c>
      <c r="C314" s="81" t="s">
        <v>1959</v>
      </c>
      <c r="D314" s="82">
        <v>1959</v>
      </c>
      <c r="E314" s="82">
        <v>1608</v>
      </c>
      <c r="F314" s="68">
        <v>30882</v>
      </c>
    </row>
    <row r="315" spans="1:6" x14ac:dyDescent="0.25">
      <c r="A315" s="170">
        <v>34192</v>
      </c>
      <c r="B315" s="81" t="s">
        <v>1958</v>
      </c>
      <c r="C315" s="81" t="s">
        <v>1959</v>
      </c>
      <c r="D315" s="82">
        <v>8599</v>
      </c>
      <c r="E315" s="82">
        <v>6498</v>
      </c>
      <c r="F315" s="68">
        <v>3522</v>
      </c>
    </row>
    <row r="316" spans="1:6" x14ac:dyDescent="0.25">
      <c r="A316" s="170">
        <v>34306</v>
      </c>
      <c r="B316" s="81" t="s">
        <v>1958</v>
      </c>
      <c r="C316" s="81" t="s">
        <v>1959</v>
      </c>
      <c r="D316" s="82">
        <v>84</v>
      </c>
      <c r="E316" s="82">
        <v>0</v>
      </c>
      <c r="F316" s="68">
        <v>16248</v>
      </c>
    </row>
    <row r="317" spans="1:6" x14ac:dyDescent="0.25">
      <c r="A317" s="170">
        <v>34311</v>
      </c>
      <c r="B317" s="81" t="s">
        <v>1958</v>
      </c>
      <c r="C317" s="81" t="s">
        <v>1959</v>
      </c>
      <c r="D317" s="82">
        <v>1920</v>
      </c>
      <c r="E317" s="82">
        <v>960</v>
      </c>
      <c r="F317" s="68">
        <v>8592</v>
      </c>
    </row>
    <row r="318" spans="1:6" x14ac:dyDescent="0.25">
      <c r="A318" s="170">
        <v>34436</v>
      </c>
      <c r="B318" s="81" t="s">
        <v>1958</v>
      </c>
      <c r="C318" s="81" t="s">
        <v>1959</v>
      </c>
      <c r="D318" s="82">
        <v>3138</v>
      </c>
      <c r="E318" s="82">
        <v>756</v>
      </c>
      <c r="F318" s="68">
        <v>3894</v>
      </c>
    </row>
    <row r="319" spans="1:6" x14ac:dyDescent="0.25">
      <c r="A319" s="170">
        <v>34437</v>
      </c>
      <c r="B319" s="81" t="s">
        <v>1958</v>
      </c>
      <c r="C319" s="81" t="s">
        <v>1959</v>
      </c>
      <c r="D319" s="82">
        <v>1811</v>
      </c>
      <c r="E319" s="82">
        <v>1920</v>
      </c>
      <c r="F319" s="68">
        <v>840</v>
      </c>
    </row>
    <row r="320" spans="1:6" x14ac:dyDescent="0.25">
      <c r="A320" s="170">
        <v>34451</v>
      </c>
      <c r="B320" s="81" t="s">
        <v>1958</v>
      </c>
      <c r="C320" s="81" t="s">
        <v>1959</v>
      </c>
      <c r="D320" s="82">
        <v>958</v>
      </c>
      <c r="E320" s="82">
        <v>0</v>
      </c>
      <c r="F320" s="68">
        <v>-1266</v>
      </c>
    </row>
    <row r="321" spans="1:6" x14ac:dyDescent="0.25">
      <c r="A321" s="170">
        <v>34458</v>
      </c>
      <c r="B321" s="81" t="s">
        <v>1958</v>
      </c>
      <c r="C321" s="81" t="s">
        <v>1959</v>
      </c>
      <c r="D321" s="82">
        <v>7369</v>
      </c>
      <c r="E321" s="82">
        <v>6810</v>
      </c>
      <c r="F321" s="68">
        <v>1626</v>
      </c>
    </row>
    <row r="322" spans="1:6" x14ac:dyDescent="0.25">
      <c r="A322" s="170">
        <v>34479</v>
      </c>
      <c r="B322" s="81" t="s">
        <v>1958</v>
      </c>
      <c r="C322" s="81" t="s">
        <v>1959</v>
      </c>
      <c r="D322" s="82">
        <v>785</v>
      </c>
      <c r="E322" s="82">
        <v>0</v>
      </c>
      <c r="F322" s="68">
        <v>7224</v>
      </c>
    </row>
    <row r="323" spans="1:6" x14ac:dyDescent="0.25">
      <c r="A323" s="170">
        <v>34480</v>
      </c>
      <c r="B323" s="81" t="s">
        <v>1958</v>
      </c>
      <c r="C323" s="81" t="s">
        <v>1959</v>
      </c>
      <c r="D323" s="82">
        <v>-1930</v>
      </c>
      <c r="E323" s="82">
        <v>0</v>
      </c>
      <c r="F323" s="68">
        <v>6340</v>
      </c>
    </row>
    <row r="324" spans="1:6" x14ac:dyDescent="0.25">
      <c r="A324" s="170">
        <v>34490</v>
      </c>
      <c r="B324" s="81" t="s">
        <v>1958</v>
      </c>
      <c r="C324" s="81" t="s">
        <v>1959</v>
      </c>
      <c r="D324" s="82">
        <v>-5494</v>
      </c>
      <c r="E324" s="82">
        <v>0</v>
      </c>
      <c r="F324" s="68">
        <v>3432</v>
      </c>
    </row>
    <row r="325" spans="1:6" x14ac:dyDescent="0.25">
      <c r="A325" s="170">
        <v>34491</v>
      </c>
      <c r="B325" s="81" t="s">
        <v>1958</v>
      </c>
      <c r="C325" s="81" t="s">
        <v>1959</v>
      </c>
      <c r="D325" s="82">
        <v>10251</v>
      </c>
      <c r="E325" s="82">
        <v>8556</v>
      </c>
      <c r="F325" s="68">
        <v>5862</v>
      </c>
    </row>
    <row r="326" spans="1:6" x14ac:dyDescent="0.25">
      <c r="A326" s="170">
        <v>34509</v>
      </c>
      <c r="B326" s="81" t="s">
        <v>1958</v>
      </c>
      <c r="C326" s="81" t="s">
        <v>1959</v>
      </c>
      <c r="D326" s="82">
        <v>15353</v>
      </c>
      <c r="E326" s="82">
        <v>12480</v>
      </c>
      <c r="F326" s="68">
        <v>13620</v>
      </c>
    </row>
    <row r="327" spans="1:6" x14ac:dyDescent="0.25">
      <c r="A327" s="170">
        <v>34530</v>
      </c>
      <c r="B327" s="81" t="s">
        <v>1958</v>
      </c>
      <c r="C327" s="81" t="s">
        <v>1959</v>
      </c>
      <c r="D327" s="82">
        <v>3370</v>
      </c>
      <c r="E327" s="82">
        <v>960</v>
      </c>
      <c r="F327" s="68">
        <v>5340</v>
      </c>
    </row>
    <row r="328" spans="1:6" x14ac:dyDescent="0.25">
      <c r="A328" s="170">
        <v>34614</v>
      </c>
      <c r="B328" s="81" t="s">
        <v>1958</v>
      </c>
      <c r="C328" s="81" t="s">
        <v>1959</v>
      </c>
      <c r="D328" s="82">
        <v>2954</v>
      </c>
      <c r="E328" s="82">
        <v>1560</v>
      </c>
      <c r="F328" s="68">
        <v>2502</v>
      </c>
    </row>
    <row r="329" spans="1:6" x14ac:dyDescent="0.25">
      <c r="A329" s="170">
        <v>34624</v>
      </c>
      <c r="B329" s="81" t="s">
        <v>1958</v>
      </c>
      <c r="C329" s="81" t="s">
        <v>1959</v>
      </c>
      <c r="D329" s="82">
        <v>15271</v>
      </c>
      <c r="E329" s="82">
        <v>11208</v>
      </c>
      <c r="F329" s="68">
        <v>9036</v>
      </c>
    </row>
    <row r="330" spans="1:6" x14ac:dyDescent="0.25">
      <c r="A330" s="170">
        <v>34627</v>
      </c>
      <c r="B330" s="81" t="s">
        <v>1958</v>
      </c>
      <c r="C330" s="81" t="s">
        <v>1959</v>
      </c>
      <c r="D330" s="82">
        <v>7452</v>
      </c>
      <c r="E330" s="82">
        <v>4680</v>
      </c>
      <c r="F330" s="68">
        <v>0</v>
      </c>
    </row>
    <row r="331" spans="1:6" x14ac:dyDescent="0.25">
      <c r="A331" s="170">
        <v>34665</v>
      </c>
      <c r="B331" s="81" t="s">
        <v>1958</v>
      </c>
      <c r="C331" s="81" t="s">
        <v>1959</v>
      </c>
      <c r="D331" s="82">
        <v>10814</v>
      </c>
      <c r="E331" s="82">
        <v>9426</v>
      </c>
      <c r="F331" s="68">
        <v>1038</v>
      </c>
    </row>
    <row r="332" spans="1:6" x14ac:dyDescent="0.25">
      <c r="A332" s="170">
        <v>34668</v>
      </c>
      <c r="B332" s="81" t="s">
        <v>1958</v>
      </c>
      <c r="C332" s="81" t="s">
        <v>1959</v>
      </c>
      <c r="D332" s="82">
        <v>3835</v>
      </c>
      <c r="E332" s="82">
        <v>2892</v>
      </c>
      <c r="F332" s="68">
        <v>2520</v>
      </c>
    </row>
    <row r="333" spans="1:6" x14ac:dyDescent="0.25">
      <c r="A333" s="170">
        <v>34682</v>
      </c>
      <c r="B333" s="81" t="s">
        <v>1958</v>
      </c>
      <c r="C333" s="81" t="s">
        <v>1959</v>
      </c>
      <c r="D333" s="82">
        <v>1117</v>
      </c>
      <c r="E333" s="82">
        <v>390</v>
      </c>
      <c r="F333" s="68">
        <v>-684</v>
      </c>
    </row>
    <row r="334" spans="1:6" x14ac:dyDescent="0.25">
      <c r="A334" s="170">
        <v>34693</v>
      </c>
      <c r="B334" s="81" t="s">
        <v>1958</v>
      </c>
      <c r="C334" s="81" t="s">
        <v>1959</v>
      </c>
      <c r="D334" s="82">
        <v>3265</v>
      </c>
      <c r="E334" s="82">
        <v>3658</v>
      </c>
      <c r="F334" s="68">
        <v>7200</v>
      </c>
    </row>
    <row r="335" spans="1:6" x14ac:dyDescent="0.25">
      <c r="A335" s="170">
        <v>34700</v>
      </c>
      <c r="B335" s="81" t="s">
        <v>1958</v>
      </c>
      <c r="C335" s="81" t="s">
        <v>1959</v>
      </c>
      <c r="D335" s="82">
        <v>15492</v>
      </c>
      <c r="E335" s="82">
        <v>11856</v>
      </c>
      <c r="F335" s="68">
        <v>-1848</v>
      </c>
    </row>
    <row r="336" spans="1:6" x14ac:dyDescent="0.25">
      <c r="A336" s="170">
        <v>34701</v>
      </c>
      <c r="B336" s="81" t="s">
        <v>1958</v>
      </c>
      <c r="C336" s="81" t="s">
        <v>1959</v>
      </c>
      <c r="D336" s="82">
        <v>3318</v>
      </c>
      <c r="E336" s="82">
        <v>0</v>
      </c>
      <c r="F336" s="68">
        <v>-1800</v>
      </c>
    </row>
    <row r="337" spans="1:6" x14ac:dyDescent="0.25">
      <c r="A337" s="170">
        <v>34758</v>
      </c>
      <c r="B337" s="81" t="s">
        <v>1958</v>
      </c>
      <c r="C337" s="81" t="s">
        <v>1959</v>
      </c>
      <c r="D337" s="82">
        <v>3301</v>
      </c>
      <c r="E337" s="82">
        <v>1260</v>
      </c>
      <c r="F337" s="68">
        <v>13104</v>
      </c>
    </row>
    <row r="338" spans="1:6" x14ac:dyDescent="0.25">
      <c r="A338" s="170">
        <v>34759</v>
      </c>
      <c r="B338" s="81" t="s">
        <v>1958</v>
      </c>
      <c r="C338" s="81" t="s">
        <v>1959</v>
      </c>
      <c r="D338" s="82">
        <v>1763</v>
      </c>
      <c r="E338" s="82">
        <v>1260</v>
      </c>
      <c r="F338" s="68">
        <v>234</v>
      </c>
    </row>
    <row r="339" spans="1:6" x14ac:dyDescent="0.25">
      <c r="A339" s="170">
        <v>34768</v>
      </c>
      <c r="B339" s="81" t="s">
        <v>1958</v>
      </c>
      <c r="C339" s="81" t="s">
        <v>1959</v>
      </c>
      <c r="D339" s="82">
        <v>1516</v>
      </c>
      <c r="E339" s="82">
        <v>0</v>
      </c>
      <c r="F339" s="68">
        <v>9420</v>
      </c>
    </row>
    <row r="340" spans="1:6" x14ac:dyDescent="0.25">
      <c r="A340" s="170">
        <v>34793</v>
      </c>
      <c r="B340" s="81" t="s">
        <v>1958</v>
      </c>
      <c r="C340" s="81" t="s">
        <v>1959</v>
      </c>
      <c r="D340" s="82">
        <v>-3896</v>
      </c>
      <c r="E340" s="82">
        <v>0</v>
      </c>
      <c r="F340" s="68">
        <v>918</v>
      </c>
    </row>
    <row r="341" spans="1:6" x14ac:dyDescent="0.25">
      <c r="A341" s="170">
        <v>34794</v>
      </c>
      <c r="B341" s="81" t="s">
        <v>1958</v>
      </c>
      <c r="C341" s="81" t="s">
        <v>1959</v>
      </c>
      <c r="D341" s="82">
        <v>2346</v>
      </c>
      <c r="E341" s="82">
        <v>3564</v>
      </c>
      <c r="F341" s="68">
        <v>1200</v>
      </c>
    </row>
    <row r="342" spans="1:6" x14ac:dyDescent="0.25">
      <c r="A342" s="170">
        <v>34847</v>
      </c>
      <c r="B342" s="81" t="s">
        <v>1958</v>
      </c>
      <c r="C342" s="81" t="s">
        <v>1959</v>
      </c>
      <c r="D342" s="82">
        <v>837</v>
      </c>
      <c r="E342" s="82">
        <v>0</v>
      </c>
      <c r="F342" s="68">
        <v>5454</v>
      </c>
    </row>
    <row r="343" spans="1:6" x14ac:dyDescent="0.25">
      <c r="A343" s="170">
        <v>34849</v>
      </c>
      <c r="B343" s="81" t="s">
        <v>1958</v>
      </c>
      <c r="C343" s="81" t="s">
        <v>1959</v>
      </c>
      <c r="D343" s="82">
        <v>309</v>
      </c>
      <c r="E343" s="82">
        <v>624</v>
      </c>
      <c r="F343" s="68">
        <v>7092</v>
      </c>
    </row>
    <row r="344" spans="1:6" x14ac:dyDescent="0.25">
      <c r="A344" s="170">
        <v>34850</v>
      </c>
      <c r="B344" s="81" t="s">
        <v>1958</v>
      </c>
      <c r="C344" s="81" t="s">
        <v>1959</v>
      </c>
      <c r="D344" s="82">
        <v>4592</v>
      </c>
      <c r="E344" s="82">
        <v>0</v>
      </c>
      <c r="F344" s="68">
        <v>1560</v>
      </c>
    </row>
    <row r="345" spans="1:6" x14ac:dyDescent="0.25">
      <c r="A345" s="170">
        <v>34851</v>
      </c>
      <c r="B345" s="81" t="s">
        <v>1958</v>
      </c>
      <c r="C345" s="81" t="s">
        <v>1959</v>
      </c>
      <c r="D345" s="82">
        <v>19029</v>
      </c>
      <c r="E345" s="82">
        <v>12672</v>
      </c>
      <c r="F345" s="68">
        <v>-1728</v>
      </c>
    </row>
    <row r="346" spans="1:6" x14ac:dyDescent="0.25">
      <c r="A346" s="170">
        <v>34852</v>
      </c>
      <c r="B346" s="81" t="s">
        <v>1958</v>
      </c>
      <c r="C346" s="81" t="s">
        <v>1959</v>
      </c>
      <c r="D346" s="82">
        <v>10364</v>
      </c>
      <c r="E346" s="82">
        <v>6180</v>
      </c>
      <c r="F346" s="68">
        <v>324</v>
      </c>
    </row>
    <row r="347" spans="1:6" x14ac:dyDescent="0.25">
      <c r="A347" s="170">
        <v>34863</v>
      </c>
      <c r="B347" s="81" t="s">
        <v>1958</v>
      </c>
      <c r="C347" s="81" t="s">
        <v>1959</v>
      </c>
      <c r="D347" s="82">
        <v>8705</v>
      </c>
      <c r="E347" s="82">
        <v>7800</v>
      </c>
      <c r="F347" s="68">
        <v>5388</v>
      </c>
    </row>
    <row r="348" spans="1:6" x14ac:dyDescent="0.25">
      <c r="A348" s="170">
        <v>34871</v>
      </c>
      <c r="B348" s="81" t="s">
        <v>1958</v>
      </c>
      <c r="C348" s="81" t="s">
        <v>1959</v>
      </c>
      <c r="D348" s="82">
        <v>1935</v>
      </c>
      <c r="E348" s="82">
        <v>0</v>
      </c>
      <c r="F348" s="68">
        <v>3252</v>
      </c>
    </row>
    <row r="349" spans="1:6" x14ac:dyDescent="0.25">
      <c r="A349" s="170">
        <v>34874</v>
      </c>
      <c r="B349" s="81" t="s">
        <v>1958</v>
      </c>
      <c r="C349" s="81" t="s">
        <v>1959</v>
      </c>
      <c r="D349" s="82">
        <v>14840</v>
      </c>
      <c r="E349" s="82">
        <v>9552</v>
      </c>
      <c r="F349" s="68">
        <v>18150</v>
      </c>
    </row>
    <row r="350" spans="1:6" x14ac:dyDescent="0.25">
      <c r="A350" s="170">
        <v>34915</v>
      </c>
      <c r="B350" s="81" t="s">
        <v>1958</v>
      </c>
      <c r="C350" s="81" t="s">
        <v>1959</v>
      </c>
      <c r="D350" s="82">
        <v>9961</v>
      </c>
      <c r="E350" s="82">
        <v>7356</v>
      </c>
      <c r="F350" s="68">
        <v>18660</v>
      </c>
    </row>
    <row r="351" spans="1:6" x14ac:dyDescent="0.25">
      <c r="A351" s="170">
        <v>34921</v>
      </c>
      <c r="B351" s="81" t="s">
        <v>1958</v>
      </c>
      <c r="C351" s="81" t="s">
        <v>1959</v>
      </c>
      <c r="D351" s="82">
        <v>7309</v>
      </c>
      <c r="E351" s="82">
        <v>7062</v>
      </c>
      <c r="F351" s="68">
        <v>786</v>
      </c>
    </row>
    <row r="352" spans="1:6" x14ac:dyDescent="0.25">
      <c r="A352" s="170">
        <v>34932</v>
      </c>
      <c r="B352" s="81" t="s">
        <v>1958</v>
      </c>
      <c r="C352" s="81" t="s">
        <v>1959</v>
      </c>
      <c r="D352" s="82">
        <v>878</v>
      </c>
      <c r="E352" s="82">
        <v>1950</v>
      </c>
      <c r="F352" s="68">
        <v>12246</v>
      </c>
    </row>
    <row r="353" spans="1:6" x14ac:dyDescent="0.25">
      <c r="A353" s="170">
        <v>34936</v>
      </c>
      <c r="B353" s="81" t="s">
        <v>1958</v>
      </c>
      <c r="C353" s="81" t="s">
        <v>1959</v>
      </c>
      <c r="D353" s="82">
        <v>54</v>
      </c>
      <c r="E353" s="82">
        <v>0</v>
      </c>
      <c r="F353" s="68">
        <v>10218</v>
      </c>
    </row>
    <row r="354" spans="1:6" x14ac:dyDescent="0.25">
      <c r="A354" s="170">
        <v>34943</v>
      </c>
      <c r="B354" s="81" t="s">
        <v>1958</v>
      </c>
      <c r="C354" s="81" t="s">
        <v>1959</v>
      </c>
      <c r="D354" s="82">
        <v>2958</v>
      </c>
      <c r="E354" s="82">
        <v>786</v>
      </c>
      <c r="F354" s="68">
        <v>1200</v>
      </c>
    </row>
    <row r="355" spans="1:6" x14ac:dyDescent="0.25">
      <c r="A355" s="170">
        <v>34944</v>
      </c>
      <c r="B355" s="81" t="s">
        <v>1958</v>
      </c>
      <c r="C355" s="81" t="s">
        <v>1959</v>
      </c>
      <c r="D355" s="82">
        <v>6250</v>
      </c>
      <c r="E355" s="82">
        <v>4710</v>
      </c>
      <c r="F355" s="68">
        <v>3012</v>
      </c>
    </row>
    <row r="356" spans="1:6" x14ac:dyDescent="0.25">
      <c r="A356" s="170">
        <v>34945</v>
      </c>
      <c r="B356" s="81" t="s">
        <v>1958</v>
      </c>
      <c r="C356" s="81" t="s">
        <v>1959</v>
      </c>
      <c r="D356" s="82">
        <v>8347</v>
      </c>
      <c r="E356" s="82">
        <v>6720</v>
      </c>
      <c r="F356" s="68">
        <v>20832</v>
      </c>
    </row>
    <row r="357" spans="1:6" x14ac:dyDescent="0.25">
      <c r="A357" s="170">
        <v>34988</v>
      </c>
      <c r="B357" s="81" t="s">
        <v>1958</v>
      </c>
      <c r="C357" s="81" t="s">
        <v>1959</v>
      </c>
      <c r="D357" s="82">
        <v>2446</v>
      </c>
      <c r="E357" s="82">
        <v>2700</v>
      </c>
      <c r="F357" s="68">
        <v>28776</v>
      </c>
    </row>
    <row r="358" spans="1:6" x14ac:dyDescent="0.25">
      <c r="A358" s="170">
        <v>43000</v>
      </c>
      <c r="B358" s="81" t="s">
        <v>1958</v>
      </c>
      <c r="C358" s="81" t="s">
        <v>1959</v>
      </c>
      <c r="D358" s="82">
        <v>450</v>
      </c>
      <c r="E358" s="82">
        <v>450</v>
      </c>
      <c r="F358" s="68">
        <v>948</v>
      </c>
    </row>
    <row r="359" spans="1:6" x14ac:dyDescent="0.25">
      <c r="A359" s="170">
        <v>43004</v>
      </c>
      <c r="B359" s="81" t="s">
        <v>1958</v>
      </c>
      <c r="C359" s="81" t="s">
        <v>1959</v>
      </c>
      <c r="D359" s="82">
        <v>1260</v>
      </c>
      <c r="E359" s="82">
        <v>0</v>
      </c>
      <c r="F359" s="68">
        <v>750</v>
      </c>
    </row>
    <row r="360" spans="1:6" x14ac:dyDescent="0.25">
      <c r="A360" s="170">
        <v>43005</v>
      </c>
      <c r="B360" s="81" t="s">
        <v>1958</v>
      </c>
      <c r="C360" s="81" t="s">
        <v>1959</v>
      </c>
      <c r="D360" s="82">
        <v>2806</v>
      </c>
      <c r="E360" s="82">
        <v>0</v>
      </c>
      <c r="F360" s="68">
        <v>5328</v>
      </c>
    </row>
    <row r="361" spans="1:6" x14ac:dyDescent="0.25">
      <c r="A361" s="170">
        <v>43006</v>
      </c>
      <c r="B361" s="81" t="s">
        <v>1958</v>
      </c>
      <c r="C361" s="81" t="s">
        <v>1959</v>
      </c>
      <c r="D361" s="82">
        <v>3600</v>
      </c>
      <c r="E361" s="82">
        <v>0</v>
      </c>
      <c r="F361" s="68">
        <v>2718</v>
      </c>
    </row>
    <row r="362" spans="1:6" x14ac:dyDescent="0.25">
      <c r="A362" s="170">
        <v>43007</v>
      </c>
      <c r="B362" s="81" t="s">
        <v>1958</v>
      </c>
      <c r="C362" s="81" t="s">
        <v>1959</v>
      </c>
      <c r="D362" s="82">
        <v>0</v>
      </c>
      <c r="E362" s="82">
        <v>0</v>
      </c>
      <c r="F362" s="68">
        <v>-288</v>
      </c>
    </row>
    <row r="363" spans="1:6" x14ac:dyDescent="0.25">
      <c r="A363" s="170">
        <v>43008</v>
      </c>
      <c r="B363" s="81" t="s">
        <v>1958</v>
      </c>
      <c r="C363" s="81" t="s">
        <v>1959</v>
      </c>
      <c r="D363" s="82">
        <v>0</v>
      </c>
      <c r="E363" s="82">
        <v>0</v>
      </c>
      <c r="F363" s="68">
        <v>9216</v>
      </c>
    </row>
    <row r="364" spans="1:6" x14ac:dyDescent="0.25">
      <c r="A364" s="170">
        <v>43009</v>
      </c>
      <c r="B364" s="81" t="s">
        <v>1958</v>
      </c>
      <c r="C364" s="81" t="s">
        <v>1959</v>
      </c>
      <c r="D364" s="82">
        <v>0</v>
      </c>
      <c r="E364" s="82">
        <v>0</v>
      </c>
      <c r="F364" s="68">
        <v>1296</v>
      </c>
    </row>
    <row r="365" spans="1:6" x14ac:dyDescent="0.25">
      <c r="A365" s="170">
        <v>43010</v>
      </c>
      <c r="B365" s="81" t="s">
        <v>1958</v>
      </c>
      <c r="C365" s="81" t="s">
        <v>1959</v>
      </c>
      <c r="D365" s="82">
        <v>0</v>
      </c>
      <c r="E365" s="82">
        <v>0</v>
      </c>
      <c r="F365" s="68">
        <v>14772</v>
      </c>
    </row>
    <row r="366" spans="1:6" x14ac:dyDescent="0.25">
      <c r="A366" s="170">
        <v>43011</v>
      </c>
      <c r="B366" s="81" t="s">
        <v>1958</v>
      </c>
      <c r="C366" s="81" t="s">
        <v>1959</v>
      </c>
      <c r="D366" s="82">
        <v>0</v>
      </c>
      <c r="E366" s="82">
        <v>0</v>
      </c>
      <c r="F366" s="68">
        <v>1068</v>
      </c>
    </row>
    <row r="367" spans="1:6" x14ac:dyDescent="0.25">
      <c r="A367" s="170">
        <v>43012</v>
      </c>
      <c r="B367" s="81" t="s">
        <v>1958</v>
      </c>
      <c r="C367" s="81" t="s">
        <v>1959</v>
      </c>
      <c r="D367" s="82">
        <v>336</v>
      </c>
      <c r="E367" s="82">
        <v>336</v>
      </c>
      <c r="F367" s="68">
        <v>0</v>
      </c>
    </row>
    <row r="368" spans="1:6" x14ac:dyDescent="0.25">
      <c r="A368" s="170">
        <v>43015</v>
      </c>
      <c r="B368" s="81" t="s">
        <v>1958</v>
      </c>
      <c r="C368" s="81" t="s">
        <v>1959</v>
      </c>
      <c r="D368" s="82">
        <v>288</v>
      </c>
      <c r="E368" s="82">
        <v>0</v>
      </c>
      <c r="F368" s="68">
        <v>19716</v>
      </c>
    </row>
    <row r="369" spans="1:6" x14ac:dyDescent="0.25">
      <c r="A369" s="170">
        <v>43016</v>
      </c>
      <c r="B369" s="81" t="s">
        <v>1958</v>
      </c>
      <c r="C369" s="81" t="s">
        <v>1959</v>
      </c>
      <c r="D369" s="82">
        <v>0</v>
      </c>
      <c r="E369" s="82">
        <v>0</v>
      </c>
      <c r="F369" s="68">
        <v>6498</v>
      </c>
    </row>
    <row r="370" spans="1:6" x14ac:dyDescent="0.25">
      <c r="A370" s="170">
        <v>43017</v>
      </c>
      <c r="B370" s="81" t="s">
        <v>1958</v>
      </c>
      <c r="C370" s="81" t="s">
        <v>1959</v>
      </c>
      <c r="D370" s="82">
        <v>108</v>
      </c>
      <c r="E370" s="82">
        <v>0</v>
      </c>
      <c r="F370" s="68">
        <v>3846</v>
      </c>
    </row>
    <row r="371" spans="1:6" x14ac:dyDescent="0.25">
      <c r="A371" s="170">
        <v>43018</v>
      </c>
      <c r="B371" s="81" t="s">
        <v>1958</v>
      </c>
      <c r="C371" s="81" t="s">
        <v>1959</v>
      </c>
      <c r="D371" s="82">
        <v>0</v>
      </c>
      <c r="E371" s="82">
        <v>0</v>
      </c>
      <c r="F371" s="68">
        <v>11004</v>
      </c>
    </row>
    <row r="372" spans="1:6" x14ac:dyDescent="0.25">
      <c r="A372" s="170">
        <v>43019</v>
      </c>
      <c r="B372" s="81" t="s">
        <v>1958</v>
      </c>
      <c r="C372" s="81" t="s">
        <v>1959</v>
      </c>
      <c r="D372" s="82">
        <v>0</v>
      </c>
      <c r="E372" s="82">
        <v>0</v>
      </c>
      <c r="F372" s="68">
        <v>14514</v>
      </c>
    </row>
    <row r="373" spans="1:6" x14ac:dyDescent="0.25">
      <c r="A373" s="170">
        <v>43020</v>
      </c>
      <c r="B373" s="81" t="s">
        <v>1958</v>
      </c>
      <c r="C373" s="81" t="s">
        <v>1959</v>
      </c>
      <c r="D373" s="82">
        <v>4410</v>
      </c>
      <c r="E373" s="82">
        <v>0</v>
      </c>
      <c r="F373" s="68">
        <v>9780</v>
      </c>
    </row>
    <row r="374" spans="1:6" x14ac:dyDescent="0.25">
      <c r="A374" s="170">
        <v>43021</v>
      </c>
      <c r="B374" s="81" t="s">
        <v>1958</v>
      </c>
      <c r="C374" s="81" t="s">
        <v>1959</v>
      </c>
      <c r="D374" s="82">
        <v>5707</v>
      </c>
      <c r="E374" s="82">
        <v>1716</v>
      </c>
      <c r="F374" s="68">
        <v>1422</v>
      </c>
    </row>
    <row r="375" spans="1:6" x14ac:dyDescent="0.25">
      <c r="A375" s="170">
        <v>43022</v>
      </c>
      <c r="B375" s="81" t="s">
        <v>1958</v>
      </c>
      <c r="C375" s="81" t="s">
        <v>1959</v>
      </c>
      <c r="D375" s="82">
        <v>1500</v>
      </c>
      <c r="E375" s="82">
        <v>0</v>
      </c>
      <c r="F375" s="68">
        <v>5880</v>
      </c>
    </row>
    <row r="376" spans="1:6" x14ac:dyDescent="0.25">
      <c r="A376" s="170">
        <v>43023</v>
      </c>
      <c r="B376" s="81" t="s">
        <v>1958</v>
      </c>
      <c r="C376" s="81" t="s">
        <v>1959</v>
      </c>
      <c r="D376" s="82">
        <v>1778</v>
      </c>
      <c r="E376" s="82">
        <v>0</v>
      </c>
      <c r="F376" s="68">
        <v>13428</v>
      </c>
    </row>
    <row r="377" spans="1:6" x14ac:dyDescent="0.25">
      <c r="A377" s="170">
        <v>43024</v>
      </c>
      <c r="B377" s="81" t="s">
        <v>1958</v>
      </c>
      <c r="C377" s="81" t="s">
        <v>1959</v>
      </c>
      <c r="D377" s="82">
        <v>1632</v>
      </c>
      <c r="E377" s="82">
        <v>0</v>
      </c>
      <c r="F377" s="68">
        <v>2604</v>
      </c>
    </row>
    <row r="378" spans="1:6" x14ac:dyDescent="0.25">
      <c r="A378" s="170">
        <v>43067</v>
      </c>
      <c r="B378" s="81" t="s">
        <v>1958</v>
      </c>
      <c r="C378" s="81" t="s">
        <v>1959</v>
      </c>
      <c r="D378" s="82">
        <v>1560</v>
      </c>
      <c r="E378" s="82">
        <v>552</v>
      </c>
      <c r="F378" s="68">
        <v>3762</v>
      </c>
    </row>
    <row r="379" spans="1:6" x14ac:dyDescent="0.25">
      <c r="A379" s="170">
        <v>43068</v>
      </c>
      <c r="B379" s="81" t="s">
        <v>1958</v>
      </c>
      <c r="C379" s="81" t="s">
        <v>1959</v>
      </c>
      <c r="D379" s="82">
        <v>822</v>
      </c>
      <c r="E379" s="82">
        <v>816</v>
      </c>
      <c r="F379" s="68">
        <v>-1818</v>
      </c>
    </row>
    <row r="380" spans="1:6" x14ac:dyDescent="0.25">
      <c r="A380" s="170">
        <v>43085</v>
      </c>
      <c r="B380" s="81" t="s">
        <v>1958</v>
      </c>
      <c r="C380" s="81" t="s">
        <v>1959</v>
      </c>
      <c r="D380" s="82">
        <v>1656</v>
      </c>
      <c r="E380" s="82">
        <v>0</v>
      </c>
      <c r="F380" s="68">
        <v>7248</v>
      </c>
    </row>
    <row r="381" spans="1:6" x14ac:dyDescent="0.25">
      <c r="A381" s="170">
        <v>43086</v>
      </c>
      <c r="B381" s="81" t="s">
        <v>1958</v>
      </c>
      <c r="C381" s="81" t="s">
        <v>1959</v>
      </c>
      <c r="D381" s="82">
        <v>4283</v>
      </c>
      <c r="E381" s="82">
        <v>0</v>
      </c>
      <c r="F381" s="68">
        <v>17868</v>
      </c>
    </row>
    <row r="382" spans="1:6" x14ac:dyDescent="0.25">
      <c r="A382" s="170">
        <v>43087</v>
      </c>
      <c r="B382" s="81" t="s">
        <v>1958</v>
      </c>
      <c r="C382" s="81" t="s">
        <v>1959</v>
      </c>
      <c r="D382" s="82">
        <v>1152</v>
      </c>
      <c r="E382" s="82">
        <v>0</v>
      </c>
      <c r="F382" s="68">
        <v>3786</v>
      </c>
    </row>
    <row r="383" spans="1:6" x14ac:dyDescent="0.25">
      <c r="A383" s="170">
        <v>43089</v>
      </c>
      <c r="B383" s="81" t="s">
        <v>1958</v>
      </c>
      <c r="C383" s="81" t="s">
        <v>1959</v>
      </c>
      <c r="D383" s="82">
        <v>2358</v>
      </c>
      <c r="E383" s="82">
        <v>2358</v>
      </c>
      <c r="F383" s="68">
        <v>3036</v>
      </c>
    </row>
    <row r="384" spans="1:6" x14ac:dyDescent="0.25">
      <c r="A384" s="170">
        <v>43090</v>
      </c>
      <c r="B384" s="81" t="s">
        <v>1958</v>
      </c>
      <c r="C384" s="81" t="s">
        <v>1959</v>
      </c>
      <c r="D384" s="82">
        <v>10916</v>
      </c>
      <c r="E384" s="82">
        <v>11832</v>
      </c>
      <c r="F384" s="68">
        <v>20888</v>
      </c>
    </row>
    <row r="385" spans="1:6" x14ac:dyDescent="0.25">
      <c r="A385" s="170">
        <v>43091</v>
      </c>
      <c r="B385" s="81" t="s">
        <v>1958</v>
      </c>
      <c r="C385" s="81" t="s">
        <v>1959</v>
      </c>
      <c r="D385" s="82">
        <v>822</v>
      </c>
      <c r="E385" s="82">
        <v>822</v>
      </c>
      <c r="F385" s="68">
        <v>60</v>
      </c>
    </row>
    <row r="386" spans="1:6" x14ac:dyDescent="0.25">
      <c r="A386" s="170">
        <v>43092</v>
      </c>
      <c r="B386" s="81" t="s">
        <v>1958</v>
      </c>
      <c r="C386" s="81" t="s">
        <v>1959</v>
      </c>
      <c r="D386" s="82">
        <v>534</v>
      </c>
      <c r="E386" s="82">
        <v>534</v>
      </c>
      <c r="F386" s="68">
        <v>-780</v>
      </c>
    </row>
    <row r="387" spans="1:6" x14ac:dyDescent="0.25">
      <c r="A387" s="170">
        <v>43096</v>
      </c>
      <c r="B387" s="81" t="s">
        <v>1958</v>
      </c>
      <c r="C387" s="81" t="s">
        <v>1959</v>
      </c>
      <c r="D387" s="82">
        <v>0</v>
      </c>
      <c r="E387" s="82">
        <v>0</v>
      </c>
      <c r="F387" s="68">
        <v>1194</v>
      </c>
    </row>
    <row r="388" spans="1:6" x14ac:dyDescent="0.25">
      <c r="A388" s="170">
        <v>43097</v>
      </c>
      <c r="B388" s="81" t="s">
        <v>1958</v>
      </c>
      <c r="C388" s="81" t="s">
        <v>1959</v>
      </c>
      <c r="D388" s="82">
        <v>0</v>
      </c>
      <c r="E388" s="82">
        <v>0</v>
      </c>
      <c r="F388" s="68">
        <v>31212</v>
      </c>
    </row>
    <row r="389" spans="1:6" x14ac:dyDescent="0.25">
      <c r="A389" s="170">
        <v>43098</v>
      </c>
      <c r="B389" s="81" t="s">
        <v>1958</v>
      </c>
      <c r="C389" s="81" t="s">
        <v>1959</v>
      </c>
      <c r="D389" s="82">
        <v>0</v>
      </c>
      <c r="E389" s="82">
        <v>0</v>
      </c>
      <c r="F389" s="68">
        <v>5316</v>
      </c>
    </row>
    <row r="390" spans="1:6" x14ac:dyDescent="0.25">
      <c r="A390" s="170">
        <v>43099</v>
      </c>
      <c r="B390" s="81" t="s">
        <v>1958</v>
      </c>
      <c r="C390" s="81" t="s">
        <v>1959</v>
      </c>
      <c r="D390" s="82">
        <v>1103</v>
      </c>
      <c r="E390" s="82">
        <v>1098</v>
      </c>
      <c r="F390" s="68">
        <v>12618</v>
      </c>
    </row>
    <row r="391" spans="1:6" x14ac:dyDescent="0.25">
      <c r="A391" s="170">
        <v>43110</v>
      </c>
      <c r="B391" s="81" t="s">
        <v>1958</v>
      </c>
      <c r="C391" s="81" t="s">
        <v>1959</v>
      </c>
      <c r="D391" s="82">
        <v>1800</v>
      </c>
      <c r="E391" s="82">
        <v>1800</v>
      </c>
      <c r="F391" s="68">
        <v>635</v>
      </c>
    </row>
    <row r="392" spans="1:6" x14ac:dyDescent="0.25">
      <c r="A392" s="170">
        <v>43111</v>
      </c>
      <c r="B392" s="81" t="s">
        <v>1958</v>
      </c>
      <c r="C392" s="81" t="s">
        <v>1959</v>
      </c>
      <c r="D392" s="82">
        <v>3690</v>
      </c>
      <c r="E392" s="82">
        <v>3690</v>
      </c>
      <c r="F392" s="68">
        <v>16194</v>
      </c>
    </row>
    <row r="393" spans="1:6" x14ac:dyDescent="0.25">
      <c r="A393" s="170">
        <v>43113</v>
      </c>
      <c r="B393" s="81" t="s">
        <v>1958</v>
      </c>
      <c r="C393" s="81" t="s">
        <v>1959</v>
      </c>
      <c r="D393" s="82">
        <v>842</v>
      </c>
      <c r="E393" s="82">
        <v>1620</v>
      </c>
      <c r="F393" s="68">
        <v>4152</v>
      </c>
    </row>
    <row r="394" spans="1:6" x14ac:dyDescent="0.25">
      <c r="A394" s="170">
        <v>43114</v>
      </c>
      <c r="B394" s="81" t="s">
        <v>1958</v>
      </c>
      <c r="C394" s="81" t="s">
        <v>1959</v>
      </c>
      <c r="D394" s="82">
        <v>-555</v>
      </c>
      <c r="E394" s="82">
        <v>180</v>
      </c>
      <c r="F394" s="68">
        <v>14898</v>
      </c>
    </row>
    <row r="395" spans="1:6" x14ac:dyDescent="0.25">
      <c r="A395" s="170">
        <v>43116</v>
      </c>
      <c r="B395" s="81" t="s">
        <v>1958</v>
      </c>
      <c r="C395" s="81" t="s">
        <v>1959</v>
      </c>
      <c r="D395" s="82">
        <v>6670</v>
      </c>
      <c r="E395" s="82">
        <v>6042</v>
      </c>
      <c r="F395" s="68">
        <v>-8724</v>
      </c>
    </row>
    <row r="396" spans="1:6" x14ac:dyDescent="0.25">
      <c r="A396" s="170">
        <v>43120</v>
      </c>
      <c r="B396" s="81" t="s">
        <v>1958</v>
      </c>
      <c r="C396" s="81" t="s">
        <v>1959</v>
      </c>
      <c r="D396" s="82">
        <v>3234</v>
      </c>
      <c r="E396" s="82">
        <v>0</v>
      </c>
      <c r="F396" s="68">
        <v>5304</v>
      </c>
    </row>
    <row r="397" spans="1:6" x14ac:dyDescent="0.25">
      <c r="A397" s="170">
        <v>43121</v>
      </c>
      <c r="B397" s="81" t="s">
        <v>1958</v>
      </c>
      <c r="C397" s="81" t="s">
        <v>1959</v>
      </c>
      <c r="D397" s="82">
        <v>11185</v>
      </c>
      <c r="E397" s="82">
        <v>9396</v>
      </c>
      <c r="F397" s="68">
        <v>7860</v>
      </c>
    </row>
    <row r="398" spans="1:6" x14ac:dyDescent="0.25">
      <c r="A398" s="170">
        <v>43125</v>
      </c>
      <c r="B398" s="81" t="s">
        <v>1958</v>
      </c>
      <c r="C398" s="81" t="s">
        <v>1959</v>
      </c>
      <c r="D398" s="82">
        <v>1140</v>
      </c>
      <c r="E398" s="82">
        <v>732</v>
      </c>
      <c r="F398" s="68">
        <v>-1500</v>
      </c>
    </row>
    <row r="399" spans="1:6" x14ac:dyDescent="0.25">
      <c r="A399" s="170">
        <v>43126</v>
      </c>
      <c r="B399" s="81" t="s">
        <v>1958</v>
      </c>
      <c r="C399" s="81" t="s">
        <v>1959</v>
      </c>
      <c r="D399" s="82">
        <v>620</v>
      </c>
      <c r="E399" s="82">
        <v>600</v>
      </c>
      <c r="F399" s="68">
        <v>23046</v>
      </c>
    </row>
    <row r="400" spans="1:6" x14ac:dyDescent="0.25">
      <c r="A400" s="170">
        <v>43317</v>
      </c>
      <c r="B400" s="81" t="s">
        <v>1958</v>
      </c>
      <c r="C400" s="81" t="s">
        <v>1959</v>
      </c>
      <c r="D400" s="82">
        <v>5069</v>
      </c>
      <c r="E400" s="82">
        <v>5280</v>
      </c>
      <c r="F400" s="68">
        <v>1974</v>
      </c>
    </row>
    <row r="401" spans="1:6" x14ac:dyDescent="0.25">
      <c r="A401" s="170">
        <v>43459</v>
      </c>
      <c r="B401" s="81" t="s">
        <v>1958</v>
      </c>
      <c r="C401" s="81" t="s">
        <v>1959</v>
      </c>
      <c r="D401" s="82">
        <v>4814</v>
      </c>
      <c r="E401" s="82">
        <v>3216</v>
      </c>
      <c r="F401" s="68">
        <v>-6210</v>
      </c>
    </row>
    <row r="402" spans="1:6" x14ac:dyDescent="0.25">
      <c r="A402" s="170">
        <v>43460</v>
      </c>
      <c r="B402" s="81" t="s">
        <v>1958</v>
      </c>
      <c r="C402" s="81" t="s">
        <v>1959</v>
      </c>
      <c r="D402" s="82">
        <v>4746</v>
      </c>
      <c r="E402" s="82">
        <v>3096</v>
      </c>
      <c r="F402" s="68">
        <v>2346</v>
      </c>
    </row>
    <row r="403" spans="1:6" x14ac:dyDescent="0.25">
      <c r="A403" s="170">
        <v>43518</v>
      </c>
      <c r="B403" s="81" t="s">
        <v>1958</v>
      </c>
      <c r="C403" s="81" t="s">
        <v>1959</v>
      </c>
      <c r="D403" s="82">
        <v>0</v>
      </c>
      <c r="E403" s="82">
        <v>0</v>
      </c>
      <c r="F403" s="68">
        <v>11094</v>
      </c>
    </row>
    <row r="404" spans="1:6" x14ac:dyDescent="0.25">
      <c r="A404" s="170">
        <v>43519</v>
      </c>
      <c r="B404" s="81" t="s">
        <v>1958</v>
      </c>
      <c r="C404" s="81" t="s">
        <v>1959</v>
      </c>
      <c r="D404" s="82">
        <v>0</v>
      </c>
      <c r="E404" s="82">
        <v>0</v>
      </c>
      <c r="F404" s="68">
        <v>3558</v>
      </c>
    </row>
    <row r="405" spans="1:6" x14ac:dyDescent="0.25">
      <c r="A405" s="170">
        <v>43735</v>
      </c>
      <c r="B405" s="81" t="s">
        <v>1958</v>
      </c>
      <c r="C405" s="81" t="s">
        <v>1959</v>
      </c>
      <c r="D405" s="82">
        <v>5632</v>
      </c>
      <c r="E405" s="82">
        <v>5400</v>
      </c>
      <c r="F405" s="68">
        <v>-4086</v>
      </c>
    </row>
    <row r="406" spans="1:6" x14ac:dyDescent="0.25">
      <c r="A406" s="170">
        <v>43757</v>
      </c>
      <c r="B406" s="81" t="s">
        <v>1958</v>
      </c>
      <c r="C406" s="81" t="s">
        <v>1959</v>
      </c>
      <c r="D406" s="82">
        <v>2310</v>
      </c>
      <c r="E406" s="82">
        <v>0</v>
      </c>
      <c r="F406" s="68">
        <v>3126</v>
      </c>
    </row>
    <row r="407" spans="1:6" x14ac:dyDescent="0.25">
      <c r="A407" s="170">
        <v>43762</v>
      </c>
      <c r="B407" s="81" t="s">
        <v>1958</v>
      </c>
      <c r="C407" s="81" t="s">
        <v>1959</v>
      </c>
      <c r="D407" s="82">
        <v>7016</v>
      </c>
      <c r="E407" s="82">
        <v>6300</v>
      </c>
      <c r="F407" s="68">
        <v>2256</v>
      </c>
    </row>
    <row r="408" spans="1:6" x14ac:dyDescent="0.25">
      <c r="A408" s="170">
        <v>43763</v>
      </c>
      <c r="B408" s="81" t="s">
        <v>1958</v>
      </c>
      <c r="C408" s="81" t="s">
        <v>1959</v>
      </c>
      <c r="D408" s="82">
        <v>38</v>
      </c>
      <c r="E408" s="82">
        <v>0</v>
      </c>
      <c r="F408" s="68">
        <v>684</v>
      </c>
    </row>
    <row r="409" spans="1:6" x14ac:dyDescent="0.25">
      <c r="A409" s="170">
        <v>43772</v>
      </c>
      <c r="B409" s="81" t="s">
        <v>1958</v>
      </c>
      <c r="C409" s="81" t="s">
        <v>1959</v>
      </c>
      <c r="D409" s="82">
        <v>14983</v>
      </c>
      <c r="E409" s="82">
        <v>11412</v>
      </c>
      <c r="F409" s="68">
        <v>66648</v>
      </c>
    </row>
    <row r="410" spans="1:6" x14ac:dyDescent="0.25">
      <c r="A410" s="170">
        <v>43964</v>
      </c>
      <c r="B410" s="81" t="s">
        <v>1958</v>
      </c>
      <c r="C410" s="81" t="s">
        <v>1959</v>
      </c>
      <c r="D410" s="82">
        <v>1640</v>
      </c>
      <c r="E410" s="82">
        <v>720</v>
      </c>
      <c r="F410" s="68">
        <v>420</v>
      </c>
    </row>
    <row r="411" spans="1:6" x14ac:dyDescent="0.25">
      <c r="A411" s="170">
        <v>43965</v>
      </c>
      <c r="B411" s="81" t="s">
        <v>1958</v>
      </c>
      <c r="C411" s="81" t="s">
        <v>1959</v>
      </c>
      <c r="D411" s="82">
        <v>2123</v>
      </c>
      <c r="E411" s="82">
        <v>960</v>
      </c>
      <c r="F411" s="68">
        <v>7176</v>
      </c>
    </row>
    <row r="412" spans="1:6" x14ac:dyDescent="0.25">
      <c r="A412" s="170">
        <v>43984</v>
      </c>
      <c r="B412" s="81" t="s">
        <v>1958</v>
      </c>
      <c r="C412" s="81" t="s">
        <v>1959</v>
      </c>
      <c r="D412" s="82">
        <v>12282</v>
      </c>
      <c r="E412" s="82">
        <v>4320</v>
      </c>
      <c r="F412" s="68">
        <v>16950</v>
      </c>
    </row>
    <row r="413" spans="1:6" x14ac:dyDescent="0.25">
      <c r="A413" s="170">
        <v>95003</v>
      </c>
      <c r="B413" s="81" t="s">
        <v>1958</v>
      </c>
      <c r="C413" s="81" t="s">
        <v>1959</v>
      </c>
      <c r="D413" s="82">
        <v>1483</v>
      </c>
      <c r="E413" s="82">
        <v>960</v>
      </c>
      <c r="F413" s="68">
        <v>4128</v>
      </c>
    </row>
    <row r="414" spans="1:6" x14ac:dyDescent="0.25">
      <c r="A414" s="170">
        <v>95004</v>
      </c>
      <c r="B414" s="81" t="s">
        <v>1958</v>
      </c>
      <c r="C414" s="81" t="s">
        <v>1959</v>
      </c>
      <c r="D414" s="82">
        <v>7663</v>
      </c>
      <c r="E414" s="82">
        <v>25260</v>
      </c>
      <c r="F414" s="68">
        <v>6798</v>
      </c>
    </row>
    <row r="415" spans="1:6" x14ac:dyDescent="0.25">
      <c r="A415" s="170">
        <v>95007</v>
      </c>
      <c r="B415" s="81" t="s">
        <v>1958</v>
      </c>
      <c r="C415" s="81" t="s">
        <v>1959</v>
      </c>
      <c r="D415" s="82">
        <v>-6808</v>
      </c>
      <c r="E415" s="82">
        <v>0</v>
      </c>
      <c r="F415" s="68">
        <v>648</v>
      </c>
    </row>
    <row r="416" spans="1:6" x14ac:dyDescent="0.25">
      <c r="A416" s="170">
        <v>95050</v>
      </c>
      <c r="B416" s="81" t="s">
        <v>1958</v>
      </c>
      <c r="C416" s="81" t="s">
        <v>1959</v>
      </c>
      <c r="D416" s="82">
        <v>1107</v>
      </c>
      <c r="E416" s="82">
        <v>0</v>
      </c>
      <c r="F416" s="68">
        <v>8286</v>
      </c>
    </row>
    <row r="417" spans="1:6" x14ac:dyDescent="0.25">
      <c r="A417" s="170">
        <v>95055</v>
      </c>
      <c r="B417" s="81" t="s">
        <v>1958</v>
      </c>
      <c r="C417" s="81" t="s">
        <v>1959</v>
      </c>
      <c r="D417" s="82">
        <v>46</v>
      </c>
      <c r="E417" s="82">
        <v>0</v>
      </c>
      <c r="F417" s="68">
        <v>2334</v>
      </c>
    </row>
    <row r="418" spans="1:6" x14ac:dyDescent="0.25">
      <c r="A418" s="170">
        <v>95076</v>
      </c>
      <c r="B418" s="81" t="s">
        <v>1958</v>
      </c>
      <c r="C418" s="81" t="s">
        <v>1959</v>
      </c>
      <c r="D418" s="82">
        <v>-1978</v>
      </c>
      <c r="E418" s="82">
        <v>4440</v>
      </c>
      <c r="F418" s="68">
        <v>864</v>
      </c>
    </row>
    <row r="419" spans="1:6" x14ac:dyDescent="0.25">
      <c r="A419" s="170">
        <v>95085</v>
      </c>
      <c r="B419" s="81" t="s">
        <v>1958</v>
      </c>
      <c r="C419" s="81" t="s">
        <v>1959</v>
      </c>
      <c r="D419" s="82">
        <v>680</v>
      </c>
      <c r="E419" s="82">
        <v>0</v>
      </c>
      <c r="F419" s="68">
        <v>-6024</v>
      </c>
    </row>
    <row r="420" spans="1:6" x14ac:dyDescent="0.25">
      <c r="A420" s="170">
        <v>95087</v>
      </c>
      <c r="B420" s="81" t="s">
        <v>1958</v>
      </c>
      <c r="C420" s="81" t="s">
        <v>1959</v>
      </c>
      <c r="D420" s="82">
        <v>348</v>
      </c>
      <c r="E420" s="82">
        <v>4068</v>
      </c>
      <c r="F420" s="68">
        <v>2346</v>
      </c>
    </row>
    <row r="421" spans="1:6" x14ac:dyDescent="0.25">
      <c r="A421" s="170">
        <v>95089</v>
      </c>
      <c r="B421" s="81" t="s">
        <v>1958</v>
      </c>
      <c r="C421" s="81" t="s">
        <v>1959</v>
      </c>
      <c r="D421" s="82">
        <v>8437</v>
      </c>
      <c r="E421" s="82">
        <v>8112</v>
      </c>
      <c r="F421" s="68">
        <v>2142</v>
      </c>
    </row>
    <row r="422" spans="1:6" x14ac:dyDescent="0.25">
      <c r="A422" s="170">
        <v>95092</v>
      </c>
      <c r="B422" s="81" t="s">
        <v>1958</v>
      </c>
      <c r="C422" s="81" t="s">
        <v>1959</v>
      </c>
      <c r="D422" s="82">
        <v>622</v>
      </c>
      <c r="E422" s="82">
        <v>0</v>
      </c>
      <c r="F422" s="68">
        <v>-6984</v>
      </c>
    </row>
    <row r="423" spans="1:6" x14ac:dyDescent="0.25">
      <c r="A423" s="170">
        <v>95108</v>
      </c>
      <c r="B423" s="81" t="s">
        <v>1958</v>
      </c>
      <c r="C423" s="81" t="s">
        <v>1959</v>
      </c>
      <c r="D423" s="82">
        <v>12983</v>
      </c>
      <c r="E423" s="82">
        <v>14130</v>
      </c>
      <c r="F423" s="68">
        <v>1968</v>
      </c>
    </row>
    <row r="424" spans="1:6" x14ac:dyDescent="0.25">
      <c r="A424" s="170">
        <v>95109</v>
      </c>
      <c r="B424" s="81" t="s">
        <v>1958</v>
      </c>
      <c r="C424" s="81" t="s">
        <v>1959</v>
      </c>
      <c r="D424" s="82">
        <v>19906</v>
      </c>
      <c r="E424" s="82">
        <v>18090</v>
      </c>
      <c r="F424" s="68">
        <v>47850</v>
      </c>
    </row>
    <row r="425" spans="1:6" x14ac:dyDescent="0.25">
      <c r="A425" s="170">
        <v>95116</v>
      </c>
      <c r="B425" s="81" t="s">
        <v>1958</v>
      </c>
      <c r="C425" s="81" t="s">
        <v>1959</v>
      </c>
      <c r="D425" s="82">
        <v>7013</v>
      </c>
      <c r="E425" s="82">
        <v>8724</v>
      </c>
      <c r="F425" s="68">
        <v>-6768</v>
      </c>
    </row>
    <row r="426" spans="1:6" x14ac:dyDescent="0.25">
      <c r="A426" s="170">
        <v>95117</v>
      </c>
      <c r="B426" s="81" t="s">
        <v>1958</v>
      </c>
      <c r="C426" s="81" t="s">
        <v>1959</v>
      </c>
      <c r="D426" s="82">
        <v>8378</v>
      </c>
      <c r="E426" s="82">
        <v>6324</v>
      </c>
      <c r="F426" s="68">
        <v>6552</v>
      </c>
    </row>
    <row r="427" spans="1:6" x14ac:dyDescent="0.25">
      <c r="A427" s="170">
        <v>95119</v>
      </c>
      <c r="B427" s="81" t="s">
        <v>1958</v>
      </c>
      <c r="C427" s="81" t="s">
        <v>1959</v>
      </c>
      <c r="D427" s="82">
        <v>12981</v>
      </c>
      <c r="E427" s="82">
        <v>15576</v>
      </c>
      <c r="F427" s="68">
        <v>8850</v>
      </c>
    </row>
    <row r="428" spans="1:6" x14ac:dyDescent="0.25">
      <c r="A428" s="170">
        <v>95126</v>
      </c>
      <c r="B428" s="81" t="s">
        <v>1958</v>
      </c>
      <c r="C428" s="81" t="s">
        <v>1959</v>
      </c>
      <c r="D428" s="82">
        <v>12465</v>
      </c>
      <c r="E428" s="82">
        <v>4032</v>
      </c>
      <c r="F428" s="68">
        <v>2526</v>
      </c>
    </row>
    <row r="429" spans="1:6" x14ac:dyDescent="0.25">
      <c r="A429" s="170">
        <v>95127</v>
      </c>
      <c r="B429" s="81" t="s">
        <v>1958</v>
      </c>
      <c r="C429" s="81" t="s">
        <v>1959</v>
      </c>
      <c r="D429" s="82">
        <v>18897</v>
      </c>
      <c r="E429" s="82">
        <v>12420</v>
      </c>
      <c r="F429" s="68">
        <v>29862</v>
      </c>
    </row>
    <row r="430" spans="1:6" x14ac:dyDescent="0.25">
      <c r="A430" s="170">
        <v>95152</v>
      </c>
      <c r="B430" s="81" t="s">
        <v>1958</v>
      </c>
      <c r="C430" s="81" t="s">
        <v>1959</v>
      </c>
      <c r="D430" s="82">
        <v>6304</v>
      </c>
      <c r="E430" s="82">
        <v>5538</v>
      </c>
      <c r="F430" s="68">
        <v>61206</v>
      </c>
    </row>
    <row r="431" spans="1:6" x14ac:dyDescent="0.25">
      <c r="A431" s="170">
        <v>95161</v>
      </c>
      <c r="B431" s="81" t="s">
        <v>1958</v>
      </c>
      <c r="C431" s="81" t="s">
        <v>1959</v>
      </c>
      <c r="D431" s="82">
        <v>-4466</v>
      </c>
      <c r="E431" s="82">
        <v>0</v>
      </c>
      <c r="F431" s="68">
        <v>3048</v>
      </c>
    </row>
    <row r="432" spans="1:6" x14ac:dyDescent="0.25">
      <c r="A432" s="170">
        <v>95166</v>
      </c>
      <c r="B432" s="81" t="s">
        <v>1958</v>
      </c>
      <c r="C432" s="81" t="s">
        <v>1959</v>
      </c>
      <c r="D432" s="82">
        <v>4862</v>
      </c>
      <c r="E432" s="82">
        <v>4062</v>
      </c>
      <c r="F432" s="68">
        <v>5850</v>
      </c>
    </row>
    <row r="433" spans="1:6" x14ac:dyDescent="0.25">
      <c r="A433" s="170">
        <v>95172</v>
      </c>
      <c r="B433" s="81" t="s">
        <v>1958</v>
      </c>
      <c r="C433" s="81" t="s">
        <v>1959</v>
      </c>
      <c r="D433" s="82">
        <v>4435</v>
      </c>
      <c r="E433" s="82">
        <v>1680</v>
      </c>
      <c r="F433" s="68">
        <v>7314</v>
      </c>
    </row>
    <row r="434" spans="1:6" x14ac:dyDescent="0.25">
      <c r="A434" s="170">
        <v>95191</v>
      </c>
      <c r="B434" s="81" t="s">
        <v>1958</v>
      </c>
      <c r="C434" s="81" t="s">
        <v>1959</v>
      </c>
      <c r="D434" s="82">
        <v>228</v>
      </c>
      <c r="E434" s="82">
        <v>0</v>
      </c>
      <c r="F434" s="68">
        <v>192</v>
      </c>
    </row>
    <row r="435" spans="1:6" x14ac:dyDescent="0.25">
      <c r="A435" s="170">
        <v>95192</v>
      </c>
      <c r="B435" s="81" t="s">
        <v>1958</v>
      </c>
      <c r="C435" s="81" t="s">
        <v>1959</v>
      </c>
      <c r="D435" s="82">
        <v>12326</v>
      </c>
      <c r="E435" s="82">
        <v>11010</v>
      </c>
      <c r="F435" s="68">
        <v>7008</v>
      </c>
    </row>
    <row r="436" spans="1:6" x14ac:dyDescent="0.25">
      <c r="A436" s="170">
        <v>95193</v>
      </c>
      <c r="B436" s="81" t="s">
        <v>1958</v>
      </c>
      <c r="C436" s="81" t="s">
        <v>1959</v>
      </c>
      <c r="D436" s="82">
        <v>5041</v>
      </c>
      <c r="E436" s="82">
        <v>2826</v>
      </c>
      <c r="F436" s="68">
        <v>1068</v>
      </c>
    </row>
    <row r="437" spans="1:6" x14ac:dyDescent="0.25">
      <c r="A437" s="170">
        <v>95195</v>
      </c>
      <c r="B437" s="81" t="s">
        <v>1958</v>
      </c>
      <c r="C437" s="81" t="s">
        <v>1959</v>
      </c>
      <c r="D437" s="82">
        <v>12392</v>
      </c>
      <c r="E437" s="82">
        <v>10878</v>
      </c>
      <c r="F437" s="68">
        <v>7740</v>
      </c>
    </row>
    <row r="438" spans="1:6" x14ac:dyDescent="0.25">
      <c r="A438" s="170">
        <v>95197</v>
      </c>
      <c r="B438" s="81" t="s">
        <v>1958</v>
      </c>
      <c r="C438" s="81" t="s">
        <v>1959</v>
      </c>
      <c r="D438" s="82">
        <v>10137</v>
      </c>
      <c r="E438" s="82">
        <v>8814</v>
      </c>
      <c r="F438" s="68">
        <v>3498</v>
      </c>
    </row>
    <row r="439" spans="1:6" x14ac:dyDescent="0.25">
      <c r="A439" s="170">
        <v>95232</v>
      </c>
      <c r="B439" s="81" t="s">
        <v>1958</v>
      </c>
      <c r="C439" s="81" t="s">
        <v>1959</v>
      </c>
      <c r="D439" s="82">
        <v>1866</v>
      </c>
      <c r="E439" s="82">
        <v>0</v>
      </c>
      <c r="F439" s="68">
        <v>21636</v>
      </c>
    </row>
    <row r="440" spans="1:6" x14ac:dyDescent="0.25">
      <c r="A440" s="170">
        <v>95238</v>
      </c>
      <c r="B440" s="81" t="s">
        <v>1958</v>
      </c>
      <c r="C440" s="81" t="s">
        <v>1959</v>
      </c>
      <c r="D440" s="82">
        <v>1725</v>
      </c>
      <c r="E440" s="82">
        <v>0</v>
      </c>
      <c r="F440" s="68">
        <v>840</v>
      </c>
    </row>
    <row r="441" spans="1:6" x14ac:dyDescent="0.25">
      <c r="A441" s="170">
        <v>95239</v>
      </c>
      <c r="B441" s="81" t="s">
        <v>1958</v>
      </c>
      <c r="C441" s="81" t="s">
        <v>1959</v>
      </c>
      <c r="D441" s="82">
        <v>1189</v>
      </c>
      <c r="E441" s="82">
        <v>1440</v>
      </c>
      <c r="F441" s="68">
        <v>19074</v>
      </c>
    </row>
    <row r="442" spans="1:6" x14ac:dyDescent="0.25">
      <c r="A442" s="170">
        <v>95241</v>
      </c>
      <c r="B442" s="81" t="s">
        <v>1958</v>
      </c>
      <c r="C442" s="81" t="s">
        <v>1959</v>
      </c>
      <c r="D442" s="82">
        <v>4434</v>
      </c>
      <c r="E442" s="82">
        <v>6096</v>
      </c>
      <c r="F442" s="68">
        <v>14808</v>
      </c>
    </row>
    <row r="443" spans="1:6" x14ac:dyDescent="0.25">
      <c r="A443" s="170">
        <v>95243</v>
      </c>
      <c r="B443" s="81" t="s">
        <v>1958</v>
      </c>
      <c r="C443" s="81" t="s">
        <v>1959</v>
      </c>
      <c r="D443" s="82">
        <v>5602</v>
      </c>
      <c r="E443" s="82">
        <v>1890</v>
      </c>
      <c r="F443" s="68">
        <v>5946</v>
      </c>
    </row>
    <row r="444" spans="1:6" x14ac:dyDescent="0.25">
      <c r="A444" s="170">
        <v>95267</v>
      </c>
      <c r="B444" s="81" t="s">
        <v>1958</v>
      </c>
      <c r="C444" s="81" t="s">
        <v>1959</v>
      </c>
      <c r="D444" s="82">
        <v>549</v>
      </c>
      <c r="E444" s="82">
        <v>0</v>
      </c>
      <c r="F444" s="68">
        <v>29616</v>
      </c>
    </row>
    <row r="445" spans="1:6" x14ac:dyDescent="0.25">
      <c r="A445" s="170">
        <v>95269</v>
      </c>
      <c r="B445" s="81" t="s">
        <v>1958</v>
      </c>
      <c r="C445" s="81" t="s">
        <v>1959</v>
      </c>
      <c r="D445" s="82">
        <v>6975</v>
      </c>
      <c r="E445" s="82">
        <v>3462</v>
      </c>
      <c r="F445" s="68">
        <v>-3858</v>
      </c>
    </row>
    <row r="446" spans="1:6" x14ac:dyDescent="0.25">
      <c r="A446" s="170">
        <v>95270</v>
      </c>
      <c r="B446" s="81" t="s">
        <v>1958</v>
      </c>
      <c r="C446" s="81" t="s">
        <v>1959</v>
      </c>
      <c r="D446" s="82">
        <v>-18</v>
      </c>
      <c r="E446" s="82">
        <v>0</v>
      </c>
      <c r="F446" s="68">
        <v>8394</v>
      </c>
    </row>
    <row r="447" spans="1:6" x14ac:dyDescent="0.25">
      <c r="A447" s="170">
        <v>95271</v>
      </c>
      <c r="B447" s="81" t="s">
        <v>1958</v>
      </c>
      <c r="C447" s="81" t="s">
        <v>1959</v>
      </c>
      <c r="D447" s="82">
        <v>2367</v>
      </c>
      <c r="E447" s="82">
        <v>648</v>
      </c>
      <c r="F447" s="68">
        <v>11954</v>
      </c>
    </row>
    <row r="448" spans="1:6" x14ac:dyDescent="0.25">
      <c r="A448" s="170">
        <v>95273</v>
      </c>
      <c r="B448" s="81" t="s">
        <v>1958</v>
      </c>
      <c r="C448" s="81" t="s">
        <v>1959</v>
      </c>
      <c r="D448" s="82">
        <v>5675</v>
      </c>
      <c r="E448" s="82">
        <v>6042</v>
      </c>
      <c r="F448" s="68">
        <v>3400</v>
      </c>
    </row>
    <row r="449" spans="1:6" x14ac:dyDescent="0.25">
      <c r="A449" s="170">
        <v>95275</v>
      </c>
      <c r="B449" s="81" t="s">
        <v>1958</v>
      </c>
      <c r="C449" s="81" t="s">
        <v>1959</v>
      </c>
      <c r="D449" s="82">
        <v>7460</v>
      </c>
      <c r="E449" s="82">
        <v>6240</v>
      </c>
      <c r="F449" s="68">
        <v>4224</v>
      </c>
    </row>
    <row r="450" spans="1:6" x14ac:dyDescent="0.25">
      <c r="A450" s="170">
        <v>95278</v>
      </c>
      <c r="B450" s="81" t="s">
        <v>1958</v>
      </c>
      <c r="C450" s="81" t="s">
        <v>1959</v>
      </c>
      <c r="D450" s="82">
        <v>0</v>
      </c>
      <c r="E450" s="82">
        <v>0</v>
      </c>
      <c r="F450" s="68">
        <v>15582</v>
      </c>
    </row>
    <row r="451" spans="1:6" x14ac:dyDescent="0.25">
      <c r="A451" s="170">
        <v>95294</v>
      </c>
      <c r="B451" s="81" t="s">
        <v>1958</v>
      </c>
      <c r="C451" s="81" t="s">
        <v>1959</v>
      </c>
      <c r="D451" s="82">
        <v>15293</v>
      </c>
      <c r="E451" s="82">
        <v>13908</v>
      </c>
      <c r="F451" s="68">
        <v>40764</v>
      </c>
    </row>
    <row r="452" spans="1:6" x14ac:dyDescent="0.25">
      <c r="A452" s="170">
        <v>95326</v>
      </c>
      <c r="B452" s="81" t="s">
        <v>1958</v>
      </c>
      <c r="C452" s="81" t="s">
        <v>1959</v>
      </c>
      <c r="D452" s="82">
        <v>3598</v>
      </c>
      <c r="E452" s="82">
        <v>0</v>
      </c>
      <c r="F452" s="68">
        <v>15294</v>
      </c>
    </row>
    <row r="453" spans="1:6" x14ac:dyDescent="0.25">
      <c r="A453" s="170">
        <v>95353</v>
      </c>
      <c r="B453" s="81" t="s">
        <v>1958</v>
      </c>
      <c r="C453" s="81" t="s">
        <v>1959</v>
      </c>
      <c r="D453" s="82">
        <v>2418</v>
      </c>
      <c r="E453" s="82">
        <v>0</v>
      </c>
      <c r="F453" s="68">
        <v>11004</v>
      </c>
    </row>
    <row r="454" spans="1:6" x14ac:dyDescent="0.25">
      <c r="A454" s="170">
        <v>95355</v>
      </c>
      <c r="B454" s="81" t="s">
        <v>1958</v>
      </c>
      <c r="C454" s="81" t="s">
        <v>1959</v>
      </c>
      <c r="D454" s="82">
        <v>3783</v>
      </c>
      <c r="E454" s="82">
        <v>8292</v>
      </c>
      <c r="F454" s="68">
        <v>11058</v>
      </c>
    </row>
    <row r="455" spans="1:6" x14ac:dyDescent="0.25">
      <c r="A455" s="170">
        <v>95404</v>
      </c>
      <c r="B455" s="81" t="s">
        <v>1958</v>
      </c>
      <c r="C455" s="81" t="s">
        <v>1959</v>
      </c>
      <c r="D455" s="82">
        <v>287</v>
      </c>
      <c r="E455" s="82">
        <v>0</v>
      </c>
      <c r="F455" s="68">
        <v>4296</v>
      </c>
    </row>
    <row r="456" spans="1:6" x14ac:dyDescent="0.25">
      <c r="A456" s="170">
        <v>95407</v>
      </c>
      <c r="B456" s="81" t="s">
        <v>1958</v>
      </c>
      <c r="C456" s="81" t="s">
        <v>1959</v>
      </c>
      <c r="D456" s="82">
        <v>-4282</v>
      </c>
      <c r="E456" s="82">
        <v>0</v>
      </c>
      <c r="F456" s="68">
        <v>13242</v>
      </c>
    </row>
    <row r="457" spans="1:6" x14ac:dyDescent="0.25">
      <c r="A457" s="170">
        <v>95430</v>
      </c>
      <c r="B457" s="81" t="s">
        <v>1958</v>
      </c>
      <c r="C457" s="81" t="s">
        <v>1959</v>
      </c>
      <c r="D457" s="82">
        <v>2741</v>
      </c>
      <c r="E457" s="82">
        <v>1428</v>
      </c>
      <c r="F457" s="68">
        <v>3960</v>
      </c>
    </row>
    <row r="458" spans="1:6" x14ac:dyDescent="0.25">
      <c r="A458" s="170">
        <v>95491</v>
      </c>
      <c r="B458" s="81" t="s">
        <v>1958</v>
      </c>
      <c r="C458" s="81" t="s">
        <v>1959</v>
      </c>
      <c r="D458" s="82">
        <v>1525</v>
      </c>
      <c r="E458" s="82">
        <v>2880</v>
      </c>
      <c r="F458" s="68">
        <v>14250</v>
      </c>
    </row>
    <row r="459" spans="1:6" x14ac:dyDescent="0.25">
      <c r="A459" s="170">
        <v>95505</v>
      </c>
      <c r="B459" s="81" t="s">
        <v>1958</v>
      </c>
      <c r="C459" s="81" t="s">
        <v>1959</v>
      </c>
      <c r="D459" s="82">
        <v>12956</v>
      </c>
      <c r="E459" s="82">
        <v>12854</v>
      </c>
      <c r="F459" s="68">
        <v>19866</v>
      </c>
    </row>
    <row r="460" spans="1:6" x14ac:dyDescent="0.25">
      <c r="A460" s="170">
        <v>95532</v>
      </c>
      <c r="B460" s="81" t="s">
        <v>1958</v>
      </c>
      <c r="C460" s="81" t="s">
        <v>1959</v>
      </c>
      <c r="D460" s="82">
        <v>0</v>
      </c>
      <c r="E460" s="82">
        <v>0</v>
      </c>
      <c r="F460" s="68">
        <v>11496</v>
      </c>
    </row>
    <row r="461" spans="1:6" x14ac:dyDescent="0.25">
      <c r="A461" s="170">
        <v>95533</v>
      </c>
      <c r="B461" s="81" t="s">
        <v>1958</v>
      </c>
      <c r="C461" s="81" t="s">
        <v>1959</v>
      </c>
      <c r="D461" s="82">
        <v>0</v>
      </c>
      <c r="E461" s="82">
        <v>0</v>
      </c>
      <c r="F461" s="68">
        <v>16278</v>
      </c>
    </row>
    <row r="462" spans="1:6" x14ac:dyDescent="0.25">
      <c r="A462" s="170">
        <v>95535</v>
      </c>
      <c r="B462" s="81" t="s">
        <v>1958</v>
      </c>
      <c r="C462" s="81" t="s">
        <v>1959</v>
      </c>
      <c r="D462" s="82">
        <v>216</v>
      </c>
      <c r="E462" s="82">
        <v>216</v>
      </c>
      <c r="F462" s="68">
        <v>32040</v>
      </c>
    </row>
    <row r="463" spans="1:6" x14ac:dyDescent="0.25">
      <c r="A463" s="170">
        <v>95543</v>
      </c>
      <c r="B463" s="81" t="s">
        <v>1958</v>
      </c>
      <c r="C463" s="81" t="s">
        <v>1959</v>
      </c>
      <c r="D463" s="82">
        <v>2767</v>
      </c>
      <c r="E463" s="82">
        <v>1512</v>
      </c>
      <c r="F463" s="68">
        <v>2892</v>
      </c>
    </row>
    <row r="464" spans="1:6" x14ac:dyDescent="0.25">
      <c r="A464" s="170">
        <v>95552</v>
      </c>
      <c r="B464" s="81" t="s">
        <v>1958</v>
      </c>
      <c r="C464" s="81" t="s">
        <v>1959</v>
      </c>
      <c r="D464" s="82">
        <v>972</v>
      </c>
      <c r="E464" s="82">
        <v>1920</v>
      </c>
      <c r="F464" s="68">
        <v>22800</v>
      </c>
    </row>
    <row r="465" spans="1:6" x14ac:dyDescent="0.25">
      <c r="A465" s="170">
        <v>95556</v>
      </c>
      <c r="B465" s="81" t="s">
        <v>1958</v>
      </c>
      <c r="C465" s="81" t="s">
        <v>1959</v>
      </c>
      <c r="D465" s="82">
        <v>-540</v>
      </c>
      <c r="E465" s="82">
        <v>0</v>
      </c>
      <c r="F465" s="68">
        <v>13122</v>
      </c>
    </row>
    <row r="466" spans="1:6" x14ac:dyDescent="0.25">
      <c r="A466" s="170">
        <v>95577</v>
      </c>
      <c r="B466" s="81" t="s">
        <v>1958</v>
      </c>
      <c r="C466" s="81" t="s">
        <v>1959</v>
      </c>
      <c r="D466" s="82">
        <v>9981</v>
      </c>
      <c r="E466" s="82">
        <v>9702</v>
      </c>
      <c r="F466" s="68">
        <v>5118</v>
      </c>
    </row>
    <row r="467" spans="1:6" x14ac:dyDescent="0.25">
      <c r="A467" s="170">
        <v>95578</v>
      </c>
      <c r="B467" s="81" t="s">
        <v>1958</v>
      </c>
      <c r="C467" s="81" t="s">
        <v>1959</v>
      </c>
      <c r="D467" s="82">
        <v>660</v>
      </c>
      <c r="E467" s="82">
        <v>660</v>
      </c>
      <c r="F467" s="68">
        <v>14670</v>
      </c>
    </row>
    <row r="468" spans="1:6" x14ac:dyDescent="0.25">
      <c r="A468" s="170">
        <v>95579</v>
      </c>
      <c r="B468" s="81" t="s">
        <v>1958</v>
      </c>
      <c r="C468" s="81" t="s">
        <v>1959</v>
      </c>
      <c r="D468" s="82">
        <v>8292</v>
      </c>
      <c r="E468" s="82">
        <v>7416</v>
      </c>
      <c r="F468" s="68">
        <v>5664</v>
      </c>
    </row>
    <row r="469" spans="1:6" x14ac:dyDescent="0.25">
      <c r="A469" s="170">
        <v>95580</v>
      </c>
      <c r="B469" s="81" t="s">
        <v>1958</v>
      </c>
      <c r="C469" s="81" t="s">
        <v>1959</v>
      </c>
      <c r="D469" s="82">
        <v>180</v>
      </c>
      <c r="E469" s="82">
        <v>0</v>
      </c>
      <c r="F469" s="68">
        <v>11508</v>
      </c>
    </row>
    <row r="470" spans="1:6" x14ac:dyDescent="0.25">
      <c r="A470" s="170">
        <v>95603</v>
      </c>
      <c r="B470" s="81" t="s">
        <v>1958</v>
      </c>
      <c r="C470" s="81" t="s">
        <v>1959</v>
      </c>
      <c r="D470" s="82">
        <v>1342</v>
      </c>
      <c r="E470" s="82">
        <v>414</v>
      </c>
      <c r="F470" s="68">
        <v>2040</v>
      </c>
    </row>
    <row r="471" spans="1:6" x14ac:dyDescent="0.25">
      <c r="A471" s="170">
        <v>95619</v>
      </c>
      <c r="B471" s="81" t="s">
        <v>1958</v>
      </c>
      <c r="C471" s="81" t="s">
        <v>1959</v>
      </c>
      <c r="D471" s="82">
        <v>2583</v>
      </c>
      <c r="E471" s="82">
        <v>1440</v>
      </c>
      <c r="F471" s="68">
        <v>7338</v>
      </c>
    </row>
    <row r="472" spans="1:6" x14ac:dyDescent="0.25">
      <c r="A472" s="170">
        <v>95620</v>
      </c>
      <c r="B472" s="81" t="s">
        <v>1958</v>
      </c>
      <c r="C472" s="81" t="s">
        <v>1959</v>
      </c>
      <c r="D472" s="82">
        <v>6714</v>
      </c>
      <c r="E472" s="82">
        <v>4320</v>
      </c>
      <c r="F472" s="68">
        <v>-264</v>
      </c>
    </row>
    <row r="473" spans="1:6" x14ac:dyDescent="0.25">
      <c r="A473" s="170">
        <v>95671</v>
      </c>
      <c r="B473" s="81" t="s">
        <v>1958</v>
      </c>
      <c r="C473" s="81" t="s">
        <v>1959</v>
      </c>
      <c r="D473" s="82">
        <v>43</v>
      </c>
      <c r="E473" s="82">
        <v>8446</v>
      </c>
      <c r="F473" s="68">
        <v>-3624</v>
      </c>
    </row>
    <row r="474" spans="1:6" x14ac:dyDescent="0.25">
      <c r="A474" s="170">
        <v>95675</v>
      </c>
      <c r="B474" s="81" t="s">
        <v>1958</v>
      </c>
      <c r="C474" s="81" t="s">
        <v>1959</v>
      </c>
      <c r="D474" s="82">
        <v>-5742</v>
      </c>
      <c r="E474" s="82">
        <v>1680</v>
      </c>
      <c r="F474" s="68">
        <v>9924</v>
      </c>
    </row>
    <row r="475" spans="1:6" x14ac:dyDescent="0.25">
      <c r="A475" s="170">
        <v>95677</v>
      </c>
      <c r="B475" s="81" t="s">
        <v>1958</v>
      </c>
      <c r="C475" s="81" t="s">
        <v>1959</v>
      </c>
      <c r="D475" s="82">
        <v>3404</v>
      </c>
      <c r="E475" s="82">
        <v>1332</v>
      </c>
      <c r="F475" s="68">
        <v>3660</v>
      </c>
    </row>
    <row r="476" spans="1:6" x14ac:dyDescent="0.25">
      <c r="A476" s="170">
        <v>95678</v>
      </c>
      <c r="B476" s="81" t="s">
        <v>1958</v>
      </c>
      <c r="C476" s="81" t="s">
        <v>1959</v>
      </c>
      <c r="D476" s="82">
        <v>30872</v>
      </c>
      <c r="E476" s="82">
        <v>36084</v>
      </c>
      <c r="F476" s="68">
        <v>3348</v>
      </c>
    </row>
    <row r="477" spans="1:6" x14ac:dyDescent="0.25">
      <c r="A477" s="170">
        <v>95679</v>
      </c>
      <c r="B477" s="81" t="s">
        <v>1958</v>
      </c>
      <c r="C477" s="81" t="s">
        <v>1959</v>
      </c>
      <c r="D477" s="82">
        <v>23587</v>
      </c>
      <c r="E477" s="82">
        <v>17034</v>
      </c>
      <c r="F477" s="68">
        <v>13086</v>
      </c>
    </row>
    <row r="478" spans="1:6" x14ac:dyDescent="0.25">
      <c r="A478" s="170">
        <v>95687</v>
      </c>
      <c r="B478" s="81" t="s">
        <v>1958</v>
      </c>
      <c r="C478" s="81" t="s">
        <v>1959</v>
      </c>
      <c r="D478" s="82">
        <v>179</v>
      </c>
      <c r="E478" s="82">
        <v>720</v>
      </c>
      <c r="F478" s="68">
        <v>10260</v>
      </c>
    </row>
    <row r="479" spans="1:6" x14ac:dyDescent="0.25">
      <c r="A479" s="170">
        <v>95690</v>
      </c>
      <c r="B479" s="81" t="s">
        <v>1958</v>
      </c>
      <c r="C479" s="81" t="s">
        <v>1959</v>
      </c>
      <c r="D479" s="82">
        <v>1571</v>
      </c>
      <c r="E479" s="82">
        <v>960</v>
      </c>
      <c r="F479" s="68">
        <v>3954</v>
      </c>
    </row>
    <row r="480" spans="1:6" x14ac:dyDescent="0.25">
      <c r="A480" s="170">
        <v>95692</v>
      </c>
      <c r="B480" s="81" t="s">
        <v>1958</v>
      </c>
      <c r="C480" s="81" t="s">
        <v>1959</v>
      </c>
      <c r="D480" s="82">
        <v>237</v>
      </c>
      <c r="E480" s="82">
        <v>0</v>
      </c>
      <c r="F480" s="68">
        <v>25680</v>
      </c>
    </row>
    <row r="481" spans="1:6" x14ac:dyDescent="0.25">
      <c r="A481" s="170">
        <v>95701</v>
      </c>
      <c r="B481" s="81" t="s">
        <v>1958</v>
      </c>
      <c r="C481" s="81" t="s">
        <v>1959</v>
      </c>
      <c r="D481" s="82">
        <v>11727</v>
      </c>
      <c r="E481" s="82">
        <v>7920</v>
      </c>
      <c r="F481" s="68">
        <v>32298</v>
      </c>
    </row>
    <row r="482" spans="1:6" x14ac:dyDescent="0.25">
      <c r="A482" s="170">
        <v>95704</v>
      </c>
      <c r="B482" s="81" t="s">
        <v>1958</v>
      </c>
      <c r="C482" s="81" t="s">
        <v>1959</v>
      </c>
      <c r="D482" s="82">
        <v>65</v>
      </c>
      <c r="E482" s="82">
        <v>0</v>
      </c>
      <c r="F482" s="68">
        <v>15072</v>
      </c>
    </row>
    <row r="483" spans="1:6" x14ac:dyDescent="0.25">
      <c r="A483" s="170">
        <v>95706</v>
      </c>
      <c r="B483" s="81" t="s">
        <v>1958</v>
      </c>
      <c r="C483" s="81" t="s">
        <v>1959</v>
      </c>
      <c r="D483" s="82">
        <v>4477</v>
      </c>
      <c r="E483" s="82">
        <v>2502</v>
      </c>
      <c r="F483" s="68">
        <v>47934</v>
      </c>
    </row>
    <row r="484" spans="1:6" x14ac:dyDescent="0.25">
      <c r="A484" s="170">
        <v>95708</v>
      </c>
      <c r="B484" s="81" t="s">
        <v>1958</v>
      </c>
      <c r="C484" s="81" t="s">
        <v>1959</v>
      </c>
      <c r="D484" s="82">
        <v>881</v>
      </c>
      <c r="E484" s="82">
        <v>881</v>
      </c>
      <c r="F484" s="68">
        <v>10720</v>
      </c>
    </row>
    <row r="485" spans="1:6" x14ac:dyDescent="0.25">
      <c r="A485" s="170">
        <v>95709</v>
      </c>
      <c r="B485" s="81" t="s">
        <v>1958</v>
      </c>
      <c r="C485" s="81" t="s">
        <v>1959</v>
      </c>
      <c r="D485" s="82">
        <v>864</v>
      </c>
      <c r="E485" s="82">
        <v>864</v>
      </c>
      <c r="F485" s="68">
        <v>5868</v>
      </c>
    </row>
    <row r="486" spans="1:6" x14ac:dyDescent="0.25">
      <c r="A486" s="170">
        <v>95734</v>
      </c>
      <c r="B486" s="81" t="s">
        <v>1958</v>
      </c>
      <c r="C486" s="81" t="s">
        <v>1959</v>
      </c>
      <c r="D486" s="82">
        <v>2801</v>
      </c>
      <c r="E486" s="82">
        <v>1440</v>
      </c>
      <c r="F486" s="68">
        <v>91654</v>
      </c>
    </row>
    <row r="487" spans="1:6" x14ac:dyDescent="0.25">
      <c r="A487" s="170">
        <v>95735</v>
      </c>
      <c r="B487" s="81" t="s">
        <v>1958</v>
      </c>
      <c r="C487" s="81" t="s">
        <v>1959</v>
      </c>
      <c r="D487" s="82">
        <v>14935</v>
      </c>
      <c r="E487" s="82">
        <v>13908</v>
      </c>
      <c r="F487" s="68">
        <v>11832</v>
      </c>
    </row>
    <row r="488" spans="1:6" x14ac:dyDescent="0.25">
      <c r="A488" s="170">
        <v>95987</v>
      </c>
      <c r="B488" s="81" t="s">
        <v>1958</v>
      </c>
      <c r="C488" s="81" t="s">
        <v>1959</v>
      </c>
      <c r="D488" s="82">
        <v>2700</v>
      </c>
      <c r="E488" s="82">
        <v>1008</v>
      </c>
      <c r="F488" s="68">
        <v>67418</v>
      </c>
    </row>
    <row r="489" spans="1:6" x14ac:dyDescent="0.25">
      <c r="A489" s="170">
        <v>95988</v>
      </c>
      <c r="B489" s="81" t="s">
        <v>1958</v>
      </c>
      <c r="C489" s="81" t="s">
        <v>1959</v>
      </c>
      <c r="D489" s="82">
        <v>1776</v>
      </c>
      <c r="E489" s="82">
        <v>1776</v>
      </c>
      <c r="F489" s="68">
        <v>33562</v>
      </c>
    </row>
    <row r="490" spans="1:6" x14ac:dyDescent="0.25">
      <c r="A490" s="170">
        <v>95989</v>
      </c>
      <c r="B490" s="81" t="s">
        <v>1958</v>
      </c>
      <c r="C490" s="81" t="s">
        <v>1959</v>
      </c>
      <c r="D490" s="82">
        <v>4032</v>
      </c>
      <c r="E490" s="82">
        <v>4032</v>
      </c>
      <c r="F490" s="68">
        <v>7422</v>
      </c>
    </row>
    <row r="491" spans="1:6" x14ac:dyDescent="0.25">
      <c r="A491" s="170">
        <v>95990</v>
      </c>
      <c r="B491" s="81" t="s">
        <v>1958</v>
      </c>
      <c r="C491" s="81" t="s">
        <v>1959</v>
      </c>
      <c r="D491" s="82">
        <v>2502</v>
      </c>
      <c r="E491" s="82">
        <v>2502</v>
      </c>
      <c r="F491" s="68">
        <v>13380</v>
      </c>
    </row>
    <row r="492" spans="1:6" x14ac:dyDescent="0.25">
      <c r="A492" s="170">
        <v>95991</v>
      </c>
      <c r="B492" s="81" t="s">
        <v>1958</v>
      </c>
      <c r="C492" s="81" t="s">
        <v>1959</v>
      </c>
      <c r="D492" s="82">
        <v>7074</v>
      </c>
      <c r="E492" s="82">
        <v>7074</v>
      </c>
      <c r="F492" s="68">
        <v>2316</v>
      </c>
    </row>
    <row r="493" spans="1:6" x14ac:dyDescent="0.25">
      <c r="A493" s="170">
        <v>95992</v>
      </c>
      <c r="B493" s="81" t="s">
        <v>1958</v>
      </c>
      <c r="C493" s="81" t="s">
        <v>1959</v>
      </c>
      <c r="D493" s="82">
        <v>6780</v>
      </c>
      <c r="E493" s="82">
        <v>6780</v>
      </c>
      <c r="F493" s="68">
        <v>39822</v>
      </c>
    </row>
    <row r="494" spans="1:6" x14ac:dyDescent="0.25">
      <c r="A494" s="170">
        <v>95993</v>
      </c>
      <c r="B494" s="81" t="s">
        <v>1958</v>
      </c>
      <c r="C494" s="81" t="s">
        <v>1959</v>
      </c>
      <c r="D494" s="82">
        <v>1446</v>
      </c>
      <c r="E494" s="82">
        <v>1446</v>
      </c>
      <c r="F494" s="68">
        <v>19554</v>
      </c>
    </row>
    <row r="495" spans="1:6" x14ac:dyDescent="0.25">
      <c r="A495" s="170">
        <v>95994</v>
      </c>
      <c r="B495" s="81" t="s">
        <v>1958</v>
      </c>
      <c r="C495" s="81" t="s">
        <v>1959</v>
      </c>
      <c r="D495" s="82">
        <v>1170</v>
      </c>
      <c r="E495" s="82">
        <v>1170</v>
      </c>
      <c r="F495" s="68">
        <v>20052</v>
      </c>
    </row>
    <row r="496" spans="1:6" x14ac:dyDescent="0.25">
      <c r="A496" s="170">
        <v>95995</v>
      </c>
      <c r="B496" s="81" t="s">
        <v>1958</v>
      </c>
      <c r="C496" s="81" t="s">
        <v>1959</v>
      </c>
      <c r="D496" s="82">
        <v>900</v>
      </c>
      <c r="E496" s="82">
        <v>900</v>
      </c>
      <c r="F496" s="68">
        <v>14766</v>
      </c>
    </row>
    <row r="497" spans="1:6" x14ac:dyDescent="0.25">
      <c r="A497" s="170">
        <v>95996</v>
      </c>
      <c r="B497" s="81" t="s">
        <v>1958</v>
      </c>
      <c r="C497" s="81" t="s">
        <v>1959</v>
      </c>
      <c r="D497" s="82">
        <v>876</v>
      </c>
      <c r="E497" s="82">
        <v>876</v>
      </c>
      <c r="F497" s="68">
        <v>35820</v>
      </c>
    </row>
    <row r="498" spans="1:6" x14ac:dyDescent="0.25">
      <c r="A498" s="170">
        <v>95997</v>
      </c>
      <c r="B498" s="81" t="s">
        <v>1958</v>
      </c>
      <c r="C498" s="81" t="s">
        <v>1959</v>
      </c>
      <c r="D498" s="82">
        <v>1344</v>
      </c>
      <c r="E498" s="82">
        <v>1344</v>
      </c>
      <c r="F498" s="68">
        <v>52098</v>
      </c>
    </row>
    <row r="499" spans="1:6" x14ac:dyDescent="0.25">
      <c r="A499" s="170">
        <v>95998</v>
      </c>
      <c r="B499" s="81" t="s">
        <v>1958</v>
      </c>
      <c r="C499" s="81" t="s">
        <v>1959</v>
      </c>
      <c r="D499" s="82">
        <v>2332</v>
      </c>
      <c r="E499" s="82">
        <v>0</v>
      </c>
      <c r="F499" s="68">
        <v>46662</v>
      </c>
    </row>
    <row r="500" spans="1:6" x14ac:dyDescent="0.25">
      <c r="A500" s="170">
        <v>95999</v>
      </c>
      <c r="B500" s="81" t="s">
        <v>1958</v>
      </c>
      <c r="C500" s="81" t="s">
        <v>1959</v>
      </c>
      <c r="D500" s="82">
        <v>204</v>
      </c>
      <c r="E500" s="82">
        <v>0</v>
      </c>
      <c r="F500" s="68">
        <v>91614</v>
      </c>
    </row>
  </sheetData>
  <conditionalFormatting sqref="C2:C500">
    <cfRule type="containsText" dxfId="4" priority="1" operator="containsText" text="C">
      <formula>NOT(ISERROR(SEARCH(("C"),(C2))))</formula>
    </cfRule>
    <cfRule type="containsText" dxfId="3" priority="2" operator="containsText" text="B">
      <formula>NOT(ISERROR(SEARCH(("B"),(C2))))</formula>
    </cfRule>
    <cfRule type="containsText" dxfId="2" priority="3" operator="containsText" text="A">
      <formula>NOT(ISERROR(SEARCH(("A"),(C2))))</formula>
    </cfRule>
  </conditionalFormatting>
  <conditionalFormatting sqref="D1:D500">
    <cfRule type="containsText" dxfId="1" priority="4" operator="containsText" text="INATIVO">
      <formula>NOT(ISERROR(SEARCH(("INATIVO"),(D1))))</formula>
    </cfRule>
    <cfRule type="containsText" dxfId="0" priority="5" operator="containsText" text="DELISTADO">
      <formula>NOT(ISERROR(SEARCH(("DELISTADO"),(D1))))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552-C2FF-47EE-A5BC-9B57069804DD}">
  <dimension ref="A1:C379"/>
  <sheetViews>
    <sheetView workbookViewId="0">
      <selection activeCell="E5" sqref="E5"/>
    </sheetView>
  </sheetViews>
  <sheetFormatPr defaultRowHeight="15" x14ac:dyDescent="0.25"/>
  <sheetData>
    <row r="1" spans="1:3" ht="15.75" thickBot="1" x14ac:dyDescent="0.3">
      <c r="A1" s="91" t="s">
        <v>1960</v>
      </c>
      <c r="B1" s="91" t="s">
        <v>897</v>
      </c>
      <c r="C1" s="91" t="s">
        <v>1961</v>
      </c>
    </row>
    <row r="2" spans="1:3" x14ac:dyDescent="0.25">
      <c r="A2" s="134">
        <v>95003</v>
      </c>
      <c r="B2" s="134" t="s">
        <v>1962</v>
      </c>
      <c r="C2" s="135">
        <v>654</v>
      </c>
    </row>
    <row r="3" spans="1:3" x14ac:dyDescent="0.25">
      <c r="A3" s="134">
        <v>34758</v>
      </c>
      <c r="B3" s="134" t="s">
        <v>1963</v>
      </c>
      <c r="C3" s="135">
        <v>636</v>
      </c>
    </row>
    <row r="4" spans="1:3" x14ac:dyDescent="0.25">
      <c r="A4" s="134">
        <v>7031</v>
      </c>
      <c r="B4" s="134" t="s">
        <v>1964</v>
      </c>
      <c r="C4" s="135">
        <v>3354</v>
      </c>
    </row>
    <row r="5" spans="1:3" x14ac:dyDescent="0.25">
      <c r="A5" s="134">
        <v>43125</v>
      </c>
      <c r="B5" s="134" t="s">
        <v>1965</v>
      </c>
      <c r="C5" s="135">
        <v>1686</v>
      </c>
    </row>
    <row r="6" spans="1:3" x14ac:dyDescent="0.25">
      <c r="A6" s="134">
        <v>32041</v>
      </c>
      <c r="B6" s="134" t="s">
        <v>1966</v>
      </c>
      <c r="C6" s="135">
        <v>1626</v>
      </c>
    </row>
    <row r="7" spans="1:3" x14ac:dyDescent="0.25">
      <c r="A7" s="134">
        <v>95085</v>
      </c>
      <c r="B7" s="134" t="s">
        <v>1967</v>
      </c>
      <c r="C7" s="135">
        <v>1554</v>
      </c>
    </row>
    <row r="8" spans="1:3" x14ac:dyDescent="0.25">
      <c r="A8" s="134">
        <v>34871</v>
      </c>
      <c r="B8" s="134" t="s">
        <v>1968</v>
      </c>
      <c r="C8" s="135">
        <v>3756</v>
      </c>
    </row>
    <row r="9" spans="1:3" x14ac:dyDescent="0.25">
      <c r="A9" s="134">
        <v>95161</v>
      </c>
      <c r="B9" s="134" t="s">
        <v>1969</v>
      </c>
      <c r="C9" s="135">
        <v>348</v>
      </c>
    </row>
    <row r="10" spans="1:3" x14ac:dyDescent="0.25">
      <c r="A10" s="134">
        <v>95166</v>
      </c>
      <c r="B10" s="134" t="s">
        <v>1970</v>
      </c>
      <c r="C10" s="135">
        <v>198</v>
      </c>
    </row>
    <row r="11" spans="1:3" x14ac:dyDescent="0.25">
      <c r="A11" s="134">
        <v>32763</v>
      </c>
      <c r="B11" s="134" t="s">
        <v>1971</v>
      </c>
      <c r="C11" s="135">
        <v>6</v>
      </c>
    </row>
    <row r="12" spans="1:3" x14ac:dyDescent="0.25">
      <c r="A12" s="134">
        <v>32769</v>
      </c>
      <c r="B12" s="134" t="s">
        <v>1972</v>
      </c>
      <c r="C12" s="135">
        <v>60</v>
      </c>
    </row>
    <row r="13" spans="1:3" x14ac:dyDescent="0.25">
      <c r="A13" s="134">
        <v>7034</v>
      </c>
      <c r="B13" s="134" t="s">
        <v>1973</v>
      </c>
      <c r="C13" s="135">
        <v>12</v>
      </c>
    </row>
    <row r="14" spans="1:3" x14ac:dyDescent="0.25">
      <c r="A14" s="134">
        <v>43126</v>
      </c>
      <c r="B14" s="134" t="s">
        <v>1974</v>
      </c>
      <c r="C14" s="135">
        <v>918</v>
      </c>
    </row>
    <row r="15" spans="1:3" x14ac:dyDescent="0.25">
      <c r="A15" s="134">
        <v>32043</v>
      </c>
      <c r="B15" s="134" t="s">
        <v>1975</v>
      </c>
      <c r="C15" s="135">
        <v>1572</v>
      </c>
    </row>
    <row r="16" spans="1:3" x14ac:dyDescent="0.25">
      <c r="A16" s="134">
        <v>34768</v>
      </c>
      <c r="B16" s="134" t="s">
        <v>1976</v>
      </c>
      <c r="C16" s="135">
        <v>3852</v>
      </c>
    </row>
    <row r="17" spans="1:3" x14ac:dyDescent="0.25">
      <c r="A17" s="134">
        <v>95108</v>
      </c>
      <c r="B17" s="134" t="s">
        <v>1977</v>
      </c>
      <c r="C17" s="135">
        <v>312</v>
      </c>
    </row>
    <row r="18" spans="1:3" x14ac:dyDescent="0.25">
      <c r="A18" s="134">
        <v>43124</v>
      </c>
      <c r="B18" s="134" t="s">
        <v>1978</v>
      </c>
      <c r="C18" s="135">
        <v>456</v>
      </c>
    </row>
    <row r="19" spans="1:3" x14ac:dyDescent="0.25">
      <c r="A19" s="134">
        <v>32040</v>
      </c>
      <c r="B19" s="134" t="s">
        <v>1834</v>
      </c>
      <c r="C19" s="135">
        <v>1584</v>
      </c>
    </row>
    <row r="20" spans="1:3" x14ac:dyDescent="0.25">
      <c r="A20" s="134">
        <v>95007</v>
      </c>
      <c r="B20" s="134" t="s">
        <v>1979</v>
      </c>
      <c r="C20" s="135">
        <v>168</v>
      </c>
    </row>
    <row r="21" spans="1:3" x14ac:dyDescent="0.25">
      <c r="A21" s="134">
        <v>95089</v>
      </c>
      <c r="B21" s="134" t="s">
        <v>1980</v>
      </c>
      <c r="C21" s="135">
        <v>1794</v>
      </c>
    </row>
    <row r="22" spans="1:3" x14ac:dyDescent="0.25">
      <c r="A22" s="134">
        <v>95126</v>
      </c>
      <c r="B22" s="134" t="s">
        <v>1981</v>
      </c>
      <c r="C22" s="135">
        <v>1158</v>
      </c>
    </row>
    <row r="23" spans="1:3" x14ac:dyDescent="0.25">
      <c r="A23" s="134">
        <v>95127</v>
      </c>
      <c r="B23" s="134" t="s">
        <v>1982</v>
      </c>
      <c r="C23" s="135">
        <v>6024</v>
      </c>
    </row>
    <row r="24" spans="1:3" x14ac:dyDescent="0.25">
      <c r="A24" s="134">
        <v>32061</v>
      </c>
      <c r="B24" s="134" t="s">
        <v>1983</v>
      </c>
      <c r="C24" s="135">
        <v>1320</v>
      </c>
    </row>
    <row r="25" spans="1:3" x14ac:dyDescent="0.25">
      <c r="A25" s="134">
        <v>31709</v>
      </c>
      <c r="B25" s="134" t="s">
        <v>1984</v>
      </c>
      <c r="C25" s="135">
        <v>4920</v>
      </c>
    </row>
    <row r="26" spans="1:3" x14ac:dyDescent="0.25">
      <c r="A26" s="134">
        <v>33321</v>
      </c>
      <c r="B26" s="134" t="s">
        <v>1985</v>
      </c>
      <c r="C26" s="135">
        <v>948</v>
      </c>
    </row>
    <row r="27" spans="1:3" x14ac:dyDescent="0.25">
      <c r="A27" s="134">
        <v>32621</v>
      </c>
      <c r="B27" s="134" t="s">
        <v>1986</v>
      </c>
      <c r="C27" s="135">
        <v>48</v>
      </c>
    </row>
    <row r="28" spans="1:3" x14ac:dyDescent="0.25">
      <c r="A28" s="134">
        <v>32873</v>
      </c>
      <c r="B28" s="134" t="s">
        <v>1987</v>
      </c>
      <c r="C28" s="135">
        <v>2166</v>
      </c>
    </row>
    <row r="29" spans="1:3" x14ac:dyDescent="0.25">
      <c r="A29" s="134">
        <v>32619</v>
      </c>
      <c r="B29" s="134" t="s">
        <v>1988</v>
      </c>
      <c r="C29" s="135">
        <v>432</v>
      </c>
    </row>
    <row r="30" spans="1:3" x14ac:dyDescent="0.25">
      <c r="A30" s="134">
        <v>32620</v>
      </c>
      <c r="B30" s="134" t="s">
        <v>1989</v>
      </c>
      <c r="C30" s="135">
        <v>1716</v>
      </c>
    </row>
    <row r="31" spans="1:3" x14ac:dyDescent="0.25">
      <c r="A31" s="134">
        <v>32622</v>
      </c>
      <c r="B31" s="134" t="s">
        <v>1990</v>
      </c>
      <c r="C31" s="135">
        <v>12</v>
      </c>
    </row>
    <row r="32" spans="1:3" x14ac:dyDescent="0.25">
      <c r="A32" s="134">
        <v>33342</v>
      </c>
      <c r="B32" s="134" t="s">
        <v>1991</v>
      </c>
      <c r="C32" s="135">
        <v>5604</v>
      </c>
    </row>
    <row r="33" spans="1:3" x14ac:dyDescent="0.25">
      <c r="A33" s="134">
        <v>33325</v>
      </c>
      <c r="B33" s="134" t="s">
        <v>1992</v>
      </c>
      <c r="C33" s="135">
        <v>1770</v>
      </c>
    </row>
    <row r="34" spans="1:3" x14ac:dyDescent="0.25">
      <c r="A34" s="134">
        <v>32625</v>
      </c>
      <c r="B34" s="134" t="s">
        <v>1993</v>
      </c>
      <c r="C34" s="135">
        <v>1452</v>
      </c>
    </row>
    <row r="35" spans="1:3" x14ac:dyDescent="0.25">
      <c r="A35" s="134">
        <v>33596</v>
      </c>
      <c r="B35" s="134" t="s">
        <v>1994</v>
      </c>
      <c r="C35" s="135">
        <v>492</v>
      </c>
    </row>
    <row r="36" spans="1:3" x14ac:dyDescent="0.25">
      <c r="A36" s="134">
        <v>32893</v>
      </c>
      <c r="B36" s="134" t="s">
        <v>1995</v>
      </c>
      <c r="C36" s="135">
        <v>492</v>
      </c>
    </row>
    <row r="37" spans="1:3" x14ac:dyDescent="0.25">
      <c r="A37" s="134">
        <v>32623</v>
      </c>
      <c r="B37" s="134" t="s">
        <v>1996</v>
      </c>
      <c r="C37" s="135">
        <v>624</v>
      </c>
    </row>
    <row r="38" spans="1:3" x14ac:dyDescent="0.25">
      <c r="A38" s="134">
        <v>32624</v>
      </c>
      <c r="B38" s="134" t="s">
        <v>1997</v>
      </c>
      <c r="C38" s="135">
        <v>300</v>
      </c>
    </row>
    <row r="39" spans="1:3" x14ac:dyDescent="0.25">
      <c r="A39" s="134">
        <v>32626</v>
      </c>
      <c r="B39" s="134" t="s">
        <v>1998</v>
      </c>
      <c r="C39" s="135">
        <v>948</v>
      </c>
    </row>
    <row r="40" spans="1:3" x14ac:dyDescent="0.25">
      <c r="A40" s="134">
        <v>32892</v>
      </c>
      <c r="B40" s="134" t="s">
        <v>1999</v>
      </c>
      <c r="C40" s="135">
        <v>744</v>
      </c>
    </row>
    <row r="41" spans="1:3" x14ac:dyDescent="0.25">
      <c r="A41" s="134">
        <v>33343</v>
      </c>
      <c r="B41" s="134" t="s">
        <v>2000</v>
      </c>
      <c r="C41" s="135">
        <v>1212</v>
      </c>
    </row>
    <row r="42" spans="1:3" x14ac:dyDescent="0.25">
      <c r="A42" s="134">
        <v>32894</v>
      </c>
      <c r="B42" s="134" t="s">
        <v>2001</v>
      </c>
      <c r="C42" s="135">
        <v>1242</v>
      </c>
    </row>
    <row r="43" spans="1:3" x14ac:dyDescent="0.25">
      <c r="A43" s="134">
        <v>32895</v>
      </c>
      <c r="B43" s="134" t="s">
        <v>2002</v>
      </c>
      <c r="C43" s="135">
        <v>1488</v>
      </c>
    </row>
    <row r="44" spans="1:3" x14ac:dyDescent="0.25">
      <c r="A44" s="134">
        <v>33322</v>
      </c>
      <c r="B44" s="134" t="s">
        <v>2003</v>
      </c>
      <c r="C44" s="135">
        <v>24</v>
      </c>
    </row>
    <row r="45" spans="1:3" x14ac:dyDescent="0.25">
      <c r="A45" s="134">
        <v>33371</v>
      </c>
      <c r="B45" s="134" t="s">
        <v>2004</v>
      </c>
      <c r="C45" s="135">
        <v>828</v>
      </c>
    </row>
    <row r="46" spans="1:3" x14ac:dyDescent="0.25">
      <c r="A46" s="134">
        <v>34479</v>
      </c>
      <c r="B46" s="134" t="s">
        <v>2005</v>
      </c>
      <c r="C46" s="135">
        <v>660</v>
      </c>
    </row>
    <row r="47" spans="1:3" x14ac:dyDescent="0.25">
      <c r="A47" s="134">
        <v>34489</v>
      </c>
      <c r="B47" s="134" t="s">
        <v>2006</v>
      </c>
      <c r="C47" s="135">
        <v>864</v>
      </c>
    </row>
    <row r="48" spans="1:3" x14ac:dyDescent="0.25">
      <c r="A48" s="134">
        <v>30482</v>
      </c>
      <c r="B48" s="134" t="s">
        <v>2007</v>
      </c>
      <c r="C48" s="135">
        <v>1032</v>
      </c>
    </row>
    <row r="49" spans="1:3" x14ac:dyDescent="0.25">
      <c r="A49" s="134">
        <v>34480</v>
      </c>
      <c r="B49" s="134" t="s">
        <v>2008</v>
      </c>
      <c r="C49" s="135">
        <v>1572</v>
      </c>
    </row>
    <row r="50" spans="1:3" x14ac:dyDescent="0.25">
      <c r="A50" s="134">
        <v>34484</v>
      </c>
      <c r="B50" s="134" t="s">
        <v>2009</v>
      </c>
      <c r="C50" s="135">
        <v>438</v>
      </c>
    </row>
    <row r="51" spans="1:3" x14ac:dyDescent="0.25">
      <c r="A51" s="134">
        <v>34176</v>
      </c>
      <c r="B51" s="134" t="s">
        <v>2010</v>
      </c>
      <c r="C51" s="135">
        <v>552</v>
      </c>
    </row>
    <row r="52" spans="1:3" x14ac:dyDescent="0.25">
      <c r="A52" s="134">
        <v>43965</v>
      </c>
      <c r="B52" s="134" t="s">
        <v>2011</v>
      </c>
      <c r="C52" s="135">
        <v>996</v>
      </c>
    </row>
    <row r="53" spans="1:3" x14ac:dyDescent="0.25">
      <c r="A53" s="134">
        <v>43964</v>
      </c>
      <c r="B53" s="134" t="s">
        <v>2012</v>
      </c>
      <c r="C53" s="135">
        <v>1632</v>
      </c>
    </row>
    <row r="54" spans="1:3" x14ac:dyDescent="0.25">
      <c r="A54" s="134">
        <v>33404</v>
      </c>
      <c r="B54" s="134" t="s">
        <v>2013</v>
      </c>
      <c r="C54" s="135">
        <v>9390</v>
      </c>
    </row>
    <row r="55" spans="1:3" x14ac:dyDescent="0.25">
      <c r="A55" s="134">
        <v>34451</v>
      </c>
      <c r="B55" s="134" t="s">
        <v>2014</v>
      </c>
      <c r="C55" s="135">
        <v>3240</v>
      </c>
    </row>
    <row r="56" spans="1:3" x14ac:dyDescent="0.25">
      <c r="A56" s="134">
        <v>33403</v>
      </c>
      <c r="B56" s="134" t="s">
        <v>2015</v>
      </c>
      <c r="C56" s="135">
        <v>4458</v>
      </c>
    </row>
    <row r="57" spans="1:3" x14ac:dyDescent="0.25">
      <c r="A57" s="134">
        <v>33402</v>
      </c>
      <c r="B57" s="134" t="s">
        <v>2016</v>
      </c>
      <c r="C57" s="135">
        <v>1092</v>
      </c>
    </row>
    <row r="58" spans="1:3" x14ac:dyDescent="0.25">
      <c r="A58" s="134">
        <v>43459</v>
      </c>
      <c r="B58" s="134" t="s">
        <v>2017</v>
      </c>
      <c r="C58" s="135">
        <v>780</v>
      </c>
    </row>
    <row r="59" spans="1:3" x14ac:dyDescent="0.25">
      <c r="A59" s="134">
        <v>43460</v>
      </c>
      <c r="B59" s="134" t="s">
        <v>2018</v>
      </c>
      <c r="C59" s="135">
        <v>624</v>
      </c>
    </row>
    <row r="60" spans="1:3" x14ac:dyDescent="0.25">
      <c r="A60" s="134">
        <v>43762</v>
      </c>
      <c r="B60" s="134" t="s">
        <v>2019</v>
      </c>
      <c r="C60" s="135">
        <v>1332</v>
      </c>
    </row>
    <row r="61" spans="1:3" x14ac:dyDescent="0.25">
      <c r="A61" s="134">
        <v>43763</v>
      </c>
      <c r="B61" s="134" t="s">
        <v>2020</v>
      </c>
      <c r="C61" s="135">
        <v>54</v>
      </c>
    </row>
    <row r="62" spans="1:3" x14ac:dyDescent="0.25">
      <c r="A62" s="134">
        <v>34171</v>
      </c>
      <c r="B62" s="134" t="s">
        <v>2021</v>
      </c>
      <c r="C62" s="135">
        <v>576</v>
      </c>
    </row>
    <row r="63" spans="1:3" x14ac:dyDescent="0.25">
      <c r="A63" s="134">
        <v>34172</v>
      </c>
      <c r="B63" s="134" t="s">
        <v>2022</v>
      </c>
      <c r="C63" s="135">
        <v>324</v>
      </c>
    </row>
    <row r="64" spans="1:3" x14ac:dyDescent="0.25">
      <c r="A64" s="134">
        <v>43984</v>
      </c>
      <c r="B64" s="134" t="s">
        <v>2023</v>
      </c>
      <c r="C64" s="135">
        <v>156</v>
      </c>
    </row>
    <row r="65" spans="1:3" x14ac:dyDescent="0.25">
      <c r="A65" s="134">
        <v>43735</v>
      </c>
      <c r="B65" s="134" t="s">
        <v>2024</v>
      </c>
      <c r="C65" s="135">
        <v>324</v>
      </c>
    </row>
    <row r="66" spans="1:3" x14ac:dyDescent="0.25">
      <c r="A66" s="134">
        <v>43090</v>
      </c>
      <c r="B66" s="134" t="s">
        <v>2025</v>
      </c>
      <c r="C66" s="135">
        <v>108</v>
      </c>
    </row>
    <row r="67" spans="1:3" x14ac:dyDescent="0.25">
      <c r="A67" s="134">
        <v>43317</v>
      </c>
      <c r="B67" s="134" t="s">
        <v>2026</v>
      </c>
      <c r="C67" s="135">
        <v>3504</v>
      </c>
    </row>
    <row r="68" spans="1:3" x14ac:dyDescent="0.25">
      <c r="A68" s="134">
        <v>32614</v>
      </c>
      <c r="B68" s="134" t="s">
        <v>2027</v>
      </c>
      <c r="C68" s="135">
        <v>324</v>
      </c>
    </row>
    <row r="69" spans="1:3" x14ac:dyDescent="0.25">
      <c r="A69" s="134">
        <v>32432</v>
      </c>
      <c r="B69" s="134" t="s">
        <v>2028</v>
      </c>
      <c r="C69" s="135">
        <v>840</v>
      </c>
    </row>
    <row r="70" spans="1:3" x14ac:dyDescent="0.25">
      <c r="A70" s="134">
        <v>32257</v>
      </c>
      <c r="B70" s="134" t="s">
        <v>2029</v>
      </c>
      <c r="C70" s="135">
        <v>1764</v>
      </c>
    </row>
    <row r="71" spans="1:3" x14ac:dyDescent="0.25">
      <c r="A71" s="134">
        <v>95603</v>
      </c>
      <c r="B71" s="134" t="s">
        <v>2030</v>
      </c>
      <c r="C71" s="135">
        <v>444</v>
      </c>
    </row>
    <row r="72" spans="1:3" x14ac:dyDescent="0.25">
      <c r="A72" s="134">
        <v>32171</v>
      </c>
      <c r="B72" s="134" t="s">
        <v>2031</v>
      </c>
      <c r="C72" s="135">
        <v>600</v>
      </c>
    </row>
    <row r="73" spans="1:3" x14ac:dyDescent="0.25">
      <c r="A73" s="134">
        <v>95604</v>
      </c>
      <c r="B73" s="134" t="s">
        <v>2032</v>
      </c>
      <c r="C73" s="135">
        <v>6</v>
      </c>
    </row>
    <row r="74" spans="1:3" x14ac:dyDescent="0.25">
      <c r="A74" s="134">
        <v>43772</v>
      </c>
      <c r="B74" s="134" t="s">
        <v>2033</v>
      </c>
      <c r="C74" s="135">
        <v>396</v>
      </c>
    </row>
    <row r="75" spans="1:3" x14ac:dyDescent="0.25">
      <c r="A75" s="134">
        <v>95687</v>
      </c>
      <c r="B75" s="134" t="s">
        <v>2034</v>
      </c>
      <c r="C75" s="135">
        <v>834</v>
      </c>
    </row>
    <row r="76" spans="1:3" x14ac:dyDescent="0.25">
      <c r="A76" s="134">
        <v>95430</v>
      </c>
      <c r="B76" s="134" t="s">
        <v>2035</v>
      </c>
      <c r="C76" s="135">
        <v>486</v>
      </c>
    </row>
    <row r="77" spans="1:3" x14ac:dyDescent="0.25">
      <c r="A77" s="134">
        <v>95671</v>
      </c>
      <c r="B77" s="134" t="s">
        <v>2036</v>
      </c>
      <c r="C77" s="135">
        <v>828</v>
      </c>
    </row>
    <row r="78" spans="1:3" x14ac:dyDescent="0.25">
      <c r="A78" s="134">
        <v>95294</v>
      </c>
      <c r="B78" s="134" t="s">
        <v>2037</v>
      </c>
      <c r="C78" s="135">
        <v>1662</v>
      </c>
    </row>
    <row r="79" spans="1:3" x14ac:dyDescent="0.25">
      <c r="A79" s="134">
        <v>30562</v>
      </c>
      <c r="B79" s="134" t="s">
        <v>2038</v>
      </c>
      <c r="C79" s="135">
        <v>618</v>
      </c>
    </row>
    <row r="80" spans="1:3" x14ac:dyDescent="0.25">
      <c r="A80" s="134">
        <v>32636</v>
      </c>
      <c r="B80" s="134" t="s">
        <v>2039</v>
      </c>
      <c r="C80" s="135">
        <v>1512</v>
      </c>
    </row>
    <row r="81" spans="1:3" x14ac:dyDescent="0.25">
      <c r="A81" s="134">
        <v>32426</v>
      </c>
      <c r="B81" s="134" t="s">
        <v>2040</v>
      </c>
      <c r="C81" s="135">
        <v>1476</v>
      </c>
    </row>
    <row r="82" spans="1:3" x14ac:dyDescent="0.25">
      <c r="A82" s="134">
        <v>95407</v>
      </c>
      <c r="B82" s="134" t="s">
        <v>2041</v>
      </c>
      <c r="C82" s="135">
        <v>228</v>
      </c>
    </row>
    <row r="83" spans="1:3" x14ac:dyDescent="0.25">
      <c r="A83" s="134">
        <v>32429</v>
      </c>
      <c r="B83" s="134" t="s">
        <v>2042</v>
      </c>
      <c r="C83" s="135">
        <v>648</v>
      </c>
    </row>
    <row r="84" spans="1:3" x14ac:dyDescent="0.25">
      <c r="A84" s="134">
        <v>32613</v>
      </c>
      <c r="B84" s="134" t="s">
        <v>2043</v>
      </c>
      <c r="C84" s="135">
        <v>726</v>
      </c>
    </row>
    <row r="85" spans="1:3" x14ac:dyDescent="0.25">
      <c r="A85" s="134">
        <v>95734</v>
      </c>
      <c r="B85" s="134" t="s">
        <v>2044</v>
      </c>
      <c r="C85" s="135">
        <v>102</v>
      </c>
    </row>
    <row r="86" spans="1:3" x14ac:dyDescent="0.25">
      <c r="A86" s="134">
        <v>95735</v>
      </c>
      <c r="B86" s="134" t="s">
        <v>2045</v>
      </c>
      <c r="C86" s="135">
        <v>4590</v>
      </c>
    </row>
    <row r="87" spans="1:3" x14ac:dyDescent="0.25">
      <c r="A87" s="134">
        <v>34310</v>
      </c>
      <c r="B87" s="134" t="s">
        <v>2046</v>
      </c>
      <c r="C87" s="135">
        <v>396</v>
      </c>
    </row>
    <row r="88" spans="1:3" x14ac:dyDescent="0.25">
      <c r="A88" s="134">
        <v>34311</v>
      </c>
      <c r="B88" s="134" t="s">
        <v>2047</v>
      </c>
      <c r="C88" s="135">
        <v>1278</v>
      </c>
    </row>
    <row r="89" spans="1:3" x14ac:dyDescent="0.25">
      <c r="A89" s="134">
        <v>34306</v>
      </c>
      <c r="B89" s="134" t="s">
        <v>2048</v>
      </c>
      <c r="C89" s="135">
        <v>90</v>
      </c>
    </row>
    <row r="90" spans="1:3" x14ac:dyDescent="0.25">
      <c r="A90" s="134">
        <v>34693</v>
      </c>
      <c r="B90" s="134" t="s">
        <v>2049</v>
      </c>
      <c r="C90" s="135">
        <v>564</v>
      </c>
    </row>
    <row r="91" spans="1:3" x14ac:dyDescent="0.25">
      <c r="A91" s="134">
        <v>34192</v>
      </c>
      <c r="B91" s="134" t="s">
        <v>2050</v>
      </c>
      <c r="C91" s="135">
        <v>4836</v>
      </c>
    </row>
    <row r="92" spans="1:3" x14ac:dyDescent="0.25">
      <c r="A92" s="134">
        <v>95543</v>
      </c>
      <c r="B92" s="134" t="s">
        <v>2051</v>
      </c>
      <c r="C92" s="135">
        <v>2784</v>
      </c>
    </row>
    <row r="93" spans="1:3" x14ac:dyDescent="0.25">
      <c r="A93" s="134">
        <v>8254</v>
      </c>
      <c r="B93" s="134" t="s">
        <v>2052</v>
      </c>
      <c r="C93" s="135">
        <v>9972</v>
      </c>
    </row>
    <row r="94" spans="1:3" x14ac:dyDescent="0.25">
      <c r="A94" s="134">
        <v>8255</v>
      </c>
      <c r="B94" s="134" t="s">
        <v>2053</v>
      </c>
      <c r="C94" s="135">
        <v>3048</v>
      </c>
    </row>
    <row r="95" spans="1:3" x14ac:dyDescent="0.25">
      <c r="A95" s="134">
        <v>8256</v>
      </c>
      <c r="B95" s="134" t="s">
        <v>2054</v>
      </c>
      <c r="C95" s="135">
        <v>1722</v>
      </c>
    </row>
    <row r="96" spans="1:3" x14ac:dyDescent="0.25">
      <c r="A96" s="134">
        <v>8257</v>
      </c>
      <c r="B96" s="134" t="s">
        <v>2055</v>
      </c>
      <c r="C96" s="135">
        <v>2838</v>
      </c>
    </row>
    <row r="97" spans="1:3" x14ac:dyDescent="0.25">
      <c r="A97" s="134">
        <v>8258</v>
      </c>
      <c r="B97" s="134" t="s">
        <v>2056</v>
      </c>
      <c r="C97" s="135">
        <v>5076</v>
      </c>
    </row>
    <row r="98" spans="1:3" x14ac:dyDescent="0.25">
      <c r="A98" s="134">
        <v>95404</v>
      </c>
      <c r="B98" s="134" t="s">
        <v>2057</v>
      </c>
      <c r="C98" s="135">
        <v>390</v>
      </c>
    </row>
    <row r="99" spans="1:3" x14ac:dyDescent="0.25">
      <c r="A99" s="134">
        <v>8260</v>
      </c>
      <c r="B99" s="134" t="s">
        <v>2058</v>
      </c>
      <c r="C99" s="135">
        <v>1422</v>
      </c>
    </row>
    <row r="100" spans="1:3" x14ac:dyDescent="0.25">
      <c r="A100" s="134">
        <v>32488</v>
      </c>
      <c r="B100" s="134" t="s">
        <v>2059</v>
      </c>
      <c r="C100" s="135">
        <v>36</v>
      </c>
    </row>
    <row r="101" spans="1:3" x14ac:dyDescent="0.25">
      <c r="A101" s="134">
        <v>8265</v>
      </c>
      <c r="B101" s="134" t="s">
        <v>2060</v>
      </c>
      <c r="C101" s="135">
        <v>474</v>
      </c>
    </row>
    <row r="102" spans="1:3" x14ac:dyDescent="0.25">
      <c r="A102" s="134">
        <v>8259</v>
      </c>
      <c r="B102" s="134" t="s">
        <v>2061</v>
      </c>
      <c r="C102" s="135">
        <v>1614</v>
      </c>
    </row>
    <row r="103" spans="1:3" x14ac:dyDescent="0.25">
      <c r="A103" s="134">
        <v>32489</v>
      </c>
      <c r="B103" s="134" t="s">
        <v>2062</v>
      </c>
      <c r="C103" s="135">
        <v>1350</v>
      </c>
    </row>
    <row r="104" spans="1:3" x14ac:dyDescent="0.25">
      <c r="A104" s="134">
        <v>34759</v>
      </c>
      <c r="B104" s="134" t="s">
        <v>2063</v>
      </c>
      <c r="C104" s="135">
        <v>198</v>
      </c>
    </row>
    <row r="105" spans="1:3" x14ac:dyDescent="0.25">
      <c r="A105" s="134">
        <v>32246</v>
      </c>
      <c r="B105" s="134" t="s">
        <v>2064</v>
      </c>
      <c r="C105" s="135">
        <v>1536</v>
      </c>
    </row>
    <row r="106" spans="1:3" x14ac:dyDescent="0.25">
      <c r="A106" s="134">
        <v>32546</v>
      </c>
      <c r="B106" s="134" t="s">
        <v>2065</v>
      </c>
      <c r="C106" s="135">
        <v>1290</v>
      </c>
    </row>
    <row r="107" spans="1:3" x14ac:dyDescent="0.25">
      <c r="A107" s="134">
        <v>32545</v>
      </c>
      <c r="B107" s="134" t="s">
        <v>2066</v>
      </c>
      <c r="C107" s="135">
        <v>306</v>
      </c>
    </row>
    <row r="108" spans="1:3" x14ac:dyDescent="0.25">
      <c r="A108" s="134">
        <v>32245</v>
      </c>
      <c r="B108" s="134" t="s">
        <v>2067</v>
      </c>
      <c r="C108" s="135">
        <v>1008</v>
      </c>
    </row>
    <row r="109" spans="1:3" x14ac:dyDescent="0.25">
      <c r="A109" s="134">
        <v>32611</v>
      </c>
      <c r="B109" s="134" t="s">
        <v>2068</v>
      </c>
      <c r="C109" s="135">
        <v>1566</v>
      </c>
    </row>
    <row r="110" spans="1:3" x14ac:dyDescent="0.25">
      <c r="A110" s="134">
        <v>32193</v>
      </c>
      <c r="B110" s="134" t="s">
        <v>2069</v>
      </c>
      <c r="C110" s="135">
        <v>1860</v>
      </c>
    </row>
    <row r="111" spans="1:3" x14ac:dyDescent="0.25">
      <c r="A111" s="134">
        <v>32131</v>
      </c>
      <c r="B111" s="134" t="s">
        <v>2070</v>
      </c>
      <c r="C111" s="135">
        <v>2706</v>
      </c>
    </row>
    <row r="112" spans="1:3" x14ac:dyDescent="0.25">
      <c r="A112" s="134">
        <v>34944</v>
      </c>
      <c r="B112" s="134" t="s">
        <v>2071</v>
      </c>
      <c r="C112" s="135">
        <v>1104</v>
      </c>
    </row>
    <row r="113" spans="1:3" x14ac:dyDescent="0.25">
      <c r="A113" s="134">
        <v>32609</v>
      </c>
      <c r="B113" s="134" t="s">
        <v>2072</v>
      </c>
      <c r="C113" s="135">
        <v>510</v>
      </c>
    </row>
    <row r="114" spans="1:3" x14ac:dyDescent="0.25">
      <c r="A114" s="134">
        <v>95620</v>
      </c>
      <c r="B114" s="134" t="s">
        <v>2073</v>
      </c>
      <c r="C114" s="135">
        <v>1062</v>
      </c>
    </row>
    <row r="115" spans="1:3" x14ac:dyDescent="0.25">
      <c r="A115" s="134">
        <v>95193</v>
      </c>
      <c r="B115" s="134" t="s">
        <v>2074</v>
      </c>
      <c r="C115" s="135">
        <v>2448</v>
      </c>
    </row>
    <row r="116" spans="1:3" x14ac:dyDescent="0.25">
      <c r="A116" s="134">
        <v>95239</v>
      </c>
      <c r="B116" s="134" t="s">
        <v>2075</v>
      </c>
      <c r="C116" s="135">
        <v>6</v>
      </c>
    </row>
    <row r="117" spans="1:3" x14ac:dyDescent="0.25">
      <c r="A117" s="134">
        <v>31690</v>
      </c>
      <c r="B117" s="134" t="s">
        <v>2076</v>
      </c>
      <c r="C117" s="135">
        <v>5808</v>
      </c>
    </row>
    <row r="118" spans="1:3" x14ac:dyDescent="0.25">
      <c r="A118" s="134">
        <v>32612</v>
      </c>
      <c r="B118" s="134" t="s">
        <v>2077</v>
      </c>
      <c r="C118" s="135">
        <v>3798</v>
      </c>
    </row>
    <row r="119" spans="1:3" x14ac:dyDescent="0.25">
      <c r="A119" s="134">
        <v>95677</v>
      </c>
      <c r="B119" s="134" t="s">
        <v>2078</v>
      </c>
      <c r="C119" s="135">
        <v>6</v>
      </c>
    </row>
    <row r="120" spans="1:3" x14ac:dyDescent="0.25">
      <c r="A120" s="134">
        <v>32134</v>
      </c>
      <c r="B120" s="134" t="s">
        <v>2079</v>
      </c>
      <c r="C120" s="135">
        <v>810</v>
      </c>
    </row>
    <row r="121" spans="1:3" x14ac:dyDescent="0.25">
      <c r="A121" s="134">
        <v>43757</v>
      </c>
      <c r="B121" s="134" t="s">
        <v>2080</v>
      </c>
      <c r="C121" s="135">
        <v>402</v>
      </c>
    </row>
    <row r="122" spans="1:3" x14ac:dyDescent="0.25">
      <c r="A122" s="134">
        <v>95243</v>
      </c>
      <c r="B122" s="134" t="s">
        <v>2081</v>
      </c>
      <c r="C122" s="135">
        <v>1566</v>
      </c>
    </row>
    <row r="123" spans="1:3" x14ac:dyDescent="0.25">
      <c r="A123" s="134">
        <v>7022</v>
      </c>
      <c r="B123" s="134" t="s">
        <v>2082</v>
      </c>
      <c r="C123" s="135">
        <v>780</v>
      </c>
    </row>
    <row r="124" spans="1:3" x14ac:dyDescent="0.25">
      <c r="A124" s="134">
        <v>32757</v>
      </c>
      <c r="B124" s="134" t="s">
        <v>2083</v>
      </c>
      <c r="C124" s="135">
        <v>3972</v>
      </c>
    </row>
    <row r="125" spans="1:3" x14ac:dyDescent="0.25">
      <c r="A125" s="134">
        <v>32739</v>
      </c>
      <c r="B125" s="134" t="s">
        <v>2084</v>
      </c>
      <c r="C125" s="135">
        <v>90</v>
      </c>
    </row>
    <row r="126" spans="1:3" x14ac:dyDescent="0.25">
      <c r="A126" s="134">
        <v>32748</v>
      </c>
      <c r="B126" s="134" t="s">
        <v>2085</v>
      </c>
      <c r="C126" s="135">
        <v>2256</v>
      </c>
    </row>
    <row r="127" spans="1:3" x14ac:dyDescent="0.25">
      <c r="A127" s="134">
        <v>32742</v>
      </c>
      <c r="B127" s="134" t="s">
        <v>2086</v>
      </c>
      <c r="C127" s="135">
        <v>12</v>
      </c>
    </row>
    <row r="128" spans="1:3" x14ac:dyDescent="0.25">
      <c r="A128" s="134">
        <v>32745</v>
      </c>
      <c r="B128" s="134" t="s">
        <v>2087</v>
      </c>
      <c r="C128" s="135">
        <v>840</v>
      </c>
    </row>
    <row r="129" spans="1:3" x14ac:dyDescent="0.25">
      <c r="A129" s="134">
        <v>32751</v>
      </c>
      <c r="B129" s="134" t="s">
        <v>2088</v>
      </c>
      <c r="C129" s="135">
        <v>720</v>
      </c>
    </row>
    <row r="130" spans="1:3" x14ac:dyDescent="0.25">
      <c r="A130" s="134">
        <v>33593</v>
      </c>
      <c r="B130" s="134" t="s">
        <v>2089</v>
      </c>
      <c r="C130" s="135">
        <v>894</v>
      </c>
    </row>
    <row r="131" spans="1:3" x14ac:dyDescent="0.25">
      <c r="A131" s="134">
        <v>32132</v>
      </c>
      <c r="B131" s="134" t="s">
        <v>2090</v>
      </c>
      <c r="C131" s="135">
        <v>828</v>
      </c>
    </row>
    <row r="132" spans="1:3" x14ac:dyDescent="0.25">
      <c r="A132" s="134">
        <v>34945</v>
      </c>
      <c r="B132" s="134" t="s">
        <v>2091</v>
      </c>
      <c r="C132" s="135">
        <v>582</v>
      </c>
    </row>
    <row r="133" spans="1:3" x14ac:dyDescent="0.25">
      <c r="A133" s="134">
        <v>32610</v>
      </c>
      <c r="B133" s="134" t="s">
        <v>2092</v>
      </c>
      <c r="C133" s="135">
        <v>2412</v>
      </c>
    </row>
    <row r="134" spans="1:3" x14ac:dyDescent="0.25">
      <c r="A134" s="134">
        <v>33595</v>
      </c>
      <c r="B134" s="134" t="s">
        <v>2093</v>
      </c>
      <c r="C134" s="135">
        <v>78</v>
      </c>
    </row>
    <row r="135" spans="1:3" x14ac:dyDescent="0.25">
      <c r="A135" s="134">
        <v>30513</v>
      </c>
      <c r="B135" s="134" t="s">
        <v>2094</v>
      </c>
      <c r="C135" s="135">
        <v>540</v>
      </c>
    </row>
    <row r="136" spans="1:3" x14ac:dyDescent="0.25">
      <c r="A136" s="134">
        <v>33298</v>
      </c>
      <c r="B136" s="134" t="s">
        <v>2095</v>
      </c>
      <c r="C136" s="135">
        <v>156</v>
      </c>
    </row>
    <row r="137" spans="1:3" x14ac:dyDescent="0.25">
      <c r="A137" s="134">
        <v>95192</v>
      </c>
      <c r="B137" s="134" t="s">
        <v>2096</v>
      </c>
      <c r="C137" s="135">
        <v>2730</v>
      </c>
    </row>
    <row r="138" spans="1:3" x14ac:dyDescent="0.25">
      <c r="A138" s="134">
        <v>95197</v>
      </c>
      <c r="B138" s="134" t="s">
        <v>2097</v>
      </c>
      <c r="C138" s="135">
        <v>1524</v>
      </c>
    </row>
    <row r="139" spans="1:3" x14ac:dyDescent="0.25">
      <c r="A139" s="134">
        <v>95195</v>
      </c>
      <c r="B139" s="134" t="s">
        <v>2098</v>
      </c>
      <c r="C139" s="135">
        <v>882</v>
      </c>
    </row>
    <row r="140" spans="1:3" x14ac:dyDescent="0.25">
      <c r="A140" s="134">
        <v>30514</v>
      </c>
      <c r="B140" s="134" t="s">
        <v>2099</v>
      </c>
      <c r="C140" s="135">
        <v>2382</v>
      </c>
    </row>
    <row r="141" spans="1:3" x14ac:dyDescent="0.25">
      <c r="A141" s="134">
        <v>95353</v>
      </c>
      <c r="B141" s="134" t="s">
        <v>2100</v>
      </c>
      <c r="C141" s="135">
        <v>3828</v>
      </c>
    </row>
    <row r="142" spans="1:3" x14ac:dyDescent="0.25">
      <c r="A142" s="134">
        <v>95241</v>
      </c>
      <c r="B142" s="134" t="s">
        <v>2101</v>
      </c>
      <c r="C142" s="135">
        <v>246</v>
      </c>
    </row>
    <row r="143" spans="1:3" x14ac:dyDescent="0.25">
      <c r="A143" s="134">
        <v>95692</v>
      </c>
      <c r="B143" s="134" t="s">
        <v>2102</v>
      </c>
      <c r="C143" s="135">
        <v>186</v>
      </c>
    </row>
    <row r="144" spans="1:3" x14ac:dyDescent="0.25">
      <c r="A144" s="134">
        <v>33296</v>
      </c>
      <c r="B144" s="134" t="s">
        <v>2103</v>
      </c>
      <c r="C144" s="135">
        <v>780</v>
      </c>
    </row>
    <row r="145" spans="1:3" x14ac:dyDescent="0.25">
      <c r="A145" s="134">
        <v>32443</v>
      </c>
      <c r="B145" s="134" t="s">
        <v>2104</v>
      </c>
      <c r="C145" s="135">
        <v>5760</v>
      </c>
    </row>
    <row r="146" spans="1:3" x14ac:dyDescent="0.25">
      <c r="A146" s="134">
        <v>32444</v>
      </c>
      <c r="B146" s="134" t="s">
        <v>2105</v>
      </c>
      <c r="C146" s="135">
        <v>570</v>
      </c>
    </row>
    <row r="147" spans="1:3" x14ac:dyDescent="0.25">
      <c r="A147" s="134">
        <v>33592</v>
      </c>
      <c r="B147" s="134" t="s">
        <v>2106</v>
      </c>
      <c r="C147" s="135">
        <v>942</v>
      </c>
    </row>
    <row r="148" spans="1:3" x14ac:dyDescent="0.25">
      <c r="A148" s="134">
        <v>33297</v>
      </c>
      <c r="B148" s="134" t="s">
        <v>2107</v>
      </c>
      <c r="C148" s="135">
        <v>1260</v>
      </c>
    </row>
    <row r="149" spans="1:3" x14ac:dyDescent="0.25">
      <c r="A149" s="134">
        <v>32923</v>
      </c>
      <c r="B149" s="134" t="s">
        <v>2108</v>
      </c>
      <c r="C149" s="135">
        <v>12</v>
      </c>
    </row>
    <row r="150" spans="1:3" x14ac:dyDescent="0.25">
      <c r="A150" s="134">
        <v>32780</v>
      </c>
      <c r="B150" s="134" t="s">
        <v>2109</v>
      </c>
      <c r="C150" s="135">
        <v>108</v>
      </c>
    </row>
    <row r="151" spans="1:3" x14ac:dyDescent="0.25">
      <c r="A151" s="134">
        <v>32130</v>
      </c>
      <c r="B151" s="134" t="s">
        <v>2110</v>
      </c>
      <c r="C151" s="135">
        <v>2190</v>
      </c>
    </row>
    <row r="152" spans="1:3" x14ac:dyDescent="0.25">
      <c r="A152" s="134">
        <v>34943</v>
      </c>
      <c r="B152" s="134" t="s">
        <v>2111</v>
      </c>
      <c r="C152" s="135">
        <v>24</v>
      </c>
    </row>
    <row r="153" spans="1:3" x14ac:dyDescent="0.25">
      <c r="A153" s="134">
        <v>32608</v>
      </c>
      <c r="B153" s="134" t="s">
        <v>2112</v>
      </c>
      <c r="C153" s="135">
        <v>1668</v>
      </c>
    </row>
    <row r="154" spans="1:3" x14ac:dyDescent="0.25">
      <c r="A154" s="134">
        <v>95619</v>
      </c>
      <c r="B154" s="134" t="s">
        <v>2113</v>
      </c>
      <c r="C154" s="135">
        <v>564</v>
      </c>
    </row>
    <row r="155" spans="1:3" x14ac:dyDescent="0.25">
      <c r="A155" s="134">
        <v>95191</v>
      </c>
      <c r="B155" s="134" t="s">
        <v>2114</v>
      </c>
      <c r="C155" s="135">
        <v>3197</v>
      </c>
    </row>
    <row r="156" spans="1:3" x14ac:dyDescent="0.25">
      <c r="A156" s="134">
        <v>95238</v>
      </c>
      <c r="B156" s="134" t="s">
        <v>2115</v>
      </c>
      <c r="C156" s="135">
        <v>3060</v>
      </c>
    </row>
    <row r="157" spans="1:3" x14ac:dyDescent="0.25">
      <c r="A157" s="134">
        <v>33594</v>
      </c>
      <c r="B157" s="134" t="s">
        <v>2116</v>
      </c>
      <c r="C157" s="135">
        <v>90</v>
      </c>
    </row>
    <row r="158" spans="1:3" x14ac:dyDescent="0.25">
      <c r="A158" s="134">
        <v>30362</v>
      </c>
      <c r="B158" s="134" t="s">
        <v>2117</v>
      </c>
      <c r="C158" s="135">
        <v>870</v>
      </c>
    </row>
    <row r="159" spans="1:3" x14ac:dyDescent="0.25">
      <c r="A159" s="134">
        <v>32022</v>
      </c>
      <c r="B159" s="134" t="s">
        <v>2118</v>
      </c>
      <c r="C159" s="135">
        <v>1608</v>
      </c>
    </row>
    <row r="160" spans="1:3" x14ac:dyDescent="0.25">
      <c r="A160" s="134">
        <v>32210</v>
      </c>
      <c r="B160" s="134" t="s">
        <v>2119</v>
      </c>
      <c r="C160" s="135">
        <v>630</v>
      </c>
    </row>
    <row r="161" spans="1:3" x14ac:dyDescent="0.25">
      <c r="A161" s="134">
        <v>30681</v>
      </c>
      <c r="B161" s="134" t="s">
        <v>2120</v>
      </c>
      <c r="C161" s="135">
        <v>150</v>
      </c>
    </row>
    <row r="162" spans="1:3" x14ac:dyDescent="0.25">
      <c r="A162" s="134">
        <v>32023</v>
      </c>
      <c r="B162" s="134" t="s">
        <v>2121</v>
      </c>
      <c r="C162" s="135">
        <v>6990</v>
      </c>
    </row>
    <row r="163" spans="1:3" x14ac:dyDescent="0.25">
      <c r="A163" s="134">
        <v>32194</v>
      </c>
      <c r="B163" s="134" t="s">
        <v>2122</v>
      </c>
      <c r="C163" s="135">
        <v>558</v>
      </c>
    </row>
    <row r="164" spans="1:3" x14ac:dyDescent="0.25">
      <c r="A164" s="134">
        <v>32129</v>
      </c>
      <c r="B164" s="134" t="s">
        <v>1909</v>
      </c>
      <c r="C164" s="135">
        <v>564</v>
      </c>
    </row>
    <row r="165" spans="1:3" x14ac:dyDescent="0.25">
      <c r="A165" s="134">
        <v>95326</v>
      </c>
      <c r="B165" s="134" t="s">
        <v>2123</v>
      </c>
      <c r="C165" s="135">
        <v>4488</v>
      </c>
    </row>
    <row r="166" spans="1:3" x14ac:dyDescent="0.25">
      <c r="A166" s="134">
        <v>32248</v>
      </c>
      <c r="B166" s="134" t="s">
        <v>2124</v>
      </c>
      <c r="C166" s="135">
        <v>336</v>
      </c>
    </row>
    <row r="167" spans="1:3" x14ac:dyDescent="0.25">
      <c r="A167" s="134">
        <v>32616</v>
      </c>
      <c r="B167" s="134" t="s">
        <v>2125</v>
      </c>
      <c r="C167" s="135">
        <v>30</v>
      </c>
    </row>
    <row r="168" spans="1:3" x14ac:dyDescent="0.25">
      <c r="A168" s="134">
        <v>32678</v>
      </c>
      <c r="B168" s="134" t="s">
        <v>2126</v>
      </c>
      <c r="C168" s="135">
        <v>60</v>
      </c>
    </row>
    <row r="169" spans="1:3" x14ac:dyDescent="0.25">
      <c r="A169" s="134">
        <v>30745</v>
      </c>
      <c r="B169" s="134" t="s">
        <v>2127</v>
      </c>
      <c r="C169" s="135">
        <v>168</v>
      </c>
    </row>
    <row r="170" spans="1:3" x14ac:dyDescent="0.25">
      <c r="A170" s="134">
        <v>34458</v>
      </c>
      <c r="B170" s="134" t="s">
        <v>2128</v>
      </c>
      <c r="C170" s="135">
        <v>1314</v>
      </c>
    </row>
    <row r="171" spans="1:3" x14ac:dyDescent="0.25">
      <c r="A171" s="134">
        <v>95491</v>
      </c>
      <c r="B171" s="134" t="s">
        <v>2129</v>
      </c>
      <c r="C171" s="135">
        <v>498</v>
      </c>
    </row>
    <row r="172" spans="1:3" x14ac:dyDescent="0.25">
      <c r="A172" s="134">
        <v>33584</v>
      </c>
      <c r="B172" s="134" t="s">
        <v>2130</v>
      </c>
      <c r="C172" s="135">
        <v>42</v>
      </c>
    </row>
    <row r="173" spans="1:3" x14ac:dyDescent="0.25">
      <c r="A173" s="134">
        <v>33583</v>
      </c>
      <c r="B173" s="134" t="s">
        <v>2131</v>
      </c>
      <c r="C173" s="135">
        <v>354</v>
      </c>
    </row>
    <row r="174" spans="1:3" x14ac:dyDescent="0.25">
      <c r="A174" s="134">
        <v>31716</v>
      </c>
      <c r="B174" s="134" t="s">
        <v>2132</v>
      </c>
      <c r="C174" s="135">
        <v>4014</v>
      </c>
    </row>
    <row r="175" spans="1:3" x14ac:dyDescent="0.25">
      <c r="A175" s="134">
        <v>33271</v>
      </c>
      <c r="B175" s="134" t="s">
        <v>2133</v>
      </c>
      <c r="C175" s="135">
        <v>8148</v>
      </c>
    </row>
    <row r="176" spans="1:3" x14ac:dyDescent="0.25">
      <c r="A176" s="134">
        <v>95076</v>
      </c>
      <c r="B176" s="134" t="s">
        <v>2134</v>
      </c>
      <c r="C176" s="135">
        <v>3966</v>
      </c>
    </row>
    <row r="177" spans="1:3" x14ac:dyDescent="0.25">
      <c r="A177" s="134">
        <v>95701</v>
      </c>
      <c r="B177" s="134" t="s">
        <v>2135</v>
      </c>
      <c r="C177" s="135">
        <v>2148</v>
      </c>
    </row>
    <row r="178" spans="1:3" x14ac:dyDescent="0.25">
      <c r="A178" s="134">
        <v>32060</v>
      </c>
      <c r="B178" s="134" t="s">
        <v>2136</v>
      </c>
      <c r="C178" s="135">
        <v>11174</v>
      </c>
    </row>
    <row r="179" spans="1:3" x14ac:dyDescent="0.25">
      <c r="A179" s="134">
        <v>33401</v>
      </c>
      <c r="B179" s="134" t="s">
        <v>2137</v>
      </c>
      <c r="C179" s="135">
        <v>2820</v>
      </c>
    </row>
    <row r="180" spans="1:3" x14ac:dyDescent="0.25">
      <c r="A180" s="134">
        <v>32445</v>
      </c>
      <c r="B180" s="134" t="s">
        <v>2138</v>
      </c>
      <c r="C180" s="135">
        <v>485</v>
      </c>
    </row>
    <row r="181" spans="1:3" x14ac:dyDescent="0.25">
      <c r="A181" s="134">
        <v>33272</v>
      </c>
      <c r="B181" s="134" t="s">
        <v>2139</v>
      </c>
      <c r="C181" s="135">
        <v>3924</v>
      </c>
    </row>
    <row r="182" spans="1:3" x14ac:dyDescent="0.25">
      <c r="A182" s="134">
        <v>32247</v>
      </c>
      <c r="B182" s="134" t="s">
        <v>2140</v>
      </c>
      <c r="C182" s="135">
        <v>3555</v>
      </c>
    </row>
    <row r="183" spans="1:3" x14ac:dyDescent="0.25">
      <c r="A183" s="134">
        <v>33643</v>
      </c>
      <c r="B183" s="134" t="s">
        <v>2141</v>
      </c>
      <c r="C183" s="135">
        <v>276</v>
      </c>
    </row>
    <row r="184" spans="1:3" x14ac:dyDescent="0.25">
      <c r="A184" s="134">
        <v>34491</v>
      </c>
      <c r="B184" s="134" t="s">
        <v>2142</v>
      </c>
      <c r="C184" s="135">
        <v>246</v>
      </c>
    </row>
    <row r="185" spans="1:3" x14ac:dyDescent="0.25">
      <c r="A185" s="134">
        <v>32882</v>
      </c>
      <c r="B185" s="134" t="s">
        <v>2143</v>
      </c>
      <c r="C185" s="135">
        <v>840</v>
      </c>
    </row>
    <row r="186" spans="1:3" x14ac:dyDescent="0.25">
      <c r="A186" s="134">
        <v>32615</v>
      </c>
      <c r="B186" s="134" t="s">
        <v>2144</v>
      </c>
      <c r="C186" s="135">
        <v>48</v>
      </c>
    </row>
    <row r="187" spans="1:3" x14ac:dyDescent="0.25">
      <c r="A187" s="134">
        <v>32883</v>
      </c>
      <c r="B187" s="134" t="s">
        <v>2145</v>
      </c>
      <c r="C187" s="135">
        <v>210</v>
      </c>
    </row>
    <row r="188" spans="1:3" x14ac:dyDescent="0.25">
      <c r="A188" s="134">
        <v>32551</v>
      </c>
      <c r="B188" s="134" t="s">
        <v>2146</v>
      </c>
      <c r="C188" s="135">
        <v>606</v>
      </c>
    </row>
    <row r="189" spans="1:3" x14ac:dyDescent="0.25">
      <c r="A189" s="134">
        <v>32676</v>
      </c>
      <c r="B189" s="134" t="s">
        <v>2147</v>
      </c>
      <c r="C189" s="135">
        <v>12</v>
      </c>
    </row>
    <row r="190" spans="1:3" x14ac:dyDescent="0.25">
      <c r="A190" s="134">
        <v>95678</v>
      </c>
      <c r="B190" s="134" t="s">
        <v>2148</v>
      </c>
      <c r="C190" s="135">
        <v>1988</v>
      </c>
    </row>
    <row r="191" spans="1:3" x14ac:dyDescent="0.25">
      <c r="A191" s="134">
        <v>32550</v>
      </c>
      <c r="B191" s="134" t="s">
        <v>2149</v>
      </c>
      <c r="C191" s="135">
        <v>120</v>
      </c>
    </row>
    <row r="192" spans="1:3" x14ac:dyDescent="0.25">
      <c r="A192" s="134">
        <v>31791</v>
      </c>
      <c r="B192" s="134" t="s">
        <v>2150</v>
      </c>
      <c r="C192" s="135">
        <v>12</v>
      </c>
    </row>
    <row r="193" spans="1:3" x14ac:dyDescent="0.25">
      <c r="A193" s="134">
        <v>32446</v>
      </c>
      <c r="B193" s="134" t="s">
        <v>2151</v>
      </c>
      <c r="C193" s="135">
        <v>1596</v>
      </c>
    </row>
    <row r="194" spans="1:3" x14ac:dyDescent="0.25">
      <c r="A194" s="134">
        <v>33273</v>
      </c>
      <c r="B194" s="134" t="s">
        <v>2152</v>
      </c>
      <c r="C194" s="135">
        <v>7303</v>
      </c>
    </row>
    <row r="195" spans="1:3" x14ac:dyDescent="0.25">
      <c r="A195" s="134">
        <v>31185</v>
      </c>
      <c r="B195" s="134" t="s">
        <v>2153</v>
      </c>
      <c r="C195" s="135">
        <v>312</v>
      </c>
    </row>
    <row r="196" spans="1:3" x14ac:dyDescent="0.25">
      <c r="A196" s="134">
        <v>31186</v>
      </c>
      <c r="B196" s="134" t="s">
        <v>2154</v>
      </c>
      <c r="C196" s="135">
        <v>180</v>
      </c>
    </row>
    <row r="197" spans="1:3" x14ac:dyDescent="0.25">
      <c r="A197" s="134">
        <v>95556</v>
      </c>
      <c r="B197" s="134" t="s">
        <v>2155</v>
      </c>
      <c r="C197" s="135">
        <v>162</v>
      </c>
    </row>
    <row r="198" spans="1:3" x14ac:dyDescent="0.25">
      <c r="A198" s="134">
        <v>32920</v>
      </c>
      <c r="B198" s="134" t="s">
        <v>2156</v>
      </c>
      <c r="C198" s="135">
        <v>384</v>
      </c>
    </row>
    <row r="199" spans="1:3" x14ac:dyDescent="0.25">
      <c r="A199" s="134">
        <v>33629</v>
      </c>
      <c r="B199" s="134" t="s">
        <v>2157</v>
      </c>
      <c r="C199" s="135">
        <v>336</v>
      </c>
    </row>
    <row r="200" spans="1:3" x14ac:dyDescent="0.25">
      <c r="A200" s="134">
        <v>33452</v>
      </c>
      <c r="B200" s="134" t="s">
        <v>2158</v>
      </c>
      <c r="C200" s="135">
        <v>118</v>
      </c>
    </row>
    <row r="201" spans="1:3" x14ac:dyDescent="0.25">
      <c r="A201" s="134">
        <v>33588</v>
      </c>
      <c r="B201" s="134" t="s">
        <v>2159</v>
      </c>
      <c r="C201" s="135">
        <v>48</v>
      </c>
    </row>
    <row r="202" spans="1:3" x14ac:dyDescent="0.25">
      <c r="A202" s="134">
        <v>33587</v>
      </c>
      <c r="B202" s="134" t="s">
        <v>2160</v>
      </c>
      <c r="C202" s="135">
        <v>384</v>
      </c>
    </row>
    <row r="203" spans="1:3" x14ac:dyDescent="0.25">
      <c r="A203" s="134">
        <v>33589</v>
      </c>
      <c r="B203" s="134" t="s">
        <v>2161</v>
      </c>
      <c r="C203" s="135">
        <v>126</v>
      </c>
    </row>
    <row r="204" spans="1:3" x14ac:dyDescent="0.25">
      <c r="A204" s="134">
        <v>33626</v>
      </c>
      <c r="B204" s="134" t="s">
        <v>2162</v>
      </c>
      <c r="C204" s="135">
        <v>672</v>
      </c>
    </row>
    <row r="205" spans="1:3" x14ac:dyDescent="0.25">
      <c r="A205" s="134">
        <v>33630</v>
      </c>
      <c r="B205" s="134" t="s">
        <v>2163</v>
      </c>
      <c r="C205" s="135">
        <v>96</v>
      </c>
    </row>
    <row r="206" spans="1:3" x14ac:dyDescent="0.25">
      <c r="A206" s="134">
        <v>33645</v>
      </c>
      <c r="B206" s="134" t="s">
        <v>2164</v>
      </c>
      <c r="C206" s="135">
        <v>180</v>
      </c>
    </row>
    <row r="207" spans="1:3" x14ac:dyDescent="0.25">
      <c r="A207" s="134">
        <v>33644</v>
      </c>
      <c r="B207" s="134" t="s">
        <v>2165</v>
      </c>
      <c r="C207" s="135">
        <v>216</v>
      </c>
    </row>
    <row r="208" spans="1:3" x14ac:dyDescent="0.25">
      <c r="A208" s="134">
        <v>33316</v>
      </c>
      <c r="B208" s="134" t="s">
        <v>2166</v>
      </c>
      <c r="C208" s="135">
        <v>2376</v>
      </c>
    </row>
    <row r="209" spans="1:3" x14ac:dyDescent="0.25">
      <c r="A209" s="134">
        <v>33458</v>
      </c>
      <c r="B209" s="134" t="s">
        <v>2167</v>
      </c>
      <c r="C209" s="135">
        <v>756</v>
      </c>
    </row>
    <row r="210" spans="1:3" x14ac:dyDescent="0.25">
      <c r="A210" s="134">
        <v>32834</v>
      </c>
      <c r="B210" s="134" t="s">
        <v>2168</v>
      </c>
      <c r="C210" s="135">
        <v>2466</v>
      </c>
    </row>
    <row r="211" spans="1:3" x14ac:dyDescent="0.25">
      <c r="A211" s="134">
        <v>33299</v>
      </c>
      <c r="B211" s="134" t="s">
        <v>2169</v>
      </c>
      <c r="C211" s="135">
        <v>3084</v>
      </c>
    </row>
    <row r="212" spans="1:3" x14ac:dyDescent="0.25">
      <c r="A212" s="134">
        <v>32633</v>
      </c>
      <c r="B212" s="134" t="s">
        <v>2170</v>
      </c>
      <c r="C212" s="135">
        <v>1536</v>
      </c>
    </row>
    <row r="213" spans="1:3" x14ac:dyDescent="0.25">
      <c r="A213" s="134">
        <v>43121</v>
      </c>
      <c r="B213" s="134" t="s">
        <v>2171</v>
      </c>
      <c r="C213" s="135">
        <v>708</v>
      </c>
    </row>
    <row r="214" spans="1:3" x14ac:dyDescent="0.25">
      <c r="A214" s="134">
        <v>95092</v>
      </c>
      <c r="B214" s="134" t="s">
        <v>2172</v>
      </c>
      <c r="C214" s="135">
        <v>360</v>
      </c>
    </row>
    <row r="215" spans="1:3" x14ac:dyDescent="0.25">
      <c r="A215" s="134">
        <v>95616</v>
      </c>
      <c r="B215" s="134" t="s">
        <v>2173</v>
      </c>
      <c r="C215" s="135">
        <v>492</v>
      </c>
    </row>
    <row r="216" spans="1:3" x14ac:dyDescent="0.25">
      <c r="A216" s="134">
        <v>34530</v>
      </c>
      <c r="B216" s="134" t="s">
        <v>2174</v>
      </c>
      <c r="C216" s="135">
        <v>648</v>
      </c>
    </row>
    <row r="217" spans="1:3" x14ac:dyDescent="0.25">
      <c r="A217" s="134">
        <v>95705</v>
      </c>
      <c r="B217" s="134" t="s">
        <v>2175</v>
      </c>
      <c r="C217" s="135">
        <v>552</v>
      </c>
    </row>
    <row r="218" spans="1:3" x14ac:dyDescent="0.25">
      <c r="A218" s="134">
        <v>32670</v>
      </c>
      <c r="B218" s="134" t="s">
        <v>2176</v>
      </c>
      <c r="C218" s="135">
        <v>1110</v>
      </c>
    </row>
    <row r="219" spans="1:3" x14ac:dyDescent="0.25">
      <c r="A219" s="134">
        <v>31309</v>
      </c>
      <c r="B219" s="134" t="s">
        <v>2177</v>
      </c>
      <c r="C219" s="135">
        <v>2778</v>
      </c>
    </row>
    <row r="220" spans="1:3" x14ac:dyDescent="0.25">
      <c r="A220" s="134">
        <v>34624</v>
      </c>
      <c r="B220" s="134" t="s">
        <v>2178</v>
      </c>
      <c r="C220" s="135">
        <v>3336</v>
      </c>
    </row>
    <row r="221" spans="1:3" x14ac:dyDescent="0.25">
      <c r="A221" s="134">
        <v>30360</v>
      </c>
      <c r="B221" s="134" t="s">
        <v>2179</v>
      </c>
      <c r="C221" s="135">
        <v>2028</v>
      </c>
    </row>
    <row r="222" spans="1:3" x14ac:dyDescent="0.25">
      <c r="A222" s="134">
        <v>32204</v>
      </c>
      <c r="B222" s="134" t="s">
        <v>2180</v>
      </c>
      <c r="C222" s="135">
        <v>438</v>
      </c>
    </row>
    <row r="223" spans="1:3" x14ac:dyDescent="0.25">
      <c r="A223" s="134">
        <v>34627</v>
      </c>
      <c r="B223" s="134" t="s">
        <v>2181</v>
      </c>
      <c r="C223" s="135">
        <v>60</v>
      </c>
    </row>
    <row r="224" spans="1:3" x14ac:dyDescent="0.25">
      <c r="A224" s="134">
        <v>95050</v>
      </c>
      <c r="B224" s="134" t="s">
        <v>2182</v>
      </c>
      <c r="C224" s="135">
        <v>4410</v>
      </c>
    </row>
    <row r="225" spans="1:3" x14ac:dyDescent="0.25">
      <c r="A225" s="134">
        <v>34614</v>
      </c>
      <c r="B225" s="134" t="s">
        <v>2183</v>
      </c>
      <c r="C225" s="135">
        <v>624</v>
      </c>
    </row>
    <row r="226" spans="1:3" x14ac:dyDescent="0.25">
      <c r="A226" s="134">
        <v>95704</v>
      </c>
      <c r="B226" s="134" t="s">
        <v>2184</v>
      </c>
      <c r="C226" s="135">
        <v>12</v>
      </c>
    </row>
    <row r="227" spans="1:3" x14ac:dyDescent="0.25">
      <c r="A227" s="134">
        <v>34863</v>
      </c>
      <c r="B227" s="134" t="s">
        <v>2185</v>
      </c>
      <c r="C227" s="135">
        <v>12</v>
      </c>
    </row>
    <row r="228" spans="1:3" x14ac:dyDescent="0.25">
      <c r="A228" s="134">
        <v>34668</v>
      </c>
      <c r="B228" s="134" t="s">
        <v>2186</v>
      </c>
      <c r="C228" s="135">
        <v>660</v>
      </c>
    </row>
    <row r="229" spans="1:3" x14ac:dyDescent="0.25">
      <c r="A229" s="134">
        <v>34436</v>
      </c>
      <c r="B229" s="134" t="s">
        <v>2187</v>
      </c>
      <c r="C229" s="135">
        <v>348</v>
      </c>
    </row>
    <row r="230" spans="1:3" x14ac:dyDescent="0.25">
      <c r="A230" s="134">
        <v>95152</v>
      </c>
      <c r="B230" s="134" t="s">
        <v>2188</v>
      </c>
      <c r="C230" s="135">
        <v>222</v>
      </c>
    </row>
    <row r="231" spans="1:3" x14ac:dyDescent="0.25">
      <c r="A231" s="134">
        <v>34437</v>
      </c>
      <c r="B231" s="134" t="s">
        <v>2189</v>
      </c>
      <c r="C231" s="135">
        <v>162</v>
      </c>
    </row>
    <row r="232" spans="1:3" x14ac:dyDescent="0.25">
      <c r="A232" s="134">
        <v>95172</v>
      </c>
      <c r="B232" s="134" t="s">
        <v>2190</v>
      </c>
      <c r="C232" s="135">
        <v>1776</v>
      </c>
    </row>
    <row r="233" spans="1:3" x14ac:dyDescent="0.25">
      <c r="A233" s="134">
        <v>31785</v>
      </c>
      <c r="B233" s="134" t="s">
        <v>2191</v>
      </c>
      <c r="C233" s="135">
        <v>48</v>
      </c>
    </row>
    <row r="234" spans="1:3" x14ac:dyDescent="0.25">
      <c r="A234" s="134">
        <v>34682</v>
      </c>
      <c r="B234" s="134" t="s">
        <v>2192</v>
      </c>
      <c r="C234" s="135">
        <v>1467</v>
      </c>
    </row>
    <row r="235" spans="1:3" x14ac:dyDescent="0.25">
      <c r="A235" s="134">
        <v>34509</v>
      </c>
      <c r="B235" s="134" t="s">
        <v>2193</v>
      </c>
      <c r="C235" s="135">
        <v>348</v>
      </c>
    </row>
    <row r="236" spans="1:3" x14ac:dyDescent="0.25">
      <c r="A236" s="134">
        <v>34665</v>
      </c>
      <c r="B236" s="134" t="s">
        <v>2194</v>
      </c>
      <c r="C236" s="135">
        <v>144</v>
      </c>
    </row>
    <row r="237" spans="1:3" x14ac:dyDescent="0.25">
      <c r="A237" s="134">
        <v>33579</v>
      </c>
      <c r="B237" s="134" t="s">
        <v>2195</v>
      </c>
      <c r="C237" s="135">
        <v>1116</v>
      </c>
    </row>
    <row r="238" spans="1:3" x14ac:dyDescent="0.25">
      <c r="A238" s="134">
        <v>43118</v>
      </c>
      <c r="B238" s="134" t="s">
        <v>2196</v>
      </c>
      <c r="C238" s="135">
        <v>420</v>
      </c>
    </row>
    <row r="239" spans="1:3" x14ac:dyDescent="0.25">
      <c r="A239" s="134">
        <v>95117</v>
      </c>
      <c r="B239" s="134" t="s">
        <v>2197</v>
      </c>
      <c r="C239" s="135">
        <v>144</v>
      </c>
    </row>
    <row r="240" spans="1:3" x14ac:dyDescent="0.25">
      <c r="A240" s="134">
        <v>30359</v>
      </c>
      <c r="B240" s="134" t="s">
        <v>2198</v>
      </c>
      <c r="C240" s="135">
        <v>336</v>
      </c>
    </row>
    <row r="241" spans="1:3" x14ac:dyDescent="0.25">
      <c r="A241" s="134">
        <v>95271</v>
      </c>
      <c r="B241" s="134" t="s">
        <v>2199</v>
      </c>
      <c r="C241" s="135">
        <v>3834</v>
      </c>
    </row>
    <row r="242" spans="1:3" x14ac:dyDescent="0.25">
      <c r="A242" s="134">
        <v>34850</v>
      </c>
      <c r="B242" s="134" t="s">
        <v>2200</v>
      </c>
      <c r="C242" s="135">
        <v>1764</v>
      </c>
    </row>
    <row r="243" spans="1:3" x14ac:dyDescent="0.25">
      <c r="A243" s="134">
        <v>34701</v>
      </c>
      <c r="B243" s="134" t="s">
        <v>2201</v>
      </c>
      <c r="C243" s="135">
        <v>2520</v>
      </c>
    </row>
    <row r="244" spans="1:3" x14ac:dyDescent="0.25">
      <c r="A244" s="134">
        <v>34794</v>
      </c>
      <c r="B244" s="134" t="s">
        <v>2202</v>
      </c>
      <c r="C244" s="135">
        <v>2028</v>
      </c>
    </row>
    <row r="245" spans="1:3" x14ac:dyDescent="0.25">
      <c r="A245" s="134">
        <v>32628</v>
      </c>
      <c r="B245" s="134" t="s">
        <v>2203</v>
      </c>
      <c r="C245" s="135">
        <v>1806</v>
      </c>
    </row>
    <row r="246" spans="1:3" x14ac:dyDescent="0.25">
      <c r="A246" s="134">
        <v>34847</v>
      </c>
      <c r="B246" s="134" t="s">
        <v>2204</v>
      </c>
      <c r="C246" s="135">
        <v>396</v>
      </c>
    </row>
    <row r="247" spans="1:3" x14ac:dyDescent="0.25">
      <c r="A247" s="134">
        <v>43120</v>
      </c>
      <c r="B247" s="134" t="s">
        <v>2205</v>
      </c>
      <c r="C247" s="135">
        <v>384</v>
      </c>
    </row>
    <row r="248" spans="1:3" x14ac:dyDescent="0.25">
      <c r="A248" s="134">
        <v>32208</v>
      </c>
      <c r="B248" s="134" t="s">
        <v>2206</v>
      </c>
      <c r="C248" s="135">
        <v>1692</v>
      </c>
    </row>
    <row r="249" spans="1:3" x14ac:dyDescent="0.25">
      <c r="A249" s="134">
        <v>32196</v>
      </c>
      <c r="B249" s="134" t="s">
        <v>2207</v>
      </c>
      <c r="C249" s="135">
        <v>486</v>
      </c>
    </row>
    <row r="250" spans="1:3" x14ac:dyDescent="0.25">
      <c r="A250" s="134">
        <v>32631</v>
      </c>
      <c r="B250" s="134" t="s">
        <v>2208</v>
      </c>
      <c r="C250" s="135">
        <v>349</v>
      </c>
    </row>
    <row r="251" spans="1:3" x14ac:dyDescent="0.25">
      <c r="A251" s="134">
        <v>31713</v>
      </c>
      <c r="B251" s="134" t="s">
        <v>2209</v>
      </c>
      <c r="C251" s="135">
        <v>888</v>
      </c>
    </row>
    <row r="252" spans="1:3" x14ac:dyDescent="0.25">
      <c r="A252" s="134">
        <v>32671</v>
      </c>
      <c r="B252" s="134" t="s">
        <v>2210</v>
      </c>
      <c r="C252" s="135">
        <v>252</v>
      </c>
    </row>
    <row r="253" spans="1:3" x14ac:dyDescent="0.25">
      <c r="A253" s="134">
        <v>34874</v>
      </c>
      <c r="B253" s="134" t="s">
        <v>2211</v>
      </c>
      <c r="C253" s="135">
        <v>5592</v>
      </c>
    </row>
    <row r="254" spans="1:3" x14ac:dyDescent="0.25">
      <c r="A254" s="134">
        <v>33312</v>
      </c>
      <c r="B254" s="134" t="s">
        <v>2212</v>
      </c>
      <c r="C254" s="135">
        <v>2238</v>
      </c>
    </row>
    <row r="255" spans="1:3" x14ac:dyDescent="0.25">
      <c r="A255" s="134">
        <v>31765</v>
      </c>
      <c r="B255" s="134" t="s">
        <v>2213</v>
      </c>
      <c r="C255" s="135">
        <v>774</v>
      </c>
    </row>
    <row r="256" spans="1:3" x14ac:dyDescent="0.25">
      <c r="A256" s="134">
        <v>95273</v>
      </c>
      <c r="B256" s="134" t="s">
        <v>2214</v>
      </c>
      <c r="C256" s="135">
        <v>1878</v>
      </c>
    </row>
    <row r="257" spans="1:3" x14ac:dyDescent="0.25">
      <c r="A257" s="134">
        <v>95275</v>
      </c>
      <c r="B257" s="134" t="s">
        <v>2215</v>
      </c>
      <c r="C257" s="135">
        <v>2190</v>
      </c>
    </row>
    <row r="258" spans="1:3" x14ac:dyDescent="0.25">
      <c r="A258" s="134">
        <v>34851</v>
      </c>
      <c r="B258" s="134" t="s">
        <v>2216</v>
      </c>
      <c r="C258" s="135">
        <v>5574</v>
      </c>
    </row>
    <row r="259" spans="1:3" x14ac:dyDescent="0.25">
      <c r="A259" s="134">
        <v>32203</v>
      </c>
      <c r="B259" s="134" t="s">
        <v>2217</v>
      </c>
      <c r="C259" s="135">
        <v>246</v>
      </c>
    </row>
    <row r="260" spans="1:3" x14ac:dyDescent="0.25">
      <c r="A260" s="134">
        <v>95267</v>
      </c>
      <c r="B260" s="134" t="s">
        <v>2218</v>
      </c>
      <c r="C260" s="135">
        <v>6180</v>
      </c>
    </row>
    <row r="261" spans="1:3" x14ac:dyDescent="0.25">
      <c r="A261" s="134">
        <v>95232</v>
      </c>
      <c r="B261" s="134" t="s">
        <v>2219</v>
      </c>
      <c r="C261" s="135">
        <v>1512</v>
      </c>
    </row>
    <row r="262" spans="1:3" x14ac:dyDescent="0.25">
      <c r="A262" s="134">
        <v>95618</v>
      </c>
      <c r="B262" s="134" t="s">
        <v>2220</v>
      </c>
      <c r="C262" s="135">
        <v>218</v>
      </c>
    </row>
    <row r="263" spans="1:3" x14ac:dyDescent="0.25">
      <c r="A263" s="134">
        <v>31786</v>
      </c>
      <c r="B263" s="134" t="s">
        <v>2221</v>
      </c>
      <c r="C263" s="135">
        <v>18</v>
      </c>
    </row>
    <row r="264" spans="1:3" x14ac:dyDescent="0.25">
      <c r="A264" s="134">
        <v>32200</v>
      </c>
      <c r="B264" s="134" t="s">
        <v>2222</v>
      </c>
      <c r="C264" s="135">
        <v>18</v>
      </c>
    </row>
    <row r="265" spans="1:3" x14ac:dyDescent="0.25">
      <c r="A265" s="134">
        <v>95269</v>
      </c>
      <c r="B265" s="134" t="s">
        <v>2223</v>
      </c>
      <c r="C265" s="135">
        <v>2076</v>
      </c>
    </row>
    <row r="266" spans="1:3" x14ac:dyDescent="0.25">
      <c r="A266" s="134">
        <v>32630</v>
      </c>
      <c r="B266" s="134" t="s">
        <v>2224</v>
      </c>
      <c r="C266" s="135">
        <v>6</v>
      </c>
    </row>
    <row r="267" spans="1:3" x14ac:dyDescent="0.25">
      <c r="A267" s="134">
        <v>95706</v>
      </c>
      <c r="B267" s="134" t="s">
        <v>2225</v>
      </c>
      <c r="C267" s="135">
        <v>36</v>
      </c>
    </row>
    <row r="268" spans="1:3" x14ac:dyDescent="0.25">
      <c r="A268" s="134">
        <v>32209</v>
      </c>
      <c r="B268" s="134" t="s">
        <v>2226</v>
      </c>
      <c r="C268" s="135">
        <v>3152</v>
      </c>
    </row>
    <row r="269" spans="1:3" x14ac:dyDescent="0.25">
      <c r="A269" s="134">
        <v>33313</v>
      </c>
      <c r="B269" s="134" t="s">
        <v>2227</v>
      </c>
      <c r="C269" s="135">
        <v>3888</v>
      </c>
    </row>
    <row r="270" spans="1:3" x14ac:dyDescent="0.25">
      <c r="A270" s="134">
        <v>32242</v>
      </c>
      <c r="B270" s="134" t="s">
        <v>2228</v>
      </c>
      <c r="C270" s="135">
        <v>888</v>
      </c>
    </row>
    <row r="271" spans="1:3" x14ac:dyDescent="0.25">
      <c r="A271" s="134">
        <v>32198</v>
      </c>
      <c r="B271" s="134" t="s">
        <v>2229</v>
      </c>
      <c r="C271" s="135">
        <v>630</v>
      </c>
    </row>
    <row r="272" spans="1:3" x14ac:dyDescent="0.25">
      <c r="A272" s="134">
        <v>32199</v>
      </c>
      <c r="B272" s="134" t="s">
        <v>2230</v>
      </c>
      <c r="C272" s="135">
        <v>2878</v>
      </c>
    </row>
    <row r="273" spans="1:3" x14ac:dyDescent="0.25">
      <c r="A273" s="134">
        <v>43116</v>
      </c>
      <c r="B273" s="134" t="s">
        <v>2231</v>
      </c>
      <c r="C273" s="135">
        <v>3318</v>
      </c>
    </row>
    <row r="274" spans="1:3" x14ac:dyDescent="0.25">
      <c r="A274" s="134">
        <v>43114</v>
      </c>
      <c r="B274" s="134" t="s">
        <v>2232</v>
      </c>
      <c r="C274" s="135">
        <v>2370</v>
      </c>
    </row>
    <row r="275" spans="1:3" x14ac:dyDescent="0.25">
      <c r="A275" s="134">
        <v>34936</v>
      </c>
      <c r="B275" s="134" t="s">
        <v>2233</v>
      </c>
      <c r="C275" s="135">
        <v>480</v>
      </c>
    </row>
    <row r="276" spans="1:3" x14ac:dyDescent="0.25">
      <c r="A276" s="134">
        <v>34987</v>
      </c>
      <c r="B276" s="134" t="s">
        <v>2234</v>
      </c>
      <c r="C276" s="135">
        <v>102</v>
      </c>
    </row>
    <row r="277" spans="1:3" x14ac:dyDescent="0.25">
      <c r="A277" s="134">
        <v>34988</v>
      </c>
      <c r="B277" s="134" t="s">
        <v>2235</v>
      </c>
      <c r="C277" s="135">
        <v>5400</v>
      </c>
    </row>
    <row r="278" spans="1:3" x14ac:dyDescent="0.25">
      <c r="A278" s="134">
        <v>34932</v>
      </c>
      <c r="B278" s="134" t="s">
        <v>2236</v>
      </c>
      <c r="C278" s="135">
        <v>528</v>
      </c>
    </row>
    <row r="279" spans="1:3" x14ac:dyDescent="0.25">
      <c r="A279" s="134">
        <v>43113</v>
      </c>
      <c r="B279" s="134" t="s">
        <v>2237</v>
      </c>
      <c r="C279" s="135">
        <v>4941</v>
      </c>
    </row>
    <row r="280" spans="1:3" x14ac:dyDescent="0.25">
      <c r="A280" s="134">
        <v>32913</v>
      </c>
      <c r="B280" s="134" t="s">
        <v>2238</v>
      </c>
      <c r="C280" s="135">
        <v>6</v>
      </c>
    </row>
    <row r="281" spans="1:3" x14ac:dyDescent="0.25">
      <c r="A281" s="134">
        <v>32907</v>
      </c>
      <c r="B281" s="134" t="s">
        <v>2239</v>
      </c>
      <c r="C281" s="135">
        <v>132</v>
      </c>
    </row>
    <row r="282" spans="1:3" x14ac:dyDescent="0.25">
      <c r="A282" s="134">
        <v>32904</v>
      </c>
      <c r="B282" s="134" t="s">
        <v>2240</v>
      </c>
      <c r="C282" s="135">
        <v>42</v>
      </c>
    </row>
    <row r="283" spans="1:3" x14ac:dyDescent="0.25">
      <c r="A283" s="134">
        <v>33318</v>
      </c>
      <c r="B283" s="134" t="s">
        <v>2241</v>
      </c>
      <c r="C283" s="135">
        <v>540</v>
      </c>
    </row>
    <row r="284" spans="1:3" x14ac:dyDescent="0.25">
      <c r="A284" s="134">
        <v>43122</v>
      </c>
      <c r="B284" s="134" t="s">
        <v>2242</v>
      </c>
      <c r="C284" s="135">
        <v>1368</v>
      </c>
    </row>
    <row r="285" spans="1:3" x14ac:dyDescent="0.25">
      <c r="A285" s="134">
        <v>32629</v>
      </c>
      <c r="B285" s="134" t="s">
        <v>2243</v>
      </c>
      <c r="C285" s="135">
        <v>300</v>
      </c>
    </row>
    <row r="286" spans="1:3" x14ac:dyDescent="0.25">
      <c r="A286" s="134">
        <v>95109</v>
      </c>
      <c r="B286" s="134" t="s">
        <v>2244</v>
      </c>
      <c r="C286" s="135">
        <v>10008</v>
      </c>
    </row>
    <row r="287" spans="1:3" x14ac:dyDescent="0.25">
      <c r="A287" s="134">
        <v>32201</v>
      </c>
      <c r="B287" s="134" t="s">
        <v>2245</v>
      </c>
      <c r="C287" s="135">
        <v>2466</v>
      </c>
    </row>
    <row r="288" spans="1:3" x14ac:dyDescent="0.25">
      <c r="A288" s="134">
        <v>34852</v>
      </c>
      <c r="B288" s="134" t="s">
        <v>2246</v>
      </c>
      <c r="C288" s="135">
        <v>402</v>
      </c>
    </row>
    <row r="289" spans="1:3" x14ac:dyDescent="0.25">
      <c r="A289" s="134">
        <v>32249</v>
      </c>
      <c r="B289" s="134" t="s">
        <v>2247</v>
      </c>
      <c r="C289" s="135">
        <v>180</v>
      </c>
    </row>
    <row r="290" spans="1:3" x14ac:dyDescent="0.25">
      <c r="A290" s="134">
        <v>32259</v>
      </c>
      <c r="B290" s="134" t="s">
        <v>2248</v>
      </c>
      <c r="C290" s="135">
        <v>978</v>
      </c>
    </row>
    <row r="291" spans="1:3" x14ac:dyDescent="0.25">
      <c r="A291" s="134">
        <v>32632</v>
      </c>
      <c r="B291" s="134" t="s">
        <v>2249</v>
      </c>
      <c r="C291" s="135">
        <v>504</v>
      </c>
    </row>
    <row r="292" spans="1:3" x14ac:dyDescent="0.25">
      <c r="A292" s="134">
        <v>33580</v>
      </c>
      <c r="B292" s="134" t="s">
        <v>2250</v>
      </c>
      <c r="C292" s="135">
        <v>252</v>
      </c>
    </row>
    <row r="293" spans="1:3" x14ac:dyDescent="0.25">
      <c r="A293" s="134">
        <v>33314</v>
      </c>
      <c r="B293" s="134" t="s">
        <v>2251</v>
      </c>
      <c r="C293" s="135">
        <v>3474</v>
      </c>
    </row>
    <row r="294" spans="1:3" x14ac:dyDescent="0.25">
      <c r="A294" s="134">
        <v>32136</v>
      </c>
      <c r="B294" s="134" t="s">
        <v>1922</v>
      </c>
      <c r="C294" s="135">
        <v>11232</v>
      </c>
    </row>
    <row r="295" spans="1:3" x14ac:dyDescent="0.25">
      <c r="A295" s="134">
        <v>32202</v>
      </c>
      <c r="B295" s="134" t="s">
        <v>2252</v>
      </c>
      <c r="C295" s="135">
        <v>696</v>
      </c>
    </row>
    <row r="296" spans="1:3" x14ac:dyDescent="0.25">
      <c r="A296" s="134">
        <v>32137</v>
      </c>
      <c r="B296" s="134" t="s">
        <v>2253</v>
      </c>
      <c r="C296" s="135">
        <v>11646</v>
      </c>
    </row>
    <row r="297" spans="1:3" x14ac:dyDescent="0.25">
      <c r="A297" s="134">
        <v>95116</v>
      </c>
      <c r="B297" s="134" t="s">
        <v>2254</v>
      </c>
      <c r="C297" s="135">
        <v>1866</v>
      </c>
    </row>
    <row r="298" spans="1:3" x14ac:dyDescent="0.25">
      <c r="A298" s="134">
        <v>30358</v>
      </c>
      <c r="B298" s="134" t="s">
        <v>2255</v>
      </c>
      <c r="C298" s="135">
        <v>6</v>
      </c>
    </row>
    <row r="299" spans="1:3" x14ac:dyDescent="0.25">
      <c r="A299" s="134">
        <v>95270</v>
      </c>
      <c r="B299" s="134" t="s">
        <v>2256</v>
      </c>
      <c r="C299" s="135">
        <v>1632</v>
      </c>
    </row>
    <row r="300" spans="1:3" x14ac:dyDescent="0.25">
      <c r="A300" s="134">
        <v>34849</v>
      </c>
      <c r="B300" s="134" t="s">
        <v>2257</v>
      </c>
      <c r="C300" s="135">
        <v>540</v>
      </c>
    </row>
    <row r="301" spans="1:3" x14ac:dyDescent="0.25">
      <c r="A301" s="134">
        <v>34700</v>
      </c>
      <c r="B301" s="134" t="s">
        <v>2258</v>
      </c>
      <c r="C301" s="135">
        <v>4644</v>
      </c>
    </row>
    <row r="302" spans="1:3" x14ac:dyDescent="0.25">
      <c r="A302" s="134">
        <v>34793</v>
      </c>
      <c r="B302" s="134" t="s">
        <v>2259</v>
      </c>
      <c r="C302" s="135">
        <v>2208</v>
      </c>
    </row>
    <row r="303" spans="1:3" x14ac:dyDescent="0.25">
      <c r="A303" s="134">
        <v>32627</v>
      </c>
      <c r="B303" s="134" t="s">
        <v>2260</v>
      </c>
      <c r="C303" s="135">
        <v>2046</v>
      </c>
    </row>
    <row r="304" spans="1:3" x14ac:dyDescent="0.25">
      <c r="A304" s="134">
        <v>95505</v>
      </c>
      <c r="B304" s="134" t="s">
        <v>2261</v>
      </c>
      <c r="C304" s="135">
        <v>126</v>
      </c>
    </row>
    <row r="305" spans="1:3" x14ac:dyDescent="0.25">
      <c r="A305" s="134">
        <v>32441</v>
      </c>
      <c r="B305" s="134" t="s">
        <v>2262</v>
      </c>
      <c r="C305" s="135">
        <v>198</v>
      </c>
    </row>
    <row r="306" spans="1:3" x14ac:dyDescent="0.25">
      <c r="A306" s="134">
        <v>32442</v>
      </c>
      <c r="B306" s="134" t="s">
        <v>2263</v>
      </c>
      <c r="C306" s="135">
        <v>756</v>
      </c>
    </row>
    <row r="307" spans="1:3" x14ac:dyDescent="0.25">
      <c r="A307" s="134">
        <v>32065</v>
      </c>
      <c r="B307" s="134" t="s">
        <v>2264</v>
      </c>
      <c r="C307" s="135">
        <v>954</v>
      </c>
    </row>
    <row r="308" spans="1:3" x14ac:dyDescent="0.25">
      <c r="A308" s="134">
        <v>33457</v>
      </c>
      <c r="B308" s="134" t="s">
        <v>2265</v>
      </c>
      <c r="C308" s="135">
        <v>1128</v>
      </c>
    </row>
    <row r="309" spans="1:3" x14ac:dyDescent="0.25">
      <c r="A309" s="134">
        <v>7036</v>
      </c>
      <c r="B309" s="134" t="s">
        <v>2266</v>
      </c>
      <c r="C309" s="135">
        <v>798</v>
      </c>
    </row>
    <row r="310" spans="1:3" x14ac:dyDescent="0.25">
      <c r="A310" s="134">
        <v>30453</v>
      </c>
      <c r="B310" s="134" t="s">
        <v>2267</v>
      </c>
      <c r="C310" s="135">
        <v>6786</v>
      </c>
    </row>
    <row r="311" spans="1:3" x14ac:dyDescent="0.25">
      <c r="A311" s="134">
        <v>32436</v>
      </c>
      <c r="B311" s="134" t="s">
        <v>2268</v>
      </c>
      <c r="C311" s="135">
        <v>924</v>
      </c>
    </row>
    <row r="312" spans="1:3" x14ac:dyDescent="0.25">
      <c r="A312" s="134">
        <v>33275</v>
      </c>
      <c r="B312" s="134" t="s">
        <v>2269</v>
      </c>
      <c r="C312" s="135">
        <v>84</v>
      </c>
    </row>
    <row r="313" spans="1:3" x14ac:dyDescent="0.25">
      <c r="A313" s="134">
        <v>33270</v>
      </c>
      <c r="B313" s="134" t="s">
        <v>2270</v>
      </c>
      <c r="C313" s="135">
        <v>6288</v>
      </c>
    </row>
    <row r="314" spans="1:3" x14ac:dyDescent="0.25">
      <c r="A314" s="134">
        <v>33269</v>
      </c>
      <c r="B314" s="134" t="s">
        <v>2271</v>
      </c>
      <c r="C314" s="135">
        <v>966</v>
      </c>
    </row>
    <row r="315" spans="1:3" x14ac:dyDescent="0.25">
      <c r="A315" s="134">
        <v>33107</v>
      </c>
      <c r="B315" s="134" t="s">
        <v>2272</v>
      </c>
      <c r="C315" s="135">
        <v>9174</v>
      </c>
    </row>
    <row r="316" spans="1:3" x14ac:dyDescent="0.25">
      <c r="A316" s="134">
        <v>32884</v>
      </c>
      <c r="B316" s="134" t="s">
        <v>2273</v>
      </c>
      <c r="C316" s="135">
        <v>252</v>
      </c>
    </row>
    <row r="317" spans="1:3" x14ac:dyDescent="0.25">
      <c r="A317" s="134">
        <v>32789</v>
      </c>
      <c r="B317" s="134" t="s">
        <v>2274</v>
      </c>
      <c r="C317" s="135">
        <v>576</v>
      </c>
    </row>
    <row r="318" spans="1:3" x14ac:dyDescent="0.25">
      <c r="A318" s="134">
        <v>32885</v>
      </c>
      <c r="B318" s="134" t="s">
        <v>2275</v>
      </c>
      <c r="C318" s="135">
        <v>2268</v>
      </c>
    </row>
    <row r="319" spans="1:3" x14ac:dyDescent="0.25">
      <c r="A319" s="134">
        <v>32573</v>
      </c>
      <c r="B319" s="134" t="s">
        <v>2276</v>
      </c>
      <c r="C319" s="135">
        <v>1692</v>
      </c>
    </row>
    <row r="320" spans="1:3" x14ac:dyDescent="0.25">
      <c r="A320" s="134">
        <v>32448</v>
      </c>
      <c r="B320" s="134" t="s">
        <v>2277</v>
      </c>
      <c r="C320" s="135">
        <v>834</v>
      </c>
    </row>
    <row r="321" spans="1:3" x14ac:dyDescent="0.25">
      <c r="A321" s="134">
        <v>32572</v>
      </c>
      <c r="B321" s="134" t="s">
        <v>2278</v>
      </c>
      <c r="C321" s="135">
        <v>450</v>
      </c>
    </row>
    <row r="322" spans="1:3" x14ac:dyDescent="0.25">
      <c r="A322" s="134">
        <v>32654</v>
      </c>
      <c r="B322" s="134" t="s">
        <v>2279</v>
      </c>
      <c r="C322" s="135">
        <v>1458</v>
      </c>
    </row>
    <row r="323" spans="1:3" x14ac:dyDescent="0.25">
      <c r="A323" s="134">
        <v>32447</v>
      </c>
      <c r="B323" s="134" t="s">
        <v>2280</v>
      </c>
      <c r="C323" s="135">
        <v>2934</v>
      </c>
    </row>
    <row r="324" spans="1:3" x14ac:dyDescent="0.25">
      <c r="A324" s="134">
        <v>33308</v>
      </c>
      <c r="B324" s="134" t="s">
        <v>2281</v>
      </c>
      <c r="C324" s="135">
        <v>10974</v>
      </c>
    </row>
    <row r="325" spans="1:3" x14ac:dyDescent="0.25">
      <c r="A325" s="134">
        <v>30452</v>
      </c>
      <c r="B325" s="134" t="s">
        <v>2282</v>
      </c>
      <c r="C325" s="135">
        <v>1410</v>
      </c>
    </row>
    <row r="326" spans="1:3" x14ac:dyDescent="0.25">
      <c r="A326" s="134">
        <v>33274</v>
      </c>
      <c r="B326" s="134" t="s">
        <v>2283</v>
      </c>
      <c r="C326" s="135">
        <v>12</v>
      </c>
    </row>
    <row r="327" spans="1:3" x14ac:dyDescent="0.25">
      <c r="A327" s="134">
        <v>30454</v>
      </c>
      <c r="B327" s="134" t="s">
        <v>2284</v>
      </c>
      <c r="C327" s="135">
        <v>1452</v>
      </c>
    </row>
    <row r="328" spans="1:3" x14ac:dyDescent="0.25">
      <c r="A328" s="134">
        <v>32236</v>
      </c>
      <c r="B328" s="134" t="s">
        <v>2285</v>
      </c>
      <c r="C328" s="135">
        <v>2592</v>
      </c>
    </row>
    <row r="329" spans="1:3" x14ac:dyDescent="0.25">
      <c r="A329" s="134">
        <v>95119</v>
      </c>
      <c r="B329" s="134" t="s">
        <v>2286</v>
      </c>
      <c r="C329" s="135">
        <v>2340</v>
      </c>
    </row>
    <row r="330" spans="1:3" x14ac:dyDescent="0.25">
      <c r="A330" s="134">
        <v>95679</v>
      </c>
      <c r="B330" s="134" t="s">
        <v>2287</v>
      </c>
      <c r="C330" s="135">
        <v>4830</v>
      </c>
    </row>
    <row r="331" spans="1:3" x14ac:dyDescent="0.25">
      <c r="A331" s="134">
        <v>33558</v>
      </c>
      <c r="B331" s="134" t="s">
        <v>2288</v>
      </c>
      <c r="C331" s="135">
        <v>450</v>
      </c>
    </row>
    <row r="332" spans="1:3" x14ac:dyDescent="0.25">
      <c r="A332" s="134">
        <v>7035</v>
      </c>
      <c r="B332" s="134" t="s">
        <v>2289</v>
      </c>
      <c r="C332" s="135">
        <v>4950</v>
      </c>
    </row>
    <row r="333" spans="1:3" x14ac:dyDescent="0.25">
      <c r="A333" s="134">
        <v>34915</v>
      </c>
      <c r="B333" s="134" t="s">
        <v>2290</v>
      </c>
      <c r="C333" s="135">
        <v>1224</v>
      </c>
    </row>
    <row r="334" spans="1:3" x14ac:dyDescent="0.25">
      <c r="A334" s="134">
        <v>32547</v>
      </c>
      <c r="B334" s="134" t="s">
        <v>2291</v>
      </c>
      <c r="C334" s="135">
        <v>522</v>
      </c>
    </row>
    <row r="335" spans="1:3" x14ac:dyDescent="0.25">
      <c r="A335" s="134">
        <v>95004</v>
      </c>
      <c r="B335" s="134" t="s">
        <v>2292</v>
      </c>
      <c r="C335" s="135">
        <v>168</v>
      </c>
    </row>
    <row r="336" spans="1:3" x14ac:dyDescent="0.25">
      <c r="A336" s="134">
        <v>31733</v>
      </c>
      <c r="B336" s="134" t="s">
        <v>2293</v>
      </c>
      <c r="C336" s="135">
        <v>1056</v>
      </c>
    </row>
    <row r="337" spans="1:3" x14ac:dyDescent="0.25">
      <c r="A337" s="134">
        <v>32618</v>
      </c>
      <c r="B337" s="134" t="s">
        <v>2294</v>
      </c>
      <c r="C337" s="135">
        <v>1002</v>
      </c>
    </row>
    <row r="338" spans="1:3" x14ac:dyDescent="0.25">
      <c r="A338" s="134">
        <v>32617</v>
      </c>
      <c r="B338" s="134" t="s">
        <v>2295</v>
      </c>
      <c r="C338" s="135">
        <v>0</v>
      </c>
    </row>
    <row r="339" spans="1:3" x14ac:dyDescent="0.25">
      <c r="A339" s="134">
        <v>32647</v>
      </c>
      <c r="B339" s="134" t="s">
        <v>2296</v>
      </c>
      <c r="C339" s="135">
        <v>228</v>
      </c>
    </row>
    <row r="340" spans="1:3" x14ac:dyDescent="0.25">
      <c r="A340" s="134">
        <v>33320</v>
      </c>
      <c r="B340" s="134" t="s">
        <v>2297</v>
      </c>
      <c r="C340" s="135">
        <v>783</v>
      </c>
    </row>
    <row r="341" spans="1:3" x14ac:dyDescent="0.25">
      <c r="A341" s="134">
        <v>32034</v>
      </c>
      <c r="B341" s="134" t="s">
        <v>2298</v>
      </c>
      <c r="C341" s="135">
        <v>222</v>
      </c>
    </row>
    <row r="342" spans="1:3" x14ac:dyDescent="0.25">
      <c r="A342" s="134">
        <v>31801</v>
      </c>
      <c r="B342" s="134" t="s">
        <v>2299</v>
      </c>
      <c r="C342" s="135">
        <v>450</v>
      </c>
    </row>
    <row r="343" spans="1:3" x14ac:dyDescent="0.25">
      <c r="A343" s="134">
        <v>34921</v>
      </c>
      <c r="B343" s="134" t="s">
        <v>2300</v>
      </c>
      <c r="C343" s="135">
        <v>966</v>
      </c>
    </row>
    <row r="344" spans="1:3" x14ac:dyDescent="0.25">
      <c r="A344" s="134">
        <v>30851</v>
      </c>
      <c r="B344" s="134" t="s">
        <v>2301</v>
      </c>
      <c r="C344" s="135">
        <v>1328</v>
      </c>
    </row>
    <row r="345" spans="1:3" x14ac:dyDescent="0.25">
      <c r="A345" s="134">
        <v>31783</v>
      </c>
      <c r="B345" s="134" t="s">
        <v>2302</v>
      </c>
      <c r="C345" s="135">
        <v>792</v>
      </c>
    </row>
    <row r="346" spans="1:3" x14ac:dyDescent="0.25">
      <c r="A346" s="134">
        <v>32036</v>
      </c>
      <c r="B346" s="134" t="s">
        <v>2303</v>
      </c>
      <c r="C346" s="135">
        <v>3120</v>
      </c>
    </row>
    <row r="347" spans="1:3" x14ac:dyDescent="0.25">
      <c r="A347" s="134">
        <v>31706</v>
      </c>
      <c r="B347" s="134" t="s">
        <v>2304</v>
      </c>
      <c r="C347" s="135">
        <v>60</v>
      </c>
    </row>
    <row r="348" spans="1:3" x14ac:dyDescent="0.25">
      <c r="A348" s="134">
        <v>32035</v>
      </c>
      <c r="B348" s="134" t="s">
        <v>2305</v>
      </c>
      <c r="C348" s="135">
        <v>438</v>
      </c>
    </row>
    <row r="349" spans="1:3" x14ac:dyDescent="0.25">
      <c r="A349" s="134">
        <v>32237</v>
      </c>
      <c r="B349" s="134" t="s">
        <v>2306</v>
      </c>
      <c r="C349" s="135">
        <v>54</v>
      </c>
    </row>
    <row r="350" spans="1:3" x14ac:dyDescent="0.25">
      <c r="A350" s="134">
        <v>32238</v>
      </c>
      <c r="B350" s="134" t="s">
        <v>2307</v>
      </c>
      <c r="C350" s="135">
        <v>1344</v>
      </c>
    </row>
    <row r="351" spans="1:3" x14ac:dyDescent="0.25">
      <c r="A351" s="134">
        <v>32393</v>
      </c>
      <c r="B351" s="134" t="s">
        <v>2308</v>
      </c>
      <c r="C351" s="135">
        <v>36</v>
      </c>
    </row>
    <row r="352" spans="1:3" x14ac:dyDescent="0.25">
      <c r="A352" s="134">
        <v>32438</v>
      </c>
      <c r="B352" s="134" t="s">
        <v>2309</v>
      </c>
      <c r="C352" s="135">
        <v>8328</v>
      </c>
    </row>
    <row r="353" spans="1:3" x14ac:dyDescent="0.25">
      <c r="A353" s="134">
        <v>32439</v>
      </c>
      <c r="B353" s="134" t="s">
        <v>2310</v>
      </c>
      <c r="C353" s="135">
        <v>1500</v>
      </c>
    </row>
    <row r="354" spans="1:3" x14ac:dyDescent="0.25">
      <c r="A354" s="134">
        <v>33257</v>
      </c>
      <c r="B354" s="134" t="s">
        <v>2311</v>
      </c>
      <c r="C354" s="135">
        <v>1404</v>
      </c>
    </row>
    <row r="355" spans="1:3" x14ac:dyDescent="0.25">
      <c r="A355" s="134">
        <v>33600</v>
      </c>
      <c r="B355" s="134" t="s">
        <v>2312</v>
      </c>
      <c r="C355" s="135">
        <v>408</v>
      </c>
    </row>
    <row r="356" spans="1:3" x14ac:dyDescent="0.25">
      <c r="A356" s="134">
        <v>33244</v>
      </c>
      <c r="B356" s="134" t="s">
        <v>2313</v>
      </c>
      <c r="C356" s="135">
        <v>7968</v>
      </c>
    </row>
    <row r="357" spans="1:3" x14ac:dyDescent="0.25">
      <c r="A357" s="134">
        <v>33249</v>
      </c>
      <c r="B357" s="134" t="s">
        <v>2314</v>
      </c>
      <c r="C357" s="135">
        <v>3504</v>
      </c>
    </row>
    <row r="358" spans="1:3" x14ac:dyDescent="0.25">
      <c r="A358" s="134">
        <v>33601</v>
      </c>
      <c r="B358" s="134" t="s">
        <v>2315</v>
      </c>
      <c r="C358" s="135">
        <v>618</v>
      </c>
    </row>
    <row r="359" spans="1:3" x14ac:dyDescent="0.25">
      <c r="A359" s="134">
        <v>33597</v>
      </c>
      <c r="B359" s="134" t="s">
        <v>2316</v>
      </c>
      <c r="C359" s="135">
        <v>498</v>
      </c>
    </row>
    <row r="360" spans="1:3" x14ac:dyDescent="0.25">
      <c r="A360" s="134">
        <v>33602</v>
      </c>
      <c r="B360" s="134" t="s">
        <v>2317</v>
      </c>
      <c r="C360" s="135">
        <v>192</v>
      </c>
    </row>
    <row r="361" spans="1:3" x14ac:dyDescent="0.25">
      <c r="A361" s="134">
        <v>33245</v>
      </c>
      <c r="B361" s="134" t="s">
        <v>2318</v>
      </c>
      <c r="C361" s="135">
        <v>3378</v>
      </c>
    </row>
    <row r="362" spans="1:3" x14ac:dyDescent="0.25">
      <c r="A362" s="134">
        <v>33598</v>
      </c>
      <c r="B362" s="134" t="s">
        <v>2319</v>
      </c>
      <c r="C362" s="135">
        <v>120</v>
      </c>
    </row>
    <row r="363" spans="1:3" x14ac:dyDescent="0.25">
      <c r="A363" s="134">
        <v>33264</v>
      </c>
      <c r="B363" s="134" t="s">
        <v>2320</v>
      </c>
      <c r="C363" s="135">
        <v>300</v>
      </c>
    </row>
    <row r="364" spans="1:3" x14ac:dyDescent="0.25">
      <c r="A364" s="134">
        <v>33599</v>
      </c>
      <c r="B364" s="134" t="s">
        <v>2321</v>
      </c>
      <c r="C364" s="135">
        <v>96</v>
      </c>
    </row>
    <row r="365" spans="1:3" x14ac:dyDescent="0.25">
      <c r="A365" s="134">
        <v>33259</v>
      </c>
      <c r="B365" s="134" t="s">
        <v>2322</v>
      </c>
      <c r="C365" s="135">
        <v>6</v>
      </c>
    </row>
    <row r="366" spans="1:3" x14ac:dyDescent="0.25">
      <c r="A366" s="134">
        <v>33252</v>
      </c>
      <c r="B366" s="134" t="s">
        <v>2323</v>
      </c>
      <c r="C366" s="135">
        <v>1104</v>
      </c>
    </row>
    <row r="367" spans="1:3" x14ac:dyDescent="0.25">
      <c r="A367" s="134">
        <v>33266</v>
      </c>
      <c r="B367" s="134" t="s">
        <v>2324</v>
      </c>
      <c r="C367" s="135">
        <v>798</v>
      </c>
    </row>
    <row r="368" spans="1:3" x14ac:dyDescent="0.25">
      <c r="A368" s="134">
        <v>33260</v>
      </c>
      <c r="B368" s="134" t="s">
        <v>2325</v>
      </c>
      <c r="C368" s="135">
        <v>840</v>
      </c>
    </row>
    <row r="369" spans="1:3" x14ac:dyDescent="0.25">
      <c r="A369" s="134">
        <v>33253</v>
      </c>
      <c r="B369" s="134" t="s">
        <v>2326</v>
      </c>
      <c r="C369" s="135">
        <v>21</v>
      </c>
    </row>
    <row r="370" spans="1:3" x14ac:dyDescent="0.25">
      <c r="A370" s="134">
        <v>33267</v>
      </c>
      <c r="B370" s="134" t="s">
        <v>2327</v>
      </c>
      <c r="C370" s="135">
        <v>1860</v>
      </c>
    </row>
    <row r="371" spans="1:3" x14ac:dyDescent="0.25">
      <c r="A371" s="134">
        <v>33379</v>
      </c>
      <c r="B371" s="134" t="s">
        <v>2328</v>
      </c>
      <c r="C371" s="135">
        <v>2946</v>
      </c>
    </row>
    <row r="372" spans="1:3" x14ac:dyDescent="0.25">
      <c r="A372" s="134">
        <v>33256</v>
      </c>
      <c r="B372" s="134" t="s">
        <v>353</v>
      </c>
      <c r="C372" s="135">
        <v>336</v>
      </c>
    </row>
    <row r="373" spans="1:3" x14ac:dyDescent="0.25">
      <c r="A373" s="134">
        <v>33635</v>
      </c>
      <c r="B373" s="134" t="s">
        <v>2329</v>
      </c>
      <c r="C373" s="135">
        <v>558</v>
      </c>
    </row>
    <row r="374" spans="1:3" x14ac:dyDescent="0.25">
      <c r="A374" s="134">
        <v>33263</v>
      </c>
      <c r="B374" s="134" t="s">
        <v>2330</v>
      </c>
      <c r="C374" s="135">
        <v>2802</v>
      </c>
    </row>
    <row r="375" spans="1:3" x14ac:dyDescent="0.25">
      <c r="A375" s="134">
        <v>33360</v>
      </c>
      <c r="B375" s="134" t="s">
        <v>2331</v>
      </c>
      <c r="C375" s="135">
        <v>1956</v>
      </c>
    </row>
    <row r="376" spans="1:3" x14ac:dyDescent="0.25">
      <c r="A376" s="134">
        <v>33258</v>
      </c>
      <c r="B376" s="134" t="s">
        <v>2332</v>
      </c>
      <c r="C376" s="135">
        <v>3766</v>
      </c>
    </row>
    <row r="377" spans="1:3" x14ac:dyDescent="0.25">
      <c r="A377" s="134">
        <v>33251</v>
      </c>
      <c r="B377" s="134" t="s">
        <v>2333</v>
      </c>
      <c r="C377" s="135">
        <v>744</v>
      </c>
    </row>
    <row r="378" spans="1:3" x14ac:dyDescent="0.25">
      <c r="A378" s="134">
        <v>33265</v>
      </c>
      <c r="B378" s="134" t="s">
        <v>2334</v>
      </c>
      <c r="C378" s="135">
        <v>1632</v>
      </c>
    </row>
    <row r="379" spans="1:3" x14ac:dyDescent="0.25">
      <c r="A379" s="134">
        <v>33250</v>
      </c>
      <c r="B379" s="134" t="s">
        <v>2335</v>
      </c>
      <c r="C379" s="135">
        <v>696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1A67CB-3759-43AC-B050-19B7D8DAA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SKU-SHERINK</vt:lpstr>
      <vt:lpstr>KIT MELI</vt:lpstr>
      <vt:lpstr>BASE</vt:lpstr>
      <vt:lpstr>PENDENTE</vt:lpstr>
      <vt:lpstr>PLANEJAMENTO</vt:lpstr>
      <vt:lpstr>IN_TRANSITO</vt:lpstr>
      <vt:lpstr>PRODUCAO_SHRINK</vt:lpstr>
      <vt:lpstr>EST_MERCOCAMP</vt:lpstr>
      <vt:lpstr>EST_DEVINTEX X DEMANDA</vt:lpstr>
      <vt:lpstr>EST_LMX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Alves da Silva</dc:creator>
  <cp:keywords/>
  <dc:description/>
  <cp:lastModifiedBy>Diogo Alves da Silva</cp:lastModifiedBy>
  <cp:revision/>
  <dcterms:created xsi:type="dcterms:W3CDTF">2026-05-06T14:58:01Z</dcterms:created>
  <dcterms:modified xsi:type="dcterms:W3CDTF">2026-06-16T11:33:15Z</dcterms:modified>
  <cp:category/>
  <cp:contentStatus/>
</cp:coreProperties>
</file>