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updateLinks="always" defaultThemeVersion="124226"/>
  <bookViews>
    <workbookView xWindow="0" yWindow="0" windowWidth="19160" windowHeight="6450" tabRatio="850" activeTab="1"/>
  </bookViews>
  <sheets>
    <sheet name="Template &gt;&gt;&gt;" sheetId="27" r:id="rId1"/>
    <sheet name="Funding gap" sheetId="26" r:id="rId2"/>
    <sheet name="WACC" sheetId="28" r:id="rId3"/>
    <sheet name="Terminal Value" sheetId="29" r:id="rId4"/>
    <sheet name="Depreciation" sheetId="30" r:id="rId5"/>
  </sheets>
  <externalReferences>
    <externalReference r:id="rId6"/>
  </externalReferences>
  <definedNames>
    <definedName name="AreaPL1">[1]CAM1!$Q$86:$CA$188</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"06/30/2021 12:08:00"</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1" i="30" l="1"/>
  <c r="C172" i="30" s="1"/>
  <c r="C32" i="30"/>
  <c r="D32" i="30"/>
  <c r="E32" i="30"/>
  <c r="F32" i="30"/>
  <c r="G32" i="30"/>
  <c r="H32" i="30"/>
  <c r="I32" i="30"/>
  <c r="J32" i="30"/>
  <c r="K32" i="30"/>
  <c r="L32" i="30"/>
  <c r="M32" i="30"/>
  <c r="N32" i="30"/>
  <c r="O32" i="30"/>
  <c r="P32" i="30"/>
  <c r="Q32" i="30"/>
  <c r="R32" i="30"/>
  <c r="S32" i="30"/>
  <c r="T32" i="30"/>
  <c r="U33" i="30"/>
  <c r="E35" i="30"/>
  <c r="E36" i="30" s="1"/>
  <c r="H38" i="30"/>
  <c r="H39" i="30" s="1"/>
  <c r="I39" i="30"/>
  <c r="J40" i="30"/>
  <c r="L42" i="30"/>
  <c r="M43" i="30"/>
  <c r="M44" i="30" s="1"/>
  <c r="N44" i="30"/>
  <c r="O45" i="30"/>
  <c r="P46" i="30"/>
  <c r="P47" i="30" s="1"/>
  <c r="S49" i="30"/>
  <c r="U58" i="30"/>
  <c r="C59" i="30"/>
  <c r="D59" i="30"/>
  <c r="E59" i="30"/>
  <c r="F59" i="30"/>
  <c r="G59" i="30"/>
  <c r="H59" i="30"/>
  <c r="I59" i="30"/>
  <c r="J59" i="30"/>
  <c r="K59" i="30"/>
  <c r="L59" i="30"/>
  <c r="M59" i="30"/>
  <c r="N59" i="30"/>
  <c r="O59" i="30"/>
  <c r="P59" i="30"/>
  <c r="Q59" i="30"/>
  <c r="Q74" i="30" s="1"/>
  <c r="R59" i="30"/>
  <c r="S59" i="30"/>
  <c r="T59" i="30"/>
  <c r="T77" i="30" s="1"/>
  <c r="U60" i="30"/>
  <c r="F63" i="30"/>
  <c r="G64" i="30"/>
  <c r="H65" i="30"/>
  <c r="I66" i="30"/>
  <c r="J67" i="30"/>
  <c r="J68" i="30" s="1"/>
  <c r="J69" i="30" s="1"/>
  <c r="K68" i="30"/>
  <c r="L69" i="30"/>
  <c r="L70" i="30" s="1"/>
  <c r="M70" i="30"/>
  <c r="M71" i="30" s="1"/>
  <c r="N71" i="30"/>
  <c r="N72" i="30" s="1"/>
  <c r="S76" i="30"/>
  <c r="S77" i="30" s="1"/>
  <c r="T78" i="30"/>
  <c r="U88" i="30"/>
  <c r="C89" i="30"/>
  <c r="D89" i="30"/>
  <c r="E89" i="30"/>
  <c r="F89" i="30"/>
  <c r="G89" i="30"/>
  <c r="H89" i="30"/>
  <c r="I89" i="30"/>
  <c r="J89" i="30"/>
  <c r="K89" i="30"/>
  <c r="L89" i="30"/>
  <c r="M89" i="30"/>
  <c r="N89" i="30"/>
  <c r="O89" i="30"/>
  <c r="P89" i="30"/>
  <c r="Q89" i="30"/>
  <c r="R89" i="30"/>
  <c r="S89" i="30"/>
  <c r="S106" i="30" s="1"/>
  <c r="T89" i="30"/>
  <c r="U90" i="30"/>
  <c r="D91" i="30"/>
  <c r="U91" i="30" s="1"/>
  <c r="G94" i="30"/>
  <c r="H95" i="30"/>
  <c r="I96" i="30"/>
  <c r="K98" i="30"/>
  <c r="L99" i="30"/>
  <c r="L100" i="30" s="1"/>
  <c r="L101" i="30" s="1"/>
  <c r="L102" i="30" s="1"/>
  <c r="M100" i="30"/>
  <c r="M101" i="30" s="1"/>
  <c r="Q104" i="30"/>
  <c r="Q105" i="30" s="1"/>
  <c r="S107" i="30"/>
  <c r="S108" i="30" s="1"/>
  <c r="T107" i="30"/>
  <c r="T108" i="30" s="1"/>
  <c r="U115" i="30"/>
  <c r="C116" i="30"/>
  <c r="D116" i="30"/>
  <c r="E116" i="30"/>
  <c r="F116" i="30"/>
  <c r="G116" i="30"/>
  <c r="H116" i="30"/>
  <c r="I116" i="30"/>
  <c r="J116" i="30"/>
  <c r="J124" i="30" s="1"/>
  <c r="K116" i="30"/>
  <c r="L116" i="30"/>
  <c r="M116" i="30"/>
  <c r="N116" i="30"/>
  <c r="N128" i="30" s="1"/>
  <c r="O116" i="30"/>
  <c r="P116" i="30"/>
  <c r="Q116" i="30"/>
  <c r="R116" i="30"/>
  <c r="S116" i="30"/>
  <c r="T116" i="30"/>
  <c r="U117" i="30"/>
  <c r="D118" i="30"/>
  <c r="U118" i="30" s="1"/>
  <c r="D119" i="30"/>
  <c r="E119" i="30"/>
  <c r="F120" i="30"/>
  <c r="G121" i="30"/>
  <c r="L126" i="30"/>
  <c r="M127" i="30"/>
  <c r="M128" i="30" s="1"/>
  <c r="O129" i="30"/>
  <c r="O130" i="30" s="1"/>
  <c r="Q131" i="30"/>
  <c r="R132" i="30"/>
  <c r="R133" i="30" s="1"/>
  <c r="T134" i="30"/>
  <c r="T135" i="30"/>
  <c r="C145" i="30"/>
  <c r="U145" i="30"/>
  <c r="C146" i="30"/>
  <c r="D146" i="30"/>
  <c r="E146" i="30"/>
  <c r="F146" i="30"/>
  <c r="G146" i="30"/>
  <c r="H146" i="30"/>
  <c r="I146" i="30"/>
  <c r="I153" i="30" s="1"/>
  <c r="I154" i="30" s="1"/>
  <c r="J146" i="30"/>
  <c r="K146" i="30"/>
  <c r="L146" i="30"/>
  <c r="M146" i="30"/>
  <c r="N146" i="30"/>
  <c r="N158" i="30" s="1"/>
  <c r="N159" i="30" s="1"/>
  <c r="N160" i="30" s="1"/>
  <c r="O146" i="30"/>
  <c r="P146" i="30"/>
  <c r="Q146" i="30"/>
  <c r="R146" i="30"/>
  <c r="S146" i="30"/>
  <c r="S163" i="30" s="1"/>
  <c r="T146" i="30"/>
  <c r="U147" i="30"/>
  <c r="D148" i="30"/>
  <c r="E149" i="30"/>
  <c r="G151" i="30"/>
  <c r="H152" i="30"/>
  <c r="K155" i="30"/>
  <c r="L156" i="30"/>
  <c r="M157" i="30"/>
  <c r="O159" i="30"/>
  <c r="O160" i="30" s="1"/>
  <c r="Q161" i="30"/>
  <c r="Q162" i="30"/>
  <c r="R162" i="30"/>
  <c r="S164" i="30"/>
  <c r="S165" i="30" s="1"/>
  <c r="T164" i="30"/>
  <c r="T165" i="30"/>
  <c r="U172" i="30"/>
  <c r="C173" i="30"/>
  <c r="D173" i="30"/>
  <c r="E173" i="30"/>
  <c r="F173" i="30"/>
  <c r="G173" i="30"/>
  <c r="H173" i="30"/>
  <c r="I173" i="30"/>
  <c r="J173" i="30"/>
  <c r="K173" i="30"/>
  <c r="L173" i="30"/>
  <c r="M173" i="30"/>
  <c r="N173" i="30"/>
  <c r="O173" i="30"/>
  <c r="P173" i="30"/>
  <c r="Q173" i="30"/>
  <c r="Q188" i="30" s="1"/>
  <c r="R173" i="30"/>
  <c r="S173" i="30"/>
  <c r="T173" i="30"/>
  <c r="U174" i="30"/>
  <c r="D175" i="30"/>
  <c r="E176" i="30"/>
  <c r="G178" i="30"/>
  <c r="J181" i="30"/>
  <c r="J182" i="30"/>
  <c r="K182" i="30"/>
  <c r="L183" i="30"/>
  <c r="L184" i="30" s="1"/>
  <c r="O186" i="30"/>
  <c r="O187" i="30" s="1"/>
  <c r="R189" i="30"/>
  <c r="S190" i="30"/>
  <c r="T191" i="30"/>
  <c r="T192" i="30" s="1"/>
  <c r="B43" i="28"/>
  <c r="B45" i="28" s="1"/>
  <c r="B47" i="28"/>
  <c r="B49" i="28"/>
  <c r="B51" i="28"/>
  <c r="D20" i="26"/>
  <c r="U26" i="26"/>
  <c r="U28" i="26"/>
  <c r="C30" i="26"/>
  <c r="C50" i="26" s="1"/>
  <c r="U32" i="26"/>
  <c r="C34" i="26"/>
  <c r="U36" i="26"/>
  <c r="U38" i="26"/>
  <c r="U40" i="26"/>
  <c r="U42" i="26"/>
  <c r="U46" i="26"/>
  <c r="U48" i="26"/>
  <c r="U52" i="26"/>
  <c r="U56" i="26"/>
  <c r="U58" i="26"/>
  <c r="U60" i="26"/>
  <c r="U62" i="26"/>
  <c r="U66" i="26"/>
  <c r="U68" i="26"/>
  <c r="U72" i="26"/>
  <c r="U76" i="26"/>
  <c r="U78" i="26"/>
  <c r="U80" i="26"/>
  <c r="U82" i="26"/>
  <c r="U89" i="26"/>
  <c r="C92" i="26"/>
  <c r="U92" i="26" s="1"/>
  <c r="D92" i="26"/>
  <c r="E92" i="26"/>
  <c r="F92" i="26"/>
  <c r="G92" i="26"/>
  <c r="H92" i="26"/>
  <c r="I92" i="26"/>
  <c r="J92" i="26"/>
  <c r="K92" i="26"/>
  <c r="L92" i="26"/>
  <c r="M92" i="26"/>
  <c r="N92" i="26"/>
  <c r="O92" i="26"/>
  <c r="P92" i="26"/>
  <c r="Q92" i="26"/>
  <c r="R92" i="26"/>
  <c r="S92" i="26"/>
  <c r="T92" i="26"/>
  <c r="U93" i="26"/>
  <c r="U94" i="26"/>
  <c r="U97" i="26"/>
  <c r="U98" i="26"/>
  <c r="C108" i="26"/>
  <c r="C127" i="26" s="1"/>
  <c r="D108" i="26"/>
  <c r="C112" i="26"/>
  <c r="D112" i="26"/>
  <c r="E112" i="26"/>
  <c r="F112" i="26"/>
  <c r="G112" i="26"/>
  <c r="H112" i="26"/>
  <c r="I112" i="26"/>
  <c r="J112" i="26"/>
  <c r="K112" i="26"/>
  <c r="L112" i="26"/>
  <c r="M112" i="26"/>
  <c r="N112" i="26"/>
  <c r="O112" i="26"/>
  <c r="P112" i="26"/>
  <c r="Q112" i="26"/>
  <c r="R112" i="26"/>
  <c r="S112" i="26"/>
  <c r="T112" i="26"/>
  <c r="C118" i="26"/>
  <c r="D118" i="26"/>
  <c r="U118" i="26" s="1"/>
  <c r="E118" i="26"/>
  <c r="F118" i="26"/>
  <c r="G118" i="26"/>
  <c r="H118" i="26"/>
  <c r="I118" i="26"/>
  <c r="J118" i="26"/>
  <c r="K118" i="26"/>
  <c r="L118" i="26"/>
  <c r="M118" i="26"/>
  <c r="N118" i="26"/>
  <c r="O118" i="26"/>
  <c r="P118" i="26"/>
  <c r="Q118" i="26"/>
  <c r="R118" i="26"/>
  <c r="S118" i="26"/>
  <c r="T118" i="26"/>
  <c r="C120" i="26"/>
  <c r="D120" i="26"/>
  <c r="E120" i="26"/>
  <c r="F120" i="26"/>
  <c r="G120" i="26"/>
  <c r="H120" i="26"/>
  <c r="I120" i="26"/>
  <c r="J120" i="26"/>
  <c r="K120" i="26"/>
  <c r="L120" i="26"/>
  <c r="M120" i="26"/>
  <c r="N120" i="26"/>
  <c r="O120" i="26"/>
  <c r="P120" i="26"/>
  <c r="Q120" i="26"/>
  <c r="R120" i="26"/>
  <c r="S120" i="26"/>
  <c r="T120" i="26"/>
  <c r="C122" i="26"/>
  <c r="U122" i="26" s="1"/>
  <c r="D122" i="26"/>
  <c r="E122" i="26"/>
  <c r="F122" i="26"/>
  <c r="G122" i="26"/>
  <c r="H122" i="26"/>
  <c r="I122" i="26"/>
  <c r="J122" i="26"/>
  <c r="K122" i="26"/>
  <c r="L122" i="26"/>
  <c r="M122" i="26"/>
  <c r="N122" i="26"/>
  <c r="O122" i="26"/>
  <c r="P122" i="26"/>
  <c r="Q122" i="26"/>
  <c r="R122" i="26"/>
  <c r="S122" i="26"/>
  <c r="T122" i="26"/>
  <c r="C124" i="26"/>
  <c r="D124" i="26"/>
  <c r="E124" i="26"/>
  <c r="F124" i="26"/>
  <c r="G124" i="26"/>
  <c r="H124" i="26"/>
  <c r="I124" i="26"/>
  <c r="J124" i="26"/>
  <c r="K124" i="26"/>
  <c r="L124" i="26"/>
  <c r="M124" i="26"/>
  <c r="N124" i="26"/>
  <c r="O124" i="26"/>
  <c r="P124" i="26"/>
  <c r="Q124" i="26"/>
  <c r="R124" i="26"/>
  <c r="S124" i="26"/>
  <c r="T124" i="26"/>
  <c r="U124" i="26"/>
  <c r="D127" i="26"/>
  <c r="U131" i="26"/>
  <c r="U133" i="26"/>
  <c r="U135" i="26"/>
  <c r="B151" i="26"/>
  <c r="B152" i="26"/>
  <c r="J183" i="30" l="1"/>
  <c r="S78" i="30"/>
  <c r="I98" i="30"/>
  <c r="I97" i="30"/>
  <c r="E120" i="30"/>
  <c r="E121" i="30" s="1"/>
  <c r="E122" i="30" s="1"/>
  <c r="O131" i="30"/>
  <c r="O132" i="30" s="1"/>
  <c r="O133" i="30" s="1"/>
  <c r="O134" i="30" s="1"/>
  <c r="D120" i="30"/>
  <c r="D121" i="30" s="1"/>
  <c r="C87" i="26"/>
  <c r="C114" i="26"/>
  <c r="C54" i="26"/>
  <c r="C88" i="26" s="1"/>
  <c r="C70" i="26"/>
  <c r="U112" i="26"/>
  <c r="U120" i="26"/>
  <c r="D31" i="30"/>
  <c r="E20" i="26"/>
  <c r="Q190" i="30"/>
  <c r="Q191" i="30" s="1"/>
  <c r="Q189" i="30"/>
  <c r="M158" i="30"/>
  <c r="M159" i="30" s="1"/>
  <c r="Q132" i="30"/>
  <c r="E150" i="30"/>
  <c r="P187" i="30"/>
  <c r="H179" i="30"/>
  <c r="I155" i="30"/>
  <c r="I156" i="30" s="1"/>
  <c r="S133" i="30"/>
  <c r="S134" i="30" s="1"/>
  <c r="S135" i="30" s="1"/>
  <c r="K125" i="30"/>
  <c r="K126" i="30" s="1"/>
  <c r="B53" i="28"/>
  <c r="F177" i="30"/>
  <c r="F178" i="30" s="1"/>
  <c r="U175" i="30"/>
  <c r="D176" i="30"/>
  <c r="U176" i="30" s="1"/>
  <c r="N185" i="30"/>
  <c r="R190" i="30"/>
  <c r="R191" i="30" s="1"/>
  <c r="J184" i="30"/>
  <c r="R163" i="30"/>
  <c r="R164" i="30" s="1"/>
  <c r="J154" i="30"/>
  <c r="O188" i="30"/>
  <c r="O189" i="30" s="1"/>
  <c r="G152" i="30"/>
  <c r="G153" i="30" s="1"/>
  <c r="S191" i="30"/>
  <c r="S192" i="30" s="1"/>
  <c r="K183" i="30"/>
  <c r="N129" i="30"/>
  <c r="Q163" i="30"/>
  <c r="Q164" i="30" s="1"/>
  <c r="P160" i="30"/>
  <c r="I99" i="30"/>
  <c r="L71" i="30"/>
  <c r="L72" i="30" s="1"/>
  <c r="J70" i="30"/>
  <c r="J71" i="30" s="1"/>
  <c r="I40" i="30"/>
  <c r="U148" i="30"/>
  <c r="F150" i="30"/>
  <c r="R134" i="30"/>
  <c r="R135" i="30" s="1"/>
  <c r="H96" i="30"/>
  <c r="H97" i="30" s="1"/>
  <c r="K69" i="30"/>
  <c r="K70" i="30" s="1"/>
  <c r="T50" i="30"/>
  <c r="T51" i="30" s="1"/>
  <c r="L43" i="30"/>
  <c r="L44" i="30" s="1"/>
  <c r="D34" i="30"/>
  <c r="M184" i="30"/>
  <c r="I180" i="30"/>
  <c r="G122" i="30"/>
  <c r="N73" i="30"/>
  <c r="N74" i="30"/>
  <c r="G65" i="30"/>
  <c r="G66" i="30" s="1"/>
  <c r="Q75" i="30"/>
  <c r="Q76" i="30" s="1"/>
  <c r="R105" i="30"/>
  <c r="J97" i="30"/>
  <c r="P73" i="30"/>
  <c r="P74" i="30" s="1"/>
  <c r="H66" i="30"/>
  <c r="C74" i="26"/>
  <c r="N161" i="30"/>
  <c r="N162" i="30" s="1"/>
  <c r="O161" i="30"/>
  <c r="L157" i="30"/>
  <c r="H153" i="30"/>
  <c r="E151" i="30"/>
  <c r="K156" i="30"/>
  <c r="E177" i="30"/>
  <c r="P130" i="30"/>
  <c r="P131" i="30" s="1"/>
  <c r="H122" i="30"/>
  <c r="O102" i="30"/>
  <c r="O103" i="30" s="1"/>
  <c r="G95" i="30"/>
  <c r="L185" i="30"/>
  <c r="G179" i="30"/>
  <c r="L127" i="30"/>
  <c r="F121" i="30"/>
  <c r="R48" i="30"/>
  <c r="R49" i="30" s="1"/>
  <c r="J41" i="30"/>
  <c r="M45" i="30"/>
  <c r="M46" i="30" s="1"/>
  <c r="U119" i="30"/>
  <c r="Q106" i="30"/>
  <c r="Q107" i="30" s="1"/>
  <c r="E37" i="30"/>
  <c r="E38" i="30" s="1"/>
  <c r="O46" i="30"/>
  <c r="G37" i="30"/>
  <c r="D149" i="30"/>
  <c r="M129" i="30"/>
  <c r="D92" i="30"/>
  <c r="N101" i="30"/>
  <c r="F93" i="30"/>
  <c r="F94" i="30" s="1"/>
  <c r="M72" i="30"/>
  <c r="E62" i="30"/>
  <c r="P48" i="30"/>
  <c r="C115" i="30"/>
  <c r="C88" i="30"/>
  <c r="C58" i="30"/>
  <c r="I123" i="30"/>
  <c r="L103" i="30"/>
  <c r="P103" i="30"/>
  <c r="O72" i="30"/>
  <c r="O73" i="30" s="1"/>
  <c r="H40" i="30"/>
  <c r="H41" i="30"/>
  <c r="N45" i="30"/>
  <c r="N46" i="30" s="1"/>
  <c r="F36" i="30"/>
  <c r="M102" i="30"/>
  <c r="E92" i="30"/>
  <c r="E93" i="30" s="1"/>
  <c r="D61" i="30"/>
  <c r="S50" i="30"/>
  <c r="S51" i="30" s="1"/>
  <c r="K99" i="30"/>
  <c r="K100" i="30" s="1"/>
  <c r="F64" i="30"/>
  <c r="F65" i="30" s="1"/>
  <c r="R75" i="30"/>
  <c r="R76" i="30" s="1"/>
  <c r="Q47" i="30"/>
  <c r="I67" i="30"/>
  <c r="K41" i="30"/>
  <c r="J125" i="30"/>
  <c r="Q77" i="30"/>
  <c r="Q78" i="30" s="1"/>
  <c r="E152" i="30" l="1"/>
  <c r="I68" i="30"/>
  <c r="I69" i="30" s="1"/>
  <c r="I70" i="30" s="1"/>
  <c r="U120" i="30"/>
  <c r="N163" i="30"/>
  <c r="I157" i="30"/>
  <c r="C116" i="26"/>
  <c r="C86" i="26"/>
  <c r="C144" i="26" s="1"/>
  <c r="F179" i="30"/>
  <c r="F180" i="30" s="1"/>
  <c r="M160" i="30"/>
  <c r="M161" i="30" s="1"/>
  <c r="G180" i="30"/>
  <c r="R107" i="30"/>
  <c r="R108" i="30" s="1"/>
  <c r="U61" i="30"/>
  <c r="U121" i="30"/>
  <c r="J42" i="30"/>
  <c r="K157" i="30"/>
  <c r="D35" i="30"/>
  <c r="U35" i="30" s="1"/>
  <c r="D62" i="30"/>
  <c r="J155" i="30"/>
  <c r="B38" i="29"/>
  <c r="B153" i="26"/>
  <c r="R106" i="30"/>
  <c r="D150" i="30"/>
  <c r="U150" i="30" s="1"/>
  <c r="E31" i="30"/>
  <c r="F20" i="26"/>
  <c r="E108" i="26"/>
  <c r="E127" i="26" s="1"/>
  <c r="J72" i="30"/>
  <c r="J73" i="30" s="1"/>
  <c r="H42" i="30"/>
  <c r="H43" i="30" s="1"/>
  <c r="I181" i="30"/>
  <c r="R165" i="30"/>
  <c r="N186" i="30"/>
  <c r="N187" i="30" s="1"/>
  <c r="N188" i="30" s="1"/>
  <c r="G96" i="30"/>
  <c r="J126" i="30"/>
  <c r="F66" i="30"/>
  <c r="E94" i="30"/>
  <c r="O104" i="30"/>
  <c r="O105" i="30" s="1"/>
  <c r="O106" i="30" s="1"/>
  <c r="H123" i="30"/>
  <c r="Q108" i="30"/>
  <c r="J98" i="30"/>
  <c r="J99" i="30" s="1"/>
  <c r="J100" i="30" s="1"/>
  <c r="O135" i="30"/>
  <c r="F151" i="30"/>
  <c r="I41" i="30"/>
  <c r="I42" i="30" s="1"/>
  <c r="L73" i="30"/>
  <c r="H154" i="30"/>
  <c r="N130" i="30"/>
  <c r="N164" i="30"/>
  <c r="N165" i="30" s="1"/>
  <c r="G154" i="30"/>
  <c r="R192" i="30"/>
  <c r="L186" i="30"/>
  <c r="K127" i="30"/>
  <c r="K128" i="30"/>
  <c r="H180" i="30"/>
  <c r="P188" i="30"/>
  <c r="U34" i="30"/>
  <c r="P161" i="30"/>
  <c r="P49" i="30"/>
  <c r="P50" i="30" s="1"/>
  <c r="K42" i="30"/>
  <c r="K43" i="30" s="1"/>
  <c r="I124" i="30"/>
  <c r="I125" i="30" s="1"/>
  <c r="M73" i="30"/>
  <c r="M74" i="30" s="1"/>
  <c r="F95" i="30"/>
  <c r="F96" i="30" s="1"/>
  <c r="N102" i="30"/>
  <c r="N103" i="30" s="1"/>
  <c r="E39" i="30"/>
  <c r="M47" i="30"/>
  <c r="M48" i="30" s="1"/>
  <c r="J43" i="30"/>
  <c r="G97" i="30"/>
  <c r="G98" i="30" s="1"/>
  <c r="H68" i="30"/>
  <c r="P75" i="30"/>
  <c r="G67" i="30"/>
  <c r="M185" i="30"/>
  <c r="I100" i="30"/>
  <c r="Q165" i="30"/>
  <c r="H67" i="30"/>
  <c r="O190" i="30"/>
  <c r="Q133" i="30"/>
  <c r="Q134" i="30" s="1"/>
  <c r="Q192" i="30"/>
  <c r="C85" i="26"/>
  <c r="L158" i="30"/>
  <c r="F37" i="30"/>
  <c r="E63" i="30"/>
  <c r="D122" i="30"/>
  <c r="M130" i="30"/>
  <c r="M131" i="30" s="1"/>
  <c r="G38" i="30"/>
  <c r="F122" i="30"/>
  <c r="F123" i="30"/>
  <c r="O162" i="30"/>
  <c r="L45" i="30"/>
  <c r="K71" i="30"/>
  <c r="H98" i="30"/>
  <c r="E123" i="30"/>
  <c r="E124" i="30" s="1"/>
  <c r="E178" i="30"/>
  <c r="J185" i="30"/>
  <c r="O191" i="30"/>
  <c r="D58" i="30"/>
  <c r="D88" i="30"/>
  <c r="D115" i="30"/>
  <c r="D145" i="30"/>
  <c r="D172" i="30"/>
  <c r="Q48" i="30"/>
  <c r="Q49" i="30" s="1"/>
  <c r="Q50" i="30" s="1"/>
  <c r="R77" i="30"/>
  <c r="R78" i="30" s="1"/>
  <c r="M103" i="30"/>
  <c r="N47" i="30"/>
  <c r="N48" i="30" s="1"/>
  <c r="O47" i="30"/>
  <c r="R50" i="30"/>
  <c r="R51" i="30" s="1"/>
  <c r="P132" i="30"/>
  <c r="L104" i="30"/>
  <c r="L105" i="30" s="1"/>
  <c r="N75" i="30"/>
  <c r="G123" i="30"/>
  <c r="G124" i="30" s="1"/>
  <c r="E153" i="30"/>
  <c r="K101" i="30"/>
  <c r="O74" i="30"/>
  <c r="P104" i="30"/>
  <c r="P105" i="30" s="1"/>
  <c r="U92" i="30"/>
  <c r="D93" i="30"/>
  <c r="U149" i="30"/>
  <c r="L128" i="30"/>
  <c r="G68" i="30"/>
  <c r="K184" i="30"/>
  <c r="K185" i="30" s="1"/>
  <c r="J186" i="30"/>
  <c r="D177" i="30"/>
  <c r="J187" i="30" l="1"/>
  <c r="O75" i="30"/>
  <c r="O76" i="30" s="1"/>
  <c r="O77" i="30" s="1"/>
  <c r="O78" i="30" s="1"/>
  <c r="K129" i="30"/>
  <c r="D36" i="30"/>
  <c r="U36" i="30" s="1"/>
  <c r="D30" i="26" s="1"/>
  <c r="D50" i="26" s="1"/>
  <c r="D70" i="26" s="1"/>
  <c r="M49" i="30"/>
  <c r="N49" i="30"/>
  <c r="N50" i="30" s="1"/>
  <c r="N51" i="30" s="1"/>
  <c r="L159" i="30"/>
  <c r="I158" i="30"/>
  <c r="I159" i="30" s="1"/>
  <c r="C145" i="26"/>
  <c r="G99" i="30"/>
  <c r="K186" i="30"/>
  <c r="K187" i="30" s="1"/>
  <c r="F97" i="30"/>
  <c r="K45" i="30"/>
  <c r="U177" i="30"/>
  <c r="P133" i="30"/>
  <c r="P134" i="30" s="1"/>
  <c r="E154" i="30"/>
  <c r="M162" i="30"/>
  <c r="M163" i="30" s="1"/>
  <c r="M164" i="30" s="1"/>
  <c r="L129" i="30"/>
  <c r="L130" i="30" s="1"/>
  <c r="L131" i="30" s="1"/>
  <c r="L132" i="30" s="1"/>
  <c r="D178" i="30"/>
  <c r="H124" i="30"/>
  <c r="E64" i="30"/>
  <c r="O192" i="30"/>
  <c r="G155" i="30"/>
  <c r="I101" i="30"/>
  <c r="P76" i="30"/>
  <c r="P77" i="30" s="1"/>
  <c r="P78" i="30" s="1"/>
  <c r="H44" i="30"/>
  <c r="J127" i="30"/>
  <c r="L187" i="30"/>
  <c r="K72" i="30"/>
  <c r="K73" i="30" s="1"/>
  <c r="D179" i="30"/>
  <c r="K158" i="30"/>
  <c r="U122" i="30"/>
  <c r="N104" i="30"/>
  <c r="I71" i="30"/>
  <c r="E95" i="30"/>
  <c r="E96" i="30" s="1"/>
  <c r="I182" i="30"/>
  <c r="N76" i="30"/>
  <c r="N77" i="30" s="1"/>
  <c r="N78" i="30" s="1"/>
  <c r="Q135" i="30"/>
  <c r="L106" i="30"/>
  <c r="L107" i="30" s="1"/>
  <c r="L108" i="30" s="1"/>
  <c r="E115" i="30"/>
  <c r="E145" i="30"/>
  <c r="E58" i="30"/>
  <c r="E172" i="30"/>
  <c r="E88" i="30"/>
  <c r="G69" i="30"/>
  <c r="G39" i="30"/>
  <c r="Q51" i="30"/>
  <c r="G125" i="30"/>
  <c r="F124" i="30"/>
  <c r="M132" i="30"/>
  <c r="M133" i="30" s="1"/>
  <c r="M134" i="30" s="1"/>
  <c r="O107" i="30"/>
  <c r="O108" i="30" s="1"/>
  <c r="F98" i="30"/>
  <c r="K44" i="30"/>
  <c r="P51" i="30"/>
  <c r="N189" i="30"/>
  <c r="N190" i="30" s="1"/>
  <c r="I43" i="30"/>
  <c r="E125" i="30"/>
  <c r="F67" i="30"/>
  <c r="F31" i="30"/>
  <c r="G20" i="26"/>
  <c r="F30" i="26"/>
  <c r="F108" i="26"/>
  <c r="F127" i="26" s="1"/>
  <c r="U62" i="30"/>
  <c r="D63" i="30"/>
  <c r="D151" i="30"/>
  <c r="I126" i="30"/>
  <c r="K130" i="30"/>
  <c r="K131" i="30" s="1"/>
  <c r="K132" i="30" s="1"/>
  <c r="F181" i="30"/>
  <c r="C147" i="26"/>
  <c r="C90" i="26"/>
  <c r="C143" i="26"/>
  <c r="N131" i="30"/>
  <c r="N132" i="30" s="1"/>
  <c r="I183" i="30"/>
  <c r="I184" i="30" s="1"/>
  <c r="H45" i="30"/>
  <c r="J188" i="30"/>
  <c r="J189" i="30" s="1"/>
  <c r="J44" i="30"/>
  <c r="P162" i="30"/>
  <c r="P163" i="30" s="1"/>
  <c r="U93" i="30"/>
  <c r="D94" i="30"/>
  <c r="E179" i="30"/>
  <c r="E40" i="30"/>
  <c r="I72" i="30"/>
  <c r="F38" i="30"/>
  <c r="M186" i="30"/>
  <c r="M104" i="30"/>
  <c r="M105" i="30" s="1"/>
  <c r="H181" i="30"/>
  <c r="K102" i="30"/>
  <c r="D37" i="30"/>
  <c r="D38" i="30" s="1"/>
  <c r="U38" i="30" s="1"/>
  <c r="E65" i="30"/>
  <c r="H99" i="30"/>
  <c r="H100" i="30" s="1"/>
  <c r="J74" i="30"/>
  <c r="J75" i="30" s="1"/>
  <c r="J156" i="30"/>
  <c r="H69" i="30"/>
  <c r="D123" i="30"/>
  <c r="F152" i="30"/>
  <c r="J101" i="30"/>
  <c r="J102" i="30" s="1"/>
  <c r="K159" i="30"/>
  <c r="K160" i="30" s="1"/>
  <c r="P106" i="30"/>
  <c r="L46" i="30"/>
  <c r="L47" i="30" s="1"/>
  <c r="P189" i="30"/>
  <c r="P190" i="30" s="1"/>
  <c r="I102" i="30"/>
  <c r="O163" i="30"/>
  <c r="L74" i="30"/>
  <c r="M75" i="30"/>
  <c r="H155" i="30"/>
  <c r="H156" i="30"/>
  <c r="G181" i="30"/>
  <c r="O48" i="30"/>
  <c r="M50" i="30" l="1"/>
  <c r="M51" i="30" s="1"/>
  <c r="F99" i="30"/>
  <c r="P191" i="30"/>
  <c r="P192" i="30" s="1"/>
  <c r="N191" i="30"/>
  <c r="N192" i="30" s="1"/>
  <c r="U179" i="30"/>
  <c r="J190" i="30"/>
  <c r="J191" i="30" s="1"/>
  <c r="J192" i="30" s="1"/>
  <c r="N133" i="30"/>
  <c r="D180" i="30"/>
  <c r="O165" i="30"/>
  <c r="G100" i="30"/>
  <c r="G101" i="30" s="1"/>
  <c r="N105" i="30"/>
  <c r="L161" i="30"/>
  <c r="P164" i="30"/>
  <c r="P165" i="30" s="1"/>
  <c r="O164" i="30"/>
  <c r="I103" i="30"/>
  <c r="I160" i="30"/>
  <c r="I161" i="30" s="1"/>
  <c r="I162" i="30" s="1"/>
  <c r="L160" i="30"/>
  <c r="I104" i="30"/>
  <c r="K74" i="30"/>
  <c r="K161" i="30"/>
  <c r="K162" i="30" s="1"/>
  <c r="I185" i="30"/>
  <c r="P107" i="30"/>
  <c r="P108" i="30" s="1"/>
  <c r="M76" i="30"/>
  <c r="M77" i="30" s="1"/>
  <c r="M78" i="30" s="1"/>
  <c r="F100" i="30"/>
  <c r="H157" i="30"/>
  <c r="J45" i="30"/>
  <c r="J46" i="30" s="1"/>
  <c r="U37" i="30"/>
  <c r="E30" i="26" s="1"/>
  <c r="F101" i="30"/>
  <c r="F39" i="30"/>
  <c r="F153" i="30"/>
  <c r="E41" i="30"/>
  <c r="E155" i="30"/>
  <c r="F182" i="30"/>
  <c r="F183" i="30" s="1"/>
  <c r="F184" i="30" s="1"/>
  <c r="F185" i="30" s="1"/>
  <c r="D181" i="30"/>
  <c r="G126" i="30"/>
  <c r="M106" i="30"/>
  <c r="U94" i="30"/>
  <c r="D95" i="30"/>
  <c r="I44" i="30"/>
  <c r="I45" i="30" s="1"/>
  <c r="K133" i="30"/>
  <c r="M135" i="30"/>
  <c r="P135" i="30"/>
  <c r="G40" i="30"/>
  <c r="L188" i="30"/>
  <c r="L189" i="30" s="1"/>
  <c r="L190" i="30" s="1"/>
  <c r="L191" i="30" s="1"/>
  <c r="K103" i="30"/>
  <c r="K104" i="30" s="1"/>
  <c r="K105" i="30" s="1"/>
  <c r="F154" i="30"/>
  <c r="U123" i="30"/>
  <c r="N134" i="30"/>
  <c r="N135" i="30" s="1"/>
  <c r="F125" i="30"/>
  <c r="F126" i="30"/>
  <c r="D114" i="26"/>
  <c r="M107" i="30"/>
  <c r="M108" i="30" s="1"/>
  <c r="J128" i="30"/>
  <c r="L133" i="30"/>
  <c r="L134" i="30" s="1"/>
  <c r="E97" i="30"/>
  <c r="E98" i="30" s="1"/>
  <c r="O49" i="30"/>
  <c r="O50" i="30" s="1"/>
  <c r="O51" i="30" s="1"/>
  <c r="M187" i="30"/>
  <c r="M188" i="30" s="1"/>
  <c r="L75" i="30"/>
  <c r="L76" i="30" s="1"/>
  <c r="U63" i="30"/>
  <c r="D64" i="30"/>
  <c r="D65" i="30" s="1"/>
  <c r="K188" i="30"/>
  <c r="K134" i="30"/>
  <c r="K135" i="30" s="1"/>
  <c r="D39" i="30"/>
  <c r="E42" i="30"/>
  <c r="H101" i="30"/>
  <c r="H182" i="30"/>
  <c r="H183" i="30" s="1"/>
  <c r="E180" i="30"/>
  <c r="I127" i="30"/>
  <c r="E126" i="30"/>
  <c r="I105" i="30"/>
  <c r="I106" i="30" s="1"/>
  <c r="G182" i="30"/>
  <c r="L48" i="30"/>
  <c r="L49" i="30" s="1"/>
  <c r="L50" i="30" s="1"/>
  <c r="K46" i="30"/>
  <c r="K47" i="30" s="1"/>
  <c r="K48" i="30" s="1"/>
  <c r="J76" i="30"/>
  <c r="J77" i="30" s="1"/>
  <c r="F58" i="30"/>
  <c r="F115" i="30"/>
  <c r="F88" i="30"/>
  <c r="F172" i="30"/>
  <c r="F145" i="30"/>
  <c r="D182" i="30"/>
  <c r="M165" i="30"/>
  <c r="H125" i="30"/>
  <c r="H126" i="30" s="1"/>
  <c r="I73" i="30"/>
  <c r="E66" i="30"/>
  <c r="H70" i="30"/>
  <c r="G31" i="30"/>
  <c r="G30" i="26"/>
  <c r="H20" i="26"/>
  <c r="G108" i="26"/>
  <c r="G127" i="26" s="1"/>
  <c r="G156" i="30"/>
  <c r="J157" i="30"/>
  <c r="C96" i="26"/>
  <c r="C146" i="26"/>
  <c r="U151" i="30"/>
  <c r="D152" i="30"/>
  <c r="U152" i="30" s="1"/>
  <c r="H46" i="30"/>
  <c r="F68" i="30"/>
  <c r="I46" i="30"/>
  <c r="D124" i="30"/>
  <c r="G70" i="30"/>
  <c r="U178" i="30"/>
  <c r="J103" i="30"/>
  <c r="U180" i="30" l="1"/>
  <c r="J47" i="30"/>
  <c r="J48" i="30" s="1"/>
  <c r="L162" i="30"/>
  <c r="L163" i="30" s="1"/>
  <c r="L164" i="30" s="1"/>
  <c r="U65" i="30"/>
  <c r="D66" i="30"/>
  <c r="D67" i="30"/>
  <c r="I186" i="30"/>
  <c r="I187" i="30" s="1"/>
  <c r="L77" i="30"/>
  <c r="L78" i="30" s="1"/>
  <c r="F34" i="26"/>
  <c r="D34" i="26"/>
  <c r="I163" i="30"/>
  <c r="I164" i="30" s="1"/>
  <c r="G102" i="30"/>
  <c r="G103" i="30" s="1"/>
  <c r="G104" i="30"/>
  <c r="G105" i="30" s="1"/>
  <c r="F155" i="30"/>
  <c r="E50" i="26"/>
  <c r="E114" i="26" s="1"/>
  <c r="E70" i="26"/>
  <c r="N106" i="30"/>
  <c r="F156" i="30"/>
  <c r="F157" i="30" s="1"/>
  <c r="K163" i="30"/>
  <c r="K164" i="30" s="1"/>
  <c r="K165" i="30" s="1"/>
  <c r="L192" i="30"/>
  <c r="U124" i="30"/>
  <c r="D125" i="30"/>
  <c r="D153" i="30"/>
  <c r="U153" i="30" s="1"/>
  <c r="C101" i="26"/>
  <c r="U66" i="30"/>
  <c r="E99" i="30"/>
  <c r="F40" i="30"/>
  <c r="H158" i="30"/>
  <c r="K75" i="30"/>
  <c r="K76" i="30" s="1"/>
  <c r="K77" i="30" s="1"/>
  <c r="K78" i="30" s="1"/>
  <c r="I107" i="30"/>
  <c r="I108" i="30" s="1"/>
  <c r="E181" i="30"/>
  <c r="U181" i="30" s="1"/>
  <c r="K189" i="30"/>
  <c r="K190" i="30" s="1"/>
  <c r="K191" i="30" s="1"/>
  <c r="F186" i="30"/>
  <c r="F187" i="30" s="1"/>
  <c r="F188" i="30" s="1"/>
  <c r="F189" i="30" s="1"/>
  <c r="D183" i="30"/>
  <c r="G183" i="30"/>
  <c r="G71" i="30"/>
  <c r="G72" i="30" s="1"/>
  <c r="I128" i="30"/>
  <c r="J78" i="30"/>
  <c r="M189" i="30"/>
  <c r="U95" i="30"/>
  <c r="F50" i="26" s="1"/>
  <c r="F70" i="26" s="1"/>
  <c r="D96" i="30"/>
  <c r="J158" i="30"/>
  <c r="H47" i="30"/>
  <c r="D154" i="30"/>
  <c r="U154" i="30" s="1"/>
  <c r="H31" i="30"/>
  <c r="H34" i="26"/>
  <c r="I20" i="26"/>
  <c r="H30" i="26"/>
  <c r="H108" i="26"/>
  <c r="H127" i="26" s="1"/>
  <c r="I74" i="30"/>
  <c r="I75" i="30" s="1"/>
  <c r="I76" i="30" s="1"/>
  <c r="D40" i="30"/>
  <c r="D41" i="30" s="1"/>
  <c r="H102" i="30"/>
  <c r="H103" i="30" s="1"/>
  <c r="L51" i="30"/>
  <c r="E43" i="30"/>
  <c r="E44" i="30" s="1"/>
  <c r="E45" i="30" s="1"/>
  <c r="G41" i="30"/>
  <c r="H48" i="30"/>
  <c r="H49" i="30" s="1"/>
  <c r="H50" i="30" s="1"/>
  <c r="K49" i="30"/>
  <c r="K50" i="30" s="1"/>
  <c r="K51" i="30" s="1"/>
  <c r="E127" i="30"/>
  <c r="E128" i="30" s="1"/>
  <c r="K106" i="30"/>
  <c r="K107" i="30" s="1"/>
  <c r="F69" i="30"/>
  <c r="E156" i="30"/>
  <c r="F102" i="30"/>
  <c r="J129" i="30"/>
  <c r="H71" i="30"/>
  <c r="H127" i="30"/>
  <c r="J104" i="30"/>
  <c r="J105" i="30" s="1"/>
  <c r="J106" i="30" s="1"/>
  <c r="J107" i="30" s="1"/>
  <c r="J108" i="30" s="1"/>
  <c r="F127" i="30"/>
  <c r="G127" i="30"/>
  <c r="G128" i="30" s="1"/>
  <c r="U39" i="30"/>
  <c r="L135" i="30"/>
  <c r="F70" i="30"/>
  <c r="E67" i="30"/>
  <c r="E68" i="30" s="1"/>
  <c r="E69" i="30" s="1"/>
  <c r="G157" i="30"/>
  <c r="G88" i="30"/>
  <c r="G172" i="30"/>
  <c r="G58" i="30"/>
  <c r="G145" i="30"/>
  <c r="G115" i="30"/>
  <c r="H184" i="30"/>
  <c r="H185" i="30" s="1"/>
  <c r="U64" i="30"/>
  <c r="F87" i="26"/>
  <c r="F54" i="26"/>
  <c r="F74" i="26" s="1"/>
  <c r="I47" i="30"/>
  <c r="F41" i="30"/>
  <c r="D68" i="30" l="1"/>
  <c r="D69" i="30" s="1"/>
  <c r="D70" i="30" s="1"/>
  <c r="J49" i="30"/>
  <c r="J50" i="30" s="1"/>
  <c r="J51" i="30"/>
  <c r="L165" i="30"/>
  <c r="F114" i="26"/>
  <c r="I165" i="30"/>
  <c r="E129" i="30"/>
  <c r="E130" i="30" s="1"/>
  <c r="E131" i="30" s="1"/>
  <c r="E132" i="30" s="1"/>
  <c r="E133" i="30" s="1"/>
  <c r="D54" i="26"/>
  <c r="D116" i="26" s="1"/>
  <c r="D87" i="26"/>
  <c r="K192" i="30"/>
  <c r="G34" i="26"/>
  <c r="G87" i="26" s="1"/>
  <c r="E34" i="26"/>
  <c r="G73" i="30"/>
  <c r="I188" i="30"/>
  <c r="I189" i="30" s="1"/>
  <c r="K108" i="30"/>
  <c r="D155" i="30"/>
  <c r="U155" i="30" s="1"/>
  <c r="N107" i="30"/>
  <c r="N108" i="30" s="1"/>
  <c r="G106" i="30"/>
  <c r="G107" i="30" s="1"/>
  <c r="G108" i="30" s="1"/>
  <c r="H54" i="26"/>
  <c r="U41" i="30"/>
  <c r="E70" i="30"/>
  <c r="E71" i="30" s="1"/>
  <c r="U70" i="30"/>
  <c r="D71" i="30"/>
  <c r="H51" i="30"/>
  <c r="U68" i="30"/>
  <c r="F42" i="30"/>
  <c r="F43" i="30" s="1"/>
  <c r="H186" i="30"/>
  <c r="H187" i="30" s="1"/>
  <c r="H188" i="30" s="1"/>
  <c r="H189" i="30" s="1"/>
  <c r="H190" i="30" s="1"/>
  <c r="H191" i="30" s="1"/>
  <c r="H192" i="30" s="1"/>
  <c r="E46" i="30"/>
  <c r="E47" i="30" s="1"/>
  <c r="H104" i="30"/>
  <c r="H105" i="30" s="1"/>
  <c r="H106" i="30" s="1"/>
  <c r="H107" i="30" s="1"/>
  <c r="H108" i="30" s="1"/>
  <c r="I48" i="30"/>
  <c r="I49" i="30" s="1"/>
  <c r="I50" i="30" s="1"/>
  <c r="I51" i="30" s="1"/>
  <c r="H72" i="30"/>
  <c r="H73" i="30" s="1"/>
  <c r="C137" i="26"/>
  <c r="C102" i="26"/>
  <c r="H58" i="30"/>
  <c r="H88" i="30"/>
  <c r="H145" i="30"/>
  <c r="H172" i="30"/>
  <c r="H115" i="30"/>
  <c r="F158" i="30"/>
  <c r="F128" i="30"/>
  <c r="H128" i="30"/>
  <c r="E182" i="30"/>
  <c r="F116" i="26"/>
  <c r="G129" i="30"/>
  <c r="G130" i="30" s="1"/>
  <c r="U40" i="30"/>
  <c r="D42" i="30"/>
  <c r="J159" i="30"/>
  <c r="J160" i="30" s="1"/>
  <c r="J161" i="30" s="1"/>
  <c r="J162" i="30" s="1"/>
  <c r="J163" i="30" s="1"/>
  <c r="J164" i="30" s="1"/>
  <c r="J165" i="30" s="1"/>
  <c r="E100" i="30"/>
  <c r="E101" i="30" s="1"/>
  <c r="F88" i="26"/>
  <c r="F86" i="26" s="1"/>
  <c r="F190" i="30"/>
  <c r="F191" i="30" s="1"/>
  <c r="F192" i="30" s="1"/>
  <c r="F103" i="30"/>
  <c r="F104" i="30" s="1"/>
  <c r="E157" i="30"/>
  <c r="E158" i="30" s="1"/>
  <c r="E159" i="30" s="1"/>
  <c r="E160" i="30" s="1"/>
  <c r="E161" i="30" s="1"/>
  <c r="E162" i="30" s="1"/>
  <c r="E163" i="30" s="1"/>
  <c r="E164" i="30" s="1"/>
  <c r="E165" i="30" s="1"/>
  <c r="U67" i="30"/>
  <c r="F71" i="30"/>
  <c r="I31" i="30"/>
  <c r="I30" i="26"/>
  <c r="I50" i="26" s="1"/>
  <c r="J20" i="26"/>
  <c r="I34" i="26"/>
  <c r="I108" i="26"/>
  <c r="I127" i="26" s="1"/>
  <c r="U96" i="30"/>
  <c r="G50" i="26" s="1"/>
  <c r="G70" i="26" s="1"/>
  <c r="D97" i="30"/>
  <c r="D98" i="30" s="1"/>
  <c r="I77" i="30"/>
  <c r="I78" i="30" s="1"/>
  <c r="D184" i="30"/>
  <c r="H159" i="30"/>
  <c r="U69" i="30"/>
  <c r="J130" i="30"/>
  <c r="G184" i="30"/>
  <c r="G158" i="30"/>
  <c r="M190" i="30"/>
  <c r="M191" i="30" s="1"/>
  <c r="M192" i="30" s="1"/>
  <c r="G54" i="26"/>
  <c r="G116" i="26" s="1"/>
  <c r="H87" i="26"/>
  <c r="G42" i="30"/>
  <c r="I129" i="30"/>
  <c r="F129" i="30"/>
  <c r="F130" i="30" s="1"/>
  <c r="F131" i="30" s="1"/>
  <c r="U125" i="30"/>
  <c r="D126" i="30"/>
  <c r="F85" i="26"/>
  <c r="E134" i="30" l="1"/>
  <c r="E135" i="30" s="1"/>
  <c r="F45" i="30"/>
  <c r="F105" i="30"/>
  <c r="F106" i="30" s="1"/>
  <c r="F44" i="30"/>
  <c r="E87" i="26"/>
  <c r="E54" i="26"/>
  <c r="G74" i="30"/>
  <c r="G75" i="30" s="1"/>
  <c r="H74" i="30"/>
  <c r="H75" i="30" s="1"/>
  <c r="H76" i="30" s="1"/>
  <c r="H77" i="30" s="1"/>
  <c r="H78" i="30" s="1"/>
  <c r="I190" i="30"/>
  <c r="D74" i="26"/>
  <c r="D85" i="26" s="1"/>
  <c r="D88" i="26"/>
  <c r="D86" i="26" s="1"/>
  <c r="I191" i="30"/>
  <c r="I192" i="30" s="1"/>
  <c r="U98" i="30"/>
  <c r="D99" i="30"/>
  <c r="U99" i="30" s="1"/>
  <c r="D100" i="30"/>
  <c r="U100" i="30" s="1"/>
  <c r="G114" i="26"/>
  <c r="D156" i="30"/>
  <c r="D157" i="30" s="1"/>
  <c r="U42" i="30"/>
  <c r="H116" i="26"/>
  <c r="H74" i="26"/>
  <c r="G131" i="30"/>
  <c r="G132" i="30" s="1"/>
  <c r="G133" i="30" s="1"/>
  <c r="G134" i="30" s="1"/>
  <c r="G135" i="30"/>
  <c r="E48" i="30"/>
  <c r="E49" i="30" s="1"/>
  <c r="E50" i="30" s="1"/>
  <c r="E51" i="30" s="1"/>
  <c r="E72" i="30"/>
  <c r="F107" i="30"/>
  <c r="F108" i="30" s="1"/>
  <c r="F143" i="26"/>
  <c r="E183" i="30"/>
  <c r="U182" i="30"/>
  <c r="I114" i="26"/>
  <c r="D43" i="30"/>
  <c r="J31" i="30"/>
  <c r="K20" i="26"/>
  <c r="J34" i="26"/>
  <c r="J30" i="26"/>
  <c r="J50" i="26" s="1"/>
  <c r="J108" i="26"/>
  <c r="J127" i="26" s="1"/>
  <c r="G43" i="30"/>
  <c r="J131" i="30"/>
  <c r="J132" i="30" s="1"/>
  <c r="J133" i="30" s="1"/>
  <c r="J134" i="30" s="1"/>
  <c r="J135" i="30" s="1"/>
  <c r="U126" i="30"/>
  <c r="D127" i="30"/>
  <c r="U127" i="30" s="1"/>
  <c r="G185" i="30"/>
  <c r="G186" i="30" s="1"/>
  <c r="I70" i="26"/>
  <c r="F132" i="30"/>
  <c r="F133" i="30" s="1"/>
  <c r="F46" i="30"/>
  <c r="F47" i="30" s="1"/>
  <c r="F48" i="30" s="1"/>
  <c r="F49" i="30" s="1"/>
  <c r="F50" i="30" s="1"/>
  <c r="F51" i="30" s="1"/>
  <c r="G159" i="30"/>
  <c r="G160" i="30" s="1"/>
  <c r="G161" i="30" s="1"/>
  <c r="G162" i="30" s="1"/>
  <c r="G163" i="30" s="1"/>
  <c r="G164" i="30" s="1"/>
  <c r="G165" i="30" s="1"/>
  <c r="C103" i="26"/>
  <c r="F72" i="30"/>
  <c r="F73" i="30" s="1"/>
  <c r="F74" i="30" s="1"/>
  <c r="F75" i="30" s="1"/>
  <c r="F76" i="30" s="1"/>
  <c r="F77" i="30" s="1"/>
  <c r="F78" i="30" s="1"/>
  <c r="U156" i="30"/>
  <c r="F90" i="26"/>
  <c r="F147" i="26"/>
  <c r="I87" i="26"/>
  <c r="E102" i="30"/>
  <c r="E103" i="30" s="1"/>
  <c r="G74" i="26"/>
  <c r="G85" i="26" s="1"/>
  <c r="I54" i="26"/>
  <c r="I88" i="26" s="1"/>
  <c r="F159" i="30"/>
  <c r="F160" i="30" s="1"/>
  <c r="F161" i="30" s="1"/>
  <c r="F162" i="30" s="1"/>
  <c r="F163" i="30" s="1"/>
  <c r="F164" i="30" s="1"/>
  <c r="F165" i="30" s="1"/>
  <c r="U71" i="30"/>
  <c r="D72" i="30"/>
  <c r="I130" i="30"/>
  <c r="I131" i="30" s="1"/>
  <c r="H160" i="30"/>
  <c r="H129" i="30"/>
  <c r="D185" i="30"/>
  <c r="G88" i="26"/>
  <c r="U97" i="30"/>
  <c r="H50" i="26" s="1"/>
  <c r="I58" i="30"/>
  <c r="I115" i="30"/>
  <c r="I172" i="30"/>
  <c r="I88" i="30"/>
  <c r="I145" i="30"/>
  <c r="F145" i="26"/>
  <c r="F144" i="26"/>
  <c r="D128" i="30" l="1"/>
  <c r="U128" i="30" s="1"/>
  <c r="E73" i="30"/>
  <c r="E74" i="30" s="1"/>
  <c r="E75" i="30" s="1"/>
  <c r="E76" i="30" s="1"/>
  <c r="E77" i="30" s="1"/>
  <c r="D101" i="30"/>
  <c r="U101" i="30" s="1"/>
  <c r="D145" i="26"/>
  <c r="D143" i="26"/>
  <c r="D144" i="26"/>
  <c r="F134" i="30"/>
  <c r="F135" i="30" s="1"/>
  <c r="H130" i="30"/>
  <c r="H131" i="30" s="1"/>
  <c r="D147" i="26"/>
  <c r="D90" i="26"/>
  <c r="E74" i="26"/>
  <c r="E85" i="26" s="1"/>
  <c r="E88" i="26"/>
  <c r="E116" i="26"/>
  <c r="G187" i="30"/>
  <c r="G188" i="30" s="1"/>
  <c r="G189" i="30" s="1"/>
  <c r="G190" i="30" s="1"/>
  <c r="G191" i="30" s="1"/>
  <c r="G192" i="30" s="1"/>
  <c r="G76" i="30"/>
  <c r="G77" i="30" s="1"/>
  <c r="G78" i="30" s="1"/>
  <c r="U157" i="30"/>
  <c r="D158" i="30"/>
  <c r="D159" i="30" s="1"/>
  <c r="H114" i="26"/>
  <c r="H70" i="26"/>
  <c r="H85" i="26" s="1"/>
  <c r="H88" i="26"/>
  <c r="H86" i="26" s="1"/>
  <c r="H144" i="26" s="1"/>
  <c r="I116" i="26"/>
  <c r="E104" i="30"/>
  <c r="E105" i="30" s="1"/>
  <c r="E106" i="30" s="1"/>
  <c r="E107" i="30" s="1"/>
  <c r="E108" i="30" s="1"/>
  <c r="G90" i="26"/>
  <c r="G147" i="26"/>
  <c r="J114" i="26"/>
  <c r="I74" i="26"/>
  <c r="I85" i="26" s="1"/>
  <c r="J115" i="30"/>
  <c r="J145" i="30"/>
  <c r="J58" i="30"/>
  <c r="J172" i="30"/>
  <c r="J88" i="30"/>
  <c r="D186" i="30"/>
  <c r="F96" i="26"/>
  <c r="F146" i="26"/>
  <c r="D129" i="30"/>
  <c r="U183" i="30"/>
  <c r="E184" i="30"/>
  <c r="G86" i="26"/>
  <c r="J87" i="26"/>
  <c r="H161" i="30"/>
  <c r="H162" i="30" s="1"/>
  <c r="H163" i="30" s="1"/>
  <c r="H164" i="30" s="1"/>
  <c r="H165" i="30" s="1"/>
  <c r="U158" i="30"/>
  <c r="G44" i="30"/>
  <c r="G45" i="30" s="1"/>
  <c r="G46" i="30" s="1"/>
  <c r="G47" i="30" s="1"/>
  <c r="G48" i="30" s="1"/>
  <c r="G49" i="30" s="1"/>
  <c r="G50" i="30" s="1"/>
  <c r="J70" i="26"/>
  <c r="I132" i="30"/>
  <c r="I133" i="30" s="1"/>
  <c r="I134" i="30" s="1"/>
  <c r="I135" i="30" s="1"/>
  <c r="I86" i="26"/>
  <c r="I144" i="26" s="1"/>
  <c r="K34" i="26"/>
  <c r="K31" i="30"/>
  <c r="K30" i="26"/>
  <c r="K50" i="26" s="1"/>
  <c r="L20" i="26"/>
  <c r="K108" i="26"/>
  <c r="K127" i="26" s="1"/>
  <c r="U72" i="30"/>
  <c r="D73" i="30"/>
  <c r="J54" i="26"/>
  <c r="J74" i="26" s="1"/>
  <c r="U43" i="30"/>
  <c r="D44" i="30"/>
  <c r="E78" i="30" l="1"/>
  <c r="D102" i="30"/>
  <c r="E86" i="26"/>
  <c r="E145" i="26" s="1"/>
  <c r="D146" i="26"/>
  <c r="D96" i="26"/>
  <c r="D101" i="26" s="1"/>
  <c r="H145" i="26"/>
  <c r="E147" i="26"/>
  <c r="E90" i="26"/>
  <c r="H132" i="30"/>
  <c r="H133" i="30" s="1"/>
  <c r="H134" i="30" s="1"/>
  <c r="H135" i="30" s="1"/>
  <c r="H143" i="26"/>
  <c r="H90" i="26"/>
  <c r="H147" i="26"/>
  <c r="G51" i="30"/>
  <c r="K114" i="26"/>
  <c r="K70" i="26"/>
  <c r="K88" i="30"/>
  <c r="K58" i="30"/>
  <c r="K115" i="30"/>
  <c r="K145" i="30"/>
  <c r="K172" i="30"/>
  <c r="G146" i="26"/>
  <c r="G96" i="26"/>
  <c r="G101" i="26" s="1"/>
  <c r="U73" i="30"/>
  <c r="D74" i="30"/>
  <c r="U44" i="30"/>
  <c r="D45" i="30"/>
  <c r="D187" i="30"/>
  <c r="J116" i="26"/>
  <c r="J85" i="26"/>
  <c r="K87" i="26"/>
  <c r="L31" i="30"/>
  <c r="M20" i="26"/>
  <c r="L30" i="26"/>
  <c r="L34" i="26"/>
  <c r="L54" i="26" s="1"/>
  <c r="L108" i="26"/>
  <c r="L127" i="26" s="1"/>
  <c r="I143" i="26"/>
  <c r="U159" i="30"/>
  <c r="D160" i="30"/>
  <c r="G143" i="26"/>
  <c r="G144" i="26"/>
  <c r="U129" i="30"/>
  <c r="D130" i="30"/>
  <c r="G145" i="26"/>
  <c r="I90" i="26"/>
  <c r="I147" i="26"/>
  <c r="K54" i="26"/>
  <c r="K116" i="26" s="1"/>
  <c r="I145" i="26"/>
  <c r="E185" i="30"/>
  <c r="U184" i="30"/>
  <c r="F101" i="26"/>
  <c r="J88" i="26"/>
  <c r="U102" i="30" l="1"/>
  <c r="D103" i="30"/>
  <c r="D137" i="26"/>
  <c r="D102" i="26"/>
  <c r="E96" i="26"/>
  <c r="E101" i="26" s="1"/>
  <c r="E146" i="26"/>
  <c r="E143" i="26"/>
  <c r="E144" i="26"/>
  <c r="H96" i="26"/>
  <c r="H101" i="26" s="1"/>
  <c r="H146" i="26"/>
  <c r="G102" i="26"/>
  <c r="G137" i="26"/>
  <c r="K74" i="26"/>
  <c r="K85" i="26" s="1"/>
  <c r="L50" i="26"/>
  <c r="M31" i="30"/>
  <c r="M34" i="26"/>
  <c r="M54" i="26" s="1"/>
  <c r="N20" i="26"/>
  <c r="M30" i="26"/>
  <c r="M50" i="26" s="1"/>
  <c r="M108" i="26"/>
  <c r="M127" i="26" s="1"/>
  <c r="K88" i="26"/>
  <c r="K86" i="26" s="1"/>
  <c r="U130" i="30"/>
  <c r="D131" i="30"/>
  <c r="I146" i="26"/>
  <c r="I96" i="26"/>
  <c r="L58" i="30"/>
  <c r="L88" i="30"/>
  <c r="L145" i="30"/>
  <c r="L115" i="30"/>
  <c r="L172" i="30"/>
  <c r="D188" i="30"/>
  <c r="U74" i="30"/>
  <c r="D75" i="30"/>
  <c r="U160" i="30"/>
  <c r="D161" i="30"/>
  <c r="J90" i="26"/>
  <c r="J147" i="26"/>
  <c r="F102" i="26"/>
  <c r="F137" i="26"/>
  <c r="L87" i="26"/>
  <c r="L116" i="26"/>
  <c r="U45" i="30"/>
  <c r="D46" i="30"/>
  <c r="E186" i="30"/>
  <c r="U185" i="30"/>
  <c r="L74" i="26" s="1"/>
  <c r="J86" i="26"/>
  <c r="U103" i="30" l="1"/>
  <c r="D104" i="30"/>
  <c r="E102" i="26"/>
  <c r="E103" i="26" s="1"/>
  <c r="E137" i="26"/>
  <c r="D103" i="26"/>
  <c r="H102" i="26"/>
  <c r="H103" i="26" s="1"/>
  <c r="H137" i="26"/>
  <c r="M88" i="26"/>
  <c r="M114" i="26"/>
  <c r="K147" i="26"/>
  <c r="K90" i="26"/>
  <c r="L88" i="26"/>
  <c r="L86" i="26" s="1"/>
  <c r="L114" i="26"/>
  <c r="L70" i="26"/>
  <c r="L85" i="26" s="1"/>
  <c r="I101" i="26"/>
  <c r="M115" i="30"/>
  <c r="M88" i="30"/>
  <c r="M172" i="30"/>
  <c r="M58" i="30"/>
  <c r="M145" i="30"/>
  <c r="U75" i="30"/>
  <c r="D76" i="30"/>
  <c r="E187" i="30"/>
  <c r="U186" i="30"/>
  <c r="M74" i="26" s="1"/>
  <c r="D189" i="30"/>
  <c r="N31" i="30"/>
  <c r="O20" i="26"/>
  <c r="N50" i="26"/>
  <c r="N70" i="26" s="1"/>
  <c r="N30" i="26"/>
  <c r="N108" i="26"/>
  <c r="N127" i="26" s="1"/>
  <c r="N34" i="26"/>
  <c r="N54" i="26" s="1"/>
  <c r="F103" i="26"/>
  <c r="U131" i="30"/>
  <c r="D132" i="30"/>
  <c r="U46" i="30"/>
  <c r="D47" i="30"/>
  <c r="J143" i="26"/>
  <c r="J144" i="26"/>
  <c r="J146" i="26"/>
  <c r="J96" i="26"/>
  <c r="J101" i="26" s="1"/>
  <c r="K143" i="26"/>
  <c r="M87" i="26"/>
  <c r="M116" i="26"/>
  <c r="J145" i="26"/>
  <c r="U161" i="30"/>
  <c r="D162" i="30"/>
  <c r="M70" i="26"/>
  <c r="G103" i="26" l="1"/>
  <c r="D105" i="30"/>
  <c r="U104" i="30"/>
  <c r="M85" i="26"/>
  <c r="M147" i="26" s="1"/>
  <c r="M86" i="26"/>
  <c r="L90" i="26"/>
  <c r="L147" i="26"/>
  <c r="L143" i="26"/>
  <c r="U47" i="30"/>
  <c r="D48" i="30"/>
  <c r="N88" i="26"/>
  <c r="N114" i="26"/>
  <c r="K146" i="26"/>
  <c r="K96" i="26"/>
  <c r="K101" i="26" s="1"/>
  <c r="O31" i="30"/>
  <c r="O30" i="26"/>
  <c r="O34" i="26"/>
  <c r="O54" i="26" s="1"/>
  <c r="P20" i="26"/>
  <c r="O108" i="26"/>
  <c r="O127" i="26" s="1"/>
  <c r="D190" i="30"/>
  <c r="J137" i="26"/>
  <c r="J102" i="26"/>
  <c r="U132" i="30"/>
  <c r="D133" i="30"/>
  <c r="E188" i="30"/>
  <c r="U187" i="30"/>
  <c r="N74" i="26" s="1"/>
  <c r="N85" i="26" s="1"/>
  <c r="I102" i="26"/>
  <c r="I137" i="26"/>
  <c r="U162" i="30"/>
  <c r="D163" i="30"/>
  <c r="N116" i="26"/>
  <c r="N87" i="26"/>
  <c r="N58" i="30"/>
  <c r="N115" i="30"/>
  <c r="N88" i="30"/>
  <c r="N145" i="30"/>
  <c r="N172" i="30"/>
  <c r="U76" i="30"/>
  <c r="D77" i="30"/>
  <c r="M143" i="26" l="1"/>
  <c r="M90" i="26"/>
  <c r="U105" i="30"/>
  <c r="D106" i="30"/>
  <c r="U106" i="30" s="1"/>
  <c r="N86" i="26"/>
  <c r="N143" i="26"/>
  <c r="E189" i="30"/>
  <c r="U188" i="30"/>
  <c r="O74" i="26" s="1"/>
  <c r="K102" i="26"/>
  <c r="K137" i="26"/>
  <c r="U133" i="30"/>
  <c r="D134" i="30"/>
  <c r="P31" i="30"/>
  <c r="P34" i="26"/>
  <c r="P108" i="26"/>
  <c r="P127" i="26" s="1"/>
  <c r="Q20" i="26"/>
  <c r="P30" i="26"/>
  <c r="P50" i="26" s="1"/>
  <c r="L96" i="26"/>
  <c r="L101" i="26" s="1"/>
  <c r="L146" i="26"/>
  <c r="O88" i="30"/>
  <c r="O58" i="30"/>
  <c r="O115" i="30"/>
  <c r="O172" i="30"/>
  <c r="O145" i="30"/>
  <c r="U77" i="30"/>
  <c r="D78" i="30"/>
  <c r="T79" i="30" s="1"/>
  <c r="U163" i="30"/>
  <c r="D164" i="30"/>
  <c r="O50" i="26"/>
  <c r="O70" i="26" s="1"/>
  <c r="O87" i="26"/>
  <c r="O116" i="26"/>
  <c r="U116" i="26" s="1"/>
  <c r="N90" i="26"/>
  <c r="N147" i="26"/>
  <c r="M146" i="26"/>
  <c r="M96" i="26"/>
  <c r="M101" i="26" s="1"/>
  <c r="I103" i="26"/>
  <c r="J103" i="26"/>
  <c r="D191" i="30"/>
  <c r="U48" i="30"/>
  <c r="D49" i="30"/>
  <c r="D107" i="30" l="1"/>
  <c r="U107" i="30" s="1"/>
  <c r="O85" i="26"/>
  <c r="O90" i="26" s="1"/>
  <c r="P114" i="26"/>
  <c r="P70" i="26"/>
  <c r="O147" i="26"/>
  <c r="P87" i="26"/>
  <c r="E190" i="30"/>
  <c r="U189" i="30"/>
  <c r="N146" i="26"/>
  <c r="N96" i="26"/>
  <c r="N101" i="26" s="1"/>
  <c r="L102" i="26"/>
  <c r="L137" i="26"/>
  <c r="P54" i="26"/>
  <c r="P115" i="30"/>
  <c r="P58" i="30"/>
  <c r="P88" i="30"/>
  <c r="P145" i="30"/>
  <c r="P172" i="30"/>
  <c r="K103" i="26"/>
  <c r="U49" i="30"/>
  <c r="D50" i="30"/>
  <c r="Q30" i="26"/>
  <c r="Q50" i="26" s="1"/>
  <c r="Q31" i="30"/>
  <c r="R20" i="26"/>
  <c r="Q34" i="26"/>
  <c r="Q54" i="26" s="1"/>
  <c r="Q108" i="26"/>
  <c r="Q127" i="26" s="1"/>
  <c r="M102" i="26"/>
  <c r="M137" i="26"/>
  <c r="D192" i="30"/>
  <c r="U134" i="30"/>
  <c r="D135" i="30"/>
  <c r="T136" i="30" s="1"/>
  <c r="O88" i="26"/>
  <c r="O86" i="26" s="1"/>
  <c r="O114" i="26"/>
  <c r="U114" i="26" s="1"/>
  <c r="U164" i="30"/>
  <c r="D165" i="30"/>
  <c r="T166" i="30" s="1"/>
  <c r="O143" i="26" l="1"/>
  <c r="D108" i="30"/>
  <c r="T109" i="30" s="1"/>
  <c r="P74" i="26"/>
  <c r="P85" i="26" s="1"/>
  <c r="M103" i="26"/>
  <c r="Q88" i="26"/>
  <c r="Q114" i="26"/>
  <c r="Q70" i="26"/>
  <c r="N102" i="26"/>
  <c r="N103" i="26" s="1"/>
  <c r="N137" i="26"/>
  <c r="U50" i="30"/>
  <c r="D51" i="30"/>
  <c r="T52" i="30" s="1"/>
  <c r="O146" i="26"/>
  <c r="O96" i="26"/>
  <c r="O101" i="26" s="1"/>
  <c r="R31" i="30"/>
  <c r="S20" i="26"/>
  <c r="R34" i="26"/>
  <c r="R108" i="26"/>
  <c r="R127" i="26" s="1"/>
  <c r="R30" i="26"/>
  <c r="L103" i="26"/>
  <c r="Q87" i="26"/>
  <c r="Q86" i="26" s="1"/>
  <c r="Q116" i="26"/>
  <c r="P116" i="26"/>
  <c r="Q58" i="30"/>
  <c r="Q145" i="30"/>
  <c r="Q88" i="30"/>
  <c r="Q115" i="30"/>
  <c r="Q172" i="30"/>
  <c r="E191" i="30"/>
  <c r="U190" i="30"/>
  <c r="Q74" i="26" s="1"/>
  <c r="P88" i="26"/>
  <c r="P86" i="26" s="1"/>
  <c r="Q85" i="26" l="1"/>
  <c r="Q90" i="26" s="1"/>
  <c r="P143" i="26"/>
  <c r="R87" i="26"/>
  <c r="R115" i="30"/>
  <c r="R88" i="30"/>
  <c r="R145" i="30"/>
  <c r="R172" i="30"/>
  <c r="R58" i="30"/>
  <c r="O102" i="26"/>
  <c r="O103" i="26" s="1"/>
  <c r="O137" i="26"/>
  <c r="U137" i="26" s="1"/>
  <c r="R54" i="26"/>
  <c r="R74" i="26" s="1"/>
  <c r="E192" i="30"/>
  <c r="T193" i="30" s="1"/>
  <c r="B33" i="29" s="1"/>
  <c r="T99" i="26" s="1"/>
  <c r="U99" i="26" s="1"/>
  <c r="U191" i="30"/>
  <c r="R50" i="26"/>
  <c r="S31" i="30"/>
  <c r="S34" i="26"/>
  <c r="S54" i="26" s="1"/>
  <c r="S74" i="26" s="1"/>
  <c r="S30" i="26"/>
  <c r="T20" i="26"/>
  <c r="S108" i="26"/>
  <c r="S127" i="26" s="1"/>
  <c r="P90" i="26"/>
  <c r="P147" i="26"/>
  <c r="Q143" i="26" l="1"/>
  <c r="Q147" i="26"/>
  <c r="S87" i="26"/>
  <c r="S116" i="26"/>
  <c r="S145" i="30"/>
  <c r="S115" i="30"/>
  <c r="S88" i="30"/>
  <c r="S58" i="30"/>
  <c r="S172" i="30"/>
  <c r="P146" i="26"/>
  <c r="P96" i="26"/>
  <c r="P101" i="26" s="1"/>
  <c r="S50" i="26"/>
  <c r="R116" i="26"/>
  <c r="T31" i="30"/>
  <c r="T30" i="26"/>
  <c r="T34" i="26"/>
  <c r="T54" i="26" s="1"/>
  <c r="T108" i="26"/>
  <c r="T127" i="26" s="1"/>
  <c r="B42" i="29"/>
  <c r="Q146" i="26"/>
  <c r="Q96" i="26"/>
  <c r="Q101" i="26" s="1"/>
  <c r="R88" i="26"/>
  <c r="R86" i="26" s="1"/>
  <c r="R114" i="26"/>
  <c r="R70" i="26"/>
  <c r="R85" i="26" s="1"/>
  <c r="R143" i="26" l="1"/>
  <c r="U54" i="26"/>
  <c r="T74" i="26"/>
  <c r="U74" i="26" s="1"/>
  <c r="Q102" i="26"/>
  <c r="Q137" i="26"/>
  <c r="R90" i="26"/>
  <c r="R147" i="26"/>
  <c r="U30" i="26"/>
  <c r="T58" i="30"/>
  <c r="T88" i="30"/>
  <c r="T115" i="30"/>
  <c r="T145" i="30"/>
  <c r="T172" i="30"/>
  <c r="S88" i="26"/>
  <c r="S86" i="26" s="1"/>
  <c r="S114" i="26"/>
  <c r="S70" i="26"/>
  <c r="S85" i="26" s="1"/>
  <c r="T50" i="26"/>
  <c r="T70" i="26" s="1"/>
  <c r="T87" i="26"/>
  <c r="T116" i="26"/>
  <c r="U34" i="26"/>
  <c r="P137" i="26"/>
  <c r="P102" i="26"/>
  <c r="P103" i="26" s="1"/>
  <c r="S90" i="26" l="1"/>
  <c r="S147" i="26"/>
  <c r="S143" i="26"/>
  <c r="R146" i="26"/>
  <c r="R96" i="26"/>
  <c r="R101" i="26" s="1"/>
  <c r="U70" i="26"/>
  <c r="T85" i="26"/>
  <c r="Q103" i="26"/>
  <c r="U87" i="26"/>
  <c r="T88" i="26"/>
  <c r="U88" i="26" s="1"/>
  <c r="T114" i="26"/>
  <c r="U50" i="26"/>
  <c r="B41" i="29"/>
  <c r="T90" i="26" l="1"/>
  <c r="T147" i="26"/>
  <c r="U85" i="26"/>
  <c r="R137" i="26"/>
  <c r="R102" i="26"/>
  <c r="R103" i="26" s="1"/>
  <c r="T86" i="26"/>
  <c r="S146" i="26"/>
  <c r="S96" i="26"/>
  <c r="S101" i="26" s="1"/>
  <c r="S102" i="26" l="1"/>
  <c r="S103" i="26" s="1"/>
  <c r="S137" i="26"/>
  <c r="T143" i="26"/>
  <c r="U86" i="26"/>
  <c r="T96" i="26"/>
  <c r="T146" i="26"/>
  <c r="U90" i="26"/>
  <c r="T101" i="26" l="1"/>
  <c r="U96" i="26"/>
  <c r="B40" i="29"/>
  <c r="B39" i="29" s="1"/>
  <c r="B35" i="29" s="1"/>
  <c r="T102" i="26" l="1"/>
  <c r="T137" i="26"/>
  <c r="U101" i="26"/>
  <c r="T103" i="26" l="1"/>
  <c r="U102" i="26"/>
  <c r="C105" i="26" l="1"/>
  <c r="U103" i="26"/>
</calcChain>
</file>

<file path=xl/comments1.xml><?xml version="1.0" encoding="utf-8"?>
<comments xmlns="http://schemas.openxmlformats.org/spreadsheetml/2006/main">
  <authors>
    <author>Author</author>
  </authors>
  <commentList>
    <comment ref="T101" authorId="0" shapeId="0">
      <text>
        <r>
          <rPr>
            <sz val="11"/>
            <color indexed="81"/>
            <rFont val="Tahoma"/>
            <family val="2"/>
          </rPr>
          <t>Note the formula in this cell is different than in the previous cells, as they include the terminal value. 
If you change the length of the planning period, please make sure the terminal value is added only to the last year.</t>
        </r>
      </text>
    </comment>
  </commentList>
</comments>
</file>

<file path=xl/sharedStrings.xml><?xml version="1.0" encoding="utf-8"?>
<sst xmlns="http://schemas.openxmlformats.org/spreadsheetml/2006/main" count="315" uniqueCount="185">
  <si>
    <t>years</t>
  </si>
  <si>
    <t>Idle share</t>
  </si>
  <si>
    <t>Gross margin</t>
  </si>
  <si>
    <t>Yield loss</t>
  </si>
  <si>
    <t>Premises</t>
  </si>
  <si>
    <t xml:space="preserve">Total </t>
  </si>
  <si>
    <t>unit</t>
  </si>
  <si>
    <t>SG&amp;A (Selling, general and administrative expenses)</t>
  </si>
  <si>
    <t>Unused capacity share valid for average line profile</t>
  </si>
  <si>
    <t xml:space="preserve">     → direct</t>
  </si>
  <si>
    <t xml:space="preserve">     → indirect</t>
  </si>
  <si>
    <t>%</t>
  </si>
  <si>
    <t>Company:</t>
  </si>
  <si>
    <t>Project:</t>
  </si>
  <si>
    <t>Date:</t>
  </si>
  <si>
    <r>
      <rPr>
        <sz val="11"/>
        <rFont val="Calibri"/>
        <family val="2"/>
      </rPr>
      <t xml:space="preserve">        → </t>
    </r>
    <r>
      <rPr>
        <sz val="11"/>
        <rFont val="Calibri"/>
        <family val="2"/>
        <scheme val="minor"/>
      </rPr>
      <t>Depreciation of instruments / equipment</t>
    </r>
  </si>
  <si>
    <t>d) Costs of materials / supplies</t>
  </si>
  <si>
    <t>Sales / Revenue</t>
  </si>
  <si>
    <t>Depreciation of equipment</t>
  </si>
  <si>
    <t>Depreciation of buildings</t>
  </si>
  <si>
    <t>Materials</t>
  </si>
  <si>
    <t>Patents</t>
  </si>
  <si>
    <t>Personnel</t>
  </si>
  <si>
    <t>Reflecting performance losses at start of industrial production with high innovative character (learning curve); physical or partial wafer scrap; [(personnel + material cost) x yield loss %]</t>
  </si>
  <si>
    <t>Feasibility studies, permissions</t>
  </si>
  <si>
    <t>Total costs</t>
  </si>
  <si>
    <t>EBIT (earnings before interest and taxes)</t>
  </si>
  <si>
    <t>SG&amp;A (selling, general and administrative expenses)</t>
  </si>
  <si>
    <t>R&amp;D (research and development)</t>
  </si>
  <si>
    <t>WACC (weighted average cost of capital )</t>
  </si>
  <si>
    <t xml:space="preserve">     → Depreciation of buildings</t>
  </si>
  <si>
    <t>CoS (cost of sales)</t>
  </si>
  <si>
    <t>Costs for R&amp;D</t>
  </si>
  <si>
    <t>f) Personnel / administrative costs including overheads</t>
  </si>
  <si>
    <t>e) Costs for patents / intangible assets / contractual research</t>
  </si>
  <si>
    <t>c) Costs of acquisition / construction of buildings</t>
  </si>
  <si>
    <t>Depreciation</t>
  </si>
  <si>
    <r>
      <t xml:space="preserve">Costs for R&amp;D </t>
    </r>
    <r>
      <rPr>
        <b/>
        <sz val="11"/>
        <rFont val="Calibri"/>
        <family val="2"/>
        <scheme val="minor"/>
      </rPr>
      <t>and</t>
    </r>
    <r>
      <rPr>
        <b/>
        <sz val="11"/>
        <color theme="1"/>
        <rFont val="Calibri"/>
        <family val="2"/>
        <scheme val="minor"/>
      </rPr>
      <t xml:space="preserve"> first industrial deployment </t>
    </r>
    <r>
      <rPr>
        <b/>
        <u/>
        <sz val="11"/>
        <color theme="1"/>
        <rFont val="Calibri"/>
        <family val="2"/>
        <scheme val="minor"/>
      </rPr>
      <t>cumulated</t>
    </r>
  </si>
  <si>
    <t>Sum of direct and indirect R&amp;D costs</t>
  </si>
  <si>
    <t>R&amp;D costs for improving already established processes, products and services to increase yield and stability and meet customer-specific demands  [cost of first industrial deployment x indirect R&amp;D %]</t>
  </si>
  <si>
    <t xml:space="preserve">    cc) Costs of instruments / equipment</t>
  </si>
  <si>
    <t xml:space="preserve">    dd) Costs of acquisition / construction of buildings</t>
  </si>
  <si>
    <t xml:space="preserve">    ee) Costs of materials / supplies</t>
  </si>
  <si>
    <t xml:space="preserve">    ff) Costs for patents / intangible assets / contractual research</t>
  </si>
  <si>
    <t xml:space="preserve">    hh)  Personnel / administrative costs including overheads</t>
  </si>
  <si>
    <t>b) Costs of instruments / equipment</t>
  </si>
  <si>
    <r>
      <rPr>
        <sz val="11"/>
        <rFont val="Calibri"/>
        <family val="2"/>
      </rPr>
      <t xml:space="preserve">     → </t>
    </r>
    <r>
      <rPr>
        <sz val="11"/>
        <rFont val="Calibri"/>
        <family val="2"/>
        <scheme val="minor"/>
      </rPr>
      <t>Depreciation of instruments / equipment</t>
    </r>
  </si>
  <si>
    <t xml:space="preserve">     → Depreciation of instruments / equipment</t>
  </si>
  <si>
    <t>Mio Eur</t>
  </si>
  <si>
    <t>Costs for mass production/commercialization</t>
  </si>
  <si>
    <t>h) Other costs</t>
  </si>
  <si>
    <t xml:space="preserve">    ii) Other costs</t>
  </si>
  <si>
    <t>Other Cost</t>
  </si>
  <si>
    <t>FUNDING GAP</t>
  </si>
  <si>
    <t>Sales Volume</t>
  </si>
  <si>
    <t>Unit  Price</t>
  </si>
  <si>
    <t>Taxes</t>
  </si>
  <si>
    <t>Changes in Net Working Capital</t>
  </si>
  <si>
    <t>Terminal Value</t>
  </si>
  <si>
    <t>Sum of Discounted Cash-flows</t>
  </si>
  <si>
    <t>Cash-flows</t>
  </si>
  <si>
    <t>Discounted Cash-flows</t>
  </si>
  <si>
    <t>Input formula</t>
  </si>
  <si>
    <t>Built-in formulas</t>
  </si>
  <si>
    <t>a) Feasibility studies, costs of obtaining the permissions required</t>
  </si>
  <si>
    <t>Costs for first industrial deployment</t>
  </si>
  <si>
    <t>Input data</t>
  </si>
  <si>
    <t>R&amp;D share of cost of sales</t>
  </si>
  <si>
    <t>SG&amp;A share of total costs</t>
  </si>
  <si>
    <t>Unit</t>
  </si>
  <si>
    <t>Eur/Unit</t>
  </si>
  <si>
    <t>Financing of the project</t>
  </si>
  <si>
    <t>Loans</t>
  </si>
  <si>
    <t>Equity</t>
  </si>
  <si>
    <t>Grants</t>
  </si>
  <si>
    <t>Cash inflows (at the time of granting) and outflows (i.e. repayments, including interest) of all the loans contracted with shareholders or third parties for the purpose of the IPCEI project (one line per loan)</t>
  </si>
  <si>
    <t xml:space="preserve">Cash inflows (at the time of granting) and outflows (e.g. dividends) of  the additional equity injected by shareholders for the purpose of the IPCEI project </t>
  </si>
  <si>
    <t>Loans/Credit lines</t>
  </si>
  <si>
    <t>Grants/Other aid instrument</t>
  </si>
  <si>
    <t>Cash inflows related to grants or other aid instruments (one line per aid instrument)</t>
  </si>
  <si>
    <t>Cash balance</t>
  </si>
  <si>
    <t>Funding gap calculation</t>
  </si>
  <si>
    <t>Definitions</t>
  </si>
  <si>
    <t xml:space="preserve">We note that the use of the WACC formula above rules out the possibility to add a “top-up” risk factor to the discount rate to account for the specific characteristics of the project. </t>
  </si>
  <si>
    <t>The Commission expects companies to use their own internal WACC and to justify it.</t>
  </si>
  <si>
    <t>The justification consists in demonstrating that the internal company WACC results from the following formula:</t>
  </si>
  <si>
    <t>In addition, companies must also provide all the parameters in the formula above together with their sources and the methodology to determine them.</t>
  </si>
  <si>
    <t>WACC</t>
  </si>
  <si>
    <t>If companies do not sufficiently justify their own WACC, the Commission services may construct a benchmark WACC based on publicly available data (at sectoral level) and use it to verify the reliability of the WACC provided by the company.</t>
  </si>
  <si>
    <t>Debt</t>
  </si>
  <si>
    <t>Risk free rate</t>
  </si>
  <si>
    <t>Equity beta</t>
  </si>
  <si>
    <t>Debt premium</t>
  </si>
  <si>
    <t>Tax rate</t>
  </si>
  <si>
    <t>Methodology</t>
  </si>
  <si>
    <t>Cost of Equity</t>
  </si>
  <si>
    <t>WACC components</t>
  </si>
  <si>
    <t>WACC calculation</t>
  </si>
  <si>
    <t>E/(D+E)</t>
  </si>
  <si>
    <t>D/(D+E)</t>
  </si>
  <si>
    <t>Result</t>
  </si>
  <si>
    <t>Weighted Average Cost of Capital (WACC)</t>
  </si>
  <si>
    <t>Since the Commission services expect companies to report the cash flows of the project for its whole lifetime (from the start of R&amp;D to the last year of sales), the terminal value can be calculated as the value of long-term assets at the end of the planning period.</t>
  </si>
  <si>
    <t xml:space="preserve">-  Companies may use the residual book value of assets as a proxy. </t>
  </si>
  <si>
    <t>Terminal Value calculation</t>
  </si>
  <si>
    <t>Value</t>
  </si>
  <si>
    <t>Book Value of Assets</t>
  </si>
  <si>
    <t>Gordon Growth Formula</t>
  </si>
  <si>
    <r>
      <t>CF</t>
    </r>
    <r>
      <rPr>
        <sz val="8"/>
        <color theme="1"/>
        <rFont val="Calibri"/>
        <family val="2"/>
        <scheme val="minor"/>
      </rPr>
      <t>T</t>
    </r>
  </si>
  <si>
    <t>perpetual growth rate</t>
  </si>
  <si>
    <t>Please note that this cell is linked to the WACC calculated in tab "WACC"</t>
  </si>
  <si>
    <t xml:space="preserve">the Commission services may also consider as appropriate the use of a project terminal value instead of the asset terminal value indicated above. </t>
  </si>
  <si>
    <t>The project terminal value is the result of the following formula (Gordon’s growth formula):</t>
  </si>
  <si>
    <r>
      <t>Where TV is the project terminal value, CF</t>
    </r>
    <r>
      <rPr>
        <sz val="8"/>
        <rFont val="Calibri"/>
        <family val="2"/>
        <scheme val="minor"/>
      </rPr>
      <t>T</t>
    </r>
    <r>
      <rPr>
        <sz val="11"/>
        <color theme="1"/>
        <rFont val="Calibri"/>
        <family val="2"/>
        <scheme val="minor"/>
      </rPr>
      <t xml:space="preserve"> is the after tax cash flow in the last year of the business plan, g is the perpetual growth rate of cash flows starting from the last year of the plan and WACC is the company’s internal WACC used to calculate the funding gap.</t>
    </r>
  </si>
  <si>
    <t>Depreciation methodology</t>
  </si>
  <si>
    <t>Built-in formulas &amp; links</t>
  </si>
  <si>
    <t>Please add any information/data/calculation you deem useful, both to this tab and to the "Funding gap" tab.</t>
  </si>
  <si>
    <t>the WACC is calculated in tab "WACC"</t>
  </si>
  <si>
    <t>Equity Risk Premium</t>
  </si>
  <si>
    <t>Cost of Debt (after tax)</t>
  </si>
  <si>
    <t>Source(s)</t>
  </si>
  <si>
    <t>Unlevered beta</t>
  </si>
  <si>
    <t>Depreciation of instruments / equipment per year</t>
  </si>
  <si>
    <t>Cost of new instruments / equipment per year</t>
  </si>
  <si>
    <t>o.w. EBIT in the last year</t>
  </si>
  <si>
    <t>o.w. depreciation in the last year</t>
  </si>
  <si>
    <t>o.w. normalized CAPEX</t>
  </si>
  <si>
    <t>o.w. taxes in the last year</t>
  </si>
  <si>
    <t>Please note that we expect companies to use their standard depreciation methodology. Any departure from it need to be duly explained and justified.</t>
  </si>
  <si>
    <t>1. R&amp;D phase</t>
  </si>
  <si>
    <t>1.1.1 Methodology</t>
  </si>
  <si>
    <t>1.1.2 Calculation</t>
  </si>
  <si>
    <t>In this tab, please</t>
  </si>
  <si>
    <t>Depreciation of instruments / equipment</t>
  </si>
  <si>
    <t>Length of depreciation period</t>
  </si>
  <si>
    <t>Valuation year</t>
  </si>
  <si>
    <t>First year of R&amp;D</t>
  </si>
  <si>
    <t>First year of FID</t>
  </si>
  <si>
    <t>First year of Mass production</t>
  </si>
  <si>
    <t>Last year of projections</t>
  </si>
  <si>
    <r>
      <rPr>
        <sz val="11"/>
        <rFont val="Calibri"/>
        <family val="2"/>
      </rPr>
      <t xml:space="preserve">     → </t>
    </r>
    <r>
      <rPr>
        <sz val="11"/>
        <rFont val="Calibri"/>
        <family val="2"/>
        <scheme val="minor"/>
      </rPr>
      <t>Depreciation of buildings</t>
    </r>
  </si>
  <si>
    <r>
      <rPr>
        <sz val="11"/>
        <color theme="1"/>
        <rFont val="Calibri"/>
        <family val="2"/>
      </rPr>
      <t xml:space="preserve">    aa) </t>
    </r>
    <r>
      <rPr>
        <sz val="11"/>
        <color theme="1"/>
        <rFont val="Calibri"/>
        <family val="2"/>
        <scheme val="minor"/>
      </rPr>
      <t>Feasibility studies, costs of obtaining the permissions required</t>
    </r>
  </si>
  <si>
    <r>
      <rPr>
        <sz val="11"/>
        <rFont val="Calibri"/>
        <family val="2"/>
      </rPr>
      <t xml:space="preserve">        → </t>
    </r>
    <r>
      <rPr>
        <sz val="11"/>
        <rFont val="Calibri"/>
        <family val="2"/>
        <scheme val="minor"/>
      </rPr>
      <t>Depreciation of buildings</t>
    </r>
  </si>
  <si>
    <r>
      <rPr>
        <sz val="11"/>
        <color theme="1"/>
        <rFont val="Calibri"/>
        <family val="2"/>
      </rPr>
      <t xml:space="preserve">    aa) </t>
    </r>
    <r>
      <rPr>
        <sz val="11"/>
        <color theme="1"/>
        <rFont val="Calibri"/>
        <family val="2"/>
        <scheme val="minor"/>
      </rPr>
      <t xml:space="preserve">Feasibility studies, costs of obtaining the permissions required </t>
    </r>
  </si>
  <si>
    <r>
      <t>Costs going directly into development of</t>
    </r>
    <r>
      <rPr>
        <b/>
        <sz val="11"/>
        <color theme="1"/>
        <rFont val="Calibri"/>
        <family val="2"/>
        <scheme val="minor"/>
      </rPr>
      <t xml:space="preserve"> </t>
    </r>
    <r>
      <rPr>
        <sz val="11"/>
        <color theme="1"/>
        <rFont val="Calibri"/>
        <family val="2"/>
        <scheme val="minor"/>
      </rPr>
      <t>new processes, products and services [sum of Cost for R&amp;D a - h]</t>
    </r>
  </si>
  <si>
    <t>Residual book value</t>
  </si>
  <si>
    <t>Total residual book value</t>
  </si>
  <si>
    <t>Yearly depreciation</t>
  </si>
  <si>
    <t>Cost of new buildings</t>
  </si>
  <si>
    <t>1.1 R&amp;D phase - Depreciation of instruments / equipment</t>
  </si>
  <si>
    <t>1.2 R&amp;D phase - Depreciation of buildings</t>
  </si>
  <si>
    <t>2. FID phase</t>
  </si>
  <si>
    <t>2.1 FID phase - Depreciation of instruments / equipment</t>
  </si>
  <si>
    <t>2.1.1 Methodology</t>
  </si>
  <si>
    <t>2.1.2 Calculation</t>
  </si>
  <si>
    <t>2.2 FID phase - Depreciation of buildings</t>
  </si>
  <si>
    <t>2.2.1 Methodology</t>
  </si>
  <si>
    <t>2.2.2 Calculation</t>
  </si>
  <si>
    <t>3.1 Mass production phase - Depreciation of instruments / equipment</t>
  </si>
  <si>
    <t>3. Mass production phase</t>
  </si>
  <si>
    <t>3.1.1 Methodology</t>
  </si>
  <si>
    <t>3.1.2 Calculation</t>
  </si>
  <si>
    <t>3.2.1 Methodology</t>
  </si>
  <si>
    <t>3.2.2 Calculation</t>
  </si>
  <si>
    <t>Please explain your methodology here, per instructions above.</t>
  </si>
  <si>
    <t xml:space="preserve">- explain the depreciation methodology that you used for instruments/equipment and buildings in the R&amp;D, FID and mass production phases (fill in rows 29, 56, 86, 113, 143, 170 below). </t>
  </si>
  <si>
    <t>- enter the  years of depreciation per asset type (for instruments/equipment in row 22 and for buildings in row 23)</t>
  </si>
  <si>
    <t xml:space="preserve">-  Alternatively, if the cash flows in the excel template do not cover the entire lifetime of the project, for example because companies find it difficult to make credible forecasts at long horizons, </t>
  </si>
  <si>
    <t>Terminal Value methodology</t>
  </si>
  <si>
    <t>In cell B28, please select your Terminal Value methodology of choice from the drop down menu provided (Book Value of Assets OR Gordon Growth Formula).</t>
  </si>
  <si>
    <t xml:space="preserve">In table "Terminal Value calculation" (from row 31 and below) </t>
  </si>
  <si>
    <t>Please note that this cell is linked to the relevant EBIT as per tab "Funding gap"</t>
  </si>
  <si>
    <t>Please note that this cell is linked to the relevant depreciation as per tab "Funding gap"</t>
  </si>
  <si>
    <t>Please note that this cell is linked to the relevant taxes as per tab "Funding gap"</t>
  </si>
  <si>
    <t>Please select your methodology of choice from drop-down menu</t>
  </si>
  <si>
    <t>Please note that this is the CAPEX that is necessary to continue production in the future (normally equal to depreciation in the last year)</t>
  </si>
  <si>
    <r>
      <t>Where, E = equity, D = debt,  r</t>
    </r>
    <r>
      <rPr>
        <sz val="11"/>
        <color theme="1"/>
        <rFont val="Calibri"/>
        <family val="2"/>
        <scheme val="minor"/>
      </rPr>
      <t>f = risk-free rate, β = equity beta, ERP = equity risk premium, DP = debt premium and T = tax rate</t>
    </r>
  </si>
  <si>
    <t>Please update the general assumptions as they best fit your project. The years inserted in cells B12:B16 are just for exemplary purposes.</t>
  </si>
  <si>
    <t xml:space="preserve">Sum based on CoS for all administrative costs (efforts for marketing and sales, factory planning, supply chain, IT, Finance and all other administrative efforts) </t>
  </si>
  <si>
    <t>General assumptions</t>
  </si>
  <si>
    <t>For each of the parameters above, please insert your value of choice, describe your methodology and list your sources in table "WACC components" below. Your WACC is then automatically calculated in table "WACC calculation" at the bottom of this tab.</t>
  </si>
  <si>
    <t>- If using the Book Value of Assets, the Terminal Value is automatically calculated in cell B33. Please fill in cell C33 by explaining your methodology and cell D33 by indicating your source(s).</t>
  </si>
  <si>
    <t>- The Terminal Value is automatically calculated in cell B33, once cell B37 (perpetual growth rate) and cell B43 (normalized CAPEX) are filled in. Once the data is filled in, please explain your methodology and source(s) in rows 35, 37 and 43.</t>
  </si>
  <si>
    <t xml:space="preserve"> Please note that the Depreciation is automatically calculated in the six tables highlighted in yellow, once 1) the depreciation rules are entered in rows 22 and 23; and 2) costs are entered in tab "Funding gap"(rows 28, 32, 48, 52, 68 and 72).</t>
  </si>
  <si>
    <t>3.2 Mass production phase - Depreciation of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</si>
</sst>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9">
    <numFmt numFmtId="44" formatCode="_-* #,##0.00\ &quot;€&quot;_-;\-* #,##0.00\ &quot;€&quot;_-;_-* &quot;-&quot;??\ &quot;€&quot;_-;_-@_-"/>
    <numFmt numFmtId="43" formatCode="_-* #,##0.00_-;\-* #,##0.00_-;_-* &quot;-&quot;??_-;_-@_-"/>
    <numFmt numFmtId="164" formatCode="_(&quot;$&quot;* #,##0.00_);_(&quot;$&quot;* \(#,##0.00\);_(&quot;$&quot;* &quot;-&quot;??_);_(@_)"/>
    <numFmt numFmtId="165" formatCode="_(* #,##0.00_);_(* \(#,##0.00\);_(* &quot;-&quot;??_);_(@_)"/>
    <numFmt numFmtId="166" formatCode="#,##0_ ;[Red]\-#,##0\ "/>
    <numFmt numFmtId="167" formatCode="0_ ;[Red]\-0\ "/>
    <numFmt numFmtId="168" formatCode="_(&quot;€&quot;* #,##0.00_);_(&quot;€&quot;* \(#,##0.00\);_(&quot;€&quot;* &quot;-&quot;??_);_(@_)"/>
    <numFmt numFmtId="169" formatCode="#,##0;\-#,##0;"/>
    <numFmt numFmtId="170" formatCode="0.0%"/>
    <numFmt numFmtId="171" formatCode="0;\-0;"/>
    <numFmt numFmtId="172" formatCode="#,##0.00;\-#,##0.00;"/>
    <numFmt numFmtId="173" formatCode="0%;\-0%;"/>
    <numFmt numFmtId="174" formatCode="0.0%;\-0.0%;"/>
    <numFmt numFmtId="175" formatCode="0.00%;\-0.00%;"/>
    <numFmt numFmtId="176" formatCode="\+0;\-0;"/>
    <numFmt numFmtId="177" formatCode="\+#,##0;\-#,##0;"/>
    <numFmt numFmtId="178" formatCode="\+#,##0.00;\-#,##0.00;"/>
    <numFmt numFmtId="179" formatCode="\+0%;\-0%;"/>
    <numFmt numFmtId="180" formatCode="\+0.0%;\-0.0%;"/>
    <numFmt numFmtId="181" formatCode="\+0.00%;\-0.00%;"/>
    <numFmt numFmtId="182" formatCode="dd\-mm\-yyyy"/>
    <numFmt numFmtId="183" formatCode="mmmm\ yyyy"/>
    <numFmt numFmtId="184" formatCode="dd\-mm\-yy"/>
    <numFmt numFmtId="185" formatCode="0.00&quot; %&quot;;\-0.00&quot; %&quot;;"/>
    <numFmt numFmtId="186" formatCode="_-* #,##0&quot; $&quot;_-;\-* #,##0&quot; $&quot;_-;_-* &quot;-&quot;&quot; $&quot;_-;_-@_-"/>
    <numFmt numFmtId="187" formatCode="_-* #,##0&quot; £&quot;_-;\-* #,##0&quot; £&quot;_-;_-* &quot;-&quot;&quot; £&quot;_-;_-@_-"/>
    <numFmt numFmtId="188" formatCode="0.0"/>
    <numFmt numFmtId="189" formatCode="0.00;\-0.00;"/>
    <numFmt numFmtId="190" formatCode="\+0.00;\-0.00;"/>
    <numFmt numFmtId="191" formatCode="0;[Red]\-0;"/>
    <numFmt numFmtId="192" formatCode="#,##0;[Red]\-#,##0;"/>
    <numFmt numFmtId="193" formatCode="0.00;[Red]\-0.00;"/>
    <numFmt numFmtId="194" formatCode="#,##0.00;[Red]\-#,##0.00;"/>
    <numFmt numFmtId="195" formatCode="0%;[Red]\-0%;"/>
    <numFmt numFmtId="196" formatCode="0.0%;[Red]\-0.0%;"/>
    <numFmt numFmtId="197" formatCode="0.00%;[Red]\-0.00%;"/>
    <numFmt numFmtId="198" formatCode="_-* #,##0&quot; DM&quot;_-;\-* #,##0&quot; DM&quot;_-;_-* &quot;-&quot;&quot; DM&quot;_-;_-@_-"/>
    <numFmt numFmtId="199" formatCode="_-* #,##0.00\ [$€-1]_-;\-* #,##0.00\ [$€-1]_-;_-* &quot;-&quot;??\ [$€-1]_-"/>
    <numFmt numFmtId="200" formatCode="_-* #,##0.00\ [$€]_-;\-* #,##0.00\ [$€]_-;_-* &quot;-&quot;??\ [$€]_-;_-@_-"/>
    <numFmt numFmtId="201" formatCode="0&quot; jours&quot;;\-0&quot; jours&quot;;&quot;- jours&quot;"/>
    <numFmt numFmtId="202" formatCode="#,##0&quot; kF&quot;;\-#,##0&quot; kF&quot;;&quot;- kF&quot;;_-@_-"/>
    <numFmt numFmtId="203" formatCode="[&lt;0]\ &quot;0&quot;;#,###"/>
    <numFmt numFmtId="204" formatCode="#,##0&quot; h&quot;"/>
    <numFmt numFmtId="205" formatCode="\$#,##0.00;[Red]\-\$#,##0.00"/>
    <numFmt numFmtId="206" formatCode="\$#,##0\ ;\(\$#,##0\)"/>
    <numFmt numFmtId="207" formatCode="mmm&quot; &quot;yy"/>
    <numFmt numFmtId="208" formatCode="#,##0.0&quot; déf/kLoc&quot;"/>
    <numFmt numFmtId="209" formatCode="#,##0.0&quot; h/déf&quot;"/>
    <numFmt numFmtId="210" formatCode="_-* #,##0.00\ _F_-;\-* #,##0.00\ _F_-;_-* &quot;-&quot;??\ _F_-;_-@_-"/>
    <numFmt numFmtId="211" formatCode="0.00_)"/>
    <numFmt numFmtId="212" formatCode="??0&quot; %&quot;"/>
    <numFmt numFmtId="213" formatCode="General_)"/>
    <numFmt numFmtId="214" formatCode="_-* #,##0\ &quot;DM&quot;_-;\-* #,##0\ &quot;DM&quot;_-;_-* &quot;-&quot;\ &quot;DM&quot;_-;_-@_-"/>
    <numFmt numFmtId="215" formatCode="_-* #,##0.00\ &quot;DM&quot;_-;\-* #,##0.00\ &quot;DM&quot;_-;_-* &quot;-&quot;??\ &quot;DM&quot;_-;_-@_-"/>
    <numFmt numFmtId="216" formatCode="#,##0.00_ ;[Red]\-#,##0.00\ "/>
    <numFmt numFmtId="217" formatCode="#,##0.00;[Red]\-#,##0.00;&quot;-&quot;??"/>
    <numFmt numFmtId="218" formatCode="#,##0.0_ ;[Red]\-#,##0.0\ "/>
    <numFmt numFmtId="219" formatCode="_-* #,##0_-;\-* #,##0_-;_-* &quot;-&quot;??_-;_-@_-"/>
    <numFmt numFmtId="220" formatCode="_-* #,##0.00\ _€_-;\-* #,##0.00\ _€_-;_-* &quot;-&quot;??\ _€_-;_-@_-"/>
  </numFmts>
  <fonts count="82">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rgb="FFFF0000"/>
      <name val="Calibri"/>
      <family val="2"/>
      <scheme val="minor"/>
    </font>
    <font>
      <b/>
      <sz val="11"/>
      <name val="Calibri"/>
      <family val="2"/>
      <scheme val="minor"/>
    </font>
    <font>
      <sz val="11"/>
      <name val="Calibri"/>
      <family val="2"/>
    </font>
    <font>
      <sz val="11"/>
      <color theme="1"/>
      <name val="Calibri"/>
      <family val="2"/>
    </font>
    <font>
      <sz val="14"/>
      <color theme="1"/>
      <name val="Calibri"/>
      <family val="2"/>
      <scheme val="minor"/>
    </font>
    <font>
      <u/>
      <sz val="14"/>
      <color theme="1"/>
      <name val="Calibri"/>
      <family val="2"/>
      <scheme val="minor"/>
    </font>
    <font>
      <b/>
      <u/>
      <sz val="11"/>
      <color theme="1"/>
      <name val="Calibri"/>
      <family val="2"/>
      <scheme val="minor"/>
    </font>
    <font>
      <sz val="10"/>
      <name val="Times New Roman"/>
      <family val="1"/>
    </font>
    <font>
      <sz val="10"/>
      <name val="Arial"/>
      <family val="2"/>
    </font>
    <font>
      <sz val="10"/>
      <name val="Tms Rmn"/>
    </font>
    <font>
      <b/>
      <sz val="12"/>
      <name val="Tms Rmn"/>
    </font>
    <font>
      <b/>
      <sz val="14"/>
      <name val="Tms Rmn"/>
    </font>
    <font>
      <sz val="10"/>
      <name val="Geneva"/>
      <family val="2"/>
    </font>
    <font>
      <sz val="11"/>
      <color rgb="FF0000FF"/>
      <name val="Calibri"/>
      <family val="2"/>
      <scheme val="minor"/>
    </font>
    <font>
      <sz val="10"/>
      <name val="Times"/>
      <family val="1"/>
    </font>
    <font>
      <sz val="10"/>
      <name val="Times"/>
      <family val="1"/>
    </font>
    <font>
      <sz val="8"/>
      <name val="Times"/>
      <family val="1"/>
    </font>
    <font>
      <sz val="9"/>
      <name val="Geneva"/>
      <family val="2"/>
    </font>
    <font>
      <sz val="11"/>
      <color indexed="8"/>
      <name val="Calibri"/>
      <family val="2"/>
    </font>
    <font>
      <sz val="11"/>
      <color indexed="9"/>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sz val="10"/>
      <name val="CG Times (WN)"/>
    </font>
    <font>
      <sz val="11"/>
      <color indexed="62"/>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indexed="12"/>
      <name val="Times New Roman"/>
      <family val="1"/>
    </font>
    <font>
      <u/>
      <sz val="8"/>
      <color indexed="12"/>
      <name val="Geneva"/>
      <family val="2"/>
    </font>
    <font>
      <u/>
      <sz val="8"/>
      <color indexed="12"/>
      <name val="Times New Roman"/>
      <family val="1"/>
    </font>
    <font>
      <sz val="10"/>
      <color theme="1"/>
      <name val="Arial"/>
      <family val="2"/>
    </font>
    <font>
      <sz val="11"/>
      <color indexed="60"/>
      <name val="Calibri"/>
      <family val="2"/>
    </font>
    <font>
      <b/>
      <sz val="11"/>
      <color indexed="63"/>
      <name val="Calibri"/>
      <family val="2"/>
    </font>
    <font>
      <b/>
      <sz val="10"/>
      <name val="Arial"/>
      <family val="2"/>
    </font>
    <font>
      <b/>
      <sz val="10"/>
      <name val="Times New Roman"/>
      <family val="1"/>
    </font>
    <font>
      <b/>
      <sz val="18"/>
      <color indexed="56"/>
      <name val="Cambria"/>
      <family val="2"/>
    </font>
    <font>
      <b/>
      <sz val="11"/>
      <color indexed="8"/>
      <name val="Calibri"/>
      <family val="2"/>
    </font>
    <font>
      <sz val="12"/>
      <name val="Arial MT"/>
    </font>
    <font>
      <sz val="8"/>
      <color indexed="9"/>
      <name val="Arial"/>
      <family val="2"/>
    </font>
    <font>
      <b/>
      <sz val="10"/>
      <name val="Helv"/>
    </font>
    <font>
      <sz val="12"/>
      <color indexed="18"/>
      <name val="Arial"/>
      <family val="2"/>
    </font>
    <font>
      <sz val="8"/>
      <name val="MS Sans Serif"/>
      <family val="2"/>
    </font>
    <font>
      <sz val="8"/>
      <name val="Arial"/>
      <family val="2"/>
    </font>
    <font>
      <b/>
      <sz val="11"/>
      <name val="Arial"/>
      <family val="2"/>
    </font>
    <font>
      <b/>
      <sz val="12"/>
      <color indexed="12"/>
      <name val="Arial"/>
      <family val="2"/>
    </font>
    <font>
      <b/>
      <sz val="12"/>
      <name val="Helv"/>
    </font>
    <font>
      <sz val="8"/>
      <color indexed="15"/>
      <name val="MS Sans Serif"/>
      <family val="2"/>
    </font>
    <font>
      <b/>
      <sz val="11"/>
      <name val="Helv"/>
    </font>
    <font>
      <b/>
      <i/>
      <sz val="16"/>
      <name val="Helv"/>
    </font>
    <font>
      <sz val="10"/>
      <color indexed="8"/>
      <name val="Arial"/>
      <family val="2"/>
    </font>
    <font>
      <b/>
      <sz val="10"/>
      <color indexed="9"/>
      <name val="Arial"/>
      <family val="2"/>
    </font>
    <font>
      <sz val="10"/>
      <name val="Courier"/>
      <family val="3"/>
    </font>
    <font>
      <b/>
      <sz val="8"/>
      <name val="Arial"/>
      <family val="2"/>
    </font>
    <font>
      <sz val="8"/>
      <name val="Times New Roman"/>
      <family val="1"/>
    </font>
    <font>
      <sz val="12"/>
      <name val="바탕체"/>
      <family val="1"/>
      <charset val="129"/>
    </font>
    <font>
      <sz val="11"/>
      <name val="돋움"/>
      <family val="2"/>
      <charset val="129"/>
    </font>
    <font>
      <sz val="12"/>
      <color theme="1"/>
      <name val="Calibri"/>
      <family val="2"/>
      <scheme val="minor"/>
    </font>
    <font>
      <sz val="10"/>
      <name val="Verdana"/>
      <family val="2"/>
    </font>
    <font>
      <sz val="10"/>
      <name val="Verdana"/>
      <family val="2"/>
    </font>
    <font>
      <sz val="11"/>
      <color theme="1"/>
      <name val="Arial"/>
      <family val="2"/>
    </font>
    <font>
      <sz val="10"/>
      <color rgb="FF006100"/>
      <name val="Arial"/>
      <family val="2"/>
    </font>
    <font>
      <sz val="10"/>
      <color rgb="FF9C5700"/>
      <name val="Arial"/>
      <family val="2"/>
    </font>
    <font>
      <sz val="10"/>
      <color rgb="FF9C0006"/>
      <name val="Arial"/>
      <family val="2"/>
    </font>
    <font>
      <sz val="11"/>
      <color rgb="FF006100"/>
      <name val="Arial"/>
      <family val="2"/>
    </font>
    <font>
      <sz val="11"/>
      <color rgb="FF9C5700"/>
      <name val="Arial"/>
      <family val="2"/>
    </font>
    <font>
      <sz val="11"/>
      <color indexed="81"/>
      <name val="Tahoma"/>
      <family val="2"/>
    </font>
    <font>
      <u/>
      <sz val="11"/>
      <name val="Calibri"/>
      <family val="2"/>
      <scheme val="minor"/>
    </font>
    <font>
      <sz val="8"/>
      <color theme="1"/>
      <name val="Calibri"/>
      <family val="2"/>
      <scheme val="minor"/>
    </font>
    <font>
      <sz val="8"/>
      <name val="Calibri"/>
      <family val="2"/>
      <scheme val="minor"/>
    </font>
    <font>
      <b/>
      <sz val="11"/>
      <name val="Calibri"/>
      <family val="2"/>
    </font>
  </fonts>
  <fills count="4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indexed="65"/>
        <bgColor indexed="64"/>
      </patternFill>
    </fill>
    <fill>
      <patternFill patternType="lightUp"/>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9"/>
      </patternFill>
    </fill>
    <fill>
      <patternFill patternType="solid">
        <fgColor indexed="9"/>
        <bgColor indexed="8"/>
      </patternFill>
    </fill>
    <fill>
      <patternFill patternType="solid">
        <fgColor indexed="42"/>
        <bgColor indexed="64"/>
      </patternFill>
    </fill>
    <fill>
      <patternFill patternType="solid">
        <fgColor indexed="9"/>
        <bgColor indexed="64"/>
      </patternFill>
    </fill>
    <fill>
      <patternFill patternType="solid">
        <fgColor indexed="18"/>
      </patternFill>
    </fill>
    <fill>
      <patternFill patternType="solid">
        <fgColor indexed="17"/>
      </patternFill>
    </fill>
    <fill>
      <patternFill patternType="solid">
        <fgColor indexed="40"/>
      </patternFill>
    </fill>
    <fill>
      <patternFill patternType="solid">
        <fgColor theme="3" tint="0.59996337778862885"/>
        <bgColor indexed="64"/>
      </patternFill>
    </fill>
    <fill>
      <patternFill patternType="solid">
        <fgColor rgb="FFC6EFCE"/>
      </patternFill>
    </fill>
    <fill>
      <patternFill patternType="solid">
        <fgColor rgb="FFFFC7CE"/>
      </patternFill>
    </fill>
    <fill>
      <patternFill patternType="solid">
        <fgColor theme="9" tint="0.39997558519241921"/>
        <bgColor indexed="65"/>
      </patternFill>
    </fill>
    <fill>
      <patternFill patternType="solid">
        <fgColor theme="8" tint="0.79998168889431442"/>
        <bgColor indexed="65"/>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s>
  <borders count="64">
    <border>
      <left/>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24994659260841701"/>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double">
        <color indexed="64"/>
      </left>
      <right style="double">
        <color indexed="64"/>
      </right>
      <top style="double">
        <color indexed="64"/>
      </top>
      <bottom style="double">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12"/>
      </left>
      <right style="thin">
        <color indexed="12"/>
      </right>
      <top style="thin">
        <color indexed="8"/>
      </top>
      <bottom style="thin">
        <color indexed="8"/>
      </bottom>
      <diagonal/>
    </border>
    <border>
      <left/>
      <right/>
      <top style="thick">
        <color indexed="10"/>
      </top>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medium">
        <color indexed="64"/>
      </left>
      <right style="medium">
        <color indexed="64"/>
      </right>
      <top/>
      <bottom/>
      <diagonal/>
    </border>
    <border>
      <left style="thick">
        <color indexed="64"/>
      </left>
      <right style="thin">
        <color indexed="64"/>
      </right>
      <top style="thick">
        <color indexed="64"/>
      </top>
      <bottom/>
      <diagonal/>
    </border>
    <border>
      <left/>
      <right style="thick">
        <color indexed="64"/>
      </right>
      <top/>
      <bottom style="thick">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style="thin">
        <color auto="1"/>
      </left>
      <right style="thin">
        <color auto="1"/>
      </right>
      <top style="thin">
        <color auto="1"/>
      </top>
      <bottom style="thin">
        <color auto="1"/>
      </bottom>
      <diagonal/>
    </border>
    <border>
      <left/>
      <right/>
      <top/>
      <bottom style="medium">
        <color theme="3" tint="0.39994506668294322"/>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hair">
        <color auto="1"/>
      </left>
      <right/>
      <top/>
      <bottom/>
      <diagonal/>
    </border>
    <border>
      <left/>
      <right/>
      <top/>
      <bottom style="thin">
        <color indexed="64"/>
      </bottom>
      <diagonal/>
    </border>
    <border>
      <left style="thin">
        <color theme="0" tint="-0.34998626667073579"/>
      </left>
      <right/>
      <top style="thin">
        <color indexed="64"/>
      </top>
      <bottom style="thin">
        <color indexed="64"/>
      </bottom>
      <diagonal/>
    </border>
    <border>
      <left/>
      <right/>
      <top style="thin">
        <color indexed="64"/>
      </top>
      <bottom style="thin">
        <color indexed="64"/>
      </bottom>
      <diagonal/>
    </border>
  </borders>
  <cellStyleXfs count="779">
    <xf numFmtId="0" fontId="0" fillId="0" borderId="0"/>
    <xf numFmtId="9" fontId="2" fillId="0" borderId="0" applyFont="0" applyFill="0" applyBorder="0" applyAlignment="0" applyProtection="0"/>
    <xf numFmtId="0" fontId="13" fillId="0" borderId="0"/>
    <xf numFmtId="4" fontId="15" fillId="0" borderId="0" applyFont="0" applyFill="0" applyBorder="0" applyAlignment="0" applyProtection="0"/>
    <xf numFmtId="172" fontId="15" fillId="0" borderId="0" applyFont="0" applyFill="0" applyBorder="0" applyAlignment="0" applyProtection="0"/>
    <xf numFmtId="1" fontId="15" fillId="0" borderId="0" applyFont="0" applyFill="0" applyBorder="0" applyAlignment="0" applyProtection="0"/>
    <xf numFmtId="185" fontId="15" fillId="0" borderId="0" applyFont="0" applyFill="0" applyBorder="0" applyAlignment="0" applyProtection="0"/>
    <xf numFmtId="175" fontId="15" fillId="0" borderId="0" applyFont="0" applyFill="0" applyBorder="0" applyAlignment="0" applyProtection="0"/>
    <xf numFmtId="1" fontId="15" fillId="0" borderId="0" applyFont="0" applyFill="0" applyBorder="0" applyAlignment="0" applyProtection="0"/>
    <xf numFmtId="3" fontId="15" fillId="0" borderId="0" applyFont="0" applyFill="0" applyBorder="0" applyAlignment="0" applyProtection="0"/>
    <xf numFmtId="4" fontId="15" fillId="0" borderId="0" applyFont="0" applyFill="0" applyBorder="0" applyAlignment="0" applyProtection="0"/>
    <xf numFmtId="9" fontId="15" fillId="0" borderId="0" applyFont="0" applyFill="0" applyBorder="0" applyAlignment="0" applyProtection="0"/>
    <xf numFmtId="170" fontId="15" fillId="0" borderId="0" applyFont="0" applyFill="0" applyBorder="0" applyAlignment="0" applyProtection="0"/>
    <xf numFmtId="10" fontId="15" fillId="0" borderId="0" applyFont="0" applyFill="0" applyBorder="0" applyAlignment="0" applyProtection="0"/>
    <xf numFmtId="0" fontId="15" fillId="0" borderId="7" applyNumberFormat="0" applyFont="0" applyFill="0" applyAlignment="0" applyProtection="0"/>
    <xf numFmtId="171" fontId="15" fillId="0" borderId="7" applyFont="0" applyFill="0" applyBorder="0" applyAlignment="0" applyProtection="0"/>
    <xf numFmtId="169" fontId="15" fillId="0" borderId="7" applyFont="0" applyFill="0" applyBorder="0" applyAlignment="0" applyProtection="0"/>
    <xf numFmtId="172" fontId="15" fillId="0" borderId="0" applyFont="0" applyFill="0" applyBorder="0" applyAlignment="0" applyProtection="0"/>
    <xf numFmtId="173" fontId="15" fillId="0" borderId="18" applyFont="0" applyFill="0" applyBorder="0" applyAlignment="0" applyProtection="0"/>
    <xf numFmtId="174" fontId="15" fillId="0" borderId="18" applyFont="0" applyFill="0" applyBorder="0" applyAlignment="0" applyProtection="0"/>
    <xf numFmtId="175" fontId="15" fillId="0" borderId="18" applyFont="0" applyFill="0" applyBorder="0" applyAlignment="0" applyProtection="0"/>
    <xf numFmtId="0" fontId="15" fillId="0" borderId="19" applyNumberFormat="0" applyFont="0" applyFill="0" applyAlignment="0" applyProtection="0"/>
    <xf numFmtId="176" fontId="15" fillId="0" borderId="0" applyFont="0" applyFill="0" applyBorder="0" applyAlignment="0" applyProtection="0"/>
    <xf numFmtId="177" fontId="15" fillId="0" borderId="0" applyFont="0" applyFill="0" applyBorder="0" applyAlignment="0" applyProtection="0"/>
    <xf numFmtId="178" fontId="15" fillId="0" borderId="0" applyFont="0" applyFill="0" applyBorder="0" applyAlignment="0" applyProtection="0"/>
    <xf numFmtId="179" fontId="15" fillId="0" borderId="18" applyFont="0" applyFill="0" applyBorder="0" applyAlignment="0" applyProtection="0"/>
    <xf numFmtId="180" fontId="15" fillId="0" borderId="18" applyFont="0" applyFill="0" applyBorder="0" applyAlignment="0" applyProtection="0"/>
    <xf numFmtId="181" fontId="15" fillId="0" borderId="18" applyFont="0" applyFill="0" applyBorder="0" applyAlignment="0" applyProtection="0"/>
    <xf numFmtId="0" fontId="15" fillId="0" borderId="18" applyNumberFormat="0" applyFont="0" applyFill="0" applyAlignment="0" applyProtection="0"/>
    <xf numFmtId="184" fontId="15" fillId="0" borderId="20" applyFont="0" applyFill="0" applyBorder="0" applyProtection="0">
      <alignment horizontal="center"/>
    </xf>
    <xf numFmtId="182" fontId="15" fillId="0" borderId="20" applyFont="0" applyFill="0" applyBorder="0" applyProtection="0">
      <alignment horizontal="center"/>
    </xf>
    <xf numFmtId="183" fontId="15" fillId="0" borderId="20" applyFont="0" applyFill="0" applyBorder="0" applyProtection="0">
      <alignment horizontal="left"/>
    </xf>
    <xf numFmtId="0" fontId="15" fillId="0" borderId="20" applyNumberFormat="0" applyFont="0" applyFill="0" applyAlignment="0" applyProtection="0"/>
    <xf numFmtId="0" fontId="15" fillId="1" borderId="0" applyNumberFormat="0" applyFont="0" applyFill="0" applyBorder="0" applyProtection="0">
      <alignment horizontal="fill"/>
    </xf>
    <xf numFmtId="0" fontId="15" fillId="1" borderId="0" applyNumberFormat="0" applyFont="0" applyBorder="0" applyAlignment="0" applyProtection="0"/>
    <xf numFmtId="0" fontId="15" fillId="4" borderId="0" applyNumberFormat="0" applyFont="0" applyBorder="0" applyAlignment="0" applyProtection="0"/>
    <xf numFmtId="0" fontId="15" fillId="5" borderId="0" applyNumberFormat="0" applyFont="0" applyBorder="0" applyAlignment="0" applyProtection="0"/>
    <xf numFmtId="0" fontId="16" fillId="0" borderId="7" applyNumberFormat="0" applyFill="0" applyBorder="0" applyAlignment="0" applyProtection="0"/>
    <xf numFmtId="0" fontId="17" fillId="0" borderId="7" applyNumberFormat="0" applyFill="0" applyBorder="0" applyAlignment="0" applyProtection="0"/>
    <xf numFmtId="0" fontId="15" fillId="0" borderId="0" applyNumberFormat="0" applyFont="0" applyFill="0" applyBorder="0" applyProtection="0">
      <alignment textRotation="90"/>
    </xf>
    <xf numFmtId="0" fontId="15" fillId="0" borderId="20" applyNumberFormat="0" applyFont="0" applyFill="0" applyAlignment="0" applyProtection="0"/>
    <xf numFmtId="0" fontId="15" fillId="0" borderId="19" applyNumberFormat="0" applyFont="0" applyFill="0" applyAlignment="0" applyProtection="0"/>
    <xf numFmtId="0" fontId="15" fillId="0" borderId="7" applyNumberFormat="0" applyFont="0" applyFill="0" applyAlignment="0" applyProtection="0"/>
    <xf numFmtId="184" fontId="15" fillId="0" borderId="0" applyFont="0" applyFill="0" applyBorder="0" applyProtection="0">
      <alignment horizontal="center"/>
    </xf>
    <xf numFmtId="168" fontId="14" fillId="0" borderId="0" applyFont="0" applyFill="0" applyBorder="0" applyAlignment="0" applyProtection="0">
      <alignment vertical="center"/>
    </xf>
    <xf numFmtId="4" fontId="18" fillId="0" borderId="0" applyFont="0" applyFill="0" applyBorder="0" applyAlignment="0" applyProtection="0"/>
    <xf numFmtId="165" fontId="14" fillId="0" borderId="0" applyFont="0" applyFill="0" applyBorder="0" applyAlignment="0" applyProtection="0"/>
    <xf numFmtId="0" fontId="14" fillId="0" borderId="0">
      <alignment vertical="center"/>
    </xf>
    <xf numFmtId="9" fontId="14" fillId="0" borderId="0" applyFont="0" applyFill="0" applyBorder="0" applyAlignment="0" applyProtection="0"/>
    <xf numFmtId="3" fontId="15" fillId="0" borderId="0" applyFont="0" applyFill="0" applyBorder="0" applyAlignment="0" applyProtection="0">
      <alignment horizontal="center"/>
    </xf>
    <xf numFmtId="3" fontId="20" fillId="0" borderId="0" applyFont="0" applyFill="0" applyBorder="0" applyAlignment="0" applyProtection="0">
      <alignment horizontal="center"/>
    </xf>
    <xf numFmtId="3" fontId="21" fillId="0" borderId="0" applyFont="0" applyFill="0" applyBorder="0" applyAlignment="0" applyProtection="0">
      <alignment horizontal="center"/>
    </xf>
    <xf numFmtId="3" fontId="20" fillId="0" borderId="0" applyFont="0" applyFill="0" applyBorder="0" applyAlignment="0" applyProtection="0">
      <alignment horizontal="center"/>
    </xf>
    <xf numFmtId="3" fontId="20" fillId="0" borderId="0" applyFont="0" applyFill="0" applyBorder="0" applyAlignment="0" applyProtection="0">
      <alignment horizontal="center"/>
    </xf>
    <xf numFmtId="172" fontId="21" fillId="0" borderId="0" applyFont="0" applyFill="0" applyBorder="0" applyAlignment="0" applyProtection="0">
      <alignment horizontal="center"/>
    </xf>
    <xf numFmtId="172" fontId="20" fillId="0" borderId="0" applyFont="0" applyFill="0" applyBorder="0" applyAlignment="0" applyProtection="0">
      <alignment horizontal="center"/>
    </xf>
    <xf numFmtId="172" fontId="15" fillId="0" borderId="0" applyFont="0" applyFill="0" applyBorder="0" applyAlignment="0" applyProtection="0">
      <alignment horizontal="center"/>
    </xf>
    <xf numFmtId="172" fontId="15" fillId="0" borderId="0" applyFont="0" applyFill="0" applyBorder="0" applyAlignment="0" applyProtection="0"/>
    <xf numFmtId="172" fontId="15" fillId="0" borderId="0" applyFont="0" applyFill="0" applyBorder="0" applyAlignment="0" applyProtection="0">
      <alignment horizontal="center"/>
    </xf>
    <xf numFmtId="172" fontId="15" fillId="0" borderId="0" applyFont="0" applyFill="0" applyBorder="0" applyAlignment="0" applyProtection="0">
      <alignment horizontal="center"/>
    </xf>
    <xf numFmtId="186" fontId="22" fillId="0" borderId="0" applyFont="0" applyFill="0" applyBorder="0" applyAlignment="0" applyProtection="0"/>
    <xf numFmtId="187" fontId="22" fillId="0" borderId="0" applyFont="0" applyFill="0" applyBorder="0" applyAlignment="0" applyProtection="0"/>
    <xf numFmtId="1" fontId="21" fillId="0" borderId="0" applyFont="0" applyFill="0" applyBorder="0" applyAlignment="0" applyProtection="0">
      <alignment horizontal="center"/>
    </xf>
    <xf numFmtId="1" fontId="15" fillId="0" borderId="0" applyFont="0" applyFill="0" applyBorder="0" applyAlignment="0" applyProtection="0"/>
    <xf numFmtId="1" fontId="15" fillId="0" borderId="0" applyFont="0" applyFill="0" applyBorder="0" applyAlignment="0" applyProtection="0">
      <alignment horizontal="center"/>
    </xf>
    <xf numFmtId="188" fontId="15" fillId="0" borderId="0" applyFont="0" applyFill="0" applyBorder="0" applyAlignment="0" applyProtection="0">
      <alignment horizontal="center"/>
    </xf>
    <xf numFmtId="188" fontId="21" fillId="0" borderId="0" applyFont="0" applyFill="0" applyBorder="0" applyAlignment="0" applyProtection="0">
      <alignment horizontal="center"/>
    </xf>
    <xf numFmtId="10" fontId="15" fillId="0" borderId="0" applyFont="0" applyFill="0" applyBorder="0" applyAlignment="0" applyProtection="0">
      <alignment horizontal="center"/>
    </xf>
    <xf numFmtId="10" fontId="21" fillId="0" borderId="0" applyFont="0" applyFill="0" applyBorder="0" applyAlignment="0" applyProtection="0">
      <alignment horizontal="center"/>
    </xf>
    <xf numFmtId="1" fontId="23" fillId="0" borderId="0" applyFont="0" applyFill="0" applyBorder="0" applyAlignment="0" applyProtection="0"/>
    <xf numFmtId="3" fontId="23" fillId="0" borderId="0" applyFont="0" applyFill="0" applyBorder="0" applyAlignment="0" applyProtection="0"/>
    <xf numFmtId="2" fontId="23" fillId="0" borderId="0" applyFont="0" applyFill="0" applyBorder="0" applyAlignment="0" applyProtection="0"/>
    <xf numFmtId="4" fontId="23" fillId="0" borderId="0" applyFont="0" applyFill="0" applyBorder="0" applyAlignment="0" applyProtection="0"/>
    <xf numFmtId="9" fontId="23" fillId="0" borderId="0" applyFont="0" applyFill="0" applyBorder="0" applyAlignment="0" applyProtection="0"/>
    <xf numFmtId="170" fontId="23" fillId="0" borderId="0" applyFont="0" applyFill="0" applyBorder="0" applyAlignment="0" applyProtection="0"/>
    <xf numFmtId="10" fontId="23" fillId="0" borderId="0" applyFont="0" applyFill="0" applyBorder="0" applyAlignment="0" applyProtection="0"/>
    <xf numFmtId="171" fontId="23" fillId="0" borderId="0" applyFont="0" applyFill="0" applyBorder="0" applyAlignment="0" applyProtection="0"/>
    <xf numFmtId="169" fontId="23" fillId="0" borderId="0" applyFont="0" applyFill="0" applyBorder="0" applyAlignment="0" applyProtection="0"/>
    <xf numFmtId="189" fontId="23"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4" fontId="23" fillId="0" borderId="0" applyFont="0" applyFill="0" applyBorder="0" applyAlignment="0" applyProtection="0"/>
    <xf numFmtId="175" fontId="23" fillId="0" borderId="0" applyFont="0" applyFill="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176" fontId="23" fillId="0" borderId="0" applyFont="0" applyFill="0" applyBorder="0" applyAlignment="0" applyProtection="0"/>
    <xf numFmtId="177" fontId="23" fillId="0" borderId="0" applyFont="0" applyFill="0" applyBorder="0" applyAlignment="0" applyProtection="0"/>
    <xf numFmtId="190" fontId="23" fillId="0" borderId="0" applyFont="0" applyFill="0" applyBorder="0" applyAlignment="0" applyProtection="0"/>
    <xf numFmtId="178" fontId="23" fillId="0" borderId="0" applyFont="0" applyFill="0" applyBorder="0" applyAlignment="0" applyProtection="0"/>
    <xf numFmtId="179" fontId="23" fillId="0" borderId="0" applyFont="0" applyFill="0" applyBorder="0" applyAlignment="0" applyProtection="0"/>
    <xf numFmtId="180" fontId="23" fillId="0" borderId="0" applyFont="0" applyFill="0" applyBorder="0" applyAlignment="0" applyProtection="0"/>
    <xf numFmtId="181" fontId="23" fillId="0" borderId="0" applyFont="0" applyFill="0" applyBorder="0" applyAlignment="0" applyProtection="0"/>
    <xf numFmtId="191" fontId="23" fillId="0" borderId="0" applyFont="0" applyFill="0" applyBorder="0" applyAlignment="0" applyProtection="0"/>
    <xf numFmtId="192" fontId="23" fillId="0" borderId="0" applyFont="0" applyFill="0" applyBorder="0" applyAlignment="0" applyProtection="0"/>
    <xf numFmtId="193" fontId="23" fillId="0" borderId="0" applyFont="0" applyFill="0" applyBorder="0" applyAlignment="0" applyProtection="0"/>
    <xf numFmtId="194" fontId="23" fillId="0" borderId="0" applyFont="0" applyFill="0" applyBorder="0" applyAlignment="0" applyProtection="0"/>
    <xf numFmtId="195" fontId="23" fillId="0" borderId="0" applyFont="0" applyFill="0" applyBorder="0" applyAlignment="0" applyProtection="0"/>
    <xf numFmtId="196" fontId="23" fillId="0" borderId="0" applyFont="0" applyFill="0" applyBorder="0" applyAlignment="0" applyProtection="0"/>
    <xf numFmtId="197" fontId="23" fillId="0" borderId="0" applyFont="0" applyFill="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6"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6" borderId="0" applyNumberFormat="0" applyBorder="0" applyAlignment="0" applyProtection="0"/>
    <xf numFmtId="184" fontId="21" fillId="0" borderId="20" applyFont="0" applyFill="0" applyBorder="0" applyProtection="0">
      <alignment horizontal="center"/>
    </xf>
    <xf numFmtId="3" fontId="13" fillId="0" borderId="0"/>
    <xf numFmtId="0" fontId="15" fillId="1" borderId="0" applyNumberFormat="0" applyFont="0" applyFill="0" applyBorder="0" applyProtection="0">
      <alignment horizontal="fill"/>
    </xf>
    <xf numFmtId="0" fontId="15" fillId="1" borderId="0" applyNumberFormat="0" applyFont="0" applyBorder="0" applyAlignment="0" applyProtection="0"/>
    <xf numFmtId="0" fontId="15" fillId="4" borderId="0" applyNumberFormat="0" applyFont="0" applyBorder="0" applyAlignment="0" applyProtection="0"/>
    <xf numFmtId="0" fontId="15" fillId="5" borderId="0" applyNumberFormat="0" applyFont="0" applyBorder="0" applyAlignment="0" applyProtection="0"/>
    <xf numFmtId="0" fontId="16" fillId="0" borderId="7" applyNumberFormat="0" applyFill="0" applyBorder="0" applyAlignment="0" applyProtection="0"/>
    <xf numFmtId="0" fontId="17" fillId="0" borderId="7" applyNumberFormat="0" applyFill="0" applyBorder="0" applyAlignment="0" applyProtection="0"/>
    <xf numFmtId="0" fontId="15" fillId="0" borderId="0" applyNumberFormat="0" applyFont="0" applyFill="0" applyBorder="0" applyProtection="0">
      <alignment textRotation="90"/>
    </xf>
    <xf numFmtId="0" fontId="25" fillId="17"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17"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4" borderId="0" applyNumberFormat="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25" borderId="22" applyNumberFormat="0" applyAlignment="0" applyProtection="0"/>
    <xf numFmtId="0" fontId="28" fillId="25" borderId="22" applyNumberFormat="0" applyAlignment="0" applyProtection="0"/>
    <xf numFmtId="0" fontId="29" fillId="0" borderId="23" applyNumberFormat="0" applyFill="0" applyAlignment="0" applyProtection="0"/>
    <xf numFmtId="0" fontId="30" fillId="26" borderId="24" applyNumberFormat="0" applyAlignment="0" applyProtection="0"/>
    <xf numFmtId="0" fontId="14" fillId="27" borderId="25" applyNumberFormat="0" applyFont="0" applyAlignment="0" applyProtection="0"/>
    <xf numFmtId="0" fontId="15" fillId="0" borderId="20" applyNumberFormat="0" applyFont="0" applyFill="0" applyAlignment="0" applyProtection="0"/>
    <xf numFmtId="0" fontId="15" fillId="0" borderId="19" applyNumberFormat="0" applyFont="0" applyFill="0" applyAlignment="0" applyProtection="0"/>
    <xf numFmtId="0" fontId="15" fillId="0" borderId="7" applyNumberFormat="0" applyFont="0" applyFill="0" applyAlignment="0" applyProtection="0"/>
    <xf numFmtId="14" fontId="31" fillId="0" borderId="0" applyFont="0" applyFill="0" applyBorder="0" applyProtection="0">
      <alignment horizontal="center" vertical="center"/>
    </xf>
    <xf numFmtId="184" fontId="15" fillId="0" borderId="0" applyFont="0" applyFill="0" applyBorder="0" applyProtection="0">
      <alignment horizontal="center"/>
    </xf>
    <xf numFmtId="184" fontId="21" fillId="0" borderId="0" applyFont="0" applyFill="0" applyBorder="0" applyProtection="0">
      <alignment horizontal="center"/>
    </xf>
    <xf numFmtId="198" fontId="31" fillId="0" borderId="0" applyFont="0" applyFill="0" applyBorder="0" applyAlignment="0" applyProtection="0">
      <alignment horizontal="center"/>
    </xf>
    <xf numFmtId="0" fontId="32" fillId="12" borderId="22" applyNumberFormat="0" applyAlignment="0" applyProtection="0"/>
    <xf numFmtId="168" fontId="13" fillId="0" borderId="0" applyFont="0" applyFill="0" applyBorder="0" applyAlignment="0" applyProtection="0"/>
    <xf numFmtId="199" fontId="14" fillId="0" borderId="0" applyFont="0" applyFill="0" applyBorder="0" applyAlignment="0" applyProtection="0"/>
    <xf numFmtId="199" fontId="1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200" fontId="13" fillId="0" borderId="0" applyFont="0" applyFill="0" applyBorder="0" applyAlignment="0" applyProtection="0"/>
    <xf numFmtId="0" fontId="33" fillId="0" borderId="0" applyNumberFormat="0" applyFill="0" applyBorder="0" applyAlignment="0" applyProtection="0"/>
    <xf numFmtId="0" fontId="34" fillId="9" borderId="0" applyNumberFormat="0" applyBorder="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8" applyNumberFormat="0" applyFill="0" applyAlignment="0" applyProtection="0"/>
    <xf numFmtId="0" fontId="37" fillId="0" borderId="0" applyNumberFormat="0" applyFill="0" applyBorder="0" applyAlignment="0" applyProtection="0"/>
    <xf numFmtId="0" fontId="32" fillId="12" borderId="22" applyNumberFormat="0" applyAlignment="0" applyProtection="0"/>
    <xf numFmtId="0" fontId="27" fillId="8" borderId="0" applyNumberFormat="0" applyBorder="0" applyAlignment="0" applyProtection="0"/>
    <xf numFmtId="201" fontId="31" fillId="0" borderId="0" applyFont="0" applyFill="0" applyBorder="0" applyAlignment="0" applyProtection="0">
      <alignment vertical="center"/>
    </xf>
    <xf numFmtId="202" fontId="31" fillId="0" borderId="0" applyFont="0" applyFill="0" applyBorder="0" applyAlignment="0" applyProtection="0"/>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29" fillId="0" borderId="23" applyNumberFormat="0" applyFill="0" applyAlignment="0" applyProtection="0"/>
    <xf numFmtId="165" fontId="14" fillId="0" borderId="0" applyFont="0" applyFill="0" applyBorder="0" applyAlignment="0" applyProtection="0"/>
    <xf numFmtId="4" fontId="18" fillId="0" borderId="0" applyFont="0" applyFill="0" applyBorder="0" applyAlignment="0" applyProtection="0"/>
    <xf numFmtId="165" fontId="42" fillId="0" borderId="0" applyFont="0" applyFill="0" applyBorder="0" applyAlignment="0" applyProtection="0"/>
    <xf numFmtId="165" fontId="42" fillId="0" borderId="0" applyFont="0" applyFill="0" applyBorder="0" applyAlignment="0" applyProtection="0"/>
    <xf numFmtId="165" fontId="42" fillId="0" borderId="0" applyFont="0" applyFill="0" applyBorder="0" applyAlignment="0" applyProtection="0"/>
    <xf numFmtId="4" fontId="18" fillId="0" borderId="0" applyFont="0" applyFill="0" applyBorder="0" applyAlignment="0" applyProtection="0"/>
    <xf numFmtId="165" fontId="42" fillId="0" borderId="0" applyFont="0" applyFill="0" applyBorder="0" applyAlignment="0" applyProtection="0"/>
    <xf numFmtId="165" fontId="14" fillId="0" borderId="0" applyFont="0" applyFill="0" applyBorder="0" applyAlignment="0" applyProtection="0"/>
    <xf numFmtId="165" fontId="13" fillId="0" borderId="0" applyFont="0" applyFill="0" applyBorder="0" applyAlignment="0" applyProtection="0"/>
    <xf numFmtId="17" fontId="22" fillId="0" borderId="0" applyFont="0" applyFill="0" applyBorder="0" applyAlignment="0" applyProtection="0"/>
    <xf numFmtId="0" fontId="43" fillId="28" borderId="0" applyNumberFormat="0" applyBorder="0" applyAlignment="0" applyProtection="0"/>
    <xf numFmtId="0" fontId="43" fillId="28" borderId="0" applyNumberFormat="0" applyBorder="0" applyAlignment="0" applyProtection="0"/>
    <xf numFmtId="0" fontId="14" fillId="0" borderId="0"/>
    <xf numFmtId="0" fontId="14" fillId="0" borderId="0"/>
    <xf numFmtId="0" fontId="42" fillId="0" borderId="0"/>
    <xf numFmtId="0" fontId="14" fillId="0" borderId="0"/>
    <xf numFmtId="0" fontId="2" fillId="0" borderId="0"/>
    <xf numFmtId="0" fontId="14" fillId="0" borderId="0"/>
    <xf numFmtId="0" fontId="14" fillId="0" borderId="0"/>
    <xf numFmtId="0" fontId="14" fillId="0" borderId="0"/>
    <xf numFmtId="0" fontId="14" fillId="0" borderId="0"/>
    <xf numFmtId="0" fontId="14" fillId="0" borderId="0"/>
    <xf numFmtId="0" fontId="13" fillId="0" borderId="0"/>
    <xf numFmtId="0" fontId="24" fillId="0" borderId="0"/>
    <xf numFmtId="0" fontId="24" fillId="0" borderId="0"/>
    <xf numFmtId="0" fontId="42" fillId="0" borderId="0"/>
    <xf numFmtId="0" fontId="2" fillId="0" borderId="0"/>
    <xf numFmtId="0" fontId="2" fillId="0" borderId="0"/>
    <xf numFmtId="0" fontId="2" fillId="0" borderId="0"/>
    <xf numFmtId="0" fontId="13" fillId="0" borderId="0"/>
    <xf numFmtId="0" fontId="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14" fillId="0" borderId="0"/>
    <xf numFmtId="0" fontId="13" fillId="0" borderId="0"/>
    <xf numFmtId="0" fontId="14" fillId="0" borderId="0"/>
    <xf numFmtId="0" fontId="13" fillId="0" borderId="0"/>
    <xf numFmtId="0" fontId="42" fillId="0" borderId="0"/>
    <xf numFmtId="0" fontId="14" fillId="0" borderId="0"/>
    <xf numFmtId="0" fontId="13" fillId="0" borderId="0"/>
    <xf numFmtId="0" fontId="13" fillId="0" borderId="0"/>
    <xf numFmtId="0" fontId="2" fillId="0" borderId="0"/>
    <xf numFmtId="0" fontId="2" fillId="0" borderId="0"/>
    <xf numFmtId="0" fontId="2" fillId="0" borderId="0"/>
    <xf numFmtId="0" fontId="13" fillId="0" borderId="0"/>
    <xf numFmtId="0" fontId="14"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13" fillId="0" borderId="0"/>
    <xf numFmtId="0" fontId="2" fillId="0" borderId="0"/>
    <xf numFmtId="0" fontId="2" fillId="0" borderId="0"/>
    <xf numFmtId="0" fontId="2" fillId="0" borderId="0"/>
    <xf numFmtId="0" fontId="13" fillId="0" borderId="0"/>
    <xf numFmtId="0" fontId="14"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2" fillId="0" borderId="0"/>
    <xf numFmtId="0" fontId="2" fillId="0" borderId="0"/>
    <xf numFmtId="0" fontId="2" fillId="0" borderId="0"/>
    <xf numFmtId="0" fontId="14" fillId="0" borderId="0"/>
    <xf numFmtId="0" fontId="2" fillId="0" borderId="0"/>
    <xf numFmtId="0" fontId="14" fillId="0" borderId="0"/>
    <xf numFmtId="0" fontId="14" fillId="0" borderId="0"/>
    <xf numFmtId="0" fontId="42" fillId="0" borderId="0"/>
    <xf numFmtId="0" fontId="14" fillId="0" borderId="0"/>
    <xf numFmtId="0" fontId="14" fillId="27" borderId="25" applyNumberFormat="0" applyFont="0" applyAlignment="0" applyProtection="0"/>
    <xf numFmtId="0" fontId="44" fillId="25" borderId="29" applyNumberFormat="0" applyAlignment="0" applyProtection="0"/>
    <xf numFmtId="203" fontId="31" fillId="0" borderId="0" applyFont="0" applyFill="0" applyBorder="0" applyAlignment="0" applyProtection="0">
      <alignment horizontal="center" vertical="top"/>
    </xf>
    <xf numFmtId="9" fontId="13" fillId="0" borderId="0" applyFont="0" applyFill="0" applyBorder="0" applyAlignment="0" applyProtection="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195" fontId="23" fillId="0" borderId="0" applyNumberFormat="0" applyFont="0" applyFill="0" applyBorder="0" applyProtection="0">
      <alignment horizontal="fill"/>
    </xf>
    <xf numFmtId="0" fontId="23" fillId="0" borderId="0" applyNumberFormat="0" applyFont="0" applyFill="0" applyBorder="0" applyProtection="0">
      <alignment wrapText="1"/>
    </xf>
    <xf numFmtId="0" fontId="34" fillId="9" borderId="0" applyNumberFormat="0" applyBorder="0" applyAlignment="0" applyProtection="0"/>
    <xf numFmtId="0" fontId="44" fillId="25" borderId="29"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33"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8" applyNumberFormat="0" applyFill="0" applyAlignment="0" applyProtection="0"/>
    <xf numFmtId="0" fontId="37" fillId="0" borderId="0" applyNumberFormat="0" applyFill="0" applyBorder="0" applyAlignment="0" applyProtection="0"/>
    <xf numFmtId="0" fontId="48" fillId="0" borderId="30" applyNumberFormat="0" applyFill="0" applyAlignment="0" applyProtection="0"/>
    <xf numFmtId="0" fontId="30" fillId="26" borderId="24" applyNumberFormat="0" applyAlignment="0" applyProtection="0"/>
    <xf numFmtId="0" fontId="26" fillId="0" borderId="0" applyNumberFormat="0" applyFill="0" applyBorder="0" applyAlignment="0" applyProtection="0"/>
    <xf numFmtId="0" fontId="13" fillId="0" borderId="0"/>
    <xf numFmtId="168" fontId="2" fillId="0" borderId="0" applyFont="0" applyFill="0" applyBorder="0" applyAlignment="0" applyProtection="0"/>
    <xf numFmtId="0" fontId="2" fillId="0" borderId="0"/>
    <xf numFmtId="0" fontId="2" fillId="0" borderId="0"/>
    <xf numFmtId="0" fontId="2" fillId="0" borderId="0"/>
    <xf numFmtId="0" fontId="2" fillId="0" borderId="0"/>
    <xf numFmtId="9" fontId="1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4" fillId="0" borderId="0" applyFont="0" applyFill="0" applyBorder="0" applyAlignment="0" applyProtection="0"/>
    <xf numFmtId="3" fontId="13" fillId="0" borderId="0" applyBorder="0"/>
    <xf numFmtId="0" fontId="49" fillId="29" borderId="0"/>
    <xf numFmtId="0" fontId="50" fillId="0" borderId="0" applyNumberFormat="0" applyFill="0" applyBorder="0" applyAlignment="0"/>
    <xf numFmtId="3" fontId="14" fillId="0" borderId="7" applyFill="0" applyProtection="0">
      <alignment vertical="center" wrapText="1"/>
    </xf>
    <xf numFmtId="0" fontId="51" fillId="0" borderId="0"/>
    <xf numFmtId="0" fontId="52" fillId="0" borderId="0" applyNumberFormat="0"/>
    <xf numFmtId="0" fontId="14" fillId="0" borderId="0" applyFont="0" applyFill="0" applyBorder="0" applyAlignment="0" applyProtection="0"/>
    <xf numFmtId="3" fontId="14" fillId="30" borderId="0" applyFont="0" applyFill="0" applyBorder="0" applyAlignment="0" applyProtection="0"/>
    <xf numFmtId="204" fontId="53" fillId="0" borderId="0" applyFont="0" applyFill="0" applyBorder="0">
      <alignment horizontal="right"/>
      <protection locked="0"/>
    </xf>
    <xf numFmtId="205" fontId="13" fillId="0" borderId="0">
      <alignment horizontal="center"/>
    </xf>
    <xf numFmtId="0" fontId="14" fillId="0" borderId="0" applyFont="0" applyFill="0" applyBorder="0" applyAlignment="0" applyProtection="0"/>
    <xf numFmtId="164" fontId="14" fillId="0" borderId="0" applyFont="0" applyFill="0" applyBorder="0" applyAlignment="0" applyProtection="0"/>
    <xf numFmtId="164" fontId="24" fillId="0" borderId="0" applyFont="0" applyFill="0" applyBorder="0" applyAlignment="0" applyProtection="0"/>
    <xf numFmtId="206" fontId="14" fillId="30" borderId="0" applyFont="0" applyFill="0" applyBorder="0" applyAlignment="0" applyProtection="0"/>
    <xf numFmtId="0" fontId="14" fillId="25" borderId="31">
      <alignment horizontal="center"/>
    </xf>
    <xf numFmtId="14" fontId="53" fillId="31" borderId="0" applyFont="0" applyBorder="0" applyAlignment="0">
      <alignment vertical="top"/>
    </xf>
    <xf numFmtId="207" fontId="53" fillId="31" borderId="0" applyFont="0" applyBorder="0" applyAlignment="0">
      <alignment vertical="top"/>
    </xf>
    <xf numFmtId="14" fontId="53" fillId="0" borderId="0" applyFont="0" applyFill="0" applyBorder="0" applyProtection="0">
      <alignment horizontal="center"/>
      <protection locked="0"/>
    </xf>
    <xf numFmtId="14" fontId="14" fillId="0" borderId="0" applyFill="0" applyBorder="0" applyProtection="0">
      <alignment vertical="center" wrapText="1"/>
    </xf>
    <xf numFmtId="208" fontId="54" fillId="0" borderId="0" applyFill="0" applyBorder="0">
      <alignment horizontal="right"/>
    </xf>
    <xf numFmtId="0" fontId="54" fillId="0" borderId="16" applyBorder="0"/>
    <xf numFmtId="0" fontId="55" fillId="0" borderId="32" applyNumberFormat="0" applyFont="0" applyAlignment="0">
      <alignment horizontal="left"/>
    </xf>
    <xf numFmtId="0" fontId="56" fillId="0" borderId="0" applyNumberFormat="0" applyFont="0" applyFill="0" applyBorder="0" applyAlignment="0">
      <alignment horizontal="left" vertical="top"/>
    </xf>
    <xf numFmtId="2" fontId="14" fillId="30" borderId="0" applyFont="0" applyFill="0" applyBorder="0" applyAlignment="0" applyProtection="0"/>
    <xf numFmtId="38" fontId="54" fillId="32" borderId="0" applyNumberFormat="0" applyBorder="0" applyAlignment="0" applyProtection="0"/>
    <xf numFmtId="209" fontId="54" fillId="0" borderId="0" applyFill="0" applyBorder="0">
      <alignment horizontal="right"/>
      <protection locked="0"/>
    </xf>
    <xf numFmtId="0" fontId="54" fillId="0" borderId="0" applyFill="0" applyBorder="0">
      <alignment horizontal="right"/>
      <protection locked="0"/>
    </xf>
    <xf numFmtId="0" fontId="54" fillId="0" borderId="0" applyFill="0" applyBorder="0">
      <alignment horizontal="right"/>
      <protection locked="0"/>
    </xf>
    <xf numFmtId="0" fontId="54" fillId="0" borderId="0" applyFill="0" applyBorder="0">
      <alignment horizontal="right"/>
      <protection locked="0"/>
    </xf>
    <xf numFmtId="209" fontId="54" fillId="0" borderId="0" applyFill="0" applyBorder="0">
      <alignment horizontal="right"/>
      <protection locked="0"/>
    </xf>
    <xf numFmtId="209" fontId="54" fillId="0" borderId="0" applyFill="0" applyBorder="0">
      <alignment horizontal="right"/>
      <protection locked="0"/>
    </xf>
    <xf numFmtId="209" fontId="54" fillId="0" borderId="0" applyFill="0" applyBorder="0">
      <alignment horizontal="right"/>
      <protection locked="0"/>
    </xf>
    <xf numFmtId="209" fontId="54" fillId="0" borderId="0" applyFill="0" applyBorder="0">
      <alignment horizontal="right"/>
      <protection locked="0"/>
    </xf>
    <xf numFmtId="0" fontId="54" fillId="0" borderId="0" applyFill="0" applyBorder="0">
      <alignment horizontal="right"/>
      <protection locked="0"/>
    </xf>
    <xf numFmtId="0" fontId="54" fillId="0" borderId="0" applyFill="0" applyBorder="0">
      <alignment horizontal="right"/>
      <protection locked="0"/>
    </xf>
    <xf numFmtId="0" fontId="54" fillId="0" borderId="0" applyFill="0" applyBorder="0">
      <alignment horizontal="right"/>
      <protection locked="0"/>
    </xf>
    <xf numFmtId="0" fontId="54" fillId="0" borderId="0" applyFill="0" applyBorder="0">
      <alignment horizontal="right"/>
      <protection locked="0"/>
    </xf>
    <xf numFmtId="0" fontId="57" fillId="0" borderId="0">
      <alignment horizontal="left"/>
    </xf>
    <xf numFmtId="10" fontId="54" fillId="32" borderId="7" applyNumberFormat="0" applyBorder="0" applyAlignment="0" applyProtection="0"/>
    <xf numFmtId="0" fontId="58" fillId="33" borderId="0"/>
    <xf numFmtId="210" fontId="14" fillId="0" borderId="0" applyFont="0" applyFill="0" applyBorder="0" applyAlignment="0" applyProtection="0"/>
    <xf numFmtId="0" fontId="59" fillId="0" borderId="33"/>
    <xf numFmtId="3" fontId="14" fillId="0" borderId="0" applyFont="0" applyFill="0" applyBorder="0" applyAlignment="0" applyProtection="0"/>
    <xf numFmtId="0" fontId="53" fillId="31" borderId="0" applyNumberFormat="0" applyFont="0" applyBorder="0" applyAlignment="0">
      <alignment vertical="top"/>
    </xf>
    <xf numFmtId="211" fontId="60" fillId="0" borderId="0"/>
    <xf numFmtId="0" fontId="61" fillId="32" borderId="0">
      <alignment horizontal="right"/>
    </xf>
    <xf numFmtId="0" fontId="62" fillId="34" borderId="17"/>
    <xf numFmtId="10" fontId="14" fillId="0" borderId="0" applyFont="0" applyFill="0" applyBorder="0" applyAlignment="0" applyProtection="0"/>
    <xf numFmtId="9" fontId="1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212" fontId="54" fillId="0" borderId="0" applyFont="0" applyFill="0" applyBorder="0">
      <alignment horizontal="right"/>
      <protection locked="0"/>
    </xf>
    <xf numFmtId="4" fontId="61" fillId="35" borderId="34" applyNumberFormat="0" applyProtection="0">
      <alignment horizontal="left" vertical="center" indent="1"/>
    </xf>
    <xf numFmtId="213" fontId="63" fillId="0" borderId="0"/>
    <xf numFmtId="0" fontId="49" fillId="29" borderId="0"/>
    <xf numFmtId="0" fontId="49" fillId="29" borderId="0"/>
    <xf numFmtId="0" fontId="59" fillId="0" borderId="0"/>
    <xf numFmtId="0" fontId="50" fillId="0" borderId="35" applyBorder="0"/>
    <xf numFmtId="0" fontId="64" fillId="0" borderId="36" applyBorder="0"/>
    <xf numFmtId="0" fontId="65" fillId="0" borderId="37" applyBorder="0"/>
    <xf numFmtId="3" fontId="14" fillId="0" borderId="0" applyFont="0" applyFill="0" applyBorder="0" applyAlignment="0" applyProtection="0"/>
    <xf numFmtId="214" fontId="14" fillId="0" borderId="0" applyFont="0" applyFill="0" applyBorder="0" applyAlignment="0" applyProtection="0"/>
    <xf numFmtId="215" fontId="14" fillId="0" borderId="0" applyFont="0" applyFill="0" applyBorder="0" applyAlignment="0" applyProtection="0"/>
    <xf numFmtId="0" fontId="66" fillId="0" borderId="0" applyFont="0" applyFill="0" applyBorder="0" applyAlignment="0" applyProtection="0"/>
    <xf numFmtId="43" fontId="67" fillId="0" borderId="0" applyFont="0" applyFill="0" applyBorder="0" applyAlignment="0" applyProtection="0"/>
    <xf numFmtId="0" fontId="67" fillId="0" borderId="0"/>
    <xf numFmtId="0" fontId="13" fillId="0" borderId="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171" fontId="15" fillId="0" borderId="7" applyFont="0" applyFill="0" applyBorder="0" applyAlignment="0" applyProtection="0"/>
    <xf numFmtId="169" fontId="15" fillId="0" borderId="7" applyFont="0" applyFill="0" applyBorder="0" applyAlignment="0" applyProtection="0"/>
    <xf numFmtId="0" fontId="24" fillId="13" borderId="0" applyNumberFormat="0" applyBorder="0" applyAlignment="0" applyProtection="0"/>
    <xf numFmtId="0" fontId="24" fillId="15" borderId="0" applyNumberFormat="0" applyBorder="0" applyAlignment="0" applyProtection="0"/>
    <xf numFmtId="0" fontId="24" fillId="10" borderId="0" applyNumberFormat="0" applyBorder="0" applyAlignment="0" applyProtection="0"/>
    <xf numFmtId="0" fontId="24" fillId="16" borderId="0" applyNumberFormat="0" applyBorder="0" applyAlignment="0" applyProtection="0"/>
    <xf numFmtId="0" fontId="25" fillId="17" borderId="0" applyNumberFormat="0" applyBorder="0" applyAlignment="0" applyProtection="0"/>
    <xf numFmtId="0" fontId="25" fillId="15" borderId="0" applyNumberFormat="0" applyBorder="0" applyAlignment="0" applyProtection="0"/>
    <xf numFmtId="0" fontId="25" fillId="18"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18" borderId="0" applyNumberFormat="0" applyBorder="0" applyAlignment="0" applyProtection="0"/>
    <xf numFmtId="0" fontId="26" fillId="0" borderId="0" applyNumberFormat="0" applyFill="0" applyBorder="0" applyAlignment="0" applyProtection="0"/>
    <xf numFmtId="3" fontId="14" fillId="0" borderId="7" applyFill="0" applyProtection="0">
      <alignment vertical="center" wrapText="1"/>
    </xf>
    <xf numFmtId="0" fontId="28" fillId="25" borderId="38" applyNumberFormat="0" applyAlignment="0" applyProtection="0"/>
    <xf numFmtId="0" fontId="13" fillId="0" borderId="0" applyNumberFormat="0" applyFont="0" applyFill="0" applyBorder="0" applyProtection="0">
      <alignment horizontal="center" vertical="center" wrapText="1"/>
    </xf>
    <xf numFmtId="0" fontId="14" fillId="0" borderId="0" applyFont="0" applyFill="0" applyBorder="0" applyAlignment="0" applyProtection="0"/>
    <xf numFmtId="3" fontId="14" fillId="30" borderId="0" applyFont="0" applyFill="0" applyBorder="0" applyAlignment="0" applyProtection="0"/>
    <xf numFmtId="0" fontId="2" fillId="6" borderId="21" applyNumberFormat="0" applyFont="0" applyAlignment="0" applyProtection="0"/>
    <xf numFmtId="0" fontId="14" fillId="0" borderId="0" applyFont="0" applyFill="0" applyBorder="0" applyAlignment="0" applyProtection="0"/>
    <xf numFmtId="164" fontId="14" fillId="0" borderId="0" applyFont="0" applyFill="0" applyBorder="0" applyAlignment="0" applyProtection="0"/>
    <xf numFmtId="206" fontId="14" fillId="30" borderId="0" applyFont="0" applyFill="0" applyBorder="0" applyAlignment="0" applyProtection="0"/>
    <xf numFmtId="0" fontId="32" fillId="12" borderId="38" applyNumberFormat="0" applyAlignment="0" applyProtection="0"/>
    <xf numFmtId="168" fontId="14" fillId="0" borderId="0" applyFont="0" applyFill="0" applyBorder="0" applyAlignment="0" applyProtection="0"/>
    <xf numFmtId="168" fontId="13"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99" fontId="14" fillId="0" borderId="0" applyFont="0" applyFill="0" applyBorder="0" applyAlignment="0" applyProtection="0"/>
    <xf numFmtId="200" fontId="14" fillId="0" borderId="0" applyFont="0" applyFill="0" applyBorder="0" applyAlignment="0" applyProtection="0"/>
    <xf numFmtId="199" fontId="14" fillId="0" borderId="0" applyFont="0" applyFill="0" applyBorder="0" applyAlignment="0" applyProtection="0"/>
    <xf numFmtId="2" fontId="14" fillId="30" borderId="0" applyFont="0" applyFill="0" applyBorder="0" applyAlignment="0" applyProtection="0"/>
    <xf numFmtId="0" fontId="27" fillId="8"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4" fillId="0" borderId="0" applyFont="0" applyFill="0" applyBorder="0" applyAlignment="0" applyProtection="0"/>
    <xf numFmtId="40" fontId="1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13"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168" fontId="14" fillId="0" borderId="0" applyFont="0" applyFill="0" applyBorder="0" applyAlignment="0" applyProtection="0"/>
    <xf numFmtId="3" fontId="14" fillId="0" borderId="0" applyFont="0" applyFill="0" applyBorder="0" applyAlignment="0" applyProtection="0"/>
    <xf numFmtId="0" fontId="2" fillId="0" borderId="0"/>
    <xf numFmtId="0" fontId="2" fillId="0" borderId="0"/>
    <xf numFmtId="0" fontId="24" fillId="0" borderId="0"/>
    <xf numFmtId="0" fontId="13" fillId="0" borderId="0"/>
    <xf numFmtId="0" fontId="14" fillId="27" borderId="39" applyNumberFormat="0" applyFont="0" applyAlignment="0" applyProtection="0"/>
    <xf numFmtId="10" fontId="14" fillId="0" borderId="0" applyFont="0" applyFill="0" applyBorder="0" applyAlignment="0" applyProtection="0"/>
    <xf numFmtId="9" fontId="14" fillId="0" borderId="0" applyFont="0" applyFill="0" applyBorder="0" applyAlignment="0" applyProtection="0"/>
    <xf numFmtId="9" fontId="18" fillId="0" borderId="0" applyFont="0" applyFill="0" applyBorder="0" applyAlignment="0" applyProtection="0"/>
    <xf numFmtId="0" fontId="44" fillId="25" borderId="40" applyNumberFormat="0" applyAlignment="0" applyProtection="0"/>
    <xf numFmtId="0" fontId="35" fillId="0" borderId="26" applyNumberFormat="0" applyFill="0" applyAlignment="0" applyProtection="0"/>
    <xf numFmtId="0" fontId="36" fillId="0" borderId="27" applyNumberFormat="0" applyFill="0" applyAlignment="0" applyProtection="0"/>
    <xf numFmtId="0" fontId="37" fillId="0" borderId="28" applyNumberFormat="0" applyFill="0" applyAlignment="0" applyProtection="0"/>
    <xf numFmtId="0" fontId="37" fillId="0" borderId="0" applyNumberFormat="0" applyFill="0" applyBorder="0" applyAlignment="0" applyProtection="0"/>
    <xf numFmtId="0" fontId="48" fillId="0" borderId="41" applyNumberFormat="0" applyFill="0" applyAlignment="0" applyProtection="0"/>
    <xf numFmtId="3" fontId="14" fillId="0" borderId="0" applyFont="0" applyFill="0" applyBorder="0" applyAlignment="0" applyProtection="0"/>
    <xf numFmtId="3" fontId="14" fillId="0" borderId="7" applyFill="0" applyProtection="0">
      <alignment vertical="center" wrapText="1"/>
    </xf>
    <xf numFmtId="3" fontId="14" fillId="0" borderId="7" applyFill="0" applyProtection="0">
      <alignment vertical="center" wrapText="1"/>
    </xf>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28" fillId="25" borderId="38" applyNumberForma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54" fillId="0" borderId="16" applyBorder="0"/>
    <xf numFmtId="0" fontId="54" fillId="0" borderId="16" applyBorder="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10" fontId="54" fillId="32" borderId="42" applyNumberFormat="0" applyBorder="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32" fillId="12" borderId="38" applyNumberForma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14" fillId="27" borderId="39" applyNumberFormat="0" applyFon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4" fontId="61" fillId="35" borderId="34" applyNumberFormat="0" applyProtection="0">
      <alignment horizontal="left" vertical="center" indent="1"/>
    </xf>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4" fillId="25" borderId="40" applyNumberFormat="0" applyAlignment="0" applyProtection="0"/>
    <xf numFmtId="0" fontId="48" fillId="0" borderId="41" applyNumberFormat="0" applyFill="0" applyAlignment="0" applyProtection="0"/>
    <xf numFmtId="0" fontId="48" fillId="0" borderId="41" applyNumberFormat="0" applyFill="0" applyAlignment="0" applyProtection="0"/>
    <xf numFmtId="0" fontId="48" fillId="0" borderId="41" applyNumberFormat="0" applyFill="0" applyAlignment="0" applyProtection="0"/>
    <xf numFmtId="0" fontId="48" fillId="0" borderId="41" applyNumberFormat="0" applyFill="0" applyAlignment="0" applyProtection="0"/>
    <xf numFmtId="165" fontId="2" fillId="0" borderId="0" applyFont="0" applyFill="0" applyBorder="0" applyAlignment="0" applyProtection="0"/>
    <xf numFmtId="0" fontId="28" fillId="25" borderId="38" applyNumberFormat="0" applyAlignment="0" applyProtection="0"/>
    <xf numFmtId="168" fontId="14" fillId="0" borderId="0" applyFont="0" applyFill="0" applyBorder="0" applyAlignment="0" applyProtection="0"/>
    <xf numFmtId="168" fontId="14" fillId="0" borderId="0" applyFont="0" applyFill="0" applyBorder="0" applyAlignment="0" applyProtection="0"/>
    <xf numFmtId="0" fontId="32" fillId="12" borderId="38" applyNumberFormat="0" applyAlignment="0" applyProtection="0"/>
    <xf numFmtId="165" fontId="14" fillId="0" borderId="0" applyFont="0" applyFill="0" applyBorder="0" applyAlignment="0" applyProtection="0"/>
    <xf numFmtId="165" fontId="14" fillId="0" borderId="0" applyFont="0" applyFill="0" applyBorder="0" applyAlignment="0" applyProtection="0"/>
    <xf numFmtId="0" fontId="14" fillId="0" borderId="0"/>
    <xf numFmtId="0" fontId="24" fillId="0" borderId="0"/>
    <xf numFmtId="0" fontId="24" fillId="0" borderId="0"/>
    <xf numFmtId="0" fontId="24" fillId="0" borderId="0"/>
    <xf numFmtId="0" fontId="14" fillId="27" borderId="39" applyNumberFormat="0" applyFont="0" applyAlignment="0" applyProtection="0"/>
    <xf numFmtId="0" fontId="44" fillId="25" borderId="40" applyNumberFormat="0" applyAlignment="0" applyProtection="0"/>
    <xf numFmtId="4" fontId="61" fillId="35" borderId="34" applyNumberFormat="0" applyProtection="0">
      <alignment horizontal="left" vertical="center" indent="1"/>
    </xf>
    <xf numFmtId="165" fontId="2" fillId="0" borderId="0" applyFont="0" applyFill="0" applyBorder="0" applyAlignment="0" applyProtection="0"/>
    <xf numFmtId="0" fontId="32" fillId="12" borderId="49" applyNumberFormat="0" applyAlignment="0" applyProtection="0"/>
    <xf numFmtId="169" fontId="15" fillId="0" borderId="48" applyFont="0" applyFill="0" applyBorder="0" applyAlignment="0" applyProtection="0"/>
    <xf numFmtId="0" fontId="28" fillId="25" borderId="49" applyNumberFormat="0" applyAlignment="0" applyProtection="0"/>
    <xf numFmtId="0" fontId="44" fillId="25" borderId="51" applyNumberFormat="0" applyAlignment="0" applyProtection="0"/>
    <xf numFmtId="0" fontId="14" fillId="27" borderId="50" applyNumberFormat="0" applyFont="0" applyAlignment="0" applyProtection="0"/>
    <xf numFmtId="3" fontId="14" fillId="0" borderId="48" applyFill="0" applyProtection="0">
      <alignment vertical="center" wrapText="1"/>
    </xf>
    <xf numFmtId="4" fontId="61" fillId="35" borderId="53" applyNumberFormat="0" applyProtection="0">
      <alignment horizontal="left" vertical="center" indent="1"/>
    </xf>
    <xf numFmtId="0" fontId="28" fillId="25" borderId="43" applyNumberFormat="0" applyAlignment="0" applyProtection="0"/>
    <xf numFmtId="0" fontId="28" fillId="25" borderId="43" applyNumberFormat="0" applyAlignment="0" applyProtection="0"/>
    <xf numFmtId="0" fontId="14" fillId="27" borderId="44" applyNumberFormat="0" applyFont="0" applyAlignment="0" applyProtection="0"/>
    <xf numFmtId="0" fontId="14" fillId="27" borderId="50" applyNumberFormat="0" applyFont="0" applyAlignment="0" applyProtection="0"/>
    <xf numFmtId="0" fontId="32" fillId="12" borderId="43" applyNumberFormat="0" applyAlignment="0" applyProtection="0"/>
    <xf numFmtId="0" fontId="32" fillId="12" borderId="43" applyNumberFormat="0" applyAlignment="0" applyProtection="0"/>
    <xf numFmtId="0" fontId="32" fillId="12" borderId="49" applyNumberFormat="0" applyAlignment="0" applyProtection="0"/>
    <xf numFmtId="0" fontId="15" fillId="0" borderId="48" applyNumberFormat="0" applyFont="0" applyFill="0" applyAlignment="0" applyProtection="0"/>
    <xf numFmtId="0" fontId="17" fillId="0" borderId="48" applyNumberFormat="0" applyFill="0" applyBorder="0" applyAlignment="0" applyProtection="0"/>
    <xf numFmtId="0" fontId="16" fillId="0" borderId="48" applyNumberFormat="0" applyFill="0" applyBorder="0" applyAlignment="0" applyProtection="0"/>
    <xf numFmtId="0" fontId="14" fillId="27" borderId="44" applyNumberFormat="0" applyFont="0" applyAlignment="0" applyProtection="0"/>
    <xf numFmtId="0" fontId="44" fillId="25" borderId="45" applyNumberFormat="0" applyAlignment="0" applyProtection="0"/>
    <xf numFmtId="0" fontId="15" fillId="0" borderId="48" applyNumberFormat="0" applyFont="0" applyFill="0" applyAlignment="0" applyProtection="0"/>
    <xf numFmtId="0" fontId="17" fillId="0" borderId="48" applyNumberFormat="0" applyFill="0" applyBorder="0" applyAlignment="0" applyProtection="0"/>
    <xf numFmtId="0" fontId="16" fillId="0" borderId="48" applyNumberFormat="0" applyFill="0" applyBorder="0" applyAlignment="0" applyProtection="0"/>
    <xf numFmtId="0" fontId="44" fillId="25" borderId="45" applyNumberFormat="0" applyAlignment="0" applyProtection="0"/>
    <xf numFmtId="171" fontId="15" fillId="0" borderId="48" applyFont="0" applyFill="0" applyBorder="0" applyAlignment="0" applyProtection="0"/>
    <xf numFmtId="0" fontId="48" fillId="0" borderId="46" applyNumberFormat="0" applyFill="0" applyAlignment="0" applyProtection="0"/>
    <xf numFmtId="0" fontId="32" fillId="12" borderId="49" applyNumberFormat="0" applyAlignment="0" applyProtection="0"/>
    <xf numFmtId="0" fontId="14" fillId="27" borderId="50" applyNumberFormat="0" applyFont="0" applyAlignment="0" applyProtection="0"/>
    <xf numFmtId="4" fontId="61" fillId="35" borderId="47" applyNumberFormat="0" applyProtection="0">
      <alignment horizontal="left" vertical="center" indent="1"/>
    </xf>
    <xf numFmtId="0" fontId="28" fillId="25" borderId="49" applyNumberFormat="0" applyAlignment="0" applyProtection="0"/>
    <xf numFmtId="171" fontId="15" fillId="0" borderId="48" applyFont="0" applyFill="0" applyBorder="0" applyAlignment="0" applyProtection="0"/>
    <xf numFmtId="3" fontId="14" fillId="0" borderId="48" applyFill="0" applyProtection="0">
      <alignment vertical="center" wrapText="1"/>
    </xf>
    <xf numFmtId="0" fontId="48" fillId="0" borderId="52" applyNumberFormat="0" applyFill="0" applyAlignment="0" applyProtection="0"/>
    <xf numFmtId="0" fontId="44" fillId="25" borderId="51" applyNumberFormat="0" applyAlignment="0" applyProtection="0"/>
    <xf numFmtId="0" fontId="28" fillId="25" borderId="43" applyNumberFormat="0" applyAlignment="0" applyProtection="0"/>
    <xf numFmtId="0" fontId="44" fillId="25" borderId="51" applyNumberFormat="0" applyAlignment="0" applyProtection="0"/>
    <xf numFmtId="0" fontId="32" fillId="12" borderId="43" applyNumberFormat="0" applyAlignment="0" applyProtection="0"/>
    <xf numFmtId="0" fontId="28" fillId="25" borderId="49" applyNumberFormat="0" applyAlignment="0" applyProtection="0"/>
    <xf numFmtId="0" fontId="14" fillId="27" borderId="44" applyNumberFormat="0" applyFont="0" applyAlignment="0" applyProtection="0"/>
    <xf numFmtId="0" fontId="44" fillId="25" borderId="45" applyNumberFormat="0" applyAlignment="0" applyProtection="0"/>
    <xf numFmtId="169" fontId="15" fillId="0" borderId="48" applyFont="0" applyFill="0" applyBorder="0" applyAlignment="0" applyProtection="0"/>
    <xf numFmtId="0" fontId="48" fillId="0" borderId="46" applyNumberFormat="0" applyFill="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28" fillId="25" borderId="43" applyNumberForma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10" fontId="54" fillId="32" borderId="48" applyNumberFormat="0" applyBorder="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32" fillId="12" borderId="43" applyNumberForma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14" fillId="27" borderId="44" applyNumberFormat="0" applyFon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4" fontId="61" fillId="35" borderId="47" applyNumberFormat="0" applyProtection="0">
      <alignment horizontal="left" vertical="center" indent="1"/>
    </xf>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4" fillId="25" borderId="45" applyNumberFormat="0" applyAlignment="0" applyProtection="0"/>
    <xf numFmtId="0" fontId="48" fillId="0" borderId="46" applyNumberFormat="0" applyFill="0" applyAlignment="0" applyProtection="0"/>
    <xf numFmtId="0" fontId="48" fillId="0" borderId="46" applyNumberFormat="0" applyFill="0" applyAlignment="0" applyProtection="0"/>
    <xf numFmtId="0" fontId="48" fillId="0" borderId="46" applyNumberFormat="0" applyFill="0" applyAlignment="0" applyProtection="0"/>
    <xf numFmtId="0" fontId="48" fillId="0" borderId="46" applyNumberFormat="0" applyFill="0" applyAlignment="0" applyProtection="0"/>
    <xf numFmtId="0" fontId="28" fillId="25" borderId="43" applyNumberFormat="0" applyAlignment="0" applyProtection="0"/>
    <xf numFmtId="0" fontId="32" fillId="12" borderId="43" applyNumberFormat="0" applyAlignment="0" applyProtection="0"/>
    <xf numFmtId="0" fontId="14" fillId="27" borderId="44" applyNumberFormat="0" applyFont="0" applyAlignment="0" applyProtection="0"/>
    <xf numFmtId="0" fontId="44" fillId="25" borderId="45" applyNumberFormat="0" applyAlignment="0" applyProtection="0"/>
    <xf numFmtId="4" fontId="61" fillId="35" borderId="47" applyNumberFormat="0" applyProtection="0">
      <alignment horizontal="left" vertical="center" indent="1"/>
    </xf>
    <xf numFmtId="0" fontId="48" fillId="0" borderId="52" applyNumberFormat="0" applyFill="0" applyAlignment="0" applyProtection="0"/>
    <xf numFmtId="3" fontId="14" fillId="0" borderId="48" applyFill="0" applyProtection="0">
      <alignment vertical="center" wrapText="1"/>
    </xf>
    <xf numFmtId="3" fontId="14" fillId="0" borderId="48" applyFill="0" applyProtection="0">
      <alignment vertical="center" wrapText="1"/>
    </xf>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28" fillId="25" borderId="49" applyNumberForma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10" fontId="54" fillId="32" borderId="54" applyNumberFormat="0" applyBorder="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32" fillId="12" borderId="49" applyNumberForma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14" fillId="27" borderId="50" applyNumberFormat="0" applyFon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4" fontId="61" fillId="35" borderId="53" applyNumberFormat="0" applyProtection="0">
      <alignment horizontal="left" vertical="center" indent="1"/>
    </xf>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4" fillId="25" borderId="51" applyNumberFormat="0" applyAlignment="0" applyProtection="0"/>
    <xf numFmtId="0" fontId="48" fillId="0" borderId="52" applyNumberFormat="0" applyFill="0" applyAlignment="0" applyProtection="0"/>
    <xf numFmtId="0" fontId="48" fillId="0" borderId="52" applyNumberFormat="0" applyFill="0" applyAlignment="0" applyProtection="0"/>
    <xf numFmtId="0" fontId="48" fillId="0" borderId="52" applyNumberFormat="0" applyFill="0" applyAlignment="0" applyProtection="0"/>
    <xf numFmtId="0" fontId="48" fillId="0" borderId="52" applyNumberFormat="0" applyFill="0" applyAlignment="0" applyProtection="0"/>
    <xf numFmtId="0" fontId="28" fillId="25" borderId="49" applyNumberFormat="0" applyAlignment="0" applyProtection="0"/>
    <xf numFmtId="0" fontId="32" fillId="12" borderId="49" applyNumberFormat="0" applyAlignment="0" applyProtection="0"/>
    <xf numFmtId="0" fontId="14" fillId="27" borderId="50" applyNumberFormat="0" applyFont="0" applyAlignment="0" applyProtection="0"/>
    <xf numFmtId="0" fontId="44" fillId="25" borderId="51" applyNumberFormat="0" applyAlignment="0" applyProtection="0"/>
    <xf numFmtId="4" fontId="61" fillId="35" borderId="53" applyNumberFormat="0" applyProtection="0">
      <alignment horizontal="left" vertical="center" indent="1"/>
    </xf>
    <xf numFmtId="0" fontId="68" fillId="0" borderId="0"/>
    <xf numFmtId="9" fontId="68" fillId="0" borderId="0" applyFont="0" applyFill="0" applyBorder="0" applyAlignment="0" applyProtection="0"/>
    <xf numFmtId="0" fontId="68" fillId="0" borderId="0"/>
    <xf numFmtId="9" fontId="68" fillId="0" borderId="0" applyFont="0" applyFill="0" applyBorder="0" applyAlignment="0" applyProtection="0"/>
    <xf numFmtId="0" fontId="69" fillId="0" borderId="0"/>
    <xf numFmtId="44" fontId="70" fillId="0" borderId="0" applyFont="0" applyFill="0" applyBorder="0" applyAlignment="0" applyProtection="0"/>
    <xf numFmtId="9" fontId="70" fillId="0" borderId="0" applyFont="0" applyFill="0" applyBorder="0" applyAlignment="0" applyProtection="0"/>
    <xf numFmtId="217" fontId="7" fillId="36" borderId="55" applyAlignment="0" applyProtection="0"/>
    <xf numFmtId="0" fontId="1" fillId="0" borderId="0"/>
    <xf numFmtId="0" fontId="72" fillId="37" borderId="0" applyNumberFormat="0" applyBorder="0" applyAlignment="0" applyProtection="0"/>
    <xf numFmtId="0" fontId="74" fillId="38" borderId="0" applyNumberFormat="0" applyBorder="0" applyAlignment="0" applyProtection="0"/>
    <xf numFmtId="0" fontId="1" fillId="39" borderId="0" applyNumberFormat="0" applyBorder="0" applyAlignment="0" applyProtection="0"/>
    <xf numFmtId="9" fontId="1" fillId="0" borderId="0" applyFont="0" applyFill="0" applyBorder="0" applyAlignment="0" applyProtection="0"/>
    <xf numFmtId="0" fontId="1" fillId="40" borderId="0" applyNumberFormat="0" applyBorder="0" applyAlignment="0" applyProtection="0"/>
    <xf numFmtId="43" fontId="2" fillId="0" borderId="0" applyFont="0" applyFill="0" applyBorder="0" applyAlignment="0" applyProtection="0"/>
  </cellStyleXfs>
  <cellXfs count="198">
    <xf numFmtId="0" fontId="0" fillId="0" borderId="0" xfId="0"/>
    <xf numFmtId="0" fontId="0" fillId="0" borderId="0" xfId="0" applyBorder="1"/>
    <xf numFmtId="9" fontId="0" fillId="0" borderId="0" xfId="1" applyFont="1" applyBorder="1"/>
    <xf numFmtId="166" fontId="4" fillId="0" borderId="0" xfId="0" applyNumberFormat="1" applyFont="1" applyBorder="1"/>
    <xf numFmtId="0" fontId="6" fillId="0" borderId="0" xfId="0" applyFont="1" applyBorder="1" applyAlignment="1">
      <alignment horizontal="right"/>
    </xf>
    <xf numFmtId="0" fontId="4" fillId="0" borderId="5" xfId="0" applyFont="1" applyBorder="1" applyAlignment="1">
      <alignment vertical="center"/>
    </xf>
    <xf numFmtId="0" fontId="0" fillId="0" borderId="0" xfId="0" applyFill="1" applyBorder="1" applyAlignment="1">
      <alignment wrapText="1"/>
    </xf>
    <xf numFmtId="166" fontId="3" fillId="0" borderId="1" xfId="0" applyNumberFormat="1" applyFont="1" applyFill="1" applyBorder="1" applyAlignment="1">
      <alignment vertical="center"/>
    </xf>
    <xf numFmtId="0" fontId="3" fillId="0" borderId="1" xfId="0" applyFont="1" applyFill="1" applyBorder="1" applyAlignment="1">
      <alignment horizontal="center" vertical="center"/>
    </xf>
    <xf numFmtId="0" fontId="7" fillId="0" borderId="1" xfId="0" applyFont="1" applyFill="1" applyBorder="1" applyAlignment="1">
      <alignment vertical="center"/>
    </xf>
    <xf numFmtId="9" fontId="4" fillId="0" borderId="6" xfId="1" applyFont="1" applyFill="1" applyBorder="1" applyAlignment="1">
      <alignment horizontal="center"/>
    </xf>
    <xf numFmtId="0" fontId="5" fillId="0" borderId="9" xfId="0" applyFont="1" applyBorder="1"/>
    <xf numFmtId="0" fontId="4" fillId="0" borderId="12" xfId="0" applyFont="1" applyFill="1" applyBorder="1" applyAlignment="1">
      <alignment horizontal="left"/>
    </xf>
    <xf numFmtId="0" fontId="10" fillId="0" borderId="0" xfId="0" applyFont="1"/>
    <xf numFmtId="0" fontId="10" fillId="0" borderId="0" xfId="0" applyFont="1" applyBorder="1"/>
    <xf numFmtId="0" fontId="10" fillId="0" borderId="0" xfId="0" applyFont="1" applyFill="1" applyBorder="1" applyAlignment="1">
      <alignment horizontal="center"/>
    </xf>
    <xf numFmtId="0" fontId="4" fillId="0" borderId="11" xfId="0" applyFont="1" applyBorder="1" applyAlignment="1">
      <alignment horizontal="left"/>
    </xf>
    <xf numFmtId="0" fontId="4" fillId="0" borderId="11" xfId="0" applyFont="1" applyFill="1" applyBorder="1" applyAlignment="1">
      <alignment horizontal="left"/>
    </xf>
    <xf numFmtId="0" fontId="4" fillId="0" borderId="11" xfId="0" applyFont="1" applyBorder="1"/>
    <xf numFmtId="0" fontId="4" fillId="0" borderId="0" xfId="0" applyFont="1" applyFill="1" applyBorder="1" applyAlignment="1">
      <alignment horizontal="left"/>
    </xf>
    <xf numFmtId="0" fontId="4" fillId="0" borderId="0" xfId="0" applyFont="1" applyBorder="1"/>
    <xf numFmtId="0" fontId="0" fillId="0" borderId="0" xfId="0" applyFill="1" applyBorder="1"/>
    <xf numFmtId="0" fontId="4" fillId="0" borderId="0" xfId="0" applyFont="1" applyBorder="1" applyAlignment="1"/>
    <xf numFmtId="0" fontId="4" fillId="0" borderId="0" xfId="0" applyFont="1" applyFill="1" applyBorder="1"/>
    <xf numFmtId="0" fontId="4" fillId="0" borderId="14" xfId="0" applyFont="1" applyBorder="1"/>
    <xf numFmtId="0" fontId="10" fillId="0" borderId="0" xfId="0" applyFont="1" applyFill="1" applyBorder="1"/>
    <xf numFmtId="0" fontId="0" fillId="0" borderId="0" xfId="0" applyFont="1" applyBorder="1"/>
    <xf numFmtId="0" fontId="0" fillId="0" borderId="11" xfId="0" applyFont="1" applyBorder="1" applyAlignment="1">
      <alignment horizontal="left"/>
    </xf>
    <xf numFmtId="9" fontId="0" fillId="0" borderId="6" xfId="1" applyFont="1" applyFill="1" applyBorder="1" applyAlignment="1">
      <alignment horizontal="center"/>
    </xf>
    <xf numFmtId="9" fontId="0" fillId="0" borderId="6" xfId="0" applyNumberFormat="1" applyFont="1" applyFill="1" applyBorder="1" applyAlignment="1">
      <alignment vertical="center"/>
    </xf>
    <xf numFmtId="0" fontId="0" fillId="0" borderId="0" xfId="0" applyFont="1" applyAlignment="1">
      <alignment vertical="center"/>
    </xf>
    <xf numFmtId="0" fontId="0" fillId="0" borderId="0" xfId="0" applyFont="1" applyBorder="1" applyAlignment="1"/>
    <xf numFmtId="0" fontId="0" fillId="0" borderId="0" xfId="0" applyFont="1" applyFill="1" applyBorder="1"/>
    <xf numFmtId="9" fontId="19" fillId="0" borderId="6" xfId="0" applyNumberFormat="1" applyFont="1" applyFill="1" applyBorder="1" applyAlignment="1">
      <alignment vertical="center"/>
    </xf>
    <xf numFmtId="0" fontId="10" fillId="0" borderId="0" xfId="0" applyFont="1" applyFill="1" applyBorder="1" applyAlignment="1">
      <alignment horizontal="left"/>
    </xf>
    <xf numFmtId="0" fontId="0" fillId="0" borderId="0" xfId="0"/>
    <xf numFmtId="9" fontId="19" fillId="3" borderId="6" xfId="0" applyNumberFormat="1" applyFont="1" applyFill="1" applyBorder="1" applyAlignment="1">
      <alignment vertical="center"/>
    </xf>
    <xf numFmtId="0" fontId="3" fillId="0" borderId="5" xfId="0" applyFont="1" applyFill="1" applyBorder="1" applyAlignment="1">
      <alignment vertical="center"/>
    </xf>
    <xf numFmtId="0" fontId="3" fillId="0" borderId="4" xfId="0" applyFont="1" applyFill="1" applyBorder="1" applyAlignment="1">
      <alignment vertical="center"/>
    </xf>
    <xf numFmtId="0" fontId="0" fillId="0" borderId="6" xfId="0" applyFont="1" applyFill="1" applyBorder="1" applyAlignment="1">
      <alignment vertical="center"/>
    </xf>
    <xf numFmtId="0" fontId="0" fillId="0" borderId="5" xfId="0" applyFont="1" applyFill="1" applyBorder="1" applyAlignment="1">
      <alignment vertical="center"/>
    </xf>
    <xf numFmtId="0" fontId="0" fillId="0" borderId="6" xfId="0" applyFont="1" applyFill="1" applyBorder="1" applyAlignment="1">
      <alignment horizontal="center" vertical="center"/>
    </xf>
    <xf numFmtId="0" fontId="0" fillId="0" borderId="0" xfId="0" applyFill="1" applyAlignment="1">
      <alignmen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3" fillId="0" borderId="2" xfId="0" applyFont="1" applyFill="1" applyBorder="1" applyAlignment="1">
      <alignment horizontal="center" vertical="center"/>
    </xf>
    <xf numFmtId="0" fontId="7" fillId="0" borderId="3" xfId="0" applyFont="1" applyFill="1" applyBorder="1" applyAlignment="1">
      <alignment vertical="center"/>
    </xf>
    <xf numFmtId="0" fontId="3" fillId="2" borderId="4" xfId="0" applyFont="1" applyFill="1" applyBorder="1" applyAlignment="1">
      <alignment vertical="center"/>
    </xf>
    <xf numFmtId="0" fontId="0" fillId="2" borderId="4" xfId="0" applyFont="1" applyFill="1" applyBorder="1" applyAlignment="1">
      <alignment vertical="center"/>
    </xf>
    <xf numFmtId="0" fontId="10" fillId="41" borderId="0" xfId="0" applyFont="1" applyFill="1" applyBorder="1"/>
    <xf numFmtId="0" fontId="10" fillId="3" borderId="0" xfId="0" applyFont="1" applyFill="1" applyBorder="1"/>
    <xf numFmtId="9" fontId="0" fillId="3" borderId="6" xfId="0" applyNumberFormat="1" applyFont="1" applyFill="1" applyBorder="1" applyAlignment="1">
      <alignment vertical="center"/>
    </xf>
    <xf numFmtId="0" fontId="3" fillId="42" borderId="5" xfId="0" applyFont="1" applyFill="1" applyBorder="1" applyAlignment="1">
      <alignment vertical="center"/>
    </xf>
    <xf numFmtId="0" fontId="3" fillId="41" borderId="0" xfId="0" applyFont="1" applyFill="1" applyBorder="1"/>
    <xf numFmtId="0" fontId="3" fillId="3" borderId="0" xfId="0" applyFont="1" applyFill="1" applyBorder="1"/>
    <xf numFmtId="0" fontId="11" fillId="43" borderId="8" xfId="0" applyFont="1" applyFill="1" applyBorder="1"/>
    <xf numFmtId="0" fontId="11" fillId="43" borderId="15" xfId="0" applyFont="1" applyFill="1" applyBorder="1"/>
    <xf numFmtId="2" fontId="3" fillId="2" borderId="4" xfId="0" applyNumberFormat="1" applyFont="1" applyFill="1" applyBorder="1" applyAlignment="1">
      <alignment vertical="center"/>
    </xf>
    <xf numFmtId="2" fontId="0" fillId="3" borderId="5" xfId="0" applyNumberFormat="1" applyFont="1" applyFill="1" applyBorder="1" applyAlignment="1">
      <alignment vertical="center"/>
    </xf>
    <xf numFmtId="2" fontId="3" fillId="3" borderId="5" xfId="0" applyNumberFormat="1" applyFont="1" applyFill="1" applyBorder="1" applyAlignment="1">
      <alignment vertical="center"/>
    </xf>
    <xf numFmtId="2" fontId="0" fillId="0" borderId="0" xfId="1" applyNumberFormat="1" applyFont="1" applyFill="1" applyAlignment="1">
      <alignment vertical="center"/>
    </xf>
    <xf numFmtId="2" fontId="3" fillId="2" borderId="0" xfId="0" applyNumberFormat="1" applyFont="1" applyFill="1" applyBorder="1" applyAlignment="1">
      <alignment vertical="center"/>
    </xf>
    <xf numFmtId="2" fontId="3" fillId="3" borderId="4" xfId="0" applyNumberFormat="1" applyFont="1" applyFill="1" applyBorder="1" applyAlignment="1">
      <alignment vertical="center"/>
    </xf>
    <xf numFmtId="2" fontId="3" fillId="3" borderId="2" xfId="0" applyNumberFormat="1" applyFont="1" applyFill="1" applyBorder="1" applyAlignment="1">
      <alignment vertical="center"/>
    </xf>
    <xf numFmtId="2" fontId="3" fillId="3" borderId="1" xfId="0" applyNumberFormat="1" applyFont="1" applyFill="1" applyBorder="1" applyAlignment="1">
      <alignment vertical="center"/>
    </xf>
    <xf numFmtId="2" fontId="3" fillId="0" borderId="4" xfId="0" applyNumberFormat="1" applyFont="1" applyFill="1" applyBorder="1" applyAlignment="1">
      <alignment vertical="center"/>
    </xf>
    <xf numFmtId="2" fontId="3" fillId="0" borderId="4" xfId="0" applyNumberFormat="1" applyFont="1" applyBorder="1" applyAlignment="1">
      <alignment vertical="center"/>
    </xf>
    <xf numFmtId="216" fontId="3" fillId="3" borderId="1" xfId="0" applyNumberFormat="1" applyFont="1" applyFill="1" applyBorder="1" applyAlignment="1">
      <alignment vertical="center"/>
    </xf>
    <xf numFmtId="0" fontId="3" fillId="42" borderId="58" xfId="0" applyFont="1" applyFill="1" applyBorder="1" applyAlignment="1">
      <alignment vertical="center"/>
    </xf>
    <xf numFmtId="0" fontId="0" fillId="42" borderId="59" xfId="0" applyFill="1" applyBorder="1" applyAlignment="1">
      <alignment vertical="center"/>
    </xf>
    <xf numFmtId="38" fontId="3" fillId="0" borderId="5" xfId="0" applyNumberFormat="1" applyFont="1" applyBorder="1" applyAlignment="1">
      <alignment horizontal="right" vertical="center"/>
    </xf>
    <xf numFmtId="2" fontId="3" fillId="0" borderId="5" xfId="0" applyNumberFormat="1" applyFont="1" applyFill="1" applyBorder="1" applyAlignment="1">
      <alignment vertical="center"/>
    </xf>
    <xf numFmtId="218" fontId="3" fillId="3" borderId="5" xfId="0" applyNumberFormat="1" applyFont="1" applyFill="1" applyBorder="1" applyAlignment="1">
      <alignment vertical="center"/>
    </xf>
    <xf numFmtId="218" fontId="3" fillId="0" borderId="5" xfId="0" applyNumberFormat="1" applyFont="1" applyBorder="1" applyAlignment="1">
      <alignment vertical="center"/>
    </xf>
    <xf numFmtId="0" fontId="0" fillId="0" borderId="0" xfId="0" applyFont="1" applyFill="1" applyBorder="1" applyAlignment="1"/>
    <xf numFmtId="0" fontId="3" fillId="0" borderId="58" xfId="0" applyFont="1" applyFill="1" applyBorder="1" applyAlignment="1">
      <alignment vertical="center"/>
    </xf>
    <xf numFmtId="0" fontId="75" fillId="0" borderId="0" xfId="170" applyFont="1" applyFill="1" applyBorder="1"/>
    <xf numFmtId="0" fontId="76" fillId="0" borderId="0" xfId="196" applyFont="1" applyFill="1" applyBorder="1"/>
    <xf numFmtId="0" fontId="0" fillId="0" borderId="0" xfId="0" applyFill="1"/>
    <xf numFmtId="0" fontId="78" fillId="0" borderId="0" xfId="0" applyFont="1" applyFill="1" applyBorder="1" applyAlignment="1">
      <alignment horizontal="left"/>
    </xf>
    <xf numFmtId="0" fontId="3" fillId="0" borderId="0" xfId="0" applyFont="1"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3" fillId="0" borderId="0" xfId="0" applyFont="1" applyFill="1" applyBorder="1" applyAlignment="1">
      <alignment horizontal="left" vertical="center"/>
    </xf>
    <xf numFmtId="0" fontId="3" fillId="0" borderId="0" xfId="0" applyFont="1" applyFill="1" applyBorder="1"/>
    <xf numFmtId="0" fontId="0" fillId="0" borderId="4" xfId="0" applyFill="1" applyBorder="1"/>
    <xf numFmtId="0" fontId="3" fillId="0" borderId="4" xfId="0" applyFont="1" applyFill="1" applyBorder="1" applyAlignment="1">
      <alignment horizontal="left" vertical="center"/>
    </xf>
    <xf numFmtId="43" fontId="0" fillId="3" borderId="4" xfId="778" applyFont="1" applyFill="1" applyBorder="1"/>
    <xf numFmtId="9" fontId="0" fillId="3" borderId="4" xfId="1" applyFont="1" applyFill="1" applyBorder="1"/>
    <xf numFmtId="0" fontId="0" fillId="0" borderId="4" xfId="0" applyFont="1" applyFill="1" applyBorder="1" applyAlignment="1">
      <alignment horizontal="left" vertical="center"/>
    </xf>
    <xf numFmtId="0" fontId="0" fillId="0" borderId="60" xfId="0" applyFont="1" applyFill="1" applyBorder="1"/>
    <xf numFmtId="10" fontId="4" fillId="3" borderId="13" xfId="0" applyNumberFormat="1" applyFont="1" applyFill="1" applyBorder="1" applyAlignment="1">
      <alignment vertical="center"/>
    </xf>
    <xf numFmtId="49" fontId="71" fillId="0" borderId="0" xfId="0" applyNumberFormat="1" applyFont="1" applyFill="1" applyBorder="1" applyAlignment="1"/>
    <xf numFmtId="38" fontId="3" fillId="0" borderId="0" xfId="0" applyNumberFormat="1" applyFont="1" applyFill="1" applyBorder="1" applyAlignment="1">
      <alignment horizontal="right" vertical="center"/>
    </xf>
    <xf numFmtId="218" fontId="0" fillId="0" borderId="5" xfId="0" applyNumberFormat="1" applyFill="1" applyBorder="1" applyAlignment="1">
      <alignment vertical="center"/>
    </xf>
    <xf numFmtId="0" fontId="72" fillId="0" borderId="0" xfId="170" applyFont="1" applyFill="1" applyBorder="1"/>
    <xf numFmtId="0" fontId="73" fillId="0" borderId="0" xfId="196" applyFont="1" applyFill="1" applyBorder="1"/>
    <xf numFmtId="0" fontId="0" fillId="0" borderId="0" xfId="0" quotePrefix="1" applyFill="1" applyBorder="1" applyAlignment="1">
      <alignment horizontal="left" vertical="center" indent="2"/>
    </xf>
    <xf numFmtId="0" fontId="0" fillId="0" borderId="0" xfId="0" applyFill="1" applyBorder="1" applyAlignment="1">
      <alignment horizontal="left" vertical="center" indent="3"/>
    </xf>
    <xf numFmtId="43" fontId="0" fillId="0" borderId="0" xfId="778" applyFont="1" applyFill="1" applyBorder="1"/>
    <xf numFmtId="9" fontId="0" fillId="0" borderId="0" xfId="1" applyFont="1" applyFill="1" applyBorder="1"/>
    <xf numFmtId="0" fontId="3" fillId="0" borderId="0" xfId="778" applyNumberFormat="1" applyFont="1" applyFill="1" applyBorder="1"/>
    <xf numFmtId="0" fontId="0" fillId="0" borderId="4" xfId="0" applyFont="1" applyFill="1" applyBorder="1" applyAlignment="1">
      <alignment vertical="center" wrapText="1"/>
    </xf>
    <xf numFmtId="0" fontId="0" fillId="2" borderId="4" xfId="0" applyFont="1" applyFill="1" applyBorder="1" applyAlignment="1">
      <alignment vertical="center" wrapText="1"/>
    </xf>
    <xf numFmtId="0" fontId="0" fillId="0" borderId="4" xfId="0" applyFont="1" applyFill="1" applyBorder="1" applyAlignment="1">
      <alignment horizontal="left" vertical="center" indent="2"/>
    </xf>
    <xf numFmtId="0" fontId="0" fillId="0" borderId="4" xfId="0" applyFont="1" applyFill="1" applyBorder="1" applyAlignment="1">
      <alignment vertical="center"/>
    </xf>
    <xf numFmtId="1" fontId="0" fillId="0" borderId="6" xfId="0" applyNumberFormat="1" applyFill="1" applyBorder="1" applyAlignment="1">
      <alignment vertical="center"/>
    </xf>
    <xf numFmtId="2" fontId="0" fillId="0" borderId="0" xfId="0" applyNumberFormat="1" applyFill="1" applyBorder="1"/>
    <xf numFmtId="0" fontId="0" fillId="0" borderId="61" xfId="0" applyFill="1" applyBorder="1"/>
    <xf numFmtId="2" fontId="0" fillId="0" borderId="61" xfId="0" applyNumberFormat="1" applyFill="1" applyBorder="1"/>
    <xf numFmtId="43" fontId="3" fillId="3" borderId="4" xfId="778" applyFont="1" applyFill="1" applyBorder="1" applyAlignment="1">
      <alignment vertical="center"/>
    </xf>
    <xf numFmtId="0" fontId="3" fillId="3" borderId="2" xfId="0" applyNumberFormat="1" applyFont="1" applyFill="1" applyBorder="1" applyAlignment="1">
      <alignment vertical="center"/>
    </xf>
    <xf numFmtId="2" fontId="0" fillId="3" borderId="0" xfId="0" applyNumberFormat="1" applyFill="1" applyBorder="1"/>
    <xf numFmtId="2" fontId="0" fillId="3" borderId="61" xfId="0" applyNumberFormat="1" applyFill="1" applyBorder="1"/>
    <xf numFmtId="0" fontId="10" fillId="0" borderId="0" xfId="0" applyFont="1" applyAlignment="1">
      <alignment wrapText="1"/>
    </xf>
    <xf numFmtId="0" fontId="0" fillId="0" borderId="0" xfId="0" applyBorder="1" applyAlignment="1">
      <alignment wrapText="1"/>
    </xf>
    <xf numFmtId="2" fontId="0" fillId="0" borderId="0" xfId="0" applyNumberFormat="1" applyFill="1" applyBorder="1" applyAlignment="1">
      <alignment wrapText="1"/>
    </xf>
    <xf numFmtId="2" fontId="0" fillId="3" borderId="0" xfId="0" applyNumberFormat="1" applyFill="1" applyBorder="1" applyAlignment="1">
      <alignment wrapText="1"/>
    </xf>
    <xf numFmtId="49" fontId="3" fillId="0" borderId="0" xfId="0" applyNumberFormat="1" applyFont="1" applyFill="1" applyBorder="1" applyAlignment="1">
      <alignment horizontal="right"/>
    </xf>
    <xf numFmtId="0" fontId="3" fillId="0" borderId="0" xfId="0" applyFont="1" applyFill="1" applyBorder="1" applyAlignment="1">
      <alignment horizontal="right" wrapText="1"/>
    </xf>
    <xf numFmtId="0" fontId="8" fillId="0" borderId="4" xfId="0" applyFont="1" applyBorder="1" applyAlignment="1">
      <alignment vertical="center"/>
    </xf>
    <xf numFmtId="0" fontId="0" fillId="0" borderId="0" xfId="0" applyFill="1" applyBorder="1" applyAlignment="1">
      <alignment horizontal="left" indent="3"/>
    </xf>
    <xf numFmtId="0" fontId="0" fillId="0" borderId="0" xfId="0" applyFont="1" applyFill="1" applyBorder="1" applyAlignment="1">
      <alignment wrapText="1"/>
    </xf>
    <xf numFmtId="0" fontId="0" fillId="0" borderId="11" xfId="0" applyBorder="1" applyAlignment="1">
      <alignment horizontal="left" indent="2"/>
    </xf>
    <xf numFmtId="0" fontId="4" fillId="0" borderId="11" xfId="0" applyFont="1" applyBorder="1" applyAlignment="1">
      <alignment horizontal="left" indent="2"/>
    </xf>
    <xf numFmtId="0" fontId="4" fillId="0" borderId="0" xfId="0" quotePrefix="1" applyFont="1" applyFill="1" applyBorder="1" applyAlignment="1">
      <alignment horizontal="left" vertical="center" indent="1"/>
    </xf>
    <xf numFmtId="219" fontId="0" fillId="3" borderId="6" xfId="778" applyNumberFormat="1" applyFont="1" applyFill="1" applyBorder="1" applyAlignment="1">
      <alignment vertical="center"/>
    </xf>
    <xf numFmtId="0" fontId="0" fillId="0" borderId="0" xfId="0" applyFont="1" applyFill="1" applyBorder="1" applyAlignment="1">
      <alignment vertical="center"/>
    </xf>
    <xf numFmtId="0" fontId="0" fillId="0" borderId="0" xfId="0" applyFont="1" applyFill="1"/>
    <xf numFmtId="43" fontId="3" fillId="3" borderId="5" xfId="778" applyFont="1" applyFill="1" applyBorder="1" applyAlignment="1">
      <alignment vertical="center"/>
    </xf>
    <xf numFmtId="0" fontId="0" fillId="0" borderId="0" xfId="0" applyFont="1"/>
    <xf numFmtId="0" fontId="0" fillId="0" borderId="0" xfId="0" applyFont="1" applyFill="1" applyBorder="1" applyAlignment="1">
      <alignment horizontal="center"/>
    </xf>
    <xf numFmtId="0" fontId="0" fillId="3" borderId="0" xfId="0" applyFont="1" applyFill="1" applyBorder="1"/>
    <xf numFmtId="0" fontId="0" fillId="0" borderId="0" xfId="0" applyFont="1" applyFill="1" applyBorder="1" applyAlignment="1">
      <alignment horizontal="left"/>
    </xf>
    <xf numFmtId="0" fontId="0" fillId="41" borderId="0" xfId="0" applyFont="1" applyFill="1" applyBorder="1"/>
    <xf numFmtId="0" fontId="5" fillId="0" borderId="0" xfId="0" applyFont="1" applyFill="1" applyBorder="1"/>
    <xf numFmtId="0" fontId="0" fillId="42" borderId="59" xfId="0" applyFont="1" applyFill="1" applyBorder="1" applyAlignment="1">
      <alignment vertical="center"/>
    </xf>
    <xf numFmtId="0" fontId="0" fillId="0" borderId="0" xfId="0" applyFont="1" applyFill="1" applyAlignment="1">
      <alignment vertical="center"/>
    </xf>
    <xf numFmtId="0" fontId="0" fillId="0" borderId="6" xfId="0" applyFont="1" applyBorder="1" applyAlignment="1">
      <alignment horizontal="center" vertical="center"/>
    </xf>
    <xf numFmtId="0" fontId="0" fillId="0" borderId="59" xfId="0" applyFont="1" applyFill="1" applyBorder="1" applyAlignment="1">
      <alignment horizontal="center" vertical="center"/>
    </xf>
    <xf numFmtId="0" fontId="0" fillId="0" borderId="59" xfId="0" applyFont="1" applyFill="1" applyBorder="1" applyAlignment="1">
      <alignment vertical="center"/>
    </xf>
    <xf numFmtId="0" fontId="0" fillId="0" borderId="0" xfId="0" applyFont="1" applyAlignment="1">
      <alignment horizontal="center" vertical="center"/>
    </xf>
    <xf numFmtId="166" fontId="0" fillId="0" borderId="0" xfId="0" applyNumberFormat="1" applyFont="1" applyAlignment="1">
      <alignment vertical="center"/>
    </xf>
    <xf numFmtId="0" fontId="0" fillId="0" borderId="5" xfId="0" applyFont="1" applyBorder="1" applyAlignment="1">
      <alignment vertical="center"/>
    </xf>
    <xf numFmtId="43" fontId="0" fillId="3" borderId="0" xfId="778" applyFont="1" applyFill="1" applyBorder="1"/>
    <xf numFmtId="2" fontId="0" fillId="0" borderId="0" xfId="0" applyNumberFormat="1" applyFont="1" applyAlignment="1">
      <alignment vertical="center"/>
    </xf>
    <xf numFmtId="2" fontId="0" fillId="0" borderId="4" xfId="0" applyNumberFormat="1" applyFont="1" applyFill="1" applyBorder="1" applyAlignment="1">
      <alignment vertical="center"/>
    </xf>
    <xf numFmtId="166" fontId="0" fillId="0" borderId="0" xfId="0" applyNumberFormat="1" applyFont="1" applyFill="1" applyAlignment="1">
      <alignment vertical="center"/>
    </xf>
    <xf numFmtId="0" fontId="0" fillId="0" borderId="0" xfId="0" applyFont="1" applyFill="1" applyAlignment="1">
      <alignment horizontal="center" vertical="center"/>
    </xf>
    <xf numFmtId="2" fontId="0" fillId="0" borderId="0" xfId="0" applyNumberFormat="1" applyFont="1" applyFill="1" applyAlignment="1">
      <alignment vertical="center"/>
    </xf>
    <xf numFmtId="2" fontId="0" fillId="0" borderId="0" xfId="0" quotePrefix="1" applyNumberFormat="1" applyFont="1" applyFill="1" applyAlignment="1">
      <alignment vertical="center"/>
    </xf>
    <xf numFmtId="2" fontId="3" fillId="41" borderId="56" xfId="0" applyNumberFormat="1" applyFont="1" applyFill="1" applyBorder="1" applyAlignment="1">
      <alignment vertical="center"/>
    </xf>
    <xf numFmtId="2" fontId="3" fillId="0" borderId="57" xfId="0" applyNumberFormat="1" applyFont="1" applyFill="1" applyBorder="1" applyAlignment="1">
      <alignment vertical="center"/>
    </xf>
    <xf numFmtId="2" fontId="3" fillId="3" borderId="57" xfId="0" applyNumberFormat="1" applyFont="1" applyFill="1" applyBorder="1" applyAlignment="1">
      <alignment vertical="center"/>
    </xf>
    <xf numFmtId="167" fontId="0" fillId="0" borderId="4" xfId="0" applyNumberFormat="1" applyFont="1" applyBorder="1" applyAlignment="1">
      <alignment horizontal="right" vertical="center"/>
    </xf>
    <xf numFmtId="0" fontId="0" fillId="42" borderId="4" xfId="0" applyFont="1" applyFill="1" applyBorder="1" applyAlignment="1">
      <alignment vertical="center"/>
    </xf>
    <xf numFmtId="216" fontId="0" fillId="3" borderId="4" xfId="0" applyNumberFormat="1" applyFont="1" applyFill="1" applyBorder="1" applyAlignment="1">
      <alignment vertical="center"/>
    </xf>
    <xf numFmtId="216" fontId="0" fillId="0" borderId="0" xfId="0" applyNumberFormat="1" applyFont="1" applyAlignment="1">
      <alignment vertical="center"/>
    </xf>
    <xf numFmtId="218" fontId="0" fillId="0" borderId="0" xfId="0" applyNumberFormat="1" applyFont="1" applyAlignment="1">
      <alignment vertical="center"/>
    </xf>
    <xf numFmtId="0" fontId="0" fillId="0" borderId="0" xfId="0" applyFont="1" applyBorder="1" applyAlignment="1">
      <alignment horizontal="center" vertical="center"/>
    </xf>
    <xf numFmtId="0" fontId="0" fillId="0" borderId="10" xfId="0" applyFont="1" applyBorder="1"/>
    <xf numFmtId="0" fontId="0" fillId="0" borderId="11" xfId="0" applyFont="1" applyBorder="1"/>
    <xf numFmtId="38" fontId="0" fillId="0" borderId="0" xfId="0" applyNumberFormat="1" applyFont="1" applyBorder="1"/>
    <xf numFmtId="9" fontId="0" fillId="0" borderId="0" xfId="0" applyNumberFormat="1" applyFont="1" applyFill="1" applyBorder="1" applyAlignment="1">
      <alignment vertical="center"/>
    </xf>
    <xf numFmtId="0" fontId="0" fillId="0" borderId="14" xfId="0" applyFont="1" applyBorder="1"/>
    <xf numFmtId="0" fontId="81" fillId="0" borderId="4" xfId="0" applyFont="1" applyBorder="1" applyAlignment="1">
      <alignment vertical="center"/>
    </xf>
    <xf numFmtId="49" fontId="81" fillId="0" borderId="4" xfId="0" applyNumberFormat="1" applyFont="1" applyBorder="1" applyAlignment="1">
      <alignment horizontal="right" vertical="center"/>
    </xf>
    <xf numFmtId="38" fontId="7" fillId="0" borderId="62" xfId="0" applyNumberFormat="1" applyFont="1" applyBorder="1" applyAlignment="1">
      <alignment horizontal="right" vertical="center"/>
    </xf>
    <xf numFmtId="0" fontId="3" fillId="0" borderId="6" xfId="0" applyFont="1" applyBorder="1" applyAlignment="1">
      <alignment horizontal="center" vertical="center"/>
    </xf>
    <xf numFmtId="49" fontId="55" fillId="0" borderId="62" xfId="0" applyNumberFormat="1" applyFont="1" applyFill="1" applyBorder="1" applyAlignment="1">
      <alignment horizontal="right"/>
    </xf>
    <xf numFmtId="0" fontId="55" fillId="0" borderId="63" xfId="170" applyFont="1" applyFill="1" applyBorder="1" applyAlignment="1">
      <alignment horizontal="right"/>
    </xf>
    <xf numFmtId="0" fontId="55" fillId="0" borderId="63" xfId="196" applyFont="1" applyFill="1" applyBorder="1" applyAlignment="1">
      <alignment horizontal="right"/>
    </xf>
    <xf numFmtId="218" fontId="0" fillId="0" borderId="5" xfId="0" applyNumberFormat="1" applyFont="1" applyFill="1" applyBorder="1" applyAlignment="1">
      <alignment vertical="center"/>
    </xf>
    <xf numFmtId="0" fontId="4" fillId="0" borderId="0" xfId="0" applyFont="1" applyFill="1" applyBorder="1" applyAlignment="1">
      <alignment horizontal="left" vertical="center"/>
    </xf>
    <xf numFmtId="0" fontId="4" fillId="0" borderId="0" xfId="0" quotePrefix="1" applyFont="1" applyFill="1" applyBorder="1" applyAlignment="1">
      <alignment horizontal="left" indent="1"/>
    </xf>
    <xf numFmtId="9" fontId="0" fillId="2" borderId="4" xfId="0" applyNumberFormat="1" applyFont="1" applyFill="1" applyBorder="1" applyAlignment="1">
      <alignment vertical="center"/>
    </xf>
    <xf numFmtId="170" fontId="3" fillId="3" borderId="4" xfId="1" applyNumberFormat="1" applyFont="1" applyFill="1" applyBorder="1"/>
    <xf numFmtId="170" fontId="3" fillId="3" borderId="4" xfId="1" applyNumberFormat="1" applyFont="1" applyFill="1" applyBorder="1" applyAlignment="1">
      <alignment vertical="center"/>
    </xf>
    <xf numFmtId="220" fontId="0" fillId="0" borderId="0" xfId="0" applyNumberFormat="1" applyFont="1" applyBorder="1"/>
    <xf numFmtId="219" fontId="3" fillId="3" borderId="4" xfId="778" applyNumberFormat="1" applyFont="1" applyFill="1" applyBorder="1" applyAlignment="1">
      <alignment vertical="center"/>
    </xf>
    <xf numFmtId="9" fontId="3" fillId="2" borderId="4" xfId="0" applyNumberFormat="1" applyFont="1" applyFill="1" applyBorder="1" applyAlignment="1">
      <alignment vertical="center"/>
    </xf>
    <xf numFmtId="0" fontId="3" fillId="0" borderId="4" xfId="0" applyFont="1" applyFill="1" applyBorder="1" applyAlignment="1">
      <alignment horizontal="right"/>
    </xf>
    <xf numFmtId="0" fontId="3" fillId="0" borderId="4" xfId="0" applyFont="1" applyFill="1" applyBorder="1" applyAlignment="1">
      <alignment horizontal="right" vertical="center"/>
    </xf>
    <xf numFmtId="0" fontId="0" fillId="2" borderId="7" xfId="0" applyFill="1" applyBorder="1"/>
    <xf numFmtId="219" fontId="3" fillId="3" borderId="0" xfId="778" applyNumberFormat="1" applyFont="1" applyFill="1" applyBorder="1" applyAlignment="1">
      <alignment vertical="center"/>
    </xf>
    <xf numFmtId="0" fontId="0" fillId="0" borderId="0" xfId="0" applyFont="1" applyFill="1" applyBorder="1" applyAlignment="1">
      <alignment horizontal="center" vertical="center"/>
    </xf>
    <xf numFmtId="219" fontId="0" fillId="2" borderId="4" xfId="778" applyNumberFormat="1" applyFont="1" applyFill="1" applyBorder="1" applyAlignment="1">
      <alignment vertical="center"/>
    </xf>
    <xf numFmtId="219" fontId="3" fillId="0" borderId="0" xfId="778" applyNumberFormat="1" applyFont="1" applyFill="1" applyBorder="1" applyAlignment="1">
      <alignment vertical="center"/>
    </xf>
    <xf numFmtId="0" fontId="0" fillId="2" borderId="0" xfId="0" applyFont="1" applyFill="1"/>
    <xf numFmtId="0" fontId="0" fillId="3" borderId="5" xfId="0" applyNumberFormat="1" applyFont="1" applyFill="1" applyBorder="1" applyAlignment="1">
      <alignment vertical="center"/>
    </xf>
    <xf numFmtId="0" fontId="0" fillId="2" borderId="4" xfId="0" applyFill="1" applyBorder="1" applyAlignment="1">
      <alignment horizontal="left" vertical="center"/>
    </xf>
    <xf numFmtId="0" fontId="0" fillId="0" borderId="0" xfId="0" applyFill="1" applyBorder="1" applyAlignment="1">
      <alignment horizontal="left" vertical="center" indent="4"/>
    </xf>
    <xf numFmtId="0" fontId="0" fillId="0" borderId="61" xfId="0" applyFill="1" applyBorder="1" applyAlignment="1">
      <alignment horizontal="left" vertical="center" indent="4"/>
    </xf>
    <xf numFmtId="0" fontId="0" fillId="0" borderId="0" xfId="0" applyFill="1" applyBorder="1" applyAlignment="1">
      <alignment horizontal="center" vertical="center"/>
    </xf>
    <xf numFmtId="0" fontId="0" fillId="0" borderId="61" xfId="0" applyFill="1" applyBorder="1" applyAlignment="1">
      <alignment horizontal="center" vertical="center"/>
    </xf>
    <xf numFmtId="0" fontId="55" fillId="0" borderId="62" xfId="0" applyNumberFormat="1" applyFont="1" applyFill="1" applyBorder="1" applyAlignment="1">
      <alignment horizontal="right"/>
    </xf>
  </cellXfs>
  <cellStyles count="779">
    <cellStyle name="# ##0" xfId="49"/>
    <cellStyle name="# ##0 2" xfId="50"/>
    <cellStyle name="# ##0 2 2" xfId="51"/>
    <cellStyle name="# ##0 2 3" xfId="52"/>
    <cellStyle name="# ##0 3" xfId="53"/>
    <cellStyle name="# ##0,00" xfId="3"/>
    <cellStyle name="# ##0,00;-# ##0,00;" xfId="4"/>
    <cellStyle name="# ##0,00;-# ##0,00; 2" xfId="54"/>
    <cellStyle name="# ##0,00;-# ##0,00; 3" xfId="55"/>
    <cellStyle name="# ##0,00;-# ##0,00; 4" xfId="56"/>
    <cellStyle name="# ##0,00;-# ##0,00; 4 2" xfId="57"/>
    <cellStyle name="# ##0,00;-# ##0,00; 4 3" xfId="58"/>
    <cellStyle name="# ##0,00;-# ##0,00; 5" xfId="59"/>
    <cellStyle name="$" xfId="60"/>
    <cellStyle name="£" xfId="61"/>
    <cellStyle name="0" xfId="5"/>
    <cellStyle name="0 2" xfId="62"/>
    <cellStyle name="0 3" xfId="63"/>
    <cellStyle name="0 4" xfId="64"/>
    <cellStyle name="0,0" xfId="65"/>
    <cellStyle name="0,0 2" xfId="66"/>
    <cellStyle name="0,00&quot; %&quot;;-0,00&quot; %&quot;;" xfId="6"/>
    <cellStyle name="0,00%" xfId="67"/>
    <cellStyle name="0,00% 2" xfId="68"/>
    <cellStyle name="0,00%;-0,00%;" xfId="7"/>
    <cellStyle name="01- 0 ---------------" xfId="69"/>
    <cellStyle name="02- # ##0" xfId="70"/>
    <cellStyle name="03- 0,00" xfId="71"/>
    <cellStyle name="04- # ##0,00" xfId="72"/>
    <cellStyle name="05- 0%" xfId="73"/>
    <cellStyle name="06- 0,0%" xfId="74"/>
    <cellStyle name="07- 0,00%" xfId="75"/>
    <cellStyle name="11 •  0" xfId="8"/>
    <cellStyle name="11- 0;-0; -----------" xfId="76"/>
    <cellStyle name="12- # ##0;-# ##0;" xfId="77"/>
    <cellStyle name="12 •  # ##0" xfId="9"/>
    <cellStyle name="13 •  # ##0,00" xfId="10"/>
    <cellStyle name="13- 0,00;-0,00;" xfId="78"/>
    <cellStyle name="14- # ##0,00;-# ##0,00;" xfId="79"/>
    <cellStyle name="15- 0%;-0%;" xfId="80"/>
    <cellStyle name="16- 0,0%;-0,0%;" xfId="81"/>
    <cellStyle name="17 •  0%" xfId="11"/>
    <cellStyle name="17- 0,00%;-0,00%;" xfId="82"/>
    <cellStyle name="18 •  0,0%" xfId="12"/>
    <cellStyle name="19 •  0,00%" xfId="13"/>
    <cellStyle name="20 ________ cadre fin" xfId="14"/>
    <cellStyle name="20 % - Accent1 2" xfId="83"/>
    <cellStyle name="20 % - Accent1 2 2" xfId="395"/>
    <cellStyle name="20 % - Accent2 2" xfId="84"/>
    <cellStyle name="20 % - Accent2 2 2" xfId="396"/>
    <cellStyle name="20 % - Accent3 2" xfId="85"/>
    <cellStyle name="20 % - Accent3 2 2" xfId="397"/>
    <cellStyle name="20 % - Accent4 2" xfId="86"/>
    <cellStyle name="20 % - Accent4 2 2" xfId="398"/>
    <cellStyle name="20 % - Accent5 2" xfId="87"/>
    <cellStyle name="20 % - Accent6 2" xfId="88"/>
    <cellStyle name="20% - Accent1" xfId="89"/>
    <cellStyle name="20% - Accent2" xfId="90"/>
    <cellStyle name="20% - Accent3" xfId="91"/>
    <cellStyle name="20% - Accent4" xfId="92"/>
    <cellStyle name="20% - Accent5" xfId="93"/>
    <cellStyle name="20% - Accent5 2" xfId="777"/>
    <cellStyle name="20% - Accent6" xfId="94"/>
    <cellStyle name="21- +0;-0; ----------" xfId="95"/>
    <cellStyle name="21 •  0;-0;" xfId="15"/>
    <cellStyle name="21 •  0;-0; 2" xfId="399"/>
    <cellStyle name="21 •  0;-0; 2 2" xfId="589"/>
    <cellStyle name="21 •  0;-0; 3" xfId="583"/>
    <cellStyle name="22- +# ##0;-# ##0;" xfId="96"/>
    <cellStyle name="22 •  # ##0;-# ##0;" xfId="16"/>
    <cellStyle name="22 •  # ##0;-# ##0; 2" xfId="400"/>
    <cellStyle name="22 •  # ##0;-# ##0; 2 2" xfId="561"/>
    <cellStyle name="22 •  # ##0;-# ##0; 3" xfId="599"/>
    <cellStyle name="23- +0,00;-0,00;" xfId="97"/>
    <cellStyle name="23 •  # ##0,00;-# ##0,00;" xfId="17"/>
    <cellStyle name="24- +# ##0,00;-# ##0,00;" xfId="98"/>
    <cellStyle name="25- +0%;-0%;" xfId="99"/>
    <cellStyle name="26- +0,0%;-0,0%;" xfId="100"/>
    <cellStyle name="27- +0,00%;-0,00%;" xfId="101"/>
    <cellStyle name="27 •  0%;-0%;" xfId="18"/>
    <cellStyle name="28 •  0,0%;-0,0%;" xfId="19"/>
    <cellStyle name="29 •  0,00%;-0,00%;" xfId="20"/>
    <cellStyle name="30 ________ cadre épais" xfId="21"/>
    <cellStyle name="31 •  +0;-0;" xfId="22"/>
    <cellStyle name="31- 0;-0[Rouge]; ----" xfId="102"/>
    <cellStyle name="32- # ##0;-# ##0[Rouge];" xfId="103"/>
    <cellStyle name="32 •  +# ##0;-# ##0;" xfId="23"/>
    <cellStyle name="33 •  +# ##0,00;-# ##0,00;" xfId="24"/>
    <cellStyle name="33- 0,00;-0,00[Rouge];" xfId="104"/>
    <cellStyle name="34- # ##0,00;-# ##0,00[Rouge];" xfId="105"/>
    <cellStyle name="35- 0%;-0%[Rouge];" xfId="106"/>
    <cellStyle name="36- 0,0%;-0,0%[Rouge];" xfId="107"/>
    <cellStyle name="37 •  +0%;-0%;" xfId="25"/>
    <cellStyle name="37- 0,00%;-0,00%[Rouge];" xfId="108"/>
    <cellStyle name="38 •  +0,0%;-0,0%;" xfId="26"/>
    <cellStyle name="39 •  +0,00%;-0,00%;" xfId="27"/>
    <cellStyle name="40 ________ cadre moyen" xfId="28"/>
    <cellStyle name="40 % - Accent1 2" xfId="109"/>
    <cellStyle name="40 % - Accent1 2 2" xfId="401"/>
    <cellStyle name="40 % - Accent2 2" xfId="110"/>
    <cellStyle name="40 % - Accent3 2" xfId="111"/>
    <cellStyle name="40 % - Accent3 2 2" xfId="402"/>
    <cellStyle name="40 % - Accent4 2" xfId="112"/>
    <cellStyle name="40 % - Accent4 2 2" xfId="403"/>
    <cellStyle name="40 % - Accent5 2" xfId="113"/>
    <cellStyle name="40 % - Accent6 2" xfId="114"/>
    <cellStyle name="40 % - Accent6 2 2" xfId="404"/>
    <cellStyle name="40% - Accent1" xfId="115"/>
    <cellStyle name="40% - Accent2" xfId="116"/>
    <cellStyle name="40% - Accent3" xfId="117"/>
    <cellStyle name="40% - Accent4" xfId="118"/>
    <cellStyle name="40% - Accent5" xfId="119"/>
    <cellStyle name="40% - Accent6" xfId="120"/>
    <cellStyle name="41 •  Date &quot;JJ-MM-AA&quot; (centrée)" xfId="29"/>
    <cellStyle name="41 •  Date &quot;JJ-MM-AA&quot; (centrée) 2" xfId="121"/>
    <cellStyle name="41 •  Date &quot;JJ-MM-AAAA&quot; (centrée)" xfId="30"/>
    <cellStyle name="42 •  Date &quot;MMMM AAAA&quot; (gauche)" xfId="31"/>
    <cellStyle name="44444" xfId="122"/>
    <cellStyle name="50 ________ cadre double" xfId="32"/>
    <cellStyle name="51 •  Recopier" xfId="33"/>
    <cellStyle name="51 •  Recopier 2" xfId="123"/>
    <cellStyle name="52 •  Case ombrée" xfId="34"/>
    <cellStyle name="52 •  Case ombrée 2" xfId="124"/>
    <cellStyle name="53 •  Case noire" xfId="35"/>
    <cellStyle name="53 •  Case noire 2" xfId="125"/>
    <cellStyle name="54 •  Case hachurée" xfId="36"/>
    <cellStyle name="54 •  Case hachurée 2" xfId="126"/>
    <cellStyle name="58 •  Times 12 gras" xfId="37"/>
    <cellStyle name="58 •  Times 12 gras 2" xfId="127"/>
    <cellStyle name="58 •  Times 12 gras 2 2" xfId="576"/>
    <cellStyle name="58 •  Times 12 gras 3" xfId="581"/>
    <cellStyle name="59 •  Times 14 gras" xfId="38"/>
    <cellStyle name="59 •  Times 14 gras 2" xfId="128"/>
    <cellStyle name="59 •  Times 14 gras 2 2" xfId="575"/>
    <cellStyle name="59 •  Times 14 gras 3" xfId="580"/>
    <cellStyle name="60 • Vertical" xfId="39"/>
    <cellStyle name="60 • Vertical 2" xfId="129"/>
    <cellStyle name="60 % - Accent1 2" xfId="130"/>
    <cellStyle name="60 % - Accent1 2 2" xfId="405"/>
    <cellStyle name="60 % - Accent2 2" xfId="131"/>
    <cellStyle name="60 % - Accent3 2" xfId="132"/>
    <cellStyle name="60 % - Accent3 2 2" xfId="406"/>
    <cellStyle name="60 % - Accent4 2" xfId="133"/>
    <cellStyle name="60 % - Accent4 2 2" xfId="407"/>
    <cellStyle name="60 % - Accent5 2" xfId="134"/>
    <cellStyle name="60 % - Accent6 2" xfId="135"/>
    <cellStyle name="60 % - Accent6 2 2" xfId="408"/>
    <cellStyle name="60% - Accent1" xfId="136"/>
    <cellStyle name="60% - Accent2" xfId="137"/>
    <cellStyle name="60% - Accent3" xfId="138"/>
    <cellStyle name="60% - Accent4" xfId="139"/>
    <cellStyle name="60% - Accent5" xfId="140"/>
    <cellStyle name="60% - Accent6" xfId="141"/>
    <cellStyle name="60% - Accent6 2" xfId="775"/>
    <cellStyle name="Accent1 2" xfId="142"/>
    <cellStyle name="Accent1 2 2" xfId="409"/>
    <cellStyle name="Accent2 2" xfId="143"/>
    <cellStyle name="Accent2 2 2" xfId="410"/>
    <cellStyle name="Accent3 2" xfId="144"/>
    <cellStyle name="Accent4 2" xfId="145"/>
    <cellStyle name="Accent4 2 2" xfId="411"/>
    <cellStyle name="Accent5 2" xfId="146"/>
    <cellStyle name="Accent6 2" xfId="147"/>
    <cellStyle name="adi" xfId="326"/>
    <cellStyle name="Avertissement 2" xfId="148"/>
    <cellStyle name="Avertissement 2 2" xfId="412"/>
    <cellStyle name="Bad" xfId="149"/>
    <cellStyle name="Bad 2" xfId="774"/>
    <cellStyle name="Budgeted Holidays" xfId="327"/>
    <cellStyle name="Caché" xfId="328"/>
    <cellStyle name="Cadre" xfId="329"/>
    <cellStyle name="Cadre 2" xfId="413"/>
    <cellStyle name="Cadre 2 2" xfId="466"/>
    <cellStyle name="Cadre 2 2 2" xfId="682"/>
    <cellStyle name="Cadre 2 3" xfId="565"/>
    <cellStyle name="Cadre 3" xfId="467"/>
    <cellStyle name="Cadre 3 2" xfId="683"/>
    <cellStyle name="Cadre 4" xfId="590"/>
    <cellStyle name="Calcul 2" xfId="150"/>
    <cellStyle name="Calcul 2 2" xfId="414"/>
    <cellStyle name="Calcul 2 2 2" xfId="593"/>
    <cellStyle name="Calcul 2 2 3" xfId="588"/>
    <cellStyle name="Calcul 2 3" xfId="468"/>
    <cellStyle name="Calcul 2 3 2" xfId="601"/>
    <cellStyle name="Calcul 2 3 3" xfId="684"/>
    <cellStyle name="Calcul 2 4" xfId="469"/>
    <cellStyle name="Calcul 2 4 2" xfId="602"/>
    <cellStyle name="Calcul 2 4 3" xfId="685"/>
    <cellStyle name="Calcul 2 5" xfId="470"/>
    <cellStyle name="Calcul 2 5 2" xfId="603"/>
    <cellStyle name="Calcul 2 5 3" xfId="686"/>
    <cellStyle name="Calcul 2 6" xfId="471"/>
    <cellStyle name="Calcul 2 6 2" xfId="604"/>
    <cellStyle name="Calcul 2 6 3" xfId="687"/>
    <cellStyle name="Calcul 2 7" xfId="472"/>
    <cellStyle name="Calcul 2 7 2" xfId="605"/>
    <cellStyle name="Calcul 2 7 3" xfId="688"/>
    <cellStyle name="Calcul 2 8" xfId="567"/>
    <cellStyle name="Calcul 2 9" xfId="562"/>
    <cellStyle name="Calculation" xfId="151"/>
    <cellStyle name="Calculation 2" xfId="473"/>
    <cellStyle name="Calculation 2 2" xfId="474"/>
    <cellStyle name="Calculation 2 2 2" xfId="607"/>
    <cellStyle name="Calculation 2 2 3" xfId="690"/>
    <cellStyle name="Calculation 2 3" xfId="475"/>
    <cellStyle name="Calculation 2 3 2" xfId="608"/>
    <cellStyle name="Calculation 2 3 3" xfId="691"/>
    <cellStyle name="Calculation 2 4" xfId="476"/>
    <cellStyle name="Calculation 2 4 2" xfId="609"/>
    <cellStyle name="Calculation 2 4 3" xfId="692"/>
    <cellStyle name="Calculation 2 5" xfId="477"/>
    <cellStyle name="Calculation 2 5 2" xfId="610"/>
    <cellStyle name="Calculation 2 5 3" xfId="693"/>
    <cellStyle name="Calculation 2 6" xfId="478"/>
    <cellStyle name="Calculation 2 6 2" xfId="611"/>
    <cellStyle name="Calculation 2 6 3" xfId="694"/>
    <cellStyle name="Calculation 2 7" xfId="479"/>
    <cellStyle name="Calculation 2 7 2" xfId="612"/>
    <cellStyle name="Calculation 2 7 3" xfId="695"/>
    <cellStyle name="Calculation 2 8" xfId="606"/>
    <cellStyle name="Calculation 2 9" xfId="689"/>
    <cellStyle name="Calculation 3" xfId="480"/>
    <cellStyle name="Calculation 3 2" xfId="613"/>
    <cellStyle name="Calculation 3 3" xfId="696"/>
    <cellStyle name="Calculation 4" xfId="546"/>
    <cellStyle name="Calculation 4 2" xfId="676"/>
    <cellStyle name="Calculation 4 3" xfId="759"/>
    <cellStyle name="Calculation 5" xfId="568"/>
    <cellStyle name="Calculation 6" xfId="596"/>
    <cellStyle name="category" xfId="330"/>
    <cellStyle name="Cellule liée 2" xfId="152"/>
    <cellStyle name="Centré erg" xfId="415"/>
    <cellStyle name="charte" xfId="331"/>
    <cellStyle name="Check Cell" xfId="153"/>
    <cellStyle name="Comma" xfId="778" builtinId="3"/>
    <cellStyle name="Comma [0]" xfId="332"/>
    <cellStyle name="Comma [0] 2" xfId="416"/>
    <cellStyle name="Comma0" xfId="333"/>
    <cellStyle name="Comma0 2" xfId="417"/>
    <cellStyle name="Commentaire 2" xfId="154"/>
    <cellStyle name="Commentaire 2 2" xfId="418"/>
    <cellStyle name="Commentaire 2 3" xfId="481"/>
    <cellStyle name="Commentaire 2 3 2" xfId="614"/>
    <cellStyle name="Commentaire 2 3 3" xfId="697"/>
    <cellStyle name="Commentaire 2 4" xfId="482"/>
    <cellStyle name="Commentaire 2 4 2" xfId="615"/>
    <cellStyle name="Commentaire 2 4 3" xfId="698"/>
    <cellStyle name="Commentaire 2 5" xfId="483"/>
    <cellStyle name="Commentaire 2 5 2" xfId="616"/>
    <cellStyle name="Commentaire 2 5 3" xfId="699"/>
    <cellStyle name="Commentaire 2 6" xfId="484"/>
    <cellStyle name="Commentaire 2 6 2" xfId="617"/>
    <cellStyle name="Commentaire 2 6 3" xfId="700"/>
    <cellStyle name="Commentaire 2 7" xfId="485"/>
    <cellStyle name="Commentaire 2 7 2" xfId="618"/>
    <cellStyle name="Commentaire 2 7 3" xfId="701"/>
    <cellStyle name="Commentaire 2 8" xfId="569"/>
    <cellStyle name="Commentaire 2 9" xfId="586"/>
    <cellStyle name="Contour double" xfId="40"/>
    <cellStyle name="Contour double 2" xfId="155"/>
    <cellStyle name="Contour épais" xfId="41"/>
    <cellStyle name="Contour épais 2" xfId="156"/>
    <cellStyle name="Contour fin" xfId="42"/>
    <cellStyle name="Contour fin 2" xfId="157"/>
    <cellStyle name="Contour fin 2 2" xfId="574"/>
    <cellStyle name="Contour fin 3" xfId="579"/>
    <cellStyle name="Coût" xfId="334"/>
    <cellStyle name="Currency $" xfId="335"/>
    <cellStyle name="Currency [0]" xfId="336"/>
    <cellStyle name="Currency [0] 2" xfId="419"/>
    <cellStyle name="Currency 2" xfId="337"/>
    <cellStyle name="Currency 2 2" xfId="420"/>
    <cellStyle name="Currency 3" xfId="338"/>
    <cellStyle name="Currency 4" xfId="769"/>
    <cellStyle name="Currency0" xfId="339"/>
    <cellStyle name="Currency0 2" xfId="421"/>
    <cellStyle name="Cyan_button_style" xfId="340"/>
    <cellStyle name="Date" xfId="158"/>
    <cellStyle name="Date anglaise" xfId="341"/>
    <cellStyle name="Date centrée" xfId="159"/>
    <cellStyle name="Date centrée 2" xfId="160"/>
    <cellStyle name="date centrée jj-mm-aa" xfId="43"/>
    <cellStyle name="Date mois" xfId="342"/>
    <cellStyle name="Date saisie" xfId="343"/>
    <cellStyle name="Date_Contractors &amp; temporary" xfId="344"/>
    <cellStyle name="Déf_kLoc" xfId="345"/>
    <cellStyle name="DM" xfId="161"/>
    <cellStyle name="Donnée" xfId="346"/>
    <cellStyle name="Donnée 2" xfId="486"/>
    <cellStyle name="Donnée 3" xfId="487"/>
    <cellStyle name="Emilie" xfId="347"/>
    <cellStyle name="Entrée 2" xfId="162"/>
    <cellStyle name="Entrée 2 2" xfId="422"/>
    <cellStyle name="Entrée 2 2 2" xfId="595"/>
    <cellStyle name="Entrée 2 2 3" xfId="560"/>
    <cellStyle name="Entrée 2 3" xfId="488"/>
    <cellStyle name="Entrée 2 3 2" xfId="619"/>
    <cellStyle name="Entrée 2 3 3" xfId="702"/>
    <cellStyle name="Entrée 2 4" xfId="489"/>
    <cellStyle name="Entrée 2 4 2" xfId="620"/>
    <cellStyle name="Entrée 2 4 3" xfId="703"/>
    <cellStyle name="Entrée 2 5" xfId="490"/>
    <cellStyle name="Entrée 2 5 2" xfId="621"/>
    <cellStyle name="Entrée 2 5 3" xfId="704"/>
    <cellStyle name="Entrée 2 6" xfId="491"/>
    <cellStyle name="Entrée 2 6 2" xfId="622"/>
    <cellStyle name="Entrée 2 6 3" xfId="705"/>
    <cellStyle name="Entrée 2 7" xfId="492"/>
    <cellStyle name="Entrée 2 7 2" xfId="623"/>
    <cellStyle name="Entrée 2 7 3" xfId="706"/>
    <cellStyle name="Entrée 2 8" xfId="571"/>
    <cellStyle name="Entrée 2 9" xfId="573"/>
    <cellStyle name="Euro" xfId="44"/>
    <cellStyle name="Euro 2" xfId="164"/>
    <cellStyle name="Euro 2 2" xfId="165"/>
    <cellStyle name="Euro 2 2 2" xfId="423"/>
    <cellStyle name="Euro 2 2 3" xfId="547"/>
    <cellStyle name="Euro 2 3" xfId="166"/>
    <cellStyle name="Euro 2 4" xfId="424"/>
    <cellStyle name="Euro 3" xfId="167"/>
    <cellStyle name="Euro 3 2" xfId="425"/>
    <cellStyle name="Euro 3 3" xfId="426"/>
    <cellStyle name="Euro 3 4" xfId="427"/>
    <cellStyle name="Euro 3 5" xfId="428"/>
    <cellStyle name="Euro 3 6" xfId="548"/>
    <cellStyle name="Euro 4" xfId="168"/>
    <cellStyle name="Euro 5" xfId="429"/>
    <cellStyle name="Euro 6" xfId="430"/>
    <cellStyle name="Euro 7" xfId="431"/>
    <cellStyle name="Euro 8" xfId="163"/>
    <cellStyle name="Euro_Coûts de production budget excel 2013" xfId="432"/>
    <cellStyle name="Explanatory Text" xfId="169"/>
    <cellStyle name="Fixé" xfId="348"/>
    <cellStyle name="Fixed" xfId="349"/>
    <cellStyle name="Fixed 2" xfId="433"/>
    <cellStyle name="Good" xfId="170"/>
    <cellStyle name="Good 2" xfId="773"/>
    <cellStyle name="Grey" xfId="350"/>
    <cellStyle name="H_Déf" xfId="351"/>
    <cellStyle name="H_Déf_09SBP2 2010-2012 Slides" xfId="352"/>
    <cellStyle name="H_Déf_09SBP2 2010-2012 Slides_1" xfId="353"/>
    <cellStyle name="H_Déf_09SBP2 2010-2012 Slides_Budget 2009 Sofradir Group - Sept 11 (pi)" xfId="354"/>
    <cellStyle name="H_Déf_09SBP2 Optimum 2011 formats v1" xfId="355"/>
    <cellStyle name="H_Déf_09SBP2 Optimum 2011 formats v1_09SBP2 2010-2012 Slides" xfId="356"/>
    <cellStyle name="H_Déf_09SBP2 Optimum 2011 formats v1_Budget 2009 Sofradir Group - Sept 11 (pi)" xfId="357"/>
    <cellStyle name="H_Déf_Budget 2009 Sofradir Group - Sept 11 (pi)" xfId="358"/>
    <cellStyle name="H_Déf_Cash forecast" xfId="359"/>
    <cellStyle name="H_Déf_Cash forecast DLJ Oct 2008" xfId="360"/>
    <cellStyle name="H_Déf_Cash forecast DLJ Oct 2008_Budget 2009 Sofradir Group - Sept 11 (pi)" xfId="361"/>
    <cellStyle name="H_Déf_Cash forecast_Budget 2009 Sofradir Group - Sept 11 (pi)" xfId="362"/>
    <cellStyle name="HEADER" xfId="363"/>
    <cellStyle name="Heading 1" xfId="171"/>
    <cellStyle name="Heading 2" xfId="172"/>
    <cellStyle name="Heading 3" xfId="173"/>
    <cellStyle name="Heading 4" xfId="174"/>
    <cellStyle name="Input" xfId="175"/>
    <cellStyle name="Input [yellow]" xfId="364"/>
    <cellStyle name="Input [yellow] 2" xfId="493"/>
    <cellStyle name="Input [yellow] 2 2" xfId="624"/>
    <cellStyle name="Input [yellow] 2 3" xfId="707"/>
    <cellStyle name="Input 10" xfId="549"/>
    <cellStyle name="Input 10 2" xfId="677"/>
    <cellStyle name="Input 10 3" xfId="760"/>
    <cellStyle name="Input 11" xfId="572"/>
    <cellStyle name="Input 12" xfId="585"/>
    <cellStyle name="Input 2" xfId="494"/>
    <cellStyle name="Input 2 2" xfId="495"/>
    <cellStyle name="Input 2 2 2" xfId="626"/>
    <cellStyle name="Input 2 2 3" xfId="709"/>
    <cellStyle name="Input 2 3" xfId="496"/>
    <cellStyle name="Input 2 3 2" xfId="627"/>
    <cellStyle name="Input 2 3 3" xfId="710"/>
    <cellStyle name="Input 2 4" xfId="497"/>
    <cellStyle name="Input 2 4 2" xfId="628"/>
    <cellStyle name="Input 2 4 3" xfId="711"/>
    <cellStyle name="Input 2 5" xfId="498"/>
    <cellStyle name="Input 2 5 2" xfId="629"/>
    <cellStyle name="Input 2 5 3" xfId="712"/>
    <cellStyle name="Input 2 6" xfId="499"/>
    <cellStyle name="Input 2 6 2" xfId="630"/>
    <cellStyle name="Input 2 6 3" xfId="713"/>
    <cellStyle name="Input 2 7" xfId="500"/>
    <cellStyle name="Input 2 7 2" xfId="631"/>
    <cellStyle name="Input 2 7 3" xfId="714"/>
    <cellStyle name="Input 2 8" xfId="625"/>
    <cellStyle name="Input 2 9" xfId="708"/>
    <cellStyle name="Input 3" xfId="501"/>
    <cellStyle name="Input 3 2" xfId="502"/>
    <cellStyle name="Input 3 2 2" xfId="633"/>
    <cellStyle name="Input 3 2 3" xfId="716"/>
    <cellStyle name="Input 3 3" xfId="503"/>
    <cellStyle name="Input 3 3 2" xfId="634"/>
    <cellStyle name="Input 3 3 3" xfId="717"/>
    <cellStyle name="Input 3 4" xfId="504"/>
    <cellStyle name="Input 3 4 2" xfId="635"/>
    <cellStyle name="Input 3 4 3" xfId="718"/>
    <cellStyle name="Input 3 5" xfId="505"/>
    <cellStyle name="Input 3 5 2" xfId="636"/>
    <cellStyle name="Input 3 5 3" xfId="719"/>
    <cellStyle name="Input 3 6" xfId="506"/>
    <cellStyle name="Input 3 6 2" xfId="637"/>
    <cellStyle name="Input 3 6 3" xfId="720"/>
    <cellStyle name="Input 3 7" xfId="507"/>
    <cellStyle name="Input 3 7 2" xfId="638"/>
    <cellStyle name="Input 3 7 3" xfId="721"/>
    <cellStyle name="Input 3 8" xfId="632"/>
    <cellStyle name="Input 3 9" xfId="715"/>
    <cellStyle name="Input 4" xfId="508"/>
    <cellStyle name="Input 4 2" xfId="639"/>
    <cellStyle name="Input 4 3" xfId="722"/>
    <cellStyle name="Input 5" xfId="509"/>
    <cellStyle name="Input 5 2" xfId="640"/>
    <cellStyle name="Input 5 3" xfId="723"/>
    <cellStyle name="Input 6" xfId="510"/>
    <cellStyle name="Input 6 2" xfId="641"/>
    <cellStyle name="Input 6 3" xfId="724"/>
    <cellStyle name="Input 7" xfId="511"/>
    <cellStyle name="Input 7 2" xfId="642"/>
    <cellStyle name="Input 7 3" xfId="725"/>
    <cellStyle name="Input 8" xfId="512"/>
    <cellStyle name="Input 8 2" xfId="643"/>
    <cellStyle name="Input 8 3" xfId="726"/>
    <cellStyle name="Input 9" xfId="513"/>
    <cellStyle name="Input 9 2" xfId="644"/>
    <cellStyle name="Input 9 3" xfId="727"/>
    <cellStyle name="Insatisfaisant 2" xfId="176"/>
    <cellStyle name="Insatisfaisant 2 2" xfId="434"/>
    <cellStyle name="jours" xfId="177"/>
    <cellStyle name="kF [0]" xfId="178"/>
    <cellStyle name="Lien hypertexte 2" xfId="179"/>
    <cellStyle name="Lien hypertexte 2 2" xfId="180"/>
    <cellStyle name="Lien hypertexte 2 3" xfId="181"/>
    <cellStyle name="Lien hypertexte 3" xfId="182"/>
    <cellStyle name="Lien hypertexte 4" xfId="183"/>
    <cellStyle name="Lien hypertexte 5" xfId="184"/>
    <cellStyle name="Linked Cell" xfId="185"/>
    <cellStyle name="Masqué" xfId="365"/>
    <cellStyle name="Milliers 10" xfId="435"/>
    <cellStyle name="Milliers 11" xfId="436"/>
    <cellStyle name="Milliers 12" xfId="437"/>
    <cellStyle name="Milliers 13" xfId="545"/>
    <cellStyle name="Milliers 14" xfId="559"/>
    <cellStyle name="Milliers 2" xfId="46"/>
    <cellStyle name="Milliers 2 2" xfId="186"/>
    <cellStyle name="Milliers 2 2 2" xfId="438"/>
    <cellStyle name="Milliers 2 3" xfId="187"/>
    <cellStyle name="Milliers 2 4" xfId="439"/>
    <cellStyle name="Milliers 2 5" xfId="550"/>
    <cellStyle name="Milliers 3" xfId="45"/>
    <cellStyle name="Milliers 3 2" xfId="189"/>
    <cellStyle name="Milliers 3 2 2" xfId="190"/>
    <cellStyle name="Milliers 3 3" xfId="191"/>
    <cellStyle name="Milliers 3 4" xfId="192"/>
    <cellStyle name="Milliers 3 5" xfId="440"/>
    <cellStyle name="Milliers 3 6" xfId="551"/>
    <cellStyle name="Milliers 3 7" xfId="188"/>
    <cellStyle name="Milliers 4" xfId="193"/>
    <cellStyle name="Milliers 4 2" xfId="441"/>
    <cellStyle name="Milliers 4 3" xfId="442"/>
    <cellStyle name="Milliers 4 4" xfId="443"/>
    <cellStyle name="Milliers 5" xfId="194"/>
    <cellStyle name="Milliers 6" xfId="366"/>
    <cellStyle name="Milliers 6 2" xfId="444"/>
    <cellStyle name="Milliers 7" xfId="445"/>
    <cellStyle name="Milliers 8" xfId="446"/>
    <cellStyle name="Milliers 9" xfId="447"/>
    <cellStyle name="Model" xfId="367"/>
    <cellStyle name="mois/année" xfId="195"/>
    <cellStyle name="Monétaire 2" xfId="317"/>
    <cellStyle name="Monétaire 2 2" xfId="448"/>
    <cellStyle name="Monétaire 3" xfId="449"/>
    <cellStyle name="Monétaire0" xfId="368"/>
    <cellStyle name="Monétaire0 2" xfId="450"/>
    <cellStyle name="Neutral" xfId="196"/>
    <cellStyle name="Neutre 2" xfId="197"/>
    <cellStyle name="Non modifiable" xfId="369"/>
    <cellStyle name="Normal" xfId="0" builtinId="0"/>
    <cellStyle name="Normal - Style1" xfId="370"/>
    <cellStyle name="Normal 10" xfId="198"/>
    <cellStyle name="Normal 10 2" xfId="199"/>
    <cellStyle name="Normal 10 3" xfId="200"/>
    <cellStyle name="Normal 10 4" xfId="201"/>
    <cellStyle name="Normal 11" xfId="202"/>
    <cellStyle name="Normal 11 2" xfId="203"/>
    <cellStyle name="Normal 11 3" xfId="204"/>
    <cellStyle name="Normal 12" xfId="205"/>
    <cellStyle name="Normal 12 2" xfId="206"/>
    <cellStyle name="Normal 13" xfId="207"/>
    <cellStyle name="Normal 14" xfId="318"/>
    <cellStyle name="Normal 15" xfId="319"/>
    <cellStyle name="Normal 16" xfId="320"/>
    <cellStyle name="Normal 17" xfId="451"/>
    <cellStyle name="Normal 18" xfId="452"/>
    <cellStyle name="Normal 19" xfId="764"/>
    <cellStyle name="Normal 2" xfId="47"/>
    <cellStyle name="Normal 2 2" xfId="209"/>
    <cellStyle name="Normal 2 2 2" xfId="210"/>
    <cellStyle name="Normal 2 2 2 2" xfId="453"/>
    <cellStyle name="Normal 2 2 3" xfId="211"/>
    <cellStyle name="Normal 2 3" xfId="212"/>
    <cellStyle name="Normal 2 3 2" xfId="213"/>
    <cellStyle name="Normal 2 3 2 2" xfId="214"/>
    <cellStyle name="Normal 2 3 3" xfId="215"/>
    <cellStyle name="Normal 2 3 4" xfId="216"/>
    <cellStyle name="Normal 2 4" xfId="217"/>
    <cellStyle name="Normal 2 5" xfId="316"/>
    <cellStyle name="Normal 2 5 2" xfId="394"/>
    <cellStyle name="Normal 2 6" xfId="552"/>
    <cellStyle name="Normal 2 7" xfId="208"/>
    <cellStyle name="Normal 20" xfId="766"/>
    <cellStyle name="Normal 21" xfId="768"/>
    <cellStyle name="Normal 22" xfId="772"/>
    <cellStyle name="Normal 24" xfId="321"/>
    <cellStyle name="Normal 3" xfId="2"/>
    <cellStyle name="Normal 3 2" xfId="219"/>
    <cellStyle name="Normal 3 2 2" xfId="220"/>
    <cellStyle name="Normal 3 2 2 2" xfId="221"/>
    <cellStyle name="Normal 3 2 3" xfId="222"/>
    <cellStyle name="Normal 3 2 4" xfId="223"/>
    <cellStyle name="Normal 3 3" xfId="224"/>
    <cellStyle name="Normal 3 3 2" xfId="225"/>
    <cellStyle name="Normal 3 4" xfId="226"/>
    <cellStyle name="Normal 3 5" xfId="227"/>
    <cellStyle name="Normal 3 6" xfId="553"/>
    <cellStyle name="Normal 3 7" xfId="218"/>
    <cellStyle name="Normal 4" xfId="228"/>
    <cellStyle name="Normal 4 2" xfId="229"/>
    <cellStyle name="Normal 4 2 2" xfId="454"/>
    <cellStyle name="Normal 4 3" xfId="230"/>
    <cellStyle name="Normal 4 4" xfId="231"/>
    <cellStyle name="Normal 4 5" xfId="232"/>
    <cellStyle name="Normal 4 6" xfId="554"/>
    <cellStyle name="Normal 5" xfId="233"/>
    <cellStyle name="Normal 5 2" xfId="234"/>
    <cellStyle name="Normal 5 2 2" xfId="235"/>
    <cellStyle name="Normal 5 2 2 2" xfId="236"/>
    <cellStyle name="Normal 5 2 3" xfId="237"/>
    <cellStyle name="Normal 5 2 4" xfId="238"/>
    <cellStyle name="Normal 5 3" xfId="239"/>
    <cellStyle name="Normal 5 4" xfId="240"/>
    <cellStyle name="Normal 5 4 2" xfId="241"/>
    <cellStyle name="Normal 5 5" xfId="242"/>
    <cellStyle name="Normal 5 5 2" xfId="243"/>
    <cellStyle name="Normal 5 6" xfId="244"/>
    <cellStyle name="Normal 5 7" xfId="245"/>
    <cellStyle name="Normal 5 8" xfId="555"/>
    <cellStyle name="Normal 6" xfId="246"/>
    <cellStyle name="Normal 6 2" xfId="247"/>
    <cellStyle name="Normal 6 2 2" xfId="248"/>
    <cellStyle name="Normal 6 2 2 2" xfId="249"/>
    <cellStyle name="Normal 6 2 3" xfId="250"/>
    <cellStyle name="Normal 6 2 4" xfId="251"/>
    <cellStyle name="Normal 6 3" xfId="252"/>
    <cellStyle name="Normal 6 4" xfId="253"/>
    <cellStyle name="Normal 7" xfId="254"/>
    <cellStyle name="Normal 7 2" xfId="255"/>
    <cellStyle name="Normal 7 2 2" xfId="256"/>
    <cellStyle name="Normal 7 2 2 2" xfId="257"/>
    <cellStyle name="Normal 7 2 3" xfId="258"/>
    <cellStyle name="Normal 7 2 3 2" xfId="259"/>
    <cellStyle name="Normal 7 2 4" xfId="260"/>
    <cellStyle name="Normal 7 2 5" xfId="261"/>
    <cellStyle name="Normal 7 3" xfId="262"/>
    <cellStyle name="Normal 7 3 2" xfId="263"/>
    <cellStyle name="Normal 7 4" xfId="264"/>
    <cellStyle name="Normal 7 5" xfId="265"/>
    <cellStyle name="Normal 8" xfId="266"/>
    <cellStyle name="Normal 8 2" xfId="267"/>
    <cellStyle name="Normal 8 2 2" xfId="268"/>
    <cellStyle name="Normal 8 3" xfId="269"/>
    <cellStyle name="Normal 8 4" xfId="270"/>
    <cellStyle name="Normal 9" xfId="271"/>
    <cellStyle name="Normal 9 2" xfId="272"/>
    <cellStyle name="Normal 9 3" xfId="273"/>
    <cellStyle name="Normal 9 4" xfId="274"/>
    <cellStyle name="Note" xfId="275"/>
    <cellStyle name="Note 2" xfId="455"/>
    <cellStyle name="Note 2 2" xfId="514"/>
    <cellStyle name="Note 2 2 2" xfId="645"/>
    <cellStyle name="Note 2 2 3" xfId="728"/>
    <cellStyle name="Note 2 3" xfId="515"/>
    <cellStyle name="Note 2 3 2" xfId="646"/>
    <cellStyle name="Note 2 3 3" xfId="729"/>
    <cellStyle name="Note 2 4" xfId="516"/>
    <cellStyle name="Note 2 4 2" xfId="647"/>
    <cellStyle name="Note 2 4 3" xfId="730"/>
    <cellStyle name="Note 2 5" xfId="517"/>
    <cellStyle name="Note 2 5 2" xfId="648"/>
    <cellStyle name="Note 2 5 3" xfId="731"/>
    <cellStyle name="Note 2 6" xfId="518"/>
    <cellStyle name="Note 2 6 2" xfId="649"/>
    <cellStyle name="Note 2 6 3" xfId="732"/>
    <cellStyle name="Note 2 7" xfId="519"/>
    <cellStyle name="Note 2 7 2" xfId="650"/>
    <cellStyle name="Note 2 7 3" xfId="733"/>
    <cellStyle name="Note 2 8" xfId="597"/>
    <cellStyle name="Note 2 9" xfId="564"/>
    <cellStyle name="Note 3" xfId="520"/>
    <cellStyle name="Note 3 2" xfId="651"/>
    <cellStyle name="Note 3 3" xfId="734"/>
    <cellStyle name="Note 4" xfId="556"/>
    <cellStyle name="Note 4 2" xfId="678"/>
    <cellStyle name="Note 4 3" xfId="761"/>
    <cellStyle name="Note 5" xfId="577"/>
    <cellStyle name="Note 6" xfId="570"/>
    <cellStyle name="Output" xfId="276"/>
    <cellStyle name="Output 2" xfId="521"/>
    <cellStyle name="Output 2 2" xfId="522"/>
    <cellStyle name="Output 2 2 2" xfId="653"/>
    <cellStyle name="Output 2 2 3" xfId="736"/>
    <cellStyle name="Output 2 3" xfId="523"/>
    <cellStyle name="Output 2 3 2" xfId="654"/>
    <cellStyle name="Output 2 3 3" xfId="737"/>
    <cellStyle name="Output 2 4" xfId="524"/>
    <cellStyle name="Output 2 4 2" xfId="655"/>
    <cellStyle name="Output 2 4 3" xfId="738"/>
    <cellStyle name="Output 2 5" xfId="525"/>
    <cellStyle name="Output 2 5 2" xfId="656"/>
    <cellStyle name="Output 2 5 3" xfId="739"/>
    <cellStyle name="Output 2 6" xfId="526"/>
    <cellStyle name="Output 2 6 2" xfId="657"/>
    <cellStyle name="Output 2 6 3" xfId="740"/>
    <cellStyle name="Output 2 7" xfId="527"/>
    <cellStyle name="Output 2 7 2" xfId="658"/>
    <cellStyle name="Output 2 7 3" xfId="741"/>
    <cellStyle name="Output 2 8" xfId="652"/>
    <cellStyle name="Output 2 9" xfId="735"/>
    <cellStyle name="Output 3" xfId="528"/>
    <cellStyle name="Output 3 2" xfId="659"/>
    <cellStyle name="Output 3 3" xfId="742"/>
    <cellStyle name="Output 4" xfId="557"/>
    <cellStyle name="Output 4 2" xfId="679"/>
    <cellStyle name="Output 4 3" xfId="762"/>
    <cellStyle name="Output 5" xfId="578"/>
    <cellStyle name="Output 6" xfId="594"/>
    <cellStyle name="OUTPUT AMOUNTS" xfId="371"/>
    <cellStyle name="OUTPUT LINE ITEMS" xfId="372"/>
    <cellStyle name="Percent" xfId="1" builtinId="5"/>
    <cellStyle name="Percent [2]" xfId="373"/>
    <cellStyle name="Percent [2] 2" xfId="456"/>
    <cellStyle name="Percent 10" xfId="776"/>
    <cellStyle name="Percent 2" xfId="374"/>
    <cellStyle name="Percent 2 2" xfId="457"/>
    <cellStyle name="Percent 3" xfId="375"/>
    <cellStyle name="Percent 4" xfId="376"/>
    <cellStyle name="Percent 5" xfId="377"/>
    <cellStyle name="Percent 6" xfId="378"/>
    <cellStyle name="Percent 7" xfId="765"/>
    <cellStyle name="Percent 8" xfId="767"/>
    <cellStyle name="Percent 9" xfId="770"/>
    <cellStyle name="PET_Heading3N_PandL" xfId="771"/>
    <cellStyle name="Positif" xfId="277"/>
    <cellStyle name="Pourcentage 2" xfId="48"/>
    <cellStyle name="Pourcentage 2 2" xfId="279"/>
    <cellStyle name="Pourcentage 2 2 2" xfId="280"/>
    <cellStyle name="Pourcentage 2 2 2 2" xfId="281"/>
    <cellStyle name="Pourcentage 2 2 3" xfId="282"/>
    <cellStyle name="Pourcentage 2 2 4" xfId="283"/>
    <cellStyle name="Pourcentage 2 3" xfId="284"/>
    <cellStyle name="Pourcentage 2 4" xfId="285"/>
    <cellStyle name="Pourcentage 2 5" xfId="286"/>
    <cellStyle name="Pourcentage 2 6" xfId="278"/>
    <cellStyle name="Pourcentage 3" xfId="287"/>
    <cellStyle name="Pourcentage 3 2" xfId="288"/>
    <cellStyle name="Pourcentage 3 2 2" xfId="289"/>
    <cellStyle name="Pourcentage 3 2 2 2" xfId="290"/>
    <cellStyle name="Pourcentage 3 2 3" xfId="291"/>
    <cellStyle name="Pourcentage 3 2 4" xfId="292"/>
    <cellStyle name="Pourcentage 3 3" xfId="293"/>
    <cellStyle name="Pourcentage 3 3 2" xfId="294"/>
    <cellStyle name="Pourcentage 3 4" xfId="295"/>
    <cellStyle name="Pourcentage 3 5" xfId="296"/>
    <cellStyle name="Pourcentage 4" xfId="297"/>
    <cellStyle name="Pourcentage 4 2" xfId="458"/>
    <cellStyle name="Pourcentage 5" xfId="298"/>
    <cellStyle name="Pourcentage 6" xfId="299"/>
    <cellStyle name="Pourcentage 7" xfId="322"/>
    <cellStyle name="Pourcentage 8" xfId="323"/>
    <cellStyle name="Pourcentage 9" xfId="324"/>
    <cellStyle name="Pourcentage entier" xfId="379"/>
    <cellStyle name="Recopier" xfId="300"/>
    <cellStyle name="Retour ligne" xfId="301"/>
    <cellStyle name="SAPBEXstdItem" xfId="380"/>
    <cellStyle name="SAPBEXstdItem 2" xfId="529"/>
    <cellStyle name="SAPBEXstdItem 2 2" xfId="530"/>
    <cellStyle name="SAPBEXstdItem 2 2 2" xfId="661"/>
    <cellStyle name="SAPBEXstdItem 2 2 3" xfId="744"/>
    <cellStyle name="SAPBEXstdItem 2 3" xfId="531"/>
    <cellStyle name="SAPBEXstdItem 2 3 2" xfId="662"/>
    <cellStyle name="SAPBEXstdItem 2 3 3" xfId="745"/>
    <cellStyle name="SAPBEXstdItem 2 4" xfId="532"/>
    <cellStyle name="SAPBEXstdItem 2 4 2" xfId="663"/>
    <cellStyle name="SAPBEXstdItem 2 4 3" xfId="746"/>
    <cellStyle name="SAPBEXstdItem 2 5" xfId="533"/>
    <cellStyle name="SAPBEXstdItem 2 5 2" xfId="664"/>
    <cellStyle name="SAPBEXstdItem 2 5 3" xfId="747"/>
    <cellStyle name="SAPBEXstdItem 2 6" xfId="534"/>
    <cellStyle name="SAPBEXstdItem 2 6 2" xfId="665"/>
    <cellStyle name="SAPBEXstdItem 2 6 3" xfId="748"/>
    <cellStyle name="SAPBEXstdItem 2 7" xfId="535"/>
    <cellStyle name="SAPBEXstdItem 2 7 2" xfId="666"/>
    <cellStyle name="SAPBEXstdItem 2 7 3" xfId="749"/>
    <cellStyle name="SAPBEXstdItem 2 8" xfId="660"/>
    <cellStyle name="SAPBEXstdItem 2 9" xfId="743"/>
    <cellStyle name="SAPBEXstdItem 3" xfId="536"/>
    <cellStyle name="SAPBEXstdItem 3 2" xfId="667"/>
    <cellStyle name="SAPBEXstdItem 3 3" xfId="750"/>
    <cellStyle name="SAPBEXstdItem 4" xfId="558"/>
    <cellStyle name="SAPBEXstdItem 4 2" xfId="680"/>
    <cellStyle name="SAPBEXstdItem 4 3" xfId="763"/>
    <cellStyle name="SAPBEXstdItem 5" xfId="587"/>
    <cellStyle name="SAPBEXstdItem 6" xfId="566"/>
    <cellStyle name="Satisfaisant 2" xfId="302"/>
    <cellStyle name="Sortie 2" xfId="303"/>
    <cellStyle name="Sortie 2 2" xfId="459"/>
    <cellStyle name="Sortie 2 2 2" xfId="598"/>
    <cellStyle name="Sortie 2 2 3" xfId="563"/>
    <cellStyle name="Sortie 2 3" xfId="537"/>
    <cellStyle name="Sortie 2 3 2" xfId="668"/>
    <cellStyle name="Sortie 2 3 3" xfId="751"/>
    <cellStyle name="Sortie 2 4" xfId="538"/>
    <cellStyle name="Sortie 2 4 2" xfId="669"/>
    <cellStyle name="Sortie 2 4 3" xfId="752"/>
    <cellStyle name="Sortie 2 5" xfId="539"/>
    <cellStyle name="Sortie 2 5 2" xfId="670"/>
    <cellStyle name="Sortie 2 5 3" xfId="753"/>
    <cellStyle name="Sortie 2 6" xfId="540"/>
    <cellStyle name="Sortie 2 6 2" xfId="671"/>
    <cellStyle name="Sortie 2 6 3" xfId="754"/>
    <cellStyle name="Sortie 2 7" xfId="582"/>
    <cellStyle name="Sortie 2 8" xfId="592"/>
    <cellStyle name="Standard_Kost 0102 nach GL" xfId="381"/>
    <cellStyle name="Statutory Holiday" xfId="382"/>
    <cellStyle name="Stock Check" xfId="383"/>
    <cellStyle name="Style 1" xfId="304"/>
    <cellStyle name="Style 1 2" xfId="305"/>
    <cellStyle name="subhead" xfId="384"/>
    <cellStyle name="Texte explicatif 2" xfId="306"/>
    <cellStyle name="Title" xfId="307"/>
    <cellStyle name="Titre 2" xfId="308"/>
    <cellStyle name="Titre 2 2" xfId="310"/>
    <cellStyle name="Titre 1 2" xfId="309"/>
    <cellStyle name="Titre 1 2 2" xfId="460"/>
    <cellStyle name="Titre 2 2 2" xfId="461"/>
    <cellStyle name="Titre 3 2" xfId="311"/>
    <cellStyle name="Titre 3 2 2" xfId="462"/>
    <cellStyle name="Titre 4 2" xfId="312"/>
    <cellStyle name="Titre 4 2 2" xfId="463"/>
    <cellStyle name="TitreSérie" xfId="385"/>
    <cellStyle name="Total 2" xfId="313"/>
    <cellStyle name="Total 2 2" xfId="464"/>
    <cellStyle name="Total 2 2 2" xfId="600"/>
    <cellStyle name="Total 2 2 3" xfId="681"/>
    <cellStyle name="Total 2 3" xfId="541"/>
    <cellStyle name="Total 2 3 2" xfId="672"/>
    <cellStyle name="Total 2 3 3" xfId="755"/>
    <cellStyle name="Total 2 4" xfId="542"/>
    <cellStyle name="Total 2 4 2" xfId="673"/>
    <cellStyle name="Total 2 4 3" xfId="756"/>
    <cellStyle name="Total 2 5" xfId="543"/>
    <cellStyle name="Total 2 5 2" xfId="674"/>
    <cellStyle name="Total 2 5 3" xfId="757"/>
    <cellStyle name="Total 2 6" xfId="544"/>
    <cellStyle name="Total 2 6 2" xfId="675"/>
    <cellStyle name="Total 2 6 3" xfId="758"/>
    <cellStyle name="Total 2 7" xfId="584"/>
    <cellStyle name="Total 2 8" xfId="591"/>
    <cellStyle name="TypeDonnée" xfId="386"/>
    <cellStyle name="Variation" xfId="387"/>
    <cellStyle name="Vérification 2" xfId="314"/>
    <cellStyle name="Virgule0" xfId="388"/>
    <cellStyle name="Virgule0 2" xfId="465"/>
    <cellStyle name="Währung" xfId="325"/>
    <cellStyle name="Währung [0]_Kost 0102 nach GL" xfId="389"/>
    <cellStyle name="Währung_Kost 0102 nach GL" xfId="390"/>
    <cellStyle name="Warning Text" xfId="315"/>
    <cellStyle name="콤마 [0]_  종  합  _010704 수주&amp;GM from 심양보-1" xfId="391"/>
    <cellStyle name="콤마_작성요령" xfId="392"/>
    <cellStyle name="표준_04.10.22경영비용" xfId="393"/>
  </cellStyles>
  <dxfs count="5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E23ED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1571618</xdr:colOff>
      <xdr:row>11</xdr:row>
      <xdr:rowOff>174630</xdr:rowOff>
    </xdr:from>
    <xdr:ext cx="4018847" cy="510268"/>
    <mc:AlternateContent xmlns:mc="http://schemas.openxmlformats.org/markup-compatibility/2006" xmlns:a14="http://schemas.microsoft.com/office/drawing/2010/main">
      <mc:Choice Requires="a14">
        <xdr:sp macro="" textlink="">
          <xdr:nvSpPr>
            <xdr:cNvPr id="3" name="TextBox 2"/>
            <xdr:cNvSpPr txBox="1"/>
          </xdr:nvSpPr>
          <xdr:spPr>
            <a:xfrm>
              <a:off x="1571618" y="2349505"/>
              <a:ext cx="4018847"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it-IT" sz="1100" i="1">
                      <a:solidFill>
                        <a:schemeClr val="tx1"/>
                      </a:solidFill>
                      <a:effectLst/>
                      <a:latin typeface="Cambria Math" panose="02040503050406030204" pitchFamily="18" charset="0"/>
                      <a:ea typeface="+mn-ea"/>
                      <a:cs typeface="+mn-cs"/>
                    </a:rPr>
                    <m:t>𝑊𝐴𝐶𝐶</m:t>
                  </m:r>
                  <m:r>
                    <a:rPr lang="en-GB"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it-IT" sz="1100" i="1">
                          <a:solidFill>
                            <a:schemeClr val="tx1"/>
                          </a:solidFill>
                          <a:effectLst/>
                          <a:latin typeface="Cambria Math" panose="02040503050406030204" pitchFamily="18" charset="0"/>
                          <a:ea typeface="+mn-ea"/>
                          <a:cs typeface="+mn-cs"/>
                        </a:rPr>
                        <m:t>𝐸</m:t>
                      </m:r>
                    </m:num>
                    <m:den>
                      <m:r>
                        <a:rPr lang="it-IT" sz="1100" i="1">
                          <a:solidFill>
                            <a:schemeClr val="tx1"/>
                          </a:solidFill>
                          <a:effectLst/>
                          <a:latin typeface="Cambria Math" panose="02040503050406030204" pitchFamily="18" charset="0"/>
                          <a:ea typeface="+mn-ea"/>
                          <a:cs typeface="+mn-cs"/>
                        </a:rPr>
                        <m:t>𝐷</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m:t>
                      </m:r>
                    </m:den>
                  </m:f>
                  <m:r>
                    <a:rPr lang="en-GB" sz="1100" i="1">
                      <a:solidFill>
                        <a:schemeClr val="tx1"/>
                      </a:solidFill>
                      <a:effectLst/>
                      <a:latin typeface="Cambria Math" panose="02040503050406030204" pitchFamily="18" charset="0"/>
                      <a:ea typeface="+mn-ea"/>
                      <a:cs typeface="+mn-cs"/>
                    </a:rPr>
                    <m:t>∗</m:t>
                  </m:r>
                  <m:d>
                    <m:dPr>
                      <m:ctrlPr>
                        <a:rPr lang="en-US" sz="110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𝛽</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𝐸𝑅𝑃</m:t>
                      </m:r>
                    </m:e>
                  </m:d>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it-IT" sz="1100" i="1">
                          <a:solidFill>
                            <a:schemeClr val="tx1"/>
                          </a:solidFill>
                          <a:effectLst/>
                          <a:latin typeface="Cambria Math" panose="02040503050406030204" pitchFamily="18" charset="0"/>
                          <a:ea typeface="+mn-ea"/>
                          <a:cs typeface="+mn-cs"/>
                        </a:rPr>
                        <m:t>𝐷</m:t>
                      </m:r>
                    </m:num>
                    <m:den>
                      <m:r>
                        <a:rPr lang="it-IT" sz="1100" i="1">
                          <a:solidFill>
                            <a:schemeClr val="tx1"/>
                          </a:solidFill>
                          <a:effectLst/>
                          <a:latin typeface="Cambria Math" panose="02040503050406030204" pitchFamily="18" charset="0"/>
                          <a:ea typeface="+mn-ea"/>
                          <a:cs typeface="+mn-cs"/>
                        </a:rPr>
                        <m:t>𝐷</m:t>
                      </m:r>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𝐸</m:t>
                      </m:r>
                    </m:den>
                  </m:f>
                </m:oMath>
              </a14:m>
              <a:r>
                <a:rPr lang="en-GB" sz="110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it-IT" sz="1100" i="1">
                          <a:solidFill>
                            <a:schemeClr val="tx1"/>
                          </a:solidFill>
                          <a:effectLst/>
                          <a:latin typeface="Cambria Math" panose="02040503050406030204" pitchFamily="18" charset="0"/>
                          <a:ea typeface="+mn-ea"/>
                          <a:cs typeface="+mn-cs"/>
                        </a:rPr>
                        <m:t>𝑟</m:t>
                      </m:r>
                    </m:e>
                    <m:sub>
                      <m:r>
                        <a:rPr lang="it-IT" sz="1100" i="1">
                          <a:solidFill>
                            <a:schemeClr val="tx1"/>
                          </a:solidFill>
                          <a:effectLst/>
                          <a:latin typeface="Cambria Math" panose="02040503050406030204" pitchFamily="18" charset="0"/>
                          <a:ea typeface="+mn-ea"/>
                          <a:cs typeface="+mn-cs"/>
                        </a:rPr>
                        <m:t>𝑓</m:t>
                      </m:r>
                    </m:sub>
                  </m:sSub>
                  <m:r>
                    <a:rPr lang="en-GB" sz="1100" i="1">
                      <a:solidFill>
                        <a:schemeClr val="tx1"/>
                      </a:solidFill>
                      <a:effectLst/>
                      <a:latin typeface="Cambria Math" panose="02040503050406030204" pitchFamily="18" charset="0"/>
                      <a:ea typeface="+mn-ea"/>
                      <a:cs typeface="+mn-cs"/>
                    </a:rPr>
                    <m:t>+</m:t>
                  </m:r>
                  <m:r>
                    <a:rPr lang="it-IT" sz="1100" i="1">
                      <a:solidFill>
                        <a:schemeClr val="tx1"/>
                      </a:solidFill>
                      <a:effectLst/>
                      <a:latin typeface="Cambria Math" panose="02040503050406030204" pitchFamily="18" charset="0"/>
                      <a:ea typeface="+mn-ea"/>
                      <a:cs typeface="+mn-cs"/>
                    </a:rPr>
                    <m:t>𝐷𝑃</m:t>
                  </m:r>
                  <m:r>
                    <a:rPr lang="en-GB" sz="1100" i="1">
                      <a:solidFill>
                        <a:schemeClr val="tx1"/>
                      </a:solidFill>
                      <a:effectLst/>
                      <a:latin typeface="Cambria Math" panose="02040503050406030204" pitchFamily="18" charset="0"/>
                      <a:ea typeface="+mn-ea"/>
                      <a:cs typeface="+mn-cs"/>
                    </a:rPr>
                    <m:t>)∗(1−</m:t>
                  </m:r>
                  <m:r>
                    <a:rPr lang="it-IT" sz="1100" i="1">
                      <a:solidFill>
                        <a:schemeClr val="tx1"/>
                      </a:solidFill>
                      <a:effectLst/>
                      <a:latin typeface="Cambria Math" panose="02040503050406030204" pitchFamily="18" charset="0"/>
                      <a:ea typeface="+mn-ea"/>
                      <a:cs typeface="+mn-cs"/>
                    </a:rPr>
                    <m:t>𝑇</m:t>
                  </m:r>
                  <m:r>
                    <a:rPr lang="en-GB" sz="1100" i="1">
                      <a:solidFill>
                        <a:schemeClr val="tx1"/>
                      </a:solidFill>
                      <a:effectLst/>
                      <a:latin typeface="Cambria Math" panose="02040503050406030204" pitchFamily="18" charset="0"/>
                      <a:ea typeface="+mn-ea"/>
                      <a:cs typeface="+mn-cs"/>
                    </a:rPr>
                    <m:t>)</m:t>
                  </m:r>
                </m:oMath>
              </a14:m>
              <a:endParaRPr lang="en-US" sz="1100">
                <a:solidFill>
                  <a:schemeClr val="tx1"/>
                </a:solidFill>
                <a:effectLst/>
                <a:latin typeface="+mn-lt"/>
                <a:ea typeface="+mn-ea"/>
                <a:cs typeface="+mn-cs"/>
              </a:endParaRPr>
            </a:p>
            <a:p>
              <a:endParaRPr lang="en-US" sz="1100"/>
            </a:p>
          </xdr:txBody>
        </xdr:sp>
      </mc:Choice>
      <mc:Fallback xmlns="">
        <xdr:sp macro="" textlink="">
          <xdr:nvSpPr>
            <xdr:cNvPr id="3" name="TextBox 2"/>
            <xdr:cNvSpPr txBox="1"/>
          </xdr:nvSpPr>
          <xdr:spPr>
            <a:xfrm>
              <a:off x="1571618" y="2349505"/>
              <a:ext cx="4018847" cy="510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it-IT" sz="1100" i="0">
                  <a:solidFill>
                    <a:schemeClr val="tx1"/>
                  </a:solidFill>
                  <a:effectLst/>
                  <a:latin typeface="Cambria Math" panose="02040503050406030204" pitchFamily="18" charset="0"/>
                  <a:ea typeface="+mn-ea"/>
                  <a:cs typeface="+mn-cs"/>
                </a:rPr>
                <a:t>𝑊𝐴𝐶𝐶</a:t>
              </a:r>
              <a:r>
                <a:rPr lang="en-GB" sz="1100" i="0">
                  <a:solidFill>
                    <a:schemeClr val="tx1"/>
                  </a:solidFill>
                  <a:effectLst/>
                  <a:latin typeface="Cambria Math" panose="02040503050406030204" pitchFamily="18" charset="0"/>
                  <a:ea typeface="+mn-ea"/>
                  <a:cs typeface="+mn-cs"/>
                </a:rPr>
                <a:t>= </a:t>
              </a:r>
              <a:r>
                <a:rPr lang="it-IT" sz="1100" i="0">
                  <a:solidFill>
                    <a:schemeClr val="tx1"/>
                  </a:solidFill>
                  <a:effectLst/>
                  <a:latin typeface="Cambria Math" panose="02040503050406030204" pitchFamily="18" charset="0"/>
                  <a:ea typeface="+mn-ea"/>
                  <a:cs typeface="+mn-cs"/>
                </a:rPr>
                <a:t> 𝐸</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a:t>
              </a:r>
              <a:r>
                <a:rPr lang="en-US" sz="110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𝛽</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𝐸𝑅𝑃)</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US"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𝐸</a:t>
              </a:r>
              <a:r>
                <a:rPr lang="en-US" sz="1100" i="0">
                  <a:solidFill>
                    <a:schemeClr val="tx1"/>
                  </a:solidFill>
                  <a:effectLst/>
                  <a:latin typeface="Cambria Math" panose="02040503050406030204" pitchFamily="18" charset="0"/>
                  <a:ea typeface="+mn-ea"/>
                  <a:cs typeface="+mn-cs"/>
                </a:rPr>
                <a:t>)</a:t>
              </a:r>
              <a:r>
                <a:rPr lang="en-GB" sz="1100">
                  <a:solidFill>
                    <a:schemeClr val="tx1"/>
                  </a:solidFill>
                  <a:effectLst/>
                  <a:latin typeface="+mn-lt"/>
                  <a:ea typeface="+mn-ea"/>
                  <a:cs typeface="+mn-cs"/>
                </a:rPr>
                <a:t>*(</a:t>
              </a:r>
              <a:r>
                <a:rPr lang="it-IT" sz="1100" i="0">
                  <a:solidFill>
                    <a:schemeClr val="tx1"/>
                  </a:solidFill>
                  <a:effectLst/>
                  <a:latin typeface="Cambria Math" panose="02040503050406030204" pitchFamily="18" charset="0"/>
                  <a:ea typeface="+mn-ea"/>
                  <a:cs typeface="+mn-cs"/>
                </a:rPr>
                <a:t>𝑟</a:t>
              </a:r>
              <a:r>
                <a:rPr lang="en-US" sz="1100" i="0">
                  <a:solidFill>
                    <a:schemeClr val="tx1"/>
                  </a:solidFill>
                  <a:effectLst/>
                  <a:latin typeface="Cambria Math" panose="02040503050406030204" pitchFamily="18" charset="0"/>
                  <a:ea typeface="+mn-ea"/>
                  <a:cs typeface="+mn-cs"/>
                </a:rPr>
                <a:t>_</a:t>
              </a:r>
              <a:r>
                <a:rPr lang="it-IT" sz="1100" i="0">
                  <a:solidFill>
                    <a:schemeClr val="tx1"/>
                  </a:solidFill>
                  <a:effectLst/>
                  <a:latin typeface="Cambria Math" panose="02040503050406030204" pitchFamily="18" charset="0"/>
                  <a:ea typeface="+mn-ea"/>
                  <a:cs typeface="+mn-cs"/>
                </a:rPr>
                <a:t>𝑓</a:t>
              </a:r>
              <a:r>
                <a:rPr lang="en-GB" sz="1100" i="0">
                  <a:solidFill>
                    <a:schemeClr val="tx1"/>
                  </a:solidFill>
                  <a:effectLst/>
                  <a:latin typeface="Cambria Math" panose="02040503050406030204" pitchFamily="18" charset="0"/>
                  <a:ea typeface="+mn-ea"/>
                  <a:cs typeface="+mn-cs"/>
                </a:rPr>
                <a:t>+</a:t>
              </a:r>
              <a:r>
                <a:rPr lang="it-IT" sz="1100" i="0">
                  <a:solidFill>
                    <a:schemeClr val="tx1"/>
                  </a:solidFill>
                  <a:effectLst/>
                  <a:latin typeface="Cambria Math" panose="02040503050406030204" pitchFamily="18" charset="0"/>
                  <a:ea typeface="+mn-ea"/>
                  <a:cs typeface="+mn-cs"/>
                </a:rPr>
                <a:t>𝐷𝑃</a:t>
              </a:r>
              <a:r>
                <a:rPr lang="en-GB" sz="1100" i="0">
                  <a:solidFill>
                    <a:schemeClr val="tx1"/>
                  </a:solidFill>
                  <a:effectLst/>
                  <a:latin typeface="Cambria Math" panose="02040503050406030204" pitchFamily="18" charset="0"/>
                  <a:ea typeface="+mn-ea"/>
                  <a:cs typeface="+mn-cs"/>
                </a:rPr>
                <a:t>)∗(1−</a:t>
              </a:r>
              <a:r>
                <a:rPr lang="it-IT" sz="1100" i="0">
                  <a:solidFill>
                    <a:schemeClr val="tx1"/>
                  </a:solidFill>
                  <a:effectLst/>
                  <a:latin typeface="Cambria Math" panose="02040503050406030204" pitchFamily="18" charset="0"/>
                  <a:ea typeface="+mn-ea"/>
                  <a:cs typeface="+mn-cs"/>
                </a:rPr>
                <a:t>𝑇</a:t>
              </a:r>
              <a:r>
                <a:rPr lang="en-GB" sz="1100" i="0">
                  <a:solidFill>
                    <a:schemeClr val="tx1"/>
                  </a:solidFill>
                  <a:effectLst/>
                  <a:latin typeface="Cambria Math" panose="02040503050406030204" pitchFamily="18" charset="0"/>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2</xdr:col>
      <xdr:colOff>976325</xdr:colOff>
      <xdr:row>15</xdr:row>
      <xdr:rowOff>0</xdr:rowOff>
    </xdr:from>
    <xdr:to>
      <xdr:col>3</xdr:col>
      <xdr:colOff>617550</xdr:colOff>
      <xdr:row>17</xdr:row>
      <xdr:rowOff>6350</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611575" y="2905125"/>
          <a:ext cx="12922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enZ22\_Migration\W73B9N6R1\Documents\Calalysts%20-%20Battery%20Material%20Projects\IPCEI\EBMI-CAM_BBML_Subsidies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M1"/>
      <sheetName val="CAM1_Report"/>
      <sheetName val="Invest"/>
      <sheetName val="CAM_PCAM Vol Dev Update"/>
      <sheetName val="CAM Price Assumptions"/>
      <sheetName val="VolPrice"/>
      <sheetName val="VarCost1"/>
      <sheetName val="FixedCost"/>
      <sheetName val="WorkingCap"/>
      <sheetName val="wkst"/>
      <sheetName val="CAM Variable Costs"/>
      <sheetName val="Other CAM Cost Assumptions"/>
    </sheetNames>
    <sheetDataSet>
      <sheetData sheetId="0"/>
      <sheetData sheetId="1">
        <row r="86">
          <cell r="Q86" t="str">
            <v>Net sales</v>
          </cell>
          <cell r="S86" t="str">
            <v>mn €</v>
          </cell>
          <cell r="T86">
            <v>0</v>
          </cell>
          <cell r="U86">
            <v>0</v>
          </cell>
          <cell r="V86">
            <v>0</v>
          </cell>
          <cell r="W86">
            <v>0</v>
          </cell>
          <cell r="X86">
            <v>0</v>
          </cell>
          <cell r="Y86">
            <v>0</v>
          </cell>
          <cell r="Z86">
            <v>0</v>
          </cell>
          <cell r="AA86">
            <v>0</v>
          </cell>
          <cell r="AB86">
            <v>0</v>
          </cell>
          <cell r="AC86">
            <v>0</v>
          </cell>
          <cell r="AD86">
            <v>0</v>
          </cell>
          <cell r="AE86">
            <v>0</v>
          </cell>
          <cell r="AF86">
            <v>95.32060356588164</v>
          </cell>
          <cell r="AG86">
            <v>246.32000073642425</v>
          </cell>
          <cell r="AH86">
            <v>468.02126527900896</v>
          </cell>
          <cell r="AI86">
            <v>514.51804383106719</v>
          </cell>
          <cell r="AJ86">
            <v>508.7413311474819</v>
          </cell>
          <cell r="AK86">
            <v>510.49722162673186</v>
          </cell>
          <cell r="AL86">
            <v>512.27067101077444</v>
          </cell>
          <cell r="AM86">
            <v>514.06185488865742</v>
          </cell>
          <cell r="AN86">
            <v>515.87095060531919</v>
          </cell>
          <cell r="AO86">
            <v>517.69813727914755</v>
          </cell>
          <cell r="AP86">
            <v>519.54359581971426</v>
          </cell>
          <cell r="AQ86">
            <v>521.40750894568646</v>
          </cell>
          <cell r="AR86">
            <v>523.29006120291854</v>
          </cell>
          <cell r="AS86">
            <v>525.19143898272284</v>
          </cell>
          <cell r="AT86">
            <v>527.1118305403254</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row>
        <row r="87">
          <cell r="Q87" t="str">
            <v>Volume</v>
          </cell>
          <cell r="S87" t="str">
            <v>t</v>
          </cell>
          <cell r="T87">
            <v>0</v>
          </cell>
          <cell r="U87">
            <v>0</v>
          </cell>
          <cell r="V87">
            <v>0</v>
          </cell>
          <cell r="W87">
            <v>0</v>
          </cell>
          <cell r="X87">
            <v>0</v>
          </cell>
          <cell r="Y87">
            <v>0</v>
          </cell>
          <cell r="Z87">
            <v>0</v>
          </cell>
          <cell r="AA87">
            <v>0</v>
          </cell>
          <cell r="AB87">
            <v>0</v>
          </cell>
          <cell r="AC87">
            <v>0</v>
          </cell>
          <cell r="AD87">
            <v>0</v>
          </cell>
          <cell r="AE87">
            <v>0</v>
          </cell>
          <cell r="AF87">
            <v>3800</v>
          </cell>
          <cell r="AG87">
            <v>9387</v>
          </cell>
          <cell r="AH87">
            <v>18035</v>
          </cell>
          <cell r="AI87">
            <v>20050</v>
          </cell>
          <cell r="AJ87">
            <v>20050</v>
          </cell>
          <cell r="AK87">
            <v>20050</v>
          </cell>
          <cell r="AL87">
            <v>20050</v>
          </cell>
          <cell r="AM87">
            <v>20050</v>
          </cell>
          <cell r="AN87">
            <v>20050</v>
          </cell>
          <cell r="AO87">
            <v>20050</v>
          </cell>
          <cell r="AP87">
            <v>20050</v>
          </cell>
          <cell r="AQ87">
            <v>20050</v>
          </cell>
          <cell r="AR87">
            <v>20050</v>
          </cell>
          <cell r="AS87">
            <v>20050</v>
          </cell>
          <cell r="AT87">
            <v>20050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row>
        <row r="88">
          <cell r="Q88" t="str">
            <v>NCA_Customer_PCAM</v>
          </cell>
          <cell r="S88" t="str">
            <v>t</v>
          </cell>
          <cell r="T88">
            <v>0</v>
          </cell>
          <cell r="U88">
            <v>0</v>
          </cell>
          <cell r="V88">
            <v>0</v>
          </cell>
          <cell r="W88">
            <v>0</v>
          </cell>
          <cell r="X88">
            <v>0</v>
          </cell>
          <cell r="Y88">
            <v>0</v>
          </cell>
          <cell r="Z88">
            <v>0</v>
          </cell>
          <cell r="AA88">
            <v>0</v>
          </cell>
          <cell r="AB88">
            <v>0</v>
          </cell>
          <cell r="AC88">
            <v>0</v>
          </cell>
          <cell r="AD88">
            <v>0</v>
          </cell>
          <cell r="AE88">
            <v>0</v>
          </cell>
          <cell r="AF88">
            <v>3800</v>
          </cell>
          <cell r="AG88">
            <v>9387</v>
          </cell>
          <cell r="AH88">
            <v>18035</v>
          </cell>
          <cell r="AI88">
            <v>20050</v>
          </cell>
          <cell r="AJ88">
            <v>20050</v>
          </cell>
          <cell r="AK88">
            <v>20050</v>
          </cell>
          <cell r="AL88">
            <v>20050</v>
          </cell>
          <cell r="AM88">
            <v>20050</v>
          </cell>
          <cell r="AN88">
            <v>20050</v>
          </cell>
          <cell r="AO88">
            <v>20050</v>
          </cell>
          <cell r="AP88">
            <v>20050</v>
          </cell>
          <cell r="AQ88">
            <v>20050</v>
          </cell>
          <cell r="AR88">
            <v>20050</v>
          </cell>
          <cell r="AS88">
            <v>20050</v>
          </cell>
          <cell r="AT88">
            <v>20050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row>
        <row r="89">
          <cell r="Q89" t="str">
            <v>Europe</v>
          </cell>
          <cell r="S89" t="str">
            <v>t</v>
          </cell>
          <cell r="AE89">
            <v>0</v>
          </cell>
          <cell r="AF89">
            <v>3800</v>
          </cell>
          <cell r="AG89">
            <v>9387</v>
          </cell>
          <cell r="AH89">
            <v>18035</v>
          </cell>
          <cell r="AI89">
            <v>20050</v>
          </cell>
          <cell r="AJ89">
            <v>20050</v>
          </cell>
          <cell r="AK89">
            <v>20050</v>
          </cell>
          <cell r="AL89">
            <v>20050</v>
          </cell>
          <cell r="AM89">
            <v>20050</v>
          </cell>
          <cell r="AN89">
            <v>20050</v>
          </cell>
          <cell r="AO89">
            <v>20050</v>
          </cell>
          <cell r="AP89">
            <v>20050</v>
          </cell>
          <cell r="AQ89">
            <v>20050</v>
          </cell>
          <cell r="AR89">
            <v>20050</v>
          </cell>
          <cell r="AS89">
            <v>20050</v>
          </cell>
          <cell r="AT89">
            <v>20050</v>
          </cell>
        </row>
        <row r="90">
          <cell r="Q90" t="str">
            <v>NCA_BASF_PCAM</v>
          </cell>
          <cell r="S90" t="str">
            <v>t</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row>
        <row r="91">
          <cell r="Q91" t="str">
            <v>Europe</v>
          </cell>
          <cell r="S91" t="str">
            <v>t</v>
          </cell>
          <cell r="AC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row>
        <row r="92">
          <cell r="Q92" t="str">
            <v>Price</v>
          </cell>
          <cell r="S92" t="str">
            <v>€ / t</v>
          </cell>
          <cell r="T92">
            <v>0</v>
          </cell>
          <cell r="U92">
            <v>0</v>
          </cell>
          <cell r="V92">
            <v>0</v>
          </cell>
          <cell r="W92">
            <v>0</v>
          </cell>
          <cell r="X92">
            <v>0</v>
          </cell>
          <cell r="Y92">
            <v>0</v>
          </cell>
          <cell r="Z92">
            <v>0</v>
          </cell>
          <cell r="AA92">
            <v>0</v>
          </cell>
          <cell r="AB92">
            <v>0</v>
          </cell>
          <cell r="AC92">
            <v>0</v>
          </cell>
          <cell r="AD92">
            <v>0</v>
          </cell>
          <cell r="AE92">
            <v>0</v>
          </cell>
          <cell r="AF92">
            <v>25084.369359442539</v>
          </cell>
          <cell r="AG92">
            <v>26240.545513627811</v>
          </cell>
          <cell r="AH92">
            <v>25950.721667813083</v>
          </cell>
          <cell r="AI92">
            <v>25661.747821998364</v>
          </cell>
          <cell r="AJ92">
            <v>25373.632476183633</v>
          </cell>
          <cell r="AK92">
            <v>25461.208061183632</v>
          </cell>
          <cell r="AL92">
            <v>25549.659402033638</v>
          </cell>
          <cell r="AM92">
            <v>25638.995256292143</v>
          </cell>
          <cell r="AN92">
            <v>25729.224469093228</v>
          </cell>
          <cell r="AO92">
            <v>25820.355974022321</v>
          </cell>
          <cell r="AP92">
            <v>25912.398794000714</v>
          </cell>
          <cell r="AQ92">
            <v>26005.362042178876</v>
          </cell>
          <cell r="AR92">
            <v>26099.254922838827</v>
          </cell>
          <cell r="AS92">
            <v>26194.086732305379</v>
          </cell>
          <cell r="AT92">
            <v>26289.866859866604</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row>
        <row r="93">
          <cell r="Q93" t="str">
            <v>NCA_Customer_PCAM</v>
          </cell>
          <cell r="S93" t="str">
            <v>€ / t</v>
          </cell>
          <cell r="T93">
            <v>0</v>
          </cell>
          <cell r="U93">
            <v>0</v>
          </cell>
          <cell r="V93">
            <v>0</v>
          </cell>
          <cell r="W93">
            <v>0</v>
          </cell>
          <cell r="X93">
            <v>0</v>
          </cell>
          <cell r="Y93">
            <v>0</v>
          </cell>
          <cell r="Z93">
            <v>0</v>
          </cell>
          <cell r="AA93">
            <v>0</v>
          </cell>
          <cell r="AB93">
            <v>0</v>
          </cell>
          <cell r="AC93">
            <v>0</v>
          </cell>
          <cell r="AD93">
            <v>0</v>
          </cell>
          <cell r="AE93">
            <v>0</v>
          </cell>
          <cell r="AF93">
            <v>25084.369359442539</v>
          </cell>
          <cell r="AG93">
            <v>26240.545513627811</v>
          </cell>
          <cell r="AH93">
            <v>25950.721667813083</v>
          </cell>
          <cell r="AI93">
            <v>25661.747821998364</v>
          </cell>
          <cell r="AJ93">
            <v>25373.632476183633</v>
          </cell>
          <cell r="AK93">
            <v>25461.208061183632</v>
          </cell>
          <cell r="AL93">
            <v>25549.659402033638</v>
          </cell>
          <cell r="AM93">
            <v>25638.995256292143</v>
          </cell>
          <cell r="AN93">
            <v>25729.224469093228</v>
          </cell>
          <cell r="AO93">
            <v>25820.355974022321</v>
          </cell>
          <cell r="AP93">
            <v>25912.398794000714</v>
          </cell>
          <cell r="AQ93">
            <v>26005.362042178876</v>
          </cell>
          <cell r="AR93">
            <v>26099.254922838827</v>
          </cell>
          <cell r="AS93">
            <v>26194.086732305379</v>
          </cell>
          <cell r="AT93">
            <v>26289.866859866604</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row>
        <row r="94">
          <cell r="Q94" t="str">
            <v>Europe</v>
          </cell>
          <cell r="S94" t="str">
            <v>€ / t</v>
          </cell>
          <cell r="AE94">
            <v>25765.01705107198</v>
          </cell>
          <cell r="AF94">
            <v>25084.369359442535</v>
          </cell>
          <cell r="AG94">
            <v>26240.545513627807</v>
          </cell>
          <cell r="AH94">
            <v>25950.721667813086</v>
          </cell>
          <cell r="AI94">
            <v>25661.74782199836</v>
          </cell>
          <cell r="AJ94">
            <v>25373.632476183637</v>
          </cell>
          <cell r="AK94">
            <v>25461.208061183635</v>
          </cell>
          <cell r="AL94">
            <v>25549.659402033638</v>
          </cell>
          <cell r="AM94">
            <v>25638.995256292139</v>
          </cell>
          <cell r="AN94">
            <v>25729.224469093224</v>
          </cell>
          <cell r="AO94">
            <v>25820.355974022321</v>
          </cell>
          <cell r="AP94">
            <v>25912.39879400071</v>
          </cell>
          <cell r="AQ94">
            <v>26005.362042178876</v>
          </cell>
          <cell r="AR94">
            <v>26099.254922838831</v>
          </cell>
          <cell r="AS94">
            <v>26194.086732305379</v>
          </cell>
          <cell r="AT94">
            <v>26289.866859866601</v>
          </cell>
        </row>
        <row r="95">
          <cell r="Q95" t="str">
            <v>NCA_BASF_PCAM</v>
          </cell>
          <cell r="S95" t="str">
            <v>€ / t</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row>
        <row r="96">
          <cell r="Q96" t="str">
            <v>Europe</v>
          </cell>
          <cell r="S96" t="str">
            <v>€ / t</v>
          </cell>
          <cell r="AE96">
            <v>25765.01705107198</v>
          </cell>
          <cell r="AF96">
            <v>25084.369359442535</v>
          </cell>
          <cell r="AG96">
            <v>26240.545513627807</v>
          </cell>
          <cell r="AH96">
            <v>25950.721667813086</v>
          </cell>
          <cell r="AI96">
            <v>25661.74782199836</v>
          </cell>
          <cell r="AJ96">
            <v>25373.632476183637</v>
          </cell>
          <cell r="AK96">
            <v>25461.208061183635</v>
          </cell>
          <cell r="AL96">
            <v>25549.659402033638</v>
          </cell>
          <cell r="AM96">
            <v>25638.995256292139</v>
          </cell>
          <cell r="AN96">
            <v>25729.224469093224</v>
          </cell>
          <cell r="AO96">
            <v>25820.355974022321</v>
          </cell>
          <cell r="AP96">
            <v>25912.39879400071</v>
          </cell>
          <cell r="AQ96">
            <v>26005.362042178876</v>
          </cell>
          <cell r="AR96">
            <v>26099.254922838831</v>
          </cell>
          <cell r="AS96">
            <v>26194.086732305379</v>
          </cell>
          <cell r="AT96">
            <v>26289.866859866601</v>
          </cell>
        </row>
        <row r="97">
          <cell r="Q97" t="str">
            <v>Net sales</v>
          </cell>
          <cell r="S97" t="str">
            <v>mn €</v>
          </cell>
          <cell r="T97">
            <v>0</v>
          </cell>
          <cell r="U97">
            <v>0</v>
          </cell>
          <cell r="V97">
            <v>0</v>
          </cell>
          <cell r="W97">
            <v>0</v>
          </cell>
          <cell r="X97">
            <v>0</v>
          </cell>
          <cell r="Y97">
            <v>0</v>
          </cell>
          <cell r="Z97">
            <v>0</v>
          </cell>
          <cell r="AA97">
            <v>0</v>
          </cell>
          <cell r="AB97">
            <v>0</v>
          </cell>
          <cell r="AC97">
            <v>0</v>
          </cell>
          <cell r="AD97">
            <v>0</v>
          </cell>
          <cell r="AE97">
            <v>0</v>
          </cell>
          <cell r="AF97">
            <v>95.32060356588164</v>
          </cell>
          <cell r="AG97">
            <v>246.32000073642425</v>
          </cell>
          <cell r="AH97">
            <v>468.02126527900896</v>
          </cell>
          <cell r="AI97">
            <v>514.51804383106719</v>
          </cell>
          <cell r="AJ97">
            <v>508.7413311474819</v>
          </cell>
          <cell r="AK97">
            <v>510.49722162673186</v>
          </cell>
          <cell r="AL97">
            <v>512.27067101077444</v>
          </cell>
          <cell r="AM97">
            <v>514.06185488865742</v>
          </cell>
          <cell r="AN97">
            <v>515.87095060531919</v>
          </cell>
          <cell r="AO97">
            <v>517.69813727914755</v>
          </cell>
          <cell r="AP97">
            <v>519.54359581971426</v>
          </cell>
          <cell r="AQ97">
            <v>521.40750894568646</v>
          </cell>
          <cell r="AR97">
            <v>523.29006120291854</v>
          </cell>
          <cell r="AS97">
            <v>525.19143898272284</v>
          </cell>
          <cell r="AT97">
            <v>527.1118305403254</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row>
        <row r="98">
          <cell r="Q98" t="str">
            <v>NCA_Customer_PCAM</v>
          </cell>
          <cell r="S98" t="str">
            <v>mn €</v>
          </cell>
          <cell r="T98">
            <v>0</v>
          </cell>
          <cell r="U98">
            <v>0</v>
          </cell>
          <cell r="V98">
            <v>0</v>
          </cell>
          <cell r="W98">
            <v>0</v>
          </cell>
          <cell r="X98">
            <v>0</v>
          </cell>
          <cell r="Y98">
            <v>0</v>
          </cell>
          <cell r="Z98">
            <v>0</v>
          </cell>
          <cell r="AA98">
            <v>0</v>
          </cell>
          <cell r="AB98">
            <v>0</v>
          </cell>
          <cell r="AC98">
            <v>0</v>
          </cell>
          <cell r="AD98">
            <v>0</v>
          </cell>
          <cell r="AE98">
            <v>0</v>
          </cell>
          <cell r="AF98">
            <v>95.32060356588164</v>
          </cell>
          <cell r="AG98">
            <v>246.32000073642425</v>
          </cell>
          <cell r="AH98">
            <v>468.02126527900896</v>
          </cell>
          <cell r="AI98">
            <v>514.51804383106719</v>
          </cell>
          <cell r="AJ98">
            <v>508.7413311474819</v>
          </cell>
          <cell r="AK98">
            <v>510.49722162673186</v>
          </cell>
          <cell r="AL98">
            <v>512.27067101077444</v>
          </cell>
          <cell r="AM98">
            <v>514.06185488865742</v>
          </cell>
          <cell r="AN98">
            <v>515.87095060531919</v>
          </cell>
          <cell r="AO98">
            <v>517.69813727914755</v>
          </cell>
          <cell r="AP98">
            <v>519.54359581971426</v>
          </cell>
          <cell r="AQ98">
            <v>521.40750894568646</v>
          </cell>
          <cell r="AR98">
            <v>523.29006120291854</v>
          </cell>
          <cell r="AS98">
            <v>525.19143898272284</v>
          </cell>
          <cell r="AT98">
            <v>527.1118305403254</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row>
        <row r="99">
          <cell r="Q99" t="str">
            <v>Europe</v>
          </cell>
          <cell r="S99" t="str">
            <v>mn €</v>
          </cell>
          <cell r="T99">
            <v>0</v>
          </cell>
          <cell r="U99">
            <v>0</v>
          </cell>
          <cell r="V99">
            <v>0</v>
          </cell>
          <cell r="W99">
            <v>0</v>
          </cell>
          <cell r="X99">
            <v>0</v>
          </cell>
          <cell r="Y99">
            <v>0</v>
          </cell>
          <cell r="Z99">
            <v>0</v>
          </cell>
          <cell r="AA99">
            <v>0</v>
          </cell>
          <cell r="AB99">
            <v>0</v>
          </cell>
          <cell r="AC99">
            <v>0</v>
          </cell>
          <cell r="AD99">
            <v>0</v>
          </cell>
          <cell r="AE99">
            <v>0</v>
          </cell>
          <cell r="AF99">
            <v>95.32060356588164</v>
          </cell>
          <cell r="AG99">
            <v>246.32000073642425</v>
          </cell>
          <cell r="AH99">
            <v>468.02126527900896</v>
          </cell>
          <cell r="AI99">
            <v>514.51804383106719</v>
          </cell>
          <cell r="AJ99">
            <v>508.7413311474819</v>
          </cell>
          <cell r="AK99">
            <v>510.49722162673186</v>
          </cell>
          <cell r="AL99">
            <v>512.27067101077444</v>
          </cell>
          <cell r="AM99">
            <v>514.06185488865742</v>
          </cell>
          <cell r="AN99">
            <v>515.87095060531919</v>
          </cell>
          <cell r="AO99">
            <v>517.69813727914755</v>
          </cell>
          <cell r="AP99">
            <v>519.54359581971426</v>
          </cell>
          <cell r="AQ99">
            <v>521.40750894568646</v>
          </cell>
          <cell r="AR99">
            <v>523.29006120291854</v>
          </cell>
          <cell r="AS99">
            <v>525.19143898272284</v>
          </cell>
          <cell r="AT99">
            <v>527.1118305403254</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row>
        <row r="100">
          <cell r="Q100" t="str">
            <v>NCA_BASF_PCAM</v>
          </cell>
          <cell r="S100" t="str">
            <v>mn €</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row>
        <row r="101">
          <cell r="Q101" t="str">
            <v>Europe</v>
          </cell>
          <cell r="S101" t="str">
            <v>mn €</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row>
        <row r="102">
          <cell r="Q102" t="str">
            <v>Variable Costs</v>
          </cell>
          <cell r="S102" t="str">
            <v>mn €</v>
          </cell>
          <cell r="T102">
            <v>0</v>
          </cell>
          <cell r="U102">
            <v>0</v>
          </cell>
          <cell r="V102">
            <v>0</v>
          </cell>
          <cell r="W102">
            <v>0</v>
          </cell>
          <cell r="X102">
            <v>0</v>
          </cell>
          <cell r="Y102">
            <v>0</v>
          </cell>
          <cell r="Z102">
            <v>0</v>
          </cell>
          <cell r="AA102">
            <v>0</v>
          </cell>
          <cell r="AB102">
            <v>0</v>
          </cell>
          <cell r="AC102">
            <v>0</v>
          </cell>
          <cell r="AD102">
            <v>0</v>
          </cell>
          <cell r="AE102">
            <v>0</v>
          </cell>
          <cell r="AF102">
            <v>82.39097231101583</v>
          </cell>
          <cell r="AG102">
            <v>208.06299479631213</v>
          </cell>
          <cell r="AH102">
            <v>394.50085972864082</v>
          </cell>
          <cell r="AI102">
            <v>432.9734354920671</v>
          </cell>
          <cell r="AJ102">
            <v>427.38819674756058</v>
          </cell>
          <cell r="AK102">
            <v>429.37444816122604</v>
          </cell>
          <cell r="AL102">
            <v>430.50809980292797</v>
          </cell>
          <cell r="AM102">
            <v>431.70463646279552</v>
          </cell>
          <cell r="AN102">
            <v>433.1634179109526</v>
          </cell>
          <cell r="AO102">
            <v>434.39608158101743</v>
          </cell>
          <cell r="AP102">
            <v>435.64153881949363</v>
          </cell>
          <cell r="AQ102">
            <v>436.89808035652652</v>
          </cell>
          <cell r="AR102">
            <v>438.16582903102409</v>
          </cell>
          <cell r="AS102">
            <v>439.4468290903659</v>
          </cell>
          <cell r="AT102">
            <v>440.52447361577538</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row>
        <row r="103">
          <cell r="Q103" t="str">
            <v>Distribution cost</v>
          </cell>
          <cell r="S103" t="str">
            <v>mn €</v>
          </cell>
          <cell r="T103">
            <v>0</v>
          </cell>
          <cell r="U103">
            <v>0</v>
          </cell>
          <cell r="V103">
            <v>0</v>
          </cell>
          <cell r="W103">
            <v>0</v>
          </cell>
          <cell r="X103">
            <v>0</v>
          </cell>
          <cell r="Y103">
            <v>0</v>
          </cell>
          <cell r="Z103">
            <v>0</v>
          </cell>
          <cell r="AA103">
            <v>0</v>
          </cell>
          <cell r="AB103">
            <v>0</v>
          </cell>
          <cell r="AC103">
            <v>0</v>
          </cell>
          <cell r="AD103">
            <v>0</v>
          </cell>
          <cell r="AE103">
            <v>0</v>
          </cell>
          <cell r="AF103">
            <v>0.52581816000000003</v>
          </cell>
          <cell r="AG103">
            <v>1.3248874129680002</v>
          </cell>
          <cell r="AH103">
            <v>2.5963813127447999</v>
          </cell>
          <cell r="AI103">
            <v>2.9441970738532803</v>
          </cell>
          <cell r="AJ103">
            <v>3.0030810153303458</v>
          </cell>
          <cell r="AK103">
            <v>3.0631426356369524</v>
          </cell>
          <cell r="AL103">
            <v>3.1244054883496917</v>
          </cell>
          <cell r="AM103">
            <v>3.1868935981166855</v>
          </cell>
          <cell r="AN103">
            <v>3.2506314700790191</v>
          </cell>
          <cell r="AO103">
            <v>3.3156440994806</v>
          </cell>
          <cell r="AP103">
            <v>3.381956981470212</v>
          </cell>
          <cell r="AQ103">
            <v>3.4495961210996162</v>
          </cell>
          <cell r="AR103">
            <v>3.5185880435216084</v>
          </cell>
          <cell r="AS103">
            <v>3.5889598043920405</v>
          </cell>
          <cell r="AT103">
            <v>3.6607390004798814</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row>
        <row r="104">
          <cell r="Q104" t="str">
            <v>NCA_Customer_PCAM</v>
          </cell>
          <cell r="S104" t="str">
            <v>mn €</v>
          </cell>
          <cell r="T104">
            <v>0</v>
          </cell>
          <cell r="U104">
            <v>0</v>
          </cell>
          <cell r="V104">
            <v>0</v>
          </cell>
          <cell r="W104">
            <v>0</v>
          </cell>
          <cell r="X104">
            <v>0</v>
          </cell>
          <cell r="Y104">
            <v>0</v>
          </cell>
          <cell r="Z104">
            <v>0</v>
          </cell>
          <cell r="AA104">
            <v>0</v>
          </cell>
          <cell r="AB104">
            <v>0</v>
          </cell>
          <cell r="AC104">
            <v>0</v>
          </cell>
          <cell r="AD104">
            <v>0</v>
          </cell>
          <cell r="AE104">
            <v>0</v>
          </cell>
          <cell r="AF104">
            <v>0.52581816000000003</v>
          </cell>
          <cell r="AG104">
            <v>1.3248874129680002</v>
          </cell>
          <cell r="AH104">
            <v>2.5963813127447999</v>
          </cell>
          <cell r="AI104">
            <v>2.9441970738532803</v>
          </cell>
          <cell r="AJ104">
            <v>3.0030810153303458</v>
          </cell>
          <cell r="AK104">
            <v>3.0631426356369524</v>
          </cell>
          <cell r="AL104">
            <v>3.1244054883496917</v>
          </cell>
          <cell r="AM104">
            <v>3.1868935981166855</v>
          </cell>
          <cell r="AN104">
            <v>3.2506314700790191</v>
          </cell>
          <cell r="AO104">
            <v>3.3156440994806</v>
          </cell>
          <cell r="AP104">
            <v>3.381956981470212</v>
          </cell>
          <cell r="AQ104">
            <v>3.4495961210996162</v>
          </cell>
          <cell r="AR104">
            <v>3.5185880435216084</v>
          </cell>
          <cell r="AS104">
            <v>3.5889598043920405</v>
          </cell>
          <cell r="AT104">
            <v>3.6607390004798814</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row>
        <row r="105">
          <cell r="Q105" t="str">
            <v>Europe</v>
          </cell>
          <cell r="S105" t="str">
            <v>mn €</v>
          </cell>
          <cell r="T105">
            <v>0</v>
          </cell>
          <cell r="U105">
            <v>0</v>
          </cell>
          <cell r="V105">
            <v>0</v>
          </cell>
          <cell r="W105">
            <v>0</v>
          </cell>
          <cell r="X105">
            <v>0</v>
          </cell>
          <cell r="Y105">
            <v>0</v>
          </cell>
          <cell r="Z105">
            <v>0</v>
          </cell>
          <cell r="AA105">
            <v>0</v>
          </cell>
          <cell r="AB105">
            <v>0</v>
          </cell>
          <cell r="AC105">
            <v>0</v>
          </cell>
          <cell r="AD105">
            <v>0</v>
          </cell>
          <cell r="AE105">
            <v>0</v>
          </cell>
          <cell r="AF105">
            <v>0.52581816000000003</v>
          </cell>
          <cell r="AG105">
            <v>1.3248874129680002</v>
          </cell>
          <cell r="AH105">
            <v>2.5963813127447999</v>
          </cell>
          <cell r="AI105">
            <v>2.9441970738532803</v>
          </cell>
          <cell r="AJ105">
            <v>3.0030810153303458</v>
          </cell>
          <cell r="AK105">
            <v>3.0631426356369524</v>
          </cell>
          <cell r="AL105">
            <v>3.1244054883496917</v>
          </cell>
          <cell r="AM105">
            <v>3.1868935981166855</v>
          </cell>
          <cell r="AN105">
            <v>3.2506314700790191</v>
          </cell>
          <cell r="AO105">
            <v>3.3156440994806</v>
          </cell>
          <cell r="AP105">
            <v>3.381956981470212</v>
          </cell>
          <cell r="AQ105">
            <v>3.4495961210996162</v>
          </cell>
          <cell r="AR105">
            <v>3.5185880435216084</v>
          </cell>
          <cell r="AS105">
            <v>3.5889598043920405</v>
          </cell>
          <cell r="AT105">
            <v>3.6607390004798814</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row>
        <row r="106">
          <cell r="Q106" t="str">
            <v>Cost per unit</v>
          </cell>
          <cell r="S106" t="str">
            <v>€ / t</v>
          </cell>
          <cell r="AC106">
            <v>133</v>
          </cell>
          <cell r="AD106">
            <v>133</v>
          </cell>
          <cell r="AE106">
            <v>135.66</v>
          </cell>
          <cell r="AF106">
            <v>138.3732</v>
          </cell>
          <cell r="AG106">
            <v>141.14066400000002</v>
          </cell>
          <cell r="AH106">
            <v>143.96347728000001</v>
          </cell>
          <cell r="AI106">
            <v>146.84274682560002</v>
          </cell>
          <cell r="AJ106">
            <v>149.77960176211201</v>
          </cell>
          <cell r="AK106">
            <v>152.77519379735423</v>
          </cell>
          <cell r="AL106">
            <v>155.83069767330133</v>
          </cell>
          <cell r="AM106">
            <v>158.94731162676737</v>
          </cell>
          <cell r="AN106">
            <v>162.12625785930271</v>
          </cell>
          <cell r="AO106">
            <v>165.36878301648878</v>
          </cell>
          <cell r="AP106">
            <v>168.67615867681855</v>
          </cell>
          <cell r="AQ106">
            <v>172.04968185035494</v>
          </cell>
          <cell r="AR106">
            <v>175.49067548736201</v>
          </cell>
          <cell r="AS106">
            <v>179.00048899710927</v>
          </cell>
          <cell r="AT106">
            <v>182.58049877705145</v>
          </cell>
        </row>
        <row r="107">
          <cell r="Q107" t="str">
            <v>NCA_BASF_PCAM</v>
          </cell>
          <cell r="S107" t="str">
            <v>mn €</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row>
        <row r="108">
          <cell r="Q108" t="str">
            <v>Europe</v>
          </cell>
          <cell r="S108" t="str">
            <v>mn €</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row>
        <row r="109">
          <cell r="Q109" t="str">
            <v>Cost per unit</v>
          </cell>
          <cell r="S109" t="str">
            <v>€ / t</v>
          </cell>
          <cell r="AC109">
            <v>133</v>
          </cell>
          <cell r="AD109">
            <v>133</v>
          </cell>
          <cell r="AE109">
            <v>135.66</v>
          </cell>
          <cell r="AF109">
            <v>138.3732</v>
          </cell>
          <cell r="AG109">
            <v>141.14066400000002</v>
          </cell>
          <cell r="AH109">
            <v>143.96347728000001</v>
          </cell>
          <cell r="AI109">
            <v>146.84274682560002</v>
          </cell>
          <cell r="AJ109">
            <v>149.77960176211201</v>
          </cell>
          <cell r="AK109">
            <v>152.77519379735423</v>
          </cell>
          <cell r="AL109">
            <v>155.83069767330133</v>
          </cell>
          <cell r="AM109">
            <v>158.94731162676737</v>
          </cell>
          <cell r="AN109">
            <v>162.12625785930271</v>
          </cell>
          <cell r="AO109">
            <v>165.36878301648878</v>
          </cell>
          <cell r="AP109">
            <v>168.67615867681855</v>
          </cell>
          <cell r="AQ109">
            <v>172.04968185035494</v>
          </cell>
          <cell r="AR109">
            <v>175.49067548736201</v>
          </cell>
          <cell r="AS109">
            <v>179.00048899710927</v>
          </cell>
          <cell r="AT109">
            <v>182.58049877705145</v>
          </cell>
        </row>
        <row r="110">
          <cell r="Q110" t="str">
            <v>Raw material costs</v>
          </cell>
          <cell r="S110" t="str">
            <v>mn €</v>
          </cell>
          <cell r="T110">
            <v>0</v>
          </cell>
          <cell r="U110">
            <v>0</v>
          </cell>
          <cell r="V110">
            <v>0</v>
          </cell>
          <cell r="W110">
            <v>0</v>
          </cell>
          <cell r="X110">
            <v>0</v>
          </cell>
          <cell r="Y110">
            <v>0</v>
          </cell>
          <cell r="Z110">
            <v>0</v>
          </cell>
          <cell r="AA110">
            <v>0</v>
          </cell>
          <cell r="AB110">
            <v>0</v>
          </cell>
          <cell r="AC110">
            <v>0</v>
          </cell>
          <cell r="AD110">
            <v>0</v>
          </cell>
          <cell r="AE110">
            <v>0</v>
          </cell>
          <cell r="AF110">
            <v>80.09544274809808</v>
          </cell>
          <cell r="AG110">
            <v>202.12717892744058</v>
          </cell>
          <cell r="AH110">
            <v>382.29043961002964</v>
          </cell>
          <cell r="AI110">
            <v>418.28356214502639</v>
          </cell>
          <cell r="AJ110">
            <v>411.57278516530471</v>
          </cell>
          <cell r="AK110">
            <v>412.38565705495085</v>
          </cell>
          <cell r="AL110">
            <v>413.20705173997732</v>
          </cell>
          <cell r="AM110">
            <v>414.03706232986735</v>
          </cell>
          <cell r="AN110">
            <v>414.87578302283015</v>
          </cell>
          <cell r="AO110">
            <v>415.72330911983966</v>
          </cell>
          <cell r="AP110">
            <v>416.57973703887893</v>
          </cell>
          <cell r="AQ110">
            <v>417.44516432938929</v>
          </cell>
          <cell r="AR110">
            <v>418.31968968693121</v>
          </cell>
          <cell r="AS110">
            <v>419.20341296805731</v>
          </cell>
          <cell r="AT110">
            <v>420.09643520540385</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row>
        <row r="111">
          <cell r="Q111" t="str">
            <v>NCA_Customer_PCAM</v>
          </cell>
          <cell r="S111" t="str">
            <v>mn €</v>
          </cell>
          <cell r="T111">
            <v>0</v>
          </cell>
          <cell r="U111">
            <v>0</v>
          </cell>
          <cell r="V111">
            <v>0</v>
          </cell>
          <cell r="W111">
            <v>0</v>
          </cell>
          <cell r="X111">
            <v>0</v>
          </cell>
          <cell r="Y111">
            <v>0</v>
          </cell>
          <cell r="Z111">
            <v>0</v>
          </cell>
          <cell r="AA111">
            <v>0</v>
          </cell>
          <cell r="AB111">
            <v>0</v>
          </cell>
          <cell r="AC111">
            <v>0</v>
          </cell>
          <cell r="AD111">
            <v>0</v>
          </cell>
          <cell r="AE111">
            <v>0</v>
          </cell>
          <cell r="AF111">
            <v>80.09544274809808</v>
          </cell>
          <cell r="AG111">
            <v>202.12717892744058</v>
          </cell>
          <cell r="AH111">
            <v>382.29043961002964</v>
          </cell>
          <cell r="AI111">
            <v>418.28356214502639</v>
          </cell>
          <cell r="AJ111">
            <v>411.57278516530471</v>
          </cell>
          <cell r="AK111">
            <v>412.38565705495085</v>
          </cell>
          <cell r="AL111">
            <v>413.20705173997732</v>
          </cell>
          <cell r="AM111">
            <v>414.03706232986735</v>
          </cell>
          <cell r="AN111">
            <v>414.87578302283015</v>
          </cell>
          <cell r="AO111">
            <v>415.72330911983966</v>
          </cell>
          <cell r="AP111">
            <v>416.57973703887893</v>
          </cell>
          <cell r="AQ111">
            <v>417.44516432938929</v>
          </cell>
          <cell r="AR111">
            <v>418.31968968693121</v>
          </cell>
          <cell r="AS111">
            <v>419.20341296805731</v>
          </cell>
          <cell r="AT111">
            <v>420.09643520540385</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row>
        <row r="112">
          <cell r="Q112" t="str">
            <v>Cost per unit</v>
          </cell>
          <cell r="S112" t="str">
            <v>€ / t</v>
          </cell>
          <cell r="AC112">
            <v>0</v>
          </cell>
          <cell r="AD112">
            <v>22516.055521238653</v>
          </cell>
          <cell r="AE112">
            <v>21796.741412109204</v>
          </cell>
          <cell r="AF112">
            <v>21077.748091604757</v>
          </cell>
          <cell r="AG112">
            <v>21532.670600558282</v>
          </cell>
          <cell r="AH112">
            <v>21197.141092876609</v>
          </cell>
          <cell r="AI112">
            <v>20862.023049627252</v>
          </cell>
          <cell r="AJ112">
            <v>20527.320955875548</v>
          </cell>
          <cell r="AK112">
            <v>20567.863194760641</v>
          </cell>
          <cell r="AL112">
            <v>20608.830510722059</v>
          </cell>
          <cell r="AM112">
            <v>20650.227547624308</v>
          </cell>
          <cell r="AN112">
            <v>20692.059003632425</v>
          </cell>
          <cell r="AO112">
            <v>20734.329631912202</v>
          </cell>
          <cell r="AP112">
            <v>20777.044241340594</v>
          </cell>
          <cell r="AQ112">
            <v>20820.207697226397</v>
          </cell>
          <cell r="AR112">
            <v>20863.824922041455</v>
          </cell>
          <cell r="AS112">
            <v>20907.90089616246</v>
          </cell>
          <cell r="AT112">
            <v>20952.440658623633</v>
          </cell>
        </row>
        <row r="113">
          <cell r="Q113" t="str">
            <v>otherRaws811</v>
          </cell>
          <cell r="S113" t="str">
            <v>LiOH &amp; Other RM</v>
          </cell>
          <cell r="AD113">
            <v>8708.2124537386553</v>
          </cell>
          <cell r="AE113">
            <v>7960.3100421092067</v>
          </cell>
          <cell r="AF113">
            <v>7212.4425360797586</v>
          </cell>
          <cell r="AG113">
            <v>6839.434479577033</v>
          </cell>
          <cell r="AH113">
            <v>6466.4627388605504</v>
          </cell>
          <cell r="AI113">
            <v>6093.5280402460312</v>
          </cell>
          <cell r="AJ113">
            <v>5720.6311245755169</v>
          </cell>
          <cell r="AK113">
            <v>5722.5965933226089</v>
          </cell>
          <cell r="AL113">
            <v>5724.6013714446444</v>
          </cell>
          <cell r="AM113">
            <v>5726.64624512912</v>
          </cell>
          <cell r="AN113">
            <v>5728.7320162872848</v>
          </cell>
          <cell r="AO113">
            <v>5730.8595028686132</v>
          </cell>
          <cell r="AP113">
            <v>5733.029539181568</v>
          </cell>
          <cell r="AQ113">
            <v>5735.242976220783</v>
          </cell>
          <cell r="AR113">
            <v>5737.5006820007811</v>
          </cell>
          <cell r="AS113">
            <v>5739.80354189638</v>
          </cell>
          <cell r="AT113">
            <v>5742.1524589898909</v>
          </cell>
        </row>
        <row r="114">
          <cell r="Q114" t="str">
            <v>Precursor811</v>
          </cell>
          <cell r="AD114">
            <v>13807.843067499998</v>
          </cell>
          <cell r="AE114">
            <v>13836.431369999998</v>
          </cell>
          <cell r="AF114">
            <v>13865.305555524998</v>
          </cell>
          <cell r="AG114">
            <v>14693.236120981248</v>
          </cell>
          <cell r="AH114">
            <v>14730.67835401606</v>
          </cell>
          <cell r="AI114">
            <v>14768.49500938122</v>
          </cell>
          <cell r="AJ114">
            <v>14806.689831300033</v>
          </cell>
          <cell r="AK114">
            <v>14845.266601438034</v>
          </cell>
          <cell r="AL114">
            <v>14884.229139277415</v>
          </cell>
          <cell r="AM114">
            <v>14923.581302495189</v>
          </cell>
          <cell r="AN114">
            <v>14963.326987345139</v>
          </cell>
          <cell r="AO114">
            <v>15003.47012904359</v>
          </cell>
          <cell r="AP114">
            <v>15044.014702159027</v>
          </cell>
          <cell r="AQ114">
            <v>15084.964721005616</v>
          </cell>
          <cell r="AR114">
            <v>15126.324240040674</v>
          </cell>
          <cell r="AS114">
            <v>15168.097354266079</v>
          </cell>
          <cell r="AT114">
            <v>15210.288199633742</v>
          </cell>
        </row>
        <row r="115">
          <cell r="Q115" t="str">
            <v>NCA_BASF_PCAM</v>
          </cell>
          <cell r="S115" t="str">
            <v>mn €</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row>
        <row r="116">
          <cell r="Q116" t="str">
            <v>Cost per unit</v>
          </cell>
          <cell r="S116" t="str">
            <v>€ / t</v>
          </cell>
          <cell r="AD116">
            <v>22516.055521238653</v>
          </cell>
          <cell r="AE116">
            <v>21796.741412109204</v>
          </cell>
          <cell r="AF116">
            <v>21077.748091604757</v>
          </cell>
          <cell r="AG116">
            <v>21532.670600558282</v>
          </cell>
          <cell r="AH116">
            <v>21197.141092876609</v>
          </cell>
          <cell r="AI116">
            <v>20862.023049627252</v>
          </cell>
          <cell r="AJ116">
            <v>20527.320955875548</v>
          </cell>
          <cell r="AK116">
            <v>20567.863194760641</v>
          </cell>
          <cell r="AL116">
            <v>20608.830510722059</v>
          </cell>
          <cell r="AM116">
            <v>20650.227547624308</v>
          </cell>
          <cell r="AN116">
            <v>20692.059003632425</v>
          </cell>
          <cell r="AO116">
            <v>20734.329631912202</v>
          </cell>
          <cell r="AP116">
            <v>20777.044241340594</v>
          </cell>
          <cell r="AQ116">
            <v>20820.207697226397</v>
          </cell>
          <cell r="AR116">
            <v>20863.824922041455</v>
          </cell>
          <cell r="AS116">
            <v>20907.90089616246</v>
          </cell>
          <cell r="AT116">
            <v>20952.440658623633</v>
          </cell>
        </row>
        <row r="117">
          <cell r="Q117" t="str">
            <v>otherRawsNCA</v>
          </cell>
          <cell r="S117" t="str">
            <v>LiOH &amp; Other RM</v>
          </cell>
          <cell r="AD117">
            <v>8708.2124537386553</v>
          </cell>
          <cell r="AE117">
            <v>7960.3100421092067</v>
          </cell>
          <cell r="AF117">
            <v>7212.4425360797586</v>
          </cell>
          <cell r="AG117">
            <v>6839.434479577033</v>
          </cell>
          <cell r="AH117">
            <v>6466.4627388605504</v>
          </cell>
          <cell r="AI117">
            <v>6093.5280402460312</v>
          </cell>
          <cell r="AJ117">
            <v>5720.6311245755169</v>
          </cell>
          <cell r="AK117">
            <v>5722.5965933226089</v>
          </cell>
          <cell r="AL117">
            <v>5724.6013714446444</v>
          </cell>
          <cell r="AM117">
            <v>5726.64624512912</v>
          </cell>
          <cell r="AN117">
            <v>5728.7320162872848</v>
          </cell>
          <cell r="AO117">
            <v>5730.8595028686132</v>
          </cell>
          <cell r="AP117">
            <v>5733.029539181568</v>
          </cell>
          <cell r="AQ117">
            <v>5735.242976220783</v>
          </cell>
          <cell r="AR117">
            <v>5737.5006820007811</v>
          </cell>
          <cell r="AS117">
            <v>5739.80354189638</v>
          </cell>
          <cell r="AT117">
            <v>5742.1524589898909</v>
          </cell>
        </row>
        <row r="118">
          <cell r="Q118" t="str">
            <v>PrecursorNCA</v>
          </cell>
          <cell r="AD118">
            <v>13807.843067499998</v>
          </cell>
          <cell r="AE118">
            <v>13836.431369999998</v>
          </cell>
          <cell r="AF118">
            <v>13865.305555524998</v>
          </cell>
          <cell r="AG118">
            <v>14693.236120981248</v>
          </cell>
          <cell r="AH118">
            <v>14730.67835401606</v>
          </cell>
          <cell r="AI118">
            <v>14768.49500938122</v>
          </cell>
          <cell r="AJ118">
            <v>14806.689831300033</v>
          </cell>
          <cell r="AK118">
            <v>14845.266601438034</v>
          </cell>
          <cell r="AL118">
            <v>14884.229139277415</v>
          </cell>
          <cell r="AM118">
            <v>14923.581302495189</v>
          </cell>
          <cell r="AN118">
            <v>14963.326987345139</v>
          </cell>
          <cell r="AO118">
            <v>15003.47012904359</v>
          </cell>
          <cell r="AP118">
            <v>15044.014702159027</v>
          </cell>
          <cell r="AQ118">
            <v>15084.964721005616</v>
          </cell>
          <cell r="AR118">
            <v>15126.324240040674</v>
          </cell>
          <cell r="AS118">
            <v>15168.097354266079</v>
          </cell>
          <cell r="AT118">
            <v>15210.288199633742</v>
          </cell>
        </row>
        <row r="119">
          <cell r="Q119" t="str">
            <v>Variable manufacturing costs</v>
          </cell>
          <cell r="S119" t="str">
            <v>mn €</v>
          </cell>
          <cell r="T119">
            <v>0</v>
          </cell>
          <cell r="U119">
            <v>0</v>
          </cell>
          <cell r="V119">
            <v>0</v>
          </cell>
          <cell r="W119">
            <v>0</v>
          </cell>
          <cell r="X119">
            <v>0</v>
          </cell>
          <cell r="Y119">
            <v>0</v>
          </cell>
          <cell r="Z119">
            <v>0</v>
          </cell>
          <cell r="AA119">
            <v>0</v>
          </cell>
          <cell r="AB119">
            <v>0</v>
          </cell>
          <cell r="AC119">
            <v>0</v>
          </cell>
          <cell r="AD119">
            <v>0</v>
          </cell>
          <cell r="AE119">
            <v>0</v>
          </cell>
          <cell r="AF119">
            <v>1.7697114029177448</v>
          </cell>
          <cell r="AG119">
            <v>4.6109284559035411</v>
          </cell>
          <cell r="AH119">
            <v>9.6140388058663842</v>
          </cell>
          <cell r="AI119">
            <v>11.745676273187454</v>
          </cell>
          <cell r="AJ119">
            <v>12.812330566925514</v>
          </cell>
          <cell r="AK119">
            <v>13.925648470638254</v>
          </cell>
          <cell r="AL119">
            <v>14.176642574600947</v>
          </cell>
          <cell r="AM119">
            <v>14.480680534811494</v>
          </cell>
          <cell r="AN119">
            <v>15.037003418043422</v>
          </cell>
          <cell r="AO119">
            <v>15.357128361697139</v>
          </cell>
          <cell r="AP119">
            <v>15.679844799144439</v>
          </cell>
          <cell r="AQ119">
            <v>16.003319906037657</v>
          </cell>
          <cell r="AR119">
            <v>16.32755130057128</v>
          </cell>
          <cell r="AS119">
            <v>16.654456317916509</v>
          </cell>
          <cell r="AT119">
            <v>16.767299409891628</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row>
        <row r="120">
          <cell r="Q120" t="str">
            <v>NCA_Customer_PCAM</v>
          </cell>
          <cell r="S120" t="str">
            <v>mn €</v>
          </cell>
          <cell r="T120">
            <v>0</v>
          </cell>
          <cell r="U120">
            <v>0</v>
          </cell>
          <cell r="V120">
            <v>0</v>
          </cell>
          <cell r="W120">
            <v>0</v>
          </cell>
          <cell r="X120">
            <v>0</v>
          </cell>
          <cell r="Y120">
            <v>0</v>
          </cell>
          <cell r="Z120">
            <v>0</v>
          </cell>
          <cell r="AA120">
            <v>0</v>
          </cell>
          <cell r="AB120">
            <v>0</v>
          </cell>
          <cell r="AC120">
            <v>0</v>
          </cell>
          <cell r="AD120">
            <v>0</v>
          </cell>
          <cell r="AE120">
            <v>0</v>
          </cell>
          <cell r="AF120">
            <v>1.7697114029177448</v>
          </cell>
          <cell r="AG120">
            <v>4.6109284559035411</v>
          </cell>
          <cell r="AH120">
            <v>9.6140388058663842</v>
          </cell>
          <cell r="AI120">
            <v>11.745676273187454</v>
          </cell>
          <cell r="AJ120">
            <v>12.812330566925514</v>
          </cell>
          <cell r="AK120">
            <v>13.925648470638254</v>
          </cell>
          <cell r="AL120">
            <v>14.176642574600947</v>
          </cell>
          <cell r="AM120">
            <v>14.480680534811494</v>
          </cell>
          <cell r="AN120">
            <v>15.037003418043422</v>
          </cell>
          <cell r="AO120">
            <v>15.357128361697139</v>
          </cell>
          <cell r="AP120">
            <v>15.679844799144439</v>
          </cell>
          <cell r="AQ120">
            <v>16.003319906037657</v>
          </cell>
          <cell r="AR120">
            <v>16.32755130057128</v>
          </cell>
          <cell r="AS120">
            <v>16.654456317916509</v>
          </cell>
          <cell r="AT120">
            <v>16.767299409891628</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row>
        <row r="121">
          <cell r="Q121" t="str">
            <v>Cost per unit</v>
          </cell>
          <cell r="S121" t="str">
            <v>€ / t</v>
          </cell>
          <cell r="AC121">
            <v>0</v>
          </cell>
          <cell r="AD121">
            <v>383.93301046033343</v>
          </cell>
          <cell r="AE121">
            <v>446.75696227406229</v>
          </cell>
          <cell r="AF121">
            <v>465.71352708361707</v>
          </cell>
          <cell r="AG121">
            <v>491.20362798588911</v>
          </cell>
          <cell r="AH121">
            <v>533.07672890858805</v>
          </cell>
          <cell r="AI121">
            <v>585.81926549563366</v>
          </cell>
          <cell r="AJ121">
            <v>639.01898089404062</v>
          </cell>
          <cell r="AK121">
            <v>694.54605838594784</v>
          </cell>
          <cell r="AL121">
            <v>707.06446756114451</v>
          </cell>
          <cell r="AM121">
            <v>722.22845560157077</v>
          </cell>
          <cell r="AN121">
            <v>749.97523282012082</v>
          </cell>
          <cell r="AO121">
            <v>765.94156417442093</v>
          </cell>
          <cell r="AP121">
            <v>782.03714708949826</v>
          </cell>
          <cell r="AQ121">
            <v>798.17056887968374</v>
          </cell>
          <cell r="AR121">
            <v>814.34171075168479</v>
          </cell>
          <cell r="AS121">
            <v>830.64620039483839</v>
          </cell>
          <cell r="AT121">
            <v>836.27428478262482</v>
          </cell>
        </row>
        <row r="122">
          <cell r="Q122" t="str">
            <v>NCA_BASF_PCAM</v>
          </cell>
          <cell r="S122" t="str">
            <v>mn €</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row>
        <row r="123">
          <cell r="Q123" t="str">
            <v>Cost per unit</v>
          </cell>
          <cell r="S123" t="str">
            <v>€ / t</v>
          </cell>
          <cell r="AD123">
            <v>383.93301046033343</v>
          </cell>
          <cell r="AE123">
            <v>446.75696227406229</v>
          </cell>
          <cell r="AF123">
            <v>465.71352708361707</v>
          </cell>
          <cell r="AG123">
            <v>491.20362798588911</v>
          </cell>
          <cell r="AH123">
            <v>533.07672890858805</v>
          </cell>
          <cell r="AI123">
            <v>585.81926549563366</v>
          </cell>
          <cell r="AJ123">
            <v>639.01898089404062</v>
          </cell>
          <cell r="AK123">
            <v>694.54605838594784</v>
          </cell>
          <cell r="AL123">
            <v>707.06446756114451</v>
          </cell>
          <cell r="AM123">
            <v>722.22845560157077</v>
          </cell>
          <cell r="AN123">
            <v>749.97523282012082</v>
          </cell>
          <cell r="AO123">
            <v>765.94156417442093</v>
          </cell>
          <cell r="AP123">
            <v>782.03714708949826</v>
          </cell>
          <cell r="AQ123">
            <v>798.17056887968374</v>
          </cell>
          <cell r="AR123">
            <v>814.34171075168479</v>
          </cell>
          <cell r="AS123">
            <v>830.64620039483839</v>
          </cell>
          <cell r="AT123">
            <v>836.27428478262482</v>
          </cell>
        </row>
        <row r="124">
          <cell r="Q124" t="str">
            <v>Other CM1 effects</v>
          </cell>
          <cell r="S124" t="str">
            <v>mn €</v>
          </cell>
          <cell r="AC124">
            <v>0</v>
          </cell>
          <cell r="AD124">
            <v>0</v>
          </cell>
          <cell r="AE124">
            <v>-5.5825495935958172</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row>
        <row r="125">
          <cell r="Q125" t="str">
            <v xml:space="preserve">   Start-Up</v>
          </cell>
          <cell r="S125" t="str">
            <v>1kt PCAM &amp; other RM Scrap</v>
          </cell>
          <cell r="AE125">
            <v>5.5825495935958172</v>
          </cell>
        </row>
        <row r="126">
          <cell r="Q126" t="str">
            <v>Contribution Margin 1</v>
          </cell>
          <cell r="S126" t="str">
            <v>mn €</v>
          </cell>
          <cell r="T126">
            <v>0</v>
          </cell>
          <cell r="U126">
            <v>0</v>
          </cell>
          <cell r="V126">
            <v>0</v>
          </cell>
          <cell r="W126">
            <v>0</v>
          </cell>
          <cell r="X126">
            <v>0</v>
          </cell>
          <cell r="Y126">
            <v>0</v>
          </cell>
          <cell r="Z126">
            <v>0</v>
          </cell>
          <cell r="AA126">
            <v>0</v>
          </cell>
          <cell r="AB126">
            <v>0</v>
          </cell>
          <cell r="AC126">
            <v>0</v>
          </cell>
          <cell r="AD126">
            <v>0</v>
          </cell>
          <cell r="AE126">
            <v>-5.5825495935958172</v>
          </cell>
          <cell r="AF126">
            <v>12.929631254865811</v>
          </cell>
          <cell r="AG126">
            <v>38.257005940112123</v>
          </cell>
          <cell r="AH126">
            <v>73.520405550368139</v>
          </cell>
          <cell r="AI126">
            <v>81.544608339000092</v>
          </cell>
          <cell r="AJ126">
            <v>81.353134399921316</v>
          </cell>
          <cell r="AK126">
            <v>81.122773465505816</v>
          </cell>
          <cell r="AL126">
            <v>81.762571207846463</v>
          </cell>
          <cell r="AM126">
            <v>82.357218425861902</v>
          </cell>
          <cell r="AN126">
            <v>82.707532694366591</v>
          </cell>
          <cell r="AO126">
            <v>83.302055698130118</v>
          </cell>
          <cell r="AP126">
            <v>83.902057000220623</v>
          </cell>
          <cell r="AQ126">
            <v>84.509428589159938</v>
          </cell>
          <cell r="AR126">
            <v>85.124232171894448</v>
          </cell>
          <cell r="AS126">
            <v>85.744609892356948</v>
          </cell>
          <cell r="AT126">
            <v>86.587356924550022</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row>
        <row r="127">
          <cell r="Q127" t="str">
            <v>CM1 (relative to Net Sales)</v>
          </cell>
          <cell r="S127" t="str">
            <v>%</v>
          </cell>
          <cell r="T127">
            <v>0</v>
          </cell>
          <cell r="U127">
            <v>0</v>
          </cell>
          <cell r="V127">
            <v>0</v>
          </cell>
          <cell r="W127">
            <v>0</v>
          </cell>
          <cell r="X127">
            <v>0</v>
          </cell>
          <cell r="Y127">
            <v>0</v>
          </cell>
          <cell r="Z127">
            <v>0</v>
          </cell>
          <cell r="AA127">
            <v>0</v>
          </cell>
          <cell r="AB127">
            <v>0</v>
          </cell>
          <cell r="AC127">
            <v>0</v>
          </cell>
          <cell r="AD127">
            <v>0</v>
          </cell>
          <cell r="AE127">
            <v>0</v>
          </cell>
          <cell r="AF127">
            <v>0.13564361503365205</v>
          </cell>
          <cell r="AG127">
            <v>0.15531424904894017</v>
          </cell>
          <cell r="AH127">
            <v>0.157087745802617</v>
          </cell>
          <cell r="AI127">
            <v>0.15848736369248462</v>
          </cell>
          <cell r="AJ127">
            <v>0.1599106056832984</v>
          </cell>
          <cell r="AK127">
            <v>0.15890933393722093</v>
          </cell>
          <cell r="AL127">
            <v>0.1596081443556365</v>
          </cell>
          <cell r="AM127">
            <v>0.16020877184847718</v>
          </cell>
          <cell r="AN127">
            <v>0.16032601292497314</v>
          </cell>
          <cell r="AO127">
            <v>0.16090854824384446</v>
          </cell>
          <cell r="AP127">
            <v>0.16149185106948233</v>
          </cell>
          <cell r="AQ127">
            <v>0.16207942375061393</v>
          </cell>
          <cell r="AR127">
            <v>0.16267121904859844</v>
          </cell>
          <cell r="AS127">
            <v>0.16326353311935399</v>
          </cell>
          <cell r="AT127">
            <v>0.16426752713137191</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row>
        <row r="128">
          <cell r="Q128" t="str">
            <v>CM1 (per Unit of Volume of Products)</v>
          </cell>
          <cell r="S128" t="str">
            <v>€ / t</v>
          </cell>
          <cell r="T128">
            <v>0</v>
          </cell>
          <cell r="U128">
            <v>0</v>
          </cell>
          <cell r="V128">
            <v>0</v>
          </cell>
          <cell r="W128">
            <v>0</v>
          </cell>
          <cell r="X128">
            <v>0</v>
          </cell>
          <cell r="Y128">
            <v>0</v>
          </cell>
          <cell r="Z128">
            <v>0</v>
          </cell>
          <cell r="AA128">
            <v>0</v>
          </cell>
          <cell r="AB128">
            <v>0</v>
          </cell>
          <cell r="AC128">
            <v>0</v>
          </cell>
          <cell r="AD128">
            <v>0</v>
          </cell>
          <cell r="AE128">
            <v>0</v>
          </cell>
          <cell r="AF128">
            <v>3402.5345407541608</v>
          </cell>
          <cell r="AG128">
            <v>4075.5306210836393</v>
          </cell>
          <cell r="AH128">
            <v>4076.5403687478865</v>
          </cell>
          <cell r="AI128">
            <v>4067.0627600498797</v>
          </cell>
          <cell r="AJ128">
            <v>4057.5129376519362</v>
          </cell>
          <cell r="AK128">
            <v>4046.0236142396916</v>
          </cell>
          <cell r="AL128">
            <v>4077.9337260771304</v>
          </cell>
          <cell r="AM128">
            <v>4107.5919414394966</v>
          </cell>
          <cell r="AN128">
            <v>4125.0639747813766</v>
          </cell>
          <cell r="AO128">
            <v>4154.7159949192073</v>
          </cell>
          <cell r="AP128">
            <v>4184.6412468937961</v>
          </cell>
          <cell r="AQ128">
            <v>4214.9340942224408</v>
          </cell>
          <cell r="AR128">
            <v>4245.5976145583263</v>
          </cell>
          <cell r="AS128">
            <v>4276.5391467509698</v>
          </cell>
          <cell r="AT128">
            <v>4318.5714176832926</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row>
        <row r="129">
          <cell r="Q129" t="str">
            <v>Fixed Costs (1)</v>
          </cell>
          <cell r="S129" t="str">
            <v>mn €</v>
          </cell>
          <cell r="T129">
            <v>0</v>
          </cell>
          <cell r="U129">
            <v>0</v>
          </cell>
          <cell r="V129">
            <v>0</v>
          </cell>
          <cell r="W129">
            <v>0</v>
          </cell>
          <cell r="X129">
            <v>0</v>
          </cell>
          <cell r="Y129">
            <v>0</v>
          </cell>
          <cell r="Z129">
            <v>0</v>
          </cell>
          <cell r="AA129">
            <v>0</v>
          </cell>
          <cell r="AB129">
            <v>0</v>
          </cell>
          <cell r="AC129">
            <v>0</v>
          </cell>
          <cell r="AD129">
            <v>0</v>
          </cell>
          <cell r="AE129">
            <v>0</v>
          </cell>
          <cell r="AF129">
            <v>13.095340510040911</v>
          </cell>
          <cell r="AG129">
            <v>34.990665191634562</v>
          </cell>
          <cell r="AH129">
            <v>67.313060332079075</v>
          </cell>
          <cell r="AI129">
            <v>74.934976881188135</v>
          </cell>
          <cell r="AJ129">
            <v>75.040926540804733</v>
          </cell>
          <cell r="AK129">
            <v>75.149707158771335</v>
          </cell>
          <cell r="AL129">
            <v>75.257463151941707</v>
          </cell>
          <cell r="AM129">
            <v>75.371214325336567</v>
          </cell>
          <cell r="AN129">
            <v>75.491821086691573</v>
          </cell>
          <cell r="AO129">
            <v>36.086386282946215</v>
          </cell>
          <cell r="AP129">
            <v>36.210752141148262</v>
          </cell>
          <cell r="AQ129">
            <v>36.337041336640084</v>
          </cell>
          <cell r="AR129">
            <v>36.465283666689807</v>
          </cell>
          <cell r="AS129">
            <v>36.595509390897426</v>
          </cell>
          <cell r="AT129">
            <v>36.604817696296067</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row>
        <row r="130">
          <cell r="Q130" t="str">
            <v>Fixed manufacturing expenditure</v>
          </cell>
          <cell r="S130" t="str">
            <v>mn €</v>
          </cell>
          <cell r="T130">
            <v>0</v>
          </cell>
          <cell r="U130">
            <v>0</v>
          </cell>
          <cell r="V130">
            <v>0</v>
          </cell>
          <cell r="W130">
            <v>0</v>
          </cell>
          <cell r="X130">
            <v>0</v>
          </cell>
          <cell r="Y130">
            <v>0</v>
          </cell>
          <cell r="Z130">
            <v>0</v>
          </cell>
          <cell r="AA130">
            <v>0</v>
          </cell>
          <cell r="AB130">
            <v>0</v>
          </cell>
          <cell r="AC130">
            <v>0</v>
          </cell>
          <cell r="AD130">
            <v>0</v>
          </cell>
          <cell r="AE130">
            <v>0</v>
          </cell>
          <cell r="AF130">
            <v>5.794344708239108</v>
          </cell>
          <cell r="AG130">
            <v>14.438955131634568</v>
          </cell>
          <cell r="AH130">
            <v>27.827592032079071</v>
          </cell>
          <cell r="AI130">
            <v>31.037907881188136</v>
          </cell>
          <cell r="AJ130">
            <v>31.143857540804735</v>
          </cell>
          <cell r="AK130">
            <v>31.25263815877134</v>
          </cell>
          <cell r="AL130">
            <v>31.360394151941708</v>
          </cell>
          <cell r="AM130">
            <v>31.474145325336572</v>
          </cell>
          <cell r="AN130">
            <v>31.594752086691567</v>
          </cell>
          <cell r="AO130">
            <v>31.717223949612887</v>
          </cell>
          <cell r="AP130">
            <v>31.841589807814934</v>
          </cell>
          <cell r="AQ130">
            <v>31.967879003306752</v>
          </cell>
          <cell r="AR130">
            <v>32.096121333356479</v>
          </cell>
          <cell r="AS130">
            <v>32.226347057564098</v>
          </cell>
          <cell r="AT130">
            <v>32.235655362962738</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row>
        <row r="131">
          <cell r="Q131" t="str">
            <v>Total fixed manufacturing expenditure</v>
          </cell>
          <cell r="S131" t="str">
            <v>mn €</v>
          </cell>
          <cell r="T131">
            <v>0</v>
          </cell>
          <cell r="U131">
            <v>0</v>
          </cell>
          <cell r="V131">
            <v>0</v>
          </cell>
          <cell r="W131">
            <v>0</v>
          </cell>
          <cell r="X131">
            <v>0</v>
          </cell>
          <cell r="Y131">
            <v>0</v>
          </cell>
          <cell r="Z131">
            <v>0</v>
          </cell>
          <cell r="AA131">
            <v>0</v>
          </cell>
          <cell r="AB131">
            <v>0</v>
          </cell>
          <cell r="AC131">
            <v>0</v>
          </cell>
          <cell r="AD131">
            <v>0.37028496412925133</v>
          </cell>
          <cell r="AE131">
            <v>11.476221900035931</v>
          </cell>
          <cell r="AF131">
            <v>36.595861315194369</v>
          </cell>
          <cell r="AG131">
            <v>36.916472052756966</v>
          </cell>
          <cell r="AH131">
            <v>37.031450444685206</v>
          </cell>
          <cell r="AI131">
            <v>37.152607937581806</v>
          </cell>
          <cell r="AJ131">
            <v>37.279430472783723</v>
          </cell>
          <cell r="AK131">
            <v>37.409641686309833</v>
          </cell>
          <cell r="AL131">
            <v>37.538626416289326</v>
          </cell>
          <cell r="AM131">
            <v>37.67478742184926</v>
          </cell>
          <cell r="AN131">
            <v>37.819154617486163</v>
          </cell>
          <cell r="AO131">
            <v>37.965754353651334</v>
          </cell>
          <cell r="AP131">
            <v>38.114621216337078</v>
          </cell>
          <cell r="AQ131">
            <v>38.26579032814773</v>
          </cell>
          <cell r="AR131">
            <v>38.419297356636179</v>
          </cell>
          <cell r="AS131">
            <v>38.575178522769988</v>
          </cell>
          <cell r="AT131">
            <v>38.586320633970359</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row>
        <row r="132">
          <cell r="Q132" t="str">
            <v>Personnel costs</v>
          </cell>
          <cell r="S132" t="str">
            <v>mn €</v>
          </cell>
          <cell r="AD132">
            <v>0.37028496412925133</v>
          </cell>
          <cell r="AE132">
            <v>4.3962219000359291</v>
          </cell>
          <cell r="AF132">
            <v>8.2758613151943692</v>
          </cell>
          <cell r="AG132">
            <v>8.5964720527569654</v>
          </cell>
          <cell r="AH132">
            <v>8.7114504446852035</v>
          </cell>
          <cell r="AI132">
            <v>8.8326079375818054</v>
          </cell>
          <cell r="AJ132">
            <v>8.9594304727837208</v>
          </cell>
          <cell r="AK132">
            <v>9.0896416863098271</v>
          </cell>
          <cell r="AL132">
            <v>9.2186264162893217</v>
          </cell>
          <cell r="AM132">
            <v>9.3547874218492577</v>
          </cell>
          <cell r="AN132">
            <v>9.499154617486159</v>
          </cell>
          <cell r="AO132">
            <v>9.6457543536513324</v>
          </cell>
          <cell r="AP132">
            <v>9.7946212163370738</v>
          </cell>
          <cell r="AQ132">
            <v>9.9457903281477265</v>
          </cell>
          <cell r="AR132">
            <v>10.099297356636175</v>
          </cell>
          <cell r="AS132">
            <v>10.255178522769985</v>
          </cell>
          <cell r="AT132">
            <v>10.266320633970357</v>
          </cell>
        </row>
        <row r="133">
          <cell r="Q133" t="str">
            <v>Maintenance costs</v>
          </cell>
          <cell r="S133" t="str">
            <v>mn €</v>
          </cell>
          <cell r="T133">
            <v>0</v>
          </cell>
          <cell r="U133">
            <v>0</v>
          </cell>
          <cell r="V133">
            <v>0</v>
          </cell>
          <cell r="W133">
            <v>0</v>
          </cell>
          <cell r="X133">
            <v>0</v>
          </cell>
          <cell r="Y133">
            <v>0</v>
          </cell>
          <cell r="Z133">
            <v>0</v>
          </cell>
          <cell r="AA133">
            <v>0</v>
          </cell>
          <cell r="AB133">
            <v>0</v>
          </cell>
          <cell r="AC133">
            <v>0</v>
          </cell>
          <cell r="AD133">
            <v>0</v>
          </cell>
          <cell r="AE133">
            <v>4.2480000000000002</v>
          </cell>
          <cell r="AF133">
            <v>16.992000000000001</v>
          </cell>
          <cell r="AG133">
            <v>16.992000000000001</v>
          </cell>
          <cell r="AH133">
            <v>16.992000000000001</v>
          </cell>
          <cell r="AI133">
            <v>16.992000000000001</v>
          </cell>
          <cell r="AJ133">
            <v>16.992000000000001</v>
          </cell>
          <cell r="AK133">
            <v>16.992000000000001</v>
          </cell>
          <cell r="AL133">
            <v>16.992000000000001</v>
          </cell>
          <cell r="AM133">
            <v>16.992000000000001</v>
          </cell>
          <cell r="AN133">
            <v>16.992000000000001</v>
          </cell>
          <cell r="AO133">
            <v>16.992000000000001</v>
          </cell>
          <cell r="AP133">
            <v>16.992000000000001</v>
          </cell>
          <cell r="AQ133">
            <v>16.992000000000001</v>
          </cell>
          <cell r="AR133">
            <v>16.992000000000001</v>
          </cell>
          <cell r="AS133">
            <v>16.992000000000001</v>
          </cell>
          <cell r="AT133">
            <v>16.992000000000001</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row>
        <row r="134">
          <cell r="Q134" t="str">
            <v>Relative to Capital Base</v>
          </cell>
          <cell r="S134" t="str">
            <v>%</v>
          </cell>
          <cell r="AE134">
            <v>7.4999999999999997E-3</v>
          </cell>
          <cell r="AF134">
            <v>0.03</v>
          </cell>
          <cell r="AG134">
            <v>0.03</v>
          </cell>
          <cell r="AH134">
            <v>0.03</v>
          </cell>
          <cell r="AI134">
            <v>0.03</v>
          </cell>
          <cell r="AJ134">
            <v>0.03</v>
          </cell>
          <cell r="AK134">
            <v>0.03</v>
          </cell>
          <cell r="AL134">
            <v>0.03</v>
          </cell>
          <cell r="AM134">
            <v>0.03</v>
          </cell>
          <cell r="AN134">
            <v>0.03</v>
          </cell>
          <cell r="AO134">
            <v>0.03</v>
          </cell>
          <cell r="AP134">
            <v>0.03</v>
          </cell>
          <cell r="AQ134">
            <v>0.03</v>
          </cell>
          <cell r="AR134">
            <v>0.03</v>
          </cell>
          <cell r="AS134">
            <v>0.03</v>
          </cell>
          <cell r="AT134">
            <v>0.03</v>
          </cell>
        </row>
        <row r="135">
          <cell r="Q135" t="str">
            <v>Other</v>
          </cell>
          <cell r="S135" t="str">
            <v>mn €</v>
          </cell>
          <cell r="T135">
            <v>0</v>
          </cell>
          <cell r="U135">
            <v>0</v>
          </cell>
          <cell r="V135">
            <v>0</v>
          </cell>
          <cell r="W135">
            <v>0</v>
          </cell>
          <cell r="X135">
            <v>0</v>
          </cell>
          <cell r="Y135">
            <v>0</v>
          </cell>
          <cell r="Z135">
            <v>0</v>
          </cell>
          <cell r="AA135">
            <v>0</v>
          </cell>
          <cell r="AB135">
            <v>0</v>
          </cell>
          <cell r="AC135">
            <v>0</v>
          </cell>
          <cell r="AD135">
            <v>0</v>
          </cell>
          <cell r="AE135">
            <v>2.8320000000000003</v>
          </cell>
          <cell r="AF135">
            <v>11.328000000000001</v>
          </cell>
          <cell r="AG135">
            <v>11.328000000000001</v>
          </cell>
          <cell r="AH135">
            <v>11.328000000000001</v>
          </cell>
          <cell r="AI135">
            <v>11.328000000000001</v>
          </cell>
          <cell r="AJ135">
            <v>11.328000000000001</v>
          </cell>
          <cell r="AK135">
            <v>11.328000000000001</v>
          </cell>
          <cell r="AL135">
            <v>11.328000000000001</v>
          </cell>
          <cell r="AM135">
            <v>11.328000000000001</v>
          </cell>
          <cell r="AN135">
            <v>11.328000000000001</v>
          </cell>
          <cell r="AO135">
            <v>11.328000000000001</v>
          </cell>
          <cell r="AP135">
            <v>11.328000000000001</v>
          </cell>
          <cell r="AQ135">
            <v>11.328000000000001</v>
          </cell>
          <cell r="AR135">
            <v>11.328000000000001</v>
          </cell>
          <cell r="AS135">
            <v>11.328000000000001</v>
          </cell>
          <cell r="AT135">
            <v>11.328000000000001</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row>
        <row r="136">
          <cell r="Q136" t="str">
            <v>Relative to Capital Base</v>
          </cell>
          <cell r="S136" t="str">
            <v>%</v>
          </cell>
          <cell r="AE136">
            <v>5.0000000000000001E-3</v>
          </cell>
          <cell r="AF136">
            <v>0.02</v>
          </cell>
          <cell r="AG136">
            <v>0.02</v>
          </cell>
          <cell r="AH136">
            <v>0.02</v>
          </cell>
          <cell r="AI136">
            <v>0.02</v>
          </cell>
          <cell r="AJ136">
            <v>0.02</v>
          </cell>
          <cell r="AK136">
            <v>0.02</v>
          </cell>
          <cell r="AL136">
            <v>0.02</v>
          </cell>
          <cell r="AM136">
            <v>0.02</v>
          </cell>
          <cell r="AN136">
            <v>0.02</v>
          </cell>
          <cell r="AO136">
            <v>0.02</v>
          </cell>
          <cell r="AP136">
            <v>0.02</v>
          </cell>
          <cell r="AQ136">
            <v>0.02</v>
          </cell>
          <cell r="AR136">
            <v>0.02</v>
          </cell>
          <cell r="AS136">
            <v>0.02</v>
          </cell>
          <cell r="AT136">
            <v>0.02</v>
          </cell>
        </row>
        <row r="137">
          <cell r="Q137" t="str">
            <v>Capacity Utilization</v>
          </cell>
          <cell r="S137" t="str">
            <v>%</v>
          </cell>
          <cell r="T137">
            <v>0</v>
          </cell>
          <cell r="U137">
            <v>0</v>
          </cell>
          <cell r="V137">
            <v>0</v>
          </cell>
          <cell r="W137">
            <v>0</v>
          </cell>
          <cell r="X137">
            <v>0</v>
          </cell>
          <cell r="Y137">
            <v>0</v>
          </cell>
          <cell r="Z137">
            <v>0</v>
          </cell>
          <cell r="AA137">
            <v>0</v>
          </cell>
          <cell r="AB137">
            <v>0</v>
          </cell>
          <cell r="AC137">
            <v>0</v>
          </cell>
          <cell r="AD137">
            <v>0</v>
          </cell>
          <cell r="AE137">
            <v>0</v>
          </cell>
          <cell r="AF137">
            <v>0.15833333333333333</v>
          </cell>
          <cell r="AG137">
            <v>0.391125</v>
          </cell>
          <cell r="AH137">
            <v>0.75145833333333334</v>
          </cell>
          <cell r="AI137">
            <v>0.8354166666666667</v>
          </cell>
          <cell r="AJ137">
            <v>0.8354166666666667</v>
          </cell>
          <cell r="AK137">
            <v>0.8354166666666667</v>
          </cell>
          <cell r="AL137">
            <v>0.8354166666666667</v>
          </cell>
          <cell r="AM137">
            <v>0.8354166666666667</v>
          </cell>
          <cell r="AN137">
            <v>0.8354166666666667</v>
          </cell>
          <cell r="AO137">
            <v>0.8354166666666667</v>
          </cell>
          <cell r="AP137">
            <v>0.8354166666666667</v>
          </cell>
          <cell r="AQ137">
            <v>0.8354166666666667</v>
          </cell>
          <cell r="AR137">
            <v>0.8354166666666667</v>
          </cell>
          <cell r="AS137">
            <v>0.8354166666666667</v>
          </cell>
          <cell r="AT137">
            <v>0.8354166666666667</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row>
        <row r="138">
          <cell r="Q138" t="str">
            <v>NCA_Customer_PCAM</v>
          </cell>
          <cell r="S138" t="str">
            <v>%</v>
          </cell>
          <cell r="T138">
            <v>0</v>
          </cell>
          <cell r="U138">
            <v>0</v>
          </cell>
          <cell r="V138">
            <v>0</v>
          </cell>
          <cell r="W138">
            <v>0</v>
          </cell>
          <cell r="X138">
            <v>0</v>
          </cell>
          <cell r="Y138">
            <v>0</v>
          </cell>
          <cell r="Z138">
            <v>0</v>
          </cell>
          <cell r="AA138">
            <v>0</v>
          </cell>
          <cell r="AB138">
            <v>0</v>
          </cell>
          <cell r="AC138">
            <v>0</v>
          </cell>
          <cell r="AD138">
            <v>0</v>
          </cell>
          <cell r="AE138">
            <v>0</v>
          </cell>
          <cell r="AF138">
            <v>0.15833333333333333</v>
          </cell>
          <cell r="AG138">
            <v>0.391125</v>
          </cell>
          <cell r="AH138">
            <v>0.75145833333333334</v>
          </cell>
          <cell r="AI138">
            <v>0.8354166666666667</v>
          </cell>
          <cell r="AJ138">
            <v>0.8354166666666667</v>
          </cell>
          <cell r="AK138">
            <v>0.8354166666666667</v>
          </cell>
          <cell r="AL138">
            <v>0.8354166666666667</v>
          </cell>
          <cell r="AM138">
            <v>0.8354166666666667</v>
          </cell>
          <cell r="AN138">
            <v>0.8354166666666667</v>
          </cell>
          <cell r="AO138">
            <v>0.8354166666666667</v>
          </cell>
          <cell r="AP138">
            <v>0.8354166666666667</v>
          </cell>
          <cell r="AQ138">
            <v>0.8354166666666667</v>
          </cell>
          <cell r="AR138">
            <v>0.8354166666666667</v>
          </cell>
          <cell r="AS138">
            <v>0.8354166666666667</v>
          </cell>
          <cell r="AT138">
            <v>0.8354166666666667</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row>
        <row r="139">
          <cell r="Q139" t="str">
            <v>NCA_BASF_PCAM</v>
          </cell>
          <cell r="S139" t="str">
            <v>%</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row>
        <row r="140">
          <cell r="Q140" t="str">
            <v>Depreciation</v>
          </cell>
          <cell r="S140" t="str">
            <v>mn €</v>
          </cell>
          <cell r="T140">
            <v>0</v>
          </cell>
          <cell r="U140">
            <v>0</v>
          </cell>
          <cell r="V140">
            <v>0</v>
          </cell>
          <cell r="W140">
            <v>0</v>
          </cell>
          <cell r="X140">
            <v>0</v>
          </cell>
          <cell r="Y140">
            <v>0</v>
          </cell>
          <cell r="Z140">
            <v>0</v>
          </cell>
          <cell r="AA140">
            <v>0</v>
          </cell>
          <cell r="AB140">
            <v>0</v>
          </cell>
          <cell r="AC140">
            <v>0</v>
          </cell>
          <cell r="AD140">
            <v>0</v>
          </cell>
          <cell r="AE140">
            <v>0</v>
          </cell>
          <cell r="AF140">
            <v>7.0634958018018024</v>
          </cell>
          <cell r="AG140">
            <v>19.965022560000001</v>
          </cell>
          <cell r="AH140">
            <v>38.358280800000003</v>
          </cell>
          <cell r="AI140">
            <v>42.643944000000005</v>
          </cell>
          <cell r="AJ140">
            <v>42.643944000000005</v>
          </cell>
          <cell r="AK140">
            <v>42.643944000000005</v>
          </cell>
          <cell r="AL140">
            <v>42.643944000000005</v>
          </cell>
          <cell r="AM140">
            <v>42.643944000000005</v>
          </cell>
          <cell r="AN140">
            <v>42.643944000000005</v>
          </cell>
          <cell r="AO140">
            <v>3.1160373333333338</v>
          </cell>
          <cell r="AP140">
            <v>3.1160373333333338</v>
          </cell>
          <cell r="AQ140">
            <v>3.1160373333333338</v>
          </cell>
          <cell r="AR140">
            <v>3.1160373333333338</v>
          </cell>
          <cell r="AS140">
            <v>3.1160373333333338</v>
          </cell>
          <cell r="AT140">
            <v>3.1160373333333338</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row>
        <row r="141">
          <cell r="Q141" t="str">
            <v>Total depreciation</v>
          </cell>
          <cell r="S141" t="str">
            <v>mn €</v>
          </cell>
          <cell r="T141">
            <v>0</v>
          </cell>
          <cell r="U141">
            <v>0</v>
          </cell>
          <cell r="V141">
            <v>0</v>
          </cell>
          <cell r="W141">
            <v>0</v>
          </cell>
          <cell r="X141">
            <v>0</v>
          </cell>
          <cell r="Y141">
            <v>0</v>
          </cell>
          <cell r="Z141">
            <v>0</v>
          </cell>
          <cell r="AA141">
            <v>0</v>
          </cell>
          <cell r="AB141">
            <v>0</v>
          </cell>
          <cell r="AC141">
            <v>0</v>
          </cell>
          <cell r="AD141">
            <v>0</v>
          </cell>
          <cell r="AE141">
            <v>41.366957837837838</v>
          </cell>
          <cell r="AF141">
            <v>44.61155243243244</v>
          </cell>
          <cell r="AG141">
            <v>51.045120000000004</v>
          </cell>
          <cell r="AH141">
            <v>51.045120000000004</v>
          </cell>
          <cell r="AI141">
            <v>51.045120000000004</v>
          </cell>
          <cell r="AJ141">
            <v>51.045120000000004</v>
          </cell>
          <cell r="AK141">
            <v>51.045120000000004</v>
          </cell>
          <cell r="AL141">
            <v>51.045120000000004</v>
          </cell>
          <cell r="AM141">
            <v>51.045120000000004</v>
          </cell>
          <cell r="AN141">
            <v>51.045120000000004</v>
          </cell>
          <cell r="AO141">
            <v>3.7299200000000003</v>
          </cell>
          <cell r="AP141">
            <v>3.7299200000000003</v>
          </cell>
          <cell r="AQ141">
            <v>3.7299200000000003</v>
          </cell>
          <cell r="AR141">
            <v>3.7299200000000003</v>
          </cell>
          <cell r="AS141">
            <v>3.7299200000000003</v>
          </cell>
          <cell r="AT141">
            <v>3.7299200000000003</v>
          </cell>
          <cell r="AU141">
            <v>3.7299200000000003</v>
          </cell>
          <cell r="AV141">
            <v>3.7299200000000003</v>
          </cell>
          <cell r="AW141">
            <v>3.7299200000000003</v>
          </cell>
          <cell r="AX141">
            <v>3.7299200000000003</v>
          </cell>
          <cell r="AY141">
            <v>3.7299200000000003</v>
          </cell>
          <cell r="AZ141">
            <v>3.7299200000000003</v>
          </cell>
          <cell r="BA141">
            <v>3.7299200000000003</v>
          </cell>
          <cell r="BB141">
            <v>3.7299200000000003</v>
          </cell>
          <cell r="BC141">
            <v>3.7299200000000003</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row>
        <row r="142">
          <cell r="Q142" t="str">
            <v>Equipment</v>
          </cell>
          <cell r="S142" t="str">
            <v>mn €</v>
          </cell>
          <cell r="T142">
            <v>0</v>
          </cell>
          <cell r="U142">
            <v>0</v>
          </cell>
          <cell r="V142">
            <v>0</v>
          </cell>
          <cell r="W142">
            <v>0</v>
          </cell>
          <cell r="X142">
            <v>0</v>
          </cell>
          <cell r="Y142">
            <v>0</v>
          </cell>
          <cell r="Z142">
            <v>0</v>
          </cell>
          <cell r="AA142">
            <v>0</v>
          </cell>
          <cell r="AB142">
            <v>0</v>
          </cell>
          <cell r="AC142">
            <v>0</v>
          </cell>
          <cell r="AD142">
            <v>0</v>
          </cell>
          <cell r="AE142">
            <v>38.144929729729732</v>
          </cell>
          <cell r="AF142">
            <v>41.219254054054062</v>
          </cell>
          <cell r="AG142">
            <v>47.315200000000004</v>
          </cell>
          <cell r="AH142">
            <v>47.315200000000004</v>
          </cell>
          <cell r="AI142">
            <v>47.315200000000004</v>
          </cell>
          <cell r="AJ142">
            <v>47.315200000000004</v>
          </cell>
          <cell r="AK142">
            <v>47.315200000000004</v>
          </cell>
          <cell r="AL142">
            <v>47.315200000000004</v>
          </cell>
          <cell r="AM142">
            <v>47.315200000000004</v>
          </cell>
          <cell r="AN142">
            <v>47.315200000000004</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row>
        <row r="143">
          <cell r="Q143" t="str">
            <v>Building</v>
          </cell>
          <cell r="S143" t="str">
            <v>mn €</v>
          </cell>
          <cell r="T143">
            <v>0</v>
          </cell>
          <cell r="U143">
            <v>0</v>
          </cell>
          <cell r="V143">
            <v>0</v>
          </cell>
          <cell r="W143">
            <v>0</v>
          </cell>
          <cell r="X143">
            <v>0</v>
          </cell>
          <cell r="Y143">
            <v>0</v>
          </cell>
          <cell r="Z143">
            <v>0</v>
          </cell>
          <cell r="AA143">
            <v>0</v>
          </cell>
          <cell r="AB143">
            <v>0</v>
          </cell>
          <cell r="AC143">
            <v>0</v>
          </cell>
          <cell r="AD143">
            <v>0</v>
          </cell>
          <cell r="AE143">
            <v>3.2220281081081086</v>
          </cell>
          <cell r="AF143">
            <v>3.3922983783783787</v>
          </cell>
          <cell r="AG143">
            <v>3.7299200000000003</v>
          </cell>
          <cell r="AH143">
            <v>3.7299200000000003</v>
          </cell>
          <cell r="AI143">
            <v>3.7299200000000003</v>
          </cell>
          <cell r="AJ143">
            <v>3.7299200000000003</v>
          </cell>
          <cell r="AK143">
            <v>3.7299200000000003</v>
          </cell>
          <cell r="AL143">
            <v>3.7299200000000003</v>
          </cell>
          <cell r="AM143">
            <v>3.7299200000000003</v>
          </cell>
          <cell r="AN143">
            <v>3.7299200000000003</v>
          </cell>
          <cell r="AO143">
            <v>3.7299200000000003</v>
          </cell>
          <cell r="AP143">
            <v>3.7299200000000003</v>
          </cell>
          <cell r="AQ143">
            <v>3.7299200000000003</v>
          </cell>
          <cell r="AR143">
            <v>3.7299200000000003</v>
          </cell>
          <cell r="AS143">
            <v>3.7299200000000003</v>
          </cell>
          <cell r="AT143">
            <v>3.7299200000000003</v>
          </cell>
          <cell r="AU143">
            <v>3.7299200000000003</v>
          </cell>
          <cell r="AV143">
            <v>3.7299200000000003</v>
          </cell>
          <cell r="AW143">
            <v>3.7299200000000003</v>
          </cell>
          <cell r="AX143">
            <v>3.7299200000000003</v>
          </cell>
          <cell r="AY143">
            <v>3.7299200000000003</v>
          </cell>
          <cell r="AZ143">
            <v>3.7299200000000003</v>
          </cell>
          <cell r="BA143">
            <v>3.7299200000000003</v>
          </cell>
          <cell r="BB143">
            <v>3.7299200000000003</v>
          </cell>
          <cell r="BC143">
            <v>3.7299200000000003</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row>
        <row r="144">
          <cell r="Q144" t="str">
            <v>Others</v>
          </cell>
          <cell r="S144" t="str">
            <v>mn €</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row>
        <row r="145">
          <cell r="Q145" t="str">
            <v>Shipping costs</v>
          </cell>
          <cell r="S145" t="str">
            <v>mn €</v>
          </cell>
        </row>
        <row r="146">
          <cell r="Q146" t="str">
            <v>Selling costs</v>
          </cell>
          <cell r="S146" t="str">
            <v>mn €</v>
          </cell>
          <cell r="AE146">
            <v>0</v>
          </cell>
          <cell r="AF146">
            <v>0.23749999999999999</v>
          </cell>
          <cell r="AG146">
            <v>0.58668750000000003</v>
          </cell>
          <cell r="AH146">
            <v>1.1271875</v>
          </cell>
          <cell r="AI146">
            <v>1.253125</v>
          </cell>
          <cell r="AJ146">
            <v>1.253125</v>
          </cell>
          <cell r="AK146">
            <v>1.253125</v>
          </cell>
          <cell r="AL146">
            <v>1.253125</v>
          </cell>
          <cell r="AM146">
            <v>1.253125</v>
          </cell>
          <cell r="AN146">
            <v>1.253125</v>
          </cell>
          <cell r="AO146">
            <v>1.253125</v>
          </cell>
          <cell r="AP146">
            <v>1.253125</v>
          </cell>
          <cell r="AQ146">
            <v>1.253125</v>
          </cell>
          <cell r="AR146">
            <v>1.253125</v>
          </cell>
          <cell r="AS146">
            <v>1.253125</v>
          </cell>
          <cell r="AT146">
            <v>1.253125</v>
          </cell>
        </row>
        <row r="147">
          <cell r="Q147" t="str">
            <v>Other CM2 effects</v>
          </cell>
          <cell r="S147" t="str">
            <v>mn €</v>
          </cell>
        </row>
        <row r="148">
          <cell r="Q148" t="str">
            <v>Contribution Margin 2</v>
          </cell>
          <cell r="S148" t="str">
            <v>mn €</v>
          </cell>
          <cell r="T148">
            <v>0</v>
          </cell>
          <cell r="U148">
            <v>0</v>
          </cell>
          <cell r="V148">
            <v>0</v>
          </cell>
          <cell r="W148">
            <v>0</v>
          </cell>
          <cell r="X148">
            <v>0</v>
          </cell>
          <cell r="Y148">
            <v>0</v>
          </cell>
          <cell r="Z148">
            <v>0</v>
          </cell>
          <cell r="AA148">
            <v>0</v>
          </cell>
          <cell r="AB148">
            <v>0</v>
          </cell>
          <cell r="AC148">
            <v>0</v>
          </cell>
          <cell r="AD148">
            <v>0</v>
          </cell>
          <cell r="AE148">
            <v>-5.5825495935958172</v>
          </cell>
          <cell r="AF148">
            <v>-0.16570925517510027</v>
          </cell>
          <cell r="AG148">
            <v>3.2663407484775604</v>
          </cell>
          <cell r="AH148">
            <v>6.2073452182890634</v>
          </cell>
          <cell r="AI148">
            <v>6.6096314578119575</v>
          </cell>
          <cell r="AJ148">
            <v>6.3122078591165831</v>
          </cell>
          <cell r="AK148">
            <v>5.9730663067344807</v>
          </cell>
          <cell r="AL148">
            <v>6.5051080559047563</v>
          </cell>
          <cell r="AM148">
            <v>6.986004100525335</v>
          </cell>
          <cell r="AN148">
            <v>7.2157116076750185</v>
          </cell>
          <cell r="AO148">
            <v>47.215669415183903</v>
          </cell>
          <cell r="AP148">
            <v>47.691304859072361</v>
          </cell>
          <cell r="AQ148">
            <v>48.172387252519854</v>
          </cell>
          <cell r="AR148">
            <v>48.658948505204641</v>
          </cell>
          <cell r="AS148">
            <v>49.149100501459522</v>
          </cell>
          <cell r="AT148">
            <v>49.982539228253955</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row>
        <row r="149">
          <cell r="Q149" t="str">
            <v>CM2 (relative to Net Sales)</v>
          </cell>
          <cell r="S149" t="str">
            <v>%</v>
          </cell>
          <cell r="T149">
            <v>0</v>
          </cell>
          <cell r="U149">
            <v>0</v>
          </cell>
          <cell r="V149">
            <v>0</v>
          </cell>
          <cell r="W149">
            <v>0</v>
          </cell>
          <cell r="X149">
            <v>0</v>
          </cell>
          <cell r="Y149">
            <v>0</v>
          </cell>
          <cell r="Z149">
            <v>0</v>
          </cell>
          <cell r="AA149">
            <v>0</v>
          </cell>
          <cell r="AB149">
            <v>0</v>
          </cell>
          <cell r="AC149">
            <v>0</v>
          </cell>
          <cell r="AD149">
            <v>0</v>
          </cell>
          <cell r="AE149">
            <v>0</v>
          </cell>
          <cell r="AF149">
            <v>-1.7384411027209759E-3</v>
          </cell>
          <cell r="AG149">
            <v>1.3260558374115636E-2</v>
          </cell>
          <cell r="AH149">
            <v>1.3262955508204484E-2</v>
          </cell>
          <cell r="AI149">
            <v>1.2846257846657973E-2</v>
          </cell>
          <cell r="AJ149">
            <v>1.2407499592925154E-2</v>
          </cell>
          <cell r="AK149">
            <v>1.1700487394820535E-2</v>
          </cell>
          <cell r="AL149">
            <v>1.2698576014647413E-2</v>
          </cell>
          <cell r="AM149">
            <v>1.3589812264982119E-2</v>
          </cell>
          <cell r="AN149">
            <v>1.3987435421994892E-2</v>
          </cell>
          <cell r="AO149">
            <v>9.1203089242959334E-2</v>
          </cell>
          <cell r="AP149">
            <v>9.1794615972172658E-2</v>
          </cell>
          <cell r="AQ149">
            <v>9.2389132158696693E-2</v>
          </cell>
          <cell r="AR149">
            <v>9.2986571144403868E-2</v>
          </cell>
          <cell r="AS149">
            <v>9.3583209575273316E-2</v>
          </cell>
          <cell r="AT149">
            <v>9.4823406215372663E-2</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row>
        <row r="150">
          <cell r="Q150" t="str">
            <v>CM2 (per Unit of Volume of Products)</v>
          </cell>
          <cell r="S150" t="str">
            <v>€ / t</v>
          </cell>
          <cell r="T150">
            <v>0</v>
          </cell>
          <cell r="U150">
            <v>0</v>
          </cell>
          <cell r="V150">
            <v>0</v>
          </cell>
          <cell r="W150">
            <v>0</v>
          </cell>
          <cell r="X150">
            <v>0</v>
          </cell>
          <cell r="Y150">
            <v>0</v>
          </cell>
          <cell r="Z150">
            <v>0</v>
          </cell>
          <cell r="AA150">
            <v>0</v>
          </cell>
          <cell r="AB150">
            <v>0</v>
          </cell>
          <cell r="AC150">
            <v>0</v>
          </cell>
          <cell r="AD150">
            <v>0</v>
          </cell>
          <cell r="AE150">
            <v>0</v>
          </cell>
          <cell r="AF150">
            <v>-43.607698730289542</v>
          </cell>
          <cell r="AG150">
            <v>347.96428555209974</v>
          </cell>
          <cell r="AH150">
            <v>344.18326688600297</v>
          </cell>
          <cell r="AI150">
            <v>329.6574293173046</v>
          </cell>
          <cell r="AJ150">
            <v>314.82333461928096</v>
          </cell>
          <cell r="AK150">
            <v>297.90854397678208</v>
          </cell>
          <cell r="AL150">
            <v>324.4442920650751</v>
          </cell>
          <cell r="AM150">
            <v>348.4291321957773</v>
          </cell>
          <cell r="AN150">
            <v>359.88586571945228</v>
          </cell>
          <cell r="AO150">
            <v>2354.896230183736</v>
          </cell>
          <cell r="AP150">
            <v>2378.6186962130855</v>
          </cell>
          <cell r="AQ150">
            <v>2402.6128305496186</v>
          </cell>
          <cell r="AR150">
            <v>2426.8802246984856</v>
          </cell>
          <cell r="AS150">
            <v>2451.3267083022206</v>
          </cell>
          <cell r="AT150">
            <v>2492.8947246011949</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row>
        <row r="151">
          <cell r="Q151" t="str">
            <v>CM2*CF</v>
          </cell>
          <cell r="S151" t="str">
            <v>mn €</v>
          </cell>
          <cell r="T151">
            <v>0</v>
          </cell>
          <cell r="U151">
            <v>0</v>
          </cell>
          <cell r="V151">
            <v>0</v>
          </cell>
          <cell r="W151">
            <v>0</v>
          </cell>
          <cell r="X151">
            <v>0</v>
          </cell>
          <cell r="Y151">
            <v>0</v>
          </cell>
          <cell r="Z151">
            <v>0</v>
          </cell>
          <cell r="AA151">
            <v>0</v>
          </cell>
          <cell r="AB151">
            <v>0</v>
          </cell>
          <cell r="AC151">
            <v>0</v>
          </cell>
          <cell r="AD151">
            <v>-0.37028496412925133</v>
          </cell>
          <cell r="AE151">
            <v>-17.058771493631749</v>
          </cell>
          <cell r="AF151">
            <v>-23.903730060328559</v>
          </cell>
          <cell r="AG151">
            <v>0.75384638735515708</v>
          </cell>
          <cell r="AH151">
            <v>35.361767605682935</v>
          </cell>
          <cell r="AI151">
            <v>43.138875401418289</v>
          </cell>
          <cell r="AJ151">
            <v>42.820578927137596</v>
          </cell>
          <cell r="AK151">
            <v>42.460006779195986</v>
          </cell>
          <cell r="AL151">
            <v>42.97081979155714</v>
          </cell>
          <cell r="AM151">
            <v>43.429306004012645</v>
          </cell>
          <cell r="AN151">
            <v>43.635253076880431</v>
          </cell>
          <cell r="AO151">
            <v>44.083176344478787</v>
          </cell>
          <cell r="AP151">
            <v>44.534310783883548</v>
          </cell>
          <cell r="AQ151">
            <v>44.990513261012211</v>
          </cell>
          <cell r="AR151">
            <v>45.451809815258272</v>
          </cell>
          <cell r="AS151">
            <v>45.916306369586962</v>
          </cell>
          <cell r="AT151">
            <v>46.747911290579665</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row>
        <row r="152">
          <cell r="Q152" t="str">
            <v>CM2*CF (relative to Capital Base)</v>
          </cell>
          <cell r="S152" t="str">
            <v>%</v>
          </cell>
          <cell r="T152">
            <v>0</v>
          </cell>
          <cell r="U152">
            <v>0</v>
          </cell>
          <cell r="V152">
            <v>0</v>
          </cell>
          <cell r="W152">
            <v>0</v>
          </cell>
          <cell r="X152">
            <v>0</v>
          </cell>
          <cell r="Y152">
            <v>0</v>
          </cell>
          <cell r="Z152">
            <v>0</v>
          </cell>
          <cell r="AA152">
            <v>0</v>
          </cell>
          <cell r="AB152">
            <v>0</v>
          </cell>
          <cell r="AC152">
            <v>0</v>
          </cell>
          <cell r="AD152">
            <v>-6.5375170220559895E-4</v>
          </cell>
          <cell r="AE152">
            <v>-3.0117887524067348E-2</v>
          </cell>
          <cell r="AF152">
            <v>-4.2202913242105504E-2</v>
          </cell>
          <cell r="AG152">
            <v>1.3309434804999239E-3</v>
          </cell>
          <cell r="AH152">
            <v>6.243249930381873E-2</v>
          </cell>
          <cell r="AI152">
            <v>7.6163268717193297E-2</v>
          </cell>
          <cell r="AJ152">
            <v>7.560130460299716E-2</v>
          </cell>
          <cell r="AK152">
            <v>7.4964701234456171E-2</v>
          </cell>
          <cell r="AL152">
            <v>7.5866560366449745E-2</v>
          </cell>
          <cell r="AM152">
            <v>7.667603461160423E-2</v>
          </cell>
          <cell r="AN152">
            <v>7.7039641731780406E-2</v>
          </cell>
          <cell r="AO152">
            <v>7.7830466709884846E-2</v>
          </cell>
          <cell r="AP152">
            <v>7.8626961129737896E-2</v>
          </cell>
          <cell r="AQ152">
            <v>7.9432403356306858E-2</v>
          </cell>
          <cell r="AR152">
            <v>8.0246839363097219E-2</v>
          </cell>
          <cell r="AS152">
            <v>8.1066925087547592E-2</v>
          </cell>
          <cell r="AT152">
            <v>8.2535154114723966E-2</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row>
        <row r="153">
          <cell r="Q153" t="str">
            <v>Fixed Costs (2)</v>
          </cell>
          <cell r="S153" t="str">
            <v>mn €</v>
          </cell>
          <cell r="T153">
            <v>0</v>
          </cell>
          <cell r="U153">
            <v>0</v>
          </cell>
          <cell r="V153">
            <v>0</v>
          </cell>
          <cell r="W153">
            <v>0</v>
          </cell>
          <cell r="X153">
            <v>0</v>
          </cell>
          <cell r="Y153">
            <v>0</v>
          </cell>
          <cell r="Z153">
            <v>0</v>
          </cell>
          <cell r="AA153">
            <v>0</v>
          </cell>
          <cell r="AB153">
            <v>0</v>
          </cell>
          <cell r="AC153">
            <v>1.83</v>
          </cell>
          <cell r="AD153">
            <v>5.5602849641292513</v>
          </cell>
          <cell r="AE153">
            <v>58.253179737873765</v>
          </cell>
          <cell r="AF153">
            <v>70.749573237585906</v>
          </cell>
          <cell r="AG153">
            <v>54.237614361122404</v>
          </cell>
          <cell r="AH153">
            <v>21.890697612606136</v>
          </cell>
          <cell r="AI153">
            <v>14.515876056393671</v>
          </cell>
          <cell r="AJ153">
            <v>14.536748931978986</v>
          </cell>
          <cell r="AK153">
            <v>14.558179527538492</v>
          </cell>
          <cell r="AL153">
            <v>14.579408264347617</v>
          </cell>
          <cell r="AM153">
            <v>14.601818096512689</v>
          </cell>
          <cell r="AN153">
            <v>14.625578530794595</v>
          </cell>
          <cell r="AO153">
            <v>6.8624130707051147</v>
          </cell>
          <cell r="AP153">
            <v>6.8869140751888089</v>
          </cell>
          <cell r="AQ153">
            <v>6.9117939915076452</v>
          </cell>
          <cell r="AR153">
            <v>6.9370586899463706</v>
          </cell>
          <cell r="AS153">
            <v>6.9627141318725592</v>
          </cell>
          <cell r="AT153">
            <v>6.9645479376742863</v>
          </cell>
          <cell r="AU153">
            <v>3.7299200000000003</v>
          </cell>
          <cell r="AV153">
            <v>3.7299200000000003</v>
          </cell>
          <cell r="AW153">
            <v>3.7299200000000003</v>
          </cell>
          <cell r="AX153">
            <v>3.7299200000000003</v>
          </cell>
          <cell r="AY153">
            <v>3.7299200000000003</v>
          </cell>
          <cell r="AZ153">
            <v>3.7299200000000003</v>
          </cell>
          <cell r="BA153">
            <v>3.7299200000000003</v>
          </cell>
          <cell r="BB153">
            <v>3.7299200000000003</v>
          </cell>
          <cell r="BC153">
            <v>3.7299200000000003</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row>
        <row r="154">
          <cell r="Q154" t="str">
            <v>Cost of idle equipment</v>
          </cell>
          <cell r="S154" t="str">
            <v>mn €</v>
          </cell>
          <cell r="T154">
            <v>0</v>
          </cell>
          <cell r="U154">
            <v>0</v>
          </cell>
          <cell r="V154">
            <v>0</v>
          </cell>
          <cell r="W154">
            <v>0</v>
          </cell>
          <cell r="X154">
            <v>0</v>
          </cell>
          <cell r="Y154">
            <v>0</v>
          </cell>
          <cell r="Z154">
            <v>0</v>
          </cell>
          <cell r="AA154">
            <v>0</v>
          </cell>
          <cell r="AB154">
            <v>0</v>
          </cell>
          <cell r="AC154">
            <v>0</v>
          </cell>
          <cell r="AD154">
            <v>0.37028496412925133</v>
          </cell>
          <cell r="AE154">
            <v>52.843179737873768</v>
          </cell>
          <cell r="AF154">
            <v>68.349573237585901</v>
          </cell>
          <cell r="AG154">
            <v>53.557614361122404</v>
          </cell>
          <cell r="AH154">
            <v>21.890697612606136</v>
          </cell>
          <cell r="AI154">
            <v>14.515876056393671</v>
          </cell>
          <cell r="AJ154">
            <v>14.536748931978986</v>
          </cell>
          <cell r="AK154">
            <v>14.558179527538492</v>
          </cell>
          <cell r="AL154">
            <v>14.579408264347617</v>
          </cell>
          <cell r="AM154">
            <v>14.601818096512689</v>
          </cell>
          <cell r="AN154">
            <v>14.625578530794595</v>
          </cell>
          <cell r="AO154">
            <v>6.8624130707051147</v>
          </cell>
          <cell r="AP154">
            <v>6.8869140751888089</v>
          </cell>
          <cell r="AQ154">
            <v>6.9117939915076452</v>
          </cell>
          <cell r="AR154">
            <v>6.9370586899463706</v>
          </cell>
          <cell r="AS154">
            <v>6.9627141318725592</v>
          </cell>
          <cell r="AT154">
            <v>6.9645479376742863</v>
          </cell>
          <cell r="AU154">
            <v>3.7299200000000003</v>
          </cell>
          <cell r="AV154">
            <v>3.7299200000000003</v>
          </cell>
          <cell r="AW154">
            <v>3.7299200000000003</v>
          </cell>
          <cell r="AX154">
            <v>3.7299200000000003</v>
          </cell>
          <cell r="AY154">
            <v>3.7299200000000003</v>
          </cell>
          <cell r="AZ154">
            <v>3.7299200000000003</v>
          </cell>
          <cell r="BA154">
            <v>3.7299200000000003</v>
          </cell>
          <cell r="BB154">
            <v>3.7299200000000003</v>
          </cell>
          <cell r="BC154">
            <v>3.7299200000000003</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row>
        <row r="155">
          <cell r="Q155" t="str">
            <v>Fixed manufacturing expenditure</v>
          </cell>
          <cell r="S155" t="str">
            <v>mn €</v>
          </cell>
          <cell r="T155">
            <v>0</v>
          </cell>
          <cell r="U155">
            <v>0</v>
          </cell>
          <cell r="V155">
            <v>0</v>
          </cell>
          <cell r="W155">
            <v>0</v>
          </cell>
          <cell r="X155">
            <v>0</v>
          </cell>
          <cell r="Y155">
            <v>0</v>
          </cell>
          <cell r="Z155">
            <v>0</v>
          </cell>
          <cell r="AA155">
            <v>0</v>
          </cell>
          <cell r="AB155">
            <v>0</v>
          </cell>
          <cell r="AC155">
            <v>0</v>
          </cell>
          <cell r="AD155">
            <v>0.37028496412925133</v>
          </cell>
          <cell r="AE155">
            <v>11.476221900035931</v>
          </cell>
          <cell r="AF155">
            <v>30.801516606955261</v>
          </cell>
          <cell r="AG155">
            <v>22.477516921122401</v>
          </cell>
          <cell r="AH155">
            <v>9.2038584126061345</v>
          </cell>
          <cell r="AI155">
            <v>6.1147000563936711</v>
          </cell>
          <cell r="AJ155">
            <v>6.1355729319789862</v>
          </cell>
          <cell r="AK155">
            <v>6.1570035275384924</v>
          </cell>
          <cell r="AL155">
            <v>6.1782322643476171</v>
          </cell>
          <cell r="AM155">
            <v>6.2006420965126896</v>
          </cell>
          <cell r="AN155">
            <v>6.2244025307945963</v>
          </cell>
          <cell r="AO155">
            <v>6.2485304040384477</v>
          </cell>
          <cell r="AP155">
            <v>6.2730314085221428</v>
          </cell>
          <cell r="AQ155">
            <v>6.297911324840979</v>
          </cell>
          <cell r="AR155">
            <v>6.3231760232797036</v>
          </cell>
          <cell r="AS155">
            <v>6.348831465205893</v>
          </cell>
          <cell r="AT155">
            <v>6.3506652710076201</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row>
        <row r="156">
          <cell r="Q156" t="str">
            <v>Depreciation</v>
          </cell>
          <cell r="S156" t="str">
            <v>mn €</v>
          </cell>
          <cell r="T156">
            <v>0</v>
          </cell>
          <cell r="U156">
            <v>0</v>
          </cell>
          <cell r="V156">
            <v>0</v>
          </cell>
          <cell r="W156">
            <v>0</v>
          </cell>
          <cell r="X156">
            <v>0</v>
          </cell>
          <cell r="Y156">
            <v>0</v>
          </cell>
          <cell r="Z156">
            <v>0</v>
          </cell>
          <cell r="AA156">
            <v>0</v>
          </cell>
          <cell r="AB156">
            <v>0</v>
          </cell>
          <cell r="AC156">
            <v>0</v>
          </cell>
          <cell r="AD156">
            <v>0</v>
          </cell>
          <cell r="AE156">
            <v>41.366957837837838</v>
          </cell>
          <cell r="AF156">
            <v>37.54805663063064</v>
          </cell>
          <cell r="AG156">
            <v>31.080097440000007</v>
          </cell>
          <cell r="AH156">
            <v>12.686839200000001</v>
          </cell>
          <cell r="AI156">
            <v>8.4011759999999995</v>
          </cell>
          <cell r="AJ156">
            <v>8.4011759999999995</v>
          </cell>
          <cell r="AK156">
            <v>8.4011759999999995</v>
          </cell>
          <cell r="AL156">
            <v>8.4011759999999995</v>
          </cell>
          <cell r="AM156">
            <v>8.4011759999999995</v>
          </cell>
          <cell r="AN156">
            <v>8.4011759999999995</v>
          </cell>
          <cell r="AO156">
            <v>0.61388266666666658</v>
          </cell>
          <cell r="AP156">
            <v>0.61388266666666658</v>
          </cell>
          <cell r="AQ156">
            <v>0.61388266666666658</v>
          </cell>
          <cell r="AR156">
            <v>0.61388266666666658</v>
          </cell>
          <cell r="AS156">
            <v>0.61388266666666658</v>
          </cell>
          <cell r="AT156">
            <v>0.61388266666666658</v>
          </cell>
          <cell r="AU156">
            <v>3.7299200000000003</v>
          </cell>
          <cell r="AV156">
            <v>3.7299200000000003</v>
          </cell>
          <cell r="AW156">
            <v>3.7299200000000003</v>
          </cell>
          <cell r="AX156">
            <v>3.7299200000000003</v>
          </cell>
          <cell r="AY156">
            <v>3.7299200000000003</v>
          </cell>
          <cell r="AZ156">
            <v>3.7299200000000003</v>
          </cell>
          <cell r="BA156">
            <v>3.7299200000000003</v>
          </cell>
          <cell r="BB156">
            <v>3.7299200000000003</v>
          </cell>
          <cell r="BC156">
            <v>3.7299200000000003</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row>
        <row r="157">
          <cell r="Q157" t="str">
            <v>Research costs</v>
          </cell>
          <cell r="S157" t="str">
            <v>mn €</v>
          </cell>
          <cell r="AC157">
            <v>1.83</v>
          </cell>
          <cell r="AD157">
            <v>5.19</v>
          </cell>
          <cell r="AE157">
            <v>5.41</v>
          </cell>
          <cell r="AF157">
            <v>2.4</v>
          </cell>
          <cell r="AG157">
            <v>0.68</v>
          </cell>
        </row>
        <row r="158">
          <cell r="Q158" t="str">
            <v>Administration costs</v>
          </cell>
          <cell r="S158" t="str">
            <v>mn €</v>
          </cell>
        </row>
        <row r="159">
          <cell r="Q159" t="str">
            <v>Other operating costs</v>
          </cell>
          <cell r="S159" t="str">
            <v>mn €</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row>
        <row r="160">
          <cell r="Q160" t="str">
            <v>Expenses (not in capital base)</v>
          </cell>
          <cell r="S160" t="str">
            <v>mn €</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row>
        <row r="161">
          <cell r="Q161" t="str">
            <v>Expenses (in capital base*)</v>
          </cell>
          <cell r="S161" t="str">
            <v>mn €</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row>
        <row r="162">
          <cell r="Q162" t="str">
            <v>Other costs</v>
          </cell>
          <cell r="S162" t="str">
            <v>mn €</v>
          </cell>
        </row>
        <row r="163">
          <cell r="Q163" t="str">
            <v>License Fees</v>
          </cell>
          <cell r="S163" t="str">
            <v>mn €</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row>
        <row r="164">
          <cell r="Q164" t="str">
            <v>License Fees to BASF SE</v>
          </cell>
          <cell r="S164" t="str">
            <v>mn €</v>
          </cell>
        </row>
        <row r="165">
          <cell r="Q165" t="str">
            <v>License Fees to Corp</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row>
        <row r="166">
          <cell r="Q166" t="str">
            <v>License Fees to 3rd Party</v>
          </cell>
          <cell r="S166" t="str">
            <v>mn €</v>
          </cell>
        </row>
        <row r="167">
          <cell r="Q167" t="str">
            <v>EBIT</v>
          </cell>
          <cell r="S167" t="str">
            <v>mn €</v>
          </cell>
          <cell r="T167">
            <v>0</v>
          </cell>
          <cell r="U167">
            <v>0</v>
          </cell>
          <cell r="V167">
            <v>0</v>
          </cell>
          <cell r="W167">
            <v>0</v>
          </cell>
          <cell r="X167">
            <v>0</v>
          </cell>
          <cell r="Y167">
            <v>0</v>
          </cell>
          <cell r="Z167">
            <v>0</v>
          </cell>
          <cell r="AA167">
            <v>0</v>
          </cell>
          <cell r="AB167">
            <v>0</v>
          </cell>
          <cell r="AC167">
            <v>-1.83</v>
          </cell>
          <cell r="AD167">
            <v>-5.5602849641292513</v>
          </cell>
          <cell r="AE167">
            <v>-63.83572933146958</v>
          </cell>
          <cell r="AF167">
            <v>-70.915282492761008</v>
          </cell>
          <cell r="AG167">
            <v>-50.971273612644843</v>
          </cell>
          <cell r="AH167">
            <v>-15.683352394317073</v>
          </cell>
          <cell r="AI167">
            <v>-7.9062445985817131</v>
          </cell>
          <cell r="AJ167">
            <v>-8.2245410728624027</v>
          </cell>
          <cell r="AK167">
            <v>-8.5851132208040113</v>
          </cell>
          <cell r="AL167">
            <v>-8.0743002084428603</v>
          </cell>
          <cell r="AM167">
            <v>-7.6158139959873541</v>
          </cell>
          <cell r="AN167">
            <v>-7.4098669231195764</v>
          </cell>
          <cell r="AO167">
            <v>40.353256344478787</v>
          </cell>
          <cell r="AP167">
            <v>40.804390783883548</v>
          </cell>
          <cell r="AQ167">
            <v>41.260593261012211</v>
          </cell>
          <cell r="AR167">
            <v>41.721889815258272</v>
          </cell>
          <cell r="AS167">
            <v>42.186386369586963</v>
          </cell>
          <cell r="AT167">
            <v>43.017991290579673</v>
          </cell>
          <cell r="AU167">
            <v>-3.7299200000000003</v>
          </cell>
          <cell r="AV167">
            <v>-3.7299200000000003</v>
          </cell>
          <cell r="AW167">
            <v>-3.7299200000000003</v>
          </cell>
          <cell r="AX167">
            <v>-3.7299200000000003</v>
          </cell>
          <cell r="AY167">
            <v>-3.7299200000000003</v>
          </cell>
          <cell r="AZ167">
            <v>-3.7299200000000003</v>
          </cell>
          <cell r="BA167">
            <v>-3.7299200000000003</v>
          </cell>
          <cell r="BB167">
            <v>-3.7299200000000003</v>
          </cell>
          <cell r="BC167">
            <v>-3.7299200000000003</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row>
        <row r="168">
          <cell r="Q168" t="str">
            <v>Depreciation</v>
          </cell>
          <cell r="S168" t="str">
            <v>mn €</v>
          </cell>
          <cell r="T168">
            <v>0</v>
          </cell>
          <cell r="U168">
            <v>0</v>
          </cell>
          <cell r="V168">
            <v>0</v>
          </cell>
          <cell r="W168">
            <v>0</v>
          </cell>
          <cell r="X168">
            <v>0</v>
          </cell>
          <cell r="Y168">
            <v>0</v>
          </cell>
          <cell r="Z168">
            <v>0</v>
          </cell>
          <cell r="AA168">
            <v>0</v>
          </cell>
          <cell r="AB168">
            <v>0</v>
          </cell>
          <cell r="AC168">
            <v>0</v>
          </cell>
          <cell r="AD168">
            <v>0</v>
          </cell>
          <cell r="AE168">
            <v>41.366957837837838</v>
          </cell>
          <cell r="AF168">
            <v>44.61155243243244</v>
          </cell>
          <cell r="AG168">
            <v>51.045120000000004</v>
          </cell>
          <cell r="AH168">
            <v>51.045120000000004</v>
          </cell>
          <cell r="AI168">
            <v>51.045120000000004</v>
          </cell>
          <cell r="AJ168">
            <v>51.045120000000004</v>
          </cell>
          <cell r="AK168">
            <v>51.045120000000004</v>
          </cell>
          <cell r="AL168">
            <v>51.045120000000004</v>
          </cell>
          <cell r="AM168">
            <v>51.045120000000004</v>
          </cell>
          <cell r="AN168">
            <v>51.045120000000004</v>
          </cell>
          <cell r="AO168">
            <v>3.7299200000000003</v>
          </cell>
          <cell r="AP168">
            <v>3.7299200000000003</v>
          </cell>
          <cell r="AQ168">
            <v>3.7299200000000003</v>
          </cell>
          <cell r="AR168">
            <v>3.7299200000000003</v>
          </cell>
          <cell r="AS168">
            <v>3.7299200000000003</v>
          </cell>
          <cell r="AT168">
            <v>3.7299200000000003</v>
          </cell>
          <cell r="AU168">
            <v>3.7299200000000003</v>
          </cell>
          <cell r="AV168">
            <v>3.7299200000000003</v>
          </cell>
          <cell r="AW168">
            <v>3.7299200000000003</v>
          </cell>
          <cell r="AX168">
            <v>3.7299200000000003</v>
          </cell>
          <cell r="AY168">
            <v>3.7299200000000003</v>
          </cell>
          <cell r="AZ168">
            <v>3.7299200000000003</v>
          </cell>
          <cell r="BA168">
            <v>3.7299200000000003</v>
          </cell>
          <cell r="BB168">
            <v>3.7299200000000003</v>
          </cell>
          <cell r="BC168">
            <v>3.7299200000000003</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row>
        <row r="169">
          <cell r="Q169" t="str">
            <v>Payout (EBITDA)</v>
          </cell>
          <cell r="S169" t="str">
            <v>mn €</v>
          </cell>
          <cell r="T169">
            <v>0</v>
          </cell>
          <cell r="U169">
            <v>0</v>
          </cell>
          <cell r="V169">
            <v>0</v>
          </cell>
          <cell r="W169">
            <v>0</v>
          </cell>
          <cell r="X169">
            <v>0</v>
          </cell>
          <cell r="Y169">
            <v>0</v>
          </cell>
          <cell r="Z169">
            <v>0</v>
          </cell>
          <cell r="AA169">
            <v>0</v>
          </cell>
          <cell r="AB169">
            <v>0</v>
          </cell>
          <cell r="AC169">
            <v>-1.83</v>
          </cell>
          <cell r="AD169">
            <v>-5.5602849641292513</v>
          </cell>
          <cell r="AE169">
            <v>-22.468771493631742</v>
          </cell>
          <cell r="AF169">
            <v>-26.303730060328569</v>
          </cell>
          <cell r="AG169">
            <v>7.3846387355160914E-2</v>
          </cell>
          <cell r="AH169">
            <v>35.361767605682928</v>
          </cell>
          <cell r="AI169">
            <v>43.138875401418289</v>
          </cell>
          <cell r="AJ169">
            <v>42.820578927137603</v>
          </cell>
          <cell r="AK169">
            <v>42.460006779195993</v>
          </cell>
          <cell r="AL169">
            <v>42.970819791557147</v>
          </cell>
          <cell r="AM169">
            <v>43.429306004012652</v>
          </cell>
          <cell r="AN169">
            <v>43.635253076880431</v>
          </cell>
          <cell r="AO169">
            <v>44.083176344478787</v>
          </cell>
          <cell r="AP169">
            <v>44.534310783883548</v>
          </cell>
          <cell r="AQ169">
            <v>44.990513261012211</v>
          </cell>
          <cell r="AR169">
            <v>45.451809815258272</v>
          </cell>
          <cell r="AS169">
            <v>45.916306369586962</v>
          </cell>
          <cell r="AT169">
            <v>46.747911290579673</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row>
        <row r="170">
          <cell r="Q170" t="str">
            <v>Payout adjusted</v>
          </cell>
          <cell r="S170" t="str">
            <v>mn €</v>
          </cell>
          <cell r="T170">
            <v>0</v>
          </cell>
          <cell r="U170">
            <v>0</v>
          </cell>
          <cell r="V170">
            <v>0</v>
          </cell>
          <cell r="W170">
            <v>0</v>
          </cell>
          <cell r="X170">
            <v>0</v>
          </cell>
          <cell r="Y170">
            <v>0</v>
          </cell>
          <cell r="Z170">
            <v>0</v>
          </cell>
          <cell r="AA170">
            <v>0</v>
          </cell>
          <cell r="AB170">
            <v>0</v>
          </cell>
          <cell r="AC170">
            <v>-1.83</v>
          </cell>
          <cell r="AD170">
            <v>-5.5602849641292513</v>
          </cell>
          <cell r="AE170">
            <v>-22.468771493631742</v>
          </cell>
          <cell r="AF170">
            <v>-26.303730060328569</v>
          </cell>
          <cell r="AG170">
            <v>7.3846387355160914E-2</v>
          </cell>
          <cell r="AH170">
            <v>35.361767605682928</v>
          </cell>
          <cell r="AI170">
            <v>43.138875401418289</v>
          </cell>
          <cell r="AJ170">
            <v>42.820578927137603</v>
          </cell>
          <cell r="AK170">
            <v>42.460006779195993</v>
          </cell>
          <cell r="AL170">
            <v>42.970819791557147</v>
          </cell>
          <cell r="AM170">
            <v>43.429306004012652</v>
          </cell>
          <cell r="AN170">
            <v>43.635253076880431</v>
          </cell>
          <cell r="AO170">
            <v>44.083176344478787</v>
          </cell>
          <cell r="AP170">
            <v>44.534310783883548</v>
          </cell>
          <cell r="AQ170">
            <v>44.990513261012211</v>
          </cell>
          <cell r="AR170">
            <v>45.451809815258272</v>
          </cell>
          <cell r="AS170">
            <v>45.916306369586962</v>
          </cell>
          <cell r="AT170">
            <v>23.373955645289836</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row>
        <row r="171">
          <cell r="Q171" t="str">
            <v>Tax depreciation</v>
          </cell>
          <cell r="S171" t="str">
            <v>mn €</v>
          </cell>
          <cell r="T171">
            <v>0</v>
          </cell>
          <cell r="U171">
            <v>0</v>
          </cell>
          <cell r="V171">
            <v>0</v>
          </cell>
          <cell r="W171">
            <v>0</v>
          </cell>
          <cell r="X171">
            <v>0</v>
          </cell>
          <cell r="Y171">
            <v>0</v>
          </cell>
          <cell r="Z171">
            <v>0</v>
          </cell>
          <cell r="AA171">
            <v>0</v>
          </cell>
          <cell r="AB171">
            <v>0</v>
          </cell>
          <cell r="AC171">
            <v>0</v>
          </cell>
          <cell r="AD171">
            <v>0</v>
          </cell>
          <cell r="AE171">
            <v>39.755943783783785</v>
          </cell>
          <cell r="AF171">
            <v>42.915403243243254</v>
          </cell>
          <cell r="AG171">
            <v>49.180160000000008</v>
          </cell>
          <cell r="AH171">
            <v>49.180160000000008</v>
          </cell>
          <cell r="AI171">
            <v>49.180160000000008</v>
          </cell>
          <cell r="AJ171">
            <v>49.180160000000008</v>
          </cell>
          <cell r="AK171">
            <v>49.180160000000008</v>
          </cell>
          <cell r="AL171">
            <v>49.180160000000008</v>
          </cell>
          <cell r="AM171">
            <v>49.180160000000008</v>
          </cell>
          <cell r="AN171">
            <v>49.180160000000008</v>
          </cell>
          <cell r="AO171">
            <v>1.8649600000000002</v>
          </cell>
          <cell r="AP171">
            <v>1.8649600000000002</v>
          </cell>
          <cell r="AQ171">
            <v>1.8649600000000002</v>
          </cell>
          <cell r="AR171">
            <v>1.8649600000000002</v>
          </cell>
          <cell r="AS171">
            <v>1.8649600000000002</v>
          </cell>
          <cell r="AT171">
            <v>80.962572972972964</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row>
        <row r="172">
          <cell r="Q172" t="str">
            <v>Equipment</v>
          </cell>
          <cell r="S172" t="str">
            <v>mn €</v>
          </cell>
          <cell r="T172">
            <v>0</v>
          </cell>
          <cell r="U172">
            <v>0</v>
          </cell>
          <cell r="V172">
            <v>0</v>
          </cell>
          <cell r="W172">
            <v>0</v>
          </cell>
          <cell r="X172">
            <v>0</v>
          </cell>
          <cell r="Y172">
            <v>0</v>
          </cell>
          <cell r="Z172">
            <v>0</v>
          </cell>
          <cell r="AA172">
            <v>0</v>
          </cell>
          <cell r="AB172">
            <v>0</v>
          </cell>
          <cell r="AC172">
            <v>0</v>
          </cell>
          <cell r="AD172">
            <v>0</v>
          </cell>
          <cell r="AE172">
            <v>38.144929729729732</v>
          </cell>
          <cell r="AF172">
            <v>41.219254054054062</v>
          </cell>
          <cell r="AG172">
            <v>47.315200000000004</v>
          </cell>
          <cell r="AH172">
            <v>47.315200000000004</v>
          </cell>
          <cell r="AI172">
            <v>47.315200000000004</v>
          </cell>
          <cell r="AJ172">
            <v>47.315200000000004</v>
          </cell>
          <cell r="AK172">
            <v>47.315200000000004</v>
          </cell>
          <cell r="AL172">
            <v>47.315200000000004</v>
          </cell>
          <cell r="AM172">
            <v>47.315200000000004</v>
          </cell>
          <cell r="AN172">
            <v>47.315200000000004</v>
          </cell>
          <cell r="AO172">
            <v>0</v>
          </cell>
          <cell r="AP172">
            <v>0</v>
          </cell>
          <cell r="AQ172">
            <v>0</v>
          </cell>
          <cell r="AR172">
            <v>0</v>
          </cell>
          <cell r="AS172">
            <v>0</v>
          </cell>
          <cell r="AT172">
            <v>15.266216216216208</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row>
        <row r="173">
          <cell r="Q173" t="str">
            <v>Building</v>
          </cell>
          <cell r="S173" t="str">
            <v>mn €</v>
          </cell>
          <cell r="T173">
            <v>0</v>
          </cell>
          <cell r="U173">
            <v>0</v>
          </cell>
          <cell r="V173">
            <v>0</v>
          </cell>
          <cell r="W173">
            <v>0</v>
          </cell>
          <cell r="X173">
            <v>0</v>
          </cell>
          <cell r="Y173">
            <v>0</v>
          </cell>
          <cell r="Z173">
            <v>0</v>
          </cell>
          <cell r="AA173">
            <v>0</v>
          </cell>
          <cell r="AB173">
            <v>0</v>
          </cell>
          <cell r="AC173">
            <v>0</v>
          </cell>
          <cell r="AD173">
            <v>0</v>
          </cell>
          <cell r="AE173">
            <v>1.6110140540540543</v>
          </cell>
          <cell r="AF173">
            <v>1.6961491891891893</v>
          </cell>
          <cell r="AG173">
            <v>1.8649600000000002</v>
          </cell>
          <cell r="AH173">
            <v>1.8649600000000002</v>
          </cell>
          <cell r="AI173">
            <v>1.8649600000000002</v>
          </cell>
          <cell r="AJ173">
            <v>1.8649600000000002</v>
          </cell>
          <cell r="AK173">
            <v>1.8649600000000002</v>
          </cell>
          <cell r="AL173">
            <v>1.8649600000000002</v>
          </cell>
          <cell r="AM173">
            <v>1.8649600000000002</v>
          </cell>
          <cell r="AN173">
            <v>1.8649600000000002</v>
          </cell>
          <cell r="AO173">
            <v>1.8649600000000002</v>
          </cell>
          <cell r="AP173">
            <v>1.8649600000000002</v>
          </cell>
          <cell r="AQ173">
            <v>1.8649600000000002</v>
          </cell>
          <cell r="AR173">
            <v>1.8649600000000002</v>
          </cell>
          <cell r="AS173">
            <v>1.8649600000000002</v>
          </cell>
          <cell r="AT173">
            <v>65.696356756756757</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row>
        <row r="174">
          <cell r="Q174" t="str">
            <v>Others</v>
          </cell>
          <cell r="S174" t="str">
            <v>mn €</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row>
        <row r="175">
          <cell r="Q175" t="str">
            <v>Earnings before tax</v>
          </cell>
          <cell r="S175" t="str">
            <v>mn €</v>
          </cell>
          <cell r="T175">
            <v>0</v>
          </cell>
          <cell r="U175">
            <v>0</v>
          </cell>
          <cell r="V175">
            <v>0</v>
          </cell>
          <cell r="W175">
            <v>0</v>
          </cell>
          <cell r="X175">
            <v>0</v>
          </cell>
          <cell r="Y175">
            <v>0</v>
          </cell>
          <cell r="Z175">
            <v>0</v>
          </cell>
          <cell r="AA175">
            <v>0</v>
          </cell>
          <cell r="AB175">
            <v>0</v>
          </cell>
          <cell r="AC175">
            <v>-1.83</v>
          </cell>
          <cell r="AD175">
            <v>-5.5602849641292513</v>
          </cell>
          <cell r="AE175">
            <v>-62.224715277415527</v>
          </cell>
          <cell r="AF175">
            <v>-69.219133303571823</v>
          </cell>
          <cell r="AG175">
            <v>-49.106313612644847</v>
          </cell>
          <cell r="AH175">
            <v>-13.81839239431708</v>
          </cell>
          <cell r="AI175">
            <v>-6.0412845985817185</v>
          </cell>
          <cell r="AJ175">
            <v>-6.3595810728624045</v>
          </cell>
          <cell r="AK175">
            <v>-6.7201532208040149</v>
          </cell>
          <cell r="AL175">
            <v>-6.2093402084428604</v>
          </cell>
          <cell r="AM175">
            <v>-5.7508539959873559</v>
          </cell>
          <cell r="AN175">
            <v>-5.5449069231195764</v>
          </cell>
          <cell r="AO175">
            <v>42.218216344478783</v>
          </cell>
          <cell r="AP175">
            <v>42.669350783883544</v>
          </cell>
          <cell r="AQ175">
            <v>43.125553261012207</v>
          </cell>
          <cell r="AR175">
            <v>43.586849815258269</v>
          </cell>
          <cell r="AS175">
            <v>44.051346369586959</v>
          </cell>
          <cell r="AT175">
            <v>-57.588617327683124</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row>
        <row r="176">
          <cell r="Q176" t="str">
            <v>Tax</v>
          </cell>
          <cell r="S176" t="str">
            <v>mn €</v>
          </cell>
          <cell r="T176">
            <v>0</v>
          </cell>
          <cell r="U176">
            <v>0</v>
          </cell>
          <cell r="V176">
            <v>0</v>
          </cell>
          <cell r="W176">
            <v>0</v>
          </cell>
          <cell r="X176">
            <v>0</v>
          </cell>
          <cell r="Y176">
            <v>0</v>
          </cell>
          <cell r="Z176">
            <v>0</v>
          </cell>
          <cell r="AA176">
            <v>0</v>
          </cell>
          <cell r="AB176">
            <v>0</v>
          </cell>
          <cell r="AC176">
            <v>-0.54900000000000004</v>
          </cell>
          <cell r="AD176">
            <v>-1.6680854892387753</v>
          </cell>
          <cell r="AE176">
            <v>-18.667414583224659</v>
          </cell>
          <cell r="AF176">
            <v>-20.765739991071545</v>
          </cell>
          <cell r="AG176">
            <v>-14.731894083793453</v>
          </cell>
          <cell r="AH176">
            <v>-4.1455177182951237</v>
          </cell>
          <cell r="AI176">
            <v>-1.8123853795745155</v>
          </cell>
          <cell r="AJ176">
            <v>-1.9078743218587213</v>
          </cell>
          <cell r="AK176">
            <v>-2.0160459662412045</v>
          </cell>
          <cell r="AL176">
            <v>-1.8628020625328581</v>
          </cell>
          <cell r="AM176">
            <v>-1.7252561987962067</v>
          </cell>
          <cell r="AN176">
            <v>-1.6634720769358728</v>
          </cell>
          <cell r="AO176">
            <v>12.665464903343635</v>
          </cell>
          <cell r="AP176">
            <v>12.800805235165063</v>
          </cell>
          <cell r="AQ176">
            <v>12.937665978303661</v>
          </cell>
          <cell r="AR176">
            <v>13.07605494457748</v>
          </cell>
          <cell r="AS176">
            <v>13.215403910876088</v>
          </cell>
          <cell r="AT176">
            <v>-17.276585198304936</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row>
        <row r="177">
          <cell r="Q177" t="str">
            <v>Loss carried forward</v>
          </cell>
          <cell r="S177" t="str">
            <v>mn €</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row>
        <row r="178">
          <cell r="Q178" t="str">
            <v>LCF, cumulative</v>
          </cell>
          <cell r="S178" t="str">
            <v>mn €</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row>
        <row r="179">
          <cell r="Q179" t="str">
            <v>Earnings after loss carried forward</v>
          </cell>
          <cell r="S179" t="str">
            <v>mn €</v>
          </cell>
          <cell r="T179">
            <v>0</v>
          </cell>
          <cell r="U179">
            <v>0</v>
          </cell>
          <cell r="V179">
            <v>0</v>
          </cell>
          <cell r="W179">
            <v>0</v>
          </cell>
          <cell r="X179">
            <v>0</v>
          </cell>
          <cell r="Y179">
            <v>0</v>
          </cell>
          <cell r="Z179">
            <v>0</v>
          </cell>
          <cell r="AA179">
            <v>0</v>
          </cell>
          <cell r="AB179">
            <v>0</v>
          </cell>
          <cell r="AC179">
            <v>-1.83</v>
          </cell>
          <cell r="AD179">
            <v>-5.5602849641292513</v>
          </cell>
          <cell r="AE179">
            <v>-62.224715277415527</v>
          </cell>
          <cell r="AF179">
            <v>-69.219133303571823</v>
          </cell>
          <cell r="AG179">
            <v>-49.106313612644847</v>
          </cell>
          <cell r="AH179">
            <v>-13.81839239431708</v>
          </cell>
          <cell r="AI179">
            <v>-6.0412845985817185</v>
          </cell>
          <cell r="AJ179">
            <v>-6.3595810728624045</v>
          </cell>
          <cell r="AK179">
            <v>-6.7201532208040149</v>
          </cell>
          <cell r="AL179">
            <v>-6.2093402084428604</v>
          </cell>
          <cell r="AM179">
            <v>-5.7508539959873559</v>
          </cell>
          <cell r="AN179">
            <v>-5.5449069231195764</v>
          </cell>
          <cell r="AO179">
            <v>42.218216344478783</v>
          </cell>
          <cell r="AP179">
            <v>42.669350783883544</v>
          </cell>
          <cell r="AQ179">
            <v>43.125553261012207</v>
          </cell>
          <cell r="AR179">
            <v>43.586849815258269</v>
          </cell>
          <cell r="AS179">
            <v>44.051346369586959</v>
          </cell>
          <cell r="AT179">
            <v>-57.588617327683124</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row>
        <row r="180">
          <cell r="Q180" t="str">
            <v>Tax rate</v>
          </cell>
          <cell r="S180" t="str">
            <v>%</v>
          </cell>
          <cell r="T180">
            <v>0.3</v>
          </cell>
          <cell r="U180">
            <v>0.3</v>
          </cell>
          <cell r="V180">
            <v>0.3</v>
          </cell>
          <cell r="W180">
            <v>0.3</v>
          </cell>
          <cell r="X180">
            <v>0.3</v>
          </cell>
          <cell r="Y180">
            <v>0.3</v>
          </cell>
          <cell r="Z180">
            <v>0.3</v>
          </cell>
          <cell r="AA180">
            <v>0.3</v>
          </cell>
          <cell r="AB180">
            <v>0.3</v>
          </cell>
          <cell r="AC180">
            <v>0.3</v>
          </cell>
          <cell r="AD180">
            <v>0.3</v>
          </cell>
          <cell r="AE180">
            <v>0.3</v>
          </cell>
          <cell r="AF180">
            <v>0.3</v>
          </cell>
          <cell r="AG180">
            <v>0.3</v>
          </cell>
          <cell r="AH180">
            <v>0.3</v>
          </cell>
          <cell r="AI180">
            <v>0.3</v>
          </cell>
          <cell r="AJ180">
            <v>0.3</v>
          </cell>
          <cell r="AK180">
            <v>0.3</v>
          </cell>
          <cell r="AL180">
            <v>0.3</v>
          </cell>
          <cell r="AM180">
            <v>0.3</v>
          </cell>
          <cell r="AN180">
            <v>0.3</v>
          </cell>
          <cell r="AO180">
            <v>0.3</v>
          </cell>
          <cell r="AP180">
            <v>0.3</v>
          </cell>
          <cell r="AQ180">
            <v>0.3</v>
          </cell>
          <cell r="AR180">
            <v>0.3</v>
          </cell>
          <cell r="AS180">
            <v>0.3</v>
          </cell>
          <cell r="AT180">
            <v>0.3</v>
          </cell>
          <cell r="AU180">
            <v>0.3</v>
          </cell>
          <cell r="AV180">
            <v>0.3</v>
          </cell>
          <cell r="AW180">
            <v>0.3</v>
          </cell>
          <cell r="AX180">
            <v>0.3</v>
          </cell>
          <cell r="AY180">
            <v>0.3</v>
          </cell>
          <cell r="AZ180">
            <v>0.3</v>
          </cell>
          <cell r="BA180">
            <v>0.3</v>
          </cell>
          <cell r="BB180">
            <v>0.3</v>
          </cell>
          <cell r="BC180">
            <v>0.3</v>
          </cell>
          <cell r="BD180">
            <v>0.3</v>
          </cell>
          <cell r="BE180">
            <v>0.3</v>
          </cell>
          <cell r="BF180">
            <v>0.3</v>
          </cell>
          <cell r="BG180">
            <v>0.3</v>
          </cell>
          <cell r="BH180">
            <v>0.3</v>
          </cell>
          <cell r="BI180">
            <v>0.3</v>
          </cell>
          <cell r="BJ180">
            <v>0.3</v>
          </cell>
          <cell r="BK180">
            <v>0.3</v>
          </cell>
          <cell r="BL180">
            <v>0.3</v>
          </cell>
          <cell r="BM180">
            <v>0.3</v>
          </cell>
          <cell r="BN180">
            <v>0.3</v>
          </cell>
          <cell r="BO180">
            <v>0.3</v>
          </cell>
          <cell r="BP180">
            <v>0.3</v>
          </cell>
          <cell r="BQ180">
            <v>0.3</v>
          </cell>
          <cell r="BR180">
            <v>0.3</v>
          </cell>
          <cell r="BS180">
            <v>0.3</v>
          </cell>
          <cell r="BT180">
            <v>0.3</v>
          </cell>
          <cell r="BU180">
            <v>0.3</v>
          </cell>
          <cell r="BV180">
            <v>0.3</v>
          </cell>
          <cell r="BW180">
            <v>0.3</v>
          </cell>
          <cell r="BX180">
            <v>0.3</v>
          </cell>
          <cell r="BY180">
            <v>0.3</v>
          </cell>
          <cell r="BZ180">
            <v>0.3</v>
          </cell>
          <cell r="CA180">
            <v>0.3</v>
          </cell>
        </row>
        <row r="181">
          <cell r="Q181" t="str">
            <v>Earnings after tax</v>
          </cell>
          <cell r="S181" t="str">
            <v>mn €</v>
          </cell>
          <cell r="T181">
            <v>0</v>
          </cell>
          <cell r="U181">
            <v>0</v>
          </cell>
          <cell r="V181">
            <v>0</v>
          </cell>
          <cell r="W181">
            <v>0</v>
          </cell>
          <cell r="X181">
            <v>0</v>
          </cell>
          <cell r="Y181">
            <v>0</v>
          </cell>
          <cell r="Z181">
            <v>0</v>
          </cell>
          <cell r="AA181">
            <v>0</v>
          </cell>
          <cell r="AB181">
            <v>0</v>
          </cell>
          <cell r="AC181">
            <v>-1.2810000000000001</v>
          </cell>
          <cell r="AD181">
            <v>-3.892199474890476</v>
          </cell>
          <cell r="AE181">
            <v>-43.557300694190872</v>
          </cell>
          <cell r="AF181">
            <v>-48.453393312500282</v>
          </cell>
          <cell r="AG181">
            <v>-34.374419528851391</v>
          </cell>
          <cell r="AH181">
            <v>-9.6728746760219551</v>
          </cell>
          <cell r="AI181">
            <v>-4.2288992190072028</v>
          </cell>
          <cell r="AJ181">
            <v>-4.451706751003683</v>
          </cell>
          <cell r="AK181">
            <v>-4.7041072545628104</v>
          </cell>
          <cell r="AL181">
            <v>-4.3465381459100021</v>
          </cell>
          <cell r="AM181">
            <v>-4.025597797191149</v>
          </cell>
          <cell r="AN181">
            <v>-3.8814348461837036</v>
          </cell>
          <cell r="AO181">
            <v>29.55275144113515</v>
          </cell>
          <cell r="AP181">
            <v>29.86854554871848</v>
          </cell>
          <cell r="AQ181">
            <v>30.187887282708544</v>
          </cell>
          <cell r="AR181">
            <v>30.51079487068079</v>
          </cell>
          <cell r="AS181">
            <v>30.835942458710871</v>
          </cell>
          <cell r="AT181">
            <v>-40.312032129378188</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row>
        <row r="182">
          <cell r="Q182" t="str">
            <v>Tax depreciation</v>
          </cell>
          <cell r="S182" t="str">
            <v>mn €</v>
          </cell>
          <cell r="T182">
            <v>0</v>
          </cell>
          <cell r="U182">
            <v>0</v>
          </cell>
          <cell r="V182">
            <v>0</v>
          </cell>
          <cell r="W182">
            <v>0</v>
          </cell>
          <cell r="X182">
            <v>0</v>
          </cell>
          <cell r="Y182">
            <v>0</v>
          </cell>
          <cell r="Z182">
            <v>0</v>
          </cell>
          <cell r="AA182">
            <v>0</v>
          </cell>
          <cell r="AB182">
            <v>0</v>
          </cell>
          <cell r="AC182">
            <v>0</v>
          </cell>
          <cell r="AD182">
            <v>0</v>
          </cell>
          <cell r="AE182">
            <v>39.755943783783785</v>
          </cell>
          <cell r="AF182">
            <v>42.915403243243254</v>
          </cell>
          <cell r="AG182">
            <v>49.180160000000008</v>
          </cell>
          <cell r="AH182">
            <v>49.180160000000008</v>
          </cell>
          <cell r="AI182">
            <v>49.180160000000008</v>
          </cell>
          <cell r="AJ182">
            <v>49.180160000000008</v>
          </cell>
          <cell r="AK182">
            <v>49.180160000000008</v>
          </cell>
          <cell r="AL182">
            <v>49.180160000000008</v>
          </cell>
          <cell r="AM182">
            <v>49.180160000000008</v>
          </cell>
          <cell r="AN182">
            <v>49.180160000000008</v>
          </cell>
          <cell r="AO182">
            <v>1.8649600000000002</v>
          </cell>
          <cell r="AP182">
            <v>1.8649600000000002</v>
          </cell>
          <cell r="AQ182">
            <v>1.8649600000000002</v>
          </cell>
          <cell r="AR182">
            <v>1.8649600000000002</v>
          </cell>
          <cell r="AS182">
            <v>1.8649600000000002</v>
          </cell>
          <cell r="AT182">
            <v>80.962572972972964</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row>
        <row r="183">
          <cell r="Q183" t="str">
            <v>Change in Working Capital</v>
          </cell>
          <cell r="S183" t="str">
            <v>mn €</v>
          </cell>
          <cell r="T183">
            <v>0</v>
          </cell>
          <cell r="U183">
            <v>0</v>
          </cell>
          <cell r="V183">
            <v>0</v>
          </cell>
          <cell r="W183">
            <v>0</v>
          </cell>
          <cell r="X183">
            <v>0</v>
          </cell>
          <cell r="Y183">
            <v>0</v>
          </cell>
          <cell r="Z183">
            <v>0</v>
          </cell>
          <cell r="AA183">
            <v>0</v>
          </cell>
          <cell r="AB183">
            <v>0</v>
          </cell>
          <cell r="AC183">
            <v>0</v>
          </cell>
          <cell r="AD183">
            <v>0</v>
          </cell>
          <cell r="AE183">
            <v>0</v>
          </cell>
          <cell r="AF183">
            <v>19.06412071317633</v>
          </cell>
          <cell r="AG183">
            <v>30.199879434108524</v>
          </cell>
          <cell r="AH183">
            <v>44.340252908516938</v>
          </cell>
          <cell r="AI183">
            <v>9.2993557104116462</v>
          </cell>
          <cell r="AJ183">
            <v>-1.1553425367170576</v>
          </cell>
          <cell r="AK183">
            <v>0.35117809585000259</v>
          </cell>
          <cell r="AL183">
            <v>0.35468987680850717</v>
          </cell>
          <cell r="AM183">
            <v>0.35823677557660005</v>
          </cell>
          <cell r="AN183">
            <v>0.36181914333235454</v>
          </cell>
          <cell r="AO183">
            <v>0.36543733476567297</v>
          </cell>
          <cell r="AP183">
            <v>0.36909170811334491</v>
          </cell>
          <cell r="AQ183">
            <v>0.37278262519443217</v>
          </cell>
          <cell r="AR183">
            <v>0.37651045144642126</v>
          </cell>
          <cell r="AS183">
            <v>0.38027555596086415</v>
          </cell>
          <cell r="AT183">
            <v>-105.03828779654458</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row>
        <row r="184">
          <cell r="Q184" t="str">
            <v>Working capital</v>
          </cell>
          <cell r="S184" t="str">
            <v>mn €</v>
          </cell>
          <cell r="T184">
            <v>0</v>
          </cell>
          <cell r="U184">
            <v>0</v>
          </cell>
          <cell r="V184">
            <v>0</v>
          </cell>
          <cell r="W184">
            <v>0</v>
          </cell>
          <cell r="X184">
            <v>0</v>
          </cell>
          <cell r="Y184">
            <v>0</v>
          </cell>
          <cell r="Z184">
            <v>0</v>
          </cell>
          <cell r="AA184">
            <v>0</v>
          </cell>
          <cell r="AB184">
            <v>0</v>
          </cell>
          <cell r="AC184">
            <v>0</v>
          </cell>
          <cell r="AD184">
            <v>0</v>
          </cell>
          <cell r="AE184">
            <v>0</v>
          </cell>
          <cell r="AF184">
            <v>19.06412071317633</v>
          </cell>
          <cell r="AG184">
            <v>49.264000147284854</v>
          </cell>
          <cell r="AH184">
            <v>93.604253055801792</v>
          </cell>
          <cell r="AI184">
            <v>102.90360876621344</v>
          </cell>
          <cell r="AJ184">
            <v>101.74826622949638</v>
          </cell>
          <cell r="AK184">
            <v>102.09944432534638</v>
          </cell>
          <cell r="AL184">
            <v>102.45413420215489</v>
          </cell>
          <cell r="AM184">
            <v>102.81237097773149</v>
          </cell>
          <cell r="AN184">
            <v>103.17419012106384</v>
          </cell>
          <cell r="AO184">
            <v>103.53962745582952</v>
          </cell>
          <cell r="AP184">
            <v>103.90871916394286</v>
          </cell>
          <cell r="AQ184">
            <v>104.28150178913729</v>
          </cell>
          <cell r="AR184">
            <v>104.65801224058372</v>
          </cell>
          <cell r="AS184">
            <v>105.03828779654458</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row>
        <row r="185">
          <cell r="Q185" t="str">
            <v>Cash-flow after tax extended</v>
          </cell>
          <cell r="S185" t="str">
            <v>mn €</v>
          </cell>
          <cell r="T185">
            <v>0</v>
          </cell>
          <cell r="U185">
            <v>0</v>
          </cell>
          <cell r="V185">
            <v>0</v>
          </cell>
          <cell r="W185">
            <v>0</v>
          </cell>
          <cell r="X185">
            <v>0</v>
          </cell>
          <cell r="Y185">
            <v>0</v>
          </cell>
          <cell r="Z185">
            <v>0</v>
          </cell>
          <cell r="AA185">
            <v>0</v>
          </cell>
          <cell r="AB185">
            <v>0</v>
          </cell>
          <cell r="AC185">
            <v>-1.2810000000000001</v>
          </cell>
          <cell r="AD185">
            <v>-3.892199474890476</v>
          </cell>
          <cell r="AE185">
            <v>-3.8013569104070868</v>
          </cell>
          <cell r="AF185">
            <v>-24.602110782433357</v>
          </cell>
          <cell r="AG185">
            <v>-15.394138962959907</v>
          </cell>
          <cell r="AH185">
            <v>-4.8329675845388849</v>
          </cell>
          <cell r="AI185">
            <v>35.651905070581158</v>
          </cell>
          <cell r="AJ185">
            <v>45.883795785713382</v>
          </cell>
          <cell r="AK185">
            <v>44.124874649587198</v>
          </cell>
          <cell r="AL185">
            <v>44.478931977281498</v>
          </cell>
          <cell r="AM185">
            <v>44.796325427232262</v>
          </cell>
          <cell r="AN185">
            <v>44.936906010483952</v>
          </cell>
          <cell r="AO185">
            <v>31.052274106369477</v>
          </cell>
          <cell r="AP185">
            <v>31.364413840605135</v>
          </cell>
          <cell r="AQ185">
            <v>31.680064657514116</v>
          </cell>
          <cell r="AR185">
            <v>31.999244419234373</v>
          </cell>
          <cell r="AS185">
            <v>32.320626902750007</v>
          </cell>
          <cell r="AT185">
            <v>145.68882864013935</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row>
        <row r="186">
          <cell r="Q186" t="str">
            <v>Addition discounted</v>
          </cell>
          <cell r="S186" t="str">
            <v>mn €</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12.249747597727817</v>
          </cell>
          <cell r="AQ186">
            <v>11.509794238173139</v>
          </cell>
          <cell r="AR186">
            <v>10.814657251288462</v>
          </cell>
          <cell r="AS186">
            <v>10.161184753356151</v>
          </cell>
          <cell r="AT186">
            <v>42.607137649402965</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row>
        <row r="187">
          <cell r="Q187" t="str">
            <v>Addition</v>
          </cell>
          <cell r="S187" t="str">
            <v>mn €</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208.03063581230131</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row>
        <row r="188">
          <cell r="Q188" t="str">
            <v>Cash-flow after tax</v>
          </cell>
          <cell r="S188" t="str">
            <v>mn €</v>
          </cell>
          <cell r="T188">
            <v>0</v>
          </cell>
          <cell r="U188">
            <v>0</v>
          </cell>
          <cell r="V188">
            <v>0</v>
          </cell>
          <cell r="W188">
            <v>0</v>
          </cell>
          <cell r="X188">
            <v>0</v>
          </cell>
          <cell r="Y188">
            <v>0</v>
          </cell>
          <cell r="Z188">
            <v>0</v>
          </cell>
          <cell r="AA188">
            <v>0</v>
          </cell>
          <cell r="AB188">
            <v>0</v>
          </cell>
          <cell r="AC188">
            <v>-1.2810000000000001</v>
          </cell>
          <cell r="AD188">
            <v>-3.892199474890476</v>
          </cell>
          <cell r="AE188">
            <v>-3.8013569104070868</v>
          </cell>
          <cell r="AF188">
            <v>-24.602110782433357</v>
          </cell>
          <cell r="AG188">
            <v>-15.394138962959907</v>
          </cell>
          <cell r="AH188">
            <v>-4.8329675845388849</v>
          </cell>
          <cell r="AI188">
            <v>35.651905070581158</v>
          </cell>
          <cell r="AJ188">
            <v>45.883795785713382</v>
          </cell>
          <cell r="AK188">
            <v>44.124874649587198</v>
          </cell>
          <cell r="AL188">
            <v>44.478931977281498</v>
          </cell>
          <cell r="AM188">
            <v>44.796325427232262</v>
          </cell>
          <cell r="AN188">
            <v>44.936906010483952</v>
          </cell>
          <cell r="AO188">
            <v>239.08290991867079</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6" sqref="D16"/>
    </sheetView>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XFD166"/>
  <sheetViews>
    <sheetView tabSelected="1" zoomScale="75" zoomScaleNormal="75" workbookViewId="0">
      <pane xSplit="1" ySplit="10" topLeftCell="B139" activePane="bottomRight" state="frozen"/>
      <selection pane="topRight" activeCell="B1" sqref="B1"/>
      <selection pane="bottomLeft" activeCell="A11" sqref="A11"/>
      <selection pane="bottomRight" activeCell="B153" sqref="B153"/>
    </sheetView>
  </sheetViews>
  <sheetFormatPr defaultColWidth="11.453125" defaultRowHeight="14.5" outlineLevelRow="1"/>
  <cols>
    <col min="1" max="1" width="64.26953125" style="132" bestFit="1" customWidth="1"/>
    <col min="2" max="2" width="8.7265625" style="132" customWidth="1"/>
    <col min="3" max="6" width="10.6328125" style="132" customWidth="1"/>
    <col min="7" max="20" width="8.7265625" style="132" customWidth="1"/>
    <col min="21" max="21" width="12.26953125" style="132" bestFit="1" customWidth="1"/>
    <col min="22" max="16384" width="11.453125" style="26"/>
  </cols>
  <sheetData>
    <row r="1" spans="1:21">
      <c r="C1" s="26"/>
      <c r="D1" s="26"/>
      <c r="E1" s="26"/>
      <c r="F1" s="26"/>
      <c r="G1" s="26"/>
      <c r="H1" s="133"/>
      <c r="I1" s="133"/>
      <c r="J1" s="133"/>
      <c r="K1" s="133"/>
      <c r="L1" s="133"/>
      <c r="M1" s="133"/>
      <c r="O1" s="133"/>
      <c r="P1" s="133"/>
      <c r="Q1" s="133"/>
      <c r="R1" s="133"/>
      <c r="S1" s="133"/>
      <c r="T1" s="133"/>
    </row>
    <row r="2" spans="1:21" ht="18.5">
      <c r="A2" s="55" t="s">
        <v>12</v>
      </c>
      <c r="C2" s="54" t="s">
        <v>115</v>
      </c>
      <c r="D2" s="134"/>
      <c r="E2" s="134"/>
      <c r="F2" s="134"/>
      <c r="G2" s="135"/>
      <c r="H2" s="133"/>
      <c r="I2" s="130"/>
      <c r="J2" s="130"/>
      <c r="K2" s="130"/>
      <c r="L2" s="133"/>
      <c r="M2" s="174"/>
      <c r="N2" s="32"/>
      <c r="O2" s="133"/>
      <c r="P2" s="133"/>
      <c r="Q2" s="133"/>
      <c r="R2" s="133"/>
      <c r="S2" s="133"/>
      <c r="T2" s="133"/>
    </row>
    <row r="3" spans="1:21" ht="18.5">
      <c r="A3" s="56" t="s">
        <v>13</v>
      </c>
      <c r="C3" s="53" t="s">
        <v>62</v>
      </c>
      <c r="D3" s="136"/>
      <c r="E3" s="136"/>
      <c r="F3" s="136"/>
      <c r="G3" s="135"/>
      <c r="H3" s="133"/>
      <c r="I3" s="130"/>
      <c r="J3" s="130"/>
      <c r="K3" s="130"/>
      <c r="L3" s="133"/>
      <c r="M3" s="76"/>
      <c r="N3" s="32"/>
      <c r="O3" s="133"/>
      <c r="P3" s="133"/>
      <c r="Q3" s="133"/>
      <c r="R3" s="133"/>
      <c r="S3" s="133"/>
      <c r="T3" s="133"/>
    </row>
    <row r="4" spans="1:21" ht="18.5">
      <c r="A4" s="55" t="s">
        <v>14</v>
      </c>
      <c r="C4" s="47" t="s">
        <v>66</v>
      </c>
      <c r="D4" s="48"/>
      <c r="E4" s="48"/>
      <c r="F4" s="48"/>
      <c r="G4" s="26"/>
      <c r="H4" s="26"/>
      <c r="I4" s="26"/>
      <c r="J4" s="32"/>
      <c r="K4" s="26"/>
      <c r="L4" s="26"/>
      <c r="M4" s="77"/>
      <c r="N4" s="32"/>
      <c r="O4" s="32"/>
      <c r="P4" s="26"/>
      <c r="Q4" s="26"/>
      <c r="R4" s="26"/>
      <c r="S4" s="26"/>
      <c r="T4" s="26"/>
    </row>
    <row r="5" spans="1:21" s="32" customFormat="1">
      <c r="A5" s="137"/>
      <c r="B5" s="130"/>
      <c r="C5" s="80"/>
      <c r="D5" s="129"/>
      <c r="E5" s="129"/>
      <c r="F5" s="129"/>
      <c r="M5" s="77"/>
      <c r="U5" s="130"/>
    </row>
    <row r="6" spans="1:21" s="32" customFormat="1" outlineLevel="1">
      <c r="A6" s="137"/>
      <c r="B6" s="130"/>
      <c r="C6" s="80"/>
      <c r="D6" s="129"/>
      <c r="E6" s="129"/>
      <c r="F6" s="129"/>
      <c r="M6" s="77"/>
      <c r="U6" s="130"/>
    </row>
    <row r="7" spans="1:21" s="32" customFormat="1" outlineLevel="1">
      <c r="A7" s="137"/>
      <c r="B7" s="130"/>
      <c r="C7" s="80"/>
      <c r="D7" s="129"/>
      <c r="E7" s="129"/>
      <c r="F7" s="129"/>
      <c r="M7" s="77"/>
      <c r="U7" s="130"/>
    </row>
    <row r="8" spans="1:21" outlineLevel="1">
      <c r="A8" s="68" t="s">
        <v>179</v>
      </c>
      <c r="B8" s="138"/>
      <c r="C8" s="138"/>
      <c r="D8" s="138"/>
      <c r="E8" s="138"/>
      <c r="F8" s="138"/>
      <c r="G8" s="138"/>
      <c r="H8" s="138"/>
      <c r="I8" s="138"/>
      <c r="J8" s="138"/>
      <c r="K8" s="138"/>
      <c r="L8" s="138"/>
      <c r="M8" s="138"/>
      <c r="N8" s="138"/>
      <c r="O8" s="138"/>
      <c r="P8" s="138"/>
      <c r="Q8" s="138"/>
      <c r="R8" s="138"/>
      <c r="S8" s="138"/>
      <c r="T8" s="138"/>
      <c r="U8" s="138"/>
    </row>
    <row r="9" spans="1:21" s="32" customFormat="1" outlineLevel="1">
      <c r="A9" s="80"/>
      <c r="B9" s="129"/>
      <c r="C9" s="129"/>
      <c r="D9" s="129"/>
      <c r="E9" s="129"/>
      <c r="F9" s="129"/>
      <c r="G9" s="129"/>
      <c r="H9" s="129"/>
      <c r="I9" s="129"/>
      <c r="J9" s="129"/>
      <c r="K9" s="129"/>
      <c r="L9" s="129"/>
      <c r="M9" s="129"/>
      <c r="N9" s="129"/>
      <c r="O9" s="129"/>
      <c r="P9" s="129"/>
      <c r="Q9" s="129"/>
      <c r="R9" s="129"/>
      <c r="S9" s="129"/>
      <c r="T9" s="129"/>
      <c r="U9" s="129"/>
    </row>
    <row r="10" spans="1:21" s="32" customFormat="1" outlineLevel="1">
      <c r="A10" s="129" t="s">
        <v>177</v>
      </c>
      <c r="B10" s="129"/>
      <c r="C10" s="129"/>
      <c r="D10" s="129"/>
      <c r="E10" s="129"/>
      <c r="F10" s="129"/>
      <c r="G10" s="129"/>
      <c r="H10" s="129"/>
      <c r="I10" s="129"/>
      <c r="J10" s="129"/>
      <c r="K10" s="129"/>
      <c r="L10" s="129"/>
      <c r="M10" s="129"/>
      <c r="N10" s="129"/>
      <c r="O10" s="129"/>
      <c r="P10" s="129"/>
      <c r="Q10" s="129"/>
      <c r="R10" s="129"/>
      <c r="S10" s="129"/>
      <c r="T10" s="129"/>
      <c r="U10" s="129"/>
    </row>
    <row r="11" spans="1:21" s="32" customFormat="1" outlineLevel="1">
      <c r="A11" s="137"/>
      <c r="B11" s="130"/>
      <c r="C11" s="80"/>
      <c r="D11" s="129"/>
      <c r="E11" s="129"/>
      <c r="F11" s="129"/>
      <c r="M11" s="77"/>
      <c r="U11" s="130"/>
    </row>
    <row r="12" spans="1:21" outlineLevel="1">
      <c r="A12" s="130" t="s">
        <v>135</v>
      </c>
      <c r="B12" s="190">
        <v>2021</v>
      </c>
    </row>
    <row r="13" spans="1:21" outlineLevel="1">
      <c r="A13" s="130" t="s">
        <v>136</v>
      </c>
      <c r="B13" s="190">
        <v>2022</v>
      </c>
    </row>
    <row r="14" spans="1:21" outlineLevel="1">
      <c r="A14" s="130" t="s">
        <v>137</v>
      </c>
      <c r="B14" s="190">
        <v>2024</v>
      </c>
    </row>
    <row r="15" spans="1:21" outlineLevel="1">
      <c r="A15" s="130" t="s">
        <v>138</v>
      </c>
      <c r="B15" s="190">
        <v>2027</v>
      </c>
    </row>
    <row r="16" spans="1:21" outlineLevel="1">
      <c r="A16" s="130" t="s">
        <v>139</v>
      </c>
      <c r="B16" s="190">
        <v>2038</v>
      </c>
    </row>
    <row r="17" spans="1:21" outlineLevel="1">
      <c r="A17" s="130"/>
    </row>
    <row r="18" spans="1:21" outlineLevel="1">
      <c r="A18" s="130"/>
    </row>
    <row r="19" spans="1:21" outlineLevel="1">
      <c r="A19" s="130"/>
    </row>
    <row r="20" spans="1:21">
      <c r="A20" s="139"/>
      <c r="B20" s="170" t="s">
        <v>6</v>
      </c>
      <c r="C20" s="197">
        <v>2021</v>
      </c>
      <c r="D20" s="171">
        <f t="shared" ref="D20:O20" si="0">C20+1</f>
        <v>2022</v>
      </c>
      <c r="E20" s="171">
        <f t="shared" si="0"/>
        <v>2023</v>
      </c>
      <c r="F20" s="171">
        <f t="shared" si="0"/>
        <v>2024</v>
      </c>
      <c r="G20" s="172">
        <f t="shared" si="0"/>
        <v>2025</v>
      </c>
      <c r="H20" s="172">
        <f t="shared" si="0"/>
        <v>2026</v>
      </c>
      <c r="I20" s="172">
        <f>H20+1</f>
        <v>2027</v>
      </c>
      <c r="J20" s="172">
        <f t="shared" si="0"/>
        <v>2028</v>
      </c>
      <c r="K20" s="172">
        <f t="shared" si="0"/>
        <v>2029</v>
      </c>
      <c r="L20" s="173">
        <f t="shared" si="0"/>
        <v>2030</v>
      </c>
      <c r="M20" s="173">
        <f t="shared" si="0"/>
        <v>2031</v>
      </c>
      <c r="N20" s="173">
        <f t="shared" si="0"/>
        <v>2032</v>
      </c>
      <c r="O20" s="173">
        <f t="shared" si="0"/>
        <v>2033</v>
      </c>
      <c r="P20" s="173">
        <f>O20+1</f>
        <v>2034</v>
      </c>
      <c r="Q20" s="173">
        <f t="shared" ref="Q20:T20" si="1">P20+1</f>
        <v>2035</v>
      </c>
      <c r="R20" s="173">
        <f t="shared" si="1"/>
        <v>2036</v>
      </c>
      <c r="S20" s="173">
        <f t="shared" si="1"/>
        <v>2037</v>
      </c>
      <c r="T20" s="173">
        <f t="shared" si="1"/>
        <v>2038</v>
      </c>
      <c r="U20" s="169" t="s">
        <v>5</v>
      </c>
    </row>
    <row r="21" spans="1:21" s="32" customFormat="1">
      <c r="A21" s="139"/>
      <c r="B21" s="141"/>
      <c r="C21" s="94"/>
      <c r="D21" s="94"/>
      <c r="E21" s="94"/>
      <c r="F21" s="94"/>
      <c r="G21" s="76"/>
      <c r="H21" s="76"/>
      <c r="I21" s="76"/>
      <c r="J21" s="76"/>
      <c r="K21" s="76"/>
      <c r="L21" s="77"/>
      <c r="M21" s="77"/>
      <c r="N21" s="77"/>
      <c r="O21" s="77"/>
      <c r="P21" s="77"/>
      <c r="Q21" s="77"/>
      <c r="R21" s="77"/>
      <c r="S21" s="77"/>
      <c r="T21" s="77"/>
      <c r="U21" s="95"/>
    </row>
    <row r="22" spans="1:21">
      <c r="A22" s="68" t="s">
        <v>81</v>
      </c>
      <c r="B22" s="138"/>
      <c r="C22" s="138"/>
      <c r="D22" s="138"/>
      <c r="E22" s="138"/>
      <c r="F22" s="138"/>
      <c r="G22" s="138"/>
      <c r="H22" s="138"/>
      <c r="I22" s="138"/>
      <c r="J22" s="138"/>
      <c r="K22" s="138"/>
      <c r="L22" s="138"/>
      <c r="M22" s="138"/>
      <c r="N22" s="138"/>
      <c r="O22" s="138"/>
      <c r="P22" s="138"/>
      <c r="Q22" s="138"/>
      <c r="R22" s="138"/>
      <c r="S22" s="138"/>
      <c r="T22" s="138"/>
      <c r="U22" s="138"/>
    </row>
    <row r="23" spans="1:21" s="32" customFormat="1">
      <c r="A23" s="75"/>
      <c r="B23" s="142"/>
      <c r="C23" s="142"/>
      <c r="D23" s="142"/>
      <c r="E23" s="142"/>
      <c r="F23" s="142"/>
      <c r="G23" s="142"/>
      <c r="H23" s="142"/>
      <c r="I23" s="142"/>
      <c r="J23" s="142"/>
      <c r="K23" s="142"/>
      <c r="L23" s="142"/>
      <c r="M23" s="142"/>
      <c r="N23" s="142"/>
      <c r="O23" s="142"/>
      <c r="P23" s="142"/>
      <c r="Q23" s="142"/>
      <c r="R23" s="142"/>
      <c r="S23" s="142"/>
      <c r="T23" s="142"/>
      <c r="U23" s="142"/>
    </row>
    <row r="24" spans="1:21">
      <c r="A24" s="37" t="s">
        <v>32</v>
      </c>
      <c r="B24" s="107"/>
      <c r="C24" s="38"/>
      <c r="D24" s="38"/>
      <c r="E24" s="38"/>
      <c r="F24" s="38"/>
      <c r="G24" s="38"/>
      <c r="H24" s="38"/>
      <c r="I24" s="38"/>
      <c r="J24" s="38"/>
      <c r="K24" s="38"/>
      <c r="L24" s="38"/>
      <c r="M24" s="38"/>
      <c r="N24" s="38"/>
      <c r="O24" s="38"/>
      <c r="P24" s="38"/>
      <c r="Q24" s="38"/>
      <c r="R24" s="38"/>
      <c r="S24" s="38"/>
      <c r="T24" s="38"/>
      <c r="U24" s="107"/>
    </row>
    <row r="25" spans="1:21" outlineLevel="1">
      <c r="A25" s="30"/>
      <c r="B25" s="143"/>
      <c r="C25" s="38"/>
      <c r="D25" s="38"/>
      <c r="E25" s="38"/>
      <c r="F25" s="38"/>
      <c r="G25" s="38"/>
      <c r="H25" s="38"/>
      <c r="I25" s="38"/>
      <c r="J25" s="38"/>
      <c r="K25" s="38"/>
      <c r="L25" s="38"/>
      <c r="M25" s="38"/>
      <c r="N25" s="38"/>
      <c r="O25" s="38"/>
      <c r="P25" s="38"/>
      <c r="Q25" s="38"/>
      <c r="R25" s="38"/>
      <c r="S25" s="38"/>
      <c r="T25" s="38"/>
      <c r="U25" s="144"/>
    </row>
    <row r="26" spans="1:21">
      <c r="A26" s="145" t="s">
        <v>64</v>
      </c>
      <c r="B26" s="140" t="s">
        <v>48</v>
      </c>
      <c r="C26" s="47"/>
      <c r="D26" s="47"/>
      <c r="E26" s="47"/>
      <c r="F26" s="47"/>
      <c r="G26" s="47"/>
      <c r="H26" s="47"/>
      <c r="I26" s="47"/>
      <c r="J26" s="47"/>
      <c r="K26" s="47"/>
      <c r="L26" s="47"/>
      <c r="M26" s="47"/>
      <c r="N26" s="47"/>
      <c r="O26" s="47"/>
      <c r="P26" s="47"/>
      <c r="Q26" s="47"/>
      <c r="R26" s="47"/>
      <c r="S26" s="47"/>
      <c r="T26" s="47"/>
      <c r="U26" s="59">
        <f>SUM(C26:T26)</f>
        <v>0</v>
      </c>
    </row>
    <row r="27" spans="1:21" outlineLevel="1">
      <c r="A27" s="30"/>
      <c r="B27" s="143"/>
      <c r="C27" s="38"/>
      <c r="D27" s="38"/>
      <c r="E27" s="38"/>
      <c r="F27" s="38"/>
      <c r="G27" s="38"/>
      <c r="H27" s="38"/>
      <c r="I27" s="38"/>
      <c r="J27" s="38"/>
      <c r="K27" s="38"/>
      <c r="L27" s="38"/>
      <c r="M27" s="38"/>
      <c r="N27" s="38"/>
      <c r="O27" s="38"/>
      <c r="P27" s="38"/>
      <c r="Q27" s="38"/>
      <c r="R27" s="38"/>
      <c r="S27" s="38"/>
      <c r="T27" s="38"/>
      <c r="U27" s="65"/>
    </row>
    <row r="28" spans="1:21">
      <c r="A28" s="145" t="s">
        <v>45</v>
      </c>
      <c r="B28" s="140" t="s">
        <v>48</v>
      </c>
      <c r="C28" s="47"/>
      <c r="D28" s="47"/>
      <c r="E28" s="47"/>
      <c r="F28" s="47"/>
      <c r="G28" s="47"/>
      <c r="H28" s="47"/>
      <c r="I28" s="47"/>
      <c r="J28" s="47"/>
      <c r="K28" s="47"/>
      <c r="L28" s="47"/>
      <c r="M28" s="47"/>
      <c r="N28" s="47"/>
      <c r="O28" s="47"/>
      <c r="P28" s="47"/>
      <c r="Q28" s="47"/>
      <c r="R28" s="47"/>
      <c r="S28" s="47"/>
      <c r="T28" s="47"/>
      <c r="U28" s="59">
        <f>SUM(C28:T28)</f>
        <v>0</v>
      </c>
    </row>
    <row r="29" spans="1:21" outlineLevel="1">
      <c r="A29" s="30"/>
      <c r="B29" s="143"/>
      <c r="C29" s="38"/>
      <c r="D29" s="38"/>
      <c r="E29" s="38"/>
      <c r="F29" s="38"/>
      <c r="G29" s="38"/>
      <c r="H29" s="38"/>
      <c r="I29" s="38"/>
      <c r="J29" s="38"/>
      <c r="K29" s="38"/>
      <c r="L29" s="38"/>
      <c r="M29" s="38"/>
      <c r="N29" s="38"/>
      <c r="O29" s="38"/>
      <c r="P29" s="38"/>
      <c r="Q29" s="38"/>
      <c r="R29" s="38"/>
      <c r="S29" s="38"/>
      <c r="T29" s="38"/>
      <c r="U29" s="65"/>
    </row>
    <row r="30" spans="1:21">
      <c r="A30" s="5" t="s">
        <v>46</v>
      </c>
      <c r="B30" s="140" t="s">
        <v>48</v>
      </c>
      <c r="C30" s="146">
        <f>IF(AND(C$20&lt;$B$14,C$20&gt;=$B$13),INDEX(Depreciation!$U$33:$U$50,MATCH('Funding gap'!C$20,Depreciation!$B$33:$B$50,0),0),)</f>
        <v>0</v>
      </c>
      <c r="D30" s="146">
        <f>IF(AND(D$20&lt;$B$14,D$20&gt;=$B$13),INDEX(Depreciation!$U$33:$U$50,MATCH('Funding gap'!D$20,Depreciation!$B$33:$B$50,0),0),)</f>
        <v>0</v>
      </c>
      <c r="E30" s="146">
        <f>IF(AND(E$20&lt;$B$14,E$20&gt;=$B$13),INDEX(Depreciation!$U$33:$U$50,MATCH('Funding gap'!E$20,Depreciation!$B$33:$B$50,0),0),)</f>
        <v>0</v>
      </c>
      <c r="F30" s="146">
        <f>IF(AND(F$20&lt;$B$14,F$20&gt;=$B$13),INDEX(Depreciation!$U$33:$U$50,MATCH('Funding gap'!F$20,Depreciation!$B$33:$B$50,0),0),)</f>
        <v>0</v>
      </c>
      <c r="G30" s="146">
        <f>IF(AND(G$20&lt;$B$14,G$20&gt;=$B$13),INDEX(Depreciation!$U$33:$U$50,MATCH('Funding gap'!G$20,Depreciation!$B$33:$B$50,0),0),)</f>
        <v>0</v>
      </c>
      <c r="H30" s="146">
        <f>IF(AND(H$20&lt;$B$14,H$20&gt;=$B$13),INDEX(Depreciation!$U$33:$U$50,MATCH('Funding gap'!H$20,Depreciation!$B$33:$B$50,0),0),)</f>
        <v>0</v>
      </c>
      <c r="I30" s="146">
        <f>IF(AND(I$20&lt;$B$14,I$20&gt;=$B$13),INDEX(Depreciation!$U$33:$U$50,MATCH('Funding gap'!I$20,Depreciation!$B$33:$B$50,0),0),)</f>
        <v>0</v>
      </c>
      <c r="J30" s="146">
        <f>IF(AND(J$20&lt;$B$14,J$20&gt;=$B$13),INDEX(Depreciation!$U$33:$U$50,MATCH('Funding gap'!J$20,Depreciation!$B$33:$B$50,0),0),)</f>
        <v>0</v>
      </c>
      <c r="K30" s="146">
        <f>IF(AND(K$20&lt;$B$14,K$20&gt;=$B$13),INDEX(Depreciation!$U$33:$U$50,MATCH('Funding gap'!K$20,Depreciation!$B$33:$B$50,0),0),)</f>
        <v>0</v>
      </c>
      <c r="L30" s="146">
        <f>IF(AND(L$20&lt;$B$14,L$20&gt;=$B$13),INDEX(Depreciation!$U$33:$U$50,MATCH('Funding gap'!L$20,Depreciation!$B$33:$B$50,0),0),)</f>
        <v>0</v>
      </c>
      <c r="M30" s="146">
        <f>IF(AND(M$20&lt;$B$14,M$20&gt;=$B$13),INDEX(Depreciation!$U$33:$U$50,MATCH('Funding gap'!M$20,Depreciation!$B$33:$B$50,0),0),)</f>
        <v>0</v>
      </c>
      <c r="N30" s="146">
        <f>IF(AND(N$20&lt;$B$14,N$20&gt;=$B$13),INDEX(Depreciation!$U$33:$U$50,MATCH('Funding gap'!N$20,Depreciation!$B$33:$B$50,0),0),)</f>
        <v>0</v>
      </c>
      <c r="O30" s="146">
        <f>IF(AND(O$20&lt;$B$14,O$20&gt;=$B$13),INDEX(Depreciation!$U$33:$U$50,MATCH('Funding gap'!O$20,Depreciation!$B$33:$B$50,0),0),)</f>
        <v>0</v>
      </c>
      <c r="P30" s="146">
        <f>IF(AND(P$20&lt;$B$14,P$20&gt;=$B$13),INDEX(Depreciation!$U$33:$U$50,MATCH('Funding gap'!P$20,Depreciation!$B$33:$B$50,0),0),)</f>
        <v>0</v>
      </c>
      <c r="Q30" s="146">
        <f>IF(AND(Q$20&lt;$B$14,Q$20&gt;=$B$13),INDEX(Depreciation!$U$33:$U$50,MATCH('Funding gap'!Q$20,Depreciation!$B$33:$B$50,0),0),)</f>
        <v>0</v>
      </c>
      <c r="R30" s="146">
        <f>IF(AND(R$20&lt;$B$14,R$20&gt;=$B$13),INDEX(Depreciation!$U$33:$U$50,MATCH('Funding gap'!R$20,Depreciation!$B$33:$B$50,0),0),)</f>
        <v>0</v>
      </c>
      <c r="S30" s="146">
        <f>IF(AND(S$20&lt;$B$14,S$20&gt;=$B$13),INDEX(Depreciation!$U$33:$U$50,MATCH('Funding gap'!S$20,Depreciation!$B$33:$B$50,0),0),)</f>
        <v>0</v>
      </c>
      <c r="T30" s="146">
        <f>IF(AND(T$20&lt;$B$14,T$20&gt;=$B$13),INDEX(Depreciation!$U$33:$U$50,MATCH('Funding gap'!T$20,Depreciation!$B$33:$B$50,0),0),)</f>
        <v>0</v>
      </c>
      <c r="U30" s="131">
        <f>SUM(C30:T30)</f>
        <v>0</v>
      </c>
    </row>
    <row r="31" spans="1:21" outlineLevel="1">
      <c r="A31" s="30"/>
      <c r="B31" s="143"/>
      <c r="C31" s="38"/>
      <c r="D31" s="38"/>
      <c r="E31" s="38"/>
      <c r="F31" s="38"/>
      <c r="G31" s="38"/>
      <c r="H31" s="38"/>
      <c r="I31" s="38"/>
      <c r="J31" s="38"/>
      <c r="K31" s="38"/>
      <c r="L31" s="38"/>
      <c r="M31" s="38"/>
      <c r="N31" s="38"/>
      <c r="O31" s="38"/>
      <c r="P31" s="38"/>
      <c r="Q31" s="38"/>
      <c r="R31" s="38"/>
      <c r="S31" s="38"/>
      <c r="T31" s="38"/>
      <c r="U31" s="65"/>
    </row>
    <row r="32" spans="1:21">
      <c r="A32" s="145" t="s">
        <v>35</v>
      </c>
      <c r="B32" s="140" t="s">
        <v>48</v>
      </c>
      <c r="C32" s="47"/>
      <c r="D32" s="47"/>
      <c r="E32" s="47"/>
      <c r="F32" s="47"/>
      <c r="G32" s="47"/>
      <c r="H32" s="47"/>
      <c r="I32" s="47"/>
      <c r="J32" s="47"/>
      <c r="K32" s="47"/>
      <c r="L32" s="47"/>
      <c r="M32" s="47"/>
      <c r="N32" s="47"/>
      <c r="O32" s="47"/>
      <c r="P32" s="47"/>
      <c r="Q32" s="47"/>
      <c r="R32" s="47"/>
      <c r="S32" s="47"/>
      <c r="T32" s="47"/>
      <c r="U32" s="59">
        <f>SUM(C32:T32)</f>
        <v>0</v>
      </c>
    </row>
    <row r="33" spans="1:23" outlineLevel="1">
      <c r="A33" s="30"/>
      <c r="B33" s="143"/>
      <c r="C33" s="38"/>
      <c r="D33" s="38"/>
      <c r="E33" s="38"/>
      <c r="F33" s="38"/>
      <c r="G33" s="38"/>
      <c r="H33" s="38"/>
      <c r="I33" s="38"/>
      <c r="J33" s="38"/>
      <c r="K33" s="38"/>
      <c r="L33" s="38"/>
      <c r="M33" s="38"/>
      <c r="N33" s="38"/>
      <c r="O33" s="38"/>
      <c r="P33" s="38"/>
      <c r="Q33" s="38"/>
      <c r="R33" s="38"/>
      <c r="S33" s="38"/>
      <c r="T33" s="38"/>
      <c r="U33" s="65"/>
    </row>
    <row r="34" spans="1:23">
      <c r="A34" s="5" t="s">
        <v>140</v>
      </c>
      <c r="B34" s="140" t="s">
        <v>48</v>
      </c>
      <c r="C34" s="146">
        <f>IF(AND(C$20&lt;$B$14,C$20&gt;=$B$13),INDEX(Depreciation!$U$60:$U$70,MATCH('Funding gap'!C$20,Depreciation!$B$60:$B$77,0),0),)</f>
        <v>0</v>
      </c>
      <c r="D34" s="146">
        <f>IF(AND(D$20&lt;$B$14,D$20&gt;=$B$13),INDEX(Depreciation!$U$60:$U$70,MATCH('Funding gap'!D$20,Depreciation!$B$60:$B$77,0),0),)</f>
        <v>0</v>
      </c>
      <c r="E34" s="146">
        <f>IF(AND(E$20&lt;$B$14,E$20&gt;=$B$13),INDEX(Depreciation!$U$60:$U$70,MATCH('Funding gap'!E$20,Depreciation!$B$60:$B$77,0),0),)</f>
        <v>0</v>
      </c>
      <c r="F34" s="146">
        <f>IF(AND(F$20&lt;$B$14,F$20&gt;=$B$13),INDEX(Depreciation!$U$60:$U$70,MATCH('Funding gap'!F$20,Depreciation!$B$60:$B$77,0),0),)</f>
        <v>0</v>
      </c>
      <c r="G34" s="146">
        <f>IF(AND(G$20&lt;$B$14,G$20&gt;=$B$13),INDEX(Depreciation!$U$60:$U$70,MATCH('Funding gap'!G$20,Depreciation!$B$60:$B$77,0),0),)</f>
        <v>0</v>
      </c>
      <c r="H34" s="146">
        <f>IF(AND(H$20&lt;$B$14,H$20&gt;=$B$13),INDEX(Depreciation!$U$60:$U$70,MATCH('Funding gap'!H$20,Depreciation!$B$60:$B$77,0),0),)</f>
        <v>0</v>
      </c>
      <c r="I34" s="146">
        <f>IF(AND(I$20&lt;$B$14,I$20&gt;=$B$13),INDEX(Depreciation!$U$60:$U$70,MATCH('Funding gap'!I$20,Depreciation!$B$60:$B$77,0),0),)</f>
        <v>0</v>
      </c>
      <c r="J34" s="146">
        <f>IF(AND(J$20&lt;$B$14,J$20&gt;=$B$13),INDEX(Depreciation!$U$60:$U$70,MATCH('Funding gap'!J$20,Depreciation!$B$60:$B$77,0),0),)</f>
        <v>0</v>
      </c>
      <c r="K34" s="146">
        <f>IF(AND(K$20&lt;$B$14,K$20&gt;=$B$13),INDEX(Depreciation!$U$60:$U$70,MATCH('Funding gap'!K$20,Depreciation!$B$60:$B$77,0),0),)</f>
        <v>0</v>
      </c>
      <c r="L34" s="146">
        <f>IF(AND(L$20&lt;$B$14,L$20&gt;=$B$13),INDEX(Depreciation!$U$60:$U$70,MATCH('Funding gap'!L$20,Depreciation!$B$60:$B$77,0),0),)</f>
        <v>0</v>
      </c>
      <c r="M34" s="146">
        <f>IF(AND(M$20&lt;$B$14,M$20&gt;=$B$13),INDEX(Depreciation!$U$60:$U$70,MATCH('Funding gap'!M$20,Depreciation!$B$60:$B$77,0),0),)</f>
        <v>0</v>
      </c>
      <c r="N34" s="146">
        <f>IF(AND(N$20&lt;$B$14,N$20&gt;=$B$13),INDEX(Depreciation!$U$60:$U$70,MATCH('Funding gap'!N$20,Depreciation!$B$60:$B$77,0),0),)</f>
        <v>0</v>
      </c>
      <c r="O34" s="146">
        <f>IF(AND(O$20&lt;$B$14,O$20&gt;=$B$13),INDEX(Depreciation!$U$60:$U$70,MATCH('Funding gap'!O$20,Depreciation!$B$60:$B$77,0),0),)</f>
        <v>0</v>
      </c>
      <c r="P34" s="146">
        <f>IF(AND(P$20&lt;$B$14,P$20&gt;=$B$13),INDEX(Depreciation!$U$60:$U$70,MATCH('Funding gap'!P$20,Depreciation!$B$60:$B$77,0),0),)</f>
        <v>0</v>
      </c>
      <c r="Q34" s="146">
        <f>IF(AND(Q$20&lt;$B$14,Q$20&gt;=$B$13),INDEX(Depreciation!$U$60:$U$70,MATCH('Funding gap'!Q$20,Depreciation!$B$60:$B$77,0),0),)</f>
        <v>0</v>
      </c>
      <c r="R34" s="146">
        <f>IF(AND(R$20&lt;$B$14,R$20&gt;=$B$13),INDEX(Depreciation!$U$60:$U$70,MATCH('Funding gap'!R$20,Depreciation!$B$60:$B$77,0),0),)</f>
        <v>0</v>
      </c>
      <c r="S34" s="146">
        <f>IF(AND(S$20&lt;$B$14,S$20&gt;=$B$13),INDEX(Depreciation!$U$60:$U$70,MATCH('Funding gap'!S$20,Depreciation!$B$60:$B$77,0),0),)</f>
        <v>0</v>
      </c>
      <c r="T34" s="146">
        <f>IF(AND(T$20&lt;$B$14,T$20&gt;=$B$13),INDEX(Depreciation!$U$60:$U$70,MATCH('Funding gap'!T$20,Depreciation!$B$60:$B$77,0),0),)</f>
        <v>0</v>
      </c>
      <c r="U34" s="131">
        <f>SUM(C34:T34)</f>
        <v>0</v>
      </c>
    </row>
    <row r="35" spans="1:23" outlineLevel="1">
      <c r="A35" s="30"/>
      <c r="B35" s="143"/>
      <c r="C35" s="38"/>
      <c r="D35" s="38"/>
      <c r="E35" s="38"/>
      <c r="F35" s="38"/>
      <c r="G35" s="38"/>
      <c r="H35" s="38"/>
      <c r="I35" s="38"/>
      <c r="J35" s="38"/>
      <c r="K35" s="38"/>
      <c r="L35" s="38"/>
      <c r="M35" s="38"/>
      <c r="N35" s="38"/>
      <c r="O35" s="38"/>
      <c r="P35" s="38"/>
      <c r="Q35" s="38"/>
      <c r="R35" s="38"/>
      <c r="S35" s="38"/>
      <c r="T35" s="38"/>
      <c r="U35" s="65"/>
    </row>
    <row r="36" spans="1:23">
      <c r="A36" s="145" t="s">
        <v>16</v>
      </c>
      <c r="B36" s="140" t="s">
        <v>48</v>
      </c>
      <c r="C36" s="47"/>
      <c r="D36" s="47"/>
      <c r="E36" s="47"/>
      <c r="F36" s="47"/>
      <c r="G36" s="47"/>
      <c r="H36" s="47"/>
      <c r="I36" s="47"/>
      <c r="J36" s="47"/>
      <c r="K36" s="47"/>
      <c r="L36" s="47"/>
      <c r="M36" s="47"/>
      <c r="N36" s="47"/>
      <c r="O36" s="47"/>
      <c r="P36" s="47"/>
      <c r="Q36" s="47"/>
      <c r="R36" s="47"/>
      <c r="S36" s="47"/>
      <c r="T36" s="47"/>
      <c r="U36" s="59">
        <f>SUM(C36:T36)</f>
        <v>0</v>
      </c>
    </row>
    <row r="37" spans="1:23" outlineLevel="1">
      <c r="A37" s="30"/>
      <c r="B37" s="143"/>
      <c r="C37" s="38"/>
      <c r="D37" s="38"/>
      <c r="E37" s="38"/>
      <c r="F37" s="38"/>
      <c r="G37" s="38"/>
      <c r="H37" s="38"/>
      <c r="I37" s="38"/>
      <c r="J37" s="38"/>
      <c r="K37" s="38"/>
      <c r="L37" s="38"/>
      <c r="M37" s="38"/>
      <c r="N37" s="38"/>
      <c r="O37" s="38"/>
      <c r="P37" s="38"/>
      <c r="Q37" s="38"/>
      <c r="R37" s="38"/>
      <c r="S37" s="38"/>
      <c r="T37" s="38"/>
      <c r="U37" s="66"/>
    </row>
    <row r="38" spans="1:23">
      <c r="A38" s="145" t="s">
        <v>34</v>
      </c>
      <c r="B38" s="140" t="s">
        <v>48</v>
      </c>
      <c r="C38" s="47"/>
      <c r="D38" s="47"/>
      <c r="E38" s="47"/>
      <c r="F38" s="47"/>
      <c r="G38" s="47"/>
      <c r="H38" s="47"/>
      <c r="I38" s="47"/>
      <c r="J38" s="47"/>
      <c r="K38" s="47"/>
      <c r="L38" s="47"/>
      <c r="M38" s="47"/>
      <c r="N38" s="47"/>
      <c r="O38" s="47"/>
      <c r="P38" s="47"/>
      <c r="Q38" s="47"/>
      <c r="R38" s="47"/>
      <c r="S38" s="47"/>
      <c r="T38" s="47"/>
      <c r="U38" s="59">
        <f>SUM(C38:T38)</f>
        <v>0</v>
      </c>
    </row>
    <row r="39" spans="1:23" outlineLevel="1">
      <c r="A39" s="30"/>
      <c r="B39" s="143"/>
      <c r="C39" s="38"/>
      <c r="D39" s="38"/>
      <c r="E39" s="38"/>
      <c r="F39" s="38"/>
      <c r="G39" s="38"/>
      <c r="H39" s="38"/>
      <c r="I39" s="38"/>
      <c r="J39" s="38"/>
      <c r="K39" s="38"/>
      <c r="L39" s="38"/>
      <c r="M39" s="38"/>
      <c r="N39" s="38"/>
      <c r="O39" s="38"/>
      <c r="P39" s="38"/>
      <c r="Q39" s="38"/>
      <c r="R39" s="38"/>
      <c r="S39" s="38"/>
      <c r="T39" s="38"/>
      <c r="U39" s="65"/>
    </row>
    <row r="40" spans="1:23">
      <c r="A40" s="145" t="s">
        <v>33</v>
      </c>
      <c r="B40" s="140" t="s">
        <v>48</v>
      </c>
      <c r="C40" s="47"/>
      <c r="D40" s="47"/>
      <c r="E40" s="47"/>
      <c r="F40" s="47"/>
      <c r="G40" s="47"/>
      <c r="H40" s="47"/>
      <c r="I40" s="47"/>
      <c r="J40" s="47"/>
      <c r="K40" s="47"/>
      <c r="L40" s="47"/>
      <c r="M40" s="47"/>
      <c r="N40" s="47"/>
      <c r="O40" s="47"/>
      <c r="P40" s="47"/>
      <c r="Q40" s="47"/>
      <c r="R40" s="47"/>
      <c r="S40" s="47"/>
      <c r="T40" s="47"/>
      <c r="U40" s="59">
        <f>SUM(C40:T40)</f>
        <v>0</v>
      </c>
    </row>
    <row r="41" spans="1:23" outlineLevel="1">
      <c r="A41" s="30"/>
      <c r="B41" s="143"/>
      <c r="C41" s="38"/>
      <c r="D41" s="38"/>
      <c r="E41" s="38"/>
      <c r="F41" s="38"/>
      <c r="G41" s="38"/>
      <c r="H41" s="38"/>
      <c r="I41" s="38"/>
      <c r="J41" s="38"/>
      <c r="K41" s="38"/>
      <c r="L41" s="38"/>
      <c r="M41" s="38"/>
      <c r="N41" s="38"/>
      <c r="O41" s="38"/>
      <c r="P41" s="38"/>
      <c r="Q41" s="38"/>
      <c r="R41" s="38"/>
      <c r="S41" s="38"/>
      <c r="T41" s="38"/>
      <c r="U41" s="65"/>
    </row>
    <row r="42" spans="1:23">
      <c r="A42" s="145" t="s">
        <v>50</v>
      </c>
      <c r="B42" s="140" t="s">
        <v>48</v>
      </c>
      <c r="C42" s="47"/>
      <c r="D42" s="47"/>
      <c r="E42" s="47"/>
      <c r="F42" s="47"/>
      <c r="G42" s="47"/>
      <c r="H42" s="47"/>
      <c r="I42" s="47"/>
      <c r="J42" s="47"/>
      <c r="K42" s="47"/>
      <c r="L42" s="47"/>
      <c r="M42" s="47"/>
      <c r="N42" s="47"/>
      <c r="O42" s="47"/>
      <c r="P42" s="47"/>
      <c r="Q42" s="47"/>
      <c r="R42" s="47"/>
      <c r="S42" s="47"/>
      <c r="T42" s="47"/>
      <c r="U42" s="59">
        <f>SUM(C42:T42)</f>
        <v>0</v>
      </c>
    </row>
    <row r="43" spans="1:23" outlineLevel="1">
      <c r="A43" s="30"/>
      <c r="B43" s="143"/>
      <c r="C43" s="38"/>
      <c r="D43" s="38"/>
      <c r="E43" s="38"/>
      <c r="F43" s="38"/>
      <c r="G43" s="38"/>
      <c r="H43" s="38"/>
      <c r="I43" s="38"/>
      <c r="J43" s="38"/>
      <c r="K43" s="38"/>
      <c r="L43" s="38"/>
      <c r="M43" s="38"/>
      <c r="N43" s="38"/>
      <c r="O43" s="38"/>
      <c r="P43" s="38"/>
      <c r="Q43" s="38"/>
      <c r="R43" s="38"/>
      <c r="S43" s="38"/>
      <c r="T43" s="38"/>
      <c r="U43" s="147"/>
    </row>
    <row r="44" spans="1:23">
      <c r="A44" s="37" t="s">
        <v>65</v>
      </c>
      <c r="B44" s="107"/>
      <c r="C44" s="38"/>
      <c r="D44" s="38"/>
      <c r="E44" s="38"/>
      <c r="F44" s="38"/>
      <c r="G44" s="38"/>
      <c r="H44" s="38"/>
      <c r="I44" s="38"/>
      <c r="J44" s="38"/>
      <c r="K44" s="38"/>
      <c r="L44" s="38"/>
      <c r="M44" s="38"/>
      <c r="N44" s="38"/>
      <c r="O44" s="38"/>
      <c r="P44" s="38"/>
      <c r="Q44" s="38"/>
      <c r="R44" s="38"/>
      <c r="S44" s="38"/>
      <c r="T44" s="38"/>
      <c r="U44" s="148"/>
    </row>
    <row r="45" spans="1:23" outlineLevel="1">
      <c r="A45" s="30"/>
      <c r="B45" s="143"/>
      <c r="C45" s="38"/>
      <c r="D45" s="38"/>
      <c r="E45" s="38"/>
      <c r="F45" s="38"/>
      <c r="G45" s="38"/>
      <c r="H45" s="38"/>
      <c r="I45" s="38"/>
      <c r="J45" s="38"/>
      <c r="K45" s="38"/>
      <c r="L45" s="38"/>
      <c r="M45" s="38"/>
      <c r="N45" s="38"/>
      <c r="O45" s="38"/>
      <c r="P45" s="38"/>
      <c r="Q45" s="38"/>
      <c r="R45" s="38"/>
      <c r="S45" s="38"/>
      <c r="T45" s="38"/>
      <c r="U45" s="147"/>
    </row>
    <row r="46" spans="1:23">
      <c r="A46" s="145" t="s">
        <v>141</v>
      </c>
      <c r="B46" s="140" t="s">
        <v>48</v>
      </c>
      <c r="C46" s="47"/>
      <c r="D46" s="47"/>
      <c r="E46" s="47"/>
      <c r="F46" s="47"/>
      <c r="G46" s="47"/>
      <c r="H46" s="47"/>
      <c r="I46" s="47"/>
      <c r="J46" s="47"/>
      <c r="K46" s="47"/>
      <c r="L46" s="47"/>
      <c r="M46" s="47"/>
      <c r="N46" s="47"/>
      <c r="O46" s="47"/>
      <c r="P46" s="47"/>
      <c r="Q46" s="47"/>
      <c r="R46" s="47"/>
      <c r="S46" s="47"/>
      <c r="T46" s="47"/>
      <c r="U46" s="59">
        <f>SUM(C46:T46)</f>
        <v>0</v>
      </c>
    </row>
    <row r="47" spans="1:23">
      <c r="A47" s="30"/>
      <c r="B47" s="143"/>
      <c r="C47" s="38"/>
      <c r="D47" s="38"/>
      <c r="E47" s="38"/>
      <c r="F47" s="38"/>
      <c r="G47" s="38"/>
      <c r="H47" s="38"/>
      <c r="I47" s="38"/>
      <c r="J47" s="38"/>
      <c r="K47" s="38"/>
      <c r="L47" s="38"/>
      <c r="M47" s="38"/>
      <c r="N47" s="38"/>
      <c r="O47" s="38"/>
      <c r="P47" s="38"/>
      <c r="Q47" s="38"/>
      <c r="R47" s="38"/>
      <c r="S47" s="38"/>
      <c r="T47" s="38"/>
      <c r="U47" s="65"/>
    </row>
    <row r="48" spans="1:23">
      <c r="A48" s="145" t="s">
        <v>40</v>
      </c>
      <c r="B48" s="140" t="s">
        <v>48</v>
      </c>
      <c r="C48" s="47"/>
      <c r="D48" s="47"/>
      <c r="E48" s="47"/>
      <c r="F48" s="47"/>
      <c r="G48" s="47"/>
      <c r="H48" s="47"/>
      <c r="I48" s="47"/>
      <c r="J48" s="47"/>
      <c r="K48" s="47"/>
      <c r="L48" s="47"/>
      <c r="M48" s="47"/>
      <c r="N48" s="47"/>
      <c r="O48" s="47"/>
      <c r="P48" s="47"/>
      <c r="Q48" s="47"/>
      <c r="R48" s="47"/>
      <c r="S48" s="47"/>
      <c r="T48" s="47"/>
      <c r="U48" s="59">
        <f>SUM(C48:T48)</f>
        <v>0</v>
      </c>
      <c r="W48" s="180"/>
    </row>
    <row r="49" spans="1:21" outlineLevel="1">
      <c r="A49" s="30"/>
      <c r="B49" s="143"/>
      <c r="C49" s="38"/>
      <c r="D49" s="38"/>
      <c r="E49" s="38"/>
      <c r="F49" s="38"/>
      <c r="G49" s="38"/>
      <c r="H49" s="38"/>
      <c r="I49" s="38"/>
      <c r="J49" s="38"/>
      <c r="K49" s="38"/>
      <c r="L49" s="38"/>
      <c r="M49" s="38"/>
      <c r="N49" s="38"/>
      <c r="O49" s="38"/>
      <c r="P49" s="38"/>
      <c r="Q49" s="38"/>
      <c r="R49" s="38"/>
      <c r="S49" s="38"/>
      <c r="T49" s="38"/>
      <c r="U49" s="65"/>
    </row>
    <row r="50" spans="1:21">
      <c r="A50" s="5" t="s">
        <v>15</v>
      </c>
      <c r="B50" s="140" t="s">
        <v>48</v>
      </c>
      <c r="C50" s="146">
        <f>IF(AND(C$20&lt;$B$15,C$20&gt;=$B$14),INDEX(Depreciation!$U$90:$U$107,MATCH('Funding gap'!C$20,Depreciation!$B$90:$B$107,0),0),)+IF(AND(C$20&lt;$B$15,C$20&gt;=$B$14,C30&gt;0),C30,)</f>
        <v>0</v>
      </c>
      <c r="D50" s="146">
        <f>IF(AND(D$20&lt;$B$15,D$20&gt;=$B$14),INDEX(Depreciation!$U$90:$U$107,MATCH('Funding gap'!D$20,Depreciation!$B$90:$B$107,0),0),)+IF(AND(D$20&lt;$B$15,D$20&gt;=$B$14,D30&gt;0),D30,)</f>
        <v>0</v>
      </c>
      <c r="E50" s="146">
        <f>IF(AND(E$20&lt;$B$15,E$20&gt;=$B$14),INDEX(Depreciation!$U$90:$U$107,MATCH('Funding gap'!E$20,Depreciation!$B$90:$B$107,0),0),)+IF(AND(E$20&lt;$B$15,E$20&gt;=$B$14,E30&gt;0),E30,)</f>
        <v>0</v>
      </c>
      <c r="F50" s="146">
        <f>IF(AND(F$20&lt;$B$15,F$20&gt;=$B$14),INDEX(Depreciation!$U$90:$U$107,MATCH('Funding gap'!F$20,Depreciation!$B$90:$B$107,0),0),)+IF(AND(F$20&lt;$B$15,F$20&gt;=$B$14,F30&gt;0),F30,)</f>
        <v>0</v>
      </c>
      <c r="G50" s="146">
        <f>IF(AND(G$20&lt;$B$15,G$20&gt;=$B$14),INDEX(Depreciation!$U$90:$U$107,MATCH('Funding gap'!G$20,Depreciation!$B$90:$B$107,0),0),)+IF(AND(G$20&lt;$B$15,G$20&gt;=$B$14,G30&gt;0),G30,)</f>
        <v>0</v>
      </c>
      <c r="H50" s="146">
        <f>IF(AND(H$20&lt;$B$15,H$20&gt;=$B$14),INDEX(Depreciation!$U$90:$U$107,MATCH('Funding gap'!H$20,Depreciation!$B$90:$B$107,0),0),)+IF(AND(H$20&lt;$B$15,H$20&gt;=$B$14,H30&gt;0),H30,)</f>
        <v>0</v>
      </c>
      <c r="I50" s="146">
        <f>IF(AND(I$20&lt;$B$15,I$20&gt;=$B$14),INDEX(Depreciation!$U$90:$U$107,MATCH('Funding gap'!I$20,Depreciation!$B$90:$B$107,0),0),)+IF(AND(I$20&lt;$B$15,I$20&gt;=$B$14,I30&gt;0),I30,)</f>
        <v>0</v>
      </c>
      <c r="J50" s="146">
        <f>IF(AND(J$20&lt;$B$15,J$20&gt;=$B$14),INDEX(Depreciation!$U$90:$U$107,MATCH('Funding gap'!J$20,Depreciation!$B$90:$B$107,0),0),)+IF(AND(J$20&lt;$B$15,J$20&gt;=$B$14,J30&gt;0),J30,)</f>
        <v>0</v>
      </c>
      <c r="K50" s="146">
        <f>IF(AND(K$20&lt;$B$15,K$20&gt;=$B$14),INDEX(Depreciation!$U$90:$U$107,MATCH('Funding gap'!K$20,Depreciation!$B$90:$B$107,0),0),)+IF(AND(K$20&lt;$B$15,K$20&gt;=$B$14,K30&gt;0),K30,)</f>
        <v>0</v>
      </c>
      <c r="L50" s="146">
        <f>IF(AND(L$20&lt;$B$15,L$20&gt;=$B$14),INDEX(Depreciation!$U$90:$U$107,MATCH('Funding gap'!L$20,Depreciation!$B$90:$B$107,0),0),)+IF(AND(L$20&lt;$B$15,L$20&gt;=$B$14,L30&gt;0),L30,)</f>
        <v>0</v>
      </c>
      <c r="M50" s="146">
        <f>IF(AND(M$20&lt;$B$15,M$20&gt;=$B$14),INDEX(Depreciation!$U$90:$U$107,MATCH('Funding gap'!M$20,Depreciation!$B$90:$B$107,0),0),)+IF(AND(M$20&lt;$B$15,M$20&gt;=$B$14,M30&gt;0),M30,)</f>
        <v>0</v>
      </c>
      <c r="N50" s="146">
        <f>IF(AND(N$20&lt;$B$15,N$20&gt;=$B$14),INDEX(Depreciation!$U$90:$U$107,MATCH('Funding gap'!N$20,Depreciation!$B$90:$B$107,0),0),)+IF(AND(N$20&lt;$B$15,N$20&gt;=$B$14,N30&gt;0),N30,)</f>
        <v>0</v>
      </c>
      <c r="O50" s="146">
        <f>IF(AND(O$20&lt;$B$15,O$20&gt;=$B$14),INDEX(Depreciation!$U$90:$U$107,MATCH('Funding gap'!O$20,Depreciation!$B$90:$B$107,0),0),)+IF(AND(O$20&lt;$B$15,O$20&gt;=$B$14,O30&gt;0),O30,)</f>
        <v>0</v>
      </c>
      <c r="P50" s="146">
        <f>IF(AND(P$20&lt;$B$15,P$20&gt;=$B$14),INDEX(Depreciation!$U$90:$U$107,MATCH('Funding gap'!P$20,Depreciation!$B$90:$B$107,0),0),)+IF(AND(P$20&lt;$B$15,P$20&gt;=$B$14,P30&gt;0),P30,)</f>
        <v>0</v>
      </c>
      <c r="Q50" s="146">
        <f>IF(AND(Q$20&lt;$B$15,Q$20&gt;=$B$14),INDEX(Depreciation!$U$90:$U$107,MATCH('Funding gap'!Q$20,Depreciation!$B$90:$B$107,0),0),)+IF(AND(Q$20&lt;$B$15,Q$20&gt;=$B$14,Q30&gt;0),Q30,)</f>
        <v>0</v>
      </c>
      <c r="R50" s="146">
        <f>IF(AND(R$20&lt;$B$15,R$20&gt;=$B$14),INDEX(Depreciation!$U$90:$U$107,MATCH('Funding gap'!R$20,Depreciation!$B$90:$B$107,0),0),)+IF(AND(R$20&lt;$B$15,R$20&gt;=$B$14,R30&gt;0),R30,)</f>
        <v>0</v>
      </c>
      <c r="S50" s="146">
        <f>IF(AND(S$20&lt;$B$15,S$20&gt;=$B$14),INDEX(Depreciation!$U$90:$U$107,MATCH('Funding gap'!S$20,Depreciation!$B$90:$B$107,0),0),)+IF(AND(S$20&lt;$B$15,S$20&gt;=$B$14,S30&gt;0),S30,)</f>
        <v>0</v>
      </c>
      <c r="T50" s="146">
        <f>IF(AND(T$20&lt;$B$15,T$20&gt;=$B$14),INDEX(Depreciation!$U$90:$U$107,MATCH('Funding gap'!T$20,Depreciation!$B$90:$B$107,0),0),)+IF(AND(T$20&lt;$B$15,T$20&gt;=$B$14,T30&gt;0),T30,)</f>
        <v>0</v>
      </c>
      <c r="U50" s="59">
        <f>SUM(C50:T50)</f>
        <v>0</v>
      </c>
    </row>
    <row r="51" spans="1:21" outlineLevel="1">
      <c r="A51" s="30"/>
      <c r="B51" s="143"/>
      <c r="C51" s="38"/>
      <c r="D51" s="38"/>
      <c r="E51" s="38"/>
      <c r="F51" s="38"/>
      <c r="G51" s="38"/>
      <c r="H51" s="38"/>
      <c r="I51" s="38"/>
      <c r="J51" s="38"/>
      <c r="K51" s="38"/>
      <c r="L51" s="38"/>
      <c r="M51" s="38"/>
      <c r="N51" s="38"/>
      <c r="O51" s="38"/>
      <c r="P51" s="38"/>
      <c r="Q51" s="38"/>
      <c r="R51" s="38"/>
      <c r="S51" s="38"/>
      <c r="T51" s="38"/>
      <c r="U51" s="65"/>
    </row>
    <row r="52" spans="1:21">
      <c r="A52" s="145" t="s">
        <v>41</v>
      </c>
      <c r="B52" s="140" t="s">
        <v>48</v>
      </c>
      <c r="C52" s="47"/>
      <c r="D52" s="47"/>
      <c r="E52" s="47"/>
      <c r="F52" s="47"/>
      <c r="G52" s="47"/>
      <c r="H52" s="47"/>
      <c r="I52" s="47"/>
      <c r="J52" s="47"/>
      <c r="K52" s="47"/>
      <c r="L52" s="47"/>
      <c r="M52" s="47"/>
      <c r="N52" s="47"/>
      <c r="O52" s="47"/>
      <c r="P52" s="47"/>
      <c r="Q52" s="47"/>
      <c r="R52" s="47"/>
      <c r="S52" s="47"/>
      <c r="T52" s="47"/>
      <c r="U52" s="59">
        <f>SUM(C52:T52)</f>
        <v>0</v>
      </c>
    </row>
    <row r="53" spans="1:21" outlineLevel="1">
      <c r="A53" s="30"/>
      <c r="B53" s="143"/>
      <c r="C53" s="38"/>
      <c r="D53" s="38"/>
      <c r="E53" s="38"/>
      <c r="F53" s="38"/>
      <c r="G53" s="38"/>
      <c r="H53" s="38"/>
      <c r="I53" s="38"/>
      <c r="J53" s="38"/>
      <c r="K53" s="38"/>
      <c r="L53" s="38"/>
      <c r="M53" s="38"/>
      <c r="N53" s="38"/>
      <c r="O53" s="38"/>
      <c r="P53" s="38"/>
      <c r="Q53" s="38"/>
      <c r="R53" s="38"/>
      <c r="S53" s="38"/>
      <c r="T53" s="38"/>
      <c r="U53" s="65"/>
    </row>
    <row r="54" spans="1:21">
      <c r="A54" s="5" t="s">
        <v>142</v>
      </c>
      <c r="B54" s="140" t="s">
        <v>48</v>
      </c>
      <c r="C54" s="146">
        <f>IF(AND(C$20&lt;$B$15,C$20&gt;=$B$14),INDEX(Depreciation!$U$117:$U$134,MATCH('Funding gap'!C$20,Depreciation!$B$117:$B$134,0),0),)+IF(AND(C$20&lt;$B$15,C$20&gt;=$B$14,C34&gt;0),C34,)</f>
        <v>0</v>
      </c>
      <c r="D54" s="146">
        <f>IF(AND(D$20&lt;$B$15,D$20&gt;=$B$14),INDEX(Depreciation!$U$117:$U$134,MATCH('Funding gap'!D$20,Depreciation!$B$117:$B$134,0),0),)+IF(AND(D$20&lt;$B$15,D$20&gt;=$B$14,D34&gt;0),D34,)</f>
        <v>0</v>
      </c>
      <c r="E54" s="146">
        <f>IF(AND(E$20&lt;$B$15,E$20&gt;=$B$14),INDEX(Depreciation!$U$117:$U$134,MATCH('Funding gap'!E$20,Depreciation!$B$117:$B$134,0),0),)+IF(AND(E$20&lt;$B$15,E$20&gt;=$B$14,E34&gt;0),E34,)</f>
        <v>0</v>
      </c>
      <c r="F54" s="146">
        <f>IF(AND(F$20&lt;$B$15,F$20&gt;=$B$14),INDEX(Depreciation!$U$117:$U$134,MATCH('Funding gap'!F$20,Depreciation!$B$117:$B$134,0),0),)+IF(AND(F$20&lt;$B$15,F$20&gt;=$B$14,F34&gt;0),F34,)</f>
        <v>0</v>
      </c>
      <c r="G54" s="146">
        <f>IF(AND(G$20&lt;$B$15,G$20&gt;=$B$14),INDEX(Depreciation!$U$117:$U$134,MATCH('Funding gap'!G$20,Depreciation!$B$117:$B$134,0),0),)+IF(AND(G$20&lt;$B$15,G$20&gt;=$B$14,G34&gt;0),G34,)</f>
        <v>0</v>
      </c>
      <c r="H54" s="146">
        <f>IF(AND(H$20&lt;$B$15,H$20&gt;=$B$14),INDEX(Depreciation!$U$117:$U$134,MATCH('Funding gap'!H$20,Depreciation!$B$117:$B$134,0),0),)+IF(AND(H$20&lt;$B$15,H$20&gt;=$B$14,H34&gt;0),H34,)</f>
        <v>0</v>
      </c>
      <c r="I54" s="146">
        <f>IF(AND(I$20&lt;$B$15,I$20&gt;=$B$14),INDEX(Depreciation!$U$117:$U$134,MATCH('Funding gap'!I$20,Depreciation!$B$117:$B$134,0),0),)+IF(AND(I$20&lt;$B$15,I$20&gt;=$B$14,I34&gt;0),I34,)</f>
        <v>0</v>
      </c>
      <c r="J54" s="146">
        <f>IF(AND(J$20&lt;$B$15,J$20&gt;=$B$14),INDEX(Depreciation!$U$117:$U$134,MATCH('Funding gap'!J$20,Depreciation!$B$117:$B$134,0),0),)+IF(AND(J$20&lt;$B$15,J$20&gt;=$B$14,J34&gt;0),J34,)</f>
        <v>0</v>
      </c>
      <c r="K54" s="146">
        <f>IF(AND(K$20&lt;$B$15,K$20&gt;=$B$14),INDEX(Depreciation!$U$117:$U$134,MATCH('Funding gap'!K$20,Depreciation!$B$117:$B$134,0),0),)+IF(AND(K$20&lt;$B$15,K$20&gt;=$B$14,K34&gt;0),K34,)</f>
        <v>0</v>
      </c>
      <c r="L54" s="146">
        <f>IF(AND(L$20&lt;$B$15,L$20&gt;=$B$14),INDEX(Depreciation!$U$117:$U$134,MATCH('Funding gap'!L$20,Depreciation!$B$117:$B$134,0),0),)+IF(AND(L$20&lt;$B$15,L$20&gt;=$B$14,L34&gt;0),L34,)</f>
        <v>0</v>
      </c>
      <c r="M54" s="146">
        <f>IF(AND(M$20&lt;$B$15,M$20&gt;=$B$14),INDEX(Depreciation!$U$117:$U$134,MATCH('Funding gap'!M$20,Depreciation!$B$117:$B$134,0),0),)+IF(AND(M$20&lt;$B$15,M$20&gt;=$B$14,M34&gt;0),M34,)</f>
        <v>0</v>
      </c>
      <c r="N54" s="146">
        <f>IF(AND(N$20&lt;$B$15,N$20&gt;=$B$14),INDEX(Depreciation!$U$117:$U$134,MATCH('Funding gap'!N$20,Depreciation!$B$117:$B$134,0),0),)+IF(AND(N$20&lt;$B$15,N$20&gt;=$B$14,N34&gt;0),N34,)</f>
        <v>0</v>
      </c>
      <c r="O54" s="146">
        <f>IF(AND(O$20&lt;$B$15,O$20&gt;=$B$14),INDEX(Depreciation!$U$117:$U$134,MATCH('Funding gap'!O$20,Depreciation!$B$117:$B$134,0),0),)+IF(AND(O$20&lt;$B$15,O$20&gt;=$B$14,O34&gt;0),O34,)</f>
        <v>0</v>
      </c>
      <c r="P54" s="146">
        <f>IF(AND(P$20&lt;$B$15,P$20&gt;=$B$14),INDEX(Depreciation!$U$117:$U$134,MATCH('Funding gap'!P$20,Depreciation!$B$117:$B$134,0),0),)+IF(AND(P$20&lt;$B$15,P$20&gt;=$B$14,P34&gt;0),P34,)</f>
        <v>0</v>
      </c>
      <c r="Q54" s="146">
        <f>IF(AND(Q$20&lt;$B$15,Q$20&gt;=$B$14),INDEX(Depreciation!$U$117:$U$134,MATCH('Funding gap'!Q$20,Depreciation!$B$117:$B$134,0),0),)+IF(AND(Q$20&lt;$B$15,Q$20&gt;=$B$14,Q34&gt;0),Q34,)</f>
        <v>0</v>
      </c>
      <c r="R54" s="146">
        <f>IF(AND(R$20&lt;$B$15,R$20&gt;=$B$14),INDEX(Depreciation!$U$117:$U$134,MATCH('Funding gap'!R$20,Depreciation!$B$117:$B$134,0),0),)+IF(AND(R$20&lt;$B$15,R$20&gt;=$B$14,R34&gt;0),R34,)</f>
        <v>0</v>
      </c>
      <c r="S54" s="146">
        <f>IF(AND(S$20&lt;$B$15,S$20&gt;=$B$14),INDEX(Depreciation!$U$117:$U$134,MATCH('Funding gap'!S$20,Depreciation!$B$117:$B$134,0),0),)+IF(AND(S$20&lt;$B$15,S$20&gt;=$B$14,S34&gt;0),S34,)</f>
        <v>0</v>
      </c>
      <c r="T54" s="146">
        <f>IF(AND(T$20&lt;$B$15,T$20&gt;=$B$14),INDEX(Depreciation!$U$117:$U$134,MATCH('Funding gap'!T$20,Depreciation!$B$117:$B$134,0),0),)+IF(AND(T$20&lt;$B$15,T$20&gt;=$B$14,T34&gt;0),T34,)</f>
        <v>0</v>
      </c>
      <c r="U54" s="59">
        <f>SUM(C54:T54)</f>
        <v>0</v>
      </c>
    </row>
    <row r="55" spans="1:21" outlineLevel="1">
      <c r="A55" s="30"/>
      <c r="B55" s="143"/>
      <c r="C55" s="38"/>
      <c r="D55" s="38"/>
      <c r="E55" s="38"/>
      <c r="F55" s="38"/>
      <c r="G55" s="38"/>
      <c r="H55" s="38"/>
      <c r="I55" s="38"/>
      <c r="J55" s="38"/>
      <c r="K55" s="38"/>
      <c r="L55" s="38"/>
      <c r="M55" s="38"/>
      <c r="N55" s="38"/>
      <c r="O55" s="38"/>
      <c r="P55" s="38"/>
      <c r="Q55" s="38"/>
      <c r="R55" s="38"/>
      <c r="S55" s="38"/>
      <c r="T55" s="38"/>
      <c r="U55" s="65"/>
    </row>
    <row r="56" spans="1:21">
      <c r="A56" s="145" t="s">
        <v>42</v>
      </c>
      <c r="B56" s="140" t="s">
        <v>48</v>
      </c>
      <c r="C56" s="47"/>
      <c r="D56" s="47"/>
      <c r="E56" s="47"/>
      <c r="F56" s="47"/>
      <c r="G56" s="47"/>
      <c r="H56" s="47"/>
      <c r="I56" s="47"/>
      <c r="J56" s="47"/>
      <c r="K56" s="47"/>
      <c r="L56" s="47"/>
      <c r="M56" s="47"/>
      <c r="N56" s="47"/>
      <c r="O56" s="47"/>
      <c r="P56" s="47"/>
      <c r="Q56" s="47"/>
      <c r="R56" s="47"/>
      <c r="S56" s="47"/>
      <c r="T56" s="47"/>
      <c r="U56" s="59">
        <f>SUM(C56:T56)</f>
        <v>0</v>
      </c>
    </row>
    <row r="57" spans="1:21" outlineLevel="1">
      <c r="A57" s="30"/>
      <c r="B57" s="143"/>
      <c r="C57" s="38"/>
      <c r="D57" s="38"/>
      <c r="E57" s="38"/>
      <c r="F57" s="38"/>
      <c r="G57" s="38"/>
      <c r="H57" s="38"/>
      <c r="I57" s="38"/>
      <c r="J57" s="38"/>
      <c r="K57" s="38"/>
      <c r="L57" s="38"/>
      <c r="M57" s="38"/>
      <c r="N57" s="38"/>
      <c r="O57" s="38"/>
      <c r="P57" s="38"/>
      <c r="Q57" s="38"/>
      <c r="R57" s="38"/>
      <c r="S57" s="38"/>
      <c r="T57" s="38"/>
      <c r="U57" s="66"/>
    </row>
    <row r="58" spans="1:21">
      <c r="A58" s="145" t="s">
        <v>43</v>
      </c>
      <c r="B58" s="140" t="s">
        <v>48</v>
      </c>
      <c r="C58" s="47"/>
      <c r="D58" s="47"/>
      <c r="E58" s="47"/>
      <c r="F58" s="47"/>
      <c r="G58" s="47"/>
      <c r="H58" s="47"/>
      <c r="I58" s="47"/>
      <c r="J58" s="47"/>
      <c r="K58" s="47"/>
      <c r="L58" s="47"/>
      <c r="M58" s="47"/>
      <c r="N58" s="47"/>
      <c r="O58" s="47"/>
      <c r="P58" s="47"/>
      <c r="Q58" s="47"/>
      <c r="R58" s="47"/>
      <c r="S58" s="47"/>
      <c r="T58" s="47"/>
      <c r="U58" s="59">
        <f>SUM(C58:T58)</f>
        <v>0</v>
      </c>
    </row>
    <row r="59" spans="1:21" outlineLevel="1">
      <c r="A59" s="30"/>
      <c r="B59" s="143"/>
      <c r="C59" s="38"/>
      <c r="D59" s="38"/>
      <c r="E59" s="38"/>
      <c r="F59" s="38"/>
      <c r="G59" s="38"/>
      <c r="H59" s="38"/>
      <c r="I59" s="38"/>
      <c r="J59" s="38"/>
      <c r="K59" s="38"/>
      <c r="L59" s="38"/>
      <c r="M59" s="38"/>
      <c r="N59" s="38"/>
      <c r="O59" s="38"/>
      <c r="P59" s="38"/>
      <c r="Q59" s="38"/>
      <c r="R59" s="38"/>
      <c r="S59" s="38"/>
      <c r="T59" s="38"/>
      <c r="U59" s="65"/>
    </row>
    <row r="60" spans="1:21">
      <c r="A60" s="145" t="s">
        <v>44</v>
      </c>
      <c r="B60" s="140" t="s">
        <v>48</v>
      </c>
      <c r="C60" s="47"/>
      <c r="D60" s="47"/>
      <c r="E60" s="47"/>
      <c r="F60" s="47"/>
      <c r="G60" s="47"/>
      <c r="H60" s="47"/>
      <c r="I60" s="47"/>
      <c r="J60" s="47"/>
      <c r="K60" s="47"/>
      <c r="L60" s="47"/>
      <c r="M60" s="47"/>
      <c r="N60" s="47"/>
      <c r="O60" s="47"/>
      <c r="P60" s="47"/>
      <c r="Q60" s="47"/>
      <c r="R60" s="47"/>
      <c r="S60" s="47"/>
      <c r="T60" s="47"/>
      <c r="U60" s="59">
        <f>SUM(C60:T60)</f>
        <v>0</v>
      </c>
    </row>
    <row r="61" spans="1:21" outlineLevel="1">
      <c r="A61" s="30"/>
      <c r="B61" s="143"/>
      <c r="C61" s="38"/>
      <c r="D61" s="38"/>
      <c r="E61" s="38"/>
      <c r="F61" s="38"/>
      <c r="G61" s="38"/>
      <c r="H61" s="38"/>
      <c r="I61" s="38"/>
      <c r="J61" s="38"/>
      <c r="K61" s="38"/>
      <c r="L61" s="38"/>
      <c r="M61" s="38"/>
      <c r="N61" s="38"/>
      <c r="O61" s="38"/>
      <c r="P61" s="38"/>
      <c r="Q61" s="38"/>
      <c r="R61" s="38"/>
      <c r="S61" s="38"/>
      <c r="T61" s="38"/>
      <c r="U61" s="65"/>
    </row>
    <row r="62" spans="1:21">
      <c r="A62" s="39" t="s">
        <v>51</v>
      </c>
      <c r="B62" s="41" t="s">
        <v>48</v>
      </c>
      <c r="C62" s="47"/>
      <c r="D62" s="47"/>
      <c r="E62" s="47"/>
      <c r="F62" s="47"/>
      <c r="G62" s="47"/>
      <c r="H62" s="47"/>
      <c r="I62" s="47"/>
      <c r="J62" s="47"/>
      <c r="K62" s="47"/>
      <c r="L62" s="47"/>
      <c r="M62" s="47"/>
      <c r="N62" s="47"/>
      <c r="O62" s="47"/>
      <c r="P62" s="47"/>
      <c r="Q62" s="47"/>
      <c r="R62" s="47"/>
      <c r="S62" s="47"/>
      <c r="T62" s="47"/>
      <c r="U62" s="59">
        <f>SUM(C62:T62)</f>
        <v>0</v>
      </c>
    </row>
    <row r="63" spans="1:21" outlineLevel="1">
      <c r="A63" s="30"/>
      <c r="B63" s="143"/>
      <c r="C63" s="38"/>
      <c r="D63" s="38"/>
      <c r="E63" s="38"/>
      <c r="F63" s="38"/>
      <c r="G63" s="38"/>
      <c r="H63" s="38"/>
      <c r="I63" s="38"/>
      <c r="J63" s="38"/>
      <c r="K63" s="38"/>
      <c r="L63" s="38"/>
      <c r="M63" s="38"/>
      <c r="N63" s="38"/>
      <c r="O63" s="38"/>
      <c r="P63" s="38"/>
      <c r="Q63" s="38"/>
      <c r="R63" s="38"/>
      <c r="S63" s="38"/>
      <c r="T63" s="38"/>
      <c r="U63" s="147"/>
    </row>
    <row r="64" spans="1:21" outlineLevel="1">
      <c r="A64" s="37" t="s">
        <v>49</v>
      </c>
      <c r="B64" s="107"/>
      <c r="C64" s="38"/>
      <c r="D64" s="38"/>
      <c r="E64" s="38"/>
      <c r="F64" s="38"/>
      <c r="G64" s="38"/>
      <c r="H64" s="38"/>
      <c r="I64" s="38"/>
      <c r="J64" s="38"/>
      <c r="K64" s="38"/>
      <c r="L64" s="38"/>
      <c r="M64" s="38"/>
      <c r="N64" s="38"/>
      <c r="O64" s="38"/>
      <c r="P64" s="38"/>
      <c r="Q64" s="38"/>
      <c r="R64" s="38"/>
      <c r="S64" s="38"/>
      <c r="T64" s="38"/>
      <c r="U64" s="148"/>
    </row>
    <row r="65" spans="1:21" outlineLevel="1">
      <c r="A65" s="30"/>
      <c r="B65" s="143"/>
      <c r="C65" s="38"/>
      <c r="D65" s="38"/>
      <c r="E65" s="38"/>
      <c r="F65" s="38"/>
      <c r="G65" s="38"/>
      <c r="H65" s="38"/>
      <c r="I65" s="38"/>
      <c r="J65" s="38"/>
      <c r="K65" s="38"/>
      <c r="L65" s="38"/>
      <c r="M65" s="38"/>
      <c r="N65" s="38"/>
      <c r="O65" s="38"/>
      <c r="P65" s="38"/>
      <c r="Q65" s="38"/>
      <c r="R65" s="38"/>
      <c r="S65" s="38"/>
      <c r="T65" s="38"/>
      <c r="U65" s="71"/>
    </row>
    <row r="66" spans="1:21" outlineLevel="1">
      <c r="A66" s="145" t="s">
        <v>143</v>
      </c>
      <c r="B66" s="140" t="s">
        <v>48</v>
      </c>
      <c r="C66" s="47"/>
      <c r="D66" s="47"/>
      <c r="E66" s="47"/>
      <c r="F66" s="47"/>
      <c r="G66" s="47"/>
      <c r="H66" s="47"/>
      <c r="I66" s="47"/>
      <c r="J66" s="47"/>
      <c r="K66" s="47"/>
      <c r="L66" s="47"/>
      <c r="M66" s="47"/>
      <c r="N66" s="47"/>
      <c r="O66" s="47"/>
      <c r="P66" s="47"/>
      <c r="Q66" s="47"/>
      <c r="R66" s="47"/>
      <c r="S66" s="47"/>
      <c r="T66" s="47"/>
      <c r="U66" s="59">
        <f>SUM(C66:T66)</f>
        <v>0</v>
      </c>
    </row>
    <row r="67" spans="1:21" outlineLevel="1">
      <c r="A67" s="30"/>
      <c r="B67" s="143"/>
      <c r="C67" s="38"/>
      <c r="D67" s="38"/>
      <c r="E67" s="38"/>
      <c r="F67" s="38"/>
      <c r="G67" s="38"/>
      <c r="H67" s="38"/>
      <c r="I67" s="38"/>
      <c r="J67" s="38"/>
      <c r="K67" s="38"/>
      <c r="L67" s="38"/>
      <c r="M67" s="38"/>
      <c r="N67" s="38"/>
      <c r="O67" s="38"/>
      <c r="P67" s="38"/>
      <c r="Q67" s="38"/>
      <c r="R67" s="38"/>
      <c r="S67" s="38"/>
      <c r="T67" s="38"/>
      <c r="U67" s="65"/>
    </row>
    <row r="68" spans="1:21" outlineLevel="1">
      <c r="A68" s="145" t="s">
        <v>40</v>
      </c>
      <c r="B68" s="140" t="s">
        <v>48</v>
      </c>
      <c r="C68" s="47"/>
      <c r="D68" s="47"/>
      <c r="E68" s="47"/>
      <c r="F68" s="47"/>
      <c r="G68" s="47"/>
      <c r="H68" s="47"/>
      <c r="I68" s="47"/>
      <c r="J68" s="47"/>
      <c r="K68" s="47"/>
      <c r="L68" s="47"/>
      <c r="M68" s="47"/>
      <c r="N68" s="47"/>
      <c r="O68" s="47"/>
      <c r="P68" s="47"/>
      <c r="Q68" s="47"/>
      <c r="R68" s="47"/>
      <c r="S68" s="47"/>
      <c r="T68" s="47"/>
      <c r="U68" s="59">
        <f>SUM(C68:T68)</f>
        <v>0</v>
      </c>
    </row>
    <row r="69" spans="1:21" outlineLevel="1">
      <c r="A69" s="30"/>
      <c r="B69" s="143"/>
      <c r="C69" s="38"/>
      <c r="D69" s="38"/>
      <c r="E69" s="38"/>
      <c r="F69" s="38"/>
      <c r="G69" s="38"/>
      <c r="H69" s="38"/>
      <c r="I69" s="38"/>
      <c r="J69" s="38"/>
      <c r="K69" s="38"/>
      <c r="L69" s="38"/>
      <c r="M69" s="38"/>
      <c r="N69" s="38"/>
      <c r="O69" s="38"/>
      <c r="P69" s="38"/>
      <c r="Q69" s="38"/>
      <c r="R69" s="38"/>
      <c r="S69" s="38"/>
      <c r="T69" s="38"/>
      <c r="U69" s="65"/>
    </row>
    <row r="70" spans="1:21" outlineLevel="1">
      <c r="A70" s="5" t="s">
        <v>15</v>
      </c>
      <c r="B70" s="140" t="s">
        <v>48</v>
      </c>
      <c r="C70" s="146">
        <f>IF(AND(C$20&lt;=$B$16,C$20&gt;=$B$15),INDEX(Depreciation!$U$147:$U$164,MATCH('Funding gap'!C$20,Depreciation!$B$147:$B$164,0),0),)+IF(AND(C$20&lt;=$B$16,C$20&gt;=$B$15,C30&gt;0),C30,)+IF(AND(C$20&lt;=$B$16,C$20&gt;=$B$15,C50&gt;0),C50,)</f>
        <v>0</v>
      </c>
      <c r="D70" s="146">
        <f>IF(AND(D$20&lt;=$B$16,D$20&gt;=$B$15),INDEX(Depreciation!$U$147:$U$164,MATCH('Funding gap'!D$20,Depreciation!$B$147:$B$164,0),0),)+IF(AND(D$20&lt;=$B$16,D$20&gt;=$B$15,D30&gt;0),D30,)+IF(AND(D$20&lt;=$B$16,D$20&gt;=$B$15,D50&gt;0),D50,)</f>
        <v>0</v>
      </c>
      <c r="E70" s="146">
        <f>IF(AND(E$20&lt;=$B$16,E$20&gt;=$B$15),INDEX(Depreciation!$U$147:$U$164,MATCH('Funding gap'!E$20,Depreciation!$B$147:$B$164,0),0),)+IF(AND(E$20&lt;=$B$16,E$20&gt;=$B$15,E30&gt;0),E30,)+IF(AND(E$20&lt;=$B$16,E$20&gt;=$B$15,E50&gt;0),E50,)</f>
        <v>0</v>
      </c>
      <c r="F70" s="146">
        <f>IF(AND(F$20&lt;=$B$16,F$20&gt;=$B$15),INDEX(Depreciation!$U$147:$U$164,MATCH('Funding gap'!F$20,Depreciation!$B$147:$B$164,0),0),)+IF(AND(F$20&lt;=$B$16,F$20&gt;=$B$15,F30&gt;0),F30,)+IF(AND(F$20&lt;=$B$16,F$20&gt;=$B$15,F50&gt;0),F50,)</f>
        <v>0</v>
      </c>
      <c r="G70" s="146">
        <f>IF(AND(G$20&lt;=$B$16,G$20&gt;=$B$15),INDEX(Depreciation!$U$147:$U$164,MATCH('Funding gap'!G$20,Depreciation!$B$147:$B$164,0),0),)+IF(AND(G$20&lt;=$B$16,G$20&gt;=$B$15,G30&gt;0),G30,)+IF(AND(G$20&lt;=$B$16,G$20&gt;=$B$15,G50&gt;0),G50,)</f>
        <v>0</v>
      </c>
      <c r="H70" s="146">
        <f>IF(AND(H$20&lt;=$B$16,H$20&gt;=$B$15),INDEX(Depreciation!$U$147:$U$164,MATCH('Funding gap'!H$20,Depreciation!$B$147:$B$164,0),0),)+IF(AND(H$20&lt;=$B$16,H$20&gt;=$B$15,H30&gt;0),H30,)+IF(AND(H$20&lt;=$B$16,H$20&gt;=$B$15,H50&gt;0),H50,)</f>
        <v>0</v>
      </c>
      <c r="I70" s="146">
        <f>IF(AND(I$20&lt;=$B$16,I$20&gt;=$B$15),INDEX(Depreciation!$U$147:$U$164,MATCH('Funding gap'!I$20,Depreciation!$B$147:$B$164,0),0),)+IF(AND(I$20&lt;=$B$16,I$20&gt;=$B$15,I30&gt;0),I30,)+IF(AND(I$20&lt;=$B$16,I$20&gt;=$B$15,I50&gt;0),I50,)</f>
        <v>0</v>
      </c>
      <c r="J70" s="146">
        <f>IF(AND(J$20&lt;=$B$16,J$20&gt;=$B$15),INDEX(Depreciation!$U$147:$U$164,MATCH('Funding gap'!J$20,Depreciation!$B$147:$B$164,0),0),)+IF(AND(J$20&lt;=$B$16,J$20&gt;=$B$15,J30&gt;0),J30,)+IF(AND(J$20&lt;=$B$16,J$20&gt;=$B$15,J50&gt;0),J50,)</f>
        <v>0</v>
      </c>
      <c r="K70" s="146">
        <f>IF(AND(K$20&lt;=$B$16,K$20&gt;=$B$15),INDEX(Depreciation!$U$147:$U$164,MATCH('Funding gap'!K$20,Depreciation!$B$147:$B$164,0),0),)+IF(AND(K$20&lt;=$B$16,K$20&gt;=$B$15,K30&gt;0),K30,)+IF(AND(K$20&lt;=$B$16,K$20&gt;=$B$15,K50&gt;0),K50,)</f>
        <v>0</v>
      </c>
      <c r="L70" s="146">
        <f>IF(AND(L$20&lt;=$B$16,L$20&gt;=$B$15),INDEX(Depreciation!$U$147:$U$164,MATCH('Funding gap'!L$20,Depreciation!$B$147:$B$164,0),0),)+IF(AND(L$20&lt;=$B$16,L$20&gt;=$B$15,L30&gt;0),L30,)+IF(AND(L$20&lt;=$B$16,L$20&gt;=$B$15,L50&gt;0),L50,)</f>
        <v>0</v>
      </c>
      <c r="M70" s="146">
        <f>IF(AND(M$20&lt;=$B$16,M$20&gt;=$B$15),INDEX(Depreciation!$U$147:$U$164,MATCH('Funding gap'!M$20,Depreciation!$B$147:$B$164,0),0),)+IF(AND(M$20&lt;=$B$16,M$20&gt;=$B$15,M30&gt;0),M30,)+IF(AND(M$20&lt;=$B$16,M$20&gt;=$B$15,M50&gt;0),M50,)</f>
        <v>0</v>
      </c>
      <c r="N70" s="146">
        <f>IF(AND(N$20&lt;=$B$16,N$20&gt;=$B$15),INDEX(Depreciation!$U$147:$U$164,MATCH('Funding gap'!N$20,Depreciation!$B$147:$B$164,0),0),)+IF(AND(N$20&lt;=$B$16,N$20&gt;=$B$15,N30&gt;0),N30,)+IF(AND(N$20&lt;=$B$16,N$20&gt;=$B$15,N50&gt;0),N50,)</f>
        <v>0</v>
      </c>
      <c r="O70" s="146">
        <f>IF(AND(O$20&lt;=$B$16,O$20&gt;=$B$15),INDEX(Depreciation!$U$147:$U$164,MATCH('Funding gap'!O$20,Depreciation!$B$147:$B$164,0),0),)+IF(AND(O$20&lt;=$B$16,O$20&gt;=$B$15,O30&gt;0),O30,)+IF(AND(O$20&lt;=$B$16,O$20&gt;=$B$15,O50&gt;0),O50,)</f>
        <v>0</v>
      </c>
      <c r="P70" s="146">
        <f>IF(AND(P$20&lt;=$B$16,P$20&gt;=$B$15),INDEX(Depreciation!$U$147:$U$164,MATCH('Funding gap'!P$20,Depreciation!$B$147:$B$164,0),0),)+IF(AND(P$20&lt;=$B$16,P$20&gt;=$B$15,P30&gt;0),P30,)+IF(AND(P$20&lt;=$B$16,P$20&gt;=$B$15,P50&gt;0),P50,)</f>
        <v>0</v>
      </c>
      <c r="Q70" s="146">
        <f>IF(AND(Q$20&lt;=$B$16,Q$20&gt;=$B$15),INDEX(Depreciation!$U$147:$U$164,MATCH('Funding gap'!Q$20,Depreciation!$B$147:$B$164,0),0),)+IF(AND(Q$20&lt;=$B$16,Q$20&gt;=$B$15,Q30&gt;0),Q30,)+IF(AND(Q$20&lt;=$B$16,Q$20&gt;=$B$15,Q50&gt;0),Q50,)</f>
        <v>0</v>
      </c>
      <c r="R70" s="146">
        <f>IF(AND(R$20&lt;=$B$16,R$20&gt;=$B$15),INDEX(Depreciation!$U$147:$U$164,MATCH('Funding gap'!R$20,Depreciation!$B$147:$B$164,0),0),)+IF(AND(R$20&lt;=$B$16,R$20&gt;=$B$15,R30&gt;0),R30,)+IF(AND(R$20&lt;=$B$16,R$20&gt;=$B$15,R50&gt;0),R50,)</f>
        <v>0</v>
      </c>
      <c r="S70" s="146" t="e">
        <f>IF(AND(S$20&lt;=$B$16,S$20&gt;=$B$15),INDEX(Depreciation!$U$147:$U$164,MATCH('Funding gap'!S$20,Depreciation!$B$147:$B$164,0),0),)+IF(AND(S$20&lt;=$B$16,S$20&gt;=$B$15,S30&gt;0),S30,)+IF(AND(S$20&lt;=$B$16,S$20&gt;=$B$15,S50&gt;0),S50,)</f>
        <v>#N/A</v>
      </c>
      <c r="T70" s="146" t="e">
        <f>IF(AND(T$20&lt;=$B$16,T$20&gt;=$B$15),INDEX(Depreciation!$U$147:$U$164,MATCH('Funding gap'!T$20,Depreciation!$B$147:$B$164,0),0),)+IF(AND(T$20&lt;=$B$16,T$20&gt;=$B$15,T30&gt;0),T30,)+IF(AND(T$20&lt;=$B$16,T$20&gt;=$B$15,T50&gt;0),T50,)</f>
        <v>#N/A</v>
      </c>
      <c r="U70" s="59" t="e">
        <f>SUM(C70:T70)</f>
        <v>#N/A</v>
      </c>
    </row>
    <row r="71" spans="1:21" outlineLevel="1">
      <c r="A71" s="30"/>
      <c r="B71" s="143"/>
      <c r="C71" s="38"/>
      <c r="D71" s="38"/>
      <c r="E71" s="38"/>
      <c r="F71" s="38"/>
      <c r="G71" s="38"/>
      <c r="H71" s="38"/>
      <c r="I71" s="38"/>
      <c r="J71" s="38"/>
      <c r="K71" s="38"/>
      <c r="L71" s="38"/>
      <c r="M71" s="38"/>
      <c r="N71" s="38"/>
      <c r="O71" s="38"/>
      <c r="P71" s="38"/>
      <c r="Q71" s="38"/>
      <c r="R71" s="38"/>
      <c r="S71" s="38"/>
      <c r="T71" s="38"/>
      <c r="U71" s="65"/>
    </row>
    <row r="72" spans="1:21" outlineLevel="1">
      <c r="A72" s="145" t="s">
        <v>41</v>
      </c>
      <c r="B72" s="140" t="s">
        <v>48</v>
      </c>
      <c r="C72" s="47"/>
      <c r="D72" s="47"/>
      <c r="E72" s="47"/>
      <c r="F72" s="47"/>
      <c r="G72" s="47"/>
      <c r="H72" s="47"/>
      <c r="I72" s="47"/>
      <c r="J72" s="47"/>
      <c r="K72" s="47"/>
      <c r="L72" s="47"/>
      <c r="M72" s="47"/>
      <c r="N72" s="47"/>
      <c r="O72" s="47"/>
      <c r="P72" s="47"/>
      <c r="Q72" s="47"/>
      <c r="R72" s="47"/>
      <c r="S72" s="47"/>
      <c r="T72" s="47"/>
      <c r="U72" s="59">
        <f>SUM(C72:T72)</f>
        <v>0</v>
      </c>
    </row>
    <row r="73" spans="1:21" outlineLevel="1">
      <c r="A73" s="30"/>
      <c r="B73" s="143"/>
      <c r="C73" s="38"/>
      <c r="D73" s="38"/>
      <c r="E73" s="38"/>
      <c r="F73" s="38"/>
      <c r="G73" s="38"/>
      <c r="H73" s="38"/>
      <c r="I73" s="38"/>
      <c r="J73" s="38"/>
      <c r="K73" s="38"/>
      <c r="L73" s="38"/>
      <c r="M73" s="38"/>
      <c r="N73" s="38"/>
      <c r="O73" s="38"/>
      <c r="P73" s="38"/>
      <c r="Q73" s="38"/>
      <c r="R73" s="38"/>
      <c r="S73" s="38"/>
      <c r="T73" s="38"/>
      <c r="U73" s="65"/>
    </row>
    <row r="74" spans="1:21" outlineLevel="1">
      <c r="A74" s="5" t="s">
        <v>142</v>
      </c>
      <c r="B74" s="140" t="s">
        <v>48</v>
      </c>
      <c r="C74" s="146">
        <f>IF(AND(C$20&lt;=$B$16,C$20&gt;=$B$15),INDEX(Depreciation!$U$174:$U$191,MATCH('Funding gap'!C$20,Depreciation!$B$174:$B$191,0),0),)+IF(AND(C$20&lt;=$B$16,C$20&gt;=$B$15,C34&gt;0),C34,)+IF(AND(C$20&lt;=$B$16,C$20&gt;=$B$15,C54&gt;0),C54,)</f>
        <v>0</v>
      </c>
      <c r="D74" s="146">
        <f>IF(AND(D$20&lt;=$B$16,D$20&gt;=$B$15),INDEX(Depreciation!$U$174:$U$191,MATCH('Funding gap'!D$20,Depreciation!$B$174:$B$191,0),0),)+IF(AND(D$20&lt;=$B$16,D$20&gt;=$B$15,D34&gt;0),D34,)+IF(AND(D$20&lt;=$B$16,D$20&gt;=$B$15,D54&gt;0),D54,)</f>
        <v>0</v>
      </c>
      <c r="E74" s="146">
        <f>IF(AND(E$20&lt;=$B$16,E$20&gt;=$B$15),INDEX(Depreciation!$U$174:$U$191,MATCH('Funding gap'!E$20,Depreciation!$B$174:$B$191,0),0),)+IF(AND(E$20&lt;=$B$16,E$20&gt;=$B$15,E34&gt;0),E34,)+IF(AND(E$20&lt;=$B$16,E$20&gt;=$B$15,E54&gt;0),E54,)</f>
        <v>0</v>
      </c>
      <c r="F74" s="146">
        <f>IF(AND(F$20&lt;=$B$16,F$20&gt;=$B$15),INDEX(Depreciation!$U$174:$U$191,MATCH('Funding gap'!F$20,Depreciation!$B$174:$B$191,0),0),)+IF(AND(F$20&lt;=$B$16,F$20&gt;=$B$15,F34&gt;0),F34,)+IF(AND(F$20&lt;=$B$16,F$20&gt;=$B$15,F54&gt;0),F54,)</f>
        <v>0</v>
      </c>
      <c r="G74" s="146">
        <f>IF(AND(G$20&lt;=$B$16,G$20&gt;=$B$15),INDEX(Depreciation!$U$174:$U$191,MATCH('Funding gap'!G$20,Depreciation!$B$174:$B$191,0),0),)+IF(AND(G$20&lt;=$B$16,G$20&gt;=$B$15,G34&gt;0),G34,)+IF(AND(G$20&lt;=$B$16,G$20&gt;=$B$15,G54&gt;0),G54,)</f>
        <v>0</v>
      </c>
      <c r="H74" s="146">
        <f>IF(AND(H$20&lt;=$B$16,H$20&gt;=$B$15),INDEX(Depreciation!$U$174:$U$191,MATCH('Funding gap'!H$20,Depreciation!$B$174:$B$191,0),0),)+IF(AND(H$20&lt;=$B$16,H$20&gt;=$B$15,H34&gt;0),H34,)+IF(AND(H$20&lt;=$B$16,H$20&gt;=$B$15,H54&gt;0),H54,)</f>
        <v>0</v>
      </c>
      <c r="I74" s="146">
        <f>IF(AND(I$20&lt;=$B$16,I$20&gt;=$B$15),INDEX(Depreciation!$U$174:$U$191,MATCH('Funding gap'!I$20,Depreciation!$B$174:$B$191,0),0),)+IF(AND(I$20&lt;=$B$16,I$20&gt;=$B$15,I34&gt;0),I34,)+IF(AND(I$20&lt;=$B$16,I$20&gt;=$B$15,I54&gt;0),I54,)</f>
        <v>0</v>
      </c>
      <c r="J74" s="146">
        <f>IF(AND(J$20&lt;=$B$16,J$20&gt;=$B$15),INDEX(Depreciation!$U$174:$U$191,MATCH('Funding gap'!J$20,Depreciation!$B$174:$B$191,0),0),)+IF(AND(J$20&lt;=$B$16,J$20&gt;=$B$15,J34&gt;0),J34,)+IF(AND(J$20&lt;=$B$16,J$20&gt;=$B$15,J54&gt;0),J54,)</f>
        <v>0</v>
      </c>
      <c r="K74" s="146">
        <f>IF(AND(K$20&lt;=$B$16,K$20&gt;=$B$15),INDEX(Depreciation!$U$174:$U$191,MATCH('Funding gap'!K$20,Depreciation!$B$174:$B$191,0),0),)+IF(AND(K$20&lt;=$B$16,K$20&gt;=$B$15,K34&gt;0),K34,)+IF(AND(K$20&lt;=$B$16,K$20&gt;=$B$15,K54&gt;0),K54,)</f>
        <v>0</v>
      </c>
      <c r="L74" s="146">
        <f>IF(AND(L$20&lt;=$B$16,L$20&gt;=$B$15),INDEX(Depreciation!$U$174:$U$191,MATCH('Funding gap'!L$20,Depreciation!$B$174:$B$191,0),0),)+IF(AND(L$20&lt;=$B$16,L$20&gt;=$B$15,L34&gt;0),L34,)+IF(AND(L$20&lt;=$B$16,L$20&gt;=$B$15,L54&gt;0),L54,)</f>
        <v>0</v>
      </c>
      <c r="M74" s="146">
        <f>IF(AND(M$20&lt;=$B$16,M$20&gt;=$B$15),INDEX(Depreciation!$U$174:$U$191,MATCH('Funding gap'!M$20,Depreciation!$B$174:$B$191,0),0),)+IF(AND(M$20&lt;=$B$16,M$20&gt;=$B$15,M34&gt;0),M34,)+IF(AND(M$20&lt;=$B$16,M$20&gt;=$B$15,M54&gt;0),M54,)</f>
        <v>0</v>
      </c>
      <c r="N74" s="146">
        <f>IF(AND(N$20&lt;=$B$16,N$20&gt;=$B$15),INDEX(Depreciation!$U$174:$U$191,MATCH('Funding gap'!N$20,Depreciation!$B$174:$B$191,0),0),)+IF(AND(N$20&lt;=$B$16,N$20&gt;=$B$15,N34&gt;0),N34,)+IF(AND(N$20&lt;=$B$16,N$20&gt;=$B$15,N54&gt;0),N54,)</f>
        <v>0</v>
      </c>
      <c r="O74" s="146">
        <f>IF(AND(O$20&lt;=$B$16,O$20&gt;=$B$15),INDEX(Depreciation!$U$174:$U$191,MATCH('Funding gap'!O$20,Depreciation!$B$174:$B$191,0),0),)+IF(AND(O$20&lt;=$B$16,O$20&gt;=$B$15,O34&gt;0),O34,)+IF(AND(O$20&lt;=$B$16,O$20&gt;=$B$15,O54&gt;0),O54,)</f>
        <v>0</v>
      </c>
      <c r="P74" s="146">
        <f>IF(AND(P$20&lt;=$B$16,P$20&gt;=$B$15),INDEX(Depreciation!$U$174:$U$191,MATCH('Funding gap'!P$20,Depreciation!$B$174:$B$191,0),0),)+IF(AND(P$20&lt;=$B$16,P$20&gt;=$B$15,P34&gt;0),P34,)+IF(AND(P$20&lt;=$B$16,P$20&gt;=$B$15,P54&gt;0),P54,)</f>
        <v>0</v>
      </c>
      <c r="Q74" s="146">
        <f>IF(AND(Q$20&lt;=$B$16,Q$20&gt;=$B$15),INDEX(Depreciation!$U$174:$U$191,MATCH('Funding gap'!Q$20,Depreciation!$B$174:$B$191,0),0),)+IF(AND(Q$20&lt;=$B$16,Q$20&gt;=$B$15,Q34&gt;0),Q34,)+IF(AND(Q$20&lt;=$B$16,Q$20&gt;=$B$15,Q54&gt;0),Q54,)</f>
        <v>0</v>
      </c>
      <c r="R74" s="146">
        <f>IF(AND(R$20&lt;=$B$16,R$20&gt;=$B$15),INDEX(Depreciation!$U$174:$U$191,MATCH('Funding gap'!R$20,Depreciation!$B$174:$B$191,0),0),)+IF(AND(R$20&lt;=$B$16,R$20&gt;=$B$15,R34&gt;0),R34,)+IF(AND(R$20&lt;=$B$16,R$20&gt;=$B$15,R54&gt;0),R54,)</f>
        <v>0</v>
      </c>
      <c r="S74" s="146" t="e">
        <f>IF(AND(S$20&lt;=$B$16,S$20&gt;=$B$15),INDEX(Depreciation!$U$174:$U$191,MATCH('Funding gap'!S$20,Depreciation!$B$174:$B$191,0),0),)+IF(AND(S$20&lt;=$B$16,S$20&gt;=$B$15,S34&gt;0),S34,)+IF(AND(S$20&lt;=$B$16,S$20&gt;=$B$15,S54&gt;0),S54,)</f>
        <v>#N/A</v>
      </c>
      <c r="T74" s="146" t="e">
        <f>IF(AND(T$20&lt;=$B$16,T$20&gt;=$B$15),INDEX(Depreciation!$U$174:$U$191,MATCH('Funding gap'!T$20,Depreciation!$B$174:$B$191,0),0),)+IF(AND(T$20&lt;=$B$16,T$20&gt;=$B$15,T34&gt;0),T34,)+IF(AND(T$20&lt;=$B$16,T$20&gt;=$B$15,T54&gt;0),T54,)</f>
        <v>#N/A</v>
      </c>
      <c r="U74" s="59" t="e">
        <f>SUM(C74:T74)</f>
        <v>#N/A</v>
      </c>
    </row>
    <row r="75" spans="1:21" outlineLevel="1">
      <c r="A75" s="30"/>
      <c r="B75" s="143"/>
      <c r="C75" s="38"/>
      <c r="D75" s="38"/>
      <c r="E75" s="38"/>
      <c r="F75" s="38"/>
      <c r="G75" s="38"/>
      <c r="H75" s="38"/>
      <c r="I75" s="38"/>
      <c r="J75" s="38"/>
      <c r="K75" s="38"/>
      <c r="L75" s="38"/>
      <c r="M75" s="38"/>
      <c r="N75" s="38"/>
      <c r="O75" s="38"/>
      <c r="P75" s="38"/>
      <c r="Q75" s="38"/>
      <c r="R75" s="38"/>
      <c r="S75" s="38"/>
      <c r="T75" s="38"/>
      <c r="U75" s="65"/>
    </row>
    <row r="76" spans="1:21" outlineLevel="1">
      <c r="A76" s="145" t="s">
        <v>42</v>
      </c>
      <c r="B76" s="140" t="s">
        <v>48</v>
      </c>
      <c r="C76" s="47"/>
      <c r="D76" s="47"/>
      <c r="E76" s="47"/>
      <c r="F76" s="47"/>
      <c r="G76" s="47"/>
      <c r="H76" s="47"/>
      <c r="I76" s="47"/>
      <c r="J76" s="47"/>
      <c r="K76" s="47"/>
      <c r="L76" s="47"/>
      <c r="M76" s="47"/>
      <c r="N76" s="47"/>
      <c r="O76" s="47"/>
      <c r="P76" s="47"/>
      <c r="Q76" s="47"/>
      <c r="R76" s="47"/>
      <c r="S76" s="47"/>
      <c r="T76" s="47"/>
      <c r="U76" s="59">
        <f>SUM(C76:T76)</f>
        <v>0</v>
      </c>
    </row>
    <row r="77" spans="1:21" outlineLevel="1">
      <c r="A77" s="30"/>
      <c r="B77" s="143"/>
      <c r="C77" s="38"/>
      <c r="D77" s="38"/>
      <c r="E77" s="38"/>
      <c r="F77" s="38"/>
      <c r="G77" s="38"/>
      <c r="H77" s="38"/>
      <c r="I77" s="38"/>
      <c r="J77" s="38"/>
      <c r="K77" s="38"/>
      <c r="L77" s="38"/>
      <c r="M77" s="38"/>
      <c r="N77" s="38"/>
      <c r="O77" s="38"/>
      <c r="P77" s="38"/>
      <c r="Q77" s="38"/>
      <c r="R77" s="38"/>
      <c r="S77" s="38"/>
      <c r="T77" s="38"/>
      <c r="U77" s="66"/>
    </row>
    <row r="78" spans="1:21" outlineLevel="1">
      <c r="A78" s="145" t="s">
        <v>43</v>
      </c>
      <c r="B78" s="140" t="s">
        <v>48</v>
      </c>
      <c r="C78" s="47"/>
      <c r="D78" s="47"/>
      <c r="E78" s="47"/>
      <c r="F78" s="47"/>
      <c r="G78" s="47"/>
      <c r="H78" s="47"/>
      <c r="I78" s="47"/>
      <c r="J78" s="47"/>
      <c r="K78" s="47"/>
      <c r="L78" s="47"/>
      <c r="M78" s="47"/>
      <c r="N78" s="47"/>
      <c r="O78" s="47"/>
      <c r="P78" s="47"/>
      <c r="Q78" s="47"/>
      <c r="R78" s="47"/>
      <c r="S78" s="47"/>
      <c r="T78" s="47"/>
      <c r="U78" s="59">
        <f>SUM(C78:T78)</f>
        <v>0</v>
      </c>
    </row>
    <row r="79" spans="1:21" outlineLevel="1">
      <c r="A79" s="30"/>
      <c r="B79" s="143"/>
      <c r="C79" s="38"/>
      <c r="D79" s="38"/>
      <c r="E79" s="38"/>
      <c r="F79" s="38"/>
      <c r="G79" s="38"/>
      <c r="H79" s="38"/>
      <c r="I79" s="38"/>
      <c r="J79" s="38"/>
      <c r="K79" s="38"/>
      <c r="L79" s="38"/>
      <c r="M79" s="38"/>
      <c r="N79" s="38"/>
      <c r="O79" s="38"/>
      <c r="P79" s="38"/>
      <c r="Q79" s="38"/>
      <c r="R79" s="38"/>
      <c r="S79" s="38"/>
      <c r="T79" s="38"/>
      <c r="U79" s="65"/>
    </row>
    <row r="80" spans="1:21" outlineLevel="1">
      <c r="A80" s="145" t="s">
        <v>44</v>
      </c>
      <c r="B80" s="140" t="s">
        <v>48</v>
      </c>
      <c r="C80" s="47"/>
      <c r="D80" s="47"/>
      <c r="E80" s="47"/>
      <c r="F80" s="47"/>
      <c r="G80" s="47"/>
      <c r="H80" s="47"/>
      <c r="I80" s="47"/>
      <c r="J80" s="47"/>
      <c r="K80" s="47"/>
      <c r="L80" s="47"/>
      <c r="M80" s="47"/>
      <c r="N80" s="47"/>
      <c r="O80" s="47"/>
      <c r="P80" s="47"/>
      <c r="Q80" s="47"/>
      <c r="R80" s="47"/>
      <c r="S80" s="47"/>
      <c r="T80" s="47"/>
      <c r="U80" s="59">
        <f>SUM(C80:T80)</f>
        <v>0</v>
      </c>
    </row>
    <row r="81" spans="1:21" outlineLevel="1">
      <c r="A81" s="30"/>
      <c r="B81" s="143"/>
      <c r="C81" s="38"/>
      <c r="D81" s="38"/>
      <c r="E81" s="38"/>
      <c r="F81" s="38"/>
      <c r="G81" s="38"/>
      <c r="H81" s="38"/>
      <c r="I81" s="38"/>
      <c r="J81" s="38"/>
      <c r="K81" s="38"/>
      <c r="L81" s="38"/>
      <c r="M81" s="38"/>
      <c r="N81" s="38"/>
      <c r="O81" s="38"/>
      <c r="P81" s="38"/>
      <c r="Q81" s="38"/>
      <c r="R81" s="38"/>
      <c r="S81" s="38"/>
      <c r="T81" s="38"/>
      <c r="U81" s="65"/>
    </row>
    <row r="82" spans="1:21" outlineLevel="1">
      <c r="A82" s="39" t="s">
        <v>51</v>
      </c>
      <c r="B82" s="41" t="s">
        <v>48</v>
      </c>
      <c r="C82" s="47"/>
      <c r="D82" s="47"/>
      <c r="E82" s="47"/>
      <c r="F82" s="47"/>
      <c r="G82" s="47"/>
      <c r="H82" s="47"/>
      <c r="I82" s="47"/>
      <c r="J82" s="47"/>
      <c r="K82" s="47"/>
      <c r="L82" s="47"/>
      <c r="M82" s="47"/>
      <c r="N82" s="47"/>
      <c r="O82" s="47"/>
      <c r="P82" s="47"/>
      <c r="Q82" s="47"/>
      <c r="R82" s="47"/>
      <c r="S82" s="47"/>
      <c r="T82" s="47"/>
      <c r="U82" s="59">
        <f>SUM(C82:T82)</f>
        <v>0</v>
      </c>
    </row>
    <row r="83" spans="1:21" outlineLevel="1">
      <c r="A83" s="30"/>
      <c r="B83" s="143"/>
      <c r="C83" s="144"/>
      <c r="D83" s="144"/>
      <c r="E83" s="144"/>
      <c r="F83" s="144"/>
      <c r="G83" s="144"/>
      <c r="H83" s="144"/>
      <c r="I83" s="144"/>
      <c r="J83" s="144"/>
      <c r="K83" s="144"/>
      <c r="L83" s="144"/>
      <c r="M83" s="144"/>
      <c r="N83" s="144"/>
      <c r="O83" s="144"/>
      <c r="P83" s="144"/>
      <c r="Q83" s="144"/>
      <c r="R83" s="144"/>
      <c r="S83" s="144"/>
      <c r="T83" s="144"/>
      <c r="U83" s="149"/>
    </row>
    <row r="84" spans="1:21" outlineLevel="1">
      <c r="A84" s="30"/>
      <c r="B84" s="143"/>
      <c r="C84" s="144"/>
      <c r="D84" s="144"/>
      <c r="E84" s="144"/>
      <c r="F84" s="144"/>
      <c r="G84" s="144"/>
      <c r="H84" s="144"/>
      <c r="I84" s="144"/>
      <c r="J84" s="144"/>
      <c r="K84" s="144"/>
      <c r="L84" s="144"/>
      <c r="M84" s="144"/>
      <c r="N84" s="144"/>
      <c r="O84" s="144"/>
      <c r="P84" s="144"/>
      <c r="Q84" s="144"/>
      <c r="R84" s="144"/>
      <c r="S84" s="144"/>
      <c r="T84" s="144"/>
      <c r="U84" s="144"/>
    </row>
    <row r="85" spans="1:21">
      <c r="A85" s="39" t="s">
        <v>31</v>
      </c>
      <c r="B85" s="41" t="s">
        <v>48</v>
      </c>
      <c r="C85" s="58">
        <f>IFERROR(SUM(C26,C30,C34,C36,C38,C40,C46,C50,C54,C56,C58,C60,C62,C42,C66,C70,C74,C76,C78,C80,C82),"")</f>
        <v>0</v>
      </c>
      <c r="D85" s="58">
        <f t="shared" ref="D85:T85" si="2">SUM(D26,D30,D34,D36,D38,D40,D46,D50,D54,D56,D58,D60,D62,D42,D66,D70,D74,D76,D78,D80,D82)</f>
        <v>0</v>
      </c>
      <c r="E85" s="58">
        <f t="shared" si="2"/>
        <v>0</v>
      </c>
      <c r="F85" s="58">
        <f t="shared" si="2"/>
        <v>0</v>
      </c>
      <c r="G85" s="58">
        <f t="shared" si="2"/>
        <v>0</v>
      </c>
      <c r="H85" s="58">
        <f t="shared" si="2"/>
        <v>0</v>
      </c>
      <c r="I85" s="58">
        <f t="shared" si="2"/>
        <v>0</v>
      </c>
      <c r="J85" s="58">
        <f t="shared" si="2"/>
        <v>0</v>
      </c>
      <c r="K85" s="58">
        <f t="shared" si="2"/>
        <v>0</v>
      </c>
      <c r="L85" s="58">
        <f t="shared" si="2"/>
        <v>0</v>
      </c>
      <c r="M85" s="58">
        <f t="shared" si="2"/>
        <v>0</v>
      </c>
      <c r="N85" s="58">
        <f t="shared" si="2"/>
        <v>0</v>
      </c>
      <c r="O85" s="58">
        <f t="shared" si="2"/>
        <v>0</v>
      </c>
      <c r="P85" s="58">
        <f t="shared" si="2"/>
        <v>0</v>
      </c>
      <c r="Q85" s="58">
        <f t="shared" si="2"/>
        <v>0</v>
      </c>
      <c r="R85" s="58">
        <f t="shared" si="2"/>
        <v>0</v>
      </c>
      <c r="S85" s="58" t="e">
        <f t="shared" si="2"/>
        <v>#N/A</v>
      </c>
      <c r="T85" s="58" t="e">
        <f t="shared" si="2"/>
        <v>#N/A</v>
      </c>
      <c r="U85" s="59" t="e">
        <f t="shared" ref="U85:U89" si="3">SUM(C85:T85)</f>
        <v>#N/A</v>
      </c>
    </row>
    <row r="86" spans="1:21">
      <c r="A86" s="39" t="s">
        <v>28</v>
      </c>
      <c r="B86" s="41" t="s">
        <v>48</v>
      </c>
      <c r="C86" s="58">
        <f>C87+C88</f>
        <v>0</v>
      </c>
      <c r="D86" s="58">
        <f>D87+D88</f>
        <v>0</v>
      </c>
      <c r="E86" s="58">
        <f t="shared" ref="E86:T86" si="4">E87+E88</f>
        <v>0</v>
      </c>
      <c r="F86" s="58">
        <f t="shared" si="4"/>
        <v>0</v>
      </c>
      <c r="G86" s="58">
        <f t="shared" si="4"/>
        <v>0</v>
      </c>
      <c r="H86" s="58">
        <f t="shared" si="4"/>
        <v>0</v>
      </c>
      <c r="I86" s="58">
        <f t="shared" si="4"/>
        <v>0</v>
      </c>
      <c r="J86" s="58">
        <f t="shared" si="4"/>
        <v>0</v>
      </c>
      <c r="K86" s="58">
        <f t="shared" si="4"/>
        <v>0</v>
      </c>
      <c r="L86" s="58">
        <f t="shared" si="4"/>
        <v>0</v>
      </c>
      <c r="M86" s="58">
        <f t="shared" si="4"/>
        <v>0</v>
      </c>
      <c r="N86" s="58">
        <f t="shared" si="4"/>
        <v>0</v>
      </c>
      <c r="O86" s="58">
        <f>O87+O88</f>
        <v>0</v>
      </c>
      <c r="P86" s="58">
        <f t="shared" si="4"/>
        <v>0</v>
      </c>
      <c r="Q86" s="58">
        <f t="shared" si="4"/>
        <v>0</v>
      </c>
      <c r="R86" s="58">
        <f t="shared" si="4"/>
        <v>0</v>
      </c>
      <c r="S86" s="58">
        <f t="shared" si="4"/>
        <v>0</v>
      </c>
      <c r="T86" s="58">
        <f t="shared" si="4"/>
        <v>0</v>
      </c>
      <c r="U86" s="59">
        <f>SUM(C86:T86)</f>
        <v>0</v>
      </c>
    </row>
    <row r="87" spans="1:21">
      <c r="A87" s="40" t="s">
        <v>9</v>
      </c>
      <c r="B87" s="41" t="s">
        <v>48</v>
      </c>
      <c r="C87" s="58">
        <f>C26+C34+C36+C38+C40+C30+C42</f>
        <v>0</v>
      </c>
      <c r="D87" s="191">
        <f>D26+D34+D36+D38+D40+D30</f>
        <v>0</v>
      </c>
      <c r="E87" s="58">
        <f t="shared" ref="E87:T87" si="5">E26+E34+E36+E38+E40+E30</f>
        <v>0</v>
      </c>
      <c r="F87" s="58">
        <f t="shared" si="5"/>
        <v>0</v>
      </c>
      <c r="G87" s="58">
        <f t="shared" si="5"/>
        <v>0</v>
      </c>
      <c r="H87" s="58">
        <f t="shared" si="5"/>
        <v>0</v>
      </c>
      <c r="I87" s="58">
        <f t="shared" si="5"/>
        <v>0</v>
      </c>
      <c r="J87" s="58">
        <f t="shared" si="5"/>
        <v>0</v>
      </c>
      <c r="K87" s="58">
        <f t="shared" si="5"/>
        <v>0</v>
      </c>
      <c r="L87" s="58">
        <f t="shared" si="5"/>
        <v>0</v>
      </c>
      <c r="M87" s="58">
        <f t="shared" si="5"/>
        <v>0</v>
      </c>
      <c r="N87" s="58">
        <f>N26+N34+N36+N38+N40+N30</f>
        <v>0</v>
      </c>
      <c r="O87" s="58">
        <f t="shared" si="5"/>
        <v>0</v>
      </c>
      <c r="P87" s="58">
        <f t="shared" si="5"/>
        <v>0</v>
      </c>
      <c r="Q87" s="58">
        <f t="shared" si="5"/>
        <v>0</v>
      </c>
      <c r="R87" s="58">
        <f t="shared" si="5"/>
        <v>0</v>
      </c>
      <c r="S87" s="58">
        <f t="shared" si="5"/>
        <v>0</v>
      </c>
      <c r="T87" s="58">
        <f t="shared" si="5"/>
        <v>0</v>
      </c>
      <c r="U87" s="59">
        <f t="shared" si="3"/>
        <v>0</v>
      </c>
    </row>
    <row r="88" spans="1:21">
      <c r="A88" s="40" t="s">
        <v>10</v>
      </c>
      <c r="B88" s="41" t="s">
        <v>48</v>
      </c>
      <c r="C88" s="58">
        <f>C46+C50+C54+C56+C58+C60+C62</f>
        <v>0</v>
      </c>
      <c r="D88" s="58">
        <f t="shared" ref="D88:T88" si="6">D46+D50+D54+D56+D58+D60+D62</f>
        <v>0</v>
      </c>
      <c r="E88" s="58">
        <f t="shared" si="6"/>
        <v>0</v>
      </c>
      <c r="F88" s="58">
        <f t="shared" si="6"/>
        <v>0</v>
      </c>
      <c r="G88" s="58">
        <f t="shared" si="6"/>
        <v>0</v>
      </c>
      <c r="H88" s="58">
        <f t="shared" si="6"/>
        <v>0</v>
      </c>
      <c r="I88" s="58">
        <f t="shared" si="6"/>
        <v>0</v>
      </c>
      <c r="J88" s="58">
        <f t="shared" si="6"/>
        <v>0</v>
      </c>
      <c r="K88" s="58">
        <f t="shared" si="6"/>
        <v>0</v>
      </c>
      <c r="L88" s="58">
        <f t="shared" si="6"/>
        <v>0</v>
      </c>
      <c r="M88" s="58">
        <f t="shared" si="6"/>
        <v>0</v>
      </c>
      <c r="N88" s="58">
        <f t="shared" si="6"/>
        <v>0</v>
      </c>
      <c r="O88" s="58">
        <f t="shared" si="6"/>
        <v>0</v>
      </c>
      <c r="P88" s="58">
        <f t="shared" si="6"/>
        <v>0</v>
      </c>
      <c r="Q88" s="58">
        <f t="shared" si="6"/>
        <v>0</v>
      </c>
      <c r="R88" s="58">
        <f t="shared" si="6"/>
        <v>0</v>
      </c>
      <c r="S88" s="58">
        <f t="shared" si="6"/>
        <v>0</v>
      </c>
      <c r="T88" s="58">
        <f t="shared" si="6"/>
        <v>0</v>
      </c>
      <c r="U88" s="59">
        <f t="shared" si="3"/>
        <v>0</v>
      </c>
    </row>
    <row r="89" spans="1:21">
      <c r="A89" s="39" t="s">
        <v>7</v>
      </c>
      <c r="B89" s="41" t="s">
        <v>48</v>
      </c>
      <c r="C89" s="57"/>
      <c r="D89" s="57"/>
      <c r="E89" s="57"/>
      <c r="F89" s="57"/>
      <c r="G89" s="57"/>
      <c r="H89" s="57"/>
      <c r="I89" s="57"/>
      <c r="J89" s="57"/>
      <c r="K89" s="57"/>
      <c r="L89" s="57"/>
      <c r="M89" s="57"/>
      <c r="N89" s="57"/>
      <c r="O89" s="57"/>
      <c r="P89" s="57"/>
      <c r="Q89" s="57"/>
      <c r="R89" s="57"/>
      <c r="S89" s="57"/>
      <c r="T89" s="57"/>
      <c r="U89" s="59">
        <f t="shared" si="3"/>
        <v>0</v>
      </c>
    </row>
    <row r="90" spans="1:21">
      <c r="A90" s="40" t="s">
        <v>25</v>
      </c>
      <c r="B90" s="41" t="s">
        <v>48</v>
      </c>
      <c r="C90" s="58">
        <f>SUM(C85,C89)</f>
        <v>0</v>
      </c>
      <c r="D90" s="58">
        <f t="shared" ref="D90:T90" si="7">SUM(D85,D89)</f>
        <v>0</v>
      </c>
      <c r="E90" s="58">
        <f t="shared" si="7"/>
        <v>0</v>
      </c>
      <c r="F90" s="58">
        <f>SUM(F85,F89)</f>
        <v>0</v>
      </c>
      <c r="G90" s="58">
        <f t="shared" si="7"/>
        <v>0</v>
      </c>
      <c r="H90" s="58">
        <f t="shared" si="7"/>
        <v>0</v>
      </c>
      <c r="I90" s="58">
        <f t="shared" si="7"/>
        <v>0</v>
      </c>
      <c r="J90" s="58">
        <f t="shared" si="7"/>
        <v>0</v>
      </c>
      <c r="K90" s="58">
        <f t="shared" si="7"/>
        <v>0</v>
      </c>
      <c r="L90" s="58">
        <f t="shared" si="7"/>
        <v>0</v>
      </c>
      <c r="M90" s="58">
        <f t="shared" si="7"/>
        <v>0</v>
      </c>
      <c r="N90" s="58">
        <f t="shared" si="7"/>
        <v>0</v>
      </c>
      <c r="O90" s="58">
        <f t="shared" si="7"/>
        <v>0</v>
      </c>
      <c r="P90" s="58">
        <f t="shared" si="7"/>
        <v>0</v>
      </c>
      <c r="Q90" s="58">
        <f t="shared" si="7"/>
        <v>0</v>
      </c>
      <c r="R90" s="58">
        <f t="shared" si="7"/>
        <v>0</v>
      </c>
      <c r="S90" s="58" t="e">
        <f t="shared" si="7"/>
        <v>#N/A</v>
      </c>
      <c r="T90" s="58" t="e">
        <f t="shared" si="7"/>
        <v>#N/A</v>
      </c>
      <c r="U90" s="59" t="e">
        <f>SUM(C90:T90)</f>
        <v>#N/A</v>
      </c>
    </row>
    <row r="91" spans="1:21">
      <c r="A91" s="139"/>
      <c r="B91" s="150"/>
      <c r="C91" s="151"/>
      <c r="D91" s="151"/>
      <c r="E91" s="151"/>
      <c r="F91" s="151"/>
      <c r="G91" s="151"/>
      <c r="H91" s="151"/>
      <c r="I91" s="151"/>
      <c r="J91" s="60"/>
      <c r="K91" s="151"/>
      <c r="L91" s="60"/>
      <c r="M91" s="60"/>
      <c r="N91" s="60"/>
      <c r="O91" s="60"/>
      <c r="P91" s="60"/>
      <c r="Q91" s="60"/>
      <c r="R91" s="60"/>
      <c r="S91" s="60"/>
      <c r="T91" s="60"/>
      <c r="U91" s="151"/>
    </row>
    <row r="92" spans="1:21">
      <c r="A92" s="39" t="s">
        <v>17</v>
      </c>
      <c r="B92" s="41" t="s">
        <v>48</v>
      </c>
      <c r="C92" s="58">
        <f>C93*C94</f>
        <v>0</v>
      </c>
      <c r="D92" s="58">
        <f t="shared" ref="D92:T92" si="8">D93*D94</f>
        <v>0</v>
      </c>
      <c r="E92" s="58">
        <f t="shared" si="8"/>
        <v>0</v>
      </c>
      <c r="F92" s="58">
        <f t="shared" si="8"/>
        <v>0</v>
      </c>
      <c r="G92" s="58">
        <f t="shared" si="8"/>
        <v>0</v>
      </c>
      <c r="H92" s="58">
        <f t="shared" si="8"/>
        <v>0</v>
      </c>
      <c r="I92" s="58">
        <f t="shared" si="8"/>
        <v>0</v>
      </c>
      <c r="J92" s="58">
        <f t="shared" si="8"/>
        <v>0</v>
      </c>
      <c r="K92" s="58">
        <f t="shared" si="8"/>
        <v>0</v>
      </c>
      <c r="L92" s="58">
        <f t="shared" si="8"/>
        <v>0</v>
      </c>
      <c r="M92" s="58">
        <f t="shared" si="8"/>
        <v>0</v>
      </c>
      <c r="N92" s="58">
        <f t="shared" si="8"/>
        <v>0</v>
      </c>
      <c r="O92" s="58">
        <f t="shared" si="8"/>
        <v>0</v>
      </c>
      <c r="P92" s="58">
        <f t="shared" si="8"/>
        <v>0</v>
      </c>
      <c r="Q92" s="58">
        <f t="shared" si="8"/>
        <v>0</v>
      </c>
      <c r="R92" s="58">
        <f t="shared" si="8"/>
        <v>0</v>
      </c>
      <c r="S92" s="58">
        <f t="shared" si="8"/>
        <v>0</v>
      </c>
      <c r="T92" s="58">
        <f t="shared" si="8"/>
        <v>0</v>
      </c>
      <c r="U92" s="59">
        <f>SUM(C92:T92)</f>
        <v>0</v>
      </c>
    </row>
    <row r="93" spans="1:21">
      <c r="A93" s="39" t="s">
        <v>54</v>
      </c>
      <c r="B93" s="41" t="s">
        <v>69</v>
      </c>
      <c r="C93" s="57"/>
      <c r="D93" s="57"/>
      <c r="E93" s="57"/>
      <c r="F93" s="57"/>
      <c r="G93" s="57"/>
      <c r="H93" s="57"/>
      <c r="I93" s="57"/>
      <c r="J93" s="57"/>
      <c r="K93" s="57"/>
      <c r="L93" s="57"/>
      <c r="M93" s="57"/>
      <c r="N93" s="57"/>
      <c r="O93" s="57"/>
      <c r="P93" s="57"/>
      <c r="Q93" s="57"/>
      <c r="R93" s="57"/>
      <c r="S93" s="57"/>
      <c r="T93" s="57"/>
      <c r="U93" s="59">
        <f t="shared" ref="U93:U94" si="9">SUM(C93:T93)</f>
        <v>0</v>
      </c>
    </row>
    <row r="94" spans="1:21">
      <c r="A94" s="39" t="s">
        <v>55</v>
      </c>
      <c r="B94" s="41" t="s">
        <v>70</v>
      </c>
      <c r="C94" s="57"/>
      <c r="D94" s="57"/>
      <c r="E94" s="57"/>
      <c r="F94" s="57"/>
      <c r="G94" s="57"/>
      <c r="H94" s="57"/>
      <c r="I94" s="57"/>
      <c r="J94" s="57"/>
      <c r="K94" s="57"/>
      <c r="L94" s="57"/>
      <c r="M94" s="57"/>
      <c r="N94" s="57"/>
      <c r="O94" s="57"/>
      <c r="P94" s="57"/>
      <c r="Q94" s="57"/>
      <c r="R94" s="57"/>
      <c r="S94" s="57"/>
      <c r="T94" s="57"/>
      <c r="U94" s="59">
        <f t="shared" si="9"/>
        <v>0</v>
      </c>
    </row>
    <row r="95" spans="1:21">
      <c r="A95" s="139"/>
      <c r="B95" s="150"/>
      <c r="C95" s="152"/>
      <c r="D95" s="151"/>
      <c r="E95" s="151"/>
      <c r="F95" s="151"/>
      <c r="G95" s="151"/>
      <c r="H95" s="151"/>
      <c r="I95" s="151"/>
      <c r="J95" s="151"/>
      <c r="K95" s="151"/>
      <c r="L95" s="151"/>
      <c r="M95" s="151"/>
      <c r="N95" s="151"/>
      <c r="O95" s="151"/>
      <c r="P95" s="151"/>
      <c r="Q95" s="151"/>
      <c r="R95" s="151"/>
      <c r="S95" s="151"/>
      <c r="T95" s="151"/>
      <c r="U95" s="151"/>
    </row>
    <row r="96" spans="1:21">
      <c r="A96" s="43" t="s">
        <v>26</v>
      </c>
      <c r="B96" s="45" t="s">
        <v>48</v>
      </c>
      <c r="C96" s="59">
        <f t="shared" ref="C96:T96" si="10">C92-C90</f>
        <v>0</v>
      </c>
      <c r="D96" s="59">
        <f t="shared" si="10"/>
        <v>0</v>
      </c>
      <c r="E96" s="59">
        <f t="shared" si="10"/>
        <v>0</v>
      </c>
      <c r="F96" s="59">
        <f t="shared" si="10"/>
        <v>0</v>
      </c>
      <c r="G96" s="59">
        <f t="shared" si="10"/>
        <v>0</v>
      </c>
      <c r="H96" s="59">
        <f t="shared" si="10"/>
        <v>0</v>
      </c>
      <c r="I96" s="59">
        <f t="shared" si="10"/>
        <v>0</v>
      </c>
      <c r="J96" s="59">
        <f t="shared" si="10"/>
        <v>0</v>
      </c>
      <c r="K96" s="59">
        <f t="shared" si="10"/>
        <v>0</v>
      </c>
      <c r="L96" s="59">
        <f t="shared" si="10"/>
        <v>0</v>
      </c>
      <c r="M96" s="59">
        <f t="shared" si="10"/>
        <v>0</v>
      </c>
      <c r="N96" s="59">
        <f t="shared" si="10"/>
        <v>0</v>
      </c>
      <c r="O96" s="59">
        <f t="shared" si="10"/>
        <v>0</v>
      </c>
      <c r="P96" s="59">
        <f t="shared" si="10"/>
        <v>0</v>
      </c>
      <c r="Q96" s="59">
        <f t="shared" si="10"/>
        <v>0</v>
      </c>
      <c r="R96" s="59">
        <f t="shared" si="10"/>
        <v>0</v>
      </c>
      <c r="S96" s="59" t="e">
        <f t="shared" si="10"/>
        <v>#N/A</v>
      </c>
      <c r="T96" s="59" t="e">
        <f t="shared" si="10"/>
        <v>#N/A</v>
      </c>
      <c r="U96" s="59" t="e">
        <f>SUM(C96:T96)</f>
        <v>#N/A</v>
      </c>
    </row>
    <row r="97" spans="1:21">
      <c r="A97" s="44" t="s">
        <v>56</v>
      </c>
      <c r="B97" s="45"/>
      <c r="C97" s="153"/>
      <c r="D97" s="153"/>
      <c r="E97" s="153"/>
      <c r="F97" s="153"/>
      <c r="G97" s="153"/>
      <c r="H97" s="153"/>
      <c r="I97" s="153"/>
      <c r="J97" s="153"/>
      <c r="K97" s="153"/>
      <c r="L97" s="153"/>
      <c r="M97" s="153"/>
      <c r="N97" s="153"/>
      <c r="O97" s="153"/>
      <c r="P97" s="153"/>
      <c r="Q97" s="153"/>
      <c r="R97" s="153"/>
      <c r="S97" s="153"/>
      <c r="T97" s="153"/>
      <c r="U97" s="59">
        <f t="shared" ref="U97:U99" si="11">SUM(C97:T97)</f>
        <v>0</v>
      </c>
    </row>
    <row r="98" spans="1:21">
      <c r="A98" s="44" t="s">
        <v>57</v>
      </c>
      <c r="B98" s="45"/>
      <c r="C98" s="61"/>
      <c r="D98" s="61"/>
      <c r="E98" s="61"/>
      <c r="F98" s="61"/>
      <c r="G98" s="61"/>
      <c r="H98" s="61"/>
      <c r="I98" s="61"/>
      <c r="J98" s="61"/>
      <c r="K98" s="61"/>
      <c r="L98" s="61"/>
      <c r="M98" s="61"/>
      <c r="N98" s="61"/>
      <c r="O98" s="61"/>
      <c r="P98" s="61"/>
      <c r="Q98" s="61"/>
      <c r="R98" s="61"/>
      <c r="S98" s="61"/>
      <c r="T98" s="61"/>
      <c r="U98" s="62">
        <f t="shared" si="11"/>
        <v>0</v>
      </c>
    </row>
    <row r="99" spans="1:21">
      <c r="A99" s="9" t="s">
        <v>58</v>
      </c>
      <c r="B99" s="45"/>
      <c r="C99" s="154"/>
      <c r="D99" s="154"/>
      <c r="E99" s="154"/>
      <c r="F99" s="154"/>
      <c r="G99" s="154"/>
      <c r="H99" s="154"/>
      <c r="I99" s="154"/>
      <c r="J99" s="154"/>
      <c r="K99" s="154"/>
      <c r="L99" s="154"/>
      <c r="M99" s="154"/>
      <c r="N99" s="154"/>
      <c r="O99" s="154"/>
      <c r="P99" s="154"/>
      <c r="Q99" s="154"/>
      <c r="R99" s="154"/>
      <c r="S99" s="154"/>
      <c r="T99" s="155" t="str">
        <f>IF('Terminal Value'!$B$28='Terminal Value'!$A$33,'Terminal Value'!B33,'Terminal Value'!B35)</f>
        <v/>
      </c>
      <c r="U99" s="59">
        <f t="shared" si="11"/>
        <v>0</v>
      </c>
    </row>
    <row r="100" spans="1:21">
      <c r="A100" s="139"/>
      <c r="B100" s="150"/>
      <c r="C100" s="151"/>
      <c r="D100" s="151"/>
      <c r="E100" s="151"/>
      <c r="F100" s="151"/>
      <c r="G100" s="151"/>
      <c r="H100" s="151"/>
      <c r="I100" s="151"/>
      <c r="J100" s="151"/>
      <c r="K100" s="151"/>
      <c r="L100" s="151"/>
      <c r="M100" s="151"/>
      <c r="N100" s="151"/>
      <c r="O100" s="151"/>
      <c r="P100" s="151"/>
      <c r="Q100" s="151"/>
      <c r="R100" s="151"/>
      <c r="S100" s="151"/>
      <c r="T100" s="151"/>
      <c r="U100" s="59"/>
    </row>
    <row r="101" spans="1:21">
      <c r="A101" s="44" t="s">
        <v>60</v>
      </c>
      <c r="B101" s="45" t="s">
        <v>48</v>
      </c>
      <c r="C101" s="63">
        <f t="shared" ref="C101:R101" si="12">C96+C30-C28+C34-C32+C50-C48+C54-C52+C70-C68+C74-C72-C97-C98</f>
        <v>0</v>
      </c>
      <c r="D101" s="63">
        <f t="shared" si="12"/>
        <v>0</v>
      </c>
      <c r="E101" s="63">
        <f t="shared" si="12"/>
        <v>0</v>
      </c>
      <c r="F101" s="63">
        <f t="shared" si="12"/>
        <v>0</v>
      </c>
      <c r="G101" s="63">
        <f t="shared" si="12"/>
        <v>0</v>
      </c>
      <c r="H101" s="63">
        <f t="shared" si="12"/>
        <v>0</v>
      </c>
      <c r="I101" s="63">
        <f t="shared" si="12"/>
        <v>0</v>
      </c>
      <c r="J101" s="63">
        <f t="shared" si="12"/>
        <v>0</v>
      </c>
      <c r="K101" s="63">
        <f t="shared" si="12"/>
        <v>0</v>
      </c>
      <c r="L101" s="63">
        <f t="shared" si="12"/>
        <v>0</v>
      </c>
      <c r="M101" s="63">
        <f t="shared" si="12"/>
        <v>0</v>
      </c>
      <c r="N101" s="63">
        <f t="shared" si="12"/>
        <v>0</v>
      </c>
      <c r="O101" s="63">
        <f t="shared" si="12"/>
        <v>0</v>
      </c>
      <c r="P101" s="63">
        <f t="shared" si="12"/>
        <v>0</v>
      </c>
      <c r="Q101" s="63">
        <f t="shared" si="12"/>
        <v>0</v>
      </c>
      <c r="R101" s="63">
        <f t="shared" si="12"/>
        <v>0</v>
      </c>
      <c r="S101" s="63" t="e">
        <f>S96+S30-S28+S34-S32+S50-S48+S54-S52+S70-S68+S74-S72-S97-S98</f>
        <v>#N/A</v>
      </c>
      <c r="T101" s="113" t="e">
        <f>T96+T30-T28+T34-T32+T50-T48+T54-T52+T70-T68+T74-T72-T97-T98+T99</f>
        <v>#N/A</v>
      </c>
      <c r="U101" s="59" t="e">
        <f>SUM(C101:T101)</f>
        <v>#N/A</v>
      </c>
    </row>
    <row r="102" spans="1:21">
      <c r="A102" s="44" t="s">
        <v>61</v>
      </c>
      <c r="B102" s="45" t="s">
        <v>48</v>
      </c>
      <c r="C102" s="113">
        <f>IFERROR(C101/(1+$B$153)^(C20-$B$12),)</f>
        <v>0</v>
      </c>
      <c r="D102" s="113">
        <f t="shared" ref="D102:T102" si="13">IFERROR(D101/(1+$B$153)^(D20-$B$12),)</f>
        <v>0</v>
      </c>
      <c r="E102" s="113">
        <f t="shared" si="13"/>
        <v>0</v>
      </c>
      <c r="F102" s="113">
        <f t="shared" si="13"/>
        <v>0</v>
      </c>
      <c r="G102" s="113">
        <f t="shared" si="13"/>
        <v>0</v>
      </c>
      <c r="H102" s="113">
        <f t="shared" si="13"/>
        <v>0</v>
      </c>
      <c r="I102" s="113">
        <f t="shared" si="13"/>
        <v>0</v>
      </c>
      <c r="J102" s="113">
        <f t="shared" si="13"/>
        <v>0</v>
      </c>
      <c r="K102" s="113">
        <f t="shared" si="13"/>
        <v>0</v>
      </c>
      <c r="L102" s="113">
        <f t="shared" si="13"/>
        <v>0</v>
      </c>
      <c r="M102" s="113">
        <f t="shared" si="13"/>
        <v>0</v>
      </c>
      <c r="N102" s="113">
        <f t="shared" si="13"/>
        <v>0</v>
      </c>
      <c r="O102" s="113">
        <f t="shared" si="13"/>
        <v>0</v>
      </c>
      <c r="P102" s="113">
        <f t="shared" si="13"/>
        <v>0</v>
      </c>
      <c r="Q102" s="113">
        <f t="shared" si="13"/>
        <v>0</v>
      </c>
      <c r="R102" s="113">
        <f t="shared" si="13"/>
        <v>0</v>
      </c>
      <c r="S102" s="113">
        <f t="shared" si="13"/>
        <v>0</v>
      </c>
      <c r="T102" s="113">
        <f t="shared" si="13"/>
        <v>0</v>
      </c>
      <c r="U102" s="59">
        <f>SUM(C102:T102)</f>
        <v>0</v>
      </c>
    </row>
    <row r="103" spans="1:21">
      <c r="A103" s="46" t="s">
        <v>59</v>
      </c>
      <c r="B103" s="45" t="s">
        <v>48</v>
      </c>
      <c r="C103" s="64">
        <f>SUM($C$102:C102)</f>
        <v>0</v>
      </c>
      <c r="D103" s="64">
        <f>SUM($C$102:D102)</f>
        <v>0</v>
      </c>
      <c r="E103" s="64">
        <f>SUM($C$102:E102)</f>
        <v>0</v>
      </c>
      <c r="F103" s="64">
        <f>SUM($C$102:F102)</f>
        <v>0</v>
      </c>
      <c r="G103" s="64">
        <f>SUM($C$102:G102)</f>
        <v>0</v>
      </c>
      <c r="H103" s="64">
        <f>SUM($C$102:H102)</f>
        <v>0</v>
      </c>
      <c r="I103" s="64">
        <f>SUM($C$102:I102)</f>
        <v>0</v>
      </c>
      <c r="J103" s="64">
        <f>SUM($C$102:J102)</f>
        <v>0</v>
      </c>
      <c r="K103" s="64">
        <f>SUM($C$102:K102)</f>
        <v>0</v>
      </c>
      <c r="L103" s="64">
        <f>SUM($C$102:L102)</f>
        <v>0</v>
      </c>
      <c r="M103" s="64">
        <f>SUM($C$102:M102)</f>
        <v>0</v>
      </c>
      <c r="N103" s="64">
        <f>SUM($C$102:N102)</f>
        <v>0</v>
      </c>
      <c r="O103" s="64">
        <f>SUM($C$102:O102)</f>
        <v>0</v>
      </c>
      <c r="P103" s="64">
        <f>SUM($C$102:P102)</f>
        <v>0</v>
      </c>
      <c r="Q103" s="64">
        <f>SUM($C$102:Q102)</f>
        <v>0</v>
      </c>
      <c r="R103" s="64">
        <f>SUM($C$102:R102)</f>
        <v>0</v>
      </c>
      <c r="S103" s="64">
        <f>SUM($C$102:S102)</f>
        <v>0</v>
      </c>
      <c r="T103" s="64">
        <f>SUM($C$102:T102)</f>
        <v>0</v>
      </c>
      <c r="U103" s="59">
        <f>T103</f>
        <v>0</v>
      </c>
    </row>
    <row r="104" spans="1:21">
      <c r="A104" s="9"/>
      <c r="B104" s="8"/>
      <c r="C104" s="7"/>
      <c r="D104" s="7"/>
      <c r="E104" s="7"/>
      <c r="F104" s="7"/>
      <c r="G104" s="7"/>
      <c r="H104" s="7"/>
      <c r="I104" s="7"/>
      <c r="J104" s="7"/>
      <c r="K104" s="7"/>
      <c r="L104" s="7"/>
      <c r="M104" s="7"/>
      <c r="N104" s="7"/>
      <c r="O104" s="7"/>
      <c r="P104" s="7"/>
      <c r="Q104" s="7"/>
      <c r="R104" s="7"/>
      <c r="S104" s="7"/>
      <c r="T104" s="7"/>
      <c r="U104" s="7"/>
    </row>
    <row r="105" spans="1:21">
      <c r="A105" s="9" t="s">
        <v>53</v>
      </c>
      <c r="B105" s="45" t="s">
        <v>48</v>
      </c>
      <c r="C105" s="67">
        <f>T103</f>
        <v>0</v>
      </c>
      <c r="D105" s="7"/>
      <c r="E105" s="7"/>
      <c r="F105" s="7"/>
      <c r="G105" s="7"/>
      <c r="H105" s="7"/>
      <c r="I105" s="7"/>
      <c r="J105" s="7"/>
      <c r="K105" s="7"/>
      <c r="L105" s="7"/>
      <c r="M105" s="7"/>
      <c r="N105" s="7"/>
      <c r="O105" s="7"/>
      <c r="P105" s="7"/>
      <c r="Q105" s="7"/>
      <c r="R105" s="7"/>
      <c r="S105" s="7"/>
      <c r="T105" s="7"/>
      <c r="U105" s="7"/>
    </row>
    <row r="107" spans="1:21">
      <c r="A107" s="32"/>
      <c r="B107" s="124"/>
      <c r="C107" s="124"/>
      <c r="D107" s="26"/>
      <c r="E107" s="26"/>
      <c r="F107" s="26"/>
      <c r="G107" s="26"/>
      <c r="H107" s="26"/>
      <c r="I107" s="26"/>
      <c r="J107" s="26"/>
      <c r="K107" s="26"/>
      <c r="L107" s="26"/>
      <c r="M107" s="26"/>
      <c r="N107" s="26"/>
      <c r="O107" s="26"/>
      <c r="P107" s="26"/>
      <c r="Q107" s="26"/>
      <c r="R107" s="26"/>
      <c r="S107" s="26"/>
      <c r="T107" s="26"/>
      <c r="U107" s="26"/>
    </row>
    <row r="108" spans="1:21">
      <c r="A108" s="30"/>
      <c r="B108" s="140" t="s">
        <v>6</v>
      </c>
      <c r="C108" s="156">
        <f t="shared" ref="C108:T108" si="14">C20</f>
        <v>2021</v>
      </c>
      <c r="D108" s="156">
        <f t="shared" si="14"/>
        <v>2022</v>
      </c>
      <c r="E108" s="156">
        <f t="shared" si="14"/>
        <v>2023</v>
      </c>
      <c r="F108" s="156">
        <f t="shared" si="14"/>
        <v>2024</v>
      </c>
      <c r="G108" s="156">
        <f t="shared" si="14"/>
        <v>2025</v>
      </c>
      <c r="H108" s="156">
        <f t="shared" si="14"/>
        <v>2026</v>
      </c>
      <c r="I108" s="156">
        <f t="shared" si="14"/>
        <v>2027</v>
      </c>
      <c r="J108" s="156">
        <f t="shared" si="14"/>
        <v>2028</v>
      </c>
      <c r="K108" s="156">
        <f t="shared" si="14"/>
        <v>2029</v>
      </c>
      <c r="L108" s="156">
        <f t="shared" si="14"/>
        <v>2030</v>
      </c>
      <c r="M108" s="156">
        <f t="shared" si="14"/>
        <v>2031</v>
      </c>
      <c r="N108" s="156">
        <f t="shared" si="14"/>
        <v>2032</v>
      </c>
      <c r="O108" s="156">
        <f t="shared" si="14"/>
        <v>2033</v>
      </c>
      <c r="P108" s="156">
        <f t="shared" si="14"/>
        <v>2034</v>
      </c>
      <c r="Q108" s="156">
        <f t="shared" si="14"/>
        <v>2035</v>
      </c>
      <c r="R108" s="156">
        <f t="shared" si="14"/>
        <v>2036</v>
      </c>
      <c r="S108" s="156">
        <f t="shared" si="14"/>
        <v>2037</v>
      </c>
      <c r="T108" s="156">
        <f t="shared" si="14"/>
        <v>2038</v>
      </c>
      <c r="U108" s="70" t="s">
        <v>5</v>
      </c>
    </row>
    <row r="109" spans="1:21">
      <c r="A109" s="30"/>
      <c r="B109" s="143"/>
      <c r="C109" s="144"/>
      <c r="D109" s="144"/>
      <c r="E109" s="144"/>
      <c r="F109" s="144"/>
      <c r="G109" s="144"/>
      <c r="H109" s="144"/>
      <c r="I109" s="144"/>
      <c r="J109" s="144"/>
      <c r="K109" s="144"/>
      <c r="L109" s="144"/>
      <c r="M109" s="144"/>
      <c r="N109" s="144"/>
      <c r="O109" s="144"/>
      <c r="P109" s="144"/>
      <c r="Q109" s="144"/>
      <c r="R109" s="144"/>
      <c r="S109" s="144"/>
      <c r="T109" s="144"/>
      <c r="U109" s="144"/>
    </row>
    <row r="110" spans="1:21">
      <c r="A110" s="52" t="s">
        <v>37</v>
      </c>
      <c r="B110" s="157"/>
      <c r="C110" s="157"/>
      <c r="D110" s="157"/>
      <c r="E110" s="157"/>
      <c r="F110" s="157"/>
      <c r="G110" s="157"/>
      <c r="H110" s="157"/>
      <c r="I110" s="157"/>
      <c r="J110" s="157"/>
      <c r="K110" s="157"/>
      <c r="L110" s="157"/>
      <c r="M110" s="157"/>
      <c r="N110" s="157"/>
      <c r="O110" s="157"/>
      <c r="P110" s="157"/>
      <c r="Q110" s="157"/>
      <c r="R110" s="157"/>
      <c r="S110" s="157"/>
      <c r="T110" s="157"/>
      <c r="U110" s="157"/>
    </row>
    <row r="111" spans="1:21">
      <c r="A111" s="30"/>
      <c r="B111" s="143"/>
      <c r="C111" s="144"/>
      <c r="D111" s="144"/>
      <c r="E111" s="144"/>
      <c r="F111" s="144"/>
      <c r="G111" s="144"/>
      <c r="H111" s="144"/>
      <c r="I111" s="144"/>
      <c r="J111" s="144"/>
      <c r="K111" s="144"/>
      <c r="L111" s="144"/>
      <c r="M111" s="144"/>
      <c r="N111" s="144"/>
      <c r="O111" s="144"/>
      <c r="P111" s="144"/>
      <c r="Q111" s="144"/>
      <c r="R111" s="144"/>
      <c r="S111" s="144"/>
      <c r="T111" s="144"/>
      <c r="U111" s="144"/>
    </row>
    <row r="112" spans="1:21">
      <c r="A112" s="145" t="s">
        <v>24</v>
      </c>
      <c r="B112" s="140" t="s">
        <v>48</v>
      </c>
      <c r="C112" s="158">
        <f>C26+C46</f>
        <v>0</v>
      </c>
      <c r="D112" s="158">
        <f>D26+D46</f>
        <v>0</v>
      </c>
      <c r="E112" s="158">
        <f t="shared" ref="E112:T112" si="15">E26+E46</f>
        <v>0</v>
      </c>
      <c r="F112" s="158">
        <f t="shared" si="15"/>
        <v>0</v>
      </c>
      <c r="G112" s="158">
        <f t="shared" si="15"/>
        <v>0</v>
      </c>
      <c r="H112" s="158">
        <f t="shared" si="15"/>
        <v>0</v>
      </c>
      <c r="I112" s="158">
        <f t="shared" si="15"/>
        <v>0</v>
      </c>
      <c r="J112" s="158">
        <f t="shared" si="15"/>
        <v>0</v>
      </c>
      <c r="K112" s="158">
        <f t="shared" si="15"/>
        <v>0</v>
      </c>
      <c r="L112" s="158">
        <f t="shared" si="15"/>
        <v>0</v>
      </c>
      <c r="M112" s="158">
        <f t="shared" si="15"/>
        <v>0</v>
      </c>
      <c r="N112" s="158">
        <f t="shared" si="15"/>
        <v>0</v>
      </c>
      <c r="O112" s="158">
        <f t="shared" si="15"/>
        <v>0</v>
      </c>
      <c r="P112" s="158">
        <f t="shared" si="15"/>
        <v>0</v>
      </c>
      <c r="Q112" s="158">
        <f t="shared" si="15"/>
        <v>0</v>
      </c>
      <c r="R112" s="158">
        <f t="shared" si="15"/>
        <v>0</v>
      </c>
      <c r="S112" s="158">
        <f t="shared" si="15"/>
        <v>0</v>
      </c>
      <c r="T112" s="158">
        <f t="shared" si="15"/>
        <v>0</v>
      </c>
      <c r="U112" s="72">
        <f>SUM(C112:O112)</f>
        <v>0</v>
      </c>
    </row>
    <row r="113" spans="1:21">
      <c r="A113" s="30"/>
      <c r="B113" s="143"/>
      <c r="C113" s="159"/>
      <c r="D113" s="159"/>
      <c r="E113" s="159"/>
      <c r="F113" s="159"/>
      <c r="G113" s="159"/>
      <c r="H113" s="159"/>
      <c r="I113" s="159"/>
      <c r="J113" s="159"/>
      <c r="K113" s="159"/>
      <c r="L113" s="159"/>
      <c r="M113" s="159"/>
      <c r="N113" s="159"/>
      <c r="O113" s="159"/>
      <c r="P113" s="159"/>
      <c r="Q113" s="159"/>
      <c r="R113" s="159"/>
      <c r="S113" s="159"/>
      <c r="T113" s="159"/>
      <c r="U113" s="73"/>
    </row>
    <row r="114" spans="1:21">
      <c r="A114" s="5" t="s">
        <v>18</v>
      </c>
      <c r="B114" s="140" t="s">
        <v>48</v>
      </c>
      <c r="C114" s="158">
        <f>C50+C30</f>
        <v>0</v>
      </c>
      <c r="D114" s="158">
        <f t="shared" ref="D114:T114" si="16">D50+D30</f>
        <v>0</v>
      </c>
      <c r="E114" s="158">
        <f t="shared" si="16"/>
        <v>0</v>
      </c>
      <c r="F114" s="158">
        <f t="shared" si="16"/>
        <v>0</v>
      </c>
      <c r="G114" s="158">
        <f t="shared" si="16"/>
        <v>0</v>
      </c>
      <c r="H114" s="158">
        <f t="shared" si="16"/>
        <v>0</v>
      </c>
      <c r="I114" s="158">
        <f t="shared" si="16"/>
        <v>0</v>
      </c>
      <c r="J114" s="158">
        <f t="shared" si="16"/>
        <v>0</v>
      </c>
      <c r="K114" s="158">
        <f t="shared" si="16"/>
        <v>0</v>
      </c>
      <c r="L114" s="158">
        <f t="shared" si="16"/>
        <v>0</v>
      </c>
      <c r="M114" s="158">
        <f t="shared" si="16"/>
        <v>0</v>
      </c>
      <c r="N114" s="158">
        <f t="shared" si="16"/>
        <v>0</v>
      </c>
      <c r="O114" s="158">
        <f t="shared" si="16"/>
        <v>0</v>
      </c>
      <c r="P114" s="158">
        <f t="shared" si="16"/>
        <v>0</v>
      </c>
      <c r="Q114" s="158">
        <f t="shared" si="16"/>
        <v>0</v>
      </c>
      <c r="R114" s="158">
        <f t="shared" si="16"/>
        <v>0</v>
      </c>
      <c r="S114" s="158">
        <f t="shared" si="16"/>
        <v>0</v>
      </c>
      <c r="T114" s="158">
        <f t="shared" si="16"/>
        <v>0</v>
      </c>
      <c r="U114" s="72">
        <f>SUM(C114:O114)</f>
        <v>0</v>
      </c>
    </row>
    <row r="115" spans="1:21">
      <c r="A115" s="30"/>
      <c r="B115" s="143"/>
      <c r="C115" s="159"/>
      <c r="D115" s="159"/>
      <c r="E115" s="159"/>
      <c r="F115" s="159"/>
      <c r="G115" s="159"/>
      <c r="H115" s="159"/>
      <c r="I115" s="159"/>
      <c r="J115" s="159"/>
      <c r="K115" s="159"/>
      <c r="L115" s="159"/>
      <c r="M115" s="159"/>
      <c r="N115" s="159"/>
      <c r="O115" s="159"/>
      <c r="P115" s="159"/>
      <c r="Q115" s="159"/>
      <c r="R115" s="159"/>
      <c r="S115" s="159"/>
      <c r="T115" s="159"/>
      <c r="U115" s="160"/>
    </row>
    <row r="116" spans="1:21">
      <c r="A116" s="5" t="s">
        <v>19</v>
      </c>
      <c r="B116" s="140" t="s">
        <v>48</v>
      </c>
      <c r="C116" s="158">
        <f t="shared" ref="C116:T116" si="17">C34+C54</f>
        <v>0</v>
      </c>
      <c r="D116" s="158">
        <f t="shared" si="17"/>
        <v>0</v>
      </c>
      <c r="E116" s="158">
        <f t="shared" si="17"/>
        <v>0</v>
      </c>
      <c r="F116" s="158">
        <f t="shared" si="17"/>
        <v>0</v>
      </c>
      <c r="G116" s="158">
        <f t="shared" si="17"/>
        <v>0</v>
      </c>
      <c r="H116" s="158">
        <f t="shared" si="17"/>
        <v>0</v>
      </c>
      <c r="I116" s="158">
        <f t="shared" si="17"/>
        <v>0</v>
      </c>
      <c r="J116" s="158">
        <f t="shared" si="17"/>
        <v>0</v>
      </c>
      <c r="K116" s="158">
        <f t="shared" si="17"/>
        <v>0</v>
      </c>
      <c r="L116" s="158">
        <f t="shared" si="17"/>
        <v>0</v>
      </c>
      <c r="M116" s="158">
        <f t="shared" si="17"/>
        <v>0</v>
      </c>
      <c r="N116" s="158">
        <f t="shared" si="17"/>
        <v>0</v>
      </c>
      <c r="O116" s="158">
        <f t="shared" si="17"/>
        <v>0</v>
      </c>
      <c r="P116" s="158">
        <f t="shared" si="17"/>
        <v>0</v>
      </c>
      <c r="Q116" s="158">
        <f t="shared" si="17"/>
        <v>0</v>
      </c>
      <c r="R116" s="158">
        <f t="shared" si="17"/>
        <v>0</v>
      </c>
      <c r="S116" s="158">
        <f t="shared" si="17"/>
        <v>0</v>
      </c>
      <c r="T116" s="158">
        <f t="shared" si="17"/>
        <v>0</v>
      </c>
      <c r="U116" s="72">
        <f>SUM(C116:O116)</f>
        <v>0</v>
      </c>
    </row>
    <row r="117" spans="1:21">
      <c r="A117" s="30"/>
      <c r="B117" s="143"/>
      <c r="C117" s="159"/>
      <c r="D117" s="159"/>
      <c r="E117" s="159"/>
      <c r="F117" s="159"/>
      <c r="G117" s="159"/>
      <c r="H117" s="159"/>
      <c r="I117" s="159"/>
      <c r="J117" s="159"/>
      <c r="K117" s="159"/>
      <c r="L117" s="159"/>
      <c r="M117" s="159"/>
      <c r="N117" s="159"/>
      <c r="O117" s="159"/>
      <c r="P117" s="159"/>
      <c r="Q117" s="159"/>
      <c r="R117" s="159"/>
      <c r="S117" s="159"/>
      <c r="T117" s="159"/>
      <c r="U117" s="160"/>
    </row>
    <row r="118" spans="1:21">
      <c r="A118" s="145" t="s">
        <v>20</v>
      </c>
      <c r="B118" s="140" t="s">
        <v>48</v>
      </c>
      <c r="C118" s="158">
        <f t="shared" ref="C118:T118" si="18">C36+C56</f>
        <v>0</v>
      </c>
      <c r="D118" s="158">
        <f t="shared" si="18"/>
        <v>0</v>
      </c>
      <c r="E118" s="158">
        <f t="shared" si="18"/>
        <v>0</v>
      </c>
      <c r="F118" s="158">
        <f t="shared" si="18"/>
        <v>0</v>
      </c>
      <c r="G118" s="158">
        <f t="shared" si="18"/>
        <v>0</v>
      </c>
      <c r="H118" s="158">
        <f t="shared" si="18"/>
        <v>0</v>
      </c>
      <c r="I118" s="158">
        <f t="shared" si="18"/>
        <v>0</v>
      </c>
      <c r="J118" s="158">
        <f t="shared" si="18"/>
        <v>0</v>
      </c>
      <c r="K118" s="158">
        <f t="shared" si="18"/>
        <v>0</v>
      </c>
      <c r="L118" s="158">
        <f t="shared" si="18"/>
        <v>0</v>
      </c>
      <c r="M118" s="158">
        <f t="shared" si="18"/>
        <v>0</v>
      </c>
      <c r="N118" s="158">
        <f t="shared" si="18"/>
        <v>0</v>
      </c>
      <c r="O118" s="158">
        <f t="shared" si="18"/>
        <v>0</v>
      </c>
      <c r="P118" s="158">
        <f t="shared" si="18"/>
        <v>0</v>
      </c>
      <c r="Q118" s="158">
        <f t="shared" si="18"/>
        <v>0</v>
      </c>
      <c r="R118" s="158">
        <f t="shared" si="18"/>
        <v>0</v>
      </c>
      <c r="S118" s="158">
        <f t="shared" si="18"/>
        <v>0</v>
      </c>
      <c r="T118" s="158">
        <f t="shared" si="18"/>
        <v>0</v>
      </c>
      <c r="U118" s="72">
        <f>SUM(C118:O118)</f>
        <v>0</v>
      </c>
    </row>
    <row r="119" spans="1:21">
      <c r="A119" s="30"/>
      <c r="B119" s="143"/>
      <c r="C119" s="159"/>
      <c r="D119" s="159"/>
      <c r="E119" s="159"/>
      <c r="F119" s="159"/>
      <c r="G119" s="159"/>
      <c r="H119" s="159"/>
      <c r="I119" s="159"/>
      <c r="J119" s="159"/>
      <c r="K119" s="159"/>
      <c r="L119" s="159"/>
      <c r="M119" s="159"/>
      <c r="N119" s="159"/>
      <c r="O119" s="159"/>
      <c r="P119" s="159"/>
      <c r="Q119" s="159"/>
      <c r="R119" s="159"/>
      <c r="S119" s="159"/>
      <c r="T119" s="159"/>
      <c r="U119" s="73"/>
    </row>
    <row r="120" spans="1:21">
      <c r="A120" s="145" t="s">
        <v>21</v>
      </c>
      <c r="B120" s="140" t="s">
        <v>48</v>
      </c>
      <c r="C120" s="158">
        <f t="shared" ref="C120:T120" si="19">C38+C58</f>
        <v>0</v>
      </c>
      <c r="D120" s="158">
        <f t="shared" si="19"/>
        <v>0</v>
      </c>
      <c r="E120" s="158">
        <f t="shared" si="19"/>
        <v>0</v>
      </c>
      <c r="F120" s="158">
        <f t="shared" si="19"/>
        <v>0</v>
      </c>
      <c r="G120" s="158">
        <f t="shared" si="19"/>
        <v>0</v>
      </c>
      <c r="H120" s="158">
        <f t="shared" si="19"/>
        <v>0</v>
      </c>
      <c r="I120" s="158">
        <f t="shared" si="19"/>
        <v>0</v>
      </c>
      <c r="J120" s="158">
        <f t="shared" si="19"/>
        <v>0</v>
      </c>
      <c r="K120" s="158">
        <f t="shared" si="19"/>
        <v>0</v>
      </c>
      <c r="L120" s="158">
        <f t="shared" si="19"/>
        <v>0</v>
      </c>
      <c r="M120" s="158">
        <f t="shared" si="19"/>
        <v>0</v>
      </c>
      <c r="N120" s="158">
        <f t="shared" si="19"/>
        <v>0</v>
      </c>
      <c r="O120" s="158">
        <f t="shared" si="19"/>
        <v>0</v>
      </c>
      <c r="P120" s="158">
        <f t="shared" si="19"/>
        <v>0</v>
      </c>
      <c r="Q120" s="158">
        <f t="shared" si="19"/>
        <v>0</v>
      </c>
      <c r="R120" s="158">
        <f t="shared" si="19"/>
        <v>0</v>
      </c>
      <c r="S120" s="158">
        <f t="shared" si="19"/>
        <v>0</v>
      </c>
      <c r="T120" s="158">
        <f t="shared" si="19"/>
        <v>0</v>
      </c>
      <c r="U120" s="72">
        <f>SUM(C120:O120)</f>
        <v>0</v>
      </c>
    </row>
    <row r="121" spans="1:21">
      <c r="A121" s="30"/>
      <c r="B121" s="143"/>
      <c r="C121" s="159"/>
      <c r="D121" s="159"/>
      <c r="E121" s="159"/>
      <c r="F121" s="159"/>
      <c r="G121" s="159"/>
      <c r="H121" s="159"/>
      <c r="I121" s="159"/>
      <c r="J121" s="159"/>
      <c r="K121" s="159"/>
      <c r="L121" s="159"/>
      <c r="M121" s="159"/>
      <c r="N121" s="159"/>
      <c r="O121" s="159"/>
      <c r="P121" s="159"/>
      <c r="Q121" s="159"/>
      <c r="R121" s="159"/>
      <c r="S121" s="159"/>
      <c r="T121" s="159"/>
      <c r="U121" s="160"/>
    </row>
    <row r="122" spans="1:21">
      <c r="A122" s="145" t="s">
        <v>22</v>
      </c>
      <c r="B122" s="140" t="s">
        <v>48</v>
      </c>
      <c r="C122" s="158">
        <f t="shared" ref="C122:T122" si="20">C40+C60</f>
        <v>0</v>
      </c>
      <c r="D122" s="158">
        <f t="shared" si="20"/>
        <v>0</v>
      </c>
      <c r="E122" s="158">
        <f t="shared" si="20"/>
        <v>0</v>
      </c>
      <c r="F122" s="158">
        <f t="shared" si="20"/>
        <v>0</v>
      </c>
      <c r="G122" s="158">
        <f t="shared" si="20"/>
        <v>0</v>
      </c>
      <c r="H122" s="158">
        <f t="shared" si="20"/>
        <v>0</v>
      </c>
      <c r="I122" s="158">
        <f t="shared" si="20"/>
        <v>0</v>
      </c>
      <c r="J122" s="158">
        <f t="shared" si="20"/>
        <v>0</v>
      </c>
      <c r="K122" s="158">
        <f t="shared" si="20"/>
        <v>0</v>
      </c>
      <c r="L122" s="158">
        <f t="shared" si="20"/>
        <v>0</v>
      </c>
      <c r="M122" s="158">
        <f t="shared" si="20"/>
        <v>0</v>
      </c>
      <c r="N122" s="158">
        <f t="shared" si="20"/>
        <v>0</v>
      </c>
      <c r="O122" s="158">
        <f t="shared" si="20"/>
        <v>0</v>
      </c>
      <c r="P122" s="158">
        <f t="shared" si="20"/>
        <v>0</v>
      </c>
      <c r="Q122" s="158">
        <f t="shared" si="20"/>
        <v>0</v>
      </c>
      <c r="R122" s="158">
        <f t="shared" si="20"/>
        <v>0</v>
      </c>
      <c r="S122" s="158">
        <f t="shared" si="20"/>
        <v>0</v>
      </c>
      <c r="T122" s="158">
        <f t="shared" si="20"/>
        <v>0</v>
      </c>
      <c r="U122" s="72">
        <f>SUM(C122:O122)</f>
        <v>0</v>
      </c>
    </row>
    <row r="123" spans="1:21">
      <c r="A123" s="30"/>
      <c r="B123" s="143"/>
      <c r="C123" s="159"/>
      <c r="D123" s="159"/>
      <c r="E123" s="159"/>
      <c r="F123" s="159"/>
      <c r="G123" s="159"/>
      <c r="H123" s="159"/>
      <c r="I123" s="159"/>
      <c r="J123" s="159"/>
      <c r="K123" s="159"/>
      <c r="L123" s="159"/>
      <c r="M123" s="159"/>
      <c r="N123" s="159"/>
      <c r="O123" s="159"/>
      <c r="P123" s="159"/>
      <c r="Q123" s="159"/>
      <c r="R123" s="159"/>
      <c r="S123" s="159"/>
      <c r="T123" s="159"/>
      <c r="U123" s="160"/>
    </row>
    <row r="124" spans="1:21">
      <c r="A124" s="145" t="s">
        <v>52</v>
      </c>
      <c r="B124" s="140" t="s">
        <v>48</v>
      </c>
      <c r="C124" s="158">
        <f t="shared" ref="C124:T124" si="21">C42+C62</f>
        <v>0</v>
      </c>
      <c r="D124" s="158">
        <f t="shared" si="21"/>
        <v>0</v>
      </c>
      <c r="E124" s="158">
        <f t="shared" si="21"/>
        <v>0</v>
      </c>
      <c r="F124" s="158">
        <f t="shared" si="21"/>
        <v>0</v>
      </c>
      <c r="G124" s="158">
        <f t="shared" si="21"/>
        <v>0</v>
      </c>
      <c r="H124" s="158">
        <f t="shared" si="21"/>
        <v>0</v>
      </c>
      <c r="I124" s="158">
        <f t="shared" si="21"/>
        <v>0</v>
      </c>
      <c r="J124" s="158">
        <f t="shared" si="21"/>
        <v>0</v>
      </c>
      <c r="K124" s="158">
        <f t="shared" si="21"/>
        <v>0</v>
      </c>
      <c r="L124" s="158">
        <f t="shared" si="21"/>
        <v>0</v>
      </c>
      <c r="M124" s="158">
        <f t="shared" si="21"/>
        <v>0</v>
      </c>
      <c r="N124" s="158">
        <f t="shared" si="21"/>
        <v>0</v>
      </c>
      <c r="O124" s="158">
        <f t="shared" si="21"/>
        <v>0</v>
      </c>
      <c r="P124" s="158">
        <f t="shared" si="21"/>
        <v>0</v>
      </c>
      <c r="Q124" s="158">
        <f t="shared" si="21"/>
        <v>0</v>
      </c>
      <c r="R124" s="158">
        <f t="shared" si="21"/>
        <v>0</v>
      </c>
      <c r="S124" s="158">
        <f t="shared" si="21"/>
        <v>0</v>
      </c>
      <c r="T124" s="158">
        <f t="shared" si="21"/>
        <v>0</v>
      </c>
      <c r="U124" s="72">
        <f>SUM(C124:O124)</f>
        <v>0</v>
      </c>
    </row>
    <row r="127" spans="1:21">
      <c r="A127" s="30"/>
      <c r="B127" s="140" t="s">
        <v>6</v>
      </c>
      <c r="C127" s="156">
        <f>C108</f>
        <v>2021</v>
      </c>
      <c r="D127" s="156">
        <f t="shared" ref="D127:T127" si="22">D108</f>
        <v>2022</v>
      </c>
      <c r="E127" s="156">
        <f t="shared" si="22"/>
        <v>2023</v>
      </c>
      <c r="F127" s="156">
        <f t="shared" si="22"/>
        <v>2024</v>
      </c>
      <c r="G127" s="156">
        <f t="shared" si="22"/>
        <v>2025</v>
      </c>
      <c r="H127" s="156">
        <f t="shared" si="22"/>
        <v>2026</v>
      </c>
      <c r="I127" s="156">
        <f t="shared" si="22"/>
        <v>2027</v>
      </c>
      <c r="J127" s="156">
        <f t="shared" si="22"/>
        <v>2028</v>
      </c>
      <c r="K127" s="156">
        <f t="shared" si="22"/>
        <v>2029</v>
      </c>
      <c r="L127" s="156">
        <f t="shared" si="22"/>
        <v>2030</v>
      </c>
      <c r="M127" s="156">
        <f t="shared" si="22"/>
        <v>2031</v>
      </c>
      <c r="N127" s="156">
        <f t="shared" si="22"/>
        <v>2032</v>
      </c>
      <c r="O127" s="156">
        <f t="shared" si="22"/>
        <v>2033</v>
      </c>
      <c r="P127" s="156">
        <f t="shared" si="22"/>
        <v>2034</v>
      </c>
      <c r="Q127" s="156">
        <f t="shared" si="22"/>
        <v>2035</v>
      </c>
      <c r="R127" s="156">
        <f t="shared" si="22"/>
        <v>2036</v>
      </c>
      <c r="S127" s="156">
        <f t="shared" si="22"/>
        <v>2037</v>
      </c>
      <c r="T127" s="156">
        <f t="shared" si="22"/>
        <v>2038</v>
      </c>
      <c r="U127" s="70" t="s">
        <v>5</v>
      </c>
    </row>
    <row r="128" spans="1:21">
      <c r="A128" s="30"/>
      <c r="B128" s="143"/>
      <c r="C128" s="144"/>
      <c r="D128" s="144"/>
      <c r="E128" s="144"/>
      <c r="F128" s="144"/>
      <c r="G128" s="144"/>
      <c r="H128" s="144"/>
      <c r="I128" s="144"/>
      <c r="J128" s="144"/>
      <c r="K128" s="144"/>
      <c r="L128" s="144"/>
      <c r="M128" s="144"/>
      <c r="N128" s="144"/>
      <c r="O128" s="144"/>
      <c r="P128" s="144"/>
      <c r="Q128" s="144"/>
      <c r="R128" s="144"/>
      <c r="S128" s="144"/>
      <c r="T128" s="144"/>
      <c r="U128" s="144"/>
    </row>
    <row r="129" spans="1:16384">
      <c r="A129" s="68" t="s">
        <v>71</v>
      </c>
      <c r="B129" s="138"/>
      <c r="C129" s="138"/>
      <c r="D129" s="138"/>
      <c r="E129" s="138"/>
      <c r="F129" s="138"/>
      <c r="G129" s="138"/>
      <c r="H129" s="138"/>
      <c r="I129" s="138"/>
      <c r="J129" s="138"/>
      <c r="K129" s="138"/>
      <c r="L129" s="138"/>
      <c r="M129" s="138"/>
      <c r="N129" s="138"/>
      <c r="O129" s="138"/>
      <c r="P129" s="138"/>
      <c r="Q129" s="138"/>
      <c r="R129" s="138"/>
      <c r="S129" s="138"/>
      <c r="T129" s="138"/>
      <c r="U129" s="138"/>
    </row>
    <row r="130" spans="1:16384">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61"/>
      <c r="BO130" s="161"/>
      <c r="BP130" s="161"/>
      <c r="BQ130" s="161"/>
      <c r="BR130" s="161"/>
      <c r="BS130" s="161"/>
      <c r="BT130" s="161"/>
      <c r="BU130" s="161"/>
      <c r="BV130" s="161"/>
      <c r="BW130" s="161"/>
      <c r="BX130" s="161"/>
      <c r="BY130" s="161"/>
      <c r="BZ130" s="161"/>
      <c r="CA130" s="161"/>
      <c r="CB130" s="161"/>
      <c r="CC130" s="161"/>
      <c r="CD130" s="161"/>
      <c r="CE130" s="161"/>
      <c r="CF130" s="161"/>
      <c r="CG130" s="161"/>
      <c r="CH130" s="161"/>
      <c r="CI130" s="161"/>
      <c r="CJ130" s="161"/>
      <c r="CK130" s="161"/>
      <c r="CL130" s="161"/>
      <c r="CM130" s="161"/>
      <c r="CN130" s="161"/>
      <c r="CO130" s="161"/>
      <c r="CP130" s="161"/>
      <c r="CQ130" s="161"/>
      <c r="CR130" s="161"/>
      <c r="CS130" s="161"/>
      <c r="CT130" s="161"/>
      <c r="CU130" s="161"/>
      <c r="CV130" s="161"/>
      <c r="CW130" s="161"/>
      <c r="CX130" s="161"/>
      <c r="CY130" s="161"/>
      <c r="CZ130" s="161"/>
      <c r="DA130" s="161"/>
      <c r="DB130" s="161"/>
      <c r="DC130" s="161"/>
      <c r="DD130" s="161"/>
      <c r="DE130" s="161"/>
      <c r="DF130" s="161"/>
      <c r="DG130" s="161"/>
      <c r="DH130" s="161"/>
      <c r="DI130" s="161"/>
      <c r="DJ130" s="161"/>
      <c r="DK130" s="161"/>
      <c r="DL130" s="161"/>
      <c r="DM130" s="161"/>
      <c r="DN130" s="161"/>
      <c r="DO130" s="161"/>
      <c r="DP130" s="161"/>
      <c r="DQ130" s="161"/>
      <c r="DR130" s="161"/>
      <c r="DS130" s="161"/>
      <c r="DT130" s="161"/>
      <c r="DU130" s="161"/>
      <c r="DV130" s="161"/>
      <c r="DW130" s="161"/>
      <c r="DX130" s="161"/>
      <c r="DY130" s="161"/>
      <c r="DZ130" s="161"/>
      <c r="EA130" s="161"/>
      <c r="EB130" s="161"/>
      <c r="EC130" s="161"/>
      <c r="ED130" s="161"/>
      <c r="EE130" s="161"/>
      <c r="EF130" s="161"/>
      <c r="EG130" s="161"/>
      <c r="EH130" s="161"/>
      <c r="EI130" s="161"/>
      <c r="EJ130" s="161"/>
      <c r="EK130" s="161"/>
      <c r="EL130" s="161"/>
      <c r="EM130" s="161"/>
      <c r="EN130" s="161"/>
      <c r="EO130" s="161"/>
      <c r="EP130" s="161"/>
      <c r="EQ130" s="161"/>
      <c r="ER130" s="161"/>
      <c r="ES130" s="161"/>
      <c r="ET130" s="161"/>
      <c r="EU130" s="161"/>
      <c r="EV130" s="161"/>
      <c r="EW130" s="161"/>
      <c r="EX130" s="161"/>
      <c r="EY130" s="161"/>
      <c r="EZ130" s="161"/>
      <c r="FA130" s="161"/>
      <c r="FB130" s="161"/>
      <c r="FC130" s="161"/>
      <c r="FD130" s="161"/>
      <c r="FE130" s="161"/>
      <c r="FF130" s="161"/>
      <c r="FG130" s="161"/>
      <c r="FH130" s="161"/>
      <c r="FI130" s="161"/>
      <c r="FJ130" s="161"/>
      <c r="FK130" s="161"/>
      <c r="FL130" s="161"/>
      <c r="FM130" s="161"/>
      <c r="FN130" s="161"/>
      <c r="FO130" s="161"/>
      <c r="FP130" s="161"/>
      <c r="FQ130" s="161"/>
      <c r="FR130" s="161"/>
      <c r="FS130" s="161"/>
      <c r="FT130" s="161"/>
      <c r="FU130" s="161"/>
      <c r="FV130" s="161"/>
      <c r="FW130" s="161"/>
      <c r="FX130" s="161"/>
      <c r="FY130" s="161"/>
      <c r="FZ130" s="161"/>
      <c r="GA130" s="161"/>
      <c r="GB130" s="161"/>
      <c r="GC130" s="161"/>
      <c r="GD130" s="161"/>
      <c r="GE130" s="161"/>
      <c r="GF130" s="161"/>
      <c r="GG130" s="161"/>
      <c r="GH130" s="161"/>
      <c r="GI130" s="161"/>
      <c r="GJ130" s="161"/>
      <c r="GK130" s="161"/>
      <c r="GL130" s="161"/>
      <c r="GM130" s="161"/>
      <c r="GN130" s="161"/>
      <c r="GO130" s="161"/>
      <c r="GP130" s="161"/>
      <c r="GQ130" s="161"/>
      <c r="GR130" s="161"/>
      <c r="GS130" s="161"/>
      <c r="GT130" s="161"/>
      <c r="GU130" s="161"/>
      <c r="GV130" s="161"/>
      <c r="GW130" s="161"/>
      <c r="GX130" s="161"/>
      <c r="GY130" s="161"/>
      <c r="GZ130" s="161"/>
      <c r="HA130" s="161"/>
      <c r="HB130" s="161"/>
      <c r="HC130" s="161"/>
      <c r="HD130" s="161"/>
      <c r="HE130" s="161"/>
      <c r="HF130" s="161"/>
      <c r="HG130" s="161"/>
      <c r="HH130" s="161"/>
      <c r="HI130" s="161"/>
      <c r="HJ130" s="161"/>
      <c r="HK130" s="161"/>
      <c r="HL130" s="161"/>
      <c r="HM130" s="161"/>
      <c r="HN130" s="161"/>
      <c r="HO130" s="161"/>
      <c r="HP130" s="161"/>
      <c r="HQ130" s="161"/>
      <c r="HR130" s="161"/>
      <c r="HS130" s="161"/>
      <c r="HT130" s="161"/>
      <c r="HU130" s="161"/>
      <c r="HV130" s="161"/>
      <c r="HW130" s="161"/>
      <c r="HX130" s="161"/>
      <c r="HY130" s="161"/>
      <c r="HZ130" s="161"/>
      <c r="IA130" s="161"/>
      <c r="IB130" s="161"/>
      <c r="IC130" s="161"/>
      <c r="ID130" s="161"/>
      <c r="IE130" s="161"/>
      <c r="IF130" s="161"/>
      <c r="IG130" s="161"/>
      <c r="IH130" s="161"/>
      <c r="II130" s="161"/>
      <c r="IJ130" s="161"/>
      <c r="IK130" s="161"/>
      <c r="IL130" s="161"/>
      <c r="IM130" s="161"/>
      <c r="IN130" s="161"/>
      <c r="IO130" s="161"/>
      <c r="IP130" s="161"/>
      <c r="IQ130" s="161"/>
      <c r="IR130" s="161"/>
      <c r="IS130" s="161"/>
      <c r="IT130" s="161"/>
      <c r="IU130" s="161"/>
      <c r="IV130" s="161"/>
      <c r="IW130" s="161"/>
      <c r="IX130" s="161"/>
      <c r="IY130" s="161"/>
      <c r="IZ130" s="161"/>
      <c r="JA130" s="161"/>
      <c r="JB130" s="161"/>
      <c r="JC130" s="161"/>
      <c r="JD130" s="161"/>
      <c r="JE130" s="161"/>
      <c r="JF130" s="161"/>
      <c r="JG130" s="161"/>
      <c r="JH130" s="161"/>
      <c r="JI130" s="161"/>
      <c r="JJ130" s="161"/>
      <c r="JK130" s="161"/>
      <c r="JL130" s="161"/>
      <c r="JM130" s="161"/>
      <c r="JN130" s="161"/>
      <c r="JO130" s="161"/>
      <c r="JP130" s="161"/>
      <c r="JQ130" s="161"/>
      <c r="JR130" s="161"/>
      <c r="JS130" s="161"/>
      <c r="JT130" s="161"/>
      <c r="JU130" s="161"/>
      <c r="JV130" s="161"/>
      <c r="JW130" s="161"/>
      <c r="JX130" s="161"/>
      <c r="JY130" s="161"/>
      <c r="JZ130" s="161"/>
      <c r="KA130" s="161"/>
      <c r="KB130" s="161"/>
      <c r="KC130" s="161"/>
      <c r="KD130" s="161"/>
      <c r="KE130" s="161"/>
      <c r="KF130" s="161"/>
      <c r="KG130" s="161"/>
      <c r="KH130" s="161"/>
      <c r="KI130" s="161"/>
      <c r="KJ130" s="161"/>
      <c r="KK130" s="161"/>
      <c r="KL130" s="161"/>
      <c r="KM130" s="161"/>
      <c r="KN130" s="161"/>
      <c r="KO130" s="161"/>
      <c r="KP130" s="161"/>
      <c r="KQ130" s="161"/>
      <c r="KR130" s="161"/>
      <c r="KS130" s="161"/>
      <c r="KT130" s="161"/>
      <c r="KU130" s="161"/>
      <c r="KV130" s="161"/>
      <c r="KW130" s="161"/>
      <c r="KX130" s="161"/>
      <c r="KY130" s="161"/>
      <c r="KZ130" s="161"/>
      <c r="LA130" s="161"/>
      <c r="LB130" s="161"/>
      <c r="LC130" s="161"/>
      <c r="LD130" s="161"/>
      <c r="LE130" s="161"/>
      <c r="LF130" s="161"/>
      <c r="LG130" s="161"/>
      <c r="LH130" s="161"/>
      <c r="LI130" s="161"/>
      <c r="LJ130" s="161"/>
      <c r="LK130" s="161"/>
      <c r="LL130" s="161"/>
      <c r="LM130" s="161"/>
      <c r="LN130" s="161"/>
      <c r="LO130" s="161"/>
      <c r="LP130" s="161"/>
      <c r="LQ130" s="161"/>
      <c r="LR130" s="161"/>
      <c r="LS130" s="161"/>
      <c r="LT130" s="161"/>
      <c r="LU130" s="161"/>
      <c r="LV130" s="161"/>
      <c r="LW130" s="161"/>
      <c r="LX130" s="161"/>
      <c r="LY130" s="161"/>
      <c r="LZ130" s="161"/>
      <c r="MA130" s="161"/>
      <c r="MB130" s="161"/>
      <c r="MC130" s="161"/>
      <c r="MD130" s="161"/>
      <c r="ME130" s="161"/>
      <c r="MF130" s="161"/>
      <c r="MG130" s="161"/>
      <c r="MH130" s="161"/>
      <c r="MI130" s="161"/>
      <c r="MJ130" s="161"/>
      <c r="MK130" s="161"/>
      <c r="ML130" s="161"/>
      <c r="MM130" s="161"/>
      <c r="MN130" s="161"/>
      <c r="MO130" s="161"/>
      <c r="MP130" s="161"/>
      <c r="MQ130" s="161"/>
      <c r="MR130" s="161"/>
      <c r="MS130" s="161"/>
      <c r="MT130" s="161"/>
      <c r="MU130" s="161"/>
      <c r="MV130" s="161"/>
      <c r="MW130" s="161"/>
      <c r="MX130" s="161"/>
      <c r="MY130" s="161"/>
      <c r="MZ130" s="161"/>
      <c r="NA130" s="161"/>
      <c r="NB130" s="161"/>
      <c r="NC130" s="161"/>
      <c r="ND130" s="161"/>
      <c r="NE130" s="161"/>
      <c r="NF130" s="161"/>
      <c r="NG130" s="161"/>
      <c r="NH130" s="161"/>
      <c r="NI130" s="161"/>
      <c r="NJ130" s="161"/>
      <c r="NK130" s="161"/>
      <c r="NL130" s="161"/>
      <c r="NM130" s="161"/>
      <c r="NN130" s="161"/>
      <c r="NO130" s="161"/>
      <c r="NP130" s="161"/>
      <c r="NQ130" s="161"/>
      <c r="NR130" s="161"/>
      <c r="NS130" s="161"/>
      <c r="NT130" s="161"/>
      <c r="NU130" s="161"/>
      <c r="NV130" s="161"/>
      <c r="NW130" s="161"/>
      <c r="NX130" s="161"/>
      <c r="NY130" s="161"/>
      <c r="NZ130" s="161"/>
      <c r="OA130" s="161"/>
      <c r="OB130" s="161"/>
      <c r="OC130" s="161"/>
      <c r="OD130" s="161"/>
      <c r="OE130" s="161"/>
      <c r="OF130" s="161"/>
      <c r="OG130" s="161"/>
      <c r="OH130" s="161"/>
      <c r="OI130" s="161"/>
      <c r="OJ130" s="161"/>
      <c r="OK130" s="161"/>
      <c r="OL130" s="161"/>
      <c r="OM130" s="161"/>
      <c r="ON130" s="161"/>
      <c r="OO130" s="161"/>
      <c r="OP130" s="161"/>
      <c r="OQ130" s="161"/>
      <c r="OR130" s="161"/>
      <c r="OS130" s="161"/>
      <c r="OT130" s="161"/>
      <c r="OU130" s="161"/>
      <c r="OV130" s="161"/>
      <c r="OW130" s="161"/>
      <c r="OX130" s="161"/>
      <c r="OY130" s="161"/>
      <c r="OZ130" s="161"/>
      <c r="PA130" s="161"/>
      <c r="PB130" s="161"/>
      <c r="PC130" s="161"/>
      <c r="PD130" s="161"/>
      <c r="PE130" s="161"/>
      <c r="PF130" s="161"/>
      <c r="PG130" s="161"/>
      <c r="PH130" s="161"/>
      <c r="PI130" s="161"/>
      <c r="PJ130" s="161"/>
      <c r="PK130" s="161"/>
      <c r="PL130" s="161"/>
      <c r="PM130" s="161"/>
      <c r="PN130" s="161"/>
      <c r="PO130" s="161"/>
      <c r="PP130" s="161"/>
      <c r="PQ130" s="161"/>
      <c r="PR130" s="161"/>
      <c r="PS130" s="161"/>
      <c r="PT130" s="161"/>
      <c r="PU130" s="161"/>
      <c r="PV130" s="161"/>
      <c r="PW130" s="161"/>
      <c r="PX130" s="161"/>
      <c r="PY130" s="161"/>
      <c r="PZ130" s="161"/>
      <c r="QA130" s="161"/>
      <c r="QB130" s="161"/>
      <c r="QC130" s="161"/>
      <c r="QD130" s="161"/>
      <c r="QE130" s="161"/>
      <c r="QF130" s="161"/>
      <c r="QG130" s="161"/>
      <c r="QH130" s="161"/>
      <c r="QI130" s="161"/>
      <c r="QJ130" s="161"/>
      <c r="QK130" s="161"/>
      <c r="QL130" s="161"/>
      <c r="QM130" s="161"/>
      <c r="QN130" s="161"/>
      <c r="QO130" s="161"/>
      <c r="QP130" s="161"/>
      <c r="QQ130" s="161"/>
      <c r="QR130" s="161"/>
      <c r="QS130" s="161"/>
      <c r="QT130" s="161"/>
      <c r="QU130" s="161"/>
      <c r="QV130" s="161"/>
      <c r="QW130" s="161"/>
      <c r="QX130" s="161"/>
      <c r="QY130" s="161"/>
      <c r="QZ130" s="161"/>
      <c r="RA130" s="161"/>
      <c r="RB130" s="161"/>
      <c r="RC130" s="161"/>
      <c r="RD130" s="161"/>
      <c r="RE130" s="161"/>
      <c r="RF130" s="161"/>
      <c r="RG130" s="161"/>
      <c r="RH130" s="161"/>
      <c r="RI130" s="161"/>
      <c r="RJ130" s="161"/>
      <c r="RK130" s="161"/>
      <c r="RL130" s="161"/>
      <c r="RM130" s="161"/>
      <c r="RN130" s="161"/>
      <c r="RO130" s="161"/>
      <c r="RP130" s="161"/>
      <c r="RQ130" s="161"/>
      <c r="RR130" s="161"/>
      <c r="RS130" s="161"/>
      <c r="RT130" s="161"/>
      <c r="RU130" s="161"/>
      <c r="RV130" s="161"/>
      <c r="RW130" s="161"/>
      <c r="RX130" s="161"/>
      <c r="RY130" s="161"/>
      <c r="RZ130" s="161"/>
      <c r="SA130" s="161"/>
      <c r="SB130" s="161"/>
      <c r="SC130" s="161"/>
      <c r="SD130" s="161"/>
      <c r="SE130" s="161"/>
      <c r="SF130" s="161"/>
      <c r="SG130" s="161"/>
      <c r="SH130" s="161"/>
      <c r="SI130" s="161"/>
      <c r="SJ130" s="161"/>
      <c r="SK130" s="161"/>
      <c r="SL130" s="161"/>
      <c r="SM130" s="161"/>
      <c r="SN130" s="161"/>
      <c r="SO130" s="161"/>
      <c r="SP130" s="161"/>
      <c r="SQ130" s="161"/>
      <c r="SR130" s="161"/>
      <c r="SS130" s="161"/>
      <c r="ST130" s="161"/>
      <c r="SU130" s="161"/>
      <c r="SV130" s="161"/>
      <c r="SW130" s="161"/>
      <c r="SX130" s="161"/>
      <c r="SY130" s="161"/>
      <c r="SZ130" s="161"/>
      <c r="TA130" s="161"/>
      <c r="TB130" s="161"/>
      <c r="TC130" s="161"/>
      <c r="TD130" s="161"/>
      <c r="TE130" s="161"/>
      <c r="TF130" s="161"/>
      <c r="TG130" s="161"/>
      <c r="TH130" s="161"/>
      <c r="TI130" s="161"/>
      <c r="TJ130" s="161"/>
      <c r="TK130" s="161"/>
      <c r="TL130" s="161"/>
      <c r="TM130" s="161"/>
      <c r="TN130" s="161"/>
      <c r="TO130" s="161"/>
      <c r="TP130" s="161"/>
      <c r="TQ130" s="161"/>
      <c r="TR130" s="161"/>
      <c r="TS130" s="161"/>
      <c r="TT130" s="161"/>
      <c r="TU130" s="161"/>
      <c r="TV130" s="161"/>
      <c r="TW130" s="161"/>
      <c r="TX130" s="161"/>
      <c r="TY130" s="161"/>
      <c r="TZ130" s="161"/>
      <c r="UA130" s="161"/>
      <c r="UB130" s="161"/>
      <c r="UC130" s="161"/>
      <c r="UD130" s="161"/>
      <c r="UE130" s="161"/>
      <c r="UF130" s="161"/>
      <c r="UG130" s="161"/>
      <c r="UH130" s="161"/>
      <c r="UI130" s="161"/>
      <c r="UJ130" s="161"/>
      <c r="UK130" s="161"/>
      <c r="UL130" s="161"/>
      <c r="UM130" s="161"/>
      <c r="UN130" s="161"/>
      <c r="UO130" s="161"/>
      <c r="UP130" s="161"/>
      <c r="UQ130" s="161"/>
      <c r="UR130" s="161"/>
      <c r="US130" s="161"/>
      <c r="UT130" s="161"/>
      <c r="UU130" s="161"/>
      <c r="UV130" s="161"/>
      <c r="UW130" s="161"/>
      <c r="UX130" s="161"/>
      <c r="UY130" s="161"/>
      <c r="UZ130" s="161"/>
      <c r="VA130" s="161"/>
      <c r="VB130" s="161"/>
      <c r="VC130" s="161"/>
      <c r="VD130" s="161"/>
      <c r="VE130" s="161"/>
      <c r="VF130" s="161"/>
      <c r="VG130" s="161"/>
      <c r="VH130" s="161"/>
      <c r="VI130" s="161"/>
      <c r="VJ130" s="161"/>
      <c r="VK130" s="161"/>
      <c r="VL130" s="161"/>
      <c r="VM130" s="161"/>
      <c r="VN130" s="161"/>
      <c r="VO130" s="161"/>
      <c r="VP130" s="161"/>
      <c r="VQ130" s="161"/>
      <c r="VR130" s="161"/>
      <c r="VS130" s="161"/>
      <c r="VT130" s="161"/>
      <c r="VU130" s="161"/>
      <c r="VV130" s="161"/>
      <c r="VW130" s="161"/>
      <c r="VX130" s="161"/>
      <c r="VY130" s="161"/>
      <c r="VZ130" s="161"/>
      <c r="WA130" s="161"/>
      <c r="WB130" s="161"/>
      <c r="WC130" s="161"/>
      <c r="WD130" s="161"/>
      <c r="WE130" s="161"/>
      <c r="WF130" s="161"/>
      <c r="WG130" s="161"/>
      <c r="WH130" s="161"/>
      <c r="WI130" s="161"/>
      <c r="WJ130" s="161"/>
      <c r="WK130" s="161"/>
      <c r="WL130" s="161"/>
      <c r="WM130" s="161"/>
      <c r="WN130" s="161"/>
      <c r="WO130" s="161"/>
      <c r="WP130" s="161"/>
      <c r="WQ130" s="161"/>
      <c r="WR130" s="161"/>
      <c r="WS130" s="161"/>
      <c r="WT130" s="161"/>
      <c r="WU130" s="161"/>
      <c r="WV130" s="161"/>
      <c r="WW130" s="161"/>
      <c r="WX130" s="161"/>
      <c r="WY130" s="161"/>
      <c r="WZ130" s="161"/>
      <c r="XA130" s="161"/>
      <c r="XB130" s="161"/>
      <c r="XC130" s="161"/>
      <c r="XD130" s="161"/>
      <c r="XE130" s="161"/>
      <c r="XF130" s="161"/>
      <c r="XG130" s="161"/>
      <c r="XH130" s="161"/>
      <c r="XI130" s="161"/>
      <c r="XJ130" s="161"/>
      <c r="XK130" s="161"/>
      <c r="XL130" s="161"/>
      <c r="XM130" s="161"/>
      <c r="XN130" s="161"/>
      <c r="XO130" s="161"/>
      <c r="XP130" s="161"/>
      <c r="XQ130" s="161"/>
      <c r="XR130" s="161"/>
      <c r="XS130" s="161"/>
      <c r="XT130" s="161"/>
      <c r="XU130" s="161"/>
      <c r="XV130" s="161"/>
      <c r="XW130" s="161"/>
      <c r="XX130" s="161"/>
      <c r="XY130" s="161"/>
      <c r="XZ130" s="161"/>
      <c r="YA130" s="161"/>
      <c r="YB130" s="161"/>
      <c r="YC130" s="161"/>
      <c r="YD130" s="161"/>
      <c r="YE130" s="161"/>
      <c r="YF130" s="161"/>
      <c r="YG130" s="161"/>
      <c r="YH130" s="161"/>
      <c r="YI130" s="161"/>
      <c r="YJ130" s="161"/>
      <c r="YK130" s="161"/>
      <c r="YL130" s="161"/>
      <c r="YM130" s="161"/>
      <c r="YN130" s="161"/>
      <c r="YO130" s="161"/>
      <c r="YP130" s="161"/>
      <c r="YQ130" s="161"/>
      <c r="YR130" s="161"/>
      <c r="YS130" s="161"/>
      <c r="YT130" s="161"/>
      <c r="YU130" s="161"/>
      <c r="YV130" s="161"/>
      <c r="YW130" s="161"/>
      <c r="YX130" s="161"/>
      <c r="YY130" s="161"/>
      <c r="YZ130" s="161"/>
      <c r="ZA130" s="161"/>
      <c r="ZB130" s="161"/>
      <c r="ZC130" s="161"/>
      <c r="ZD130" s="161"/>
      <c r="ZE130" s="161"/>
      <c r="ZF130" s="161"/>
      <c r="ZG130" s="161"/>
      <c r="ZH130" s="161"/>
      <c r="ZI130" s="161"/>
      <c r="ZJ130" s="161"/>
      <c r="ZK130" s="161"/>
      <c r="ZL130" s="161"/>
      <c r="ZM130" s="161"/>
      <c r="ZN130" s="161"/>
      <c r="ZO130" s="161"/>
      <c r="ZP130" s="161"/>
      <c r="ZQ130" s="161"/>
      <c r="ZR130" s="161"/>
      <c r="ZS130" s="161"/>
      <c r="ZT130" s="161"/>
      <c r="ZU130" s="161"/>
      <c r="ZV130" s="161"/>
      <c r="ZW130" s="161"/>
      <c r="ZX130" s="161"/>
      <c r="ZY130" s="161"/>
      <c r="ZZ130" s="161"/>
      <c r="AAA130" s="161"/>
      <c r="AAB130" s="161"/>
      <c r="AAC130" s="161"/>
      <c r="AAD130" s="161"/>
      <c r="AAE130" s="161"/>
      <c r="AAF130" s="161"/>
      <c r="AAG130" s="161"/>
      <c r="AAH130" s="161"/>
      <c r="AAI130" s="161"/>
      <c r="AAJ130" s="161"/>
      <c r="AAK130" s="161"/>
      <c r="AAL130" s="161"/>
      <c r="AAM130" s="161"/>
      <c r="AAN130" s="161"/>
      <c r="AAO130" s="161"/>
      <c r="AAP130" s="161"/>
      <c r="AAQ130" s="161"/>
      <c r="AAR130" s="161"/>
      <c r="AAS130" s="161"/>
      <c r="AAT130" s="161"/>
      <c r="AAU130" s="161"/>
      <c r="AAV130" s="161"/>
      <c r="AAW130" s="161"/>
      <c r="AAX130" s="161"/>
      <c r="AAY130" s="161"/>
      <c r="AAZ130" s="161"/>
      <c r="ABA130" s="161"/>
      <c r="ABB130" s="161"/>
      <c r="ABC130" s="161"/>
      <c r="ABD130" s="161"/>
      <c r="ABE130" s="161"/>
      <c r="ABF130" s="161"/>
      <c r="ABG130" s="161"/>
      <c r="ABH130" s="161"/>
      <c r="ABI130" s="161"/>
      <c r="ABJ130" s="161"/>
      <c r="ABK130" s="161"/>
      <c r="ABL130" s="161"/>
      <c r="ABM130" s="161"/>
      <c r="ABN130" s="161"/>
      <c r="ABO130" s="161"/>
      <c r="ABP130" s="161"/>
      <c r="ABQ130" s="161"/>
      <c r="ABR130" s="161"/>
      <c r="ABS130" s="161"/>
      <c r="ABT130" s="161"/>
      <c r="ABU130" s="161"/>
      <c r="ABV130" s="161"/>
      <c r="ABW130" s="161"/>
      <c r="ABX130" s="161"/>
      <c r="ABY130" s="161"/>
      <c r="ABZ130" s="161"/>
      <c r="ACA130" s="161"/>
      <c r="ACB130" s="161"/>
      <c r="ACC130" s="161"/>
      <c r="ACD130" s="161"/>
      <c r="ACE130" s="161"/>
      <c r="ACF130" s="161"/>
      <c r="ACG130" s="161"/>
      <c r="ACH130" s="161"/>
      <c r="ACI130" s="161"/>
      <c r="ACJ130" s="161"/>
      <c r="ACK130" s="161"/>
      <c r="ACL130" s="161"/>
      <c r="ACM130" s="161"/>
      <c r="ACN130" s="161"/>
      <c r="ACO130" s="161"/>
      <c r="ACP130" s="161"/>
      <c r="ACQ130" s="161"/>
      <c r="ACR130" s="161"/>
      <c r="ACS130" s="161"/>
      <c r="ACT130" s="161"/>
      <c r="ACU130" s="161"/>
      <c r="ACV130" s="161"/>
      <c r="ACW130" s="161"/>
      <c r="ACX130" s="161"/>
      <c r="ACY130" s="161"/>
      <c r="ACZ130" s="161"/>
      <c r="ADA130" s="161"/>
      <c r="ADB130" s="161"/>
      <c r="ADC130" s="161"/>
      <c r="ADD130" s="161"/>
      <c r="ADE130" s="161"/>
      <c r="ADF130" s="161"/>
      <c r="ADG130" s="161"/>
      <c r="ADH130" s="161"/>
      <c r="ADI130" s="161"/>
      <c r="ADJ130" s="161"/>
      <c r="ADK130" s="161"/>
      <c r="ADL130" s="161"/>
      <c r="ADM130" s="161"/>
      <c r="ADN130" s="161"/>
      <c r="ADO130" s="161"/>
      <c r="ADP130" s="161"/>
      <c r="ADQ130" s="161"/>
      <c r="ADR130" s="161"/>
      <c r="ADS130" s="161"/>
      <c r="ADT130" s="161"/>
      <c r="ADU130" s="161"/>
      <c r="ADV130" s="161"/>
      <c r="ADW130" s="161"/>
      <c r="ADX130" s="161"/>
      <c r="ADY130" s="161"/>
      <c r="ADZ130" s="161"/>
      <c r="AEA130" s="161"/>
      <c r="AEB130" s="161"/>
      <c r="AEC130" s="161"/>
      <c r="AED130" s="161"/>
      <c r="AEE130" s="161"/>
      <c r="AEF130" s="161"/>
      <c r="AEG130" s="161"/>
      <c r="AEH130" s="161"/>
      <c r="AEI130" s="161"/>
      <c r="AEJ130" s="161"/>
      <c r="AEK130" s="161"/>
      <c r="AEL130" s="161"/>
      <c r="AEM130" s="161"/>
      <c r="AEN130" s="161"/>
      <c r="AEO130" s="161"/>
      <c r="AEP130" s="161"/>
      <c r="AEQ130" s="161"/>
      <c r="AER130" s="161"/>
      <c r="AES130" s="161"/>
      <c r="AET130" s="161"/>
      <c r="AEU130" s="161"/>
      <c r="AEV130" s="161"/>
      <c r="AEW130" s="161"/>
      <c r="AEX130" s="161"/>
      <c r="AEY130" s="161"/>
      <c r="AEZ130" s="161"/>
      <c r="AFA130" s="161"/>
      <c r="AFB130" s="161"/>
      <c r="AFC130" s="161"/>
      <c r="AFD130" s="161"/>
      <c r="AFE130" s="161"/>
      <c r="AFF130" s="161"/>
      <c r="AFG130" s="161"/>
      <c r="AFH130" s="161"/>
      <c r="AFI130" s="161"/>
      <c r="AFJ130" s="161"/>
      <c r="AFK130" s="161"/>
      <c r="AFL130" s="161"/>
      <c r="AFM130" s="161"/>
      <c r="AFN130" s="161"/>
      <c r="AFO130" s="161"/>
      <c r="AFP130" s="161"/>
      <c r="AFQ130" s="161"/>
      <c r="AFR130" s="161"/>
      <c r="AFS130" s="161"/>
      <c r="AFT130" s="161"/>
      <c r="AFU130" s="161"/>
      <c r="AFV130" s="161"/>
      <c r="AFW130" s="161"/>
      <c r="AFX130" s="161"/>
      <c r="AFY130" s="161"/>
      <c r="AFZ130" s="161"/>
      <c r="AGA130" s="161"/>
      <c r="AGB130" s="161"/>
      <c r="AGC130" s="161"/>
      <c r="AGD130" s="161"/>
      <c r="AGE130" s="161"/>
      <c r="AGF130" s="161"/>
      <c r="AGG130" s="161"/>
      <c r="AGH130" s="161"/>
      <c r="AGI130" s="161"/>
      <c r="AGJ130" s="161"/>
      <c r="AGK130" s="161"/>
      <c r="AGL130" s="161"/>
      <c r="AGM130" s="161"/>
      <c r="AGN130" s="161"/>
      <c r="AGO130" s="161"/>
      <c r="AGP130" s="161"/>
      <c r="AGQ130" s="161"/>
      <c r="AGR130" s="161"/>
      <c r="AGS130" s="161"/>
      <c r="AGT130" s="161"/>
      <c r="AGU130" s="161"/>
      <c r="AGV130" s="161"/>
      <c r="AGW130" s="161"/>
      <c r="AGX130" s="161"/>
      <c r="AGY130" s="161"/>
      <c r="AGZ130" s="161"/>
      <c r="AHA130" s="161"/>
      <c r="AHB130" s="161"/>
      <c r="AHC130" s="161"/>
      <c r="AHD130" s="161"/>
      <c r="AHE130" s="161"/>
      <c r="AHF130" s="161"/>
      <c r="AHG130" s="161"/>
      <c r="AHH130" s="161"/>
      <c r="AHI130" s="161"/>
      <c r="AHJ130" s="161"/>
      <c r="AHK130" s="161"/>
      <c r="AHL130" s="161"/>
      <c r="AHM130" s="161"/>
      <c r="AHN130" s="161"/>
      <c r="AHO130" s="161"/>
      <c r="AHP130" s="161"/>
      <c r="AHQ130" s="161"/>
      <c r="AHR130" s="161"/>
      <c r="AHS130" s="161"/>
      <c r="AHT130" s="161"/>
      <c r="AHU130" s="161"/>
      <c r="AHV130" s="161"/>
      <c r="AHW130" s="161"/>
      <c r="AHX130" s="161"/>
      <c r="AHY130" s="161"/>
      <c r="AHZ130" s="161"/>
      <c r="AIA130" s="161"/>
      <c r="AIB130" s="161"/>
      <c r="AIC130" s="161"/>
      <c r="AID130" s="161"/>
      <c r="AIE130" s="161"/>
      <c r="AIF130" s="161"/>
      <c r="AIG130" s="161"/>
      <c r="AIH130" s="161"/>
      <c r="AII130" s="161"/>
      <c r="AIJ130" s="161"/>
      <c r="AIK130" s="161"/>
      <c r="AIL130" s="161"/>
      <c r="AIM130" s="161"/>
      <c r="AIN130" s="161"/>
      <c r="AIO130" s="161"/>
      <c r="AIP130" s="161"/>
      <c r="AIQ130" s="161"/>
      <c r="AIR130" s="161"/>
      <c r="AIS130" s="161"/>
      <c r="AIT130" s="161"/>
      <c r="AIU130" s="161"/>
      <c r="AIV130" s="161"/>
      <c r="AIW130" s="161"/>
      <c r="AIX130" s="161"/>
      <c r="AIY130" s="161"/>
      <c r="AIZ130" s="161"/>
      <c r="AJA130" s="161"/>
      <c r="AJB130" s="161"/>
      <c r="AJC130" s="161"/>
      <c r="AJD130" s="161"/>
      <c r="AJE130" s="161"/>
      <c r="AJF130" s="161"/>
      <c r="AJG130" s="161"/>
      <c r="AJH130" s="161"/>
      <c r="AJI130" s="161"/>
      <c r="AJJ130" s="161"/>
      <c r="AJK130" s="161"/>
      <c r="AJL130" s="161"/>
      <c r="AJM130" s="161"/>
      <c r="AJN130" s="161"/>
      <c r="AJO130" s="161"/>
      <c r="AJP130" s="161"/>
      <c r="AJQ130" s="161"/>
      <c r="AJR130" s="161"/>
      <c r="AJS130" s="161"/>
      <c r="AJT130" s="161"/>
      <c r="AJU130" s="161"/>
      <c r="AJV130" s="161"/>
      <c r="AJW130" s="161"/>
      <c r="AJX130" s="161"/>
      <c r="AJY130" s="161"/>
      <c r="AJZ130" s="161"/>
      <c r="AKA130" s="161"/>
      <c r="AKB130" s="161"/>
      <c r="AKC130" s="161"/>
      <c r="AKD130" s="161"/>
      <c r="AKE130" s="161"/>
      <c r="AKF130" s="161"/>
      <c r="AKG130" s="161"/>
      <c r="AKH130" s="161"/>
      <c r="AKI130" s="161"/>
      <c r="AKJ130" s="161"/>
      <c r="AKK130" s="161"/>
      <c r="AKL130" s="161"/>
      <c r="AKM130" s="161"/>
      <c r="AKN130" s="161"/>
      <c r="AKO130" s="161"/>
      <c r="AKP130" s="161"/>
      <c r="AKQ130" s="161"/>
      <c r="AKR130" s="161"/>
      <c r="AKS130" s="161"/>
      <c r="AKT130" s="161"/>
      <c r="AKU130" s="161"/>
      <c r="AKV130" s="161"/>
      <c r="AKW130" s="161"/>
      <c r="AKX130" s="161"/>
      <c r="AKY130" s="161"/>
      <c r="AKZ130" s="161"/>
      <c r="ALA130" s="161"/>
      <c r="ALB130" s="161"/>
      <c r="ALC130" s="161"/>
      <c r="ALD130" s="161"/>
      <c r="ALE130" s="161"/>
      <c r="ALF130" s="161"/>
      <c r="ALG130" s="161"/>
      <c r="ALH130" s="161"/>
      <c r="ALI130" s="161"/>
      <c r="ALJ130" s="161"/>
      <c r="ALK130" s="161"/>
      <c r="ALL130" s="161"/>
      <c r="ALM130" s="161"/>
      <c r="ALN130" s="161"/>
      <c r="ALO130" s="161"/>
      <c r="ALP130" s="161"/>
      <c r="ALQ130" s="161"/>
      <c r="ALR130" s="161"/>
      <c r="ALS130" s="161"/>
      <c r="ALT130" s="161"/>
      <c r="ALU130" s="161"/>
      <c r="ALV130" s="161"/>
      <c r="ALW130" s="161"/>
      <c r="ALX130" s="161"/>
      <c r="ALY130" s="161"/>
      <c r="ALZ130" s="161"/>
      <c r="AMA130" s="161"/>
      <c r="AMB130" s="161"/>
      <c r="AMC130" s="161"/>
      <c r="AMD130" s="161"/>
      <c r="AME130" s="161"/>
      <c r="AMF130" s="161"/>
      <c r="AMG130" s="161"/>
      <c r="AMH130" s="161"/>
      <c r="AMI130" s="161"/>
      <c r="AMJ130" s="161"/>
      <c r="AMK130" s="161"/>
      <c r="AML130" s="161"/>
      <c r="AMM130" s="161"/>
      <c r="AMN130" s="161"/>
      <c r="AMO130" s="161"/>
      <c r="AMP130" s="161"/>
      <c r="AMQ130" s="161"/>
      <c r="AMR130" s="161"/>
      <c r="AMS130" s="161"/>
      <c r="AMT130" s="161"/>
      <c r="AMU130" s="161"/>
      <c r="AMV130" s="161"/>
      <c r="AMW130" s="161"/>
      <c r="AMX130" s="161"/>
      <c r="AMY130" s="161"/>
      <c r="AMZ130" s="161"/>
      <c r="ANA130" s="161"/>
      <c r="ANB130" s="161"/>
      <c r="ANC130" s="161"/>
      <c r="AND130" s="161"/>
      <c r="ANE130" s="161"/>
      <c r="ANF130" s="161"/>
      <c r="ANG130" s="161"/>
      <c r="ANH130" s="161"/>
      <c r="ANI130" s="161"/>
      <c r="ANJ130" s="161"/>
      <c r="ANK130" s="161"/>
      <c r="ANL130" s="161"/>
      <c r="ANM130" s="161"/>
      <c r="ANN130" s="161"/>
      <c r="ANO130" s="161"/>
      <c r="ANP130" s="161"/>
      <c r="ANQ130" s="161"/>
      <c r="ANR130" s="161"/>
      <c r="ANS130" s="161"/>
      <c r="ANT130" s="161"/>
      <c r="ANU130" s="161"/>
      <c r="ANV130" s="161"/>
      <c r="ANW130" s="161"/>
      <c r="ANX130" s="161"/>
      <c r="ANY130" s="161"/>
      <c r="ANZ130" s="161"/>
      <c r="AOA130" s="161"/>
      <c r="AOB130" s="161"/>
      <c r="AOC130" s="161"/>
      <c r="AOD130" s="161"/>
      <c r="AOE130" s="161"/>
      <c r="AOF130" s="161"/>
      <c r="AOG130" s="161"/>
      <c r="AOH130" s="161"/>
      <c r="AOI130" s="161"/>
      <c r="AOJ130" s="161"/>
      <c r="AOK130" s="161"/>
      <c r="AOL130" s="161"/>
      <c r="AOM130" s="161"/>
      <c r="AON130" s="161"/>
      <c r="AOO130" s="161"/>
      <c r="AOP130" s="161"/>
      <c r="AOQ130" s="161"/>
      <c r="AOR130" s="161"/>
      <c r="AOS130" s="161"/>
      <c r="AOT130" s="161"/>
      <c r="AOU130" s="161"/>
      <c r="AOV130" s="161"/>
      <c r="AOW130" s="161"/>
      <c r="AOX130" s="161"/>
      <c r="AOY130" s="161"/>
      <c r="AOZ130" s="161"/>
      <c r="APA130" s="161"/>
      <c r="APB130" s="161"/>
      <c r="APC130" s="161"/>
      <c r="APD130" s="161"/>
      <c r="APE130" s="161"/>
      <c r="APF130" s="161"/>
      <c r="APG130" s="161"/>
      <c r="APH130" s="161"/>
      <c r="API130" s="161"/>
      <c r="APJ130" s="161"/>
      <c r="APK130" s="161"/>
      <c r="APL130" s="161"/>
      <c r="APM130" s="161"/>
      <c r="APN130" s="161"/>
      <c r="APO130" s="161"/>
      <c r="APP130" s="161"/>
      <c r="APQ130" s="161"/>
      <c r="APR130" s="161"/>
      <c r="APS130" s="161"/>
      <c r="APT130" s="161"/>
      <c r="APU130" s="161"/>
      <c r="APV130" s="161"/>
      <c r="APW130" s="161"/>
      <c r="APX130" s="161"/>
      <c r="APY130" s="161"/>
      <c r="APZ130" s="161"/>
      <c r="AQA130" s="161"/>
      <c r="AQB130" s="161"/>
      <c r="AQC130" s="161"/>
      <c r="AQD130" s="161"/>
      <c r="AQE130" s="161"/>
      <c r="AQF130" s="161"/>
      <c r="AQG130" s="161"/>
      <c r="AQH130" s="161"/>
      <c r="AQI130" s="161"/>
      <c r="AQJ130" s="161"/>
      <c r="AQK130" s="161"/>
      <c r="AQL130" s="161"/>
      <c r="AQM130" s="161"/>
      <c r="AQN130" s="161"/>
      <c r="AQO130" s="161"/>
      <c r="AQP130" s="161"/>
      <c r="AQQ130" s="161"/>
      <c r="AQR130" s="161"/>
      <c r="AQS130" s="161"/>
      <c r="AQT130" s="161"/>
      <c r="AQU130" s="161"/>
      <c r="AQV130" s="161"/>
      <c r="AQW130" s="161"/>
      <c r="AQX130" s="161"/>
      <c r="AQY130" s="161"/>
      <c r="AQZ130" s="161"/>
      <c r="ARA130" s="161"/>
      <c r="ARB130" s="161"/>
      <c r="ARC130" s="161"/>
      <c r="ARD130" s="161"/>
      <c r="ARE130" s="161"/>
      <c r="ARF130" s="161"/>
      <c r="ARG130" s="161"/>
      <c r="ARH130" s="161"/>
      <c r="ARI130" s="161"/>
      <c r="ARJ130" s="161"/>
      <c r="ARK130" s="161"/>
      <c r="ARL130" s="161"/>
      <c r="ARM130" s="161"/>
      <c r="ARN130" s="161"/>
      <c r="ARO130" s="161"/>
      <c r="ARP130" s="161"/>
      <c r="ARQ130" s="161"/>
      <c r="ARR130" s="161"/>
      <c r="ARS130" s="161"/>
      <c r="ART130" s="161"/>
      <c r="ARU130" s="161"/>
      <c r="ARV130" s="161"/>
      <c r="ARW130" s="161"/>
      <c r="ARX130" s="161"/>
      <c r="ARY130" s="161"/>
      <c r="ARZ130" s="161"/>
      <c r="ASA130" s="161"/>
      <c r="ASB130" s="161"/>
      <c r="ASC130" s="161"/>
      <c r="ASD130" s="161"/>
      <c r="ASE130" s="161"/>
      <c r="ASF130" s="161"/>
      <c r="ASG130" s="161"/>
      <c r="ASH130" s="161"/>
      <c r="ASI130" s="161"/>
      <c r="ASJ130" s="161"/>
      <c r="ASK130" s="161"/>
      <c r="ASL130" s="161"/>
      <c r="ASM130" s="161"/>
      <c r="ASN130" s="161"/>
      <c r="ASO130" s="161"/>
      <c r="ASP130" s="161"/>
      <c r="ASQ130" s="161"/>
      <c r="ASR130" s="161"/>
      <c r="ASS130" s="161"/>
      <c r="AST130" s="161"/>
      <c r="ASU130" s="161"/>
      <c r="ASV130" s="161"/>
      <c r="ASW130" s="161"/>
      <c r="ASX130" s="161"/>
      <c r="ASY130" s="161"/>
      <c r="ASZ130" s="161"/>
      <c r="ATA130" s="161"/>
      <c r="ATB130" s="161"/>
      <c r="ATC130" s="161"/>
      <c r="ATD130" s="161"/>
      <c r="ATE130" s="161"/>
      <c r="ATF130" s="161"/>
      <c r="ATG130" s="161"/>
      <c r="ATH130" s="161"/>
      <c r="ATI130" s="161"/>
      <c r="ATJ130" s="161"/>
      <c r="ATK130" s="161"/>
      <c r="ATL130" s="161"/>
      <c r="ATM130" s="161"/>
      <c r="ATN130" s="161"/>
      <c r="ATO130" s="161"/>
      <c r="ATP130" s="161"/>
      <c r="ATQ130" s="161"/>
      <c r="ATR130" s="161"/>
      <c r="ATS130" s="161"/>
      <c r="ATT130" s="161"/>
      <c r="ATU130" s="161"/>
      <c r="ATV130" s="161"/>
      <c r="ATW130" s="161"/>
      <c r="ATX130" s="161"/>
      <c r="ATY130" s="161"/>
      <c r="ATZ130" s="161"/>
      <c r="AUA130" s="161"/>
      <c r="AUB130" s="161"/>
      <c r="AUC130" s="161"/>
      <c r="AUD130" s="161"/>
      <c r="AUE130" s="161"/>
      <c r="AUF130" s="161"/>
      <c r="AUG130" s="161"/>
      <c r="AUH130" s="161"/>
      <c r="AUI130" s="161"/>
      <c r="AUJ130" s="161"/>
      <c r="AUK130" s="161"/>
      <c r="AUL130" s="161"/>
      <c r="AUM130" s="161"/>
      <c r="AUN130" s="161"/>
      <c r="AUO130" s="161"/>
      <c r="AUP130" s="161"/>
      <c r="AUQ130" s="161"/>
      <c r="AUR130" s="161"/>
      <c r="AUS130" s="161"/>
      <c r="AUT130" s="161"/>
      <c r="AUU130" s="161"/>
      <c r="AUV130" s="161"/>
      <c r="AUW130" s="161"/>
      <c r="AUX130" s="161"/>
      <c r="AUY130" s="161"/>
      <c r="AUZ130" s="161"/>
      <c r="AVA130" s="161"/>
      <c r="AVB130" s="161"/>
      <c r="AVC130" s="161"/>
      <c r="AVD130" s="161"/>
      <c r="AVE130" s="161"/>
      <c r="AVF130" s="161"/>
      <c r="AVG130" s="161"/>
      <c r="AVH130" s="161"/>
      <c r="AVI130" s="161"/>
      <c r="AVJ130" s="161"/>
      <c r="AVK130" s="161"/>
      <c r="AVL130" s="161"/>
      <c r="AVM130" s="161"/>
      <c r="AVN130" s="161"/>
      <c r="AVO130" s="161"/>
      <c r="AVP130" s="161"/>
      <c r="AVQ130" s="161"/>
      <c r="AVR130" s="161"/>
      <c r="AVS130" s="161"/>
      <c r="AVT130" s="161"/>
      <c r="AVU130" s="161"/>
      <c r="AVV130" s="161"/>
      <c r="AVW130" s="161"/>
      <c r="AVX130" s="161"/>
      <c r="AVY130" s="161"/>
      <c r="AVZ130" s="161"/>
      <c r="AWA130" s="161"/>
      <c r="AWB130" s="161"/>
      <c r="AWC130" s="161"/>
      <c r="AWD130" s="161"/>
      <c r="AWE130" s="161"/>
      <c r="AWF130" s="161"/>
      <c r="AWG130" s="161"/>
      <c r="AWH130" s="161"/>
      <c r="AWI130" s="161"/>
      <c r="AWJ130" s="161"/>
      <c r="AWK130" s="161"/>
      <c r="AWL130" s="161"/>
      <c r="AWM130" s="161"/>
      <c r="AWN130" s="161"/>
      <c r="AWO130" s="161"/>
      <c r="AWP130" s="161"/>
      <c r="AWQ130" s="161"/>
      <c r="AWR130" s="161"/>
      <c r="AWS130" s="161"/>
      <c r="AWT130" s="161"/>
      <c r="AWU130" s="161"/>
      <c r="AWV130" s="161"/>
      <c r="AWW130" s="161"/>
      <c r="AWX130" s="161"/>
      <c r="AWY130" s="161"/>
      <c r="AWZ130" s="161"/>
      <c r="AXA130" s="161"/>
      <c r="AXB130" s="161"/>
      <c r="AXC130" s="161"/>
      <c r="AXD130" s="161"/>
      <c r="AXE130" s="161"/>
      <c r="AXF130" s="161"/>
      <c r="AXG130" s="161"/>
      <c r="AXH130" s="161"/>
      <c r="AXI130" s="161"/>
      <c r="AXJ130" s="161"/>
      <c r="AXK130" s="161"/>
      <c r="AXL130" s="161"/>
      <c r="AXM130" s="161"/>
      <c r="AXN130" s="161"/>
      <c r="AXO130" s="161"/>
      <c r="AXP130" s="161"/>
      <c r="AXQ130" s="161"/>
      <c r="AXR130" s="161"/>
      <c r="AXS130" s="161"/>
      <c r="AXT130" s="161"/>
      <c r="AXU130" s="161"/>
      <c r="AXV130" s="161"/>
      <c r="AXW130" s="161"/>
      <c r="AXX130" s="161"/>
      <c r="AXY130" s="161"/>
      <c r="AXZ130" s="161"/>
      <c r="AYA130" s="161"/>
      <c r="AYB130" s="161"/>
      <c r="AYC130" s="161"/>
      <c r="AYD130" s="161"/>
      <c r="AYE130" s="161"/>
      <c r="AYF130" s="161"/>
      <c r="AYG130" s="161"/>
      <c r="AYH130" s="161"/>
      <c r="AYI130" s="161"/>
      <c r="AYJ130" s="161"/>
      <c r="AYK130" s="161"/>
      <c r="AYL130" s="161"/>
      <c r="AYM130" s="161"/>
      <c r="AYN130" s="161"/>
      <c r="AYO130" s="161"/>
      <c r="AYP130" s="161"/>
      <c r="AYQ130" s="161"/>
      <c r="AYR130" s="161"/>
      <c r="AYS130" s="161"/>
      <c r="AYT130" s="161"/>
      <c r="AYU130" s="161"/>
      <c r="AYV130" s="161"/>
      <c r="AYW130" s="161"/>
      <c r="AYX130" s="161"/>
      <c r="AYY130" s="161"/>
      <c r="AYZ130" s="161"/>
      <c r="AZA130" s="161"/>
      <c r="AZB130" s="161"/>
      <c r="AZC130" s="161"/>
      <c r="AZD130" s="161"/>
      <c r="AZE130" s="161"/>
      <c r="AZF130" s="161"/>
      <c r="AZG130" s="161"/>
      <c r="AZH130" s="161"/>
      <c r="AZI130" s="161"/>
      <c r="AZJ130" s="161"/>
      <c r="AZK130" s="161"/>
      <c r="AZL130" s="161"/>
      <c r="AZM130" s="161"/>
      <c r="AZN130" s="161"/>
      <c r="AZO130" s="161"/>
      <c r="AZP130" s="161"/>
      <c r="AZQ130" s="161"/>
      <c r="AZR130" s="161"/>
      <c r="AZS130" s="161"/>
      <c r="AZT130" s="161"/>
      <c r="AZU130" s="161"/>
      <c r="AZV130" s="161"/>
      <c r="AZW130" s="161"/>
      <c r="AZX130" s="161"/>
      <c r="AZY130" s="161"/>
      <c r="AZZ130" s="161"/>
      <c r="BAA130" s="161"/>
      <c r="BAB130" s="161"/>
      <c r="BAC130" s="161"/>
      <c r="BAD130" s="161"/>
      <c r="BAE130" s="161"/>
      <c r="BAF130" s="161"/>
      <c r="BAG130" s="161"/>
      <c r="BAH130" s="161"/>
      <c r="BAI130" s="161"/>
      <c r="BAJ130" s="161"/>
      <c r="BAK130" s="161"/>
      <c r="BAL130" s="161"/>
      <c r="BAM130" s="161"/>
      <c r="BAN130" s="161"/>
      <c r="BAO130" s="161"/>
      <c r="BAP130" s="161"/>
      <c r="BAQ130" s="161"/>
      <c r="BAR130" s="161"/>
      <c r="BAS130" s="161"/>
      <c r="BAT130" s="161"/>
      <c r="BAU130" s="161"/>
      <c r="BAV130" s="161"/>
      <c r="BAW130" s="161"/>
      <c r="BAX130" s="161"/>
      <c r="BAY130" s="161"/>
      <c r="BAZ130" s="161"/>
      <c r="BBA130" s="161"/>
      <c r="BBB130" s="161"/>
      <c r="BBC130" s="161"/>
      <c r="BBD130" s="161"/>
      <c r="BBE130" s="161"/>
      <c r="BBF130" s="161"/>
      <c r="BBG130" s="161"/>
      <c r="BBH130" s="161"/>
      <c r="BBI130" s="161"/>
      <c r="BBJ130" s="161"/>
      <c r="BBK130" s="161"/>
      <c r="BBL130" s="161"/>
      <c r="BBM130" s="161"/>
      <c r="BBN130" s="161"/>
      <c r="BBO130" s="161"/>
      <c r="BBP130" s="161"/>
      <c r="BBQ130" s="161"/>
      <c r="BBR130" s="161"/>
      <c r="BBS130" s="161"/>
      <c r="BBT130" s="161"/>
      <c r="BBU130" s="161"/>
      <c r="BBV130" s="161"/>
      <c r="BBW130" s="161"/>
      <c r="BBX130" s="161"/>
      <c r="BBY130" s="161"/>
      <c r="BBZ130" s="161"/>
      <c r="BCA130" s="161"/>
      <c r="BCB130" s="161"/>
      <c r="BCC130" s="161"/>
      <c r="BCD130" s="161"/>
      <c r="BCE130" s="161"/>
      <c r="BCF130" s="161"/>
      <c r="BCG130" s="161"/>
      <c r="BCH130" s="161"/>
      <c r="BCI130" s="161"/>
      <c r="BCJ130" s="161"/>
      <c r="BCK130" s="161"/>
      <c r="BCL130" s="161"/>
      <c r="BCM130" s="161"/>
      <c r="BCN130" s="161"/>
      <c r="BCO130" s="161"/>
      <c r="BCP130" s="161"/>
      <c r="BCQ130" s="161"/>
      <c r="BCR130" s="161"/>
      <c r="BCS130" s="161"/>
      <c r="BCT130" s="161"/>
      <c r="BCU130" s="161"/>
      <c r="BCV130" s="161"/>
      <c r="BCW130" s="161"/>
      <c r="BCX130" s="161"/>
      <c r="BCY130" s="161"/>
      <c r="BCZ130" s="161"/>
      <c r="BDA130" s="161"/>
      <c r="BDB130" s="161"/>
      <c r="BDC130" s="161"/>
      <c r="BDD130" s="161"/>
      <c r="BDE130" s="161"/>
      <c r="BDF130" s="161"/>
      <c r="BDG130" s="161"/>
      <c r="BDH130" s="161"/>
      <c r="BDI130" s="161"/>
      <c r="BDJ130" s="161"/>
      <c r="BDK130" s="161"/>
      <c r="BDL130" s="161"/>
      <c r="BDM130" s="161"/>
      <c r="BDN130" s="161"/>
      <c r="BDO130" s="161"/>
      <c r="BDP130" s="161"/>
      <c r="BDQ130" s="161"/>
      <c r="BDR130" s="161"/>
      <c r="BDS130" s="161"/>
      <c r="BDT130" s="161"/>
      <c r="BDU130" s="161"/>
      <c r="BDV130" s="161"/>
      <c r="BDW130" s="161"/>
      <c r="BDX130" s="161"/>
      <c r="BDY130" s="161"/>
      <c r="BDZ130" s="161"/>
      <c r="BEA130" s="161"/>
      <c r="BEB130" s="161"/>
      <c r="BEC130" s="161"/>
      <c r="BED130" s="161"/>
      <c r="BEE130" s="161"/>
      <c r="BEF130" s="161"/>
      <c r="BEG130" s="161"/>
      <c r="BEH130" s="161"/>
      <c r="BEI130" s="161"/>
      <c r="BEJ130" s="161"/>
      <c r="BEK130" s="161"/>
      <c r="BEL130" s="161"/>
      <c r="BEM130" s="161"/>
      <c r="BEN130" s="161"/>
      <c r="BEO130" s="161"/>
      <c r="BEP130" s="161"/>
      <c r="BEQ130" s="161"/>
      <c r="BER130" s="161"/>
      <c r="BES130" s="161"/>
      <c r="BET130" s="161"/>
      <c r="BEU130" s="161"/>
      <c r="BEV130" s="161"/>
      <c r="BEW130" s="161"/>
      <c r="BEX130" s="161"/>
      <c r="BEY130" s="161"/>
      <c r="BEZ130" s="161"/>
      <c r="BFA130" s="161"/>
      <c r="BFB130" s="161"/>
      <c r="BFC130" s="161"/>
      <c r="BFD130" s="161"/>
      <c r="BFE130" s="161"/>
      <c r="BFF130" s="161"/>
      <c r="BFG130" s="161"/>
      <c r="BFH130" s="161"/>
      <c r="BFI130" s="161"/>
      <c r="BFJ130" s="161"/>
      <c r="BFK130" s="161"/>
      <c r="BFL130" s="161"/>
      <c r="BFM130" s="161"/>
      <c r="BFN130" s="161"/>
      <c r="BFO130" s="161"/>
      <c r="BFP130" s="161"/>
      <c r="BFQ130" s="161"/>
      <c r="BFR130" s="161"/>
      <c r="BFS130" s="161"/>
      <c r="BFT130" s="161"/>
      <c r="BFU130" s="161"/>
      <c r="BFV130" s="161"/>
      <c r="BFW130" s="161"/>
      <c r="BFX130" s="161"/>
      <c r="BFY130" s="161"/>
      <c r="BFZ130" s="161"/>
      <c r="BGA130" s="161"/>
      <c r="BGB130" s="161"/>
      <c r="BGC130" s="161"/>
      <c r="BGD130" s="161"/>
      <c r="BGE130" s="161"/>
      <c r="BGF130" s="161"/>
      <c r="BGG130" s="161"/>
      <c r="BGH130" s="161"/>
      <c r="BGI130" s="161"/>
      <c r="BGJ130" s="161"/>
      <c r="BGK130" s="161"/>
      <c r="BGL130" s="161"/>
      <c r="BGM130" s="161"/>
      <c r="BGN130" s="161"/>
      <c r="BGO130" s="161"/>
      <c r="BGP130" s="161"/>
      <c r="BGQ130" s="161"/>
      <c r="BGR130" s="161"/>
      <c r="BGS130" s="161"/>
      <c r="BGT130" s="161"/>
      <c r="BGU130" s="161"/>
      <c r="BGV130" s="161"/>
      <c r="BGW130" s="161"/>
      <c r="BGX130" s="161"/>
      <c r="BGY130" s="161"/>
      <c r="BGZ130" s="161"/>
      <c r="BHA130" s="161"/>
      <c r="BHB130" s="161"/>
      <c r="BHC130" s="161"/>
      <c r="BHD130" s="161"/>
      <c r="BHE130" s="161"/>
      <c r="BHF130" s="161"/>
      <c r="BHG130" s="161"/>
      <c r="BHH130" s="161"/>
      <c r="BHI130" s="161"/>
      <c r="BHJ130" s="161"/>
      <c r="BHK130" s="161"/>
      <c r="BHL130" s="161"/>
      <c r="BHM130" s="161"/>
      <c r="BHN130" s="161"/>
      <c r="BHO130" s="161"/>
      <c r="BHP130" s="161"/>
      <c r="BHQ130" s="161"/>
      <c r="BHR130" s="161"/>
      <c r="BHS130" s="161"/>
      <c r="BHT130" s="161"/>
      <c r="BHU130" s="161"/>
      <c r="BHV130" s="161"/>
      <c r="BHW130" s="161"/>
      <c r="BHX130" s="161"/>
      <c r="BHY130" s="161"/>
      <c r="BHZ130" s="161"/>
      <c r="BIA130" s="161"/>
      <c r="BIB130" s="161"/>
      <c r="BIC130" s="161"/>
      <c r="BID130" s="161"/>
      <c r="BIE130" s="161"/>
      <c r="BIF130" s="161"/>
      <c r="BIG130" s="161"/>
      <c r="BIH130" s="161"/>
      <c r="BII130" s="161"/>
      <c r="BIJ130" s="161"/>
      <c r="BIK130" s="161"/>
      <c r="BIL130" s="161"/>
      <c r="BIM130" s="161"/>
      <c r="BIN130" s="161"/>
      <c r="BIO130" s="161"/>
      <c r="BIP130" s="161"/>
      <c r="BIQ130" s="161"/>
      <c r="BIR130" s="161"/>
      <c r="BIS130" s="161"/>
      <c r="BIT130" s="161"/>
      <c r="BIU130" s="161"/>
      <c r="BIV130" s="161"/>
      <c r="BIW130" s="161"/>
      <c r="BIX130" s="161"/>
      <c r="BIY130" s="161"/>
      <c r="BIZ130" s="161"/>
      <c r="BJA130" s="161"/>
      <c r="BJB130" s="161"/>
      <c r="BJC130" s="161"/>
      <c r="BJD130" s="161"/>
      <c r="BJE130" s="161"/>
      <c r="BJF130" s="161"/>
      <c r="BJG130" s="161"/>
      <c r="BJH130" s="161"/>
      <c r="BJI130" s="161"/>
      <c r="BJJ130" s="161"/>
      <c r="BJK130" s="161"/>
      <c r="BJL130" s="161"/>
      <c r="BJM130" s="161"/>
      <c r="BJN130" s="161"/>
      <c r="BJO130" s="161"/>
      <c r="BJP130" s="161"/>
      <c r="BJQ130" s="161"/>
      <c r="BJR130" s="161"/>
      <c r="BJS130" s="161"/>
      <c r="BJT130" s="161"/>
      <c r="BJU130" s="161"/>
      <c r="BJV130" s="161"/>
      <c r="BJW130" s="161"/>
      <c r="BJX130" s="161"/>
      <c r="BJY130" s="161"/>
      <c r="BJZ130" s="161"/>
      <c r="BKA130" s="161"/>
      <c r="BKB130" s="161"/>
      <c r="BKC130" s="161"/>
      <c r="BKD130" s="161"/>
      <c r="BKE130" s="161"/>
      <c r="BKF130" s="161"/>
      <c r="BKG130" s="161"/>
      <c r="BKH130" s="161"/>
      <c r="BKI130" s="161"/>
      <c r="BKJ130" s="161"/>
      <c r="BKK130" s="161"/>
      <c r="BKL130" s="161"/>
      <c r="BKM130" s="161"/>
      <c r="BKN130" s="161"/>
      <c r="BKO130" s="161"/>
      <c r="BKP130" s="161"/>
      <c r="BKQ130" s="161"/>
      <c r="BKR130" s="161"/>
      <c r="BKS130" s="161"/>
      <c r="BKT130" s="161"/>
      <c r="BKU130" s="161"/>
      <c r="BKV130" s="161"/>
      <c r="BKW130" s="161"/>
      <c r="BKX130" s="161"/>
      <c r="BKY130" s="161"/>
      <c r="BKZ130" s="161"/>
      <c r="BLA130" s="161"/>
      <c r="BLB130" s="161"/>
      <c r="BLC130" s="161"/>
      <c r="BLD130" s="161"/>
      <c r="BLE130" s="161"/>
      <c r="BLF130" s="161"/>
      <c r="BLG130" s="161"/>
      <c r="BLH130" s="161"/>
      <c r="BLI130" s="161"/>
      <c r="BLJ130" s="161"/>
      <c r="BLK130" s="161"/>
      <c r="BLL130" s="161"/>
      <c r="BLM130" s="161"/>
      <c r="BLN130" s="161"/>
      <c r="BLO130" s="161"/>
      <c r="BLP130" s="161"/>
      <c r="BLQ130" s="161"/>
      <c r="BLR130" s="161"/>
      <c r="BLS130" s="161"/>
      <c r="BLT130" s="161"/>
      <c r="BLU130" s="161"/>
      <c r="BLV130" s="161"/>
      <c r="BLW130" s="161"/>
      <c r="BLX130" s="161"/>
      <c r="BLY130" s="161"/>
      <c r="BLZ130" s="161"/>
      <c r="BMA130" s="161"/>
      <c r="BMB130" s="161"/>
      <c r="BMC130" s="161"/>
      <c r="BMD130" s="161"/>
      <c r="BME130" s="161"/>
      <c r="BMF130" s="161"/>
      <c r="BMG130" s="161"/>
      <c r="BMH130" s="161"/>
      <c r="BMI130" s="161"/>
      <c r="BMJ130" s="161"/>
      <c r="BMK130" s="161"/>
      <c r="BML130" s="161"/>
      <c r="BMM130" s="161"/>
      <c r="BMN130" s="161"/>
      <c r="BMO130" s="161"/>
      <c r="BMP130" s="161"/>
      <c r="BMQ130" s="161"/>
      <c r="BMR130" s="161"/>
      <c r="BMS130" s="161"/>
      <c r="BMT130" s="161"/>
      <c r="BMU130" s="161"/>
      <c r="BMV130" s="161"/>
      <c r="BMW130" s="161"/>
      <c r="BMX130" s="161"/>
      <c r="BMY130" s="161"/>
      <c r="BMZ130" s="161"/>
      <c r="BNA130" s="161"/>
      <c r="BNB130" s="161"/>
      <c r="BNC130" s="161"/>
      <c r="BND130" s="161"/>
      <c r="BNE130" s="161"/>
      <c r="BNF130" s="161"/>
      <c r="BNG130" s="161"/>
      <c r="BNH130" s="161"/>
      <c r="BNI130" s="161"/>
      <c r="BNJ130" s="161"/>
      <c r="BNK130" s="161"/>
      <c r="BNL130" s="161"/>
      <c r="BNM130" s="161"/>
      <c r="BNN130" s="161"/>
      <c r="BNO130" s="161"/>
      <c r="BNP130" s="161"/>
      <c r="BNQ130" s="161"/>
      <c r="BNR130" s="161"/>
      <c r="BNS130" s="161"/>
      <c r="BNT130" s="161"/>
      <c r="BNU130" s="161"/>
      <c r="BNV130" s="161"/>
      <c r="BNW130" s="161"/>
      <c r="BNX130" s="161"/>
      <c r="BNY130" s="161"/>
      <c r="BNZ130" s="161"/>
      <c r="BOA130" s="161"/>
      <c r="BOB130" s="161"/>
      <c r="BOC130" s="161"/>
      <c r="BOD130" s="161"/>
      <c r="BOE130" s="161"/>
      <c r="BOF130" s="161"/>
      <c r="BOG130" s="161"/>
      <c r="BOH130" s="161"/>
      <c r="BOI130" s="161"/>
      <c r="BOJ130" s="161"/>
      <c r="BOK130" s="161"/>
      <c r="BOL130" s="161"/>
      <c r="BOM130" s="161"/>
      <c r="BON130" s="161"/>
      <c r="BOO130" s="161"/>
      <c r="BOP130" s="161"/>
      <c r="BOQ130" s="161"/>
      <c r="BOR130" s="161"/>
      <c r="BOS130" s="161"/>
      <c r="BOT130" s="161"/>
      <c r="BOU130" s="161"/>
      <c r="BOV130" s="161"/>
      <c r="BOW130" s="161"/>
      <c r="BOX130" s="161"/>
      <c r="BOY130" s="161"/>
      <c r="BOZ130" s="161"/>
      <c r="BPA130" s="161"/>
      <c r="BPB130" s="161"/>
      <c r="BPC130" s="161"/>
      <c r="BPD130" s="161"/>
      <c r="BPE130" s="161"/>
      <c r="BPF130" s="161"/>
      <c r="BPG130" s="161"/>
      <c r="BPH130" s="161"/>
      <c r="BPI130" s="161"/>
      <c r="BPJ130" s="161"/>
      <c r="BPK130" s="161"/>
      <c r="BPL130" s="161"/>
      <c r="BPM130" s="161"/>
      <c r="BPN130" s="161"/>
      <c r="BPO130" s="161"/>
      <c r="BPP130" s="161"/>
      <c r="BPQ130" s="161"/>
      <c r="BPR130" s="161"/>
      <c r="BPS130" s="161"/>
      <c r="BPT130" s="161"/>
      <c r="BPU130" s="161"/>
      <c r="BPV130" s="161"/>
      <c r="BPW130" s="161"/>
      <c r="BPX130" s="161"/>
      <c r="BPY130" s="161"/>
      <c r="BPZ130" s="161"/>
      <c r="BQA130" s="161"/>
      <c r="BQB130" s="161"/>
      <c r="BQC130" s="161"/>
      <c r="BQD130" s="161"/>
      <c r="BQE130" s="161"/>
      <c r="BQF130" s="161"/>
      <c r="BQG130" s="161"/>
      <c r="BQH130" s="161"/>
      <c r="BQI130" s="161"/>
      <c r="BQJ130" s="161"/>
      <c r="BQK130" s="161"/>
      <c r="BQL130" s="161"/>
      <c r="BQM130" s="161"/>
      <c r="BQN130" s="161"/>
      <c r="BQO130" s="161"/>
      <c r="BQP130" s="161"/>
      <c r="BQQ130" s="161"/>
      <c r="BQR130" s="161"/>
      <c r="BQS130" s="161"/>
      <c r="BQT130" s="161"/>
      <c r="BQU130" s="161"/>
      <c r="BQV130" s="161"/>
      <c r="BQW130" s="161"/>
      <c r="BQX130" s="161"/>
      <c r="BQY130" s="161"/>
      <c r="BQZ130" s="161"/>
      <c r="BRA130" s="161"/>
      <c r="BRB130" s="161"/>
      <c r="BRC130" s="161"/>
      <c r="BRD130" s="161"/>
      <c r="BRE130" s="161"/>
      <c r="BRF130" s="161"/>
      <c r="BRG130" s="161"/>
      <c r="BRH130" s="161"/>
      <c r="BRI130" s="161"/>
      <c r="BRJ130" s="161"/>
      <c r="BRK130" s="161"/>
      <c r="BRL130" s="161"/>
      <c r="BRM130" s="161"/>
      <c r="BRN130" s="161"/>
      <c r="BRO130" s="161"/>
      <c r="BRP130" s="161"/>
      <c r="BRQ130" s="161"/>
      <c r="BRR130" s="161"/>
      <c r="BRS130" s="161"/>
      <c r="BRT130" s="161"/>
      <c r="BRU130" s="161"/>
      <c r="BRV130" s="161"/>
      <c r="BRW130" s="161"/>
      <c r="BRX130" s="161"/>
      <c r="BRY130" s="161"/>
      <c r="BRZ130" s="161"/>
      <c r="BSA130" s="161"/>
      <c r="BSB130" s="161"/>
      <c r="BSC130" s="161"/>
      <c r="BSD130" s="161"/>
      <c r="BSE130" s="161"/>
      <c r="BSF130" s="161"/>
      <c r="BSG130" s="161"/>
      <c r="BSH130" s="161"/>
      <c r="BSI130" s="161"/>
      <c r="BSJ130" s="161"/>
      <c r="BSK130" s="161"/>
      <c r="BSL130" s="161"/>
      <c r="BSM130" s="161"/>
      <c r="BSN130" s="161"/>
      <c r="BSO130" s="161"/>
      <c r="BSP130" s="161"/>
      <c r="BSQ130" s="161"/>
      <c r="BSR130" s="161"/>
      <c r="BSS130" s="161"/>
      <c r="BST130" s="161"/>
      <c r="BSU130" s="161"/>
      <c r="BSV130" s="161"/>
      <c r="BSW130" s="161"/>
      <c r="BSX130" s="161"/>
      <c r="BSY130" s="161"/>
      <c r="BSZ130" s="161"/>
      <c r="BTA130" s="161"/>
      <c r="BTB130" s="161"/>
      <c r="BTC130" s="161"/>
      <c r="BTD130" s="161"/>
      <c r="BTE130" s="161"/>
      <c r="BTF130" s="161"/>
      <c r="BTG130" s="161"/>
      <c r="BTH130" s="161"/>
      <c r="BTI130" s="161"/>
      <c r="BTJ130" s="161"/>
      <c r="BTK130" s="161"/>
      <c r="BTL130" s="161"/>
      <c r="BTM130" s="161"/>
      <c r="BTN130" s="161"/>
      <c r="BTO130" s="161"/>
      <c r="BTP130" s="161"/>
      <c r="BTQ130" s="161"/>
      <c r="BTR130" s="161"/>
      <c r="BTS130" s="161"/>
      <c r="BTT130" s="161"/>
      <c r="BTU130" s="161"/>
      <c r="BTV130" s="161"/>
      <c r="BTW130" s="161"/>
      <c r="BTX130" s="161"/>
      <c r="BTY130" s="161"/>
      <c r="BTZ130" s="161"/>
      <c r="BUA130" s="161"/>
      <c r="BUB130" s="161"/>
      <c r="BUC130" s="161"/>
      <c r="BUD130" s="161"/>
      <c r="BUE130" s="161"/>
      <c r="BUF130" s="161"/>
      <c r="BUG130" s="161"/>
      <c r="BUH130" s="161"/>
      <c r="BUI130" s="161"/>
      <c r="BUJ130" s="161"/>
      <c r="BUK130" s="161"/>
      <c r="BUL130" s="161"/>
      <c r="BUM130" s="161"/>
      <c r="BUN130" s="161"/>
      <c r="BUO130" s="161"/>
      <c r="BUP130" s="161"/>
      <c r="BUQ130" s="161"/>
      <c r="BUR130" s="161"/>
      <c r="BUS130" s="161"/>
      <c r="BUT130" s="161"/>
      <c r="BUU130" s="161"/>
      <c r="BUV130" s="161"/>
      <c r="BUW130" s="161"/>
      <c r="BUX130" s="161"/>
      <c r="BUY130" s="161"/>
      <c r="BUZ130" s="161"/>
      <c r="BVA130" s="161"/>
      <c r="BVB130" s="161"/>
      <c r="BVC130" s="161"/>
      <c r="BVD130" s="161"/>
      <c r="BVE130" s="161"/>
      <c r="BVF130" s="161"/>
      <c r="BVG130" s="161"/>
      <c r="BVH130" s="161"/>
      <c r="BVI130" s="161"/>
      <c r="BVJ130" s="161"/>
      <c r="BVK130" s="161"/>
      <c r="BVL130" s="161"/>
      <c r="BVM130" s="161"/>
      <c r="BVN130" s="161"/>
      <c r="BVO130" s="161"/>
      <c r="BVP130" s="161"/>
      <c r="BVQ130" s="161"/>
      <c r="BVR130" s="161"/>
      <c r="BVS130" s="161"/>
      <c r="BVT130" s="161"/>
      <c r="BVU130" s="161"/>
      <c r="BVV130" s="161"/>
      <c r="BVW130" s="161"/>
      <c r="BVX130" s="161"/>
      <c r="BVY130" s="161"/>
      <c r="BVZ130" s="161"/>
      <c r="BWA130" s="161"/>
      <c r="BWB130" s="161"/>
      <c r="BWC130" s="161"/>
      <c r="BWD130" s="161"/>
      <c r="BWE130" s="161"/>
      <c r="BWF130" s="161"/>
      <c r="BWG130" s="161"/>
      <c r="BWH130" s="161"/>
      <c r="BWI130" s="161"/>
      <c r="BWJ130" s="161"/>
      <c r="BWK130" s="161"/>
      <c r="BWL130" s="161"/>
      <c r="BWM130" s="161"/>
      <c r="BWN130" s="161"/>
      <c r="BWO130" s="161"/>
      <c r="BWP130" s="161"/>
      <c r="BWQ130" s="161"/>
      <c r="BWR130" s="161"/>
      <c r="BWS130" s="161"/>
      <c r="BWT130" s="161"/>
      <c r="BWU130" s="161"/>
      <c r="BWV130" s="161"/>
      <c r="BWW130" s="161"/>
      <c r="BWX130" s="161"/>
      <c r="BWY130" s="161"/>
      <c r="BWZ130" s="161"/>
      <c r="BXA130" s="161"/>
      <c r="BXB130" s="161"/>
      <c r="BXC130" s="161"/>
      <c r="BXD130" s="161"/>
      <c r="BXE130" s="161"/>
      <c r="BXF130" s="161"/>
      <c r="BXG130" s="161"/>
      <c r="BXH130" s="161"/>
      <c r="BXI130" s="161"/>
      <c r="BXJ130" s="161"/>
      <c r="BXK130" s="161"/>
      <c r="BXL130" s="161"/>
      <c r="BXM130" s="161"/>
      <c r="BXN130" s="161"/>
      <c r="BXO130" s="161"/>
      <c r="BXP130" s="161"/>
      <c r="BXQ130" s="161"/>
      <c r="BXR130" s="161"/>
      <c r="BXS130" s="161"/>
      <c r="BXT130" s="161"/>
      <c r="BXU130" s="161"/>
      <c r="BXV130" s="161"/>
      <c r="BXW130" s="161"/>
      <c r="BXX130" s="161"/>
      <c r="BXY130" s="161"/>
      <c r="BXZ130" s="161"/>
      <c r="BYA130" s="161"/>
      <c r="BYB130" s="161"/>
      <c r="BYC130" s="161"/>
      <c r="BYD130" s="161"/>
      <c r="BYE130" s="161"/>
      <c r="BYF130" s="161"/>
      <c r="BYG130" s="161"/>
      <c r="BYH130" s="161"/>
      <c r="BYI130" s="161"/>
      <c r="BYJ130" s="161"/>
      <c r="BYK130" s="161"/>
      <c r="BYL130" s="161"/>
      <c r="BYM130" s="161"/>
      <c r="BYN130" s="161"/>
      <c r="BYO130" s="161"/>
      <c r="BYP130" s="161"/>
      <c r="BYQ130" s="161"/>
      <c r="BYR130" s="161"/>
      <c r="BYS130" s="161"/>
      <c r="BYT130" s="161"/>
      <c r="BYU130" s="161"/>
      <c r="BYV130" s="161"/>
      <c r="BYW130" s="161"/>
      <c r="BYX130" s="161"/>
      <c r="BYY130" s="161"/>
      <c r="BYZ130" s="161"/>
      <c r="BZA130" s="161"/>
      <c r="BZB130" s="161"/>
      <c r="BZC130" s="161"/>
      <c r="BZD130" s="161"/>
      <c r="BZE130" s="161"/>
      <c r="BZF130" s="161"/>
      <c r="BZG130" s="161"/>
      <c r="BZH130" s="161"/>
      <c r="BZI130" s="161"/>
      <c r="BZJ130" s="161"/>
      <c r="BZK130" s="161"/>
      <c r="BZL130" s="161"/>
      <c r="BZM130" s="161"/>
      <c r="BZN130" s="161"/>
      <c r="BZO130" s="161"/>
      <c r="BZP130" s="161"/>
      <c r="BZQ130" s="161"/>
      <c r="BZR130" s="161"/>
      <c r="BZS130" s="161"/>
      <c r="BZT130" s="161"/>
      <c r="BZU130" s="161"/>
      <c r="BZV130" s="161"/>
      <c r="BZW130" s="161"/>
      <c r="BZX130" s="161"/>
      <c r="BZY130" s="161"/>
      <c r="BZZ130" s="161"/>
      <c r="CAA130" s="161"/>
      <c r="CAB130" s="161"/>
      <c r="CAC130" s="161"/>
      <c r="CAD130" s="161"/>
      <c r="CAE130" s="161"/>
      <c r="CAF130" s="161"/>
      <c r="CAG130" s="161"/>
      <c r="CAH130" s="161"/>
      <c r="CAI130" s="161"/>
      <c r="CAJ130" s="161"/>
      <c r="CAK130" s="161"/>
      <c r="CAL130" s="161"/>
      <c r="CAM130" s="161"/>
      <c r="CAN130" s="161"/>
      <c r="CAO130" s="161"/>
      <c r="CAP130" s="161"/>
      <c r="CAQ130" s="161"/>
      <c r="CAR130" s="161"/>
      <c r="CAS130" s="161"/>
      <c r="CAT130" s="161"/>
      <c r="CAU130" s="161"/>
      <c r="CAV130" s="161"/>
      <c r="CAW130" s="161"/>
      <c r="CAX130" s="161"/>
      <c r="CAY130" s="161"/>
      <c r="CAZ130" s="161"/>
      <c r="CBA130" s="161"/>
      <c r="CBB130" s="161"/>
      <c r="CBC130" s="161"/>
      <c r="CBD130" s="161"/>
      <c r="CBE130" s="161"/>
      <c r="CBF130" s="161"/>
      <c r="CBG130" s="161"/>
      <c r="CBH130" s="161"/>
      <c r="CBI130" s="161"/>
      <c r="CBJ130" s="161"/>
      <c r="CBK130" s="161"/>
      <c r="CBL130" s="161"/>
      <c r="CBM130" s="161"/>
      <c r="CBN130" s="161"/>
      <c r="CBO130" s="161"/>
      <c r="CBP130" s="161"/>
      <c r="CBQ130" s="161"/>
      <c r="CBR130" s="161"/>
      <c r="CBS130" s="161"/>
      <c r="CBT130" s="161"/>
      <c r="CBU130" s="161"/>
      <c r="CBV130" s="161"/>
      <c r="CBW130" s="161"/>
      <c r="CBX130" s="161"/>
      <c r="CBY130" s="161"/>
      <c r="CBZ130" s="161"/>
      <c r="CCA130" s="161"/>
      <c r="CCB130" s="161"/>
      <c r="CCC130" s="161"/>
      <c r="CCD130" s="161"/>
      <c r="CCE130" s="161"/>
      <c r="CCF130" s="161"/>
      <c r="CCG130" s="161"/>
      <c r="CCH130" s="161"/>
      <c r="CCI130" s="161"/>
      <c r="CCJ130" s="161"/>
      <c r="CCK130" s="161"/>
      <c r="CCL130" s="161"/>
      <c r="CCM130" s="161"/>
      <c r="CCN130" s="161"/>
      <c r="CCO130" s="161"/>
      <c r="CCP130" s="161"/>
      <c r="CCQ130" s="161"/>
      <c r="CCR130" s="161"/>
      <c r="CCS130" s="161"/>
      <c r="CCT130" s="161"/>
      <c r="CCU130" s="161"/>
      <c r="CCV130" s="161"/>
      <c r="CCW130" s="161"/>
      <c r="CCX130" s="161"/>
      <c r="CCY130" s="161"/>
      <c r="CCZ130" s="161"/>
      <c r="CDA130" s="161"/>
      <c r="CDB130" s="161"/>
      <c r="CDC130" s="161"/>
      <c r="CDD130" s="161"/>
      <c r="CDE130" s="161"/>
      <c r="CDF130" s="161"/>
      <c r="CDG130" s="161"/>
      <c r="CDH130" s="161"/>
      <c r="CDI130" s="161"/>
      <c r="CDJ130" s="161"/>
      <c r="CDK130" s="161"/>
      <c r="CDL130" s="161"/>
      <c r="CDM130" s="161"/>
      <c r="CDN130" s="161"/>
      <c r="CDO130" s="161"/>
      <c r="CDP130" s="161"/>
      <c r="CDQ130" s="161"/>
      <c r="CDR130" s="161"/>
      <c r="CDS130" s="161"/>
      <c r="CDT130" s="161"/>
      <c r="CDU130" s="161"/>
      <c r="CDV130" s="161"/>
      <c r="CDW130" s="161"/>
      <c r="CDX130" s="161"/>
      <c r="CDY130" s="161"/>
      <c r="CDZ130" s="161"/>
      <c r="CEA130" s="161"/>
      <c r="CEB130" s="161"/>
      <c r="CEC130" s="161"/>
      <c r="CED130" s="161"/>
      <c r="CEE130" s="161"/>
      <c r="CEF130" s="161"/>
      <c r="CEG130" s="161"/>
      <c r="CEH130" s="161"/>
      <c r="CEI130" s="161"/>
      <c r="CEJ130" s="161"/>
      <c r="CEK130" s="161"/>
      <c r="CEL130" s="161"/>
      <c r="CEM130" s="161"/>
      <c r="CEN130" s="161"/>
      <c r="CEO130" s="161"/>
      <c r="CEP130" s="161"/>
      <c r="CEQ130" s="161"/>
      <c r="CER130" s="161"/>
      <c r="CES130" s="161"/>
      <c r="CET130" s="161"/>
      <c r="CEU130" s="161"/>
      <c r="CEV130" s="161"/>
      <c r="CEW130" s="161"/>
      <c r="CEX130" s="161"/>
      <c r="CEY130" s="161"/>
      <c r="CEZ130" s="161"/>
      <c r="CFA130" s="161"/>
      <c r="CFB130" s="161"/>
      <c r="CFC130" s="161"/>
      <c r="CFD130" s="161"/>
      <c r="CFE130" s="161"/>
      <c r="CFF130" s="161"/>
      <c r="CFG130" s="161"/>
      <c r="CFH130" s="161"/>
      <c r="CFI130" s="161"/>
      <c r="CFJ130" s="161"/>
      <c r="CFK130" s="161"/>
      <c r="CFL130" s="161"/>
      <c r="CFM130" s="161"/>
      <c r="CFN130" s="161"/>
      <c r="CFO130" s="161"/>
      <c r="CFP130" s="161"/>
      <c r="CFQ130" s="161"/>
      <c r="CFR130" s="161"/>
      <c r="CFS130" s="161"/>
      <c r="CFT130" s="161"/>
      <c r="CFU130" s="161"/>
      <c r="CFV130" s="161"/>
      <c r="CFW130" s="161"/>
      <c r="CFX130" s="161"/>
      <c r="CFY130" s="161"/>
      <c r="CFZ130" s="161"/>
      <c r="CGA130" s="161"/>
      <c r="CGB130" s="161"/>
      <c r="CGC130" s="161"/>
      <c r="CGD130" s="161"/>
      <c r="CGE130" s="161"/>
      <c r="CGF130" s="161"/>
      <c r="CGG130" s="161"/>
      <c r="CGH130" s="161"/>
      <c r="CGI130" s="161"/>
      <c r="CGJ130" s="161"/>
      <c r="CGK130" s="161"/>
      <c r="CGL130" s="161"/>
      <c r="CGM130" s="161"/>
      <c r="CGN130" s="161"/>
      <c r="CGO130" s="161"/>
      <c r="CGP130" s="161"/>
      <c r="CGQ130" s="161"/>
      <c r="CGR130" s="161"/>
      <c r="CGS130" s="161"/>
      <c r="CGT130" s="161"/>
      <c r="CGU130" s="161"/>
      <c r="CGV130" s="161"/>
      <c r="CGW130" s="161"/>
      <c r="CGX130" s="161"/>
      <c r="CGY130" s="161"/>
      <c r="CGZ130" s="161"/>
      <c r="CHA130" s="161"/>
      <c r="CHB130" s="161"/>
      <c r="CHC130" s="161"/>
      <c r="CHD130" s="161"/>
      <c r="CHE130" s="161"/>
      <c r="CHF130" s="161"/>
      <c r="CHG130" s="161"/>
      <c r="CHH130" s="161"/>
      <c r="CHI130" s="161"/>
      <c r="CHJ130" s="161"/>
      <c r="CHK130" s="161"/>
      <c r="CHL130" s="161"/>
      <c r="CHM130" s="161"/>
      <c r="CHN130" s="161"/>
      <c r="CHO130" s="161"/>
      <c r="CHP130" s="161"/>
      <c r="CHQ130" s="161"/>
      <c r="CHR130" s="161"/>
      <c r="CHS130" s="161"/>
      <c r="CHT130" s="161"/>
      <c r="CHU130" s="161"/>
      <c r="CHV130" s="161"/>
      <c r="CHW130" s="161"/>
      <c r="CHX130" s="161"/>
      <c r="CHY130" s="161"/>
      <c r="CHZ130" s="161"/>
      <c r="CIA130" s="161"/>
      <c r="CIB130" s="161"/>
      <c r="CIC130" s="161"/>
      <c r="CID130" s="161"/>
      <c r="CIE130" s="161"/>
      <c r="CIF130" s="161"/>
      <c r="CIG130" s="161"/>
      <c r="CIH130" s="161"/>
      <c r="CII130" s="161"/>
      <c r="CIJ130" s="161"/>
      <c r="CIK130" s="161"/>
      <c r="CIL130" s="161"/>
      <c r="CIM130" s="161"/>
      <c r="CIN130" s="161"/>
      <c r="CIO130" s="161"/>
      <c r="CIP130" s="161"/>
      <c r="CIQ130" s="161"/>
      <c r="CIR130" s="161"/>
      <c r="CIS130" s="161"/>
      <c r="CIT130" s="161"/>
      <c r="CIU130" s="161"/>
      <c r="CIV130" s="161"/>
      <c r="CIW130" s="161"/>
      <c r="CIX130" s="161"/>
      <c r="CIY130" s="161"/>
      <c r="CIZ130" s="161"/>
      <c r="CJA130" s="161"/>
      <c r="CJB130" s="161"/>
      <c r="CJC130" s="161"/>
      <c r="CJD130" s="161"/>
      <c r="CJE130" s="161"/>
      <c r="CJF130" s="161"/>
      <c r="CJG130" s="161"/>
      <c r="CJH130" s="161"/>
      <c r="CJI130" s="161"/>
      <c r="CJJ130" s="161"/>
      <c r="CJK130" s="161"/>
      <c r="CJL130" s="161"/>
      <c r="CJM130" s="161"/>
      <c r="CJN130" s="161"/>
      <c r="CJO130" s="161"/>
      <c r="CJP130" s="161"/>
      <c r="CJQ130" s="161"/>
      <c r="CJR130" s="161"/>
      <c r="CJS130" s="161"/>
      <c r="CJT130" s="161"/>
      <c r="CJU130" s="161"/>
      <c r="CJV130" s="161"/>
      <c r="CJW130" s="161"/>
      <c r="CJX130" s="161"/>
      <c r="CJY130" s="161"/>
      <c r="CJZ130" s="161"/>
      <c r="CKA130" s="161"/>
      <c r="CKB130" s="161"/>
      <c r="CKC130" s="161"/>
      <c r="CKD130" s="161"/>
      <c r="CKE130" s="161"/>
      <c r="CKF130" s="161"/>
      <c r="CKG130" s="161"/>
      <c r="CKH130" s="161"/>
      <c r="CKI130" s="161"/>
      <c r="CKJ130" s="161"/>
      <c r="CKK130" s="161"/>
      <c r="CKL130" s="161"/>
      <c r="CKM130" s="161"/>
      <c r="CKN130" s="161"/>
      <c r="CKO130" s="161"/>
      <c r="CKP130" s="161"/>
      <c r="CKQ130" s="161"/>
      <c r="CKR130" s="161"/>
      <c r="CKS130" s="161"/>
      <c r="CKT130" s="161"/>
      <c r="CKU130" s="161"/>
      <c r="CKV130" s="161"/>
      <c r="CKW130" s="161"/>
      <c r="CKX130" s="161"/>
      <c r="CKY130" s="161"/>
      <c r="CKZ130" s="161"/>
      <c r="CLA130" s="161"/>
      <c r="CLB130" s="161"/>
      <c r="CLC130" s="161"/>
      <c r="CLD130" s="161"/>
      <c r="CLE130" s="161"/>
      <c r="CLF130" s="161"/>
      <c r="CLG130" s="161"/>
      <c r="CLH130" s="161"/>
      <c r="CLI130" s="161"/>
      <c r="CLJ130" s="161"/>
      <c r="CLK130" s="161"/>
      <c r="CLL130" s="161"/>
      <c r="CLM130" s="161"/>
      <c r="CLN130" s="161"/>
      <c r="CLO130" s="161"/>
      <c r="CLP130" s="161"/>
      <c r="CLQ130" s="161"/>
      <c r="CLR130" s="161"/>
      <c r="CLS130" s="161"/>
      <c r="CLT130" s="161"/>
      <c r="CLU130" s="161"/>
      <c r="CLV130" s="161"/>
      <c r="CLW130" s="161"/>
      <c r="CLX130" s="161"/>
      <c r="CLY130" s="161"/>
      <c r="CLZ130" s="161"/>
      <c r="CMA130" s="161"/>
      <c r="CMB130" s="161"/>
      <c r="CMC130" s="161"/>
      <c r="CMD130" s="161"/>
      <c r="CME130" s="161"/>
      <c r="CMF130" s="161"/>
      <c r="CMG130" s="161"/>
      <c r="CMH130" s="161"/>
      <c r="CMI130" s="161"/>
      <c r="CMJ130" s="161"/>
      <c r="CMK130" s="161"/>
      <c r="CML130" s="161"/>
      <c r="CMM130" s="161"/>
      <c r="CMN130" s="161"/>
      <c r="CMO130" s="161"/>
      <c r="CMP130" s="161"/>
      <c r="CMQ130" s="161"/>
      <c r="CMR130" s="161"/>
      <c r="CMS130" s="161"/>
      <c r="CMT130" s="161"/>
      <c r="CMU130" s="161"/>
      <c r="CMV130" s="161"/>
      <c r="CMW130" s="161"/>
      <c r="CMX130" s="161"/>
      <c r="CMY130" s="161"/>
      <c r="CMZ130" s="161"/>
      <c r="CNA130" s="161"/>
      <c r="CNB130" s="161"/>
      <c r="CNC130" s="161"/>
      <c r="CND130" s="161"/>
      <c r="CNE130" s="161"/>
      <c r="CNF130" s="161"/>
      <c r="CNG130" s="161"/>
      <c r="CNH130" s="161"/>
      <c r="CNI130" s="161"/>
      <c r="CNJ130" s="161"/>
      <c r="CNK130" s="161"/>
      <c r="CNL130" s="161"/>
      <c r="CNM130" s="161"/>
      <c r="CNN130" s="161"/>
      <c r="CNO130" s="161"/>
      <c r="CNP130" s="161"/>
      <c r="CNQ130" s="161"/>
      <c r="CNR130" s="161"/>
      <c r="CNS130" s="161"/>
      <c r="CNT130" s="161"/>
      <c r="CNU130" s="161"/>
      <c r="CNV130" s="161"/>
      <c r="CNW130" s="161"/>
      <c r="CNX130" s="161"/>
      <c r="CNY130" s="161"/>
      <c r="CNZ130" s="161"/>
      <c r="COA130" s="161"/>
      <c r="COB130" s="161"/>
      <c r="COC130" s="161"/>
      <c r="COD130" s="161"/>
      <c r="COE130" s="161"/>
      <c r="COF130" s="161"/>
      <c r="COG130" s="161"/>
      <c r="COH130" s="161"/>
      <c r="COI130" s="161"/>
      <c r="COJ130" s="161"/>
      <c r="COK130" s="161"/>
      <c r="COL130" s="161"/>
      <c r="COM130" s="161"/>
      <c r="CON130" s="161"/>
      <c r="COO130" s="161"/>
      <c r="COP130" s="161"/>
      <c r="COQ130" s="161"/>
      <c r="COR130" s="161"/>
      <c r="COS130" s="161"/>
      <c r="COT130" s="161"/>
      <c r="COU130" s="161"/>
      <c r="COV130" s="161"/>
      <c r="COW130" s="161"/>
      <c r="COX130" s="161"/>
      <c r="COY130" s="161"/>
      <c r="COZ130" s="161"/>
      <c r="CPA130" s="161"/>
      <c r="CPB130" s="161"/>
      <c r="CPC130" s="161"/>
      <c r="CPD130" s="161"/>
      <c r="CPE130" s="161"/>
      <c r="CPF130" s="161"/>
      <c r="CPG130" s="161"/>
      <c r="CPH130" s="161"/>
      <c r="CPI130" s="161"/>
      <c r="CPJ130" s="161"/>
      <c r="CPK130" s="161"/>
      <c r="CPL130" s="161"/>
      <c r="CPM130" s="161"/>
      <c r="CPN130" s="161"/>
      <c r="CPO130" s="161"/>
      <c r="CPP130" s="161"/>
      <c r="CPQ130" s="161"/>
      <c r="CPR130" s="161"/>
      <c r="CPS130" s="161"/>
      <c r="CPT130" s="161"/>
      <c r="CPU130" s="161"/>
      <c r="CPV130" s="161"/>
      <c r="CPW130" s="161"/>
      <c r="CPX130" s="161"/>
      <c r="CPY130" s="161"/>
      <c r="CPZ130" s="161"/>
      <c r="CQA130" s="161"/>
      <c r="CQB130" s="161"/>
      <c r="CQC130" s="161"/>
      <c r="CQD130" s="161"/>
      <c r="CQE130" s="161"/>
      <c r="CQF130" s="161"/>
      <c r="CQG130" s="161"/>
      <c r="CQH130" s="161"/>
      <c r="CQI130" s="161"/>
      <c r="CQJ130" s="161"/>
      <c r="CQK130" s="161"/>
      <c r="CQL130" s="161"/>
      <c r="CQM130" s="161"/>
      <c r="CQN130" s="161"/>
      <c r="CQO130" s="161"/>
      <c r="CQP130" s="161"/>
      <c r="CQQ130" s="161"/>
      <c r="CQR130" s="161"/>
      <c r="CQS130" s="161"/>
      <c r="CQT130" s="161"/>
      <c r="CQU130" s="161"/>
      <c r="CQV130" s="161"/>
      <c r="CQW130" s="161"/>
      <c r="CQX130" s="161"/>
      <c r="CQY130" s="161"/>
      <c r="CQZ130" s="161"/>
      <c r="CRA130" s="161"/>
      <c r="CRB130" s="161"/>
      <c r="CRC130" s="161"/>
      <c r="CRD130" s="161"/>
      <c r="CRE130" s="161"/>
      <c r="CRF130" s="161"/>
      <c r="CRG130" s="161"/>
      <c r="CRH130" s="161"/>
      <c r="CRI130" s="161"/>
      <c r="CRJ130" s="161"/>
      <c r="CRK130" s="161"/>
      <c r="CRL130" s="161"/>
      <c r="CRM130" s="161"/>
      <c r="CRN130" s="161"/>
      <c r="CRO130" s="161"/>
      <c r="CRP130" s="161"/>
      <c r="CRQ130" s="161"/>
      <c r="CRR130" s="161"/>
      <c r="CRS130" s="161"/>
      <c r="CRT130" s="161"/>
      <c r="CRU130" s="161"/>
      <c r="CRV130" s="161"/>
      <c r="CRW130" s="161"/>
      <c r="CRX130" s="161"/>
      <c r="CRY130" s="161"/>
      <c r="CRZ130" s="161"/>
      <c r="CSA130" s="161"/>
      <c r="CSB130" s="161"/>
      <c r="CSC130" s="161"/>
      <c r="CSD130" s="161"/>
      <c r="CSE130" s="161"/>
      <c r="CSF130" s="161"/>
      <c r="CSG130" s="161"/>
      <c r="CSH130" s="161"/>
      <c r="CSI130" s="161"/>
      <c r="CSJ130" s="161"/>
      <c r="CSK130" s="161"/>
      <c r="CSL130" s="161"/>
      <c r="CSM130" s="161"/>
      <c r="CSN130" s="161"/>
      <c r="CSO130" s="161"/>
      <c r="CSP130" s="161"/>
      <c r="CSQ130" s="161"/>
      <c r="CSR130" s="161"/>
      <c r="CSS130" s="161"/>
      <c r="CST130" s="161"/>
      <c r="CSU130" s="161"/>
      <c r="CSV130" s="161"/>
      <c r="CSW130" s="161"/>
      <c r="CSX130" s="161"/>
      <c r="CSY130" s="161"/>
      <c r="CSZ130" s="161"/>
      <c r="CTA130" s="161"/>
      <c r="CTB130" s="161"/>
      <c r="CTC130" s="161"/>
      <c r="CTD130" s="161"/>
      <c r="CTE130" s="161"/>
      <c r="CTF130" s="161"/>
      <c r="CTG130" s="161"/>
      <c r="CTH130" s="161"/>
      <c r="CTI130" s="161"/>
      <c r="CTJ130" s="161"/>
      <c r="CTK130" s="161"/>
      <c r="CTL130" s="161"/>
      <c r="CTM130" s="161"/>
      <c r="CTN130" s="161"/>
      <c r="CTO130" s="161"/>
      <c r="CTP130" s="161"/>
      <c r="CTQ130" s="161"/>
      <c r="CTR130" s="161"/>
      <c r="CTS130" s="161"/>
      <c r="CTT130" s="161"/>
      <c r="CTU130" s="161"/>
      <c r="CTV130" s="161"/>
      <c r="CTW130" s="161"/>
      <c r="CTX130" s="161"/>
      <c r="CTY130" s="161"/>
      <c r="CTZ130" s="161"/>
      <c r="CUA130" s="161"/>
      <c r="CUB130" s="161"/>
      <c r="CUC130" s="161"/>
      <c r="CUD130" s="161"/>
      <c r="CUE130" s="161"/>
      <c r="CUF130" s="161"/>
      <c r="CUG130" s="161"/>
      <c r="CUH130" s="161"/>
      <c r="CUI130" s="161"/>
      <c r="CUJ130" s="161"/>
      <c r="CUK130" s="161"/>
      <c r="CUL130" s="161"/>
      <c r="CUM130" s="161"/>
      <c r="CUN130" s="161"/>
      <c r="CUO130" s="161"/>
      <c r="CUP130" s="161"/>
      <c r="CUQ130" s="161"/>
      <c r="CUR130" s="161"/>
      <c r="CUS130" s="161"/>
      <c r="CUT130" s="161"/>
      <c r="CUU130" s="161"/>
      <c r="CUV130" s="161"/>
      <c r="CUW130" s="161"/>
      <c r="CUX130" s="161"/>
      <c r="CUY130" s="161"/>
      <c r="CUZ130" s="161"/>
      <c r="CVA130" s="161"/>
      <c r="CVB130" s="161"/>
      <c r="CVC130" s="161"/>
      <c r="CVD130" s="161"/>
      <c r="CVE130" s="161"/>
      <c r="CVF130" s="161"/>
      <c r="CVG130" s="161"/>
      <c r="CVH130" s="161"/>
      <c r="CVI130" s="161"/>
      <c r="CVJ130" s="161"/>
      <c r="CVK130" s="161"/>
      <c r="CVL130" s="161"/>
      <c r="CVM130" s="161"/>
      <c r="CVN130" s="161"/>
      <c r="CVO130" s="161"/>
      <c r="CVP130" s="161"/>
      <c r="CVQ130" s="161"/>
      <c r="CVR130" s="161"/>
      <c r="CVS130" s="161"/>
      <c r="CVT130" s="161"/>
      <c r="CVU130" s="161"/>
      <c r="CVV130" s="161"/>
      <c r="CVW130" s="161"/>
      <c r="CVX130" s="161"/>
      <c r="CVY130" s="161"/>
      <c r="CVZ130" s="161"/>
      <c r="CWA130" s="161"/>
      <c r="CWB130" s="161"/>
      <c r="CWC130" s="161"/>
      <c r="CWD130" s="161"/>
      <c r="CWE130" s="161"/>
      <c r="CWF130" s="161"/>
      <c r="CWG130" s="161"/>
      <c r="CWH130" s="161"/>
      <c r="CWI130" s="161"/>
      <c r="CWJ130" s="161"/>
      <c r="CWK130" s="161"/>
      <c r="CWL130" s="161"/>
      <c r="CWM130" s="161"/>
      <c r="CWN130" s="161"/>
      <c r="CWO130" s="161"/>
      <c r="CWP130" s="161"/>
      <c r="CWQ130" s="161"/>
      <c r="CWR130" s="161"/>
      <c r="CWS130" s="161"/>
      <c r="CWT130" s="161"/>
      <c r="CWU130" s="161"/>
      <c r="CWV130" s="161"/>
      <c r="CWW130" s="161"/>
      <c r="CWX130" s="161"/>
      <c r="CWY130" s="161"/>
      <c r="CWZ130" s="161"/>
      <c r="CXA130" s="161"/>
      <c r="CXB130" s="161"/>
      <c r="CXC130" s="161"/>
      <c r="CXD130" s="161"/>
      <c r="CXE130" s="161"/>
      <c r="CXF130" s="161"/>
      <c r="CXG130" s="161"/>
      <c r="CXH130" s="161"/>
      <c r="CXI130" s="161"/>
      <c r="CXJ130" s="161"/>
      <c r="CXK130" s="161"/>
      <c r="CXL130" s="161"/>
      <c r="CXM130" s="161"/>
      <c r="CXN130" s="161"/>
      <c r="CXO130" s="161"/>
      <c r="CXP130" s="161"/>
      <c r="CXQ130" s="161"/>
      <c r="CXR130" s="161"/>
      <c r="CXS130" s="161"/>
      <c r="CXT130" s="161"/>
      <c r="CXU130" s="161"/>
      <c r="CXV130" s="161"/>
      <c r="CXW130" s="161"/>
      <c r="CXX130" s="161"/>
      <c r="CXY130" s="161"/>
      <c r="CXZ130" s="161"/>
      <c r="CYA130" s="161"/>
      <c r="CYB130" s="161"/>
      <c r="CYC130" s="161"/>
      <c r="CYD130" s="161"/>
      <c r="CYE130" s="161"/>
      <c r="CYF130" s="161"/>
      <c r="CYG130" s="161"/>
      <c r="CYH130" s="161"/>
      <c r="CYI130" s="161"/>
      <c r="CYJ130" s="161"/>
      <c r="CYK130" s="161"/>
      <c r="CYL130" s="161"/>
      <c r="CYM130" s="161"/>
      <c r="CYN130" s="161"/>
      <c r="CYO130" s="161"/>
      <c r="CYP130" s="161"/>
      <c r="CYQ130" s="161"/>
      <c r="CYR130" s="161"/>
      <c r="CYS130" s="161"/>
      <c r="CYT130" s="161"/>
      <c r="CYU130" s="161"/>
      <c r="CYV130" s="161"/>
      <c r="CYW130" s="161"/>
      <c r="CYX130" s="161"/>
      <c r="CYY130" s="161"/>
      <c r="CYZ130" s="161"/>
      <c r="CZA130" s="161"/>
      <c r="CZB130" s="161"/>
      <c r="CZC130" s="161"/>
      <c r="CZD130" s="161"/>
      <c r="CZE130" s="161"/>
      <c r="CZF130" s="161"/>
      <c r="CZG130" s="161"/>
      <c r="CZH130" s="161"/>
      <c r="CZI130" s="161"/>
      <c r="CZJ130" s="161"/>
      <c r="CZK130" s="161"/>
      <c r="CZL130" s="161"/>
      <c r="CZM130" s="161"/>
      <c r="CZN130" s="161"/>
      <c r="CZO130" s="161"/>
      <c r="CZP130" s="161"/>
      <c r="CZQ130" s="161"/>
      <c r="CZR130" s="161"/>
      <c r="CZS130" s="161"/>
      <c r="CZT130" s="161"/>
      <c r="CZU130" s="161"/>
      <c r="CZV130" s="161"/>
      <c r="CZW130" s="161"/>
      <c r="CZX130" s="161"/>
      <c r="CZY130" s="161"/>
      <c r="CZZ130" s="161"/>
      <c r="DAA130" s="161"/>
      <c r="DAB130" s="161"/>
      <c r="DAC130" s="161"/>
      <c r="DAD130" s="161"/>
      <c r="DAE130" s="161"/>
      <c r="DAF130" s="161"/>
      <c r="DAG130" s="161"/>
      <c r="DAH130" s="161"/>
      <c r="DAI130" s="161"/>
      <c r="DAJ130" s="161"/>
      <c r="DAK130" s="161"/>
      <c r="DAL130" s="161"/>
      <c r="DAM130" s="161"/>
      <c r="DAN130" s="161"/>
      <c r="DAO130" s="161"/>
      <c r="DAP130" s="161"/>
      <c r="DAQ130" s="161"/>
      <c r="DAR130" s="161"/>
      <c r="DAS130" s="161"/>
      <c r="DAT130" s="161"/>
      <c r="DAU130" s="161"/>
      <c r="DAV130" s="161"/>
      <c r="DAW130" s="161"/>
      <c r="DAX130" s="161"/>
      <c r="DAY130" s="161"/>
      <c r="DAZ130" s="161"/>
      <c r="DBA130" s="161"/>
      <c r="DBB130" s="161"/>
      <c r="DBC130" s="161"/>
      <c r="DBD130" s="161"/>
      <c r="DBE130" s="161"/>
      <c r="DBF130" s="161"/>
      <c r="DBG130" s="161"/>
      <c r="DBH130" s="161"/>
      <c r="DBI130" s="161"/>
      <c r="DBJ130" s="161"/>
      <c r="DBK130" s="161"/>
      <c r="DBL130" s="161"/>
      <c r="DBM130" s="161"/>
      <c r="DBN130" s="161"/>
      <c r="DBO130" s="161"/>
      <c r="DBP130" s="161"/>
      <c r="DBQ130" s="161"/>
      <c r="DBR130" s="161"/>
      <c r="DBS130" s="161"/>
      <c r="DBT130" s="161"/>
      <c r="DBU130" s="161"/>
      <c r="DBV130" s="161"/>
      <c r="DBW130" s="161"/>
      <c r="DBX130" s="161"/>
      <c r="DBY130" s="161"/>
      <c r="DBZ130" s="161"/>
      <c r="DCA130" s="161"/>
      <c r="DCB130" s="161"/>
      <c r="DCC130" s="161"/>
      <c r="DCD130" s="161"/>
      <c r="DCE130" s="161"/>
      <c r="DCF130" s="161"/>
      <c r="DCG130" s="161"/>
      <c r="DCH130" s="161"/>
      <c r="DCI130" s="161"/>
      <c r="DCJ130" s="161"/>
      <c r="DCK130" s="161"/>
      <c r="DCL130" s="161"/>
      <c r="DCM130" s="161"/>
      <c r="DCN130" s="161"/>
      <c r="DCO130" s="161"/>
      <c r="DCP130" s="161"/>
      <c r="DCQ130" s="161"/>
      <c r="DCR130" s="161"/>
      <c r="DCS130" s="161"/>
      <c r="DCT130" s="161"/>
      <c r="DCU130" s="161"/>
      <c r="DCV130" s="161"/>
      <c r="DCW130" s="161"/>
      <c r="DCX130" s="161"/>
      <c r="DCY130" s="161"/>
      <c r="DCZ130" s="161"/>
      <c r="DDA130" s="161"/>
      <c r="DDB130" s="161"/>
      <c r="DDC130" s="161"/>
      <c r="DDD130" s="161"/>
      <c r="DDE130" s="161"/>
      <c r="DDF130" s="161"/>
      <c r="DDG130" s="161"/>
      <c r="DDH130" s="161"/>
      <c r="DDI130" s="161"/>
      <c r="DDJ130" s="161"/>
      <c r="DDK130" s="161"/>
      <c r="DDL130" s="161"/>
      <c r="DDM130" s="161"/>
      <c r="DDN130" s="161"/>
      <c r="DDO130" s="161"/>
      <c r="DDP130" s="161"/>
      <c r="DDQ130" s="161"/>
      <c r="DDR130" s="161"/>
      <c r="DDS130" s="161"/>
      <c r="DDT130" s="161"/>
      <c r="DDU130" s="161"/>
      <c r="DDV130" s="161"/>
      <c r="DDW130" s="161"/>
      <c r="DDX130" s="161"/>
      <c r="DDY130" s="161"/>
      <c r="DDZ130" s="161"/>
      <c r="DEA130" s="161"/>
      <c r="DEB130" s="161"/>
      <c r="DEC130" s="161"/>
      <c r="DED130" s="161"/>
      <c r="DEE130" s="161"/>
      <c r="DEF130" s="161"/>
      <c r="DEG130" s="161"/>
      <c r="DEH130" s="161"/>
      <c r="DEI130" s="161"/>
      <c r="DEJ130" s="161"/>
      <c r="DEK130" s="161"/>
      <c r="DEL130" s="161"/>
      <c r="DEM130" s="161"/>
      <c r="DEN130" s="161"/>
      <c r="DEO130" s="161"/>
      <c r="DEP130" s="161"/>
      <c r="DEQ130" s="161"/>
      <c r="DER130" s="161"/>
      <c r="DES130" s="161"/>
      <c r="DET130" s="161"/>
      <c r="DEU130" s="161"/>
      <c r="DEV130" s="161"/>
      <c r="DEW130" s="161"/>
      <c r="DEX130" s="161"/>
      <c r="DEY130" s="161"/>
      <c r="DEZ130" s="161"/>
      <c r="DFA130" s="161"/>
      <c r="DFB130" s="161"/>
      <c r="DFC130" s="161"/>
      <c r="DFD130" s="161"/>
      <c r="DFE130" s="161"/>
      <c r="DFF130" s="161"/>
      <c r="DFG130" s="161"/>
      <c r="DFH130" s="161"/>
      <c r="DFI130" s="161"/>
      <c r="DFJ130" s="161"/>
      <c r="DFK130" s="161"/>
      <c r="DFL130" s="161"/>
      <c r="DFM130" s="161"/>
      <c r="DFN130" s="161"/>
      <c r="DFO130" s="161"/>
      <c r="DFP130" s="161"/>
      <c r="DFQ130" s="161"/>
      <c r="DFR130" s="161"/>
      <c r="DFS130" s="161"/>
      <c r="DFT130" s="161"/>
      <c r="DFU130" s="161"/>
      <c r="DFV130" s="161"/>
      <c r="DFW130" s="161"/>
      <c r="DFX130" s="161"/>
      <c r="DFY130" s="161"/>
      <c r="DFZ130" s="161"/>
      <c r="DGA130" s="161"/>
      <c r="DGB130" s="161"/>
      <c r="DGC130" s="161"/>
      <c r="DGD130" s="161"/>
      <c r="DGE130" s="161"/>
      <c r="DGF130" s="161"/>
      <c r="DGG130" s="161"/>
      <c r="DGH130" s="161"/>
      <c r="DGI130" s="161"/>
      <c r="DGJ130" s="161"/>
      <c r="DGK130" s="161"/>
      <c r="DGL130" s="161"/>
      <c r="DGM130" s="161"/>
      <c r="DGN130" s="161"/>
      <c r="DGO130" s="161"/>
      <c r="DGP130" s="161"/>
      <c r="DGQ130" s="161"/>
      <c r="DGR130" s="161"/>
      <c r="DGS130" s="161"/>
      <c r="DGT130" s="161"/>
      <c r="DGU130" s="161"/>
      <c r="DGV130" s="161"/>
      <c r="DGW130" s="161"/>
      <c r="DGX130" s="161"/>
      <c r="DGY130" s="161"/>
      <c r="DGZ130" s="161"/>
      <c r="DHA130" s="161"/>
      <c r="DHB130" s="161"/>
      <c r="DHC130" s="161"/>
      <c r="DHD130" s="161"/>
      <c r="DHE130" s="161"/>
      <c r="DHF130" s="161"/>
      <c r="DHG130" s="161"/>
      <c r="DHH130" s="161"/>
      <c r="DHI130" s="161"/>
      <c r="DHJ130" s="161"/>
      <c r="DHK130" s="161"/>
      <c r="DHL130" s="161"/>
      <c r="DHM130" s="161"/>
      <c r="DHN130" s="161"/>
      <c r="DHO130" s="161"/>
      <c r="DHP130" s="161"/>
      <c r="DHQ130" s="161"/>
      <c r="DHR130" s="161"/>
      <c r="DHS130" s="161"/>
      <c r="DHT130" s="161"/>
      <c r="DHU130" s="161"/>
      <c r="DHV130" s="161"/>
      <c r="DHW130" s="161"/>
      <c r="DHX130" s="161"/>
      <c r="DHY130" s="161"/>
      <c r="DHZ130" s="161"/>
      <c r="DIA130" s="161"/>
      <c r="DIB130" s="161"/>
      <c r="DIC130" s="161"/>
      <c r="DID130" s="161"/>
      <c r="DIE130" s="161"/>
      <c r="DIF130" s="161"/>
      <c r="DIG130" s="161"/>
      <c r="DIH130" s="161"/>
      <c r="DII130" s="161"/>
      <c r="DIJ130" s="161"/>
      <c r="DIK130" s="161"/>
      <c r="DIL130" s="161"/>
      <c r="DIM130" s="161"/>
      <c r="DIN130" s="161"/>
      <c r="DIO130" s="161"/>
      <c r="DIP130" s="161"/>
      <c r="DIQ130" s="161"/>
      <c r="DIR130" s="161"/>
      <c r="DIS130" s="161"/>
      <c r="DIT130" s="161"/>
      <c r="DIU130" s="161"/>
      <c r="DIV130" s="161"/>
      <c r="DIW130" s="161"/>
      <c r="DIX130" s="161"/>
      <c r="DIY130" s="161"/>
      <c r="DIZ130" s="161"/>
      <c r="DJA130" s="161"/>
      <c r="DJB130" s="161"/>
      <c r="DJC130" s="161"/>
      <c r="DJD130" s="161"/>
      <c r="DJE130" s="161"/>
      <c r="DJF130" s="161"/>
      <c r="DJG130" s="161"/>
      <c r="DJH130" s="161"/>
      <c r="DJI130" s="161"/>
      <c r="DJJ130" s="161"/>
      <c r="DJK130" s="161"/>
      <c r="DJL130" s="161"/>
      <c r="DJM130" s="161"/>
      <c r="DJN130" s="161"/>
      <c r="DJO130" s="161"/>
      <c r="DJP130" s="161"/>
      <c r="DJQ130" s="161"/>
      <c r="DJR130" s="161"/>
      <c r="DJS130" s="161"/>
      <c r="DJT130" s="161"/>
      <c r="DJU130" s="161"/>
      <c r="DJV130" s="161"/>
      <c r="DJW130" s="161"/>
      <c r="DJX130" s="161"/>
      <c r="DJY130" s="161"/>
      <c r="DJZ130" s="161"/>
      <c r="DKA130" s="161"/>
      <c r="DKB130" s="161"/>
      <c r="DKC130" s="161"/>
      <c r="DKD130" s="161"/>
      <c r="DKE130" s="161"/>
      <c r="DKF130" s="161"/>
      <c r="DKG130" s="161"/>
      <c r="DKH130" s="161"/>
      <c r="DKI130" s="161"/>
      <c r="DKJ130" s="161"/>
      <c r="DKK130" s="161"/>
      <c r="DKL130" s="161"/>
      <c r="DKM130" s="161"/>
      <c r="DKN130" s="161"/>
      <c r="DKO130" s="161"/>
      <c r="DKP130" s="161"/>
      <c r="DKQ130" s="161"/>
      <c r="DKR130" s="161"/>
      <c r="DKS130" s="161"/>
      <c r="DKT130" s="161"/>
      <c r="DKU130" s="161"/>
      <c r="DKV130" s="161"/>
      <c r="DKW130" s="161"/>
      <c r="DKX130" s="161"/>
      <c r="DKY130" s="161"/>
      <c r="DKZ130" s="161"/>
      <c r="DLA130" s="161"/>
      <c r="DLB130" s="161"/>
      <c r="DLC130" s="161"/>
      <c r="DLD130" s="161"/>
      <c r="DLE130" s="161"/>
      <c r="DLF130" s="161"/>
      <c r="DLG130" s="161"/>
      <c r="DLH130" s="161"/>
      <c r="DLI130" s="161"/>
      <c r="DLJ130" s="161"/>
      <c r="DLK130" s="161"/>
      <c r="DLL130" s="161"/>
      <c r="DLM130" s="161"/>
      <c r="DLN130" s="161"/>
      <c r="DLO130" s="161"/>
      <c r="DLP130" s="161"/>
      <c r="DLQ130" s="161"/>
      <c r="DLR130" s="161"/>
      <c r="DLS130" s="161"/>
      <c r="DLT130" s="161"/>
      <c r="DLU130" s="161"/>
      <c r="DLV130" s="161"/>
      <c r="DLW130" s="161"/>
      <c r="DLX130" s="161"/>
      <c r="DLY130" s="161"/>
      <c r="DLZ130" s="161"/>
      <c r="DMA130" s="161"/>
      <c r="DMB130" s="161"/>
      <c r="DMC130" s="161"/>
      <c r="DMD130" s="161"/>
      <c r="DME130" s="161"/>
      <c r="DMF130" s="161"/>
      <c r="DMG130" s="161"/>
      <c r="DMH130" s="161"/>
      <c r="DMI130" s="161"/>
      <c r="DMJ130" s="161"/>
      <c r="DMK130" s="161"/>
      <c r="DML130" s="161"/>
      <c r="DMM130" s="161"/>
      <c r="DMN130" s="161"/>
      <c r="DMO130" s="161"/>
      <c r="DMP130" s="161"/>
      <c r="DMQ130" s="161"/>
      <c r="DMR130" s="161"/>
      <c r="DMS130" s="161"/>
      <c r="DMT130" s="161"/>
      <c r="DMU130" s="161"/>
      <c r="DMV130" s="161"/>
      <c r="DMW130" s="161"/>
      <c r="DMX130" s="161"/>
      <c r="DMY130" s="161"/>
      <c r="DMZ130" s="161"/>
      <c r="DNA130" s="161"/>
      <c r="DNB130" s="161"/>
      <c r="DNC130" s="161"/>
      <c r="DND130" s="161"/>
      <c r="DNE130" s="161"/>
      <c r="DNF130" s="161"/>
      <c r="DNG130" s="161"/>
      <c r="DNH130" s="161"/>
      <c r="DNI130" s="161"/>
      <c r="DNJ130" s="161"/>
      <c r="DNK130" s="161"/>
      <c r="DNL130" s="161"/>
      <c r="DNM130" s="161"/>
      <c r="DNN130" s="161"/>
      <c r="DNO130" s="161"/>
      <c r="DNP130" s="161"/>
      <c r="DNQ130" s="161"/>
      <c r="DNR130" s="161"/>
      <c r="DNS130" s="161"/>
      <c r="DNT130" s="161"/>
      <c r="DNU130" s="161"/>
      <c r="DNV130" s="161"/>
      <c r="DNW130" s="161"/>
      <c r="DNX130" s="161"/>
      <c r="DNY130" s="161"/>
      <c r="DNZ130" s="161"/>
      <c r="DOA130" s="161"/>
      <c r="DOB130" s="161"/>
      <c r="DOC130" s="161"/>
      <c r="DOD130" s="161"/>
      <c r="DOE130" s="161"/>
      <c r="DOF130" s="161"/>
      <c r="DOG130" s="161"/>
      <c r="DOH130" s="161"/>
      <c r="DOI130" s="161"/>
      <c r="DOJ130" s="161"/>
      <c r="DOK130" s="161"/>
      <c r="DOL130" s="161"/>
      <c r="DOM130" s="161"/>
      <c r="DON130" s="161"/>
      <c r="DOO130" s="161"/>
      <c r="DOP130" s="161"/>
      <c r="DOQ130" s="161"/>
      <c r="DOR130" s="161"/>
      <c r="DOS130" s="161"/>
      <c r="DOT130" s="161"/>
      <c r="DOU130" s="161"/>
      <c r="DOV130" s="161"/>
      <c r="DOW130" s="161"/>
      <c r="DOX130" s="161"/>
      <c r="DOY130" s="161"/>
      <c r="DOZ130" s="161"/>
      <c r="DPA130" s="161"/>
      <c r="DPB130" s="161"/>
      <c r="DPC130" s="161"/>
      <c r="DPD130" s="161"/>
      <c r="DPE130" s="161"/>
      <c r="DPF130" s="161"/>
      <c r="DPG130" s="161"/>
      <c r="DPH130" s="161"/>
      <c r="DPI130" s="161"/>
      <c r="DPJ130" s="161"/>
      <c r="DPK130" s="161"/>
      <c r="DPL130" s="161"/>
      <c r="DPM130" s="161"/>
      <c r="DPN130" s="161"/>
      <c r="DPO130" s="161"/>
      <c r="DPP130" s="161"/>
      <c r="DPQ130" s="161"/>
      <c r="DPR130" s="161"/>
      <c r="DPS130" s="161"/>
      <c r="DPT130" s="161"/>
      <c r="DPU130" s="161"/>
      <c r="DPV130" s="161"/>
      <c r="DPW130" s="161"/>
      <c r="DPX130" s="161"/>
      <c r="DPY130" s="161"/>
      <c r="DPZ130" s="161"/>
      <c r="DQA130" s="161"/>
      <c r="DQB130" s="161"/>
      <c r="DQC130" s="161"/>
      <c r="DQD130" s="161"/>
      <c r="DQE130" s="161"/>
      <c r="DQF130" s="161"/>
      <c r="DQG130" s="161"/>
      <c r="DQH130" s="161"/>
      <c r="DQI130" s="161"/>
      <c r="DQJ130" s="161"/>
      <c r="DQK130" s="161"/>
      <c r="DQL130" s="161"/>
      <c r="DQM130" s="161"/>
      <c r="DQN130" s="161"/>
      <c r="DQO130" s="161"/>
      <c r="DQP130" s="161"/>
      <c r="DQQ130" s="161"/>
      <c r="DQR130" s="161"/>
      <c r="DQS130" s="161"/>
      <c r="DQT130" s="161"/>
      <c r="DQU130" s="161"/>
      <c r="DQV130" s="161"/>
      <c r="DQW130" s="161"/>
      <c r="DQX130" s="161"/>
      <c r="DQY130" s="161"/>
      <c r="DQZ130" s="161"/>
      <c r="DRA130" s="161"/>
      <c r="DRB130" s="161"/>
      <c r="DRC130" s="161"/>
      <c r="DRD130" s="161"/>
      <c r="DRE130" s="161"/>
      <c r="DRF130" s="161"/>
      <c r="DRG130" s="161"/>
      <c r="DRH130" s="161"/>
      <c r="DRI130" s="161"/>
      <c r="DRJ130" s="161"/>
      <c r="DRK130" s="161"/>
      <c r="DRL130" s="161"/>
      <c r="DRM130" s="161"/>
      <c r="DRN130" s="161"/>
      <c r="DRO130" s="161"/>
      <c r="DRP130" s="161"/>
      <c r="DRQ130" s="161"/>
      <c r="DRR130" s="161"/>
      <c r="DRS130" s="161"/>
      <c r="DRT130" s="161"/>
      <c r="DRU130" s="161"/>
      <c r="DRV130" s="161"/>
      <c r="DRW130" s="161"/>
      <c r="DRX130" s="161"/>
      <c r="DRY130" s="161"/>
      <c r="DRZ130" s="161"/>
      <c r="DSA130" s="161"/>
      <c r="DSB130" s="161"/>
      <c r="DSC130" s="161"/>
      <c r="DSD130" s="161"/>
      <c r="DSE130" s="161"/>
      <c r="DSF130" s="161"/>
      <c r="DSG130" s="161"/>
      <c r="DSH130" s="161"/>
      <c r="DSI130" s="161"/>
      <c r="DSJ130" s="161"/>
      <c r="DSK130" s="161"/>
      <c r="DSL130" s="161"/>
      <c r="DSM130" s="161"/>
      <c r="DSN130" s="161"/>
      <c r="DSO130" s="161"/>
      <c r="DSP130" s="161"/>
      <c r="DSQ130" s="161"/>
      <c r="DSR130" s="161"/>
      <c r="DSS130" s="161"/>
      <c r="DST130" s="161"/>
      <c r="DSU130" s="161"/>
      <c r="DSV130" s="161"/>
      <c r="DSW130" s="161"/>
      <c r="DSX130" s="161"/>
      <c r="DSY130" s="161"/>
      <c r="DSZ130" s="161"/>
      <c r="DTA130" s="161"/>
      <c r="DTB130" s="161"/>
      <c r="DTC130" s="161"/>
      <c r="DTD130" s="161"/>
      <c r="DTE130" s="161"/>
      <c r="DTF130" s="161"/>
      <c r="DTG130" s="161"/>
      <c r="DTH130" s="161"/>
      <c r="DTI130" s="161"/>
      <c r="DTJ130" s="161"/>
      <c r="DTK130" s="161"/>
      <c r="DTL130" s="161"/>
      <c r="DTM130" s="161"/>
      <c r="DTN130" s="161"/>
      <c r="DTO130" s="161"/>
      <c r="DTP130" s="161"/>
      <c r="DTQ130" s="161"/>
      <c r="DTR130" s="161"/>
      <c r="DTS130" s="161"/>
      <c r="DTT130" s="161"/>
      <c r="DTU130" s="161"/>
      <c r="DTV130" s="161"/>
      <c r="DTW130" s="161"/>
      <c r="DTX130" s="161"/>
      <c r="DTY130" s="161"/>
      <c r="DTZ130" s="161"/>
      <c r="DUA130" s="161"/>
      <c r="DUB130" s="161"/>
      <c r="DUC130" s="161"/>
      <c r="DUD130" s="161"/>
      <c r="DUE130" s="161"/>
      <c r="DUF130" s="161"/>
      <c r="DUG130" s="161"/>
      <c r="DUH130" s="161"/>
      <c r="DUI130" s="161"/>
      <c r="DUJ130" s="161"/>
      <c r="DUK130" s="161"/>
      <c r="DUL130" s="161"/>
      <c r="DUM130" s="161"/>
      <c r="DUN130" s="161"/>
      <c r="DUO130" s="161"/>
      <c r="DUP130" s="161"/>
      <c r="DUQ130" s="161"/>
      <c r="DUR130" s="161"/>
      <c r="DUS130" s="161"/>
      <c r="DUT130" s="161"/>
      <c r="DUU130" s="161"/>
      <c r="DUV130" s="161"/>
      <c r="DUW130" s="161"/>
      <c r="DUX130" s="161"/>
      <c r="DUY130" s="161"/>
      <c r="DUZ130" s="161"/>
      <c r="DVA130" s="161"/>
      <c r="DVB130" s="161"/>
      <c r="DVC130" s="161"/>
      <c r="DVD130" s="161"/>
      <c r="DVE130" s="161"/>
      <c r="DVF130" s="161"/>
      <c r="DVG130" s="161"/>
      <c r="DVH130" s="161"/>
      <c r="DVI130" s="161"/>
      <c r="DVJ130" s="161"/>
      <c r="DVK130" s="161"/>
      <c r="DVL130" s="161"/>
      <c r="DVM130" s="161"/>
      <c r="DVN130" s="161"/>
      <c r="DVO130" s="161"/>
      <c r="DVP130" s="161"/>
      <c r="DVQ130" s="161"/>
      <c r="DVR130" s="161"/>
      <c r="DVS130" s="161"/>
      <c r="DVT130" s="161"/>
      <c r="DVU130" s="161"/>
      <c r="DVV130" s="161"/>
      <c r="DVW130" s="161"/>
      <c r="DVX130" s="161"/>
      <c r="DVY130" s="161"/>
      <c r="DVZ130" s="161"/>
      <c r="DWA130" s="161"/>
      <c r="DWB130" s="161"/>
      <c r="DWC130" s="161"/>
      <c r="DWD130" s="161"/>
      <c r="DWE130" s="161"/>
      <c r="DWF130" s="161"/>
      <c r="DWG130" s="161"/>
      <c r="DWH130" s="161"/>
      <c r="DWI130" s="161"/>
      <c r="DWJ130" s="161"/>
      <c r="DWK130" s="161"/>
      <c r="DWL130" s="161"/>
      <c r="DWM130" s="161"/>
      <c r="DWN130" s="161"/>
      <c r="DWO130" s="161"/>
      <c r="DWP130" s="161"/>
      <c r="DWQ130" s="161"/>
      <c r="DWR130" s="161"/>
      <c r="DWS130" s="161"/>
      <c r="DWT130" s="161"/>
      <c r="DWU130" s="161"/>
      <c r="DWV130" s="161"/>
      <c r="DWW130" s="161"/>
      <c r="DWX130" s="161"/>
      <c r="DWY130" s="161"/>
      <c r="DWZ130" s="161"/>
      <c r="DXA130" s="161"/>
      <c r="DXB130" s="161"/>
      <c r="DXC130" s="161"/>
      <c r="DXD130" s="161"/>
      <c r="DXE130" s="161"/>
      <c r="DXF130" s="161"/>
      <c r="DXG130" s="161"/>
      <c r="DXH130" s="161"/>
      <c r="DXI130" s="161"/>
      <c r="DXJ130" s="161"/>
      <c r="DXK130" s="161"/>
      <c r="DXL130" s="161"/>
      <c r="DXM130" s="161"/>
      <c r="DXN130" s="161"/>
      <c r="DXO130" s="161"/>
      <c r="DXP130" s="161"/>
      <c r="DXQ130" s="161"/>
      <c r="DXR130" s="161"/>
      <c r="DXS130" s="161"/>
      <c r="DXT130" s="161"/>
      <c r="DXU130" s="161"/>
      <c r="DXV130" s="161"/>
      <c r="DXW130" s="161"/>
      <c r="DXX130" s="161"/>
      <c r="DXY130" s="161"/>
      <c r="DXZ130" s="161"/>
      <c r="DYA130" s="161"/>
      <c r="DYB130" s="161"/>
      <c r="DYC130" s="161"/>
      <c r="DYD130" s="161"/>
      <c r="DYE130" s="161"/>
      <c r="DYF130" s="161"/>
      <c r="DYG130" s="161"/>
      <c r="DYH130" s="161"/>
      <c r="DYI130" s="161"/>
      <c r="DYJ130" s="161"/>
      <c r="DYK130" s="161"/>
      <c r="DYL130" s="161"/>
      <c r="DYM130" s="161"/>
      <c r="DYN130" s="161"/>
      <c r="DYO130" s="161"/>
      <c r="DYP130" s="161"/>
      <c r="DYQ130" s="161"/>
      <c r="DYR130" s="161"/>
      <c r="DYS130" s="161"/>
      <c r="DYT130" s="161"/>
      <c r="DYU130" s="161"/>
      <c r="DYV130" s="161"/>
      <c r="DYW130" s="161"/>
      <c r="DYX130" s="161"/>
      <c r="DYY130" s="161"/>
      <c r="DYZ130" s="161"/>
      <c r="DZA130" s="161"/>
      <c r="DZB130" s="161"/>
      <c r="DZC130" s="161"/>
      <c r="DZD130" s="161"/>
      <c r="DZE130" s="161"/>
      <c r="DZF130" s="161"/>
      <c r="DZG130" s="161"/>
      <c r="DZH130" s="161"/>
      <c r="DZI130" s="161"/>
      <c r="DZJ130" s="161"/>
      <c r="DZK130" s="161"/>
      <c r="DZL130" s="161"/>
      <c r="DZM130" s="161"/>
      <c r="DZN130" s="161"/>
      <c r="DZO130" s="161"/>
      <c r="DZP130" s="161"/>
      <c r="DZQ130" s="161"/>
      <c r="DZR130" s="161"/>
      <c r="DZS130" s="161"/>
      <c r="DZT130" s="161"/>
      <c r="DZU130" s="161"/>
      <c r="DZV130" s="161"/>
      <c r="DZW130" s="161"/>
      <c r="DZX130" s="161"/>
      <c r="DZY130" s="161"/>
      <c r="DZZ130" s="161"/>
      <c r="EAA130" s="161"/>
      <c r="EAB130" s="161"/>
      <c r="EAC130" s="161"/>
      <c r="EAD130" s="161"/>
      <c r="EAE130" s="161"/>
      <c r="EAF130" s="161"/>
      <c r="EAG130" s="161"/>
      <c r="EAH130" s="161"/>
      <c r="EAI130" s="161"/>
      <c r="EAJ130" s="161"/>
      <c r="EAK130" s="161"/>
      <c r="EAL130" s="161"/>
      <c r="EAM130" s="161"/>
      <c r="EAN130" s="161"/>
      <c r="EAO130" s="161"/>
      <c r="EAP130" s="161"/>
      <c r="EAQ130" s="161"/>
      <c r="EAR130" s="161"/>
      <c r="EAS130" s="161"/>
      <c r="EAT130" s="161"/>
      <c r="EAU130" s="161"/>
      <c r="EAV130" s="161"/>
      <c r="EAW130" s="161"/>
      <c r="EAX130" s="161"/>
      <c r="EAY130" s="161"/>
      <c r="EAZ130" s="161"/>
      <c r="EBA130" s="161"/>
      <c r="EBB130" s="161"/>
      <c r="EBC130" s="161"/>
      <c r="EBD130" s="161"/>
      <c r="EBE130" s="161"/>
      <c r="EBF130" s="161"/>
      <c r="EBG130" s="161"/>
      <c r="EBH130" s="161"/>
      <c r="EBI130" s="161"/>
      <c r="EBJ130" s="161"/>
      <c r="EBK130" s="161"/>
      <c r="EBL130" s="161"/>
      <c r="EBM130" s="161"/>
      <c r="EBN130" s="161"/>
      <c r="EBO130" s="161"/>
      <c r="EBP130" s="161"/>
      <c r="EBQ130" s="161"/>
      <c r="EBR130" s="161"/>
      <c r="EBS130" s="161"/>
      <c r="EBT130" s="161"/>
      <c r="EBU130" s="161"/>
      <c r="EBV130" s="161"/>
      <c r="EBW130" s="161"/>
      <c r="EBX130" s="161"/>
      <c r="EBY130" s="161"/>
      <c r="EBZ130" s="161"/>
      <c r="ECA130" s="161"/>
      <c r="ECB130" s="161"/>
      <c r="ECC130" s="161"/>
      <c r="ECD130" s="161"/>
      <c r="ECE130" s="161"/>
      <c r="ECF130" s="161"/>
      <c r="ECG130" s="161"/>
      <c r="ECH130" s="161"/>
      <c r="ECI130" s="161"/>
      <c r="ECJ130" s="161"/>
      <c r="ECK130" s="161"/>
      <c r="ECL130" s="161"/>
      <c r="ECM130" s="161"/>
      <c r="ECN130" s="161"/>
      <c r="ECO130" s="161"/>
      <c r="ECP130" s="161"/>
      <c r="ECQ130" s="161"/>
      <c r="ECR130" s="161"/>
      <c r="ECS130" s="161"/>
      <c r="ECT130" s="161"/>
      <c r="ECU130" s="161"/>
      <c r="ECV130" s="161"/>
      <c r="ECW130" s="161"/>
      <c r="ECX130" s="161"/>
      <c r="ECY130" s="161"/>
      <c r="ECZ130" s="161"/>
      <c r="EDA130" s="161"/>
      <c r="EDB130" s="161"/>
      <c r="EDC130" s="161"/>
      <c r="EDD130" s="161"/>
      <c r="EDE130" s="161"/>
      <c r="EDF130" s="161"/>
      <c r="EDG130" s="161"/>
      <c r="EDH130" s="161"/>
      <c r="EDI130" s="161"/>
      <c r="EDJ130" s="161"/>
      <c r="EDK130" s="161"/>
      <c r="EDL130" s="161"/>
      <c r="EDM130" s="161"/>
      <c r="EDN130" s="161"/>
      <c r="EDO130" s="161"/>
      <c r="EDP130" s="161"/>
      <c r="EDQ130" s="161"/>
      <c r="EDR130" s="161"/>
      <c r="EDS130" s="161"/>
      <c r="EDT130" s="161"/>
      <c r="EDU130" s="161"/>
      <c r="EDV130" s="161"/>
      <c r="EDW130" s="161"/>
      <c r="EDX130" s="161"/>
      <c r="EDY130" s="161"/>
      <c r="EDZ130" s="161"/>
      <c r="EEA130" s="161"/>
      <c r="EEB130" s="161"/>
      <c r="EEC130" s="161"/>
      <c r="EED130" s="161"/>
      <c r="EEE130" s="161"/>
      <c r="EEF130" s="161"/>
      <c r="EEG130" s="161"/>
      <c r="EEH130" s="161"/>
      <c r="EEI130" s="161"/>
      <c r="EEJ130" s="161"/>
      <c r="EEK130" s="161"/>
      <c r="EEL130" s="161"/>
      <c r="EEM130" s="161"/>
      <c r="EEN130" s="161"/>
      <c r="EEO130" s="161"/>
      <c r="EEP130" s="161"/>
      <c r="EEQ130" s="161"/>
      <c r="EER130" s="161"/>
      <c r="EES130" s="161"/>
      <c r="EET130" s="161"/>
      <c r="EEU130" s="161"/>
      <c r="EEV130" s="161"/>
      <c r="EEW130" s="161"/>
      <c r="EEX130" s="161"/>
      <c r="EEY130" s="161"/>
      <c r="EEZ130" s="161"/>
      <c r="EFA130" s="161"/>
      <c r="EFB130" s="161"/>
      <c r="EFC130" s="161"/>
      <c r="EFD130" s="161"/>
      <c r="EFE130" s="161"/>
      <c r="EFF130" s="161"/>
      <c r="EFG130" s="161"/>
      <c r="EFH130" s="161"/>
      <c r="EFI130" s="161"/>
      <c r="EFJ130" s="161"/>
      <c r="EFK130" s="161"/>
      <c r="EFL130" s="161"/>
      <c r="EFM130" s="161"/>
      <c r="EFN130" s="161"/>
      <c r="EFO130" s="161"/>
      <c r="EFP130" s="161"/>
      <c r="EFQ130" s="161"/>
      <c r="EFR130" s="161"/>
      <c r="EFS130" s="161"/>
      <c r="EFT130" s="161"/>
      <c r="EFU130" s="161"/>
      <c r="EFV130" s="161"/>
      <c r="EFW130" s="161"/>
      <c r="EFX130" s="161"/>
      <c r="EFY130" s="161"/>
      <c r="EFZ130" s="161"/>
      <c r="EGA130" s="161"/>
      <c r="EGB130" s="161"/>
      <c r="EGC130" s="161"/>
      <c r="EGD130" s="161"/>
      <c r="EGE130" s="161"/>
      <c r="EGF130" s="161"/>
      <c r="EGG130" s="161"/>
      <c r="EGH130" s="161"/>
      <c r="EGI130" s="161"/>
      <c r="EGJ130" s="161"/>
      <c r="EGK130" s="161"/>
      <c r="EGL130" s="161"/>
      <c r="EGM130" s="161"/>
      <c r="EGN130" s="161"/>
      <c r="EGO130" s="161"/>
      <c r="EGP130" s="161"/>
      <c r="EGQ130" s="161"/>
      <c r="EGR130" s="161"/>
      <c r="EGS130" s="161"/>
      <c r="EGT130" s="161"/>
      <c r="EGU130" s="161"/>
      <c r="EGV130" s="161"/>
      <c r="EGW130" s="161"/>
      <c r="EGX130" s="161"/>
      <c r="EGY130" s="161"/>
      <c r="EGZ130" s="161"/>
      <c r="EHA130" s="161"/>
      <c r="EHB130" s="161"/>
      <c r="EHC130" s="161"/>
      <c r="EHD130" s="161"/>
      <c r="EHE130" s="161"/>
      <c r="EHF130" s="161"/>
      <c r="EHG130" s="161"/>
      <c r="EHH130" s="161"/>
      <c r="EHI130" s="161"/>
      <c r="EHJ130" s="161"/>
      <c r="EHK130" s="161"/>
      <c r="EHL130" s="161"/>
      <c r="EHM130" s="161"/>
      <c r="EHN130" s="161"/>
      <c r="EHO130" s="161"/>
      <c r="EHP130" s="161"/>
      <c r="EHQ130" s="161"/>
      <c r="EHR130" s="161"/>
      <c r="EHS130" s="161"/>
      <c r="EHT130" s="161"/>
      <c r="EHU130" s="161"/>
      <c r="EHV130" s="161"/>
      <c r="EHW130" s="161"/>
      <c r="EHX130" s="161"/>
      <c r="EHY130" s="161"/>
      <c r="EHZ130" s="161"/>
      <c r="EIA130" s="161"/>
      <c r="EIB130" s="161"/>
      <c r="EIC130" s="161"/>
      <c r="EID130" s="161"/>
      <c r="EIE130" s="161"/>
      <c r="EIF130" s="161"/>
      <c r="EIG130" s="161"/>
      <c r="EIH130" s="161"/>
      <c r="EII130" s="161"/>
      <c r="EIJ130" s="161"/>
      <c r="EIK130" s="161"/>
      <c r="EIL130" s="161"/>
      <c r="EIM130" s="161"/>
      <c r="EIN130" s="161"/>
      <c r="EIO130" s="161"/>
      <c r="EIP130" s="161"/>
      <c r="EIQ130" s="161"/>
      <c r="EIR130" s="161"/>
      <c r="EIS130" s="161"/>
      <c r="EIT130" s="161"/>
      <c r="EIU130" s="161"/>
      <c r="EIV130" s="161"/>
      <c r="EIW130" s="161"/>
      <c r="EIX130" s="161"/>
      <c r="EIY130" s="161"/>
      <c r="EIZ130" s="161"/>
      <c r="EJA130" s="161"/>
      <c r="EJB130" s="161"/>
      <c r="EJC130" s="161"/>
      <c r="EJD130" s="161"/>
      <c r="EJE130" s="161"/>
      <c r="EJF130" s="161"/>
      <c r="EJG130" s="161"/>
      <c r="EJH130" s="161"/>
      <c r="EJI130" s="161"/>
      <c r="EJJ130" s="161"/>
      <c r="EJK130" s="161"/>
      <c r="EJL130" s="161"/>
      <c r="EJM130" s="161"/>
      <c r="EJN130" s="161"/>
      <c r="EJO130" s="161"/>
      <c r="EJP130" s="161"/>
      <c r="EJQ130" s="161"/>
      <c r="EJR130" s="161"/>
      <c r="EJS130" s="161"/>
      <c r="EJT130" s="161"/>
      <c r="EJU130" s="161"/>
      <c r="EJV130" s="161"/>
      <c r="EJW130" s="161"/>
      <c r="EJX130" s="161"/>
      <c r="EJY130" s="161"/>
      <c r="EJZ130" s="161"/>
      <c r="EKA130" s="161"/>
      <c r="EKB130" s="161"/>
      <c r="EKC130" s="161"/>
      <c r="EKD130" s="161"/>
      <c r="EKE130" s="161"/>
      <c r="EKF130" s="161"/>
      <c r="EKG130" s="161"/>
      <c r="EKH130" s="161"/>
      <c r="EKI130" s="161"/>
      <c r="EKJ130" s="161"/>
      <c r="EKK130" s="161"/>
      <c r="EKL130" s="161"/>
      <c r="EKM130" s="161"/>
      <c r="EKN130" s="161"/>
      <c r="EKO130" s="161"/>
      <c r="EKP130" s="161"/>
      <c r="EKQ130" s="161"/>
      <c r="EKR130" s="161"/>
      <c r="EKS130" s="161"/>
      <c r="EKT130" s="161"/>
      <c r="EKU130" s="161"/>
      <c r="EKV130" s="161"/>
      <c r="EKW130" s="161"/>
      <c r="EKX130" s="161"/>
      <c r="EKY130" s="161"/>
      <c r="EKZ130" s="161"/>
      <c r="ELA130" s="161"/>
      <c r="ELB130" s="161"/>
      <c r="ELC130" s="161"/>
      <c r="ELD130" s="161"/>
      <c r="ELE130" s="161"/>
      <c r="ELF130" s="161"/>
      <c r="ELG130" s="161"/>
      <c r="ELH130" s="161"/>
      <c r="ELI130" s="161"/>
      <c r="ELJ130" s="161"/>
      <c r="ELK130" s="161"/>
      <c r="ELL130" s="161"/>
      <c r="ELM130" s="161"/>
      <c r="ELN130" s="161"/>
      <c r="ELO130" s="161"/>
      <c r="ELP130" s="161"/>
      <c r="ELQ130" s="161"/>
      <c r="ELR130" s="161"/>
      <c r="ELS130" s="161"/>
      <c r="ELT130" s="161"/>
      <c r="ELU130" s="161"/>
      <c r="ELV130" s="161"/>
      <c r="ELW130" s="161"/>
      <c r="ELX130" s="161"/>
      <c r="ELY130" s="161"/>
      <c r="ELZ130" s="161"/>
      <c r="EMA130" s="161"/>
      <c r="EMB130" s="161"/>
      <c r="EMC130" s="161"/>
      <c r="EMD130" s="161"/>
      <c r="EME130" s="161"/>
      <c r="EMF130" s="161"/>
      <c r="EMG130" s="161"/>
      <c r="EMH130" s="161"/>
      <c r="EMI130" s="161"/>
      <c r="EMJ130" s="161"/>
      <c r="EMK130" s="161"/>
      <c r="EML130" s="161"/>
      <c r="EMM130" s="161"/>
      <c r="EMN130" s="161"/>
      <c r="EMO130" s="161"/>
      <c r="EMP130" s="161"/>
      <c r="EMQ130" s="161"/>
      <c r="EMR130" s="161"/>
      <c r="EMS130" s="161"/>
      <c r="EMT130" s="161"/>
      <c r="EMU130" s="161"/>
      <c r="EMV130" s="161"/>
      <c r="EMW130" s="161"/>
      <c r="EMX130" s="161"/>
      <c r="EMY130" s="161"/>
      <c r="EMZ130" s="161"/>
      <c r="ENA130" s="161"/>
      <c r="ENB130" s="161"/>
      <c r="ENC130" s="161"/>
      <c r="END130" s="161"/>
      <c r="ENE130" s="161"/>
      <c r="ENF130" s="161"/>
      <c r="ENG130" s="161"/>
      <c r="ENH130" s="161"/>
      <c r="ENI130" s="161"/>
      <c r="ENJ130" s="161"/>
      <c r="ENK130" s="161"/>
      <c r="ENL130" s="161"/>
      <c r="ENM130" s="161"/>
      <c r="ENN130" s="161"/>
      <c r="ENO130" s="161"/>
      <c r="ENP130" s="161"/>
      <c r="ENQ130" s="161"/>
      <c r="ENR130" s="161"/>
      <c r="ENS130" s="161"/>
      <c r="ENT130" s="161"/>
      <c r="ENU130" s="161"/>
      <c r="ENV130" s="161"/>
      <c r="ENW130" s="161"/>
      <c r="ENX130" s="161"/>
      <c r="ENY130" s="161"/>
      <c r="ENZ130" s="161"/>
      <c r="EOA130" s="161"/>
      <c r="EOB130" s="161"/>
      <c r="EOC130" s="161"/>
      <c r="EOD130" s="161"/>
      <c r="EOE130" s="161"/>
      <c r="EOF130" s="161"/>
      <c r="EOG130" s="161"/>
      <c r="EOH130" s="161"/>
      <c r="EOI130" s="161"/>
      <c r="EOJ130" s="161"/>
      <c r="EOK130" s="161"/>
      <c r="EOL130" s="161"/>
      <c r="EOM130" s="161"/>
      <c r="EON130" s="161"/>
      <c r="EOO130" s="161"/>
      <c r="EOP130" s="161"/>
      <c r="EOQ130" s="161"/>
      <c r="EOR130" s="161"/>
      <c r="EOS130" s="161"/>
      <c r="EOT130" s="161"/>
      <c r="EOU130" s="161"/>
      <c r="EOV130" s="161"/>
      <c r="EOW130" s="161"/>
      <c r="EOX130" s="161"/>
      <c r="EOY130" s="161"/>
      <c r="EOZ130" s="161"/>
      <c r="EPA130" s="161"/>
      <c r="EPB130" s="161"/>
      <c r="EPC130" s="161"/>
      <c r="EPD130" s="161"/>
      <c r="EPE130" s="161"/>
      <c r="EPF130" s="161"/>
      <c r="EPG130" s="161"/>
      <c r="EPH130" s="161"/>
      <c r="EPI130" s="161"/>
      <c r="EPJ130" s="161"/>
      <c r="EPK130" s="161"/>
      <c r="EPL130" s="161"/>
      <c r="EPM130" s="161"/>
      <c r="EPN130" s="161"/>
      <c r="EPO130" s="161"/>
      <c r="EPP130" s="161"/>
      <c r="EPQ130" s="161"/>
      <c r="EPR130" s="161"/>
      <c r="EPS130" s="161"/>
      <c r="EPT130" s="161"/>
      <c r="EPU130" s="161"/>
      <c r="EPV130" s="161"/>
      <c r="EPW130" s="161"/>
      <c r="EPX130" s="161"/>
      <c r="EPY130" s="161"/>
      <c r="EPZ130" s="161"/>
      <c r="EQA130" s="161"/>
      <c r="EQB130" s="161"/>
      <c r="EQC130" s="161"/>
      <c r="EQD130" s="161"/>
      <c r="EQE130" s="161"/>
      <c r="EQF130" s="161"/>
      <c r="EQG130" s="161"/>
      <c r="EQH130" s="161"/>
      <c r="EQI130" s="161"/>
      <c r="EQJ130" s="161"/>
      <c r="EQK130" s="161"/>
      <c r="EQL130" s="161"/>
      <c r="EQM130" s="161"/>
      <c r="EQN130" s="161"/>
      <c r="EQO130" s="161"/>
      <c r="EQP130" s="161"/>
      <c r="EQQ130" s="161"/>
      <c r="EQR130" s="161"/>
      <c r="EQS130" s="161"/>
      <c r="EQT130" s="161"/>
      <c r="EQU130" s="161"/>
      <c r="EQV130" s="161"/>
      <c r="EQW130" s="161"/>
      <c r="EQX130" s="161"/>
      <c r="EQY130" s="161"/>
      <c r="EQZ130" s="161"/>
      <c r="ERA130" s="161"/>
      <c r="ERB130" s="161"/>
      <c r="ERC130" s="161"/>
      <c r="ERD130" s="161"/>
      <c r="ERE130" s="161"/>
      <c r="ERF130" s="161"/>
      <c r="ERG130" s="161"/>
      <c r="ERH130" s="161"/>
      <c r="ERI130" s="161"/>
      <c r="ERJ130" s="161"/>
      <c r="ERK130" s="161"/>
      <c r="ERL130" s="161"/>
      <c r="ERM130" s="161"/>
      <c r="ERN130" s="161"/>
      <c r="ERO130" s="161"/>
      <c r="ERP130" s="161"/>
      <c r="ERQ130" s="161"/>
      <c r="ERR130" s="161"/>
      <c r="ERS130" s="161"/>
      <c r="ERT130" s="161"/>
      <c r="ERU130" s="161"/>
      <c r="ERV130" s="161"/>
      <c r="ERW130" s="161"/>
      <c r="ERX130" s="161"/>
      <c r="ERY130" s="161"/>
      <c r="ERZ130" s="161"/>
      <c r="ESA130" s="161"/>
      <c r="ESB130" s="161"/>
      <c r="ESC130" s="161"/>
      <c r="ESD130" s="161"/>
      <c r="ESE130" s="161"/>
      <c r="ESF130" s="161"/>
      <c r="ESG130" s="161"/>
      <c r="ESH130" s="161"/>
      <c r="ESI130" s="161"/>
      <c r="ESJ130" s="161"/>
      <c r="ESK130" s="161"/>
      <c r="ESL130" s="161"/>
      <c r="ESM130" s="161"/>
      <c r="ESN130" s="161"/>
      <c r="ESO130" s="161"/>
      <c r="ESP130" s="161"/>
      <c r="ESQ130" s="161"/>
      <c r="ESR130" s="161"/>
      <c r="ESS130" s="161"/>
      <c r="EST130" s="161"/>
      <c r="ESU130" s="161"/>
      <c r="ESV130" s="161"/>
      <c r="ESW130" s="161"/>
      <c r="ESX130" s="161"/>
      <c r="ESY130" s="161"/>
      <c r="ESZ130" s="161"/>
      <c r="ETA130" s="161"/>
      <c r="ETB130" s="161"/>
      <c r="ETC130" s="161"/>
      <c r="ETD130" s="161"/>
      <c r="ETE130" s="161"/>
      <c r="ETF130" s="161"/>
      <c r="ETG130" s="161"/>
      <c r="ETH130" s="161"/>
      <c r="ETI130" s="161"/>
      <c r="ETJ130" s="161"/>
      <c r="ETK130" s="161"/>
      <c r="ETL130" s="161"/>
      <c r="ETM130" s="161"/>
      <c r="ETN130" s="161"/>
      <c r="ETO130" s="161"/>
      <c r="ETP130" s="161"/>
      <c r="ETQ130" s="161"/>
      <c r="ETR130" s="161"/>
      <c r="ETS130" s="161"/>
      <c r="ETT130" s="161"/>
      <c r="ETU130" s="161"/>
      <c r="ETV130" s="161"/>
      <c r="ETW130" s="161"/>
      <c r="ETX130" s="161"/>
      <c r="ETY130" s="161"/>
      <c r="ETZ130" s="161"/>
      <c r="EUA130" s="161"/>
      <c r="EUB130" s="161"/>
      <c r="EUC130" s="161"/>
      <c r="EUD130" s="161"/>
      <c r="EUE130" s="161"/>
      <c r="EUF130" s="161"/>
      <c r="EUG130" s="161"/>
      <c r="EUH130" s="161"/>
      <c r="EUI130" s="161"/>
      <c r="EUJ130" s="161"/>
      <c r="EUK130" s="161"/>
      <c r="EUL130" s="161"/>
      <c r="EUM130" s="161"/>
      <c r="EUN130" s="161"/>
      <c r="EUO130" s="161"/>
      <c r="EUP130" s="161"/>
      <c r="EUQ130" s="161"/>
      <c r="EUR130" s="161"/>
      <c r="EUS130" s="161"/>
      <c r="EUT130" s="161"/>
      <c r="EUU130" s="161"/>
      <c r="EUV130" s="161"/>
      <c r="EUW130" s="161"/>
      <c r="EUX130" s="161"/>
      <c r="EUY130" s="161"/>
      <c r="EUZ130" s="161"/>
      <c r="EVA130" s="161"/>
      <c r="EVB130" s="161"/>
      <c r="EVC130" s="161"/>
      <c r="EVD130" s="161"/>
      <c r="EVE130" s="161"/>
      <c r="EVF130" s="161"/>
      <c r="EVG130" s="161"/>
      <c r="EVH130" s="161"/>
      <c r="EVI130" s="161"/>
      <c r="EVJ130" s="161"/>
      <c r="EVK130" s="161"/>
      <c r="EVL130" s="161"/>
      <c r="EVM130" s="161"/>
      <c r="EVN130" s="161"/>
      <c r="EVO130" s="161"/>
      <c r="EVP130" s="161"/>
      <c r="EVQ130" s="161"/>
      <c r="EVR130" s="161"/>
      <c r="EVS130" s="161"/>
      <c r="EVT130" s="161"/>
      <c r="EVU130" s="161"/>
      <c r="EVV130" s="161"/>
      <c r="EVW130" s="161"/>
      <c r="EVX130" s="161"/>
      <c r="EVY130" s="161"/>
      <c r="EVZ130" s="161"/>
      <c r="EWA130" s="161"/>
      <c r="EWB130" s="161"/>
      <c r="EWC130" s="161"/>
      <c r="EWD130" s="161"/>
      <c r="EWE130" s="161"/>
      <c r="EWF130" s="161"/>
      <c r="EWG130" s="161"/>
      <c r="EWH130" s="161"/>
      <c r="EWI130" s="161"/>
      <c r="EWJ130" s="161"/>
      <c r="EWK130" s="161"/>
      <c r="EWL130" s="161"/>
      <c r="EWM130" s="161"/>
      <c r="EWN130" s="161"/>
      <c r="EWO130" s="161"/>
      <c r="EWP130" s="161"/>
      <c r="EWQ130" s="161"/>
      <c r="EWR130" s="161"/>
      <c r="EWS130" s="161"/>
      <c r="EWT130" s="161"/>
      <c r="EWU130" s="161"/>
      <c r="EWV130" s="161"/>
      <c r="EWW130" s="161"/>
      <c r="EWX130" s="161"/>
      <c r="EWY130" s="161"/>
      <c r="EWZ130" s="161"/>
      <c r="EXA130" s="161"/>
      <c r="EXB130" s="161"/>
      <c r="EXC130" s="161"/>
      <c r="EXD130" s="161"/>
      <c r="EXE130" s="161"/>
      <c r="EXF130" s="161"/>
      <c r="EXG130" s="161"/>
      <c r="EXH130" s="161"/>
      <c r="EXI130" s="161"/>
      <c r="EXJ130" s="161"/>
      <c r="EXK130" s="161"/>
      <c r="EXL130" s="161"/>
      <c r="EXM130" s="161"/>
      <c r="EXN130" s="161"/>
      <c r="EXO130" s="161"/>
      <c r="EXP130" s="161"/>
      <c r="EXQ130" s="161"/>
      <c r="EXR130" s="161"/>
      <c r="EXS130" s="161"/>
      <c r="EXT130" s="161"/>
      <c r="EXU130" s="161"/>
      <c r="EXV130" s="161"/>
      <c r="EXW130" s="161"/>
      <c r="EXX130" s="161"/>
      <c r="EXY130" s="161"/>
      <c r="EXZ130" s="161"/>
      <c r="EYA130" s="161"/>
      <c r="EYB130" s="161"/>
      <c r="EYC130" s="161"/>
      <c r="EYD130" s="161"/>
      <c r="EYE130" s="161"/>
      <c r="EYF130" s="161"/>
      <c r="EYG130" s="161"/>
      <c r="EYH130" s="161"/>
      <c r="EYI130" s="161"/>
      <c r="EYJ130" s="161"/>
      <c r="EYK130" s="161"/>
      <c r="EYL130" s="161"/>
      <c r="EYM130" s="161"/>
      <c r="EYN130" s="161"/>
      <c r="EYO130" s="161"/>
      <c r="EYP130" s="161"/>
      <c r="EYQ130" s="161"/>
      <c r="EYR130" s="161"/>
      <c r="EYS130" s="161"/>
      <c r="EYT130" s="161"/>
      <c r="EYU130" s="161"/>
      <c r="EYV130" s="161"/>
      <c r="EYW130" s="161"/>
      <c r="EYX130" s="161"/>
      <c r="EYY130" s="161"/>
      <c r="EYZ130" s="161"/>
      <c r="EZA130" s="161"/>
      <c r="EZB130" s="161"/>
      <c r="EZC130" s="161"/>
      <c r="EZD130" s="161"/>
      <c r="EZE130" s="161"/>
      <c r="EZF130" s="161"/>
      <c r="EZG130" s="161"/>
      <c r="EZH130" s="161"/>
      <c r="EZI130" s="161"/>
      <c r="EZJ130" s="161"/>
      <c r="EZK130" s="161"/>
      <c r="EZL130" s="161"/>
      <c r="EZM130" s="161"/>
      <c r="EZN130" s="161"/>
      <c r="EZO130" s="161"/>
      <c r="EZP130" s="161"/>
      <c r="EZQ130" s="161"/>
      <c r="EZR130" s="161"/>
      <c r="EZS130" s="161"/>
      <c r="EZT130" s="161"/>
      <c r="EZU130" s="161"/>
      <c r="EZV130" s="161"/>
      <c r="EZW130" s="161"/>
      <c r="EZX130" s="161"/>
      <c r="EZY130" s="161"/>
      <c r="EZZ130" s="161"/>
      <c r="FAA130" s="161"/>
      <c r="FAB130" s="161"/>
      <c r="FAC130" s="161"/>
      <c r="FAD130" s="161"/>
      <c r="FAE130" s="161"/>
      <c r="FAF130" s="161"/>
      <c r="FAG130" s="161"/>
      <c r="FAH130" s="161"/>
      <c r="FAI130" s="161"/>
      <c r="FAJ130" s="161"/>
      <c r="FAK130" s="161"/>
      <c r="FAL130" s="161"/>
      <c r="FAM130" s="161"/>
      <c r="FAN130" s="161"/>
      <c r="FAO130" s="161"/>
      <c r="FAP130" s="161"/>
      <c r="FAQ130" s="161"/>
      <c r="FAR130" s="161"/>
      <c r="FAS130" s="161"/>
      <c r="FAT130" s="161"/>
      <c r="FAU130" s="161"/>
      <c r="FAV130" s="161"/>
      <c r="FAW130" s="161"/>
      <c r="FAX130" s="161"/>
      <c r="FAY130" s="161"/>
      <c r="FAZ130" s="161"/>
      <c r="FBA130" s="161"/>
      <c r="FBB130" s="161"/>
      <c r="FBC130" s="161"/>
      <c r="FBD130" s="161"/>
      <c r="FBE130" s="161"/>
      <c r="FBF130" s="161"/>
      <c r="FBG130" s="161"/>
      <c r="FBH130" s="161"/>
      <c r="FBI130" s="161"/>
      <c r="FBJ130" s="161"/>
      <c r="FBK130" s="161"/>
      <c r="FBL130" s="161"/>
      <c r="FBM130" s="161"/>
      <c r="FBN130" s="161"/>
      <c r="FBO130" s="161"/>
      <c r="FBP130" s="161"/>
      <c r="FBQ130" s="161"/>
      <c r="FBR130" s="161"/>
      <c r="FBS130" s="161"/>
      <c r="FBT130" s="161"/>
      <c r="FBU130" s="161"/>
      <c r="FBV130" s="161"/>
      <c r="FBW130" s="161"/>
      <c r="FBX130" s="161"/>
      <c r="FBY130" s="161"/>
      <c r="FBZ130" s="161"/>
      <c r="FCA130" s="161"/>
      <c r="FCB130" s="161"/>
      <c r="FCC130" s="161"/>
      <c r="FCD130" s="161"/>
      <c r="FCE130" s="161"/>
      <c r="FCF130" s="161"/>
      <c r="FCG130" s="161"/>
      <c r="FCH130" s="161"/>
      <c r="FCI130" s="161"/>
      <c r="FCJ130" s="161"/>
      <c r="FCK130" s="161"/>
      <c r="FCL130" s="161"/>
      <c r="FCM130" s="161"/>
      <c r="FCN130" s="161"/>
      <c r="FCO130" s="161"/>
      <c r="FCP130" s="161"/>
      <c r="FCQ130" s="161"/>
      <c r="FCR130" s="161"/>
      <c r="FCS130" s="161"/>
      <c r="FCT130" s="161"/>
      <c r="FCU130" s="161"/>
      <c r="FCV130" s="161"/>
      <c r="FCW130" s="161"/>
      <c r="FCX130" s="161"/>
      <c r="FCY130" s="161"/>
      <c r="FCZ130" s="161"/>
      <c r="FDA130" s="161"/>
      <c r="FDB130" s="161"/>
      <c r="FDC130" s="161"/>
      <c r="FDD130" s="161"/>
      <c r="FDE130" s="161"/>
      <c r="FDF130" s="161"/>
      <c r="FDG130" s="161"/>
      <c r="FDH130" s="161"/>
      <c r="FDI130" s="161"/>
      <c r="FDJ130" s="161"/>
      <c r="FDK130" s="161"/>
      <c r="FDL130" s="161"/>
      <c r="FDM130" s="161"/>
      <c r="FDN130" s="161"/>
      <c r="FDO130" s="161"/>
      <c r="FDP130" s="161"/>
      <c r="FDQ130" s="161"/>
      <c r="FDR130" s="161"/>
      <c r="FDS130" s="161"/>
      <c r="FDT130" s="161"/>
      <c r="FDU130" s="161"/>
      <c r="FDV130" s="161"/>
      <c r="FDW130" s="161"/>
      <c r="FDX130" s="161"/>
      <c r="FDY130" s="161"/>
      <c r="FDZ130" s="161"/>
      <c r="FEA130" s="161"/>
      <c r="FEB130" s="161"/>
      <c r="FEC130" s="161"/>
      <c r="FED130" s="161"/>
      <c r="FEE130" s="161"/>
      <c r="FEF130" s="161"/>
      <c r="FEG130" s="161"/>
      <c r="FEH130" s="161"/>
      <c r="FEI130" s="161"/>
      <c r="FEJ130" s="161"/>
      <c r="FEK130" s="161"/>
      <c r="FEL130" s="161"/>
      <c r="FEM130" s="161"/>
      <c r="FEN130" s="161"/>
      <c r="FEO130" s="161"/>
      <c r="FEP130" s="161"/>
      <c r="FEQ130" s="161"/>
      <c r="FER130" s="161"/>
      <c r="FES130" s="161"/>
      <c r="FET130" s="161"/>
      <c r="FEU130" s="161"/>
      <c r="FEV130" s="161"/>
      <c r="FEW130" s="161"/>
      <c r="FEX130" s="161"/>
      <c r="FEY130" s="161"/>
      <c r="FEZ130" s="161"/>
      <c r="FFA130" s="161"/>
      <c r="FFB130" s="161"/>
      <c r="FFC130" s="161"/>
      <c r="FFD130" s="161"/>
      <c r="FFE130" s="161"/>
      <c r="FFF130" s="161"/>
      <c r="FFG130" s="161"/>
      <c r="FFH130" s="161"/>
      <c r="FFI130" s="161"/>
      <c r="FFJ130" s="161"/>
      <c r="FFK130" s="161"/>
      <c r="FFL130" s="161"/>
      <c r="FFM130" s="161"/>
      <c r="FFN130" s="161"/>
      <c r="FFO130" s="161"/>
      <c r="FFP130" s="161"/>
      <c r="FFQ130" s="161"/>
      <c r="FFR130" s="161"/>
      <c r="FFS130" s="161"/>
      <c r="FFT130" s="161"/>
      <c r="FFU130" s="161"/>
      <c r="FFV130" s="161"/>
      <c r="FFW130" s="161"/>
      <c r="FFX130" s="161"/>
      <c r="FFY130" s="161"/>
      <c r="FFZ130" s="161"/>
      <c r="FGA130" s="161"/>
      <c r="FGB130" s="161"/>
      <c r="FGC130" s="161"/>
      <c r="FGD130" s="161"/>
      <c r="FGE130" s="161"/>
      <c r="FGF130" s="161"/>
      <c r="FGG130" s="161"/>
      <c r="FGH130" s="161"/>
      <c r="FGI130" s="161"/>
      <c r="FGJ130" s="161"/>
      <c r="FGK130" s="161"/>
      <c r="FGL130" s="161"/>
      <c r="FGM130" s="161"/>
      <c r="FGN130" s="161"/>
      <c r="FGO130" s="161"/>
      <c r="FGP130" s="161"/>
      <c r="FGQ130" s="161"/>
      <c r="FGR130" s="161"/>
      <c r="FGS130" s="161"/>
      <c r="FGT130" s="161"/>
      <c r="FGU130" s="161"/>
      <c r="FGV130" s="161"/>
      <c r="FGW130" s="161"/>
      <c r="FGX130" s="161"/>
      <c r="FGY130" s="161"/>
      <c r="FGZ130" s="161"/>
      <c r="FHA130" s="161"/>
      <c r="FHB130" s="161"/>
      <c r="FHC130" s="161"/>
      <c r="FHD130" s="161"/>
      <c r="FHE130" s="161"/>
      <c r="FHF130" s="161"/>
      <c r="FHG130" s="161"/>
      <c r="FHH130" s="161"/>
      <c r="FHI130" s="161"/>
      <c r="FHJ130" s="161"/>
      <c r="FHK130" s="161"/>
      <c r="FHL130" s="161"/>
      <c r="FHM130" s="161"/>
      <c r="FHN130" s="161"/>
      <c r="FHO130" s="161"/>
      <c r="FHP130" s="161"/>
      <c r="FHQ130" s="161"/>
      <c r="FHR130" s="161"/>
      <c r="FHS130" s="161"/>
      <c r="FHT130" s="161"/>
      <c r="FHU130" s="161"/>
      <c r="FHV130" s="161"/>
      <c r="FHW130" s="161"/>
      <c r="FHX130" s="161"/>
      <c r="FHY130" s="161"/>
      <c r="FHZ130" s="161"/>
      <c r="FIA130" s="161"/>
      <c r="FIB130" s="161"/>
      <c r="FIC130" s="161"/>
      <c r="FID130" s="161"/>
      <c r="FIE130" s="161"/>
      <c r="FIF130" s="161"/>
      <c r="FIG130" s="161"/>
      <c r="FIH130" s="161"/>
      <c r="FII130" s="161"/>
      <c r="FIJ130" s="161"/>
      <c r="FIK130" s="161"/>
      <c r="FIL130" s="161"/>
      <c r="FIM130" s="161"/>
      <c r="FIN130" s="161"/>
      <c r="FIO130" s="161"/>
      <c r="FIP130" s="161"/>
      <c r="FIQ130" s="161"/>
      <c r="FIR130" s="161"/>
      <c r="FIS130" s="161"/>
      <c r="FIT130" s="161"/>
      <c r="FIU130" s="161"/>
      <c r="FIV130" s="161"/>
      <c r="FIW130" s="161"/>
      <c r="FIX130" s="161"/>
      <c r="FIY130" s="161"/>
      <c r="FIZ130" s="161"/>
      <c r="FJA130" s="161"/>
      <c r="FJB130" s="161"/>
      <c r="FJC130" s="161"/>
      <c r="FJD130" s="161"/>
      <c r="FJE130" s="161"/>
      <c r="FJF130" s="161"/>
      <c r="FJG130" s="161"/>
      <c r="FJH130" s="161"/>
      <c r="FJI130" s="161"/>
      <c r="FJJ130" s="161"/>
      <c r="FJK130" s="161"/>
      <c r="FJL130" s="161"/>
      <c r="FJM130" s="161"/>
      <c r="FJN130" s="161"/>
      <c r="FJO130" s="161"/>
      <c r="FJP130" s="161"/>
      <c r="FJQ130" s="161"/>
      <c r="FJR130" s="161"/>
      <c r="FJS130" s="161"/>
      <c r="FJT130" s="161"/>
      <c r="FJU130" s="161"/>
      <c r="FJV130" s="161"/>
      <c r="FJW130" s="161"/>
      <c r="FJX130" s="161"/>
      <c r="FJY130" s="161"/>
      <c r="FJZ130" s="161"/>
      <c r="FKA130" s="161"/>
      <c r="FKB130" s="161"/>
      <c r="FKC130" s="161"/>
      <c r="FKD130" s="161"/>
      <c r="FKE130" s="161"/>
      <c r="FKF130" s="161"/>
      <c r="FKG130" s="161"/>
      <c r="FKH130" s="161"/>
      <c r="FKI130" s="161"/>
      <c r="FKJ130" s="161"/>
      <c r="FKK130" s="161"/>
      <c r="FKL130" s="161"/>
      <c r="FKM130" s="161"/>
      <c r="FKN130" s="161"/>
      <c r="FKO130" s="161"/>
      <c r="FKP130" s="161"/>
      <c r="FKQ130" s="161"/>
      <c r="FKR130" s="161"/>
      <c r="FKS130" s="161"/>
      <c r="FKT130" s="161"/>
      <c r="FKU130" s="161"/>
      <c r="FKV130" s="161"/>
      <c r="FKW130" s="161"/>
      <c r="FKX130" s="161"/>
      <c r="FKY130" s="161"/>
      <c r="FKZ130" s="161"/>
      <c r="FLA130" s="161"/>
      <c r="FLB130" s="161"/>
      <c r="FLC130" s="161"/>
      <c r="FLD130" s="161"/>
      <c r="FLE130" s="161"/>
      <c r="FLF130" s="161"/>
      <c r="FLG130" s="161"/>
      <c r="FLH130" s="161"/>
      <c r="FLI130" s="161"/>
      <c r="FLJ130" s="161"/>
      <c r="FLK130" s="161"/>
      <c r="FLL130" s="161"/>
      <c r="FLM130" s="161"/>
      <c r="FLN130" s="161"/>
      <c r="FLO130" s="161"/>
      <c r="FLP130" s="161"/>
      <c r="FLQ130" s="161"/>
      <c r="FLR130" s="161"/>
      <c r="FLS130" s="161"/>
      <c r="FLT130" s="161"/>
      <c r="FLU130" s="161"/>
      <c r="FLV130" s="161"/>
      <c r="FLW130" s="161"/>
      <c r="FLX130" s="161"/>
      <c r="FLY130" s="161"/>
      <c r="FLZ130" s="161"/>
      <c r="FMA130" s="161"/>
      <c r="FMB130" s="161"/>
      <c r="FMC130" s="161"/>
      <c r="FMD130" s="161"/>
      <c r="FME130" s="161"/>
      <c r="FMF130" s="161"/>
      <c r="FMG130" s="161"/>
      <c r="FMH130" s="161"/>
      <c r="FMI130" s="161"/>
      <c r="FMJ130" s="161"/>
      <c r="FMK130" s="161"/>
      <c r="FML130" s="161"/>
      <c r="FMM130" s="161"/>
      <c r="FMN130" s="161"/>
      <c r="FMO130" s="161"/>
      <c r="FMP130" s="161"/>
      <c r="FMQ130" s="161"/>
      <c r="FMR130" s="161"/>
      <c r="FMS130" s="161"/>
      <c r="FMT130" s="161"/>
      <c r="FMU130" s="161"/>
      <c r="FMV130" s="161"/>
      <c r="FMW130" s="161"/>
      <c r="FMX130" s="161"/>
      <c r="FMY130" s="161"/>
      <c r="FMZ130" s="161"/>
      <c r="FNA130" s="161"/>
      <c r="FNB130" s="161"/>
      <c r="FNC130" s="161"/>
      <c r="FND130" s="161"/>
      <c r="FNE130" s="161"/>
      <c r="FNF130" s="161"/>
      <c r="FNG130" s="161"/>
      <c r="FNH130" s="161"/>
      <c r="FNI130" s="161"/>
      <c r="FNJ130" s="161"/>
      <c r="FNK130" s="161"/>
      <c r="FNL130" s="161"/>
      <c r="FNM130" s="161"/>
      <c r="FNN130" s="161"/>
      <c r="FNO130" s="161"/>
      <c r="FNP130" s="161"/>
      <c r="FNQ130" s="161"/>
      <c r="FNR130" s="161"/>
      <c r="FNS130" s="161"/>
      <c r="FNT130" s="161"/>
      <c r="FNU130" s="161"/>
      <c r="FNV130" s="161"/>
      <c r="FNW130" s="161"/>
      <c r="FNX130" s="161"/>
      <c r="FNY130" s="161"/>
      <c r="FNZ130" s="161"/>
      <c r="FOA130" s="161"/>
      <c r="FOB130" s="161"/>
      <c r="FOC130" s="161"/>
      <c r="FOD130" s="161"/>
      <c r="FOE130" s="161"/>
      <c r="FOF130" s="161"/>
      <c r="FOG130" s="161"/>
      <c r="FOH130" s="161"/>
      <c r="FOI130" s="161"/>
      <c r="FOJ130" s="161"/>
      <c r="FOK130" s="161"/>
      <c r="FOL130" s="161"/>
      <c r="FOM130" s="161"/>
      <c r="FON130" s="161"/>
      <c r="FOO130" s="161"/>
      <c r="FOP130" s="161"/>
      <c r="FOQ130" s="161"/>
      <c r="FOR130" s="161"/>
      <c r="FOS130" s="161"/>
      <c r="FOT130" s="161"/>
      <c r="FOU130" s="161"/>
      <c r="FOV130" s="161"/>
      <c r="FOW130" s="161"/>
      <c r="FOX130" s="161"/>
      <c r="FOY130" s="161"/>
      <c r="FOZ130" s="161"/>
      <c r="FPA130" s="161"/>
      <c r="FPB130" s="161"/>
      <c r="FPC130" s="161"/>
      <c r="FPD130" s="161"/>
      <c r="FPE130" s="161"/>
      <c r="FPF130" s="161"/>
      <c r="FPG130" s="161"/>
      <c r="FPH130" s="161"/>
      <c r="FPI130" s="161"/>
      <c r="FPJ130" s="161"/>
      <c r="FPK130" s="161"/>
      <c r="FPL130" s="161"/>
      <c r="FPM130" s="161"/>
      <c r="FPN130" s="161"/>
      <c r="FPO130" s="161"/>
      <c r="FPP130" s="161"/>
      <c r="FPQ130" s="161"/>
      <c r="FPR130" s="161"/>
      <c r="FPS130" s="161"/>
      <c r="FPT130" s="161"/>
      <c r="FPU130" s="161"/>
      <c r="FPV130" s="161"/>
      <c r="FPW130" s="161"/>
      <c r="FPX130" s="161"/>
      <c r="FPY130" s="161"/>
      <c r="FPZ130" s="161"/>
      <c r="FQA130" s="161"/>
      <c r="FQB130" s="161"/>
      <c r="FQC130" s="161"/>
      <c r="FQD130" s="161"/>
      <c r="FQE130" s="161"/>
      <c r="FQF130" s="161"/>
      <c r="FQG130" s="161"/>
      <c r="FQH130" s="161"/>
      <c r="FQI130" s="161"/>
      <c r="FQJ130" s="161"/>
      <c r="FQK130" s="161"/>
      <c r="FQL130" s="161"/>
      <c r="FQM130" s="161"/>
      <c r="FQN130" s="161"/>
      <c r="FQO130" s="161"/>
      <c r="FQP130" s="161"/>
      <c r="FQQ130" s="161"/>
      <c r="FQR130" s="161"/>
      <c r="FQS130" s="161"/>
      <c r="FQT130" s="161"/>
      <c r="FQU130" s="161"/>
      <c r="FQV130" s="161"/>
      <c r="FQW130" s="161"/>
      <c r="FQX130" s="161"/>
      <c r="FQY130" s="161"/>
      <c r="FQZ130" s="161"/>
      <c r="FRA130" s="161"/>
      <c r="FRB130" s="161"/>
      <c r="FRC130" s="161"/>
      <c r="FRD130" s="161"/>
      <c r="FRE130" s="161"/>
      <c r="FRF130" s="161"/>
      <c r="FRG130" s="161"/>
      <c r="FRH130" s="161"/>
      <c r="FRI130" s="161"/>
      <c r="FRJ130" s="161"/>
      <c r="FRK130" s="161"/>
      <c r="FRL130" s="161"/>
      <c r="FRM130" s="161"/>
      <c r="FRN130" s="161"/>
      <c r="FRO130" s="161"/>
      <c r="FRP130" s="161"/>
      <c r="FRQ130" s="161"/>
      <c r="FRR130" s="161"/>
      <c r="FRS130" s="161"/>
      <c r="FRT130" s="161"/>
      <c r="FRU130" s="161"/>
      <c r="FRV130" s="161"/>
      <c r="FRW130" s="161"/>
      <c r="FRX130" s="161"/>
      <c r="FRY130" s="161"/>
      <c r="FRZ130" s="161"/>
      <c r="FSA130" s="161"/>
      <c r="FSB130" s="161"/>
      <c r="FSC130" s="161"/>
      <c r="FSD130" s="161"/>
      <c r="FSE130" s="161"/>
      <c r="FSF130" s="161"/>
      <c r="FSG130" s="161"/>
      <c r="FSH130" s="161"/>
      <c r="FSI130" s="161"/>
      <c r="FSJ130" s="161"/>
      <c r="FSK130" s="161"/>
      <c r="FSL130" s="161"/>
      <c r="FSM130" s="161"/>
      <c r="FSN130" s="161"/>
      <c r="FSO130" s="161"/>
      <c r="FSP130" s="161"/>
      <c r="FSQ130" s="161"/>
      <c r="FSR130" s="161"/>
      <c r="FSS130" s="161"/>
      <c r="FST130" s="161"/>
      <c r="FSU130" s="161"/>
      <c r="FSV130" s="161"/>
      <c r="FSW130" s="161"/>
      <c r="FSX130" s="161"/>
      <c r="FSY130" s="161"/>
      <c r="FSZ130" s="161"/>
      <c r="FTA130" s="161"/>
      <c r="FTB130" s="161"/>
      <c r="FTC130" s="161"/>
      <c r="FTD130" s="161"/>
      <c r="FTE130" s="161"/>
      <c r="FTF130" s="161"/>
      <c r="FTG130" s="161"/>
      <c r="FTH130" s="161"/>
      <c r="FTI130" s="161"/>
      <c r="FTJ130" s="161"/>
      <c r="FTK130" s="161"/>
      <c r="FTL130" s="161"/>
      <c r="FTM130" s="161"/>
      <c r="FTN130" s="161"/>
      <c r="FTO130" s="161"/>
      <c r="FTP130" s="161"/>
      <c r="FTQ130" s="161"/>
      <c r="FTR130" s="161"/>
      <c r="FTS130" s="161"/>
      <c r="FTT130" s="161"/>
      <c r="FTU130" s="161"/>
      <c r="FTV130" s="161"/>
      <c r="FTW130" s="161"/>
      <c r="FTX130" s="161"/>
      <c r="FTY130" s="161"/>
      <c r="FTZ130" s="161"/>
      <c r="FUA130" s="161"/>
      <c r="FUB130" s="161"/>
      <c r="FUC130" s="161"/>
      <c r="FUD130" s="161"/>
      <c r="FUE130" s="161"/>
      <c r="FUF130" s="161"/>
      <c r="FUG130" s="161"/>
      <c r="FUH130" s="161"/>
      <c r="FUI130" s="161"/>
      <c r="FUJ130" s="161"/>
      <c r="FUK130" s="161"/>
      <c r="FUL130" s="161"/>
      <c r="FUM130" s="161"/>
      <c r="FUN130" s="161"/>
      <c r="FUO130" s="161"/>
      <c r="FUP130" s="161"/>
      <c r="FUQ130" s="161"/>
      <c r="FUR130" s="161"/>
      <c r="FUS130" s="161"/>
      <c r="FUT130" s="161"/>
      <c r="FUU130" s="161"/>
      <c r="FUV130" s="161"/>
      <c r="FUW130" s="161"/>
      <c r="FUX130" s="161"/>
      <c r="FUY130" s="161"/>
      <c r="FUZ130" s="161"/>
      <c r="FVA130" s="161"/>
      <c r="FVB130" s="161"/>
      <c r="FVC130" s="161"/>
      <c r="FVD130" s="161"/>
      <c r="FVE130" s="161"/>
      <c r="FVF130" s="161"/>
      <c r="FVG130" s="161"/>
      <c r="FVH130" s="161"/>
      <c r="FVI130" s="161"/>
      <c r="FVJ130" s="161"/>
      <c r="FVK130" s="161"/>
      <c r="FVL130" s="161"/>
      <c r="FVM130" s="161"/>
      <c r="FVN130" s="161"/>
      <c r="FVO130" s="161"/>
      <c r="FVP130" s="161"/>
      <c r="FVQ130" s="161"/>
      <c r="FVR130" s="161"/>
      <c r="FVS130" s="161"/>
      <c r="FVT130" s="161"/>
      <c r="FVU130" s="161"/>
      <c r="FVV130" s="161"/>
      <c r="FVW130" s="161"/>
      <c r="FVX130" s="161"/>
      <c r="FVY130" s="161"/>
      <c r="FVZ130" s="161"/>
      <c r="FWA130" s="161"/>
      <c r="FWB130" s="161"/>
      <c r="FWC130" s="161"/>
      <c r="FWD130" s="161"/>
      <c r="FWE130" s="161"/>
      <c r="FWF130" s="161"/>
      <c r="FWG130" s="161"/>
      <c r="FWH130" s="161"/>
      <c r="FWI130" s="161"/>
      <c r="FWJ130" s="161"/>
      <c r="FWK130" s="161"/>
      <c r="FWL130" s="161"/>
      <c r="FWM130" s="161"/>
      <c r="FWN130" s="161"/>
      <c r="FWO130" s="161"/>
      <c r="FWP130" s="161"/>
      <c r="FWQ130" s="161"/>
      <c r="FWR130" s="161"/>
      <c r="FWS130" s="161"/>
      <c r="FWT130" s="161"/>
      <c r="FWU130" s="161"/>
      <c r="FWV130" s="161"/>
      <c r="FWW130" s="161"/>
      <c r="FWX130" s="161"/>
      <c r="FWY130" s="161"/>
      <c r="FWZ130" s="161"/>
      <c r="FXA130" s="161"/>
      <c r="FXB130" s="161"/>
      <c r="FXC130" s="161"/>
      <c r="FXD130" s="161"/>
      <c r="FXE130" s="161"/>
      <c r="FXF130" s="161"/>
      <c r="FXG130" s="161"/>
      <c r="FXH130" s="161"/>
      <c r="FXI130" s="161"/>
      <c r="FXJ130" s="161"/>
      <c r="FXK130" s="161"/>
      <c r="FXL130" s="161"/>
      <c r="FXM130" s="161"/>
      <c r="FXN130" s="161"/>
      <c r="FXO130" s="161"/>
      <c r="FXP130" s="161"/>
      <c r="FXQ130" s="161"/>
      <c r="FXR130" s="161"/>
      <c r="FXS130" s="161"/>
      <c r="FXT130" s="161"/>
      <c r="FXU130" s="161"/>
      <c r="FXV130" s="161"/>
      <c r="FXW130" s="161"/>
      <c r="FXX130" s="161"/>
      <c r="FXY130" s="161"/>
      <c r="FXZ130" s="161"/>
      <c r="FYA130" s="161"/>
      <c r="FYB130" s="161"/>
      <c r="FYC130" s="161"/>
      <c r="FYD130" s="161"/>
      <c r="FYE130" s="161"/>
      <c r="FYF130" s="161"/>
      <c r="FYG130" s="161"/>
      <c r="FYH130" s="161"/>
      <c r="FYI130" s="161"/>
      <c r="FYJ130" s="161"/>
      <c r="FYK130" s="161"/>
      <c r="FYL130" s="161"/>
      <c r="FYM130" s="161"/>
      <c r="FYN130" s="161"/>
      <c r="FYO130" s="161"/>
      <c r="FYP130" s="161"/>
      <c r="FYQ130" s="161"/>
      <c r="FYR130" s="161"/>
      <c r="FYS130" s="161"/>
      <c r="FYT130" s="161"/>
      <c r="FYU130" s="161"/>
      <c r="FYV130" s="161"/>
      <c r="FYW130" s="161"/>
      <c r="FYX130" s="161"/>
      <c r="FYY130" s="161"/>
      <c r="FYZ130" s="161"/>
      <c r="FZA130" s="161"/>
      <c r="FZB130" s="161"/>
      <c r="FZC130" s="161"/>
      <c r="FZD130" s="161"/>
      <c r="FZE130" s="161"/>
      <c r="FZF130" s="161"/>
      <c r="FZG130" s="161"/>
      <c r="FZH130" s="161"/>
      <c r="FZI130" s="161"/>
      <c r="FZJ130" s="161"/>
      <c r="FZK130" s="161"/>
      <c r="FZL130" s="161"/>
      <c r="FZM130" s="161"/>
      <c r="FZN130" s="161"/>
      <c r="FZO130" s="161"/>
      <c r="FZP130" s="161"/>
      <c r="FZQ130" s="161"/>
      <c r="FZR130" s="161"/>
      <c r="FZS130" s="161"/>
      <c r="FZT130" s="161"/>
      <c r="FZU130" s="161"/>
      <c r="FZV130" s="161"/>
      <c r="FZW130" s="161"/>
      <c r="FZX130" s="161"/>
      <c r="FZY130" s="161"/>
      <c r="FZZ130" s="161"/>
      <c r="GAA130" s="161"/>
      <c r="GAB130" s="161"/>
      <c r="GAC130" s="161"/>
      <c r="GAD130" s="161"/>
      <c r="GAE130" s="161"/>
      <c r="GAF130" s="161"/>
      <c r="GAG130" s="161"/>
      <c r="GAH130" s="161"/>
      <c r="GAI130" s="161"/>
      <c r="GAJ130" s="161"/>
      <c r="GAK130" s="161"/>
      <c r="GAL130" s="161"/>
      <c r="GAM130" s="161"/>
      <c r="GAN130" s="161"/>
      <c r="GAO130" s="161"/>
      <c r="GAP130" s="161"/>
      <c r="GAQ130" s="161"/>
      <c r="GAR130" s="161"/>
      <c r="GAS130" s="161"/>
      <c r="GAT130" s="161"/>
      <c r="GAU130" s="161"/>
      <c r="GAV130" s="161"/>
      <c r="GAW130" s="161"/>
      <c r="GAX130" s="161"/>
      <c r="GAY130" s="161"/>
      <c r="GAZ130" s="161"/>
      <c r="GBA130" s="161"/>
      <c r="GBB130" s="161"/>
      <c r="GBC130" s="161"/>
      <c r="GBD130" s="161"/>
      <c r="GBE130" s="161"/>
      <c r="GBF130" s="161"/>
      <c r="GBG130" s="161"/>
      <c r="GBH130" s="161"/>
      <c r="GBI130" s="161"/>
      <c r="GBJ130" s="161"/>
      <c r="GBK130" s="161"/>
      <c r="GBL130" s="161"/>
      <c r="GBM130" s="161"/>
      <c r="GBN130" s="161"/>
      <c r="GBO130" s="161"/>
      <c r="GBP130" s="161"/>
      <c r="GBQ130" s="161"/>
      <c r="GBR130" s="161"/>
      <c r="GBS130" s="161"/>
      <c r="GBT130" s="161"/>
      <c r="GBU130" s="161"/>
      <c r="GBV130" s="161"/>
      <c r="GBW130" s="161"/>
      <c r="GBX130" s="161"/>
      <c r="GBY130" s="161"/>
      <c r="GBZ130" s="161"/>
      <c r="GCA130" s="161"/>
      <c r="GCB130" s="161"/>
      <c r="GCC130" s="161"/>
      <c r="GCD130" s="161"/>
      <c r="GCE130" s="161"/>
      <c r="GCF130" s="161"/>
      <c r="GCG130" s="161"/>
      <c r="GCH130" s="161"/>
      <c r="GCI130" s="161"/>
      <c r="GCJ130" s="161"/>
      <c r="GCK130" s="161"/>
      <c r="GCL130" s="161"/>
      <c r="GCM130" s="161"/>
      <c r="GCN130" s="161"/>
      <c r="GCO130" s="161"/>
      <c r="GCP130" s="161"/>
      <c r="GCQ130" s="161"/>
      <c r="GCR130" s="161"/>
      <c r="GCS130" s="161"/>
      <c r="GCT130" s="161"/>
      <c r="GCU130" s="161"/>
      <c r="GCV130" s="161"/>
      <c r="GCW130" s="161"/>
      <c r="GCX130" s="161"/>
      <c r="GCY130" s="161"/>
      <c r="GCZ130" s="161"/>
      <c r="GDA130" s="161"/>
      <c r="GDB130" s="161"/>
      <c r="GDC130" s="161"/>
      <c r="GDD130" s="161"/>
      <c r="GDE130" s="161"/>
      <c r="GDF130" s="161"/>
      <c r="GDG130" s="161"/>
      <c r="GDH130" s="161"/>
      <c r="GDI130" s="161"/>
      <c r="GDJ130" s="161"/>
      <c r="GDK130" s="161"/>
      <c r="GDL130" s="161"/>
      <c r="GDM130" s="161"/>
      <c r="GDN130" s="161"/>
      <c r="GDO130" s="161"/>
      <c r="GDP130" s="161"/>
      <c r="GDQ130" s="161"/>
      <c r="GDR130" s="161"/>
      <c r="GDS130" s="161"/>
      <c r="GDT130" s="161"/>
      <c r="GDU130" s="161"/>
      <c r="GDV130" s="161"/>
      <c r="GDW130" s="161"/>
      <c r="GDX130" s="161"/>
      <c r="GDY130" s="161"/>
      <c r="GDZ130" s="161"/>
      <c r="GEA130" s="161"/>
      <c r="GEB130" s="161"/>
      <c r="GEC130" s="161"/>
      <c r="GED130" s="161"/>
      <c r="GEE130" s="161"/>
      <c r="GEF130" s="161"/>
      <c r="GEG130" s="161"/>
      <c r="GEH130" s="161"/>
      <c r="GEI130" s="161"/>
      <c r="GEJ130" s="161"/>
      <c r="GEK130" s="161"/>
      <c r="GEL130" s="161"/>
      <c r="GEM130" s="161"/>
      <c r="GEN130" s="161"/>
      <c r="GEO130" s="161"/>
      <c r="GEP130" s="161"/>
      <c r="GEQ130" s="161"/>
      <c r="GER130" s="161"/>
      <c r="GES130" s="161"/>
      <c r="GET130" s="161"/>
      <c r="GEU130" s="161"/>
      <c r="GEV130" s="161"/>
      <c r="GEW130" s="161"/>
      <c r="GEX130" s="161"/>
      <c r="GEY130" s="161"/>
      <c r="GEZ130" s="161"/>
      <c r="GFA130" s="161"/>
      <c r="GFB130" s="161"/>
      <c r="GFC130" s="161"/>
      <c r="GFD130" s="161"/>
      <c r="GFE130" s="161"/>
      <c r="GFF130" s="161"/>
      <c r="GFG130" s="161"/>
      <c r="GFH130" s="161"/>
      <c r="GFI130" s="161"/>
      <c r="GFJ130" s="161"/>
      <c r="GFK130" s="161"/>
      <c r="GFL130" s="161"/>
      <c r="GFM130" s="161"/>
      <c r="GFN130" s="161"/>
      <c r="GFO130" s="161"/>
      <c r="GFP130" s="161"/>
      <c r="GFQ130" s="161"/>
      <c r="GFR130" s="161"/>
      <c r="GFS130" s="161"/>
      <c r="GFT130" s="161"/>
      <c r="GFU130" s="161"/>
      <c r="GFV130" s="161"/>
      <c r="GFW130" s="161"/>
      <c r="GFX130" s="161"/>
      <c r="GFY130" s="161"/>
      <c r="GFZ130" s="161"/>
      <c r="GGA130" s="161"/>
      <c r="GGB130" s="161"/>
      <c r="GGC130" s="161"/>
      <c r="GGD130" s="161"/>
      <c r="GGE130" s="161"/>
      <c r="GGF130" s="161"/>
      <c r="GGG130" s="161"/>
      <c r="GGH130" s="161"/>
      <c r="GGI130" s="161"/>
      <c r="GGJ130" s="161"/>
      <c r="GGK130" s="161"/>
      <c r="GGL130" s="161"/>
      <c r="GGM130" s="161"/>
      <c r="GGN130" s="161"/>
      <c r="GGO130" s="161"/>
      <c r="GGP130" s="161"/>
      <c r="GGQ130" s="161"/>
      <c r="GGR130" s="161"/>
      <c r="GGS130" s="161"/>
      <c r="GGT130" s="161"/>
      <c r="GGU130" s="161"/>
      <c r="GGV130" s="161"/>
      <c r="GGW130" s="161"/>
      <c r="GGX130" s="161"/>
      <c r="GGY130" s="161"/>
      <c r="GGZ130" s="161"/>
      <c r="GHA130" s="161"/>
      <c r="GHB130" s="161"/>
      <c r="GHC130" s="161"/>
      <c r="GHD130" s="161"/>
      <c r="GHE130" s="161"/>
      <c r="GHF130" s="161"/>
      <c r="GHG130" s="161"/>
      <c r="GHH130" s="161"/>
      <c r="GHI130" s="161"/>
      <c r="GHJ130" s="161"/>
      <c r="GHK130" s="161"/>
      <c r="GHL130" s="161"/>
      <c r="GHM130" s="161"/>
      <c r="GHN130" s="161"/>
      <c r="GHO130" s="161"/>
      <c r="GHP130" s="161"/>
      <c r="GHQ130" s="161"/>
      <c r="GHR130" s="161"/>
      <c r="GHS130" s="161"/>
      <c r="GHT130" s="161"/>
      <c r="GHU130" s="161"/>
      <c r="GHV130" s="161"/>
      <c r="GHW130" s="161"/>
      <c r="GHX130" s="161"/>
      <c r="GHY130" s="161"/>
      <c r="GHZ130" s="161"/>
      <c r="GIA130" s="161"/>
      <c r="GIB130" s="161"/>
      <c r="GIC130" s="161"/>
      <c r="GID130" s="161"/>
      <c r="GIE130" s="161"/>
      <c r="GIF130" s="161"/>
      <c r="GIG130" s="161"/>
      <c r="GIH130" s="161"/>
      <c r="GII130" s="161"/>
      <c r="GIJ130" s="161"/>
      <c r="GIK130" s="161"/>
      <c r="GIL130" s="161"/>
      <c r="GIM130" s="161"/>
      <c r="GIN130" s="161"/>
      <c r="GIO130" s="161"/>
      <c r="GIP130" s="161"/>
      <c r="GIQ130" s="161"/>
      <c r="GIR130" s="161"/>
      <c r="GIS130" s="161"/>
      <c r="GIT130" s="161"/>
      <c r="GIU130" s="161"/>
      <c r="GIV130" s="161"/>
      <c r="GIW130" s="161"/>
      <c r="GIX130" s="161"/>
      <c r="GIY130" s="161"/>
      <c r="GIZ130" s="161"/>
      <c r="GJA130" s="161"/>
      <c r="GJB130" s="161"/>
      <c r="GJC130" s="161"/>
      <c r="GJD130" s="161"/>
      <c r="GJE130" s="161"/>
      <c r="GJF130" s="161"/>
      <c r="GJG130" s="161"/>
      <c r="GJH130" s="161"/>
      <c r="GJI130" s="161"/>
      <c r="GJJ130" s="161"/>
      <c r="GJK130" s="161"/>
      <c r="GJL130" s="161"/>
      <c r="GJM130" s="161"/>
      <c r="GJN130" s="161"/>
      <c r="GJO130" s="161"/>
      <c r="GJP130" s="161"/>
      <c r="GJQ130" s="161"/>
      <c r="GJR130" s="161"/>
      <c r="GJS130" s="161"/>
      <c r="GJT130" s="161"/>
      <c r="GJU130" s="161"/>
      <c r="GJV130" s="161"/>
      <c r="GJW130" s="161"/>
      <c r="GJX130" s="161"/>
      <c r="GJY130" s="161"/>
      <c r="GJZ130" s="161"/>
      <c r="GKA130" s="161"/>
      <c r="GKB130" s="161"/>
      <c r="GKC130" s="161"/>
      <c r="GKD130" s="161"/>
      <c r="GKE130" s="161"/>
      <c r="GKF130" s="161"/>
      <c r="GKG130" s="161"/>
      <c r="GKH130" s="161"/>
      <c r="GKI130" s="161"/>
      <c r="GKJ130" s="161"/>
      <c r="GKK130" s="161"/>
      <c r="GKL130" s="161"/>
      <c r="GKM130" s="161"/>
      <c r="GKN130" s="161"/>
      <c r="GKO130" s="161"/>
      <c r="GKP130" s="161"/>
      <c r="GKQ130" s="161"/>
      <c r="GKR130" s="161"/>
      <c r="GKS130" s="161"/>
      <c r="GKT130" s="161"/>
      <c r="GKU130" s="161"/>
      <c r="GKV130" s="161"/>
      <c r="GKW130" s="161"/>
      <c r="GKX130" s="161"/>
      <c r="GKY130" s="161"/>
      <c r="GKZ130" s="161"/>
      <c r="GLA130" s="161"/>
      <c r="GLB130" s="161"/>
      <c r="GLC130" s="161"/>
      <c r="GLD130" s="161"/>
      <c r="GLE130" s="161"/>
      <c r="GLF130" s="161"/>
      <c r="GLG130" s="161"/>
      <c r="GLH130" s="161"/>
      <c r="GLI130" s="161"/>
      <c r="GLJ130" s="161"/>
      <c r="GLK130" s="161"/>
      <c r="GLL130" s="161"/>
      <c r="GLM130" s="161"/>
      <c r="GLN130" s="161"/>
      <c r="GLO130" s="161"/>
      <c r="GLP130" s="161"/>
      <c r="GLQ130" s="161"/>
      <c r="GLR130" s="161"/>
      <c r="GLS130" s="161"/>
      <c r="GLT130" s="161"/>
      <c r="GLU130" s="161"/>
      <c r="GLV130" s="161"/>
      <c r="GLW130" s="161"/>
      <c r="GLX130" s="161"/>
      <c r="GLY130" s="161"/>
      <c r="GLZ130" s="161"/>
      <c r="GMA130" s="161"/>
      <c r="GMB130" s="161"/>
      <c r="GMC130" s="161"/>
      <c r="GMD130" s="161"/>
      <c r="GME130" s="161"/>
      <c r="GMF130" s="161"/>
      <c r="GMG130" s="161"/>
      <c r="GMH130" s="161"/>
      <c r="GMI130" s="161"/>
      <c r="GMJ130" s="161"/>
      <c r="GMK130" s="161"/>
      <c r="GML130" s="161"/>
      <c r="GMM130" s="161"/>
      <c r="GMN130" s="161"/>
      <c r="GMO130" s="161"/>
      <c r="GMP130" s="161"/>
      <c r="GMQ130" s="161"/>
      <c r="GMR130" s="161"/>
      <c r="GMS130" s="161"/>
      <c r="GMT130" s="161"/>
      <c r="GMU130" s="161"/>
      <c r="GMV130" s="161"/>
      <c r="GMW130" s="161"/>
      <c r="GMX130" s="161"/>
      <c r="GMY130" s="161"/>
      <c r="GMZ130" s="161"/>
      <c r="GNA130" s="161"/>
      <c r="GNB130" s="161"/>
      <c r="GNC130" s="161"/>
      <c r="GND130" s="161"/>
      <c r="GNE130" s="161"/>
      <c r="GNF130" s="161"/>
      <c r="GNG130" s="161"/>
      <c r="GNH130" s="161"/>
      <c r="GNI130" s="161"/>
      <c r="GNJ130" s="161"/>
      <c r="GNK130" s="161"/>
      <c r="GNL130" s="161"/>
      <c r="GNM130" s="161"/>
      <c r="GNN130" s="161"/>
      <c r="GNO130" s="161"/>
      <c r="GNP130" s="161"/>
      <c r="GNQ130" s="161"/>
      <c r="GNR130" s="161"/>
      <c r="GNS130" s="161"/>
      <c r="GNT130" s="161"/>
      <c r="GNU130" s="161"/>
      <c r="GNV130" s="161"/>
      <c r="GNW130" s="161"/>
      <c r="GNX130" s="161"/>
      <c r="GNY130" s="161"/>
      <c r="GNZ130" s="161"/>
      <c r="GOA130" s="161"/>
      <c r="GOB130" s="161"/>
      <c r="GOC130" s="161"/>
      <c r="GOD130" s="161"/>
      <c r="GOE130" s="161"/>
      <c r="GOF130" s="161"/>
      <c r="GOG130" s="161"/>
      <c r="GOH130" s="161"/>
      <c r="GOI130" s="161"/>
      <c r="GOJ130" s="161"/>
      <c r="GOK130" s="161"/>
      <c r="GOL130" s="161"/>
      <c r="GOM130" s="161"/>
      <c r="GON130" s="161"/>
      <c r="GOO130" s="161"/>
      <c r="GOP130" s="161"/>
      <c r="GOQ130" s="161"/>
      <c r="GOR130" s="161"/>
      <c r="GOS130" s="161"/>
      <c r="GOT130" s="161"/>
      <c r="GOU130" s="161"/>
      <c r="GOV130" s="161"/>
      <c r="GOW130" s="161"/>
      <c r="GOX130" s="161"/>
      <c r="GOY130" s="161"/>
      <c r="GOZ130" s="161"/>
      <c r="GPA130" s="161"/>
      <c r="GPB130" s="161"/>
      <c r="GPC130" s="161"/>
      <c r="GPD130" s="161"/>
      <c r="GPE130" s="161"/>
      <c r="GPF130" s="161"/>
      <c r="GPG130" s="161"/>
      <c r="GPH130" s="161"/>
      <c r="GPI130" s="161"/>
      <c r="GPJ130" s="161"/>
      <c r="GPK130" s="161"/>
      <c r="GPL130" s="161"/>
      <c r="GPM130" s="161"/>
      <c r="GPN130" s="161"/>
      <c r="GPO130" s="161"/>
      <c r="GPP130" s="161"/>
      <c r="GPQ130" s="161"/>
      <c r="GPR130" s="161"/>
      <c r="GPS130" s="161"/>
      <c r="GPT130" s="161"/>
      <c r="GPU130" s="161"/>
      <c r="GPV130" s="161"/>
      <c r="GPW130" s="161"/>
      <c r="GPX130" s="161"/>
      <c r="GPY130" s="161"/>
      <c r="GPZ130" s="161"/>
      <c r="GQA130" s="161"/>
      <c r="GQB130" s="161"/>
      <c r="GQC130" s="161"/>
      <c r="GQD130" s="161"/>
      <c r="GQE130" s="161"/>
      <c r="GQF130" s="161"/>
      <c r="GQG130" s="161"/>
      <c r="GQH130" s="161"/>
      <c r="GQI130" s="161"/>
      <c r="GQJ130" s="161"/>
      <c r="GQK130" s="161"/>
      <c r="GQL130" s="161"/>
      <c r="GQM130" s="161"/>
      <c r="GQN130" s="161"/>
      <c r="GQO130" s="161"/>
      <c r="GQP130" s="161"/>
      <c r="GQQ130" s="161"/>
      <c r="GQR130" s="161"/>
      <c r="GQS130" s="161"/>
      <c r="GQT130" s="161"/>
      <c r="GQU130" s="161"/>
      <c r="GQV130" s="161"/>
      <c r="GQW130" s="161"/>
      <c r="GQX130" s="161"/>
      <c r="GQY130" s="161"/>
      <c r="GQZ130" s="161"/>
      <c r="GRA130" s="161"/>
      <c r="GRB130" s="161"/>
      <c r="GRC130" s="161"/>
      <c r="GRD130" s="161"/>
      <c r="GRE130" s="161"/>
      <c r="GRF130" s="161"/>
      <c r="GRG130" s="161"/>
      <c r="GRH130" s="161"/>
      <c r="GRI130" s="161"/>
      <c r="GRJ130" s="161"/>
      <c r="GRK130" s="161"/>
      <c r="GRL130" s="161"/>
      <c r="GRM130" s="161"/>
      <c r="GRN130" s="161"/>
      <c r="GRO130" s="161"/>
      <c r="GRP130" s="161"/>
      <c r="GRQ130" s="161"/>
      <c r="GRR130" s="161"/>
      <c r="GRS130" s="161"/>
      <c r="GRT130" s="161"/>
      <c r="GRU130" s="161"/>
      <c r="GRV130" s="161"/>
      <c r="GRW130" s="161"/>
      <c r="GRX130" s="161"/>
      <c r="GRY130" s="161"/>
      <c r="GRZ130" s="161"/>
      <c r="GSA130" s="161"/>
      <c r="GSB130" s="161"/>
      <c r="GSC130" s="161"/>
      <c r="GSD130" s="161"/>
      <c r="GSE130" s="161"/>
      <c r="GSF130" s="161"/>
      <c r="GSG130" s="161"/>
      <c r="GSH130" s="161"/>
      <c r="GSI130" s="161"/>
      <c r="GSJ130" s="161"/>
      <c r="GSK130" s="161"/>
      <c r="GSL130" s="161"/>
      <c r="GSM130" s="161"/>
      <c r="GSN130" s="161"/>
      <c r="GSO130" s="161"/>
      <c r="GSP130" s="161"/>
      <c r="GSQ130" s="161"/>
      <c r="GSR130" s="161"/>
      <c r="GSS130" s="161"/>
      <c r="GST130" s="161"/>
      <c r="GSU130" s="161"/>
      <c r="GSV130" s="161"/>
      <c r="GSW130" s="161"/>
      <c r="GSX130" s="161"/>
      <c r="GSY130" s="161"/>
      <c r="GSZ130" s="161"/>
      <c r="GTA130" s="161"/>
      <c r="GTB130" s="161"/>
      <c r="GTC130" s="161"/>
      <c r="GTD130" s="161"/>
      <c r="GTE130" s="161"/>
      <c r="GTF130" s="161"/>
      <c r="GTG130" s="161"/>
      <c r="GTH130" s="161"/>
      <c r="GTI130" s="161"/>
      <c r="GTJ130" s="161"/>
      <c r="GTK130" s="161"/>
      <c r="GTL130" s="161"/>
      <c r="GTM130" s="161"/>
      <c r="GTN130" s="161"/>
      <c r="GTO130" s="161"/>
      <c r="GTP130" s="161"/>
      <c r="GTQ130" s="161"/>
      <c r="GTR130" s="161"/>
      <c r="GTS130" s="161"/>
      <c r="GTT130" s="161"/>
      <c r="GTU130" s="161"/>
      <c r="GTV130" s="161"/>
      <c r="GTW130" s="161"/>
      <c r="GTX130" s="161"/>
      <c r="GTY130" s="161"/>
      <c r="GTZ130" s="161"/>
      <c r="GUA130" s="161"/>
      <c r="GUB130" s="161"/>
      <c r="GUC130" s="161"/>
      <c r="GUD130" s="161"/>
      <c r="GUE130" s="161"/>
      <c r="GUF130" s="161"/>
      <c r="GUG130" s="161"/>
      <c r="GUH130" s="161"/>
      <c r="GUI130" s="161"/>
      <c r="GUJ130" s="161"/>
      <c r="GUK130" s="161"/>
      <c r="GUL130" s="161"/>
      <c r="GUM130" s="161"/>
      <c r="GUN130" s="161"/>
      <c r="GUO130" s="161"/>
      <c r="GUP130" s="161"/>
      <c r="GUQ130" s="161"/>
      <c r="GUR130" s="161"/>
      <c r="GUS130" s="161"/>
      <c r="GUT130" s="161"/>
      <c r="GUU130" s="161"/>
      <c r="GUV130" s="161"/>
      <c r="GUW130" s="161"/>
      <c r="GUX130" s="161"/>
      <c r="GUY130" s="161"/>
      <c r="GUZ130" s="161"/>
      <c r="GVA130" s="161"/>
      <c r="GVB130" s="161"/>
      <c r="GVC130" s="161"/>
      <c r="GVD130" s="161"/>
      <c r="GVE130" s="161"/>
      <c r="GVF130" s="161"/>
      <c r="GVG130" s="161"/>
      <c r="GVH130" s="161"/>
      <c r="GVI130" s="161"/>
      <c r="GVJ130" s="161"/>
      <c r="GVK130" s="161"/>
      <c r="GVL130" s="161"/>
      <c r="GVM130" s="161"/>
      <c r="GVN130" s="161"/>
      <c r="GVO130" s="161"/>
      <c r="GVP130" s="161"/>
      <c r="GVQ130" s="161"/>
      <c r="GVR130" s="161"/>
      <c r="GVS130" s="161"/>
      <c r="GVT130" s="161"/>
      <c r="GVU130" s="161"/>
      <c r="GVV130" s="161"/>
      <c r="GVW130" s="161"/>
      <c r="GVX130" s="161"/>
      <c r="GVY130" s="161"/>
      <c r="GVZ130" s="161"/>
      <c r="GWA130" s="161"/>
      <c r="GWB130" s="161"/>
      <c r="GWC130" s="161"/>
      <c r="GWD130" s="161"/>
      <c r="GWE130" s="161"/>
      <c r="GWF130" s="161"/>
      <c r="GWG130" s="161"/>
      <c r="GWH130" s="161"/>
      <c r="GWI130" s="161"/>
      <c r="GWJ130" s="161"/>
      <c r="GWK130" s="161"/>
      <c r="GWL130" s="161"/>
      <c r="GWM130" s="161"/>
      <c r="GWN130" s="161"/>
      <c r="GWO130" s="161"/>
      <c r="GWP130" s="161"/>
      <c r="GWQ130" s="161"/>
      <c r="GWR130" s="161"/>
      <c r="GWS130" s="161"/>
      <c r="GWT130" s="161"/>
      <c r="GWU130" s="161"/>
      <c r="GWV130" s="161"/>
      <c r="GWW130" s="161"/>
      <c r="GWX130" s="161"/>
      <c r="GWY130" s="161"/>
      <c r="GWZ130" s="161"/>
      <c r="GXA130" s="161"/>
      <c r="GXB130" s="161"/>
      <c r="GXC130" s="161"/>
      <c r="GXD130" s="161"/>
      <c r="GXE130" s="161"/>
      <c r="GXF130" s="161"/>
      <c r="GXG130" s="161"/>
      <c r="GXH130" s="161"/>
      <c r="GXI130" s="161"/>
      <c r="GXJ130" s="161"/>
      <c r="GXK130" s="161"/>
      <c r="GXL130" s="161"/>
      <c r="GXM130" s="161"/>
      <c r="GXN130" s="161"/>
      <c r="GXO130" s="161"/>
      <c r="GXP130" s="161"/>
      <c r="GXQ130" s="161"/>
      <c r="GXR130" s="161"/>
      <c r="GXS130" s="161"/>
      <c r="GXT130" s="161"/>
      <c r="GXU130" s="161"/>
      <c r="GXV130" s="161"/>
      <c r="GXW130" s="161"/>
      <c r="GXX130" s="161"/>
      <c r="GXY130" s="161"/>
      <c r="GXZ130" s="161"/>
      <c r="GYA130" s="161"/>
      <c r="GYB130" s="161"/>
      <c r="GYC130" s="161"/>
      <c r="GYD130" s="161"/>
      <c r="GYE130" s="161"/>
      <c r="GYF130" s="161"/>
      <c r="GYG130" s="161"/>
      <c r="GYH130" s="161"/>
      <c r="GYI130" s="161"/>
      <c r="GYJ130" s="161"/>
      <c r="GYK130" s="161"/>
      <c r="GYL130" s="161"/>
      <c r="GYM130" s="161"/>
      <c r="GYN130" s="161"/>
      <c r="GYO130" s="161"/>
      <c r="GYP130" s="161"/>
      <c r="GYQ130" s="161"/>
      <c r="GYR130" s="161"/>
      <c r="GYS130" s="161"/>
      <c r="GYT130" s="161"/>
      <c r="GYU130" s="161"/>
      <c r="GYV130" s="161"/>
      <c r="GYW130" s="161"/>
      <c r="GYX130" s="161"/>
      <c r="GYY130" s="161"/>
      <c r="GYZ130" s="161"/>
      <c r="GZA130" s="161"/>
      <c r="GZB130" s="161"/>
      <c r="GZC130" s="161"/>
      <c r="GZD130" s="161"/>
      <c r="GZE130" s="161"/>
      <c r="GZF130" s="161"/>
      <c r="GZG130" s="161"/>
      <c r="GZH130" s="161"/>
      <c r="GZI130" s="161"/>
      <c r="GZJ130" s="161"/>
      <c r="GZK130" s="161"/>
      <c r="GZL130" s="161"/>
      <c r="GZM130" s="161"/>
      <c r="GZN130" s="161"/>
      <c r="GZO130" s="161"/>
      <c r="GZP130" s="161"/>
      <c r="GZQ130" s="161"/>
      <c r="GZR130" s="161"/>
      <c r="GZS130" s="161"/>
      <c r="GZT130" s="161"/>
      <c r="GZU130" s="161"/>
      <c r="GZV130" s="161"/>
      <c r="GZW130" s="161"/>
      <c r="GZX130" s="161"/>
      <c r="GZY130" s="161"/>
      <c r="GZZ130" s="161"/>
      <c r="HAA130" s="161"/>
      <c r="HAB130" s="161"/>
      <c r="HAC130" s="161"/>
      <c r="HAD130" s="161"/>
      <c r="HAE130" s="161"/>
      <c r="HAF130" s="161"/>
      <c r="HAG130" s="161"/>
      <c r="HAH130" s="161"/>
      <c r="HAI130" s="161"/>
      <c r="HAJ130" s="161"/>
      <c r="HAK130" s="161"/>
      <c r="HAL130" s="161"/>
      <c r="HAM130" s="161"/>
      <c r="HAN130" s="161"/>
      <c r="HAO130" s="161"/>
      <c r="HAP130" s="161"/>
      <c r="HAQ130" s="161"/>
      <c r="HAR130" s="161"/>
      <c r="HAS130" s="161"/>
      <c r="HAT130" s="161"/>
      <c r="HAU130" s="161"/>
      <c r="HAV130" s="161"/>
      <c r="HAW130" s="161"/>
      <c r="HAX130" s="161"/>
      <c r="HAY130" s="161"/>
      <c r="HAZ130" s="161"/>
      <c r="HBA130" s="161"/>
      <c r="HBB130" s="161"/>
      <c r="HBC130" s="161"/>
      <c r="HBD130" s="161"/>
      <c r="HBE130" s="161"/>
      <c r="HBF130" s="161"/>
      <c r="HBG130" s="161"/>
      <c r="HBH130" s="161"/>
      <c r="HBI130" s="161"/>
      <c r="HBJ130" s="161"/>
      <c r="HBK130" s="161"/>
      <c r="HBL130" s="161"/>
      <c r="HBM130" s="161"/>
      <c r="HBN130" s="161"/>
      <c r="HBO130" s="161"/>
      <c r="HBP130" s="161"/>
      <c r="HBQ130" s="161"/>
      <c r="HBR130" s="161"/>
      <c r="HBS130" s="161"/>
      <c r="HBT130" s="161"/>
      <c r="HBU130" s="161"/>
      <c r="HBV130" s="161"/>
      <c r="HBW130" s="161"/>
      <c r="HBX130" s="161"/>
      <c r="HBY130" s="161"/>
      <c r="HBZ130" s="161"/>
      <c r="HCA130" s="161"/>
      <c r="HCB130" s="161"/>
      <c r="HCC130" s="161"/>
      <c r="HCD130" s="161"/>
      <c r="HCE130" s="161"/>
      <c r="HCF130" s="161"/>
      <c r="HCG130" s="161"/>
      <c r="HCH130" s="161"/>
      <c r="HCI130" s="161"/>
      <c r="HCJ130" s="161"/>
      <c r="HCK130" s="161"/>
      <c r="HCL130" s="161"/>
      <c r="HCM130" s="161"/>
      <c r="HCN130" s="161"/>
      <c r="HCO130" s="161"/>
      <c r="HCP130" s="161"/>
      <c r="HCQ130" s="161"/>
      <c r="HCR130" s="161"/>
      <c r="HCS130" s="161"/>
      <c r="HCT130" s="161"/>
      <c r="HCU130" s="161"/>
      <c r="HCV130" s="161"/>
      <c r="HCW130" s="161"/>
      <c r="HCX130" s="161"/>
      <c r="HCY130" s="161"/>
      <c r="HCZ130" s="161"/>
      <c r="HDA130" s="161"/>
      <c r="HDB130" s="161"/>
      <c r="HDC130" s="161"/>
      <c r="HDD130" s="161"/>
      <c r="HDE130" s="161"/>
      <c r="HDF130" s="161"/>
      <c r="HDG130" s="161"/>
      <c r="HDH130" s="161"/>
      <c r="HDI130" s="161"/>
      <c r="HDJ130" s="161"/>
      <c r="HDK130" s="161"/>
      <c r="HDL130" s="161"/>
      <c r="HDM130" s="161"/>
      <c r="HDN130" s="161"/>
      <c r="HDO130" s="161"/>
      <c r="HDP130" s="161"/>
      <c r="HDQ130" s="161"/>
      <c r="HDR130" s="161"/>
      <c r="HDS130" s="161"/>
      <c r="HDT130" s="161"/>
      <c r="HDU130" s="161"/>
      <c r="HDV130" s="161"/>
      <c r="HDW130" s="161"/>
      <c r="HDX130" s="161"/>
      <c r="HDY130" s="161"/>
      <c r="HDZ130" s="161"/>
      <c r="HEA130" s="161"/>
      <c r="HEB130" s="161"/>
      <c r="HEC130" s="161"/>
      <c r="HED130" s="161"/>
      <c r="HEE130" s="161"/>
      <c r="HEF130" s="161"/>
      <c r="HEG130" s="161"/>
      <c r="HEH130" s="161"/>
      <c r="HEI130" s="161"/>
      <c r="HEJ130" s="161"/>
      <c r="HEK130" s="161"/>
      <c r="HEL130" s="161"/>
      <c r="HEM130" s="161"/>
      <c r="HEN130" s="161"/>
      <c r="HEO130" s="161"/>
      <c r="HEP130" s="161"/>
      <c r="HEQ130" s="161"/>
      <c r="HER130" s="161"/>
      <c r="HES130" s="161"/>
      <c r="HET130" s="161"/>
      <c r="HEU130" s="161"/>
      <c r="HEV130" s="161"/>
      <c r="HEW130" s="161"/>
      <c r="HEX130" s="161"/>
      <c r="HEY130" s="161"/>
      <c r="HEZ130" s="161"/>
      <c r="HFA130" s="161"/>
      <c r="HFB130" s="161"/>
      <c r="HFC130" s="161"/>
      <c r="HFD130" s="161"/>
      <c r="HFE130" s="161"/>
      <c r="HFF130" s="161"/>
      <c r="HFG130" s="161"/>
      <c r="HFH130" s="161"/>
      <c r="HFI130" s="161"/>
      <c r="HFJ130" s="161"/>
      <c r="HFK130" s="161"/>
      <c r="HFL130" s="161"/>
      <c r="HFM130" s="161"/>
      <c r="HFN130" s="161"/>
      <c r="HFO130" s="161"/>
      <c r="HFP130" s="161"/>
      <c r="HFQ130" s="161"/>
      <c r="HFR130" s="161"/>
      <c r="HFS130" s="161"/>
      <c r="HFT130" s="161"/>
      <c r="HFU130" s="161"/>
      <c r="HFV130" s="161"/>
      <c r="HFW130" s="161"/>
      <c r="HFX130" s="161"/>
      <c r="HFY130" s="161"/>
      <c r="HFZ130" s="161"/>
      <c r="HGA130" s="161"/>
      <c r="HGB130" s="161"/>
      <c r="HGC130" s="161"/>
      <c r="HGD130" s="161"/>
      <c r="HGE130" s="161"/>
      <c r="HGF130" s="161"/>
      <c r="HGG130" s="161"/>
      <c r="HGH130" s="161"/>
      <c r="HGI130" s="161"/>
      <c r="HGJ130" s="161"/>
      <c r="HGK130" s="161"/>
      <c r="HGL130" s="161"/>
      <c r="HGM130" s="161"/>
      <c r="HGN130" s="161"/>
      <c r="HGO130" s="161"/>
      <c r="HGP130" s="161"/>
      <c r="HGQ130" s="161"/>
      <c r="HGR130" s="161"/>
      <c r="HGS130" s="161"/>
      <c r="HGT130" s="161"/>
      <c r="HGU130" s="161"/>
      <c r="HGV130" s="161"/>
      <c r="HGW130" s="161"/>
      <c r="HGX130" s="161"/>
      <c r="HGY130" s="161"/>
      <c r="HGZ130" s="161"/>
      <c r="HHA130" s="161"/>
      <c r="HHB130" s="161"/>
      <c r="HHC130" s="161"/>
      <c r="HHD130" s="161"/>
      <c r="HHE130" s="161"/>
      <c r="HHF130" s="161"/>
      <c r="HHG130" s="161"/>
      <c r="HHH130" s="161"/>
      <c r="HHI130" s="161"/>
      <c r="HHJ130" s="161"/>
      <c r="HHK130" s="161"/>
      <c r="HHL130" s="161"/>
      <c r="HHM130" s="161"/>
      <c r="HHN130" s="161"/>
      <c r="HHO130" s="161"/>
      <c r="HHP130" s="161"/>
      <c r="HHQ130" s="161"/>
      <c r="HHR130" s="161"/>
      <c r="HHS130" s="161"/>
      <c r="HHT130" s="161"/>
      <c r="HHU130" s="161"/>
      <c r="HHV130" s="161"/>
      <c r="HHW130" s="161"/>
      <c r="HHX130" s="161"/>
      <c r="HHY130" s="161"/>
      <c r="HHZ130" s="161"/>
      <c r="HIA130" s="161"/>
      <c r="HIB130" s="161"/>
      <c r="HIC130" s="161"/>
      <c r="HID130" s="161"/>
      <c r="HIE130" s="161"/>
      <c r="HIF130" s="161"/>
      <c r="HIG130" s="161"/>
      <c r="HIH130" s="161"/>
      <c r="HII130" s="161"/>
      <c r="HIJ130" s="161"/>
      <c r="HIK130" s="161"/>
      <c r="HIL130" s="161"/>
      <c r="HIM130" s="161"/>
      <c r="HIN130" s="161"/>
      <c r="HIO130" s="161"/>
      <c r="HIP130" s="161"/>
      <c r="HIQ130" s="161"/>
      <c r="HIR130" s="161"/>
      <c r="HIS130" s="161"/>
      <c r="HIT130" s="161"/>
      <c r="HIU130" s="161"/>
      <c r="HIV130" s="161"/>
      <c r="HIW130" s="161"/>
      <c r="HIX130" s="161"/>
      <c r="HIY130" s="161"/>
      <c r="HIZ130" s="161"/>
      <c r="HJA130" s="161"/>
      <c r="HJB130" s="161"/>
      <c r="HJC130" s="161"/>
      <c r="HJD130" s="161"/>
      <c r="HJE130" s="161"/>
      <c r="HJF130" s="161"/>
      <c r="HJG130" s="161"/>
      <c r="HJH130" s="161"/>
      <c r="HJI130" s="161"/>
      <c r="HJJ130" s="161"/>
      <c r="HJK130" s="161"/>
      <c r="HJL130" s="161"/>
      <c r="HJM130" s="161"/>
      <c r="HJN130" s="161"/>
      <c r="HJO130" s="161"/>
      <c r="HJP130" s="161"/>
      <c r="HJQ130" s="161"/>
      <c r="HJR130" s="161"/>
      <c r="HJS130" s="161"/>
      <c r="HJT130" s="161"/>
      <c r="HJU130" s="161"/>
      <c r="HJV130" s="161"/>
      <c r="HJW130" s="161"/>
      <c r="HJX130" s="161"/>
      <c r="HJY130" s="161"/>
      <c r="HJZ130" s="161"/>
      <c r="HKA130" s="161"/>
      <c r="HKB130" s="161"/>
      <c r="HKC130" s="161"/>
      <c r="HKD130" s="161"/>
      <c r="HKE130" s="161"/>
      <c r="HKF130" s="161"/>
      <c r="HKG130" s="161"/>
      <c r="HKH130" s="161"/>
      <c r="HKI130" s="161"/>
      <c r="HKJ130" s="161"/>
      <c r="HKK130" s="161"/>
      <c r="HKL130" s="161"/>
      <c r="HKM130" s="161"/>
      <c r="HKN130" s="161"/>
      <c r="HKO130" s="161"/>
      <c r="HKP130" s="161"/>
      <c r="HKQ130" s="161"/>
      <c r="HKR130" s="161"/>
      <c r="HKS130" s="161"/>
      <c r="HKT130" s="161"/>
      <c r="HKU130" s="161"/>
      <c r="HKV130" s="161"/>
      <c r="HKW130" s="161"/>
      <c r="HKX130" s="161"/>
      <c r="HKY130" s="161"/>
      <c r="HKZ130" s="161"/>
      <c r="HLA130" s="161"/>
      <c r="HLB130" s="161"/>
      <c r="HLC130" s="161"/>
      <c r="HLD130" s="161"/>
      <c r="HLE130" s="161"/>
      <c r="HLF130" s="161"/>
      <c r="HLG130" s="161"/>
      <c r="HLH130" s="161"/>
      <c r="HLI130" s="161"/>
      <c r="HLJ130" s="161"/>
      <c r="HLK130" s="161"/>
      <c r="HLL130" s="161"/>
      <c r="HLM130" s="161"/>
      <c r="HLN130" s="161"/>
      <c r="HLO130" s="161"/>
      <c r="HLP130" s="161"/>
      <c r="HLQ130" s="161"/>
      <c r="HLR130" s="161"/>
      <c r="HLS130" s="161"/>
      <c r="HLT130" s="161"/>
      <c r="HLU130" s="161"/>
      <c r="HLV130" s="161"/>
      <c r="HLW130" s="161"/>
      <c r="HLX130" s="161"/>
      <c r="HLY130" s="161"/>
      <c r="HLZ130" s="161"/>
      <c r="HMA130" s="161"/>
      <c r="HMB130" s="161"/>
      <c r="HMC130" s="161"/>
      <c r="HMD130" s="161"/>
      <c r="HME130" s="161"/>
      <c r="HMF130" s="161"/>
      <c r="HMG130" s="161"/>
      <c r="HMH130" s="161"/>
      <c r="HMI130" s="161"/>
      <c r="HMJ130" s="161"/>
      <c r="HMK130" s="161"/>
      <c r="HML130" s="161"/>
      <c r="HMM130" s="161"/>
      <c r="HMN130" s="161"/>
      <c r="HMO130" s="161"/>
      <c r="HMP130" s="161"/>
      <c r="HMQ130" s="161"/>
      <c r="HMR130" s="161"/>
      <c r="HMS130" s="161"/>
      <c r="HMT130" s="161"/>
      <c r="HMU130" s="161"/>
      <c r="HMV130" s="161"/>
      <c r="HMW130" s="161"/>
      <c r="HMX130" s="161"/>
      <c r="HMY130" s="161"/>
      <c r="HMZ130" s="161"/>
      <c r="HNA130" s="161"/>
      <c r="HNB130" s="161"/>
      <c r="HNC130" s="161"/>
      <c r="HND130" s="161"/>
      <c r="HNE130" s="161"/>
      <c r="HNF130" s="161"/>
      <c r="HNG130" s="161"/>
      <c r="HNH130" s="161"/>
      <c r="HNI130" s="161"/>
      <c r="HNJ130" s="161"/>
      <c r="HNK130" s="161"/>
      <c r="HNL130" s="161"/>
      <c r="HNM130" s="161"/>
      <c r="HNN130" s="161"/>
      <c r="HNO130" s="161"/>
      <c r="HNP130" s="161"/>
      <c r="HNQ130" s="161"/>
      <c r="HNR130" s="161"/>
      <c r="HNS130" s="161"/>
      <c r="HNT130" s="161"/>
      <c r="HNU130" s="161"/>
      <c r="HNV130" s="161"/>
      <c r="HNW130" s="161"/>
      <c r="HNX130" s="161"/>
      <c r="HNY130" s="161"/>
      <c r="HNZ130" s="161"/>
      <c r="HOA130" s="161"/>
      <c r="HOB130" s="161"/>
      <c r="HOC130" s="161"/>
      <c r="HOD130" s="161"/>
      <c r="HOE130" s="161"/>
      <c r="HOF130" s="161"/>
      <c r="HOG130" s="161"/>
      <c r="HOH130" s="161"/>
      <c r="HOI130" s="161"/>
      <c r="HOJ130" s="161"/>
      <c r="HOK130" s="161"/>
      <c r="HOL130" s="161"/>
      <c r="HOM130" s="161"/>
      <c r="HON130" s="161"/>
      <c r="HOO130" s="161"/>
      <c r="HOP130" s="161"/>
      <c r="HOQ130" s="161"/>
      <c r="HOR130" s="161"/>
      <c r="HOS130" s="161"/>
      <c r="HOT130" s="161"/>
      <c r="HOU130" s="161"/>
      <c r="HOV130" s="161"/>
      <c r="HOW130" s="161"/>
      <c r="HOX130" s="161"/>
      <c r="HOY130" s="161"/>
      <c r="HOZ130" s="161"/>
      <c r="HPA130" s="161"/>
      <c r="HPB130" s="161"/>
      <c r="HPC130" s="161"/>
      <c r="HPD130" s="161"/>
      <c r="HPE130" s="161"/>
      <c r="HPF130" s="161"/>
      <c r="HPG130" s="161"/>
      <c r="HPH130" s="161"/>
      <c r="HPI130" s="161"/>
      <c r="HPJ130" s="161"/>
      <c r="HPK130" s="161"/>
      <c r="HPL130" s="161"/>
      <c r="HPM130" s="161"/>
      <c r="HPN130" s="161"/>
      <c r="HPO130" s="161"/>
      <c r="HPP130" s="161"/>
      <c r="HPQ130" s="161"/>
      <c r="HPR130" s="161"/>
      <c r="HPS130" s="161"/>
      <c r="HPT130" s="161"/>
      <c r="HPU130" s="161"/>
      <c r="HPV130" s="161"/>
      <c r="HPW130" s="161"/>
      <c r="HPX130" s="161"/>
      <c r="HPY130" s="161"/>
      <c r="HPZ130" s="161"/>
      <c r="HQA130" s="161"/>
      <c r="HQB130" s="161"/>
      <c r="HQC130" s="161"/>
      <c r="HQD130" s="161"/>
      <c r="HQE130" s="161"/>
      <c r="HQF130" s="161"/>
      <c r="HQG130" s="161"/>
      <c r="HQH130" s="161"/>
      <c r="HQI130" s="161"/>
      <c r="HQJ130" s="161"/>
      <c r="HQK130" s="161"/>
      <c r="HQL130" s="161"/>
      <c r="HQM130" s="161"/>
      <c r="HQN130" s="161"/>
      <c r="HQO130" s="161"/>
      <c r="HQP130" s="161"/>
      <c r="HQQ130" s="161"/>
      <c r="HQR130" s="161"/>
      <c r="HQS130" s="161"/>
      <c r="HQT130" s="161"/>
      <c r="HQU130" s="161"/>
      <c r="HQV130" s="161"/>
      <c r="HQW130" s="161"/>
      <c r="HQX130" s="161"/>
      <c r="HQY130" s="161"/>
      <c r="HQZ130" s="161"/>
      <c r="HRA130" s="161"/>
      <c r="HRB130" s="161"/>
      <c r="HRC130" s="161"/>
      <c r="HRD130" s="161"/>
      <c r="HRE130" s="161"/>
      <c r="HRF130" s="161"/>
      <c r="HRG130" s="161"/>
      <c r="HRH130" s="161"/>
      <c r="HRI130" s="161"/>
      <c r="HRJ130" s="161"/>
      <c r="HRK130" s="161"/>
      <c r="HRL130" s="161"/>
      <c r="HRM130" s="161"/>
      <c r="HRN130" s="161"/>
      <c r="HRO130" s="161"/>
      <c r="HRP130" s="161"/>
      <c r="HRQ130" s="161"/>
      <c r="HRR130" s="161"/>
      <c r="HRS130" s="161"/>
      <c r="HRT130" s="161"/>
      <c r="HRU130" s="161"/>
      <c r="HRV130" s="161"/>
      <c r="HRW130" s="161"/>
      <c r="HRX130" s="161"/>
      <c r="HRY130" s="161"/>
      <c r="HRZ130" s="161"/>
      <c r="HSA130" s="161"/>
      <c r="HSB130" s="161"/>
      <c r="HSC130" s="161"/>
      <c r="HSD130" s="161"/>
      <c r="HSE130" s="161"/>
      <c r="HSF130" s="161"/>
      <c r="HSG130" s="161"/>
      <c r="HSH130" s="161"/>
      <c r="HSI130" s="161"/>
      <c r="HSJ130" s="161"/>
      <c r="HSK130" s="161"/>
      <c r="HSL130" s="161"/>
      <c r="HSM130" s="161"/>
      <c r="HSN130" s="161"/>
      <c r="HSO130" s="161"/>
      <c r="HSP130" s="161"/>
      <c r="HSQ130" s="161"/>
      <c r="HSR130" s="161"/>
      <c r="HSS130" s="161"/>
      <c r="HST130" s="161"/>
      <c r="HSU130" s="161"/>
      <c r="HSV130" s="161"/>
      <c r="HSW130" s="161"/>
      <c r="HSX130" s="161"/>
      <c r="HSY130" s="161"/>
      <c r="HSZ130" s="161"/>
      <c r="HTA130" s="161"/>
      <c r="HTB130" s="161"/>
      <c r="HTC130" s="161"/>
      <c r="HTD130" s="161"/>
      <c r="HTE130" s="161"/>
      <c r="HTF130" s="161"/>
      <c r="HTG130" s="161"/>
      <c r="HTH130" s="161"/>
      <c r="HTI130" s="161"/>
      <c r="HTJ130" s="161"/>
      <c r="HTK130" s="161"/>
      <c r="HTL130" s="161"/>
      <c r="HTM130" s="161"/>
      <c r="HTN130" s="161"/>
      <c r="HTO130" s="161"/>
      <c r="HTP130" s="161"/>
      <c r="HTQ130" s="161"/>
      <c r="HTR130" s="161"/>
      <c r="HTS130" s="161"/>
      <c r="HTT130" s="161"/>
      <c r="HTU130" s="161"/>
      <c r="HTV130" s="161"/>
      <c r="HTW130" s="161"/>
      <c r="HTX130" s="161"/>
      <c r="HTY130" s="161"/>
      <c r="HTZ130" s="161"/>
      <c r="HUA130" s="161"/>
      <c r="HUB130" s="161"/>
      <c r="HUC130" s="161"/>
      <c r="HUD130" s="161"/>
      <c r="HUE130" s="161"/>
      <c r="HUF130" s="161"/>
      <c r="HUG130" s="161"/>
      <c r="HUH130" s="161"/>
      <c r="HUI130" s="161"/>
      <c r="HUJ130" s="161"/>
      <c r="HUK130" s="161"/>
      <c r="HUL130" s="161"/>
      <c r="HUM130" s="161"/>
      <c r="HUN130" s="161"/>
      <c r="HUO130" s="161"/>
      <c r="HUP130" s="161"/>
      <c r="HUQ130" s="161"/>
      <c r="HUR130" s="161"/>
      <c r="HUS130" s="161"/>
      <c r="HUT130" s="161"/>
      <c r="HUU130" s="161"/>
      <c r="HUV130" s="161"/>
      <c r="HUW130" s="161"/>
      <c r="HUX130" s="161"/>
      <c r="HUY130" s="161"/>
      <c r="HUZ130" s="161"/>
      <c r="HVA130" s="161"/>
      <c r="HVB130" s="161"/>
      <c r="HVC130" s="161"/>
      <c r="HVD130" s="161"/>
      <c r="HVE130" s="161"/>
      <c r="HVF130" s="161"/>
      <c r="HVG130" s="161"/>
      <c r="HVH130" s="161"/>
      <c r="HVI130" s="161"/>
      <c r="HVJ130" s="161"/>
      <c r="HVK130" s="161"/>
      <c r="HVL130" s="161"/>
      <c r="HVM130" s="161"/>
      <c r="HVN130" s="161"/>
      <c r="HVO130" s="161"/>
      <c r="HVP130" s="161"/>
      <c r="HVQ130" s="161"/>
      <c r="HVR130" s="161"/>
      <c r="HVS130" s="161"/>
      <c r="HVT130" s="161"/>
      <c r="HVU130" s="161"/>
      <c r="HVV130" s="161"/>
      <c r="HVW130" s="161"/>
      <c r="HVX130" s="161"/>
      <c r="HVY130" s="161"/>
      <c r="HVZ130" s="161"/>
      <c r="HWA130" s="161"/>
      <c r="HWB130" s="161"/>
      <c r="HWC130" s="161"/>
      <c r="HWD130" s="161"/>
      <c r="HWE130" s="161"/>
      <c r="HWF130" s="161"/>
      <c r="HWG130" s="161"/>
      <c r="HWH130" s="161"/>
      <c r="HWI130" s="161"/>
      <c r="HWJ130" s="161"/>
      <c r="HWK130" s="161"/>
      <c r="HWL130" s="161"/>
      <c r="HWM130" s="161"/>
      <c r="HWN130" s="161"/>
      <c r="HWO130" s="161"/>
      <c r="HWP130" s="161"/>
      <c r="HWQ130" s="161"/>
      <c r="HWR130" s="161"/>
      <c r="HWS130" s="161"/>
      <c r="HWT130" s="161"/>
      <c r="HWU130" s="161"/>
      <c r="HWV130" s="161"/>
      <c r="HWW130" s="161"/>
      <c r="HWX130" s="161"/>
      <c r="HWY130" s="161"/>
      <c r="HWZ130" s="161"/>
      <c r="HXA130" s="161"/>
      <c r="HXB130" s="161"/>
      <c r="HXC130" s="161"/>
      <c r="HXD130" s="161"/>
      <c r="HXE130" s="161"/>
      <c r="HXF130" s="161"/>
      <c r="HXG130" s="161"/>
      <c r="HXH130" s="161"/>
      <c r="HXI130" s="161"/>
      <c r="HXJ130" s="161"/>
      <c r="HXK130" s="161"/>
      <c r="HXL130" s="161"/>
      <c r="HXM130" s="161"/>
      <c r="HXN130" s="161"/>
      <c r="HXO130" s="161"/>
      <c r="HXP130" s="161"/>
      <c r="HXQ130" s="161"/>
      <c r="HXR130" s="161"/>
      <c r="HXS130" s="161"/>
      <c r="HXT130" s="161"/>
      <c r="HXU130" s="161"/>
      <c r="HXV130" s="161"/>
      <c r="HXW130" s="161"/>
      <c r="HXX130" s="161"/>
      <c r="HXY130" s="161"/>
      <c r="HXZ130" s="161"/>
      <c r="HYA130" s="161"/>
      <c r="HYB130" s="161"/>
      <c r="HYC130" s="161"/>
      <c r="HYD130" s="161"/>
      <c r="HYE130" s="161"/>
      <c r="HYF130" s="161"/>
      <c r="HYG130" s="161"/>
      <c r="HYH130" s="161"/>
      <c r="HYI130" s="161"/>
      <c r="HYJ130" s="161"/>
      <c r="HYK130" s="161"/>
      <c r="HYL130" s="161"/>
      <c r="HYM130" s="161"/>
      <c r="HYN130" s="161"/>
      <c r="HYO130" s="161"/>
      <c r="HYP130" s="161"/>
      <c r="HYQ130" s="161"/>
      <c r="HYR130" s="161"/>
      <c r="HYS130" s="161"/>
      <c r="HYT130" s="161"/>
      <c r="HYU130" s="161"/>
      <c r="HYV130" s="161"/>
      <c r="HYW130" s="161"/>
      <c r="HYX130" s="161"/>
      <c r="HYY130" s="161"/>
      <c r="HYZ130" s="161"/>
      <c r="HZA130" s="161"/>
      <c r="HZB130" s="161"/>
      <c r="HZC130" s="161"/>
      <c r="HZD130" s="161"/>
      <c r="HZE130" s="161"/>
      <c r="HZF130" s="161"/>
      <c r="HZG130" s="161"/>
      <c r="HZH130" s="161"/>
      <c r="HZI130" s="161"/>
      <c r="HZJ130" s="161"/>
      <c r="HZK130" s="161"/>
      <c r="HZL130" s="161"/>
      <c r="HZM130" s="161"/>
      <c r="HZN130" s="161"/>
      <c r="HZO130" s="161"/>
      <c r="HZP130" s="161"/>
      <c r="HZQ130" s="161"/>
      <c r="HZR130" s="161"/>
      <c r="HZS130" s="161"/>
      <c r="HZT130" s="161"/>
      <c r="HZU130" s="161"/>
      <c r="HZV130" s="161"/>
      <c r="HZW130" s="161"/>
      <c r="HZX130" s="161"/>
      <c r="HZY130" s="161"/>
      <c r="HZZ130" s="161"/>
      <c r="IAA130" s="161"/>
      <c r="IAB130" s="161"/>
      <c r="IAC130" s="161"/>
      <c r="IAD130" s="161"/>
      <c r="IAE130" s="161"/>
      <c r="IAF130" s="161"/>
      <c r="IAG130" s="161"/>
      <c r="IAH130" s="161"/>
      <c r="IAI130" s="161"/>
      <c r="IAJ130" s="161"/>
      <c r="IAK130" s="161"/>
      <c r="IAL130" s="161"/>
      <c r="IAM130" s="161"/>
      <c r="IAN130" s="161"/>
      <c r="IAO130" s="161"/>
      <c r="IAP130" s="161"/>
      <c r="IAQ130" s="161"/>
      <c r="IAR130" s="161"/>
      <c r="IAS130" s="161"/>
      <c r="IAT130" s="161"/>
      <c r="IAU130" s="161"/>
      <c r="IAV130" s="161"/>
      <c r="IAW130" s="161"/>
      <c r="IAX130" s="161"/>
      <c r="IAY130" s="161"/>
      <c r="IAZ130" s="161"/>
      <c r="IBA130" s="161"/>
      <c r="IBB130" s="161"/>
      <c r="IBC130" s="161"/>
      <c r="IBD130" s="161"/>
      <c r="IBE130" s="161"/>
      <c r="IBF130" s="161"/>
      <c r="IBG130" s="161"/>
      <c r="IBH130" s="161"/>
      <c r="IBI130" s="161"/>
      <c r="IBJ130" s="161"/>
      <c r="IBK130" s="161"/>
      <c r="IBL130" s="161"/>
      <c r="IBM130" s="161"/>
      <c r="IBN130" s="161"/>
      <c r="IBO130" s="161"/>
      <c r="IBP130" s="161"/>
      <c r="IBQ130" s="161"/>
      <c r="IBR130" s="161"/>
      <c r="IBS130" s="161"/>
      <c r="IBT130" s="161"/>
      <c r="IBU130" s="161"/>
      <c r="IBV130" s="161"/>
      <c r="IBW130" s="161"/>
      <c r="IBX130" s="161"/>
      <c r="IBY130" s="161"/>
      <c r="IBZ130" s="161"/>
      <c r="ICA130" s="161"/>
      <c r="ICB130" s="161"/>
      <c r="ICC130" s="161"/>
      <c r="ICD130" s="161"/>
      <c r="ICE130" s="161"/>
      <c r="ICF130" s="161"/>
      <c r="ICG130" s="161"/>
      <c r="ICH130" s="161"/>
      <c r="ICI130" s="161"/>
      <c r="ICJ130" s="161"/>
      <c r="ICK130" s="161"/>
      <c r="ICL130" s="161"/>
      <c r="ICM130" s="161"/>
      <c r="ICN130" s="161"/>
      <c r="ICO130" s="161"/>
      <c r="ICP130" s="161"/>
      <c r="ICQ130" s="161"/>
      <c r="ICR130" s="161"/>
      <c r="ICS130" s="161"/>
      <c r="ICT130" s="161"/>
      <c r="ICU130" s="161"/>
      <c r="ICV130" s="161"/>
      <c r="ICW130" s="161"/>
      <c r="ICX130" s="161"/>
      <c r="ICY130" s="161"/>
      <c r="ICZ130" s="161"/>
      <c r="IDA130" s="161"/>
      <c r="IDB130" s="161"/>
      <c r="IDC130" s="161"/>
      <c r="IDD130" s="161"/>
      <c r="IDE130" s="161"/>
      <c r="IDF130" s="161"/>
      <c r="IDG130" s="161"/>
      <c r="IDH130" s="161"/>
      <c r="IDI130" s="161"/>
      <c r="IDJ130" s="161"/>
      <c r="IDK130" s="161"/>
      <c r="IDL130" s="161"/>
      <c r="IDM130" s="161"/>
      <c r="IDN130" s="161"/>
      <c r="IDO130" s="161"/>
      <c r="IDP130" s="161"/>
      <c r="IDQ130" s="161"/>
      <c r="IDR130" s="161"/>
      <c r="IDS130" s="161"/>
      <c r="IDT130" s="161"/>
      <c r="IDU130" s="161"/>
      <c r="IDV130" s="161"/>
      <c r="IDW130" s="161"/>
      <c r="IDX130" s="161"/>
      <c r="IDY130" s="161"/>
      <c r="IDZ130" s="161"/>
      <c r="IEA130" s="161"/>
      <c r="IEB130" s="161"/>
      <c r="IEC130" s="161"/>
      <c r="IED130" s="161"/>
      <c r="IEE130" s="161"/>
      <c r="IEF130" s="161"/>
      <c r="IEG130" s="161"/>
      <c r="IEH130" s="161"/>
      <c r="IEI130" s="161"/>
      <c r="IEJ130" s="161"/>
      <c r="IEK130" s="161"/>
      <c r="IEL130" s="161"/>
      <c r="IEM130" s="161"/>
      <c r="IEN130" s="161"/>
      <c r="IEO130" s="161"/>
      <c r="IEP130" s="161"/>
      <c r="IEQ130" s="161"/>
      <c r="IER130" s="161"/>
      <c r="IES130" s="161"/>
      <c r="IET130" s="161"/>
      <c r="IEU130" s="161"/>
      <c r="IEV130" s="161"/>
      <c r="IEW130" s="161"/>
      <c r="IEX130" s="161"/>
      <c r="IEY130" s="161"/>
      <c r="IEZ130" s="161"/>
      <c r="IFA130" s="161"/>
      <c r="IFB130" s="161"/>
      <c r="IFC130" s="161"/>
      <c r="IFD130" s="161"/>
      <c r="IFE130" s="161"/>
      <c r="IFF130" s="161"/>
      <c r="IFG130" s="161"/>
      <c r="IFH130" s="161"/>
      <c r="IFI130" s="161"/>
      <c r="IFJ130" s="161"/>
      <c r="IFK130" s="161"/>
      <c r="IFL130" s="161"/>
      <c r="IFM130" s="161"/>
      <c r="IFN130" s="161"/>
      <c r="IFO130" s="161"/>
      <c r="IFP130" s="161"/>
      <c r="IFQ130" s="161"/>
      <c r="IFR130" s="161"/>
      <c r="IFS130" s="161"/>
      <c r="IFT130" s="161"/>
      <c r="IFU130" s="161"/>
      <c r="IFV130" s="161"/>
      <c r="IFW130" s="161"/>
      <c r="IFX130" s="161"/>
      <c r="IFY130" s="161"/>
      <c r="IFZ130" s="161"/>
      <c r="IGA130" s="161"/>
      <c r="IGB130" s="161"/>
      <c r="IGC130" s="161"/>
      <c r="IGD130" s="161"/>
      <c r="IGE130" s="161"/>
      <c r="IGF130" s="161"/>
      <c r="IGG130" s="161"/>
      <c r="IGH130" s="161"/>
      <c r="IGI130" s="161"/>
      <c r="IGJ130" s="161"/>
      <c r="IGK130" s="161"/>
      <c r="IGL130" s="161"/>
      <c r="IGM130" s="161"/>
      <c r="IGN130" s="161"/>
      <c r="IGO130" s="161"/>
      <c r="IGP130" s="161"/>
      <c r="IGQ130" s="161"/>
      <c r="IGR130" s="161"/>
      <c r="IGS130" s="161"/>
      <c r="IGT130" s="161"/>
      <c r="IGU130" s="161"/>
      <c r="IGV130" s="161"/>
      <c r="IGW130" s="161"/>
      <c r="IGX130" s="161"/>
      <c r="IGY130" s="161"/>
      <c r="IGZ130" s="161"/>
      <c r="IHA130" s="161"/>
      <c r="IHB130" s="161"/>
      <c r="IHC130" s="161"/>
      <c r="IHD130" s="161"/>
      <c r="IHE130" s="161"/>
      <c r="IHF130" s="161"/>
      <c r="IHG130" s="161"/>
      <c r="IHH130" s="161"/>
      <c r="IHI130" s="161"/>
      <c r="IHJ130" s="161"/>
      <c r="IHK130" s="161"/>
      <c r="IHL130" s="161"/>
      <c r="IHM130" s="161"/>
      <c r="IHN130" s="161"/>
      <c r="IHO130" s="161"/>
      <c r="IHP130" s="161"/>
      <c r="IHQ130" s="161"/>
      <c r="IHR130" s="161"/>
      <c r="IHS130" s="161"/>
      <c r="IHT130" s="161"/>
      <c r="IHU130" s="161"/>
      <c r="IHV130" s="161"/>
      <c r="IHW130" s="161"/>
      <c r="IHX130" s="161"/>
      <c r="IHY130" s="161"/>
      <c r="IHZ130" s="161"/>
      <c r="IIA130" s="161"/>
      <c r="IIB130" s="161"/>
      <c r="IIC130" s="161"/>
      <c r="IID130" s="161"/>
      <c r="IIE130" s="161"/>
      <c r="IIF130" s="161"/>
      <c r="IIG130" s="161"/>
      <c r="IIH130" s="161"/>
      <c r="III130" s="161"/>
      <c r="IIJ130" s="161"/>
      <c r="IIK130" s="161"/>
      <c r="IIL130" s="161"/>
      <c r="IIM130" s="161"/>
      <c r="IIN130" s="161"/>
      <c r="IIO130" s="161"/>
      <c r="IIP130" s="161"/>
      <c r="IIQ130" s="161"/>
      <c r="IIR130" s="161"/>
      <c r="IIS130" s="161"/>
      <c r="IIT130" s="161"/>
      <c r="IIU130" s="161"/>
      <c r="IIV130" s="161"/>
      <c r="IIW130" s="161"/>
      <c r="IIX130" s="161"/>
      <c r="IIY130" s="161"/>
      <c r="IIZ130" s="161"/>
      <c r="IJA130" s="161"/>
      <c r="IJB130" s="161"/>
      <c r="IJC130" s="161"/>
      <c r="IJD130" s="161"/>
      <c r="IJE130" s="161"/>
      <c r="IJF130" s="161"/>
      <c r="IJG130" s="161"/>
      <c r="IJH130" s="161"/>
      <c r="IJI130" s="161"/>
      <c r="IJJ130" s="161"/>
      <c r="IJK130" s="161"/>
      <c r="IJL130" s="161"/>
      <c r="IJM130" s="161"/>
      <c r="IJN130" s="161"/>
      <c r="IJO130" s="161"/>
      <c r="IJP130" s="161"/>
      <c r="IJQ130" s="161"/>
      <c r="IJR130" s="161"/>
      <c r="IJS130" s="161"/>
      <c r="IJT130" s="161"/>
      <c r="IJU130" s="161"/>
      <c r="IJV130" s="161"/>
      <c r="IJW130" s="161"/>
      <c r="IJX130" s="161"/>
      <c r="IJY130" s="161"/>
      <c r="IJZ130" s="161"/>
      <c r="IKA130" s="161"/>
      <c r="IKB130" s="161"/>
      <c r="IKC130" s="161"/>
      <c r="IKD130" s="161"/>
      <c r="IKE130" s="161"/>
      <c r="IKF130" s="161"/>
      <c r="IKG130" s="161"/>
      <c r="IKH130" s="161"/>
      <c r="IKI130" s="161"/>
      <c r="IKJ130" s="161"/>
      <c r="IKK130" s="161"/>
      <c r="IKL130" s="161"/>
      <c r="IKM130" s="161"/>
      <c r="IKN130" s="161"/>
      <c r="IKO130" s="161"/>
      <c r="IKP130" s="161"/>
      <c r="IKQ130" s="161"/>
      <c r="IKR130" s="161"/>
      <c r="IKS130" s="161"/>
      <c r="IKT130" s="161"/>
      <c r="IKU130" s="161"/>
      <c r="IKV130" s="161"/>
      <c r="IKW130" s="161"/>
      <c r="IKX130" s="161"/>
      <c r="IKY130" s="161"/>
      <c r="IKZ130" s="161"/>
      <c r="ILA130" s="161"/>
      <c r="ILB130" s="161"/>
      <c r="ILC130" s="161"/>
      <c r="ILD130" s="161"/>
      <c r="ILE130" s="161"/>
      <c r="ILF130" s="161"/>
      <c r="ILG130" s="161"/>
      <c r="ILH130" s="161"/>
      <c r="ILI130" s="161"/>
      <c r="ILJ130" s="161"/>
      <c r="ILK130" s="161"/>
      <c r="ILL130" s="161"/>
      <c r="ILM130" s="161"/>
      <c r="ILN130" s="161"/>
      <c r="ILO130" s="161"/>
      <c r="ILP130" s="161"/>
      <c r="ILQ130" s="161"/>
      <c r="ILR130" s="161"/>
      <c r="ILS130" s="161"/>
      <c r="ILT130" s="161"/>
      <c r="ILU130" s="161"/>
      <c r="ILV130" s="161"/>
      <c r="ILW130" s="161"/>
      <c r="ILX130" s="161"/>
      <c r="ILY130" s="161"/>
      <c r="ILZ130" s="161"/>
      <c r="IMA130" s="161"/>
      <c r="IMB130" s="161"/>
      <c r="IMC130" s="161"/>
      <c r="IMD130" s="161"/>
      <c r="IME130" s="161"/>
      <c r="IMF130" s="161"/>
      <c r="IMG130" s="161"/>
      <c r="IMH130" s="161"/>
      <c r="IMI130" s="161"/>
      <c r="IMJ130" s="161"/>
      <c r="IMK130" s="161"/>
      <c r="IML130" s="161"/>
      <c r="IMM130" s="161"/>
      <c r="IMN130" s="161"/>
      <c r="IMO130" s="161"/>
      <c r="IMP130" s="161"/>
      <c r="IMQ130" s="161"/>
      <c r="IMR130" s="161"/>
      <c r="IMS130" s="161"/>
      <c r="IMT130" s="161"/>
      <c r="IMU130" s="161"/>
      <c r="IMV130" s="161"/>
      <c r="IMW130" s="161"/>
      <c r="IMX130" s="161"/>
      <c r="IMY130" s="161"/>
      <c r="IMZ130" s="161"/>
      <c r="INA130" s="161"/>
      <c r="INB130" s="161"/>
      <c r="INC130" s="161"/>
      <c r="IND130" s="161"/>
      <c r="INE130" s="161"/>
      <c r="INF130" s="161"/>
      <c r="ING130" s="161"/>
      <c r="INH130" s="161"/>
      <c r="INI130" s="161"/>
      <c r="INJ130" s="161"/>
      <c r="INK130" s="161"/>
      <c r="INL130" s="161"/>
      <c r="INM130" s="161"/>
      <c r="INN130" s="161"/>
      <c r="INO130" s="161"/>
      <c r="INP130" s="161"/>
      <c r="INQ130" s="161"/>
      <c r="INR130" s="161"/>
      <c r="INS130" s="161"/>
      <c r="INT130" s="161"/>
      <c r="INU130" s="161"/>
      <c r="INV130" s="161"/>
      <c r="INW130" s="161"/>
      <c r="INX130" s="161"/>
      <c r="INY130" s="161"/>
      <c r="INZ130" s="161"/>
      <c r="IOA130" s="161"/>
      <c r="IOB130" s="161"/>
      <c r="IOC130" s="161"/>
      <c r="IOD130" s="161"/>
      <c r="IOE130" s="161"/>
      <c r="IOF130" s="161"/>
      <c r="IOG130" s="161"/>
      <c r="IOH130" s="161"/>
      <c r="IOI130" s="161"/>
      <c r="IOJ130" s="161"/>
      <c r="IOK130" s="161"/>
      <c r="IOL130" s="161"/>
      <c r="IOM130" s="161"/>
      <c r="ION130" s="161"/>
      <c r="IOO130" s="161"/>
      <c r="IOP130" s="161"/>
      <c r="IOQ130" s="161"/>
      <c r="IOR130" s="161"/>
      <c r="IOS130" s="161"/>
      <c r="IOT130" s="161"/>
      <c r="IOU130" s="161"/>
      <c r="IOV130" s="161"/>
      <c r="IOW130" s="161"/>
      <c r="IOX130" s="161"/>
      <c r="IOY130" s="161"/>
      <c r="IOZ130" s="161"/>
      <c r="IPA130" s="161"/>
      <c r="IPB130" s="161"/>
      <c r="IPC130" s="161"/>
      <c r="IPD130" s="161"/>
      <c r="IPE130" s="161"/>
      <c r="IPF130" s="161"/>
      <c r="IPG130" s="161"/>
      <c r="IPH130" s="161"/>
      <c r="IPI130" s="161"/>
      <c r="IPJ130" s="161"/>
      <c r="IPK130" s="161"/>
      <c r="IPL130" s="161"/>
      <c r="IPM130" s="161"/>
      <c r="IPN130" s="161"/>
      <c r="IPO130" s="161"/>
      <c r="IPP130" s="161"/>
      <c r="IPQ130" s="161"/>
      <c r="IPR130" s="161"/>
      <c r="IPS130" s="161"/>
      <c r="IPT130" s="161"/>
      <c r="IPU130" s="161"/>
      <c r="IPV130" s="161"/>
      <c r="IPW130" s="161"/>
      <c r="IPX130" s="161"/>
      <c r="IPY130" s="161"/>
      <c r="IPZ130" s="161"/>
      <c r="IQA130" s="161"/>
      <c r="IQB130" s="161"/>
      <c r="IQC130" s="161"/>
      <c r="IQD130" s="161"/>
      <c r="IQE130" s="161"/>
      <c r="IQF130" s="161"/>
      <c r="IQG130" s="161"/>
      <c r="IQH130" s="161"/>
      <c r="IQI130" s="161"/>
      <c r="IQJ130" s="161"/>
      <c r="IQK130" s="161"/>
      <c r="IQL130" s="161"/>
      <c r="IQM130" s="161"/>
      <c r="IQN130" s="161"/>
      <c r="IQO130" s="161"/>
      <c r="IQP130" s="161"/>
      <c r="IQQ130" s="161"/>
      <c r="IQR130" s="161"/>
      <c r="IQS130" s="161"/>
      <c r="IQT130" s="161"/>
      <c r="IQU130" s="161"/>
      <c r="IQV130" s="161"/>
      <c r="IQW130" s="161"/>
      <c r="IQX130" s="161"/>
      <c r="IQY130" s="161"/>
      <c r="IQZ130" s="161"/>
      <c r="IRA130" s="161"/>
      <c r="IRB130" s="161"/>
      <c r="IRC130" s="161"/>
      <c r="IRD130" s="161"/>
      <c r="IRE130" s="161"/>
      <c r="IRF130" s="161"/>
      <c r="IRG130" s="161"/>
      <c r="IRH130" s="161"/>
      <c r="IRI130" s="161"/>
      <c r="IRJ130" s="161"/>
      <c r="IRK130" s="161"/>
      <c r="IRL130" s="161"/>
      <c r="IRM130" s="161"/>
      <c r="IRN130" s="161"/>
      <c r="IRO130" s="161"/>
      <c r="IRP130" s="161"/>
      <c r="IRQ130" s="161"/>
      <c r="IRR130" s="161"/>
      <c r="IRS130" s="161"/>
      <c r="IRT130" s="161"/>
      <c r="IRU130" s="161"/>
      <c r="IRV130" s="161"/>
      <c r="IRW130" s="161"/>
      <c r="IRX130" s="161"/>
      <c r="IRY130" s="161"/>
      <c r="IRZ130" s="161"/>
      <c r="ISA130" s="161"/>
      <c r="ISB130" s="161"/>
      <c r="ISC130" s="161"/>
      <c r="ISD130" s="161"/>
      <c r="ISE130" s="161"/>
      <c r="ISF130" s="161"/>
      <c r="ISG130" s="161"/>
      <c r="ISH130" s="161"/>
      <c r="ISI130" s="161"/>
      <c r="ISJ130" s="161"/>
      <c r="ISK130" s="161"/>
      <c r="ISL130" s="161"/>
      <c r="ISM130" s="161"/>
      <c r="ISN130" s="161"/>
      <c r="ISO130" s="161"/>
      <c r="ISP130" s="161"/>
      <c r="ISQ130" s="161"/>
      <c r="ISR130" s="161"/>
      <c r="ISS130" s="161"/>
      <c r="IST130" s="161"/>
      <c r="ISU130" s="161"/>
      <c r="ISV130" s="161"/>
      <c r="ISW130" s="161"/>
      <c r="ISX130" s="161"/>
      <c r="ISY130" s="161"/>
      <c r="ISZ130" s="161"/>
      <c r="ITA130" s="161"/>
      <c r="ITB130" s="161"/>
      <c r="ITC130" s="161"/>
      <c r="ITD130" s="161"/>
      <c r="ITE130" s="161"/>
      <c r="ITF130" s="161"/>
      <c r="ITG130" s="161"/>
      <c r="ITH130" s="161"/>
      <c r="ITI130" s="161"/>
      <c r="ITJ130" s="161"/>
      <c r="ITK130" s="161"/>
      <c r="ITL130" s="161"/>
      <c r="ITM130" s="161"/>
      <c r="ITN130" s="161"/>
      <c r="ITO130" s="161"/>
      <c r="ITP130" s="161"/>
      <c r="ITQ130" s="161"/>
      <c r="ITR130" s="161"/>
      <c r="ITS130" s="161"/>
      <c r="ITT130" s="161"/>
      <c r="ITU130" s="161"/>
      <c r="ITV130" s="161"/>
      <c r="ITW130" s="161"/>
      <c r="ITX130" s="161"/>
      <c r="ITY130" s="161"/>
      <c r="ITZ130" s="161"/>
      <c r="IUA130" s="161"/>
      <c r="IUB130" s="161"/>
      <c r="IUC130" s="161"/>
      <c r="IUD130" s="161"/>
      <c r="IUE130" s="161"/>
      <c r="IUF130" s="161"/>
      <c r="IUG130" s="161"/>
      <c r="IUH130" s="161"/>
      <c r="IUI130" s="161"/>
      <c r="IUJ130" s="161"/>
      <c r="IUK130" s="161"/>
      <c r="IUL130" s="161"/>
      <c r="IUM130" s="161"/>
      <c r="IUN130" s="161"/>
      <c r="IUO130" s="161"/>
      <c r="IUP130" s="161"/>
      <c r="IUQ130" s="161"/>
      <c r="IUR130" s="161"/>
      <c r="IUS130" s="161"/>
      <c r="IUT130" s="161"/>
      <c r="IUU130" s="161"/>
      <c r="IUV130" s="161"/>
      <c r="IUW130" s="161"/>
      <c r="IUX130" s="161"/>
      <c r="IUY130" s="161"/>
      <c r="IUZ130" s="161"/>
      <c r="IVA130" s="161"/>
      <c r="IVB130" s="161"/>
      <c r="IVC130" s="161"/>
      <c r="IVD130" s="161"/>
      <c r="IVE130" s="161"/>
      <c r="IVF130" s="161"/>
      <c r="IVG130" s="161"/>
      <c r="IVH130" s="161"/>
      <c r="IVI130" s="161"/>
      <c r="IVJ130" s="161"/>
      <c r="IVK130" s="161"/>
      <c r="IVL130" s="161"/>
      <c r="IVM130" s="161"/>
      <c r="IVN130" s="161"/>
      <c r="IVO130" s="161"/>
      <c r="IVP130" s="161"/>
      <c r="IVQ130" s="161"/>
      <c r="IVR130" s="161"/>
      <c r="IVS130" s="161"/>
      <c r="IVT130" s="161"/>
      <c r="IVU130" s="161"/>
      <c r="IVV130" s="161"/>
      <c r="IVW130" s="161"/>
      <c r="IVX130" s="161"/>
      <c r="IVY130" s="161"/>
      <c r="IVZ130" s="161"/>
      <c r="IWA130" s="161"/>
      <c r="IWB130" s="161"/>
      <c r="IWC130" s="161"/>
      <c r="IWD130" s="161"/>
      <c r="IWE130" s="161"/>
      <c r="IWF130" s="161"/>
      <c r="IWG130" s="161"/>
      <c r="IWH130" s="161"/>
      <c r="IWI130" s="161"/>
      <c r="IWJ130" s="161"/>
      <c r="IWK130" s="161"/>
      <c r="IWL130" s="161"/>
      <c r="IWM130" s="161"/>
      <c r="IWN130" s="161"/>
      <c r="IWO130" s="161"/>
      <c r="IWP130" s="161"/>
      <c r="IWQ130" s="161"/>
      <c r="IWR130" s="161"/>
      <c r="IWS130" s="161"/>
      <c r="IWT130" s="161"/>
      <c r="IWU130" s="161"/>
      <c r="IWV130" s="161"/>
      <c r="IWW130" s="161"/>
      <c r="IWX130" s="161"/>
      <c r="IWY130" s="161"/>
      <c r="IWZ130" s="161"/>
      <c r="IXA130" s="161"/>
      <c r="IXB130" s="161"/>
      <c r="IXC130" s="161"/>
      <c r="IXD130" s="161"/>
      <c r="IXE130" s="161"/>
      <c r="IXF130" s="161"/>
      <c r="IXG130" s="161"/>
      <c r="IXH130" s="161"/>
      <c r="IXI130" s="161"/>
      <c r="IXJ130" s="161"/>
      <c r="IXK130" s="161"/>
      <c r="IXL130" s="161"/>
      <c r="IXM130" s="161"/>
      <c r="IXN130" s="161"/>
      <c r="IXO130" s="161"/>
      <c r="IXP130" s="161"/>
      <c r="IXQ130" s="161"/>
      <c r="IXR130" s="161"/>
      <c r="IXS130" s="161"/>
      <c r="IXT130" s="161"/>
      <c r="IXU130" s="161"/>
      <c r="IXV130" s="161"/>
      <c r="IXW130" s="161"/>
      <c r="IXX130" s="161"/>
      <c r="IXY130" s="161"/>
      <c r="IXZ130" s="161"/>
      <c r="IYA130" s="161"/>
      <c r="IYB130" s="161"/>
      <c r="IYC130" s="161"/>
      <c r="IYD130" s="161"/>
      <c r="IYE130" s="161"/>
      <c r="IYF130" s="161"/>
      <c r="IYG130" s="161"/>
      <c r="IYH130" s="161"/>
      <c r="IYI130" s="161"/>
      <c r="IYJ130" s="161"/>
      <c r="IYK130" s="161"/>
      <c r="IYL130" s="161"/>
      <c r="IYM130" s="161"/>
      <c r="IYN130" s="161"/>
      <c r="IYO130" s="161"/>
      <c r="IYP130" s="161"/>
      <c r="IYQ130" s="161"/>
      <c r="IYR130" s="161"/>
      <c r="IYS130" s="161"/>
      <c r="IYT130" s="161"/>
      <c r="IYU130" s="161"/>
      <c r="IYV130" s="161"/>
      <c r="IYW130" s="161"/>
      <c r="IYX130" s="161"/>
      <c r="IYY130" s="161"/>
      <c r="IYZ130" s="161"/>
      <c r="IZA130" s="161"/>
      <c r="IZB130" s="161"/>
      <c r="IZC130" s="161"/>
      <c r="IZD130" s="161"/>
      <c r="IZE130" s="161"/>
      <c r="IZF130" s="161"/>
      <c r="IZG130" s="161"/>
      <c r="IZH130" s="161"/>
      <c r="IZI130" s="161"/>
      <c r="IZJ130" s="161"/>
      <c r="IZK130" s="161"/>
      <c r="IZL130" s="161"/>
      <c r="IZM130" s="161"/>
      <c r="IZN130" s="161"/>
      <c r="IZO130" s="161"/>
      <c r="IZP130" s="161"/>
      <c r="IZQ130" s="161"/>
      <c r="IZR130" s="161"/>
      <c r="IZS130" s="161"/>
      <c r="IZT130" s="161"/>
      <c r="IZU130" s="161"/>
      <c r="IZV130" s="161"/>
      <c r="IZW130" s="161"/>
      <c r="IZX130" s="161"/>
      <c r="IZY130" s="161"/>
      <c r="IZZ130" s="161"/>
      <c r="JAA130" s="161"/>
      <c r="JAB130" s="161"/>
      <c r="JAC130" s="161"/>
      <c r="JAD130" s="161"/>
      <c r="JAE130" s="161"/>
      <c r="JAF130" s="161"/>
      <c r="JAG130" s="161"/>
      <c r="JAH130" s="161"/>
      <c r="JAI130" s="161"/>
      <c r="JAJ130" s="161"/>
      <c r="JAK130" s="161"/>
      <c r="JAL130" s="161"/>
      <c r="JAM130" s="161"/>
      <c r="JAN130" s="161"/>
      <c r="JAO130" s="161"/>
      <c r="JAP130" s="161"/>
      <c r="JAQ130" s="161"/>
      <c r="JAR130" s="161"/>
      <c r="JAS130" s="161"/>
      <c r="JAT130" s="161"/>
      <c r="JAU130" s="161"/>
      <c r="JAV130" s="161"/>
      <c r="JAW130" s="161"/>
      <c r="JAX130" s="161"/>
      <c r="JAY130" s="161"/>
      <c r="JAZ130" s="161"/>
      <c r="JBA130" s="161"/>
      <c r="JBB130" s="161"/>
      <c r="JBC130" s="161"/>
      <c r="JBD130" s="161"/>
      <c r="JBE130" s="161"/>
      <c r="JBF130" s="161"/>
      <c r="JBG130" s="161"/>
      <c r="JBH130" s="161"/>
      <c r="JBI130" s="161"/>
      <c r="JBJ130" s="161"/>
      <c r="JBK130" s="161"/>
      <c r="JBL130" s="161"/>
      <c r="JBM130" s="161"/>
      <c r="JBN130" s="161"/>
      <c r="JBO130" s="161"/>
      <c r="JBP130" s="161"/>
      <c r="JBQ130" s="161"/>
      <c r="JBR130" s="161"/>
      <c r="JBS130" s="161"/>
      <c r="JBT130" s="161"/>
      <c r="JBU130" s="161"/>
      <c r="JBV130" s="161"/>
      <c r="JBW130" s="161"/>
      <c r="JBX130" s="161"/>
      <c r="JBY130" s="161"/>
      <c r="JBZ130" s="161"/>
      <c r="JCA130" s="161"/>
      <c r="JCB130" s="161"/>
      <c r="JCC130" s="161"/>
      <c r="JCD130" s="161"/>
      <c r="JCE130" s="161"/>
      <c r="JCF130" s="161"/>
      <c r="JCG130" s="161"/>
      <c r="JCH130" s="161"/>
      <c r="JCI130" s="161"/>
      <c r="JCJ130" s="161"/>
      <c r="JCK130" s="161"/>
      <c r="JCL130" s="161"/>
      <c r="JCM130" s="161"/>
      <c r="JCN130" s="161"/>
      <c r="JCO130" s="161"/>
      <c r="JCP130" s="161"/>
      <c r="JCQ130" s="161"/>
      <c r="JCR130" s="161"/>
      <c r="JCS130" s="161"/>
      <c r="JCT130" s="161"/>
      <c r="JCU130" s="161"/>
      <c r="JCV130" s="161"/>
      <c r="JCW130" s="161"/>
      <c r="JCX130" s="161"/>
      <c r="JCY130" s="161"/>
      <c r="JCZ130" s="161"/>
      <c r="JDA130" s="161"/>
      <c r="JDB130" s="161"/>
      <c r="JDC130" s="161"/>
      <c r="JDD130" s="161"/>
      <c r="JDE130" s="161"/>
      <c r="JDF130" s="161"/>
      <c r="JDG130" s="161"/>
      <c r="JDH130" s="161"/>
      <c r="JDI130" s="161"/>
      <c r="JDJ130" s="161"/>
      <c r="JDK130" s="161"/>
      <c r="JDL130" s="161"/>
      <c r="JDM130" s="161"/>
      <c r="JDN130" s="161"/>
      <c r="JDO130" s="161"/>
      <c r="JDP130" s="161"/>
      <c r="JDQ130" s="161"/>
      <c r="JDR130" s="161"/>
      <c r="JDS130" s="161"/>
      <c r="JDT130" s="161"/>
      <c r="JDU130" s="161"/>
      <c r="JDV130" s="161"/>
      <c r="JDW130" s="161"/>
      <c r="JDX130" s="161"/>
      <c r="JDY130" s="161"/>
      <c r="JDZ130" s="161"/>
      <c r="JEA130" s="161"/>
      <c r="JEB130" s="161"/>
      <c r="JEC130" s="161"/>
      <c r="JED130" s="161"/>
      <c r="JEE130" s="161"/>
      <c r="JEF130" s="161"/>
      <c r="JEG130" s="161"/>
      <c r="JEH130" s="161"/>
      <c r="JEI130" s="161"/>
      <c r="JEJ130" s="161"/>
      <c r="JEK130" s="161"/>
      <c r="JEL130" s="161"/>
      <c r="JEM130" s="161"/>
      <c r="JEN130" s="161"/>
      <c r="JEO130" s="161"/>
      <c r="JEP130" s="161"/>
      <c r="JEQ130" s="161"/>
      <c r="JER130" s="161"/>
      <c r="JES130" s="161"/>
      <c r="JET130" s="161"/>
      <c r="JEU130" s="161"/>
      <c r="JEV130" s="161"/>
      <c r="JEW130" s="161"/>
      <c r="JEX130" s="161"/>
      <c r="JEY130" s="161"/>
      <c r="JEZ130" s="161"/>
      <c r="JFA130" s="161"/>
      <c r="JFB130" s="161"/>
      <c r="JFC130" s="161"/>
      <c r="JFD130" s="161"/>
      <c r="JFE130" s="161"/>
      <c r="JFF130" s="161"/>
      <c r="JFG130" s="161"/>
      <c r="JFH130" s="161"/>
      <c r="JFI130" s="161"/>
      <c r="JFJ130" s="161"/>
      <c r="JFK130" s="161"/>
      <c r="JFL130" s="161"/>
      <c r="JFM130" s="161"/>
      <c r="JFN130" s="161"/>
      <c r="JFO130" s="161"/>
      <c r="JFP130" s="161"/>
      <c r="JFQ130" s="161"/>
      <c r="JFR130" s="161"/>
      <c r="JFS130" s="161"/>
      <c r="JFT130" s="161"/>
      <c r="JFU130" s="161"/>
      <c r="JFV130" s="161"/>
      <c r="JFW130" s="161"/>
      <c r="JFX130" s="161"/>
      <c r="JFY130" s="161"/>
      <c r="JFZ130" s="161"/>
      <c r="JGA130" s="161"/>
      <c r="JGB130" s="161"/>
      <c r="JGC130" s="161"/>
      <c r="JGD130" s="161"/>
      <c r="JGE130" s="161"/>
      <c r="JGF130" s="161"/>
      <c r="JGG130" s="161"/>
      <c r="JGH130" s="161"/>
      <c r="JGI130" s="161"/>
      <c r="JGJ130" s="161"/>
      <c r="JGK130" s="161"/>
      <c r="JGL130" s="161"/>
      <c r="JGM130" s="161"/>
      <c r="JGN130" s="161"/>
      <c r="JGO130" s="161"/>
      <c r="JGP130" s="161"/>
      <c r="JGQ130" s="161"/>
      <c r="JGR130" s="161"/>
      <c r="JGS130" s="161"/>
      <c r="JGT130" s="161"/>
      <c r="JGU130" s="161"/>
      <c r="JGV130" s="161"/>
      <c r="JGW130" s="161"/>
      <c r="JGX130" s="161"/>
      <c r="JGY130" s="161"/>
      <c r="JGZ130" s="161"/>
      <c r="JHA130" s="161"/>
      <c r="JHB130" s="161"/>
      <c r="JHC130" s="161"/>
      <c r="JHD130" s="161"/>
      <c r="JHE130" s="161"/>
      <c r="JHF130" s="161"/>
      <c r="JHG130" s="161"/>
      <c r="JHH130" s="161"/>
      <c r="JHI130" s="161"/>
      <c r="JHJ130" s="161"/>
      <c r="JHK130" s="161"/>
      <c r="JHL130" s="161"/>
      <c r="JHM130" s="161"/>
      <c r="JHN130" s="161"/>
      <c r="JHO130" s="161"/>
      <c r="JHP130" s="161"/>
      <c r="JHQ130" s="161"/>
      <c r="JHR130" s="161"/>
      <c r="JHS130" s="161"/>
      <c r="JHT130" s="161"/>
      <c r="JHU130" s="161"/>
      <c r="JHV130" s="161"/>
      <c r="JHW130" s="161"/>
      <c r="JHX130" s="161"/>
      <c r="JHY130" s="161"/>
      <c r="JHZ130" s="161"/>
      <c r="JIA130" s="161"/>
      <c r="JIB130" s="161"/>
      <c r="JIC130" s="161"/>
      <c r="JID130" s="161"/>
      <c r="JIE130" s="161"/>
      <c r="JIF130" s="161"/>
      <c r="JIG130" s="161"/>
      <c r="JIH130" s="161"/>
      <c r="JII130" s="161"/>
      <c r="JIJ130" s="161"/>
      <c r="JIK130" s="161"/>
      <c r="JIL130" s="161"/>
      <c r="JIM130" s="161"/>
      <c r="JIN130" s="161"/>
      <c r="JIO130" s="161"/>
      <c r="JIP130" s="161"/>
      <c r="JIQ130" s="161"/>
      <c r="JIR130" s="161"/>
      <c r="JIS130" s="161"/>
      <c r="JIT130" s="161"/>
      <c r="JIU130" s="161"/>
      <c r="JIV130" s="161"/>
      <c r="JIW130" s="161"/>
      <c r="JIX130" s="161"/>
      <c r="JIY130" s="161"/>
      <c r="JIZ130" s="161"/>
      <c r="JJA130" s="161"/>
      <c r="JJB130" s="161"/>
      <c r="JJC130" s="161"/>
      <c r="JJD130" s="161"/>
      <c r="JJE130" s="161"/>
      <c r="JJF130" s="161"/>
      <c r="JJG130" s="161"/>
      <c r="JJH130" s="161"/>
      <c r="JJI130" s="161"/>
      <c r="JJJ130" s="161"/>
      <c r="JJK130" s="161"/>
      <c r="JJL130" s="161"/>
      <c r="JJM130" s="161"/>
      <c r="JJN130" s="161"/>
      <c r="JJO130" s="161"/>
      <c r="JJP130" s="161"/>
      <c r="JJQ130" s="161"/>
      <c r="JJR130" s="161"/>
      <c r="JJS130" s="161"/>
      <c r="JJT130" s="161"/>
      <c r="JJU130" s="161"/>
      <c r="JJV130" s="161"/>
      <c r="JJW130" s="161"/>
      <c r="JJX130" s="161"/>
      <c r="JJY130" s="161"/>
      <c r="JJZ130" s="161"/>
      <c r="JKA130" s="161"/>
      <c r="JKB130" s="161"/>
      <c r="JKC130" s="161"/>
      <c r="JKD130" s="161"/>
      <c r="JKE130" s="161"/>
      <c r="JKF130" s="161"/>
      <c r="JKG130" s="161"/>
      <c r="JKH130" s="161"/>
      <c r="JKI130" s="161"/>
      <c r="JKJ130" s="161"/>
      <c r="JKK130" s="161"/>
      <c r="JKL130" s="161"/>
      <c r="JKM130" s="161"/>
      <c r="JKN130" s="161"/>
      <c r="JKO130" s="161"/>
      <c r="JKP130" s="161"/>
      <c r="JKQ130" s="161"/>
      <c r="JKR130" s="161"/>
      <c r="JKS130" s="161"/>
      <c r="JKT130" s="161"/>
      <c r="JKU130" s="161"/>
      <c r="JKV130" s="161"/>
      <c r="JKW130" s="161"/>
      <c r="JKX130" s="161"/>
      <c r="JKY130" s="161"/>
      <c r="JKZ130" s="161"/>
      <c r="JLA130" s="161"/>
      <c r="JLB130" s="161"/>
      <c r="JLC130" s="161"/>
      <c r="JLD130" s="161"/>
      <c r="JLE130" s="161"/>
      <c r="JLF130" s="161"/>
      <c r="JLG130" s="161"/>
      <c r="JLH130" s="161"/>
      <c r="JLI130" s="161"/>
      <c r="JLJ130" s="161"/>
      <c r="JLK130" s="161"/>
      <c r="JLL130" s="161"/>
      <c r="JLM130" s="161"/>
      <c r="JLN130" s="161"/>
      <c r="JLO130" s="161"/>
      <c r="JLP130" s="161"/>
      <c r="JLQ130" s="161"/>
      <c r="JLR130" s="161"/>
      <c r="JLS130" s="161"/>
      <c r="JLT130" s="161"/>
      <c r="JLU130" s="161"/>
      <c r="JLV130" s="161"/>
      <c r="JLW130" s="161"/>
      <c r="JLX130" s="161"/>
      <c r="JLY130" s="161"/>
      <c r="JLZ130" s="161"/>
      <c r="JMA130" s="161"/>
      <c r="JMB130" s="161"/>
      <c r="JMC130" s="161"/>
      <c r="JMD130" s="161"/>
      <c r="JME130" s="161"/>
      <c r="JMF130" s="161"/>
      <c r="JMG130" s="161"/>
      <c r="JMH130" s="161"/>
      <c r="JMI130" s="161"/>
      <c r="JMJ130" s="161"/>
      <c r="JMK130" s="161"/>
      <c r="JML130" s="161"/>
      <c r="JMM130" s="161"/>
      <c r="JMN130" s="161"/>
      <c r="JMO130" s="161"/>
      <c r="JMP130" s="161"/>
      <c r="JMQ130" s="161"/>
      <c r="JMR130" s="161"/>
      <c r="JMS130" s="161"/>
      <c r="JMT130" s="161"/>
      <c r="JMU130" s="161"/>
      <c r="JMV130" s="161"/>
      <c r="JMW130" s="161"/>
      <c r="JMX130" s="161"/>
      <c r="JMY130" s="161"/>
      <c r="JMZ130" s="161"/>
      <c r="JNA130" s="161"/>
      <c r="JNB130" s="161"/>
      <c r="JNC130" s="161"/>
      <c r="JND130" s="161"/>
      <c r="JNE130" s="161"/>
      <c r="JNF130" s="161"/>
      <c r="JNG130" s="161"/>
      <c r="JNH130" s="161"/>
      <c r="JNI130" s="161"/>
      <c r="JNJ130" s="161"/>
      <c r="JNK130" s="161"/>
      <c r="JNL130" s="161"/>
      <c r="JNM130" s="161"/>
      <c r="JNN130" s="161"/>
      <c r="JNO130" s="161"/>
      <c r="JNP130" s="161"/>
      <c r="JNQ130" s="161"/>
      <c r="JNR130" s="161"/>
      <c r="JNS130" s="161"/>
      <c r="JNT130" s="161"/>
      <c r="JNU130" s="161"/>
      <c r="JNV130" s="161"/>
      <c r="JNW130" s="161"/>
      <c r="JNX130" s="161"/>
      <c r="JNY130" s="161"/>
      <c r="JNZ130" s="161"/>
      <c r="JOA130" s="161"/>
      <c r="JOB130" s="161"/>
      <c r="JOC130" s="161"/>
      <c r="JOD130" s="161"/>
      <c r="JOE130" s="161"/>
      <c r="JOF130" s="161"/>
      <c r="JOG130" s="161"/>
      <c r="JOH130" s="161"/>
      <c r="JOI130" s="161"/>
      <c r="JOJ130" s="161"/>
      <c r="JOK130" s="161"/>
      <c r="JOL130" s="161"/>
      <c r="JOM130" s="161"/>
      <c r="JON130" s="161"/>
      <c r="JOO130" s="161"/>
      <c r="JOP130" s="161"/>
      <c r="JOQ130" s="161"/>
      <c r="JOR130" s="161"/>
      <c r="JOS130" s="161"/>
      <c r="JOT130" s="161"/>
      <c r="JOU130" s="161"/>
      <c r="JOV130" s="161"/>
      <c r="JOW130" s="161"/>
      <c r="JOX130" s="161"/>
      <c r="JOY130" s="161"/>
      <c r="JOZ130" s="161"/>
      <c r="JPA130" s="161"/>
      <c r="JPB130" s="161"/>
      <c r="JPC130" s="161"/>
      <c r="JPD130" s="161"/>
      <c r="JPE130" s="161"/>
      <c r="JPF130" s="161"/>
      <c r="JPG130" s="161"/>
      <c r="JPH130" s="161"/>
      <c r="JPI130" s="161"/>
      <c r="JPJ130" s="161"/>
      <c r="JPK130" s="161"/>
      <c r="JPL130" s="161"/>
      <c r="JPM130" s="161"/>
      <c r="JPN130" s="161"/>
      <c r="JPO130" s="161"/>
      <c r="JPP130" s="161"/>
      <c r="JPQ130" s="161"/>
      <c r="JPR130" s="161"/>
      <c r="JPS130" s="161"/>
      <c r="JPT130" s="161"/>
      <c r="JPU130" s="161"/>
      <c r="JPV130" s="161"/>
      <c r="JPW130" s="161"/>
      <c r="JPX130" s="161"/>
      <c r="JPY130" s="161"/>
      <c r="JPZ130" s="161"/>
      <c r="JQA130" s="161"/>
      <c r="JQB130" s="161"/>
      <c r="JQC130" s="161"/>
      <c r="JQD130" s="161"/>
      <c r="JQE130" s="161"/>
      <c r="JQF130" s="161"/>
      <c r="JQG130" s="161"/>
      <c r="JQH130" s="161"/>
      <c r="JQI130" s="161"/>
      <c r="JQJ130" s="161"/>
      <c r="JQK130" s="161"/>
      <c r="JQL130" s="161"/>
      <c r="JQM130" s="161"/>
      <c r="JQN130" s="161"/>
      <c r="JQO130" s="161"/>
      <c r="JQP130" s="161"/>
      <c r="JQQ130" s="161"/>
      <c r="JQR130" s="161"/>
      <c r="JQS130" s="161"/>
      <c r="JQT130" s="161"/>
      <c r="JQU130" s="161"/>
      <c r="JQV130" s="161"/>
      <c r="JQW130" s="161"/>
      <c r="JQX130" s="161"/>
      <c r="JQY130" s="161"/>
      <c r="JQZ130" s="161"/>
      <c r="JRA130" s="161"/>
      <c r="JRB130" s="161"/>
      <c r="JRC130" s="161"/>
      <c r="JRD130" s="161"/>
      <c r="JRE130" s="161"/>
      <c r="JRF130" s="161"/>
      <c r="JRG130" s="161"/>
      <c r="JRH130" s="161"/>
      <c r="JRI130" s="161"/>
      <c r="JRJ130" s="161"/>
      <c r="JRK130" s="161"/>
      <c r="JRL130" s="161"/>
      <c r="JRM130" s="161"/>
      <c r="JRN130" s="161"/>
      <c r="JRO130" s="161"/>
      <c r="JRP130" s="161"/>
      <c r="JRQ130" s="161"/>
      <c r="JRR130" s="161"/>
      <c r="JRS130" s="161"/>
      <c r="JRT130" s="161"/>
      <c r="JRU130" s="161"/>
      <c r="JRV130" s="161"/>
      <c r="JRW130" s="161"/>
      <c r="JRX130" s="161"/>
      <c r="JRY130" s="161"/>
      <c r="JRZ130" s="161"/>
      <c r="JSA130" s="161"/>
      <c r="JSB130" s="161"/>
      <c r="JSC130" s="161"/>
      <c r="JSD130" s="161"/>
      <c r="JSE130" s="161"/>
      <c r="JSF130" s="161"/>
      <c r="JSG130" s="161"/>
      <c r="JSH130" s="161"/>
      <c r="JSI130" s="161"/>
      <c r="JSJ130" s="161"/>
      <c r="JSK130" s="161"/>
      <c r="JSL130" s="161"/>
      <c r="JSM130" s="161"/>
      <c r="JSN130" s="161"/>
      <c r="JSO130" s="161"/>
      <c r="JSP130" s="161"/>
      <c r="JSQ130" s="161"/>
      <c r="JSR130" s="161"/>
      <c r="JSS130" s="161"/>
      <c r="JST130" s="161"/>
      <c r="JSU130" s="161"/>
      <c r="JSV130" s="161"/>
      <c r="JSW130" s="161"/>
      <c r="JSX130" s="161"/>
      <c r="JSY130" s="161"/>
      <c r="JSZ130" s="161"/>
      <c r="JTA130" s="161"/>
      <c r="JTB130" s="161"/>
      <c r="JTC130" s="161"/>
      <c r="JTD130" s="161"/>
      <c r="JTE130" s="161"/>
      <c r="JTF130" s="161"/>
      <c r="JTG130" s="161"/>
      <c r="JTH130" s="161"/>
      <c r="JTI130" s="161"/>
      <c r="JTJ130" s="161"/>
      <c r="JTK130" s="161"/>
      <c r="JTL130" s="161"/>
      <c r="JTM130" s="161"/>
      <c r="JTN130" s="161"/>
      <c r="JTO130" s="161"/>
      <c r="JTP130" s="161"/>
      <c r="JTQ130" s="161"/>
      <c r="JTR130" s="161"/>
      <c r="JTS130" s="161"/>
      <c r="JTT130" s="161"/>
      <c r="JTU130" s="161"/>
      <c r="JTV130" s="161"/>
      <c r="JTW130" s="161"/>
      <c r="JTX130" s="161"/>
      <c r="JTY130" s="161"/>
      <c r="JTZ130" s="161"/>
      <c r="JUA130" s="161"/>
      <c r="JUB130" s="161"/>
      <c r="JUC130" s="161"/>
      <c r="JUD130" s="161"/>
      <c r="JUE130" s="161"/>
      <c r="JUF130" s="161"/>
      <c r="JUG130" s="161"/>
      <c r="JUH130" s="161"/>
      <c r="JUI130" s="161"/>
      <c r="JUJ130" s="161"/>
      <c r="JUK130" s="161"/>
      <c r="JUL130" s="161"/>
      <c r="JUM130" s="161"/>
      <c r="JUN130" s="161"/>
      <c r="JUO130" s="161"/>
      <c r="JUP130" s="161"/>
      <c r="JUQ130" s="161"/>
      <c r="JUR130" s="161"/>
      <c r="JUS130" s="161"/>
      <c r="JUT130" s="161"/>
      <c r="JUU130" s="161"/>
      <c r="JUV130" s="161"/>
      <c r="JUW130" s="161"/>
      <c r="JUX130" s="161"/>
      <c r="JUY130" s="161"/>
      <c r="JUZ130" s="161"/>
      <c r="JVA130" s="161"/>
      <c r="JVB130" s="161"/>
      <c r="JVC130" s="161"/>
      <c r="JVD130" s="161"/>
      <c r="JVE130" s="161"/>
      <c r="JVF130" s="161"/>
      <c r="JVG130" s="161"/>
      <c r="JVH130" s="161"/>
      <c r="JVI130" s="161"/>
      <c r="JVJ130" s="161"/>
      <c r="JVK130" s="161"/>
      <c r="JVL130" s="161"/>
      <c r="JVM130" s="161"/>
      <c r="JVN130" s="161"/>
      <c r="JVO130" s="161"/>
      <c r="JVP130" s="161"/>
      <c r="JVQ130" s="161"/>
      <c r="JVR130" s="161"/>
      <c r="JVS130" s="161"/>
      <c r="JVT130" s="161"/>
      <c r="JVU130" s="161"/>
      <c r="JVV130" s="161"/>
      <c r="JVW130" s="161"/>
      <c r="JVX130" s="161"/>
      <c r="JVY130" s="161"/>
      <c r="JVZ130" s="161"/>
      <c r="JWA130" s="161"/>
      <c r="JWB130" s="161"/>
      <c r="JWC130" s="161"/>
      <c r="JWD130" s="161"/>
      <c r="JWE130" s="161"/>
      <c r="JWF130" s="161"/>
      <c r="JWG130" s="161"/>
      <c r="JWH130" s="161"/>
      <c r="JWI130" s="161"/>
      <c r="JWJ130" s="161"/>
      <c r="JWK130" s="161"/>
      <c r="JWL130" s="161"/>
      <c r="JWM130" s="161"/>
      <c r="JWN130" s="161"/>
      <c r="JWO130" s="161"/>
      <c r="JWP130" s="161"/>
      <c r="JWQ130" s="161"/>
      <c r="JWR130" s="161"/>
      <c r="JWS130" s="161"/>
      <c r="JWT130" s="161"/>
      <c r="JWU130" s="161"/>
      <c r="JWV130" s="161"/>
      <c r="JWW130" s="161"/>
      <c r="JWX130" s="161"/>
      <c r="JWY130" s="161"/>
      <c r="JWZ130" s="161"/>
      <c r="JXA130" s="161"/>
      <c r="JXB130" s="161"/>
      <c r="JXC130" s="161"/>
      <c r="JXD130" s="161"/>
      <c r="JXE130" s="161"/>
      <c r="JXF130" s="161"/>
      <c r="JXG130" s="161"/>
      <c r="JXH130" s="161"/>
      <c r="JXI130" s="161"/>
      <c r="JXJ130" s="161"/>
      <c r="JXK130" s="161"/>
      <c r="JXL130" s="161"/>
      <c r="JXM130" s="161"/>
      <c r="JXN130" s="161"/>
      <c r="JXO130" s="161"/>
      <c r="JXP130" s="161"/>
      <c r="JXQ130" s="161"/>
      <c r="JXR130" s="161"/>
      <c r="JXS130" s="161"/>
      <c r="JXT130" s="161"/>
      <c r="JXU130" s="161"/>
      <c r="JXV130" s="161"/>
      <c r="JXW130" s="161"/>
      <c r="JXX130" s="161"/>
      <c r="JXY130" s="161"/>
      <c r="JXZ130" s="161"/>
      <c r="JYA130" s="161"/>
      <c r="JYB130" s="161"/>
      <c r="JYC130" s="161"/>
      <c r="JYD130" s="161"/>
      <c r="JYE130" s="161"/>
      <c r="JYF130" s="161"/>
      <c r="JYG130" s="161"/>
      <c r="JYH130" s="161"/>
      <c r="JYI130" s="161"/>
      <c r="JYJ130" s="161"/>
      <c r="JYK130" s="161"/>
      <c r="JYL130" s="161"/>
      <c r="JYM130" s="161"/>
      <c r="JYN130" s="161"/>
      <c r="JYO130" s="161"/>
      <c r="JYP130" s="161"/>
      <c r="JYQ130" s="161"/>
      <c r="JYR130" s="161"/>
      <c r="JYS130" s="161"/>
      <c r="JYT130" s="161"/>
      <c r="JYU130" s="161"/>
      <c r="JYV130" s="161"/>
      <c r="JYW130" s="161"/>
      <c r="JYX130" s="161"/>
      <c r="JYY130" s="161"/>
      <c r="JYZ130" s="161"/>
      <c r="JZA130" s="161"/>
      <c r="JZB130" s="161"/>
      <c r="JZC130" s="161"/>
      <c r="JZD130" s="161"/>
      <c r="JZE130" s="161"/>
      <c r="JZF130" s="161"/>
      <c r="JZG130" s="161"/>
      <c r="JZH130" s="161"/>
      <c r="JZI130" s="161"/>
      <c r="JZJ130" s="161"/>
      <c r="JZK130" s="161"/>
      <c r="JZL130" s="161"/>
      <c r="JZM130" s="161"/>
      <c r="JZN130" s="161"/>
      <c r="JZO130" s="161"/>
      <c r="JZP130" s="161"/>
      <c r="JZQ130" s="161"/>
      <c r="JZR130" s="161"/>
      <c r="JZS130" s="161"/>
      <c r="JZT130" s="161"/>
      <c r="JZU130" s="161"/>
      <c r="JZV130" s="161"/>
      <c r="JZW130" s="161"/>
      <c r="JZX130" s="161"/>
      <c r="JZY130" s="161"/>
      <c r="JZZ130" s="161"/>
      <c r="KAA130" s="161"/>
      <c r="KAB130" s="161"/>
      <c r="KAC130" s="161"/>
      <c r="KAD130" s="161"/>
      <c r="KAE130" s="161"/>
      <c r="KAF130" s="161"/>
      <c r="KAG130" s="161"/>
      <c r="KAH130" s="161"/>
      <c r="KAI130" s="161"/>
      <c r="KAJ130" s="161"/>
      <c r="KAK130" s="161"/>
      <c r="KAL130" s="161"/>
      <c r="KAM130" s="161"/>
      <c r="KAN130" s="161"/>
      <c r="KAO130" s="161"/>
      <c r="KAP130" s="161"/>
      <c r="KAQ130" s="161"/>
      <c r="KAR130" s="161"/>
      <c r="KAS130" s="161"/>
      <c r="KAT130" s="161"/>
      <c r="KAU130" s="161"/>
      <c r="KAV130" s="161"/>
      <c r="KAW130" s="161"/>
      <c r="KAX130" s="161"/>
      <c r="KAY130" s="161"/>
      <c r="KAZ130" s="161"/>
      <c r="KBA130" s="161"/>
      <c r="KBB130" s="161"/>
      <c r="KBC130" s="161"/>
      <c r="KBD130" s="161"/>
      <c r="KBE130" s="161"/>
      <c r="KBF130" s="161"/>
      <c r="KBG130" s="161"/>
      <c r="KBH130" s="161"/>
      <c r="KBI130" s="161"/>
      <c r="KBJ130" s="161"/>
      <c r="KBK130" s="161"/>
      <c r="KBL130" s="161"/>
      <c r="KBM130" s="161"/>
      <c r="KBN130" s="161"/>
      <c r="KBO130" s="161"/>
      <c r="KBP130" s="161"/>
      <c r="KBQ130" s="161"/>
      <c r="KBR130" s="161"/>
      <c r="KBS130" s="161"/>
      <c r="KBT130" s="161"/>
      <c r="KBU130" s="161"/>
      <c r="KBV130" s="161"/>
      <c r="KBW130" s="161"/>
      <c r="KBX130" s="161"/>
      <c r="KBY130" s="161"/>
      <c r="KBZ130" s="161"/>
      <c r="KCA130" s="161"/>
      <c r="KCB130" s="161"/>
      <c r="KCC130" s="161"/>
      <c r="KCD130" s="161"/>
      <c r="KCE130" s="161"/>
      <c r="KCF130" s="161"/>
      <c r="KCG130" s="161"/>
      <c r="KCH130" s="161"/>
      <c r="KCI130" s="161"/>
      <c r="KCJ130" s="161"/>
      <c r="KCK130" s="161"/>
      <c r="KCL130" s="161"/>
      <c r="KCM130" s="161"/>
      <c r="KCN130" s="161"/>
      <c r="KCO130" s="161"/>
      <c r="KCP130" s="161"/>
      <c r="KCQ130" s="161"/>
      <c r="KCR130" s="161"/>
      <c r="KCS130" s="161"/>
      <c r="KCT130" s="161"/>
      <c r="KCU130" s="161"/>
      <c r="KCV130" s="161"/>
      <c r="KCW130" s="161"/>
      <c r="KCX130" s="161"/>
      <c r="KCY130" s="161"/>
      <c r="KCZ130" s="161"/>
      <c r="KDA130" s="161"/>
      <c r="KDB130" s="161"/>
      <c r="KDC130" s="161"/>
      <c r="KDD130" s="161"/>
      <c r="KDE130" s="161"/>
      <c r="KDF130" s="161"/>
      <c r="KDG130" s="161"/>
      <c r="KDH130" s="161"/>
      <c r="KDI130" s="161"/>
      <c r="KDJ130" s="161"/>
      <c r="KDK130" s="161"/>
      <c r="KDL130" s="161"/>
      <c r="KDM130" s="161"/>
      <c r="KDN130" s="161"/>
      <c r="KDO130" s="161"/>
      <c r="KDP130" s="161"/>
      <c r="KDQ130" s="161"/>
      <c r="KDR130" s="161"/>
      <c r="KDS130" s="161"/>
      <c r="KDT130" s="161"/>
      <c r="KDU130" s="161"/>
      <c r="KDV130" s="161"/>
      <c r="KDW130" s="161"/>
      <c r="KDX130" s="161"/>
      <c r="KDY130" s="161"/>
      <c r="KDZ130" s="161"/>
      <c r="KEA130" s="161"/>
      <c r="KEB130" s="161"/>
      <c r="KEC130" s="161"/>
      <c r="KED130" s="161"/>
      <c r="KEE130" s="161"/>
      <c r="KEF130" s="161"/>
      <c r="KEG130" s="161"/>
      <c r="KEH130" s="161"/>
      <c r="KEI130" s="161"/>
      <c r="KEJ130" s="161"/>
      <c r="KEK130" s="161"/>
      <c r="KEL130" s="161"/>
      <c r="KEM130" s="161"/>
      <c r="KEN130" s="161"/>
      <c r="KEO130" s="161"/>
      <c r="KEP130" s="161"/>
      <c r="KEQ130" s="161"/>
      <c r="KER130" s="161"/>
      <c r="KES130" s="161"/>
      <c r="KET130" s="161"/>
      <c r="KEU130" s="161"/>
      <c r="KEV130" s="161"/>
      <c r="KEW130" s="161"/>
      <c r="KEX130" s="161"/>
      <c r="KEY130" s="161"/>
      <c r="KEZ130" s="161"/>
      <c r="KFA130" s="161"/>
      <c r="KFB130" s="161"/>
      <c r="KFC130" s="161"/>
      <c r="KFD130" s="161"/>
      <c r="KFE130" s="161"/>
      <c r="KFF130" s="161"/>
      <c r="KFG130" s="161"/>
      <c r="KFH130" s="161"/>
      <c r="KFI130" s="161"/>
      <c r="KFJ130" s="161"/>
      <c r="KFK130" s="161"/>
      <c r="KFL130" s="161"/>
      <c r="KFM130" s="161"/>
      <c r="KFN130" s="161"/>
      <c r="KFO130" s="161"/>
      <c r="KFP130" s="161"/>
      <c r="KFQ130" s="161"/>
      <c r="KFR130" s="161"/>
      <c r="KFS130" s="161"/>
      <c r="KFT130" s="161"/>
      <c r="KFU130" s="161"/>
      <c r="KFV130" s="161"/>
      <c r="KFW130" s="161"/>
      <c r="KFX130" s="161"/>
      <c r="KFY130" s="161"/>
      <c r="KFZ130" s="161"/>
      <c r="KGA130" s="161"/>
      <c r="KGB130" s="161"/>
      <c r="KGC130" s="161"/>
      <c r="KGD130" s="161"/>
      <c r="KGE130" s="161"/>
      <c r="KGF130" s="161"/>
      <c r="KGG130" s="161"/>
      <c r="KGH130" s="161"/>
      <c r="KGI130" s="161"/>
      <c r="KGJ130" s="161"/>
      <c r="KGK130" s="161"/>
      <c r="KGL130" s="161"/>
      <c r="KGM130" s="161"/>
      <c r="KGN130" s="161"/>
      <c r="KGO130" s="161"/>
      <c r="KGP130" s="161"/>
      <c r="KGQ130" s="161"/>
      <c r="KGR130" s="161"/>
      <c r="KGS130" s="161"/>
      <c r="KGT130" s="161"/>
      <c r="KGU130" s="161"/>
      <c r="KGV130" s="161"/>
      <c r="KGW130" s="161"/>
      <c r="KGX130" s="161"/>
      <c r="KGY130" s="161"/>
      <c r="KGZ130" s="161"/>
      <c r="KHA130" s="161"/>
      <c r="KHB130" s="161"/>
      <c r="KHC130" s="161"/>
      <c r="KHD130" s="161"/>
      <c r="KHE130" s="161"/>
      <c r="KHF130" s="161"/>
      <c r="KHG130" s="161"/>
      <c r="KHH130" s="161"/>
      <c r="KHI130" s="161"/>
      <c r="KHJ130" s="161"/>
      <c r="KHK130" s="161"/>
      <c r="KHL130" s="161"/>
      <c r="KHM130" s="161"/>
      <c r="KHN130" s="161"/>
      <c r="KHO130" s="161"/>
      <c r="KHP130" s="161"/>
      <c r="KHQ130" s="161"/>
      <c r="KHR130" s="161"/>
      <c r="KHS130" s="161"/>
      <c r="KHT130" s="161"/>
      <c r="KHU130" s="161"/>
      <c r="KHV130" s="161"/>
      <c r="KHW130" s="161"/>
      <c r="KHX130" s="161"/>
      <c r="KHY130" s="161"/>
      <c r="KHZ130" s="161"/>
      <c r="KIA130" s="161"/>
      <c r="KIB130" s="161"/>
      <c r="KIC130" s="161"/>
      <c r="KID130" s="161"/>
      <c r="KIE130" s="161"/>
      <c r="KIF130" s="161"/>
      <c r="KIG130" s="161"/>
      <c r="KIH130" s="161"/>
      <c r="KII130" s="161"/>
      <c r="KIJ130" s="161"/>
      <c r="KIK130" s="161"/>
      <c r="KIL130" s="161"/>
      <c r="KIM130" s="161"/>
      <c r="KIN130" s="161"/>
      <c r="KIO130" s="161"/>
      <c r="KIP130" s="161"/>
      <c r="KIQ130" s="161"/>
      <c r="KIR130" s="161"/>
      <c r="KIS130" s="161"/>
      <c r="KIT130" s="161"/>
      <c r="KIU130" s="161"/>
      <c r="KIV130" s="161"/>
      <c r="KIW130" s="161"/>
      <c r="KIX130" s="161"/>
      <c r="KIY130" s="161"/>
      <c r="KIZ130" s="161"/>
      <c r="KJA130" s="161"/>
      <c r="KJB130" s="161"/>
      <c r="KJC130" s="161"/>
      <c r="KJD130" s="161"/>
      <c r="KJE130" s="161"/>
      <c r="KJF130" s="161"/>
      <c r="KJG130" s="161"/>
      <c r="KJH130" s="161"/>
      <c r="KJI130" s="161"/>
      <c r="KJJ130" s="161"/>
      <c r="KJK130" s="161"/>
      <c r="KJL130" s="161"/>
      <c r="KJM130" s="161"/>
      <c r="KJN130" s="161"/>
      <c r="KJO130" s="161"/>
      <c r="KJP130" s="161"/>
      <c r="KJQ130" s="161"/>
      <c r="KJR130" s="161"/>
      <c r="KJS130" s="161"/>
      <c r="KJT130" s="161"/>
      <c r="KJU130" s="161"/>
      <c r="KJV130" s="161"/>
      <c r="KJW130" s="161"/>
      <c r="KJX130" s="161"/>
      <c r="KJY130" s="161"/>
      <c r="KJZ130" s="161"/>
      <c r="KKA130" s="161"/>
      <c r="KKB130" s="161"/>
      <c r="KKC130" s="161"/>
      <c r="KKD130" s="161"/>
      <c r="KKE130" s="161"/>
      <c r="KKF130" s="161"/>
      <c r="KKG130" s="161"/>
      <c r="KKH130" s="161"/>
      <c r="KKI130" s="161"/>
      <c r="KKJ130" s="161"/>
      <c r="KKK130" s="161"/>
      <c r="KKL130" s="161"/>
      <c r="KKM130" s="161"/>
      <c r="KKN130" s="161"/>
      <c r="KKO130" s="161"/>
      <c r="KKP130" s="161"/>
      <c r="KKQ130" s="161"/>
      <c r="KKR130" s="161"/>
      <c r="KKS130" s="161"/>
      <c r="KKT130" s="161"/>
      <c r="KKU130" s="161"/>
      <c r="KKV130" s="161"/>
      <c r="KKW130" s="161"/>
      <c r="KKX130" s="161"/>
      <c r="KKY130" s="161"/>
      <c r="KKZ130" s="161"/>
      <c r="KLA130" s="161"/>
      <c r="KLB130" s="161"/>
      <c r="KLC130" s="161"/>
      <c r="KLD130" s="161"/>
      <c r="KLE130" s="161"/>
      <c r="KLF130" s="161"/>
      <c r="KLG130" s="161"/>
      <c r="KLH130" s="161"/>
      <c r="KLI130" s="161"/>
      <c r="KLJ130" s="161"/>
      <c r="KLK130" s="161"/>
      <c r="KLL130" s="161"/>
      <c r="KLM130" s="161"/>
      <c r="KLN130" s="161"/>
      <c r="KLO130" s="161"/>
      <c r="KLP130" s="161"/>
      <c r="KLQ130" s="161"/>
      <c r="KLR130" s="161"/>
      <c r="KLS130" s="161"/>
      <c r="KLT130" s="161"/>
      <c r="KLU130" s="161"/>
      <c r="KLV130" s="161"/>
      <c r="KLW130" s="161"/>
      <c r="KLX130" s="161"/>
      <c r="KLY130" s="161"/>
      <c r="KLZ130" s="161"/>
      <c r="KMA130" s="161"/>
      <c r="KMB130" s="161"/>
      <c r="KMC130" s="161"/>
      <c r="KMD130" s="161"/>
      <c r="KME130" s="161"/>
      <c r="KMF130" s="161"/>
      <c r="KMG130" s="161"/>
      <c r="KMH130" s="161"/>
      <c r="KMI130" s="161"/>
      <c r="KMJ130" s="161"/>
      <c r="KMK130" s="161"/>
      <c r="KML130" s="161"/>
      <c r="KMM130" s="161"/>
      <c r="KMN130" s="161"/>
      <c r="KMO130" s="161"/>
      <c r="KMP130" s="161"/>
      <c r="KMQ130" s="161"/>
      <c r="KMR130" s="161"/>
      <c r="KMS130" s="161"/>
      <c r="KMT130" s="161"/>
      <c r="KMU130" s="161"/>
      <c r="KMV130" s="161"/>
      <c r="KMW130" s="161"/>
      <c r="KMX130" s="161"/>
      <c r="KMY130" s="161"/>
      <c r="KMZ130" s="161"/>
      <c r="KNA130" s="161"/>
      <c r="KNB130" s="161"/>
      <c r="KNC130" s="161"/>
      <c r="KND130" s="161"/>
      <c r="KNE130" s="161"/>
      <c r="KNF130" s="161"/>
      <c r="KNG130" s="161"/>
      <c r="KNH130" s="161"/>
      <c r="KNI130" s="161"/>
      <c r="KNJ130" s="161"/>
      <c r="KNK130" s="161"/>
      <c r="KNL130" s="161"/>
      <c r="KNM130" s="161"/>
      <c r="KNN130" s="161"/>
      <c r="KNO130" s="161"/>
      <c r="KNP130" s="161"/>
      <c r="KNQ130" s="161"/>
      <c r="KNR130" s="161"/>
      <c r="KNS130" s="161"/>
      <c r="KNT130" s="161"/>
      <c r="KNU130" s="161"/>
      <c r="KNV130" s="161"/>
      <c r="KNW130" s="161"/>
      <c r="KNX130" s="161"/>
      <c r="KNY130" s="161"/>
      <c r="KNZ130" s="161"/>
      <c r="KOA130" s="161"/>
      <c r="KOB130" s="161"/>
      <c r="KOC130" s="161"/>
      <c r="KOD130" s="161"/>
      <c r="KOE130" s="161"/>
      <c r="KOF130" s="161"/>
      <c r="KOG130" s="161"/>
      <c r="KOH130" s="161"/>
      <c r="KOI130" s="161"/>
      <c r="KOJ130" s="161"/>
      <c r="KOK130" s="161"/>
      <c r="KOL130" s="161"/>
      <c r="KOM130" s="161"/>
      <c r="KON130" s="161"/>
      <c r="KOO130" s="161"/>
      <c r="KOP130" s="161"/>
      <c r="KOQ130" s="161"/>
      <c r="KOR130" s="161"/>
      <c r="KOS130" s="161"/>
      <c r="KOT130" s="161"/>
      <c r="KOU130" s="161"/>
      <c r="KOV130" s="161"/>
      <c r="KOW130" s="161"/>
      <c r="KOX130" s="161"/>
      <c r="KOY130" s="161"/>
      <c r="KOZ130" s="161"/>
      <c r="KPA130" s="161"/>
      <c r="KPB130" s="161"/>
      <c r="KPC130" s="161"/>
      <c r="KPD130" s="161"/>
      <c r="KPE130" s="161"/>
      <c r="KPF130" s="161"/>
      <c r="KPG130" s="161"/>
      <c r="KPH130" s="161"/>
      <c r="KPI130" s="161"/>
      <c r="KPJ130" s="161"/>
      <c r="KPK130" s="161"/>
      <c r="KPL130" s="161"/>
      <c r="KPM130" s="161"/>
      <c r="KPN130" s="161"/>
      <c r="KPO130" s="161"/>
      <c r="KPP130" s="161"/>
      <c r="KPQ130" s="161"/>
      <c r="KPR130" s="161"/>
      <c r="KPS130" s="161"/>
      <c r="KPT130" s="161"/>
      <c r="KPU130" s="161"/>
      <c r="KPV130" s="161"/>
      <c r="KPW130" s="161"/>
      <c r="KPX130" s="161"/>
      <c r="KPY130" s="161"/>
      <c r="KPZ130" s="161"/>
      <c r="KQA130" s="161"/>
      <c r="KQB130" s="161"/>
      <c r="KQC130" s="161"/>
      <c r="KQD130" s="161"/>
      <c r="KQE130" s="161"/>
      <c r="KQF130" s="161"/>
      <c r="KQG130" s="161"/>
      <c r="KQH130" s="161"/>
      <c r="KQI130" s="161"/>
      <c r="KQJ130" s="161"/>
      <c r="KQK130" s="161"/>
      <c r="KQL130" s="161"/>
      <c r="KQM130" s="161"/>
      <c r="KQN130" s="161"/>
      <c r="KQO130" s="161"/>
      <c r="KQP130" s="161"/>
      <c r="KQQ130" s="161"/>
      <c r="KQR130" s="161"/>
      <c r="KQS130" s="161"/>
      <c r="KQT130" s="161"/>
      <c r="KQU130" s="161"/>
      <c r="KQV130" s="161"/>
      <c r="KQW130" s="161"/>
      <c r="KQX130" s="161"/>
      <c r="KQY130" s="161"/>
      <c r="KQZ130" s="161"/>
      <c r="KRA130" s="161"/>
      <c r="KRB130" s="161"/>
      <c r="KRC130" s="161"/>
      <c r="KRD130" s="161"/>
      <c r="KRE130" s="161"/>
      <c r="KRF130" s="161"/>
      <c r="KRG130" s="161"/>
      <c r="KRH130" s="161"/>
      <c r="KRI130" s="161"/>
      <c r="KRJ130" s="161"/>
      <c r="KRK130" s="161"/>
      <c r="KRL130" s="161"/>
      <c r="KRM130" s="161"/>
      <c r="KRN130" s="161"/>
      <c r="KRO130" s="161"/>
      <c r="KRP130" s="161"/>
      <c r="KRQ130" s="161"/>
      <c r="KRR130" s="161"/>
      <c r="KRS130" s="161"/>
      <c r="KRT130" s="161"/>
      <c r="KRU130" s="161"/>
      <c r="KRV130" s="161"/>
      <c r="KRW130" s="161"/>
      <c r="KRX130" s="161"/>
      <c r="KRY130" s="161"/>
      <c r="KRZ130" s="161"/>
      <c r="KSA130" s="161"/>
      <c r="KSB130" s="161"/>
      <c r="KSC130" s="161"/>
      <c r="KSD130" s="161"/>
      <c r="KSE130" s="161"/>
      <c r="KSF130" s="161"/>
      <c r="KSG130" s="161"/>
      <c r="KSH130" s="161"/>
      <c r="KSI130" s="161"/>
      <c r="KSJ130" s="161"/>
      <c r="KSK130" s="161"/>
      <c r="KSL130" s="161"/>
      <c r="KSM130" s="161"/>
      <c r="KSN130" s="161"/>
      <c r="KSO130" s="161"/>
      <c r="KSP130" s="161"/>
      <c r="KSQ130" s="161"/>
      <c r="KSR130" s="161"/>
      <c r="KSS130" s="161"/>
      <c r="KST130" s="161"/>
      <c r="KSU130" s="161"/>
      <c r="KSV130" s="161"/>
      <c r="KSW130" s="161"/>
      <c r="KSX130" s="161"/>
      <c r="KSY130" s="161"/>
      <c r="KSZ130" s="161"/>
      <c r="KTA130" s="161"/>
      <c r="KTB130" s="161"/>
      <c r="KTC130" s="161"/>
      <c r="KTD130" s="161"/>
      <c r="KTE130" s="161"/>
      <c r="KTF130" s="161"/>
      <c r="KTG130" s="161"/>
      <c r="KTH130" s="161"/>
      <c r="KTI130" s="161"/>
      <c r="KTJ130" s="161"/>
      <c r="KTK130" s="161"/>
      <c r="KTL130" s="161"/>
      <c r="KTM130" s="161"/>
      <c r="KTN130" s="161"/>
      <c r="KTO130" s="161"/>
      <c r="KTP130" s="161"/>
      <c r="KTQ130" s="161"/>
      <c r="KTR130" s="161"/>
      <c r="KTS130" s="161"/>
      <c r="KTT130" s="161"/>
      <c r="KTU130" s="161"/>
      <c r="KTV130" s="161"/>
      <c r="KTW130" s="161"/>
      <c r="KTX130" s="161"/>
      <c r="KTY130" s="161"/>
      <c r="KTZ130" s="161"/>
      <c r="KUA130" s="161"/>
      <c r="KUB130" s="161"/>
      <c r="KUC130" s="161"/>
      <c r="KUD130" s="161"/>
      <c r="KUE130" s="161"/>
      <c r="KUF130" s="161"/>
      <c r="KUG130" s="161"/>
      <c r="KUH130" s="161"/>
      <c r="KUI130" s="161"/>
      <c r="KUJ130" s="161"/>
      <c r="KUK130" s="161"/>
      <c r="KUL130" s="161"/>
      <c r="KUM130" s="161"/>
      <c r="KUN130" s="161"/>
      <c r="KUO130" s="161"/>
      <c r="KUP130" s="161"/>
      <c r="KUQ130" s="161"/>
      <c r="KUR130" s="161"/>
      <c r="KUS130" s="161"/>
      <c r="KUT130" s="161"/>
      <c r="KUU130" s="161"/>
      <c r="KUV130" s="161"/>
      <c r="KUW130" s="161"/>
      <c r="KUX130" s="161"/>
      <c r="KUY130" s="161"/>
      <c r="KUZ130" s="161"/>
      <c r="KVA130" s="161"/>
      <c r="KVB130" s="161"/>
      <c r="KVC130" s="161"/>
      <c r="KVD130" s="161"/>
      <c r="KVE130" s="161"/>
      <c r="KVF130" s="161"/>
      <c r="KVG130" s="161"/>
      <c r="KVH130" s="161"/>
      <c r="KVI130" s="161"/>
      <c r="KVJ130" s="161"/>
      <c r="KVK130" s="161"/>
      <c r="KVL130" s="161"/>
      <c r="KVM130" s="161"/>
      <c r="KVN130" s="161"/>
      <c r="KVO130" s="161"/>
      <c r="KVP130" s="161"/>
      <c r="KVQ130" s="161"/>
      <c r="KVR130" s="161"/>
      <c r="KVS130" s="161"/>
      <c r="KVT130" s="161"/>
      <c r="KVU130" s="161"/>
      <c r="KVV130" s="161"/>
      <c r="KVW130" s="161"/>
      <c r="KVX130" s="161"/>
      <c r="KVY130" s="161"/>
      <c r="KVZ130" s="161"/>
      <c r="KWA130" s="161"/>
      <c r="KWB130" s="161"/>
      <c r="KWC130" s="161"/>
      <c r="KWD130" s="161"/>
      <c r="KWE130" s="161"/>
      <c r="KWF130" s="161"/>
      <c r="KWG130" s="161"/>
      <c r="KWH130" s="161"/>
      <c r="KWI130" s="161"/>
      <c r="KWJ130" s="161"/>
      <c r="KWK130" s="161"/>
      <c r="KWL130" s="161"/>
      <c r="KWM130" s="161"/>
      <c r="KWN130" s="161"/>
      <c r="KWO130" s="161"/>
      <c r="KWP130" s="161"/>
      <c r="KWQ130" s="161"/>
      <c r="KWR130" s="161"/>
      <c r="KWS130" s="161"/>
      <c r="KWT130" s="161"/>
      <c r="KWU130" s="161"/>
      <c r="KWV130" s="161"/>
      <c r="KWW130" s="161"/>
      <c r="KWX130" s="161"/>
      <c r="KWY130" s="161"/>
      <c r="KWZ130" s="161"/>
      <c r="KXA130" s="161"/>
      <c r="KXB130" s="161"/>
      <c r="KXC130" s="161"/>
      <c r="KXD130" s="161"/>
      <c r="KXE130" s="161"/>
      <c r="KXF130" s="161"/>
      <c r="KXG130" s="161"/>
      <c r="KXH130" s="161"/>
      <c r="KXI130" s="161"/>
      <c r="KXJ130" s="161"/>
      <c r="KXK130" s="161"/>
      <c r="KXL130" s="161"/>
      <c r="KXM130" s="161"/>
      <c r="KXN130" s="161"/>
      <c r="KXO130" s="161"/>
      <c r="KXP130" s="161"/>
      <c r="KXQ130" s="161"/>
      <c r="KXR130" s="161"/>
      <c r="KXS130" s="161"/>
      <c r="KXT130" s="161"/>
      <c r="KXU130" s="161"/>
      <c r="KXV130" s="161"/>
      <c r="KXW130" s="161"/>
      <c r="KXX130" s="161"/>
      <c r="KXY130" s="161"/>
      <c r="KXZ130" s="161"/>
      <c r="KYA130" s="161"/>
      <c r="KYB130" s="161"/>
      <c r="KYC130" s="161"/>
      <c r="KYD130" s="161"/>
      <c r="KYE130" s="161"/>
      <c r="KYF130" s="161"/>
      <c r="KYG130" s="161"/>
      <c r="KYH130" s="161"/>
      <c r="KYI130" s="161"/>
      <c r="KYJ130" s="161"/>
      <c r="KYK130" s="161"/>
      <c r="KYL130" s="161"/>
      <c r="KYM130" s="161"/>
      <c r="KYN130" s="161"/>
      <c r="KYO130" s="161"/>
      <c r="KYP130" s="161"/>
      <c r="KYQ130" s="161"/>
      <c r="KYR130" s="161"/>
      <c r="KYS130" s="161"/>
      <c r="KYT130" s="161"/>
      <c r="KYU130" s="161"/>
      <c r="KYV130" s="161"/>
      <c r="KYW130" s="161"/>
      <c r="KYX130" s="161"/>
      <c r="KYY130" s="161"/>
      <c r="KYZ130" s="161"/>
      <c r="KZA130" s="161"/>
      <c r="KZB130" s="161"/>
      <c r="KZC130" s="161"/>
      <c r="KZD130" s="161"/>
      <c r="KZE130" s="161"/>
      <c r="KZF130" s="161"/>
      <c r="KZG130" s="161"/>
      <c r="KZH130" s="161"/>
      <c r="KZI130" s="161"/>
      <c r="KZJ130" s="161"/>
      <c r="KZK130" s="161"/>
      <c r="KZL130" s="161"/>
      <c r="KZM130" s="161"/>
      <c r="KZN130" s="161"/>
      <c r="KZO130" s="161"/>
      <c r="KZP130" s="161"/>
      <c r="KZQ130" s="161"/>
      <c r="KZR130" s="161"/>
      <c r="KZS130" s="161"/>
      <c r="KZT130" s="161"/>
      <c r="KZU130" s="161"/>
      <c r="KZV130" s="161"/>
      <c r="KZW130" s="161"/>
      <c r="KZX130" s="161"/>
      <c r="KZY130" s="161"/>
      <c r="KZZ130" s="161"/>
      <c r="LAA130" s="161"/>
      <c r="LAB130" s="161"/>
      <c r="LAC130" s="161"/>
      <c r="LAD130" s="161"/>
      <c r="LAE130" s="161"/>
      <c r="LAF130" s="161"/>
      <c r="LAG130" s="161"/>
      <c r="LAH130" s="161"/>
      <c r="LAI130" s="161"/>
      <c r="LAJ130" s="161"/>
      <c r="LAK130" s="161"/>
      <c r="LAL130" s="161"/>
      <c r="LAM130" s="161"/>
      <c r="LAN130" s="161"/>
      <c r="LAO130" s="161"/>
      <c r="LAP130" s="161"/>
      <c r="LAQ130" s="161"/>
      <c r="LAR130" s="161"/>
      <c r="LAS130" s="161"/>
      <c r="LAT130" s="161"/>
      <c r="LAU130" s="161"/>
      <c r="LAV130" s="161"/>
      <c r="LAW130" s="161"/>
      <c r="LAX130" s="161"/>
      <c r="LAY130" s="161"/>
      <c r="LAZ130" s="161"/>
      <c r="LBA130" s="161"/>
      <c r="LBB130" s="161"/>
      <c r="LBC130" s="161"/>
      <c r="LBD130" s="161"/>
      <c r="LBE130" s="161"/>
      <c r="LBF130" s="161"/>
      <c r="LBG130" s="161"/>
      <c r="LBH130" s="161"/>
      <c r="LBI130" s="161"/>
      <c r="LBJ130" s="161"/>
      <c r="LBK130" s="161"/>
      <c r="LBL130" s="161"/>
      <c r="LBM130" s="161"/>
      <c r="LBN130" s="161"/>
      <c r="LBO130" s="161"/>
      <c r="LBP130" s="161"/>
      <c r="LBQ130" s="161"/>
      <c r="LBR130" s="161"/>
      <c r="LBS130" s="161"/>
      <c r="LBT130" s="161"/>
      <c r="LBU130" s="161"/>
      <c r="LBV130" s="161"/>
      <c r="LBW130" s="161"/>
      <c r="LBX130" s="161"/>
      <c r="LBY130" s="161"/>
      <c r="LBZ130" s="161"/>
      <c r="LCA130" s="161"/>
      <c r="LCB130" s="161"/>
      <c r="LCC130" s="161"/>
      <c r="LCD130" s="161"/>
      <c r="LCE130" s="161"/>
      <c r="LCF130" s="161"/>
      <c r="LCG130" s="161"/>
      <c r="LCH130" s="161"/>
      <c r="LCI130" s="161"/>
      <c r="LCJ130" s="161"/>
      <c r="LCK130" s="161"/>
      <c r="LCL130" s="161"/>
      <c r="LCM130" s="161"/>
      <c r="LCN130" s="161"/>
      <c r="LCO130" s="161"/>
      <c r="LCP130" s="161"/>
      <c r="LCQ130" s="161"/>
      <c r="LCR130" s="161"/>
      <c r="LCS130" s="161"/>
      <c r="LCT130" s="161"/>
      <c r="LCU130" s="161"/>
      <c r="LCV130" s="161"/>
      <c r="LCW130" s="161"/>
      <c r="LCX130" s="161"/>
      <c r="LCY130" s="161"/>
      <c r="LCZ130" s="161"/>
      <c r="LDA130" s="161"/>
      <c r="LDB130" s="161"/>
      <c r="LDC130" s="161"/>
      <c r="LDD130" s="161"/>
      <c r="LDE130" s="161"/>
      <c r="LDF130" s="161"/>
      <c r="LDG130" s="161"/>
      <c r="LDH130" s="161"/>
      <c r="LDI130" s="161"/>
      <c r="LDJ130" s="161"/>
      <c r="LDK130" s="161"/>
      <c r="LDL130" s="161"/>
      <c r="LDM130" s="161"/>
      <c r="LDN130" s="161"/>
      <c r="LDO130" s="161"/>
      <c r="LDP130" s="161"/>
      <c r="LDQ130" s="161"/>
      <c r="LDR130" s="161"/>
      <c r="LDS130" s="161"/>
      <c r="LDT130" s="161"/>
      <c r="LDU130" s="161"/>
      <c r="LDV130" s="161"/>
      <c r="LDW130" s="161"/>
      <c r="LDX130" s="161"/>
      <c r="LDY130" s="161"/>
      <c r="LDZ130" s="161"/>
      <c r="LEA130" s="161"/>
      <c r="LEB130" s="161"/>
      <c r="LEC130" s="161"/>
      <c r="LED130" s="161"/>
      <c r="LEE130" s="161"/>
      <c r="LEF130" s="161"/>
      <c r="LEG130" s="161"/>
      <c r="LEH130" s="161"/>
      <c r="LEI130" s="161"/>
      <c r="LEJ130" s="161"/>
      <c r="LEK130" s="161"/>
      <c r="LEL130" s="161"/>
      <c r="LEM130" s="161"/>
      <c r="LEN130" s="161"/>
      <c r="LEO130" s="161"/>
      <c r="LEP130" s="161"/>
      <c r="LEQ130" s="161"/>
      <c r="LER130" s="161"/>
      <c r="LES130" s="161"/>
      <c r="LET130" s="161"/>
      <c r="LEU130" s="161"/>
      <c r="LEV130" s="161"/>
      <c r="LEW130" s="161"/>
      <c r="LEX130" s="161"/>
      <c r="LEY130" s="161"/>
      <c r="LEZ130" s="161"/>
      <c r="LFA130" s="161"/>
      <c r="LFB130" s="161"/>
      <c r="LFC130" s="161"/>
      <c r="LFD130" s="161"/>
      <c r="LFE130" s="161"/>
      <c r="LFF130" s="161"/>
      <c r="LFG130" s="161"/>
      <c r="LFH130" s="161"/>
      <c r="LFI130" s="161"/>
      <c r="LFJ130" s="161"/>
      <c r="LFK130" s="161"/>
      <c r="LFL130" s="161"/>
      <c r="LFM130" s="161"/>
      <c r="LFN130" s="161"/>
      <c r="LFO130" s="161"/>
      <c r="LFP130" s="161"/>
      <c r="LFQ130" s="161"/>
      <c r="LFR130" s="161"/>
      <c r="LFS130" s="161"/>
      <c r="LFT130" s="161"/>
      <c r="LFU130" s="161"/>
      <c r="LFV130" s="161"/>
      <c r="LFW130" s="161"/>
      <c r="LFX130" s="161"/>
      <c r="LFY130" s="161"/>
      <c r="LFZ130" s="161"/>
      <c r="LGA130" s="161"/>
      <c r="LGB130" s="161"/>
      <c r="LGC130" s="161"/>
      <c r="LGD130" s="161"/>
      <c r="LGE130" s="161"/>
      <c r="LGF130" s="161"/>
      <c r="LGG130" s="161"/>
      <c r="LGH130" s="161"/>
      <c r="LGI130" s="161"/>
      <c r="LGJ130" s="161"/>
      <c r="LGK130" s="161"/>
      <c r="LGL130" s="161"/>
      <c r="LGM130" s="161"/>
      <c r="LGN130" s="161"/>
      <c r="LGO130" s="161"/>
      <c r="LGP130" s="161"/>
      <c r="LGQ130" s="161"/>
      <c r="LGR130" s="161"/>
      <c r="LGS130" s="161"/>
      <c r="LGT130" s="161"/>
      <c r="LGU130" s="161"/>
      <c r="LGV130" s="161"/>
      <c r="LGW130" s="161"/>
      <c r="LGX130" s="161"/>
      <c r="LGY130" s="161"/>
      <c r="LGZ130" s="161"/>
      <c r="LHA130" s="161"/>
      <c r="LHB130" s="161"/>
      <c r="LHC130" s="161"/>
      <c r="LHD130" s="161"/>
      <c r="LHE130" s="161"/>
      <c r="LHF130" s="161"/>
      <c r="LHG130" s="161"/>
      <c r="LHH130" s="161"/>
      <c r="LHI130" s="161"/>
      <c r="LHJ130" s="161"/>
      <c r="LHK130" s="161"/>
      <c r="LHL130" s="161"/>
      <c r="LHM130" s="161"/>
      <c r="LHN130" s="161"/>
      <c r="LHO130" s="161"/>
      <c r="LHP130" s="161"/>
      <c r="LHQ130" s="161"/>
      <c r="LHR130" s="161"/>
      <c r="LHS130" s="161"/>
      <c r="LHT130" s="161"/>
      <c r="LHU130" s="161"/>
      <c r="LHV130" s="161"/>
      <c r="LHW130" s="161"/>
      <c r="LHX130" s="161"/>
      <c r="LHY130" s="161"/>
      <c r="LHZ130" s="161"/>
      <c r="LIA130" s="161"/>
      <c r="LIB130" s="161"/>
      <c r="LIC130" s="161"/>
      <c r="LID130" s="161"/>
      <c r="LIE130" s="161"/>
      <c r="LIF130" s="161"/>
      <c r="LIG130" s="161"/>
      <c r="LIH130" s="161"/>
      <c r="LII130" s="161"/>
      <c r="LIJ130" s="161"/>
      <c r="LIK130" s="161"/>
      <c r="LIL130" s="161"/>
      <c r="LIM130" s="161"/>
      <c r="LIN130" s="161"/>
      <c r="LIO130" s="161"/>
      <c r="LIP130" s="161"/>
      <c r="LIQ130" s="161"/>
      <c r="LIR130" s="161"/>
      <c r="LIS130" s="161"/>
      <c r="LIT130" s="161"/>
      <c r="LIU130" s="161"/>
      <c r="LIV130" s="161"/>
      <c r="LIW130" s="161"/>
      <c r="LIX130" s="161"/>
      <c r="LIY130" s="161"/>
      <c r="LIZ130" s="161"/>
      <c r="LJA130" s="161"/>
      <c r="LJB130" s="161"/>
      <c r="LJC130" s="161"/>
      <c r="LJD130" s="161"/>
      <c r="LJE130" s="161"/>
      <c r="LJF130" s="161"/>
      <c r="LJG130" s="161"/>
      <c r="LJH130" s="161"/>
      <c r="LJI130" s="161"/>
      <c r="LJJ130" s="161"/>
      <c r="LJK130" s="161"/>
      <c r="LJL130" s="161"/>
      <c r="LJM130" s="161"/>
      <c r="LJN130" s="161"/>
      <c r="LJO130" s="161"/>
      <c r="LJP130" s="161"/>
      <c r="LJQ130" s="161"/>
      <c r="LJR130" s="161"/>
      <c r="LJS130" s="161"/>
      <c r="LJT130" s="161"/>
      <c r="LJU130" s="161"/>
      <c r="LJV130" s="161"/>
      <c r="LJW130" s="161"/>
      <c r="LJX130" s="161"/>
      <c r="LJY130" s="161"/>
      <c r="LJZ130" s="161"/>
      <c r="LKA130" s="161"/>
      <c r="LKB130" s="161"/>
      <c r="LKC130" s="161"/>
      <c r="LKD130" s="161"/>
      <c r="LKE130" s="161"/>
      <c r="LKF130" s="161"/>
      <c r="LKG130" s="161"/>
      <c r="LKH130" s="161"/>
      <c r="LKI130" s="161"/>
      <c r="LKJ130" s="161"/>
      <c r="LKK130" s="161"/>
      <c r="LKL130" s="161"/>
      <c r="LKM130" s="161"/>
      <c r="LKN130" s="161"/>
      <c r="LKO130" s="161"/>
      <c r="LKP130" s="161"/>
      <c r="LKQ130" s="161"/>
      <c r="LKR130" s="161"/>
      <c r="LKS130" s="161"/>
      <c r="LKT130" s="161"/>
      <c r="LKU130" s="161"/>
      <c r="LKV130" s="161"/>
      <c r="LKW130" s="161"/>
      <c r="LKX130" s="161"/>
      <c r="LKY130" s="161"/>
      <c r="LKZ130" s="161"/>
      <c r="LLA130" s="161"/>
      <c r="LLB130" s="161"/>
      <c r="LLC130" s="161"/>
      <c r="LLD130" s="161"/>
      <c r="LLE130" s="161"/>
      <c r="LLF130" s="161"/>
      <c r="LLG130" s="161"/>
      <c r="LLH130" s="161"/>
      <c r="LLI130" s="161"/>
      <c r="LLJ130" s="161"/>
      <c r="LLK130" s="161"/>
      <c r="LLL130" s="161"/>
      <c r="LLM130" s="161"/>
      <c r="LLN130" s="161"/>
      <c r="LLO130" s="161"/>
      <c r="LLP130" s="161"/>
      <c r="LLQ130" s="161"/>
      <c r="LLR130" s="161"/>
      <c r="LLS130" s="161"/>
      <c r="LLT130" s="161"/>
      <c r="LLU130" s="161"/>
      <c r="LLV130" s="161"/>
      <c r="LLW130" s="161"/>
      <c r="LLX130" s="161"/>
      <c r="LLY130" s="161"/>
      <c r="LLZ130" s="161"/>
      <c r="LMA130" s="161"/>
      <c r="LMB130" s="161"/>
      <c r="LMC130" s="161"/>
      <c r="LMD130" s="161"/>
      <c r="LME130" s="161"/>
      <c r="LMF130" s="161"/>
      <c r="LMG130" s="161"/>
      <c r="LMH130" s="161"/>
      <c r="LMI130" s="161"/>
      <c r="LMJ130" s="161"/>
      <c r="LMK130" s="161"/>
      <c r="LML130" s="161"/>
      <c r="LMM130" s="161"/>
      <c r="LMN130" s="161"/>
      <c r="LMO130" s="161"/>
      <c r="LMP130" s="161"/>
      <c r="LMQ130" s="161"/>
      <c r="LMR130" s="161"/>
      <c r="LMS130" s="161"/>
      <c r="LMT130" s="161"/>
      <c r="LMU130" s="161"/>
      <c r="LMV130" s="161"/>
      <c r="LMW130" s="161"/>
      <c r="LMX130" s="161"/>
      <c r="LMY130" s="161"/>
      <c r="LMZ130" s="161"/>
      <c r="LNA130" s="161"/>
      <c r="LNB130" s="161"/>
      <c r="LNC130" s="161"/>
      <c r="LND130" s="161"/>
      <c r="LNE130" s="161"/>
      <c r="LNF130" s="161"/>
      <c r="LNG130" s="161"/>
      <c r="LNH130" s="161"/>
      <c r="LNI130" s="161"/>
      <c r="LNJ130" s="161"/>
      <c r="LNK130" s="161"/>
      <c r="LNL130" s="161"/>
      <c r="LNM130" s="161"/>
      <c r="LNN130" s="161"/>
      <c r="LNO130" s="161"/>
      <c r="LNP130" s="161"/>
      <c r="LNQ130" s="161"/>
      <c r="LNR130" s="161"/>
      <c r="LNS130" s="161"/>
      <c r="LNT130" s="161"/>
      <c r="LNU130" s="161"/>
      <c r="LNV130" s="161"/>
      <c r="LNW130" s="161"/>
      <c r="LNX130" s="161"/>
      <c r="LNY130" s="161"/>
      <c r="LNZ130" s="161"/>
      <c r="LOA130" s="161"/>
      <c r="LOB130" s="161"/>
      <c r="LOC130" s="161"/>
      <c r="LOD130" s="161"/>
      <c r="LOE130" s="161"/>
      <c r="LOF130" s="161"/>
      <c r="LOG130" s="161"/>
      <c r="LOH130" s="161"/>
      <c r="LOI130" s="161"/>
      <c r="LOJ130" s="161"/>
      <c r="LOK130" s="161"/>
      <c r="LOL130" s="161"/>
      <c r="LOM130" s="161"/>
      <c r="LON130" s="161"/>
      <c r="LOO130" s="161"/>
      <c r="LOP130" s="161"/>
      <c r="LOQ130" s="161"/>
      <c r="LOR130" s="161"/>
      <c r="LOS130" s="161"/>
      <c r="LOT130" s="161"/>
      <c r="LOU130" s="161"/>
      <c r="LOV130" s="161"/>
      <c r="LOW130" s="161"/>
      <c r="LOX130" s="161"/>
      <c r="LOY130" s="161"/>
      <c r="LOZ130" s="161"/>
      <c r="LPA130" s="161"/>
      <c r="LPB130" s="161"/>
      <c r="LPC130" s="161"/>
      <c r="LPD130" s="161"/>
      <c r="LPE130" s="161"/>
      <c r="LPF130" s="161"/>
      <c r="LPG130" s="161"/>
      <c r="LPH130" s="161"/>
      <c r="LPI130" s="161"/>
      <c r="LPJ130" s="161"/>
      <c r="LPK130" s="161"/>
      <c r="LPL130" s="161"/>
      <c r="LPM130" s="161"/>
      <c r="LPN130" s="161"/>
      <c r="LPO130" s="161"/>
      <c r="LPP130" s="161"/>
      <c r="LPQ130" s="161"/>
      <c r="LPR130" s="161"/>
      <c r="LPS130" s="161"/>
      <c r="LPT130" s="161"/>
      <c r="LPU130" s="161"/>
      <c r="LPV130" s="161"/>
      <c r="LPW130" s="161"/>
      <c r="LPX130" s="161"/>
      <c r="LPY130" s="161"/>
      <c r="LPZ130" s="161"/>
      <c r="LQA130" s="161"/>
      <c r="LQB130" s="161"/>
      <c r="LQC130" s="161"/>
      <c r="LQD130" s="161"/>
      <c r="LQE130" s="161"/>
      <c r="LQF130" s="161"/>
      <c r="LQG130" s="161"/>
      <c r="LQH130" s="161"/>
      <c r="LQI130" s="161"/>
      <c r="LQJ130" s="161"/>
      <c r="LQK130" s="161"/>
      <c r="LQL130" s="161"/>
      <c r="LQM130" s="161"/>
      <c r="LQN130" s="161"/>
      <c r="LQO130" s="161"/>
      <c r="LQP130" s="161"/>
      <c r="LQQ130" s="161"/>
      <c r="LQR130" s="161"/>
      <c r="LQS130" s="161"/>
      <c r="LQT130" s="161"/>
      <c r="LQU130" s="161"/>
      <c r="LQV130" s="161"/>
      <c r="LQW130" s="161"/>
      <c r="LQX130" s="161"/>
      <c r="LQY130" s="161"/>
      <c r="LQZ130" s="161"/>
      <c r="LRA130" s="161"/>
      <c r="LRB130" s="161"/>
      <c r="LRC130" s="161"/>
      <c r="LRD130" s="161"/>
      <c r="LRE130" s="161"/>
      <c r="LRF130" s="161"/>
      <c r="LRG130" s="161"/>
      <c r="LRH130" s="161"/>
      <c r="LRI130" s="161"/>
      <c r="LRJ130" s="161"/>
      <c r="LRK130" s="161"/>
      <c r="LRL130" s="161"/>
      <c r="LRM130" s="161"/>
      <c r="LRN130" s="161"/>
      <c r="LRO130" s="161"/>
      <c r="LRP130" s="161"/>
      <c r="LRQ130" s="161"/>
      <c r="LRR130" s="161"/>
      <c r="LRS130" s="161"/>
      <c r="LRT130" s="161"/>
      <c r="LRU130" s="161"/>
      <c r="LRV130" s="161"/>
      <c r="LRW130" s="161"/>
      <c r="LRX130" s="161"/>
      <c r="LRY130" s="161"/>
      <c r="LRZ130" s="161"/>
      <c r="LSA130" s="161"/>
      <c r="LSB130" s="161"/>
      <c r="LSC130" s="161"/>
      <c r="LSD130" s="161"/>
      <c r="LSE130" s="161"/>
      <c r="LSF130" s="161"/>
      <c r="LSG130" s="161"/>
      <c r="LSH130" s="161"/>
      <c r="LSI130" s="161"/>
      <c r="LSJ130" s="161"/>
      <c r="LSK130" s="161"/>
      <c r="LSL130" s="161"/>
      <c r="LSM130" s="161"/>
      <c r="LSN130" s="161"/>
      <c r="LSO130" s="161"/>
      <c r="LSP130" s="161"/>
      <c r="LSQ130" s="161"/>
      <c r="LSR130" s="161"/>
      <c r="LSS130" s="161"/>
      <c r="LST130" s="161"/>
      <c r="LSU130" s="161"/>
      <c r="LSV130" s="161"/>
      <c r="LSW130" s="161"/>
      <c r="LSX130" s="161"/>
      <c r="LSY130" s="161"/>
      <c r="LSZ130" s="161"/>
      <c r="LTA130" s="161"/>
      <c r="LTB130" s="161"/>
      <c r="LTC130" s="161"/>
      <c r="LTD130" s="161"/>
      <c r="LTE130" s="161"/>
      <c r="LTF130" s="161"/>
      <c r="LTG130" s="161"/>
      <c r="LTH130" s="161"/>
      <c r="LTI130" s="161"/>
      <c r="LTJ130" s="161"/>
      <c r="LTK130" s="161"/>
      <c r="LTL130" s="161"/>
      <c r="LTM130" s="161"/>
      <c r="LTN130" s="161"/>
      <c r="LTO130" s="161"/>
      <c r="LTP130" s="161"/>
      <c r="LTQ130" s="161"/>
      <c r="LTR130" s="161"/>
      <c r="LTS130" s="161"/>
      <c r="LTT130" s="161"/>
      <c r="LTU130" s="161"/>
      <c r="LTV130" s="161"/>
      <c r="LTW130" s="161"/>
      <c r="LTX130" s="161"/>
      <c r="LTY130" s="161"/>
      <c r="LTZ130" s="161"/>
      <c r="LUA130" s="161"/>
      <c r="LUB130" s="161"/>
      <c r="LUC130" s="161"/>
      <c r="LUD130" s="161"/>
      <c r="LUE130" s="161"/>
      <c r="LUF130" s="161"/>
      <c r="LUG130" s="161"/>
      <c r="LUH130" s="161"/>
      <c r="LUI130" s="161"/>
      <c r="LUJ130" s="161"/>
      <c r="LUK130" s="161"/>
      <c r="LUL130" s="161"/>
      <c r="LUM130" s="161"/>
      <c r="LUN130" s="161"/>
      <c r="LUO130" s="161"/>
      <c r="LUP130" s="161"/>
      <c r="LUQ130" s="161"/>
      <c r="LUR130" s="161"/>
      <c r="LUS130" s="161"/>
      <c r="LUT130" s="161"/>
      <c r="LUU130" s="161"/>
      <c r="LUV130" s="161"/>
      <c r="LUW130" s="161"/>
      <c r="LUX130" s="161"/>
      <c r="LUY130" s="161"/>
      <c r="LUZ130" s="161"/>
      <c r="LVA130" s="161"/>
      <c r="LVB130" s="161"/>
      <c r="LVC130" s="161"/>
      <c r="LVD130" s="161"/>
      <c r="LVE130" s="161"/>
      <c r="LVF130" s="161"/>
      <c r="LVG130" s="161"/>
      <c r="LVH130" s="161"/>
      <c r="LVI130" s="161"/>
      <c r="LVJ130" s="161"/>
      <c r="LVK130" s="161"/>
      <c r="LVL130" s="161"/>
      <c r="LVM130" s="161"/>
      <c r="LVN130" s="161"/>
      <c r="LVO130" s="161"/>
      <c r="LVP130" s="161"/>
      <c r="LVQ130" s="161"/>
      <c r="LVR130" s="161"/>
      <c r="LVS130" s="161"/>
      <c r="LVT130" s="161"/>
      <c r="LVU130" s="161"/>
      <c r="LVV130" s="161"/>
      <c r="LVW130" s="161"/>
      <c r="LVX130" s="161"/>
      <c r="LVY130" s="161"/>
      <c r="LVZ130" s="161"/>
      <c r="LWA130" s="161"/>
      <c r="LWB130" s="161"/>
      <c r="LWC130" s="161"/>
      <c r="LWD130" s="161"/>
      <c r="LWE130" s="161"/>
      <c r="LWF130" s="161"/>
      <c r="LWG130" s="161"/>
      <c r="LWH130" s="161"/>
      <c r="LWI130" s="161"/>
      <c r="LWJ130" s="161"/>
      <c r="LWK130" s="161"/>
      <c r="LWL130" s="161"/>
      <c r="LWM130" s="161"/>
      <c r="LWN130" s="161"/>
      <c r="LWO130" s="161"/>
      <c r="LWP130" s="161"/>
      <c r="LWQ130" s="161"/>
      <c r="LWR130" s="161"/>
      <c r="LWS130" s="161"/>
      <c r="LWT130" s="161"/>
      <c r="LWU130" s="161"/>
      <c r="LWV130" s="161"/>
      <c r="LWW130" s="161"/>
      <c r="LWX130" s="161"/>
      <c r="LWY130" s="161"/>
      <c r="LWZ130" s="161"/>
      <c r="LXA130" s="161"/>
      <c r="LXB130" s="161"/>
      <c r="LXC130" s="161"/>
      <c r="LXD130" s="161"/>
      <c r="LXE130" s="161"/>
      <c r="LXF130" s="161"/>
      <c r="LXG130" s="161"/>
      <c r="LXH130" s="161"/>
      <c r="LXI130" s="161"/>
      <c r="LXJ130" s="161"/>
      <c r="LXK130" s="161"/>
      <c r="LXL130" s="161"/>
      <c r="LXM130" s="161"/>
      <c r="LXN130" s="161"/>
      <c r="LXO130" s="161"/>
      <c r="LXP130" s="161"/>
      <c r="LXQ130" s="161"/>
      <c r="LXR130" s="161"/>
      <c r="LXS130" s="161"/>
      <c r="LXT130" s="161"/>
      <c r="LXU130" s="161"/>
      <c r="LXV130" s="161"/>
      <c r="LXW130" s="161"/>
      <c r="LXX130" s="161"/>
      <c r="LXY130" s="161"/>
      <c r="LXZ130" s="161"/>
      <c r="LYA130" s="161"/>
      <c r="LYB130" s="161"/>
      <c r="LYC130" s="161"/>
      <c r="LYD130" s="161"/>
      <c r="LYE130" s="161"/>
      <c r="LYF130" s="161"/>
      <c r="LYG130" s="161"/>
      <c r="LYH130" s="161"/>
      <c r="LYI130" s="161"/>
      <c r="LYJ130" s="161"/>
      <c r="LYK130" s="161"/>
      <c r="LYL130" s="161"/>
      <c r="LYM130" s="161"/>
      <c r="LYN130" s="161"/>
      <c r="LYO130" s="161"/>
      <c r="LYP130" s="161"/>
      <c r="LYQ130" s="161"/>
      <c r="LYR130" s="161"/>
      <c r="LYS130" s="161"/>
      <c r="LYT130" s="161"/>
      <c r="LYU130" s="161"/>
      <c r="LYV130" s="161"/>
      <c r="LYW130" s="161"/>
      <c r="LYX130" s="161"/>
      <c r="LYY130" s="161"/>
      <c r="LYZ130" s="161"/>
      <c r="LZA130" s="161"/>
      <c r="LZB130" s="161"/>
      <c r="LZC130" s="161"/>
      <c r="LZD130" s="161"/>
      <c r="LZE130" s="161"/>
      <c r="LZF130" s="161"/>
      <c r="LZG130" s="161"/>
      <c r="LZH130" s="161"/>
      <c r="LZI130" s="161"/>
      <c r="LZJ130" s="161"/>
      <c r="LZK130" s="161"/>
      <c r="LZL130" s="161"/>
      <c r="LZM130" s="161"/>
      <c r="LZN130" s="161"/>
      <c r="LZO130" s="161"/>
      <c r="LZP130" s="161"/>
      <c r="LZQ130" s="161"/>
      <c r="LZR130" s="161"/>
      <c r="LZS130" s="161"/>
      <c r="LZT130" s="161"/>
      <c r="LZU130" s="161"/>
      <c r="LZV130" s="161"/>
      <c r="LZW130" s="161"/>
      <c r="LZX130" s="161"/>
      <c r="LZY130" s="161"/>
      <c r="LZZ130" s="161"/>
      <c r="MAA130" s="161"/>
      <c r="MAB130" s="161"/>
      <c r="MAC130" s="161"/>
      <c r="MAD130" s="161"/>
      <c r="MAE130" s="161"/>
      <c r="MAF130" s="161"/>
      <c r="MAG130" s="161"/>
      <c r="MAH130" s="161"/>
      <c r="MAI130" s="161"/>
      <c r="MAJ130" s="161"/>
      <c r="MAK130" s="161"/>
      <c r="MAL130" s="161"/>
      <c r="MAM130" s="161"/>
      <c r="MAN130" s="161"/>
      <c r="MAO130" s="161"/>
      <c r="MAP130" s="161"/>
      <c r="MAQ130" s="161"/>
      <c r="MAR130" s="161"/>
      <c r="MAS130" s="161"/>
      <c r="MAT130" s="161"/>
      <c r="MAU130" s="161"/>
      <c r="MAV130" s="161"/>
      <c r="MAW130" s="161"/>
      <c r="MAX130" s="161"/>
      <c r="MAY130" s="161"/>
      <c r="MAZ130" s="161"/>
      <c r="MBA130" s="161"/>
      <c r="MBB130" s="161"/>
      <c r="MBC130" s="161"/>
      <c r="MBD130" s="161"/>
      <c r="MBE130" s="161"/>
      <c r="MBF130" s="161"/>
      <c r="MBG130" s="161"/>
      <c r="MBH130" s="161"/>
      <c r="MBI130" s="161"/>
      <c r="MBJ130" s="161"/>
      <c r="MBK130" s="161"/>
      <c r="MBL130" s="161"/>
      <c r="MBM130" s="161"/>
      <c r="MBN130" s="161"/>
      <c r="MBO130" s="161"/>
      <c r="MBP130" s="161"/>
      <c r="MBQ130" s="161"/>
      <c r="MBR130" s="161"/>
      <c r="MBS130" s="161"/>
      <c r="MBT130" s="161"/>
      <c r="MBU130" s="161"/>
      <c r="MBV130" s="161"/>
      <c r="MBW130" s="161"/>
      <c r="MBX130" s="161"/>
      <c r="MBY130" s="161"/>
      <c r="MBZ130" s="161"/>
      <c r="MCA130" s="161"/>
      <c r="MCB130" s="161"/>
      <c r="MCC130" s="161"/>
      <c r="MCD130" s="161"/>
      <c r="MCE130" s="161"/>
      <c r="MCF130" s="161"/>
      <c r="MCG130" s="161"/>
      <c r="MCH130" s="161"/>
      <c r="MCI130" s="161"/>
      <c r="MCJ130" s="161"/>
      <c r="MCK130" s="161"/>
      <c r="MCL130" s="161"/>
      <c r="MCM130" s="161"/>
      <c r="MCN130" s="161"/>
      <c r="MCO130" s="161"/>
      <c r="MCP130" s="161"/>
      <c r="MCQ130" s="161"/>
      <c r="MCR130" s="161"/>
      <c r="MCS130" s="161"/>
      <c r="MCT130" s="161"/>
      <c r="MCU130" s="161"/>
      <c r="MCV130" s="161"/>
      <c r="MCW130" s="161"/>
      <c r="MCX130" s="161"/>
      <c r="MCY130" s="161"/>
      <c r="MCZ130" s="161"/>
      <c r="MDA130" s="161"/>
      <c r="MDB130" s="161"/>
      <c r="MDC130" s="161"/>
      <c r="MDD130" s="161"/>
      <c r="MDE130" s="161"/>
      <c r="MDF130" s="161"/>
      <c r="MDG130" s="161"/>
      <c r="MDH130" s="161"/>
      <c r="MDI130" s="161"/>
      <c r="MDJ130" s="161"/>
      <c r="MDK130" s="161"/>
      <c r="MDL130" s="161"/>
      <c r="MDM130" s="161"/>
      <c r="MDN130" s="161"/>
      <c r="MDO130" s="161"/>
      <c r="MDP130" s="161"/>
      <c r="MDQ130" s="161"/>
      <c r="MDR130" s="161"/>
      <c r="MDS130" s="161"/>
      <c r="MDT130" s="161"/>
      <c r="MDU130" s="161"/>
      <c r="MDV130" s="161"/>
      <c r="MDW130" s="161"/>
      <c r="MDX130" s="161"/>
      <c r="MDY130" s="161"/>
      <c r="MDZ130" s="161"/>
      <c r="MEA130" s="161"/>
      <c r="MEB130" s="161"/>
      <c r="MEC130" s="161"/>
      <c r="MED130" s="161"/>
      <c r="MEE130" s="161"/>
      <c r="MEF130" s="161"/>
      <c r="MEG130" s="161"/>
      <c r="MEH130" s="161"/>
      <c r="MEI130" s="161"/>
      <c r="MEJ130" s="161"/>
      <c r="MEK130" s="161"/>
      <c r="MEL130" s="161"/>
      <c r="MEM130" s="161"/>
      <c r="MEN130" s="161"/>
      <c r="MEO130" s="161"/>
      <c r="MEP130" s="161"/>
      <c r="MEQ130" s="161"/>
      <c r="MER130" s="161"/>
      <c r="MES130" s="161"/>
      <c r="MET130" s="161"/>
      <c r="MEU130" s="161"/>
      <c r="MEV130" s="161"/>
      <c r="MEW130" s="161"/>
      <c r="MEX130" s="161"/>
      <c r="MEY130" s="161"/>
      <c r="MEZ130" s="161"/>
      <c r="MFA130" s="161"/>
      <c r="MFB130" s="161"/>
      <c r="MFC130" s="161"/>
      <c r="MFD130" s="161"/>
      <c r="MFE130" s="161"/>
      <c r="MFF130" s="161"/>
      <c r="MFG130" s="161"/>
      <c r="MFH130" s="161"/>
      <c r="MFI130" s="161"/>
      <c r="MFJ130" s="161"/>
      <c r="MFK130" s="161"/>
      <c r="MFL130" s="161"/>
      <c r="MFM130" s="161"/>
      <c r="MFN130" s="161"/>
      <c r="MFO130" s="161"/>
      <c r="MFP130" s="161"/>
      <c r="MFQ130" s="161"/>
      <c r="MFR130" s="161"/>
      <c r="MFS130" s="161"/>
      <c r="MFT130" s="161"/>
      <c r="MFU130" s="161"/>
      <c r="MFV130" s="161"/>
      <c r="MFW130" s="161"/>
      <c r="MFX130" s="161"/>
      <c r="MFY130" s="161"/>
      <c r="MFZ130" s="161"/>
      <c r="MGA130" s="161"/>
      <c r="MGB130" s="161"/>
      <c r="MGC130" s="161"/>
      <c r="MGD130" s="161"/>
      <c r="MGE130" s="161"/>
      <c r="MGF130" s="161"/>
      <c r="MGG130" s="161"/>
      <c r="MGH130" s="161"/>
      <c r="MGI130" s="161"/>
      <c r="MGJ130" s="161"/>
      <c r="MGK130" s="161"/>
      <c r="MGL130" s="161"/>
      <c r="MGM130" s="161"/>
      <c r="MGN130" s="161"/>
      <c r="MGO130" s="161"/>
      <c r="MGP130" s="161"/>
      <c r="MGQ130" s="161"/>
      <c r="MGR130" s="161"/>
      <c r="MGS130" s="161"/>
      <c r="MGT130" s="161"/>
      <c r="MGU130" s="161"/>
      <c r="MGV130" s="161"/>
      <c r="MGW130" s="161"/>
      <c r="MGX130" s="161"/>
      <c r="MGY130" s="161"/>
      <c r="MGZ130" s="161"/>
      <c r="MHA130" s="161"/>
      <c r="MHB130" s="161"/>
      <c r="MHC130" s="161"/>
      <c r="MHD130" s="161"/>
      <c r="MHE130" s="161"/>
      <c r="MHF130" s="161"/>
      <c r="MHG130" s="161"/>
      <c r="MHH130" s="161"/>
      <c r="MHI130" s="161"/>
      <c r="MHJ130" s="161"/>
      <c r="MHK130" s="161"/>
      <c r="MHL130" s="161"/>
      <c r="MHM130" s="161"/>
      <c r="MHN130" s="161"/>
      <c r="MHO130" s="161"/>
      <c r="MHP130" s="161"/>
      <c r="MHQ130" s="161"/>
      <c r="MHR130" s="161"/>
      <c r="MHS130" s="161"/>
      <c r="MHT130" s="161"/>
      <c r="MHU130" s="161"/>
      <c r="MHV130" s="161"/>
      <c r="MHW130" s="161"/>
      <c r="MHX130" s="161"/>
      <c r="MHY130" s="161"/>
      <c r="MHZ130" s="161"/>
      <c r="MIA130" s="161"/>
      <c r="MIB130" s="161"/>
      <c r="MIC130" s="161"/>
      <c r="MID130" s="161"/>
      <c r="MIE130" s="161"/>
      <c r="MIF130" s="161"/>
      <c r="MIG130" s="161"/>
      <c r="MIH130" s="161"/>
      <c r="MII130" s="161"/>
      <c r="MIJ130" s="161"/>
      <c r="MIK130" s="161"/>
      <c r="MIL130" s="161"/>
      <c r="MIM130" s="161"/>
      <c r="MIN130" s="161"/>
      <c r="MIO130" s="161"/>
      <c r="MIP130" s="161"/>
      <c r="MIQ130" s="161"/>
      <c r="MIR130" s="161"/>
      <c r="MIS130" s="161"/>
      <c r="MIT130" s="161"/>
      <c r="MIU130" s="161"/>
      <c r="MIV130" s="161"/>
      <c r="MIW130" s="161"/>
      <c r="MIX130" s="161"/>
      <c r="MIY130" s="161"/>
      <c r="MIZ130" s="161"/>
      <c r="MJA130" s="161"/>
      <c r="MJB130" s="161"/>
      <c r="MJC130" s="161"/>
      <c r="MJD130" s="161"/>
      <c r="MJE130" s="161"/>
      <c r="MJF130" s="161"/>
      <c r="MJG130" s="161"/>
      <c r="MJH130" s="161"/>
      <c r="MJI130" s="161"/>
      <c r="MJJ130" s="161"/>
      <c r="MJK130" s="161"/>
      <c r="MJL130" s="161"/>
      <c r="MJM130" s="161"/>
      <c r="MJN130" s="161"/>
      <c r="MJO130" s="161"/>
      <c r="MJP130" s="161"/>
      <c r="MJQ130" s="161"/>
      <c r="MJR130" s="161"/>
      <c r="MJS130" s="161"/>
      <c r="MJT130" s="161"/>
      <c r="MJU130" s="161"/>
      <c r="MJV130" s="161"/>
      <c r="MJW130" s="161"/>
      <c r="MJX130" s="161"/>
      <c r="MJY130" s="161"/>
      <c r="MJZ130" s="161"/>
      <c r="MKA130" s="161"/>
      <c r="MKB130" s="161"/>
      <c r="MKC130" s="161"/>
      <c r="MKD130" s="161"/>
      <c r="MKE130" s="161"/>
      <c r="MKF130" s="161"/>
      <c r="MKG130" s="161"/>
      <c r="MKH130" s="161"/>
      <c r="MKI130" s="161"/>
      <c r="MKJ130" s="161"/>
      <c r="MKK130" s="161"/>
      <c r="MKL130" s="161"/>
      <c r="MKM130" s="161"/>
      <c r="MKN130" s="161"/>
      <c r="MKO130" s="161"/>
      <c r="MKP130" s="161"/>
      <c r="MKQ130" s="161"/>
      <c r="MKR130" s="161"/>
      <c r="MKS130" s="161"/>
      <c r="MKT130" s="161"/>
      <c r="MKU130" s="161"/>
      <c r="MKV130" s="161"/>
      <c r="MKW130" s="161"/>
      <c r="MKX130" s="161"/>
      <c r="MKY130" s="161"/>
      <c r="MKZ130" s="161"/>
      <c r="MLA130" s="161"/>
      <c r="MLB130" s="161"/>
      <c r="MLC130" s="161"/>
      <c r="MLD130" s="161"/>
      <c r="MLE130" s="161"/>
      <c r="MLF130" s="161"/>
      <c r="MLG130" s="161"/>
      <c r="MLH130" s="161"/>
      <c r="MLI130" s="161"/>
      <c r="MLJ130" s="161"/>
      <c r="MLK130" s="161"/>
      <c r="MLL130" s="161"/>
      <c r="MLM130" s="161"/>
      <c r="MLN130" s="161"/>
      <c r="MLO130" s="161"/>
      <c r="MLP130" s="161"/>
      <c r="MLQ130" s="161"/>
      <c r="MLR130" s="161"/>
      <c r="MLS130" s="161"/>
      <c r="MLT130" s="161"/>
      <c r="MLU130" s="161"/>
      <c r="MLV130" s="161"/>
      <c r="MLW130" s="161"/>
      <c r="MLX130" s="161"/>
      <c r="MLY130" s="161"/>
      <c r="MLZ130" s="161"/>
      <c r="MMA130" s="161"/>
      <c r="MMB130" s="161"/>
      <c r="MMC130" s="161"/>
      <c r="MMD130" s="161"/>
      <c r="MME130" s="161"/>
      <c r="MMF130" s="161"/>
      <c r="MMG130" s="161"/>
      <c r="MMH130" s="161"/>
      <c r="MMI130" s="161"/>
      <c r="MMJ130" s="161"/>
      <c r="MMK130" s="161"/>
      <c r="MML130" s="161"/>
      <c r="MMM130" s="161"/>
      <c r="MMN130" s="161"/>
      <c r="MMO130" s="161"/>
      <c r="MMP130" s="161"/>
      <c r="MMQ130" s="161"/>
      <c r="MMR130" s="161"/>
      <c r="MMS130" s="161"/>
      <c r="MMT130" s="161"/>
      <c r="MMU130" s="161"/>
      <c r="MMV130" s="161"/>
      <c r="MMW130" s="161"/>
      <c r="MMX130" s="161"/>
      <c r="MMY130" s="161"/>
      <c r="MMZ130" s="161"/>
      <c r="MNA130" s="161"/>
      <c r="MNB130" s="161"/>
      <c r="MNC130" s="161"/>
      <c r="MND130" s="161"/>
      <c r="MNE130" s="161"/>
      <c r="MNF130" s="161"/>
      <c r="MNG130" s="161"/>
      <c r="MNH130" s="161"/>
      <c r="MNI130" s="161"/>
      <c r="MNJ130" s="161"/>
      <c r="MNK130" s="161"/>
      <c r="MNL130" s="161"/>
      <c r="MNM130" s="161"/>
      <c r="MNN130" s="161"/>
      <c r="MNO130" s="161"/>
      <c r="MNP130" s="161"/>
      <c r="MNQ130" s="161"/>
      <c r="MNR130" s="161"/>
      <c r="MNS130" s="161"/>
      <c r="MNT130" s="161"/>
      <c r="MNU130" s="161"/>
      <c r="MNV130" s="161"/>
      <c r="MNW130" s="161"/>
      <c r="MNX130" s="161"/>
      <c r="MNY130" s="161"/>
      <c r="MNZ130" s="161"/>
      <c r="MOA130" s="161"/>
      <c r="MOB130" s="161"/>
      <c r="MOC130" s="161"/>
      <c r="MOD130" s="161"/>
      <c r="MOE130" s="161"/>
      <c r="MOF130" s="161"/>
      <c r="MOG130" s="161"/>
      <c r="MOH130" s="161"/>
      <c r="MOI130" s="161"/>
      <c r="MOJ130" s="161"/>
      <c r="MOK130" s="161"/>
      <c r="MOL130" s="161"/>
      <c r="MOM130" s="161"/>
      <c r="MON130" s="161"/>
      <c r="MOO130" s="161"/>
      <c r="MOP130" s="161"/>
      <c r="MOQ130" s="161"/>
      <c r="MOR130" s="161"/>
      <c r="MOS130" s="161"/>
      <c r="MOT130" s="161"/>
      <c r="MOU130" s="161"/>
      <c r="MOV130" s="161"/>
      <c r="MOW130" s="161"/>
      <c r="MOX130" s="161"/>
      <c r="MOY130" s="161"/>
      <c r="MOZ130" s="161"/>
      <c r="MPA130" s="161"/>
      <c r="MPB130" s="161"/>
      <c r="MPC130" s="161"/>
      <c r="MPD130" s="161"/>
      <c r="MPE130" s="161"/>
      <c r="MPF130" s="161"/>
      <c r="MPG130" s="161"/>
      <c r="MPH130" s="161"/>
      <c r="MPI130" s="161"/>
      <c r="MPJ130" s="161"/>
      <c r="MPK130" s="161"/>
      <c r="MPL130" s="161"/>
      <c r="MPM130" s="161"/>
      <c r="MPN130" s="161"/>
      <c r="MPO130" s="161"/>
      <c r="MPP130" s="161"/>
      <c r="MPQ130" s="161"/>
      <c r="MPR130" s="161"/>
      <c r="MPS130" s="161"/>
      <c r="MPT130" s="161"/>
      <c r="MPU130" s="161"/>
      <c r="MPV130" s="161"/>
      <c r="MPW130" s="161"/>
      <c r="MPX130" s="161"/>
      <c r="MPY130" s="161"/>
      <c r="MPZ130" s="161"/>
      <c r="MQA130" s="161"/>
      <c r="MQB130" s="161"/>
      <c r="MQC130" s="161"/>
      <c r="MQD130" s="161"/>
      <c r="MQE130" s="161"/>
      <c r="MQF130" s="161"/>
      <c r="MQG130" s="161"/>
      <c r="MQH130" s="161"/>
      <c r="MQI130" s="161"/>
      <c r="MQJ130" s="161"/>
      <c r="MQK130" s="161"/>
      <c r="MQL130" s="161"/>
      <c r="MQM130" s="161"/>
      <c r="MQN130" s="161"/>
      <c r="MQO130" s="161"/>
      <c r="MQP130" s="161"/>
      <c r="MQQ130" s="161"/>
      <c r="MQR130" s="161"/>
      <c r="MQS130" s="161"/>
      <c r="MQT130" s="161"/>
      <c r="MQU130" s="161"/>
      <c r="MQV130" s="161"/>
      <c r="MQW130" s="161"/>
      <c r="MQX130" s="161"/>
      <c r="MQY130" s="161"/>
      <c r="MQZ130" s="161"/>
      <c r="MRA130" s="161"/>
      <c r="MRB130" s="161"/>
      <c r="MRC130" s="161"/>
      <c r="MRD130" s="161"/>
      <c r="MRE130" s="161"/>
      <c r="MRF130" s="161"/>
      <c r="MRG130" s="161"/>
      <c r="MRH130" s="161"/>
      <c r="MRI130" s="161"/>
      <c r="MRJ130" s="161"/>
      <c r="MRK130" s="161"/>
      <c r="MRL130" s="161"/>
      <c r="MRM130" s="161"/>
      <c r="MRN130" s="161"/>
      <c r="MRO130" s="161"/>
      <c r="MRP130" s="161"/>
      <c r="MRQ130" s="161"/>
      <c r="MRR130" s="161"/>
      <c r="MRS130" s="161"/>
      <c r="MRT130" s="161"/>
      <c r="MRU130" s="161"/>
      <c r="MRV130" s="161"/>
      <c r="MRW130" s="161"/>
      <c r="MRX130" s="161"/>
      <c r="MRY130" s="161"/>
      <c r="MRZ130" s="161"/>
      <c r="MSA130" s="161"/>
      <c r="MSB130" s="161"/>
      <c r="MSC130" s="161"/>
      <c r="MSD130" s="161"/>
      <c r="MSE130" s="161"/>
      <c r="MSF130" s="161"/>
      <c r="MSG130" s="161"/>
      <c r="MSH130" s="161"/>
      <c r="MSI130" s="161"/>
      <c r="MSJ130" s="161"/>
      <c r="MSK130" s="161"/>
      <c r="MSL130" s="161"/>
      <c r="MSM130" s="161"/>
      <c r="MSN130" s="161"/>
      <c r="MSO130" s="161"/>
      <c r="MSP130" s="161"/>
      <c r="MSQ130" s="161"/>
      <c r="MSR130" s="161"/>
      <c r="MSS130" s="161"/>
      <c r="MST130" s="161"/>
      <c r="MSU130" s="161"/>
      <c r="MSV130" s="161"/>
      <c r="MSW130" s="161"/>
      <c r="MSX130" s="161"/>
      <c r="MSY130" s="161"/>
      <c r="MSZ130" s="161"/>
      <c r="MTA130" s="161"/>
      <c r="MTB130" s="161"/>
      <c r="MTC130" s="161"/>
      <c r="MTD130" s="161"/>
      <c r="MTE130" s="161"/>
      <c r="MTF130" s="161"/>
      <c r="MTG130" s="161"/>
      <c r="MTH130" s="161"/>
      <c r="MTI130" s="161"/>
      <c r="MTJ130" s="161"/>
      <c r="MTK130" s="161"/>
      <c r="MTL130" s="161"/>
      <c r="MTM130" s="161"/>
      <c r="MTN130" s="161"/>
      <c r="MTO130" s="161"/>
      <c r="MTP130" s="161"/>
      <c r="MTQ130" s="161"/>
      <c r="MTR130" s="161"/>
      <c r="MTS130" s="161"/>
      <c r="MTT130" s="161"/>
      <c r="MTU130" s="161"/>
      <c r="MTV130" s="161"/>
      <c r="MTW130" s="161"/>
      <c r="MTX130" s="161"/>
      <c r="MTY130" s="161"/>
      <c r="MTZ130" s="161"/>
      <c r="MUA130" s="161"/>
      <c r="MUB130" s="161"/>
      <c r="MUC130" s="161"/>
      <c r="MUD130" s="161"/>
      <c r="MUE130" s="161"/>
      <c r="MUF130" s="161"/>
      <c r="MUG130" s="161"/>
      <c r="MUH130" s="161"/>
      <c r="MUI130" s="161"/>
      <c r="MUJ130" s="161"/>
      <c r="MUK130" s="161"/>
      <c r="MUL130" s="161"/>
      <c r="MUM130" s="161"/>
      <c r="MUN130" s="161"/>
      <c r="MUO130" s="161"/>
      <c r="MUP130" s="161"/>
      <c r="MUQ130" s="161"/>
      <c r="MUR130" s="161"/>
      <c r="MUS130" s="161"/>
      <c r="MUT130" s="161"/>
      <c r="MUU130" s="161"/>
      <c r="MUV130" s="161"/>
      <c r="MUW130" s="161"/>
      <c r="MUX130" s="161"/>
      <c r="MUY130" s="161"/>
      <c r="MUZ130" s="161"/>
      <c r="MVA130" s="161"/>
      <c r="MVB130" s="161"/>
      <c r="MVC130" s="161"/>
      <c r="MVD130" s="161"/>
      <c r="MVE130" s="161"/>
      <c r="MVF130" s="161"/>
      <c r="MVG130" s="161"/>
      <c r="MVH130" s="161"/>
      <c r="MVI130" s="161"/>
      <c r="MVJ130" s="161"/>
      <c r="MVK130" s="161"/>
      <c r="MVL130" s="161"/>
      <c r="MVM130" s="161"/>
      <c r="MVN130" s="161"/>
      <c r="MVO130" s="161"/>
      <c r="MVP130" s="161"/>
      <c r="MVQ130" s="161"/>
      <c r="MVR130" s="161"/>
      <c r="MVS130" s="161"/>
      <c r="MVT130" s="161"/>
      <c r="MVU130" s="161"/>
      <c r="MVV130" s="161"/>
      <c r="MVW130" s="161"/>
      <c r="MVX130" s="161"/>
      <c r="MVY130" s="161"/>
      <c r="MVZ130" s="161"/>
      <c r="MWA130" s="161"/>
      <c r="MWB130" s="161"/>
      <c r="MWC130" s="161"/>
      <c r="MWD130" s="161"/>
      <c r="MWE130" s="161"/>
      <c r="MWF130" s="161"/>
      <c r="MWG130" s="161"/>
      <c r="MWH130" s="161"/>
      <c r="MWI130" s="161"/>
      <c r="MWJ130" s="161"/>
      <c r="MWK130" s="161"/>
      <c r="MWL130" s="161"/>
      <c r="MWM130" s="161"/>
      <c r="MWN130" s="161"/>
      <c r="MWO130" s="161"/>
      <c r="MWP130" s="161"/>
      <c r="MWQ130" s="161"/>
      <c r="MWR130" s="161"/>
      <c r="MWS130" s="161"/>
      <c r="MWT130" s="161"/>
      <c r="MWU130" s="161"/>
      <c r="MWV130" s="161"/>
      <c r="MWW130" s="161"/>
      <c r="MWX130" s="161"/>
      <c r="MWY130" s="161"/>
      <c r="MWZ130" s="161"/>
      <c r="MXA130" s="161"/>
      <c r="MXB130" s="161"/>
      <c r="MXC130" s="161"/>
      <c r="MXD130" s="161"/>
      <c r="MXE130" s="161"/>
      <c r="MXF130" s="161"/>
      <c r="MXG130" s="161"/>
      <c r="MXH130" s="161"/>
      <c r="MXI130" s="161"/>
      <c r="MXJ130" s="161"/>
      <c r="MXK130" s="161"/>
      <c r="MXL130" s="161"/>
      <c r="MXM130" s="161"/>
      <c r="MXN130" s="161"/>
      <c r="MXO130" s="161"/>
      <c r="MXP130" s="161"/>
      <c r="MXQ130" s="161"/>
      <c r="MXR130" s="161"/>
      <c r="MXS130" s="161"/>
      <c r="MXT130" s="161"/>
      <c r="MXU130" s="161"/>
      <c r="MXV130" s="161"/>
      <c r="MXW130" s="161"/>
      <c r="MXX130" s="161"/>
      <c r="MXY130" s="161"/>
      <c r="MXZ130" s="161"/>
      <c r="MYA130" s="161"/>
      <c r="MYB130" s="161"/>
      <c r="MYC130" s="161"/>
      <c r="MYD130" s="161"/>
      <c r="MYE130" s="161"/>
      <c r="MYF130" s="161"/>
      <c r="MYG130" s="161"/>
      <c r="MYH130" s="161"/>
      <c r="MYI130" s="161"/>
      <c r="MYJ130" s="161"/>
      <c r="MYK130" s="161"/>
      <c r="MYL130" s="161"/>
      <c r="MYM130" s="161"/>
      <c r="MYN130" s="161"/>
      <c r="MYO130" s="161"/>
      <c r="MYP130" s="161"/>
      <c r="MYQ130" s="161"/>
      <c r="MYR130" s="161"/>
      <c r="MYS130" s="161"/>
      <c r="MYT130" s="161"/>
      <c r="MYU130" s="161"/>
      <c r="MYV130" s="161"/>
      <c r="MYW130" s="161"/>
      <c r="MYX130" s="161"/>
      <c r="MYY130" s="161"/>
      <c r="MYZ130" s="161"/>
      <c r="MZA130" s="161"/>
      <c r="MZB130" s="161"/>
      <c r="MZC130" s="161"/>
      <c r="MZD130" s="161"/>
      <c r="MZE130" s="161"/>
      <c r="MZF130" s="161"/>
      <c r="MZG130" s="161"/>
      <c r="MZH130" s="161"/>
      <c r="MZI130" s="161"/>
      <c r="MZJ130" s="161"/>
      <c r="MZK130" s="161"/>
      <c r="MZL130" s="161"/>
      <c r="MZM130" s="161"/>
      <c r="MZN130" s="161"/>
      <c r="MZO130" s="161"/>
      <c r="MZP130" s="161"/>
      <c r="MZQ130" s="161"/>
      <c r="MZR130" s="161"/>
      <c r="MZS130" s="161"/>
      <c r="MZT130" s="161"/>
      <c r="MZU130" s="161"/>
      <c r="MZV130" s="161"/>
      <c r="MZW130" s="161"/>
      <c r="MZX130" s="161"/>
      <c r="MZY130" s="161"/>
      <c r="MZZ130" s="161"/>
      <c r="NAA130" s="161"/>
      <c r="NAB130" s="161"/>
      <c r="NAC130" s="161"/>
      <c r="NAD130" s="161"/>
      <c r="NAE130" s="161"/>
      <c r="NAF130" s="161"/>
      <c r="NAG130" s="161"/>
      <c r="NAH130" s="161"/>
      <c r="NAI130" s="161"/>
      <c r="NAJ130" s="161"/>
      <c r="NAK130" s="161"/>
      <c r="NAL130" s="161"/>
      <c r="NAM130" s="161"/>
      <c r="NAN130" s="161"/>
      <c r="NAO130" s="161"/>
      <c r="NAP130" s="161"/>
      <c r="NAQ130" s="161"/>
      <c r="NAR130" s="161"/>
      <c r="NAS130" s="161"/>
      <c r="NAT130" s="161"/>
      <c r="NAU130" s="161"/>
      <c r="NAV130" s="161"/>
      <c r="NAW130" s="161"/>
      <c r="NAX130" s="161"/>
      <c r="NAY130" s="161"/>
      <c r="NAZ130" s="161"/>
      <c r="NBA130" s="161"/>
      <c r="NBB130" s="161"/>
      <c r="NBC130" s="161"/>
      <c r="NBD130" s="161"/>
      <c r="NBE130" s="161"/>
      <c r="NBF130" s="161"/>
      <c r="NBG130" s="161"/>
      <c r="NBH130" s="161"/>
      <c r="NBI130" s="161"/>
      <c r="NBJ130" s="161"/>
      <c r="NBK130" s="161"/>
      <c r="NBL130" s="161"/>
      <c r="NBM130" s="161"/>
      <c r="NBN130" s="161"/>
      <c r="NBO130" s="161"/>
      <c r="NBP130" s="161"/>
      <c r="NBQ130" s="161"/>
      <c r="NBR130" s="161"/>
      <c r="NBS130" s="161"/>
      <c r="NBT130" s="161"/>
      <c r="NBU130" s="161"/>
      <c r="NBV130" s="161"/>
      <c r="NBW130" s="161"/>
      <c r="NBX130" s="161"/>
      <c r="NBY130" s="161"/>
      <c r="NBZ130" s="161"/>
      <c r="NCA130" s="161"/>
      <c r="NCB130" s="161"/>
      <c r="NCC130" s="161"/>
      <c r="NCD130" s="161"/>
      <c r="NCE130" s="161"/>
      <c r="NCF130" s="161"/>
      <c r="NCG130" s="161"/>
      <c r="NCH130" s="161"/>
      <c r="NCI130" s="161"/>
      <c r="NCJ130" s="161"/>
      <c r="NCK130" s="161"/>
      <c r="NCL130" s="161"/>
      <c r="NCM130" s="161"/>
      <c r="NCN130" s="161"/>
      <c r="NCO130" s="161"/>
      <c r="NCP130" s="161"/>
      <c r="NCQ130" s="161"/>
      <c r="NCR130" s="161"/>
      <c r="NCS130" s="161"/>
      <c r="NCT130" s="161"/>
      <c r="NCU130" s="161"/>
      <c r="NCV130" s="161"/>
      <c r="NCW130" s="161"/>
      <c r="NCX130" s="161"/>
      <c r="NCY130" s="161"/>
      <c r="NCZ130" s="161"/>
      <c r="NDA130" s="161"/>
      <c r="NDB130" s="161"/>
      <c r="NDC130" s="161"/>
      <c r="NDD130" s="161"/>
      <c r="NDE130" s="161"/>
      <c r="NDF130" s="161"/>
      <c r="NDG130" s="161"/>
      <c r="NDH130" s="161"/>
      <c r="NDI130" s="161"/>
      <c r="NDJ130" s="161"/>
      <c r="NDK130" s="161"/>
      <c r="NDL130" s="161"/>
      <c r="NDM130" s="161"/>
      <c r="NDN130" s="161"/>
      <c r="NDO130" s="161"/>
      <c r="NDP130" s="161"/>
      <c r="NDQ130" s="161"/>
      <c r="NDR130" s="161"/>
      <c r="NDS130" s="161"/>
      <c r="NDT130" s="161"/>
      <c r="NDU130" s="161"/>
      <c r="NDV130" s="161"/>
      <c r="NDW130" s="161"/>
      <c r="NDX130" s="161"/>
      <c r="NDY130" s="161"/>
      <c r="NDZ130" s="161"/>
      <c r="NEA130" s="161"/>
      <c r="NEB130" s="161"/>
      <c r="NEC130" s="161"/>
      <c r="NED130" s="161"/>
      <c r="NEE130" s="161"/>
      <c r="NEF130" s="161"/>
      <c r="NEG130" s="161"/>
      <c r="NEH130" s="161"/>
      <c r="NEI130" s="161"/>
      <c r="NEJ130" s="161"/>
      <c r="NEK130" s="161"/>
      <c r="NEL130" s="161"/>
      <c r="NEM130" s="161"/>
      <c r="NEN130" s="161"/>
      <c r="NEO130" s="161"/>
      <c r="NEP130" s="161"/>
      <c r="NEQ130" s="161"/>
      <c r="NER130" s="161"/>
      <c r="NES130" s="161"/>
      <c r="NET130" s="161"/>
      <c r="NEU130" s="161"/>
      <c r="NEV130" s="161"/>
      <c r="NEW130" s="161"/>
      <c r="NEX130" s="161"/>
      <c r="NEY130" s="161"/>
      <c r="NEZ130" s="161"/>
      <c r="NFA130" s="161"/>
      <c r="NFB130" s="161"/>
      <c r="NFC130" s="161"/>
      <c r="NFD130" s="161"/>
      <c r="NFE130" s="161"/>
      <c r="NFF130" s="161"/>
      <c r="NFG130" s="161"/>
      <c r="NFH130" s="161"/>
      <c r="NFI130" s="161"/>
      <c r="NFJ130" s="161"/>
      <c r="NFK130" s="161"/>
      <c r="NFL130" s="161"/>
      <c r="NFM130" s="161"/>
      <c r="NFN130" s="161"/>
      <c r="NFO130" s="161"/>
      <c r="NFP130" s="161"/>
      <c r="NFQ130" s="161"/>
      <c r="NFR130" s="161"/>
      <c r="NFS130" s="161"/>
      <c r="NFT130" s="161"/>
      <c r="NFU130" s="161"/>
      <c r="NFV130" s="161"/>
      <c r="NFW130" s="161"/>
      <c r="NFX130" s="161"/>
      <c r="NFY130" s="161"/>
      <c r="NFZ130" s="161"/>
      <c r="NGA130" s="161"/>
      <c r="NGB130" s="161"/>
      <c r="NGC130" s="161"/>
      <c r="NGD130" s="161"/>
      <c r="NGE130" s="161"/>
      <c r="NGF130" s="161"/>
      <c r="NGG130" s="161"/>
      <c r="NGH130" s="161"/>
      <c r="NGI130" s="161"/>
      <c r="NGJ130" s="161"/>
      <c r="NGK130" s="161"/>
      <c r="NGL130" s="161"/>
      <c r="NGM130" s="161"/>
      <c r="NGN130" s="161"/>
      <c r="NGO130" s="161"/>
      <c r="NGP130" s="161"/>
      <c r="NGQ130" s="161"/>
      <c r="NGR130" s="161"/>
      <c r="NGS130" s="161"/>
      <c r="NGT130" s="161"/>
      <c r="NGU130" s="161"/>
      <c r="NGV130" s="161"/>
      <c r="NGW130" s="161"/>
      <c r="NGX130" s="161"/>
      <c r="NGY130" s="161"/>
      <c r="NGZ130" s="161"/>
      <c r="NHA130" s="161"/>
      <c r="NHB130" s="161"/>
      <c r="NHC130" s="161"/>
      <c r="NHD130" s="161"/>
      <c r="NHE130" s="161"/>
      <c r="NHF130" s="161"/>
      <c r="NHG130" s="161"/>
      <c r="NHH130" s="161"/>
      <c r="NHI130" s="161"/>
      <c r="NHJ130" s="161"/>
      <c r="NHK130" s="161"/>
      <c r="NHL130" s="161"/>
      <c r="NHM130" s="161"/>
      <c r="NHN130" s="161"/>
      <c r="NHO130" s="161"/>
      <c r="NHP130" s="161"/>
      <c r="NHQ130" s="161"/>
      <c r="NHR130" s="161"/>
      <c r="NHS130" s="161"/>
      <c r="NHT130" s="161"/>
      <c r="NHU130" s="161"/>
      <c r="NHV130" s="161"/>
      <c r="NHW130" s="161"/>
      <c r="NHX130" s="161"/>
      <c r="NHY130" s="161"/>
      <c r="NHZ130" s="161"/>
      <c r="NIA130" s="161"/>
      <c r="NIB130" s="161"/>
      <c r="NIC130" s="161"/>
      <c r="NID130" s="161"/>
      <c r="NIE130" s="161"/>
      <c r="NIF130" s="161"/>
      <c r="NIG130" s="161"/>
      <c r="NIH130" s="161"/>
      <c r="NII130" s="161"/>
      <c r="NIJ130" s="161"/>
      <c r="NIK130" s="161"/>
      <c r="NIL130" s="161"/>
      <c r="NIM130" s="161"/>
      <c r="NIN130" s="161"/>
      <c r="NIO130" s="161"/>
      <c r="NIP130" s="161"/>
      <c r="NIQ130" s="161"/>
      <c r="NIR130" s="161"/>
      <c r="NIS130" s="161"/>
      <c r="NIT130" s="161"/>
      <c r="NIU130" s="161"/>
      <c r="NIV130" s="161"/>
      <c r="NIW130" s="161"/>
      <c r="NIX130" s="161"/>
      <c r="NIY130" s="161"/>
      <c r="NIZ130" s="161"/>
      <c r="NJA130" s="161"/>
      <c r="NJB130" s="161"/>
      <c r="NJC130" s="161"/>
      <c r="NJD130" s="161"/>
      <c r="NJE130" s="161"/>
      <c r="NJF130" s="161"/>
      <c r="NJG130" s="161"/>
      <c r="NJH130" s="161"/>
      <c r="NJI130" s="161"/>
      <c r="NJJ130" s="161"/>
      <c r="NJK130" s="161"/>
      <c r="NJL130" s="161"/>
      <c r="NJM130" s="161"/>
      <c r="NJN130" s="161"/>
      <c r="NJO130" s="161"/>
      <c r="NJP130" s="161"/>
      <c r="NJQ130" s="161"/>
      <c r="NJR130" s="161"/>
      <c r="NJS130" s="161"/>
      <c r="NJT130" s="161"/>
      <c r="NJU130" s="161"/>
      <c r="NJV130" s="161"/>
      <c r="NJW130" s="161"/>
      <c r="NJX130" s="161"/>
      <c r="NJY130" s="161"/>
      <c r="NJZ130" s="161"/>
      <c r="NKA130" s="161"/>
      <c r="NKB130" s="161"/>
      <c r="NKC130" s="161"/>
      <c r="NKD130" s="161"/>
      <c r="NKE130" s="161"/>
      <c r="NKF130" s="161"/>
      <c r="NKG130" s="161"/>
      <c r="NKH130" s="161"/>
      <c r="NKI130" s="161"/>
      <c r="NKJ130" s="161"/>
      <c r="NKK130" s="161"/>
      <c r="NKL130" s="161"/>
      <c r="NKM130" s="161"/>
      <c r="NKN130" s="161"/>
      <c r="NKO130" s="161"/>
      <c r="NKP130" s="161"/>
      <c r="NKQ130" s="161"/>
      <c r="NKR130" s="161"/>
      <c r="NKS130" s="161"/>
      <c r="NKT130" s="161"/>
      <c r="NKU130" s="161"/>
      <c r="NKV130" s="161"/>
      <c r="NKW130" s="161"/>
      <c r="NKX130" s="161"/>
      <c r="NKY130" s="161"/>
      <c r="NKZ130" s="161"/>
      <c r="NLA130" s="161"/>
      <c r="NLB130" s="161"/>
      <c r="NLC130" s="161"/>
      <c r="NLD130" s="161"/>
      <c r="NLE130" s="161"/>
      <c r="NLF130" s="161"/>
      <c r="NLG130" s="161"/>
      <c r="NLH130" s="161"/>
      <c r="NLI130" s="161"/>
      <c r="NLJ130" s="161"/>
      <c r="NLK130" s="161"/>
      <c r="NLL130" s="161"/>
      <c r="NLM130" s="161"/>
      <c r="NLN130" s="161"/>
      <c r="NLO130" s="161"/>
      <c r="NLP130" s="161"/>
      <c r="NLQ130" s="161"/>
      <c r="NLR130" s="161"/>
      <c r="NLS130" s="161"/>
      <c r="NLT130" s="161"/>
      <c r="NLU130" s="161"/>
      <c r="NLV130" s="161"/>
      <c r="NLW130" s="161"/>
      <c r="NLX130" s="161"/>
      <c r="NLY130" s="161"/>
      <c r="NLZ130" s="161"/>
      <c r="NMA130" s="161"/>
      <c r="NMB130" s="161"/>
      <c r="NMC130" s="161"/>
      <c r="NMD130" s="161"/>
      <c r="NME130" s="161"/>
      <c r="NMF130" s="161"/>
      <c r="NMG130" s="161"/>
      <c r="NMH130" s="161"/>
      <c r="NMI130" s="161"/>
      <c r="NMJ130" s="161"/>
      <c r="NMK130" s="161"/>
      <c r="NML130" s="161"/>
      <c r="NMM130" s="161"/>
      <c r="NMN130" s="161"/>
      <c r="NMO130" s="161"/>
      <c r="NMP130" s="161"/>
      <c r="NMQ130" s="161"/>
      <c r="NMR130" s="161"/>
      <c r="NMS130" s="161"/>
      <c r="NMT130" s="161"/>
      <c r="NMU130" s="161"/>
      <c r="NMV130" s="161"/>
      <c r="NMW130" s="161"/>
      <c r="NMX130" s="161"/>
      <c r="NMY130" s="161"/>
      <c r="NMZ130" s="161"/>
      <c r="NNA130" s="161"/>
      <c r="NNB130" s="161"/>
      <c r="NNC130" s="161"/>
      <c r="NND130" s="161"/>
      <c r="NNE130" s="161"/>
      <c r="NNF130" s="161"/>
      <c r="NNG130" s="161"/>
      <c r="NNH130" s="161"/>
      <c r="NNI130" s="161"/>
      <c r="NNJ130" s="161"/>
      <c r="NNK130" s="161"/>
      <c r="NNL130" s="161"/>
      <c r="NNM130" s="161"/>
      <c r="NNN130" s="161"/>
      <c r="NNO130" s="161"/>
      <c r="NNP130" s="161"/>
      <c r="NNQ130" s="161"/>
      <c r="NNR130" s="161"/>
      <c r="NNS130" s="161"/>
      <c r="NNT130" s="161"/>
      <c r="NNU130" s="161"/>
      <c r="NNV130" s="161"/>
      <c r="NNW130" s="161"/>
      <c r="NNX130" s="161"/>
      <c r="NNY130" s="161"/>
      <c r="NNZ130" s="161"/>
      <c r="NOA130" s="161"/>
      <c r="NOB130" s="161"/>
      <c r="NOC130" s="161"/>
      <c r="NOD130" s="161"/>
      <c r="NOE130" s="161"/>
      <c r="NOF130" s="161"/>
      <c r="NOG130" s="161"/>
      <c r="NOH130" s="161"/>
      <c r="NOI130" s="161"/>
      <c r="NOJ130" s="161"/>
      <c r="NOK130" s="161"/>
      <c r="NOL130" s="161"/>
      <c r="NOM130" s="161"/>
      <c r="NON130" s="161"/>
      <c r="NOO130" s="161"/>
      <c r="NOP130" s="161"/>
      <c r="NOQ130" s="161"/>
      <c r="NOR130" s="161"/>
      <c r="NOS130" s="161"/>
      <c r="NOT130" s="161"/>
      <c r="NOU130" s="161"/>
      <c r="NOV130" s="161"/>
      <c r="NOW130" s="161"/>
      <c r="NOX130" s="161"/>
      <c r="NOY130" s="161"/>
      <c r="NOZ130" s="161"/>
      <c r="NPA130" s="161"/>
      <c r="NPB130" s="161"/>
      <c r="NPC130" s="161"/>
      <c r="NPD130" s="161"/>
      <c r="NPE130" s="161"/>
      <c r="NPF130" s="161"/>
      <c r="NPG130" s="161"/>
      <c r="NPH130" s="161"/>
      <c r="NPI130" s="161"/>
      <c r="NPJ130" s="161"/>
      <c r="NPK130" s="161"/>
      <c r="NPL130" s="161"/>
      <c r="NPM130" s="161"/>
      <c r="NPN130" s="161"/>
      <c r="NPO130" s="161"/>
      <c r="NPP130" s="161"/>
      <c r="NPQ130" s="161"/>
      <c r="NPR130" s="161"/>
      <c r="NPS130" s="161"/>
      <c r="NPT130" s="161"/>
      <c r="NPU130" s="161"/>
      <c r="NPV130" s="161"/>
      <c r="NPW130" s="161"/>
      <c r="NPX130" s="161"/>
      <c r="NPY130" s="161"/>
      <c r="NPZ130" s="161"/>
      <c r="NQA130" s="161"/>
      <c r="NQB130" s="161"/>
      <c r="NQC130" s="161"/>
      <c r="NQD130" s="161"/>
      <c r="NQE130" s="161"/>
      <c r="NQF130" s="161"/>
      <c r="NQG130" s="161"/>
      <c r="NQH130" s="161"/>
      <c r="NQI130" s="161"/>
      <c r="NQJ130" s="161"/>
      <c r="NQK130" s="161"/>
      <c r="NQL130" s="161"/>
      <c r="NQM130" s="161"/>
      <c r="NQN130" s="161"/>
      <c r="NQO130" s="161"/>
      <c r="NQP130" s="161"/>
      <c r="NQQ130" s="161"/>
      <c r="NQR130" s="161"/>
      <c r="NQS130" s="161"/>
      <c r="NQT130" s="161"/>
      <c r="NQU130" s="161"/>
      <c r="NQV130" s="161"/>
      <c r="NQW130" s="161"/>
      <c r="NQX130" s="161"/>
      <c r="NQY130" s="161"/>
      <c r="NQZ130" s="161"/>
      <c r="NRA130" s="161"/>
      <c r="NRB130" s="161"/>
      <c r="NRC130" s="161"/>
      <c r="NRD130" s="161"/>
      <c r="NRE130" s="161"/>
      <c r="NRF130" s="161"/>
      <c r="NRG130" s="161"/>
      <c r="NRH130" s="161"/>
      <c r="NRI130" s="161"/>
      <c r="NRJ130" s="161"/>
      <c r="NRK130" s="161"/>
      <c r="NRL130" s="161"/>
      <c r="NRM130" s="161"/>
      <c r="NRN130" s="161"/>
      <c r="NRO130" s="161"/>
      <c r="NRP130" s="161"/>
      <c r="NRQ130" s="161"/>
      <c r="NRR130" s="161"/>
      <c r="NRS130" s="161"/>
      <c r="NRT130" s="161"/>
      <c r="NRU130" s="161"/>
      <c r="NRV130" s="161"/>
      <c r="NRW130" s="161"/>
      <c r="NRX130" s="161"/>
      <c r="NRY130" s="161"/>
      <c r="NRZ130" s="161"/>
      <c r="NSA130" s="161"/>
      <c r="NSB130" s="161"/>
      <c r="NSC130" s="161"/>
      <c r="NSD130" s="161"/>
      <c r="NSE130" s="161"/>
      <c r="NSF130" s="161"/>
      <c r="NSG130" s="161"/>
      <c r="NSH130" s="161"/>
      <c r="NSI130" s="161"/>
      <c r="NSJ130" s="161"/>
      <c r="NSK130" s="161"/>
      <c r="NSL130" s="161"/>
      <c r="NSM130" s="161"/>
      <c r="NSN130" s="161"/>
      <c r="NSO130" s="161"/>
      <c r="NSP130" s="161"/>
      <c r="NSQ130" s="161"/>
      <c r="NSR130" s="161"/>
      <c r="NSS130" s="161"/>
      <c r="NST130" s="161"/>
      <c r="NSU130" s="161"/>
      <c r="NSV130" s="161"/>
      <c r="NSW130" s="161"/>
      <c r="NSX130" s="161"/>
      <c r="NSY130" s="161"/>
      <c r="NSZ130" s="161"/>
      <c r="NTA130" s="161"/>
      <c r="NTB130" s="161"/>
      <c r="NTC130" s="161"/>
      <c r="NTD130" s="161"/>
      <c r="NTE130" s="161"/>
      <c r="NTF130" s="161"/>
      <c r="NTG130" s="161"/>
      <c r="NTH130" s="161"/>
      <c r="NTI130" s="161"/>
      <c r="NTJ130" s="161"/>
      <c r="NTK130" s="161"/>
      <c r="NTL130" s="161"/>
      <c r="NTM130" s="161"/>
      <c r="NTN130" s="161"/>
      <c r="NTO130" s="161"/>
      <c r="NTP130" s="161"/>
      <c r="NTQ130" s="161"/>
      <c r="NTR130" s="161"/>
      <c r="NTS130" s="161"/>
      <c r="NTT130" s="161"/>
      <c r="NTU130" s="161"/>
      <c r="NTV130" s="161"/>
      <c r="NTW130" s="161"/>
      <c r="NTX130" s="161"/>
      <c r="NTY130" s="161"/>
      <c r="NTZ130" s="161"/>
      <c r="NUA130" s="161"/>
      <c r="NUB130" s="161"/>
      <c r="NUC130" s="161"/>
      <c r="NUD130" s="161"/>
      <c r="NUE130" s="161"/>
      <c r="NUF130" s="161"/>
      <c r="NUG130" s="161"/>
      <c r="NUH130" s="161"/>
      <c r="NUI130" s="161"/>
      <c r="NUJ130" s="161"/>
      <c r="NUK130" s="161"/>
      <c r="NUL130" s="161"/>
      <c r="NUM130" s="161"/>
      <c r="NUN130" s="161"/>
      <c r="NUO130" s="161"/>
      <c r="NUP130" s="161"/>
      <c r="NUQ130" s="161"/>
      <c r="NUR130" s="161"/>
      <c r="NUS130" s="161"/>
      <c r="NUT130" s="161"/>
      <c r="NUU130" s="161"/>
      <c r="NUV130" s="161"/>
      <c r="NUW130" s="161"/>
      <c r="NUX130" s="161"/>
      <c r="NUY130" s="161"/>
      <c r="NUZ130" s="161"/>
      <c r="NVA130" s="161"/>
      <c r="NVB130" s="161"/>
      <c r="NVC130" s="161"/>
      <c r="NVD130" s="161"/>
      <c r="NVE130" s="161"/>
      <c r="NVF130" s="161"/>
      <c r="NVG130" s="161"/>
      <c r="NVH130" s="161"/>
      <c r="NVI130" s="161"/>
      <c r="NVJ130" s="161"/>
      <c r="NVK130" s="161"/>
      <c r="NVL130" s="161"/>
      <c r="NVM130" s="161"/>
      <c r="NVN130" s="161"/>
      <c r="NVO130" s="161"/>
      <c r="NVP130" s="161"/>
      <c r="NVQ130" s="161"/>
      <c r="NVR130" s="161"/>
      <c r="NVS130" s="161"/>
      <c r="NVT130" s="161"/>
      <c r="NVU130" s="161"/>
      <c r="NVV130" s="161"/>
      <c r="NVW130" s="161"/>
      <c r="NVX130" s="161"/>
      <c r="NVY130" s="161"/>
      <c r="NVZ130" s="161"/>
      <c r="NWA130" s="161"/>
      <c r="NWB130" s="161"/>
      <c r="NWC130" s="161"/>
      <c r="NWD130" s="161"/>
      <c r="NWE130" s="161"/>
      <c r="NWF130" s="161"/>
      <c r="NWG130" s="161"/>
      <c r="NWH130" s="161"/>
      <c r="NWI130" s="161"/>
      <c r="NWJ130" s="161"/>
      <c r="NWK130" s="161"/>
      <c r="NWL130" s="161"/>
      <c r="NWM130" s="161"/>
      <c r="NWN130" s="161"/>
      <c r="NWO130" s="161"/>
      <c r="NWP130" s="161"/>
      <c r="NWQ130" s="161"/>
      <c r="NWR130" s="161"/>
      <c r="NWS130" s="161"/>
      <c r="NWT130" s="161"/>
      <c r="NWU130" s="161"/>
      <c r="NWV130" s="161"/>
      <c r="NWW130" s="161"/>
      <c r="NWX130" s="161"/>
      <c r="NWY130" s="161"/>
      <c r="NWZ130" s="161"/>
      <c r="NXA130" s="161"/>
      <c r="NXB130" s="161"/>
      <c r="NXC130" s="161"/>
      <c r="NXD130" s="161"/>
      <c r="NXE130" s="161"/>
      <c r="NXF130" s="161"/>
      <c r="NXG130" s="161"/>
      <c r="NXH130" s="161"/>
      <c r="NXI130" s="161"/>
      <c r="NXJ130" s="161"/>
      <c r="NXK130" s="161"/>
      <c r="NXL130" s="161"/>
      <c r="NXM130" s="161"/>
      <c r="NXN130" s="161"/>
      <c r="NXO130" s="161"/>
      <c r="NXP130" s="161"/>
      <c r="NXQ130" s="161"/>
      <c r="NXR130" s="161"/>
      <c r="NXS130" s="161"/>
      <c r="NXT130" s="161"/>
      <c r="NXU130" s="161"/>
      <c r="NXV130" s="161"/>
      <c r="NXW130" s="161"/>
      <c r="NXX130" s="161"/>
      <c r="NXY130" s="161"/>
      <c r="NXZ130" s="161"/>
      <c r="NYA130" s="161"/>
      <c r="NYB130" s="161"/>
      <c r="NYC130" s="161"/>
      <c r="NYD130" s="161"/>
      <c r="NYE130" s="161"/>
      <c r="NYF130" s="161"/>
      <c r="NYG130" s="161"/>
      <c r="NYH130" s="161"/>
      <c r="NYI130" s="161"/>
      <c r="NYJ130" s="161"/>
      <c r="NYK130" s="161"/>
      <c r="NYL130" s="161"/>
      <c r="NYM130" s="161"/>
      <c r="NYN130" s="161"/>
      <c r="NYO130" s="161"/>
      <c r="NYP130" s="161"/>
      <c r="NYQ130" s="161"/>
      <c r="NYR130" s="161"/>
      <c r="NYS130" s="161"/>
      <c r="NYT130" s="161"/>
      <c r="NYU130" s="161"/>
      <c r="NYV130" s="161"/>
      <c r="NYW130" s="161"/>
      <c r="NYX130" s="161"/>
      <c r="NYY130" s="161"/>
      <c r="NYZ130" s="161"/>
      <c r="NZA130" s="161"/>
      <c r="NZB130" s="161"/>
      <c r="NZC130" s="161"/>
      <c r="NZD130" s="161"/>
      <c r="NZE130" s="161"/>
      <c r="NZF130" s="161"/>
      <c r="NZG130" s="161"/>
      <c r="NZH130" s="161"/>
      <c r="NZI130" s="161"/>
      <c r="NZJ130" s="161"/>
      <c r="NZK130" s="161"/>
      <c r="NZL130" s="161"/>
      <c r="NZM130" s="161"/>
      <c r="NZN130" s="161"/>
      <c r="NZO130" s="161"/>
      <c r="NZP130" s="161"/>
      <c r="NZQ130" s="161"/>
      <c r="NZR130" s="161"/>
      <c r="NZS130" s="161"/>
      <c r="NZT130" s="161"/>
      <c r="NZU130" s="161"/>
      <c r="NZV130" s="161"/>
      <c r="NZW130" s="161"/>
      <c r="NZX130" s="161"/>
      <c r="NZY130" s="161"/>
      <c r="NZZ130" s="161"/>
      <c r="OAA130" s="161"/>
      <c r="OAB130" s="161"/>
      <c r="OAC130" s="161"/>
      <c r="OAD130" s="161"/>
      <c r="OAE130" s="161"/>
      <c r="OAF130" s="161"/>
      <c r="OAG130" s="161"/>
      <c r="OAH130" s="161"/>
      <c r="OAI130" s="161"/>
      <c r="OAJ130" s="161"/>
      <c r="OAK130" s="161"/>
      <c r="OAL130" s="161"/>
      <c r="OAM130" s="161"/>
      <c r="OAN130" s="161"/>
      <c r="OAO130" s="161"/>
      <c r="OAP130" s="161"/>
      <c r="OAQ130" s="161"/>
      <c r="OAR130" s="161"/>
      <c r="OAS130" s="161"/>
      <c r="OAT130" s="161"/>
      <c r="OAU130" s="161"/>
      <c r="OAV130" s="161"/>
      <c r="OAW130" s="161"/>
      <c r="OAX130" s="161"/>
      <c r="OAY130" s="161"/>
      <c r="OAZ130" s="161"/>
      <c r="OBA130" s="161"/>
      <c r="OBB130" s="161"/>
      <c r="OBC130" s="161"/>
      <c r="OBD130" s="161"/>
      <c r="OBE130" s="161"/>
      <c r="OBF130" s="161"/>
      <c r="OBG130" s="161"/>
      <c r="OBH130" s="161"/>
      <c r="OBI130" s="161"/>
      <c r="OBJ130" s="161"/>
      <c r="OBK130" s="161"/>
      <c r="OBL130" s="161"/>
      <c r="OBM130" s="161"/>
      <c r="OBN130" s="161"/>
      <c r="OBO130" s="161"/>
      <c r="OBP130" s="161"/>
      <c r="OBQ130" s="161"/>
      <c r="OBR130" s="161"/>
      <c r="OBS130" s="161"/>
      <c r="OBT130" s="161"/>
      <c r="OBU130" s="161"/>
      <c r="OBV130" s="161"/>
      <c r="OBW130" s="161"/>
      <c r="OBX130" s="161"/>
      <c r="OBY130" s="161"/>
      <c r="OBZ130" s="161"/>
      <c r="OCA130" s="161"/>
      <c r="OCB130" s="161"/>
      <c r="OCC130" s="161"/>
      <c r="OCD130" s="161"/>
      <c r="OCE130" s="161"/>
      <c r="OCF130" s="161"/>
      <c r="OCG130" s="161"/>
      <c r="OCH130" s="161"/>
      <c r="OCI130" s="161"/>
      <c r="OCJ130" s="161"/>
      <c r="OCK130" s="161"/>
      <c r="OCL130" s="161"/>
      <c r="OCM130" s="161"/>
      <c r="OCN130" s="161"/>
      <c r="OCO130" s="161"/>
      <c r="OCP130" s="161"/>
      <c r="OCQ130" s="161"/>
      <c r="OCR130" s="161"/>
      <c r="OCS130" s="161"/>
      <c r="OCT130" s="161"/>
      <c r="OCU130" s="161"/>
      <c r="OCV130" s="161"/>
      <c r="OCW130" s="161"/>
      <c r="OCX130" s="161"/>
      <c r="OCY130" s="161"/>
      <c r="OCZ130" s="161"/>
      <c r="ODA130" s="161"/>
      <c r="ODB130" s="161"/>
      <c r="ODC130" s="161"/>
      <c r="ODD130" s="161"/>
      <c r="ODE130" s="161"/>
      <c r="ODF130" s="161"/>
      <c r="ODG130" s="161"/>
      <c r="ODH130" s="161"/>
      <c r="ODI130" s="161"/>
      <c r="ODJ130" s="161"/>
      <c r="ODK130" s="161"/>
      <c r="ODL130" s="161"/>
      <c r="ODM130" s="161"/>
      <c r="ODN130" s="161"/>
      <c r="ODO130" s="161"/>
      <c r="ODP130" s="161"/>
      <c r="ODQ130" s="161"/>
      <c r="ODR130" s="161"/>
      <c r="ODS130" s="161"/>
      <c r="ODT130" s="161"/>
      <c r="ODU130" s="161"/>
      <c r="ODV130" s="161"/>
      <c r="ODW130" s="161"/>
      <c r="ODX130" s="161"/>
      <c r="ODY130" s="161"/>
      <c r="ODZ130" s="161"/>
      <c r="OEA130" s="161"/>
      <c r="OEB130" s="161"/>
      <c r="OEC130" s="161"/>
      <c r="OED130" s="161"/>
      <c r="OEE130" s="161"/>
      <c r="OEF130" s="161"/>
      <c r="OEG130" s="161"/>
      <c r="OEH130" s="161"/>
      <c r="OEI130" s="161"/>
      <c r="OEJ130" s="161"/>
      <c r="OEK130" s="161"/>
      <c r="OEL130" s="161"/>
      <c r="OEM130" s="161"/>
      <c r="OEN130" s="161"/>
      <c r="OEO130" s="161"/>
      <c r="OEP130" s="161"/>
      <c r="OEQ130" s="161"/>
      <c r="OER130" s="161"/>
      <c r="OES130" s="161"/>
      <c r="OET130" s="161"/>
      <c r="OEU130" s="161"/>
      <c r="OEV130" s="161"/>
      <c r="OEW130" s="161"/>
      <c r="OEX130" s="161"/>
      <c r="OEY130" s="161"/>
      <c r="OEZ130" s="161"/>
      <c r="OFA130" s="161"/>
      <c r="OFB130" s="161"/>
      <c r="OFC130" s="161"/>
      <c r="OFD130" s="161"/>
      <c r="OFE130" s="161"/>
      <c r="OFF130" s="161"/>
      <c r="OFG130" s="161"/>
      <c r="OFH130" s="161"/>
      <c r="OFI130" s="161"/>
      <c r="OFJ130" s="161"/>
      <c r="OFK130" s="161"/>
      <c r="OFL130" s="161"/>
      <c r="OFM130" s="161"/>
      <c r="OFN130" s="161"/>
      <c r="OFO130" s="161"/>
      <c r="OFP130" s="161"/>
      <c r="OFQ130" s="161"/>
      <c r="OFR130" s="161"/>
      <c r="OFS130" s="161"/>
      <c r="OFT130" s="161"/>
      <c r="OFU130" s="161"/>
      <c r="OFV130" s="161"/>
      <c r="OFW130" s="161"/>
      <c r="OFX130" s="161"/>
      <c r="OFY130" s="161"/>
      <c r="OFZ130" s="161"/>
      <c r="OGA130" s="161"/>
      <c r="OGB130" s="161"/>
      <c r="OGC130" s="161"/>
      <c r="OGD130" s="161"/>
      <c r="OGE130" s="161"/>
      <c r="OGF130" s="161"/>
      <c r="OGG130" s="161"/>
      <c r="OGH130" s="161"/>
      <c r="OGI130" s="161"/>
      <c r="OGJ130" s="161"/>
      <c r="OGK130" s="161"/>
      <c r="OGL130" s="161"/>
      <c r="OGM130" s="161"/>
      <c r="OGN130" s="161"/>
      <c r="OGO130" s="161"/>
      <c r="OGP130" s="161"/>
      <c r="OGQ130" s="161"/>
      <c r="OGR130" s="161"/>
      <c r="OGS130" s="161"/>
      <c r="OGT130" s="161"/>
      <c r="OGU130" s="161"/>
      <c r="OGV130" s="161"/>
      <c r="OGW130" s="161"/>
      <c r="OGX130" s="161"/>
      <c r="OGY130" s="161"/>
      <c r="OGZ130" s="161"/>
      <c r="OHA130" s="161"/>
      <c r="OHB130" s="161"/>
      <c r="OHC130" s="161"/>
      <c r="OHD130" s="161"/>
      <c r="OHE130" s="161"/>
      <c r="OHF130" s="161"/>
      <c r="OHG130" s="161"/>
      <c r="OHH130" s="161"/>
      <c r="OHI130" s="161"/>
      <c r="OHJ130" s="161"/>
      <c r="OHK130" s="161"/>
      <c r="OHL130" s="161"/>
      <c r="OHM130" s="161"/>
      <c r="OHN130" s="161"/>
      <c r="OHO130" s="161"/>
      <c r="OHP130" s="161"/>
      <c r="OHQ130" s="161"/>
      <c r="OHR130" s="161"/>
      <c r="OHS130" s="161"/>
      <c r="OHT130" s="161"/>
      <c r="OHU130" s="161"/>
      <c r="OHV130" s="161"/>
      <c r="OHW130" s="161"/>
      <c r="OHX130" s="161"/>
      <c r="OHY130" s="161"/>
      <c r="OHZ130" s="161"/>
      <c r="OIA130" s="161"/>
      <c r="OIB130" s="161"/>
      <c r="OIC130" s="161"/>
      <c r="OID130" s="161"/>
      <c r="OIE130" s="161"/>
      <c r="OIF130" s="161"/>
      <c r="OIG130" s="161"/>
      <c r="OIH130" s="161"/>
      <c r="OII130" s="161"/>
      <c r="OIJ130" s="161"/>
      <c r="OIK130" s="161"/>
      <c r="OIL130" s="161"/>
      <c r="OIM130" s="161"/>
      <c r="OIN130" s="161"/>
      <c r="OIO130" s="161"/>
      <c r="OIP130" s="161"/>
      <c r="OIQ130" s="161"/>
      <c r="OIR130" s="161"/>
      <c r="OIS130" s="161"/>
      <c r="OIT130" s="161"/>
      <c r="OIU130" s="161"/>
      <c r="OIV130" s="161"/>
      <c r="OIW130" s="161"/>
      <c r="OIX130" s="161"/>
      <c r="OIY130" s="161"/>
      <c r="OIZ130" s="161"/>
      <c r="OJA130" s="161"/>
      <c r="OJB130" s="161"/>
      <c r="OJC130" s="161"/>
      <c r="OJD130" s="161"/>
      <c r="OJE130" s="161"/>
      <c r="OJF130" s="161"/>
      <c r="OJG130" s="161"/>
      <c r="OJH130" s="161"/>
      <c r="OJI130" s="161"/>
      <c r="OJJ130" s="161"/>
      <c r="OJK130" s="161"/>
      <c r="OJL130" s="161"/>
      <c r="OJM130" s="161"/>
      <c r="OJN130" s="161"/>
      <c r="OJO130" s="161"/>
      <c r="OJP130" s="161"/>
      <c r="OJQ130" s="161"/>
      <c r="OJR130" s="161"/>
      <c r="OJS130" s="161"/>
      <c r="OJT130" s="161"/>
      <c r="OJU130" s="161"/>
      <c r="OJV130" s="161"/>
      <c r="OJW130" s="161"/>
      <c r="OJX130" s="161"/>
      <c r="OJY130" s="161"/>
      <c r="OJZ130" s="161"/>
      <c r="OKA130" s="161"/>
      <c r="OKB130" s="161"/>
      <c r="OKC130" s="161"/>
      <c r="OKD130" s="161"/>
      <c r="OKE130" s="161"/>
      <c r="OKF130" s="161"/>
      <c r="OKG130" s="161"/>
      <c r="OKH130" s="161"/>
      <c r="OKI130" s="161"/>
      <c r="OKJ130" s="161"/>
      <c r="OKK130" s="161"/>
      <c r="OKL130" s="161"/>
      <c r="OKM130" s="161"/>
      <c r="OKN130" s="161"/>
      <c r="OKO130" s="161"/>
      <c r="OKP130" s="161"/>
      <c r="OKQ130" s="161"/>
      <c r="OKR130" s="161"/>
      <c r="OKS130" s="161"/>
      <c r="OKT130" s="161"/>
      <c r="OKU130" s="161"/>
      <c r="OKV130" s="161"/>
      <c r="OKW130" s="161"/>
      <c r="OKX130" s="161"/>
      <c r="OKY130" s="161"/>
      <c r="OKZ130" s="161"/>
      <c r="OLA130" s="161"/>
      <c r="OLB130" s="161"/>
      <c r="OLC130" s="161"/>
      <c r="OLD130" s="161"/>
      <c r="OLE130" s="161"/>
      <c r="OLF130" s="161"/>
      <c r="OLG130" s="161"/>
      <c r="OLH130" s="161"/>
      <c r="OLI130" s="161"/>
      <c r="OLJ130" s="161"/>
      <c r="OLK130" s="161"/>
      <c r="OLL130" s="161"/>
      <c r="OLM130" s="161"/>
      <c r="OLN130" s="161"/>
      <c r="OLO130" s="161"/>
      <c r="OLP130" s="161"/>
      <c r="OLQ130" s="161"/>
      <c r="OLR130" s="161"/>
      <c r="OLS130" s="161"/>
      <c r="OLT130" s="161"/>
      <c r="OLU130" s="161"/>
      <c r="OLV130" s="161"/>
      <c r="OLW130" s="161"/>
      <c r="OLX130" s="161"/>
      <c r="OLY130" s="161"/>
      <c r="OLZ130" s="161"/>
      <c r="OMA130" s="161"/>
      <c r="OMB130" s="161"/>
      <c r="OMC130" s="161"/>
      <c r="OMD130" s="161"/>
      <c r="OME130" s="161"/>
      <c r="OMF130" s="161"/>
      <c r="OMG130" s="161"/>
      <c r="OMH130" s="161"/>
      <c r="OMI130" s="161"/>
      <c r="OMJ130" s="161"/>
      <c r="OMK130" s="161"/>
      <c r="OML130" s="161"/>
      <c r="OMM130" s="161"/>
      <c r="OMN130" s="161"/>
      <c r="OMO130" s="161"/>
      <c r="OMP130" s="161"/>
      <c r="OMQ130" s="161"/>
      <c r="OMR130" s="161"/>
      <c r="OMS130" s="161"/>
      <c r="OMT130" s="161"/>
      <c r="OMU130" s="161"/>
      <c r="OMV130" s="161"/>
      <c r="OMW130" s="161"/>
      <c r="OMX130" s="161"/>
      <c r="OMY130" s="161"/>
      <c r="OMZ130" s="161"/>
      <c r="ONA130" s="161"/>
      <c r="ONB130" s="161"/>
      <c r="ONC130" s="161"/>
      <c r="OND130" s="161"/>
      <c r="ONE130" s="161"/>
      <c r="ONF130" s="161"/>
      <c r="ONG130" s="161"/>
      <c r="ONH130" s="161"/>
      <c r="ONI130" s="161"/>
      <c r="ONJ130" s="161"/>
      <c r="ONK130" s="161"/>
      <c r="ONL130" s="161"/>
      <c r="ONM130" s="161"/>
      <c r="ONN130" s="161"/>
      <c r="ONO130" s="161"/>
      <c r="ONP130" s="161"/>
      <c r="ONQ130" s="161"/>
      <c r="ONR130" s="161"/>
      <c r="ONS130" s="161"/>
      <c r="ONT130" s="161"/>
      <c r="ONU130" s="161"/>
      <c r="ONV130" s="161"/>
      <c r="ONW130" s="161"/>
      <c r="ONX130" s="161"/>
      <c r="ONY130" s="161"/>
      <c r="ONZ130" s="161"/>
      <c r="OOA130" s="161"/>
      <c r="OOB130" s="161"/>
      <c r="OOC130" s="161"/>
      <c r="OOD130" s="161"/>
      <c r="OOE130" s="161"/>
      <c r="OOF130" s="161"/>
      <c r="OOG130" s="161"/>
      <c r="OOH130" s="161"/>
      <c r="OOI130" s="161"/>
      <c r="OOJ130" s="161"/>
      <c r="OOK130" s="161"/>
      <c r="OOL130" s="161"/>
      <c r="OOM130" s="161"/>
      <c r="OON130" s="161"/>
      <c r="OOO130" s="161"/>
      <c r="OOP130" s="161"/>
      <c r="OOQ130" s="161"/>
      <c r="OOR130" s="161"/>
      <c r="OOS130" s="161"/>
      <c r="OOT130" s="161"/>
      <c r="OOU130" s="161"/>
      <c r="OOV130" s="161"/>
      <c r="OOW130" s="161"/>
      <c r="OOX130" s="161"/>
      <c r="OOY130" s="161"/>
      <c r="OOZ130" s="161"/>
      <c r="OPA130" s="161"/>
      <c r="OPB130" s="161"/>
      <c r="OPC130" s="161"/>
      <c r="OPD130" s="161"/>
      <c r="OPE130" s="161"/>
      <c r="OPF130" s="161"/>
      <c r="OPG130" s="161"/>
      <c r="OPH130" s="161"/>
      <c r="OPI130" s="161"/>
      <c r="OPJ130" s="161"/>
      <c r="OPK130" s="161"/>
      <c r="OPL130" s="161"/>
      <c r="OPM130" s="161"/>
      <c r="OPN130" s="161"/>
      <c r="OPO130" s="161"/>
      <c r="OPP130" s="161"/>
      <c r="OPQ130" s="161"/>
      <c r="OPR130" s="161"/>
      <c r="OPS130" s="161"/>
      <c r="OPT130" s="161"/>
      <c r="OPU130" s="161"/>
      <c r="OPV130" s="161"/>
      <c r="OPW130" s="161"/>
      <c r="OPX130" s="161"/>
      <c r="OPY130" s="161"/>
      <c r="OPZ130" s="161"/>
      <c r="OQA130" s="161"/>
      <c r="OQB130" s="161"/>
      <c r="OQC130" s="161"/>
      <c r="OQD130" s="161"/>
      <c r="OQE130" s="161"/>
      <c r="OQF130" s="161"/>
      <c r="OQG130" s="161"/>
      <c r="OQH130" s="161"/>
      <c r="OQI130" s="161"/>
      <c r="OQJ130" s="161"/>
      <c r="OQK130" s="161"/>
      <c r="OQL130" s="161"/>
      <c r="OQM130" s="161"/>
      <c r="OQN130" s="161"/>
      <c r="OQO130" s="161"/>
      <c r="OQP130" s="161"/>
      <c r="OQQ130" s="161"/>
      <c r="OQR130" s="161"/>
      <c r="OQS130" s="161"/>
      <c r="OQT130" s="161"/>
      <c r="OQU130" s="161"/>
      <c r="OQV130" s="161"/>
      <c r="OQW130" s="161"/>
      <c r="OQX130" s="161"/>
      <c r="OQY130" s="161"/>
      <c r="OQZ130" s="161"/>
      <c r="ORA130" s="161"/>
      <c r="ORB130" s="161"/>
      <c r="ORC130" s="161"/>
      <c r="ORD130" s="161"/>
      <c r="ORE130" s="161"/>
      <c r="ORF130" s="161"/>
      <c r="ORG130" s="161"/>
      <c r="ORH130" s="161"/>
      <c r="ORI130" s="161"/>
      <c r="ORJ130" s="161"/>
      <c r="ORK130" s="161"/>
      <c r="ORL130" s="161"/>
      <c r="ORM130" s="161"/>
      <c r="ORN130" s="161"/>
      <c r="ORO130" s="161"/>
      <c r="ORP130" s="161"/>
      <c r="ORQ130" s="161"/>
      <c r="ORR130" s="161"/>
      <c r="ORS130" s="161"/>
      <c r="ORT130" s="161"/>
      <c r="ORU130" s="161"/>
      <c r="ORV130" s="161"/>
      <c r="ORW130" s="161"/>
      <c r="ORX130" s="161"/>
      <c r="ORY130" s="161"/>
      <c r="ORZ130" s="161"/>
      <c r="OSA130" s="161"/>
      <c r="OSB130" s="161"/>
      <c r="OSC130" s="161"/>
      <c r="OSD130" s="161"/>
      <c r="OSE130" s="161"/>
      <c r="OSF130" s="161"/>
      <c r="OSG130" s="161"/>
      <c r="OSH130" s="161"/>
      <c r="OSI130" s="161"/>
      <c r="OSJ130" s="161"/>
      <c r="OSK130" s="161"/>
      <c r="OSL130" s="161"/>
      <c r="OSM130" s="161"/>
      <c r="OSN130" s="161"/>
      <c r="OSO130" s="161"/>
      <c r="OSP130" s="161"/>
      <c r="OSQ130" s="161"/>
      <c r="OSR130" s="161"/>
      <c r="OSS130" s="161"/>
      <c r="OST130" s="161"/>
      <c r="OSU130" s="161"/>
      <c r="OSV130" s="161"/>
      <c r="OSW130" s="161"/>
      <c r="OSX130" s="161"/>
      <c r="OSY130" s="161"/>
      <c r="OSZ130" s="161"/>
      <c r="OTA130" s="161"/>
      <c r="OTB130" s="161"/>
      <c r="OTC130" s="161"/>
      <c r="OTD130" s="161"/>
      <c r="OTE130" s="161"/>
      <c r="OTF130" s="161"/>
      <c r="OTG130" s="161"/>
      <c r="OTH130" s="161"/>
      <c r="OTI130" s="161"/>
      <c r="OTJ130" s="161"/>
      <c r="OTK130" s="161"/>
      <c r="OTL130" s="161"/>
      <c r="OTM130" s="161"/>
      <c r="OTN130" s="161"/>
      <c r="OTO130" s="161"/>
      <c r="OTP130" s="161"/>
      <c r="OTQ130" s="161"/>
      <c r="OTR130" s="161"/>
      <c r="OTS130" s="161"/>
      <c r="OTT130" s="161"/>
      <c r="OTU130" s="161"/>
      <c r="OTV130" s="161"/>
      <c r="OTW130" s="161"/>
      <c r="OTX130" s="161"/>
      <c r="OTY130" s="161"/>
      <c r="OTZ130" s="161"/>
      <c r="OUA130" s="161"/>
      <c r="OUB130" s="161"/>
      <c r="OUC130" s="161"/>
      <c r="OUD130" s="161"/>
      <c r="OUE130" s="161"/>
      <c r="OUF130" s="161"/>
      <c r="OUG130" s="161"/>
      <c r="OUH130" s="161"/>
      <c r="OUI130" s="161"/>
      <c r="OUJ130" s="161"/>
      <c r="OUK130" s="161"/>
      <c r="OUL130" s="161"/>
      <c r="OUM130" s="161"/>
      <c r="OUN130" s="161"/>
      <c r="OUO130" s="161"/>
      <c r="OUP130" s="161"/>
      <c r="OUQ130" s="161"/>
      <c r="OUR130" s="161"/>
      <c r="OUS130" s="161"/>
      <c r="OUT130" s="161"/>
      <c r="OUU130" s="161"/>
      <c r="OUV130" s="161"/>
      <c r="OUW130" s="161"/>
      <c r="OUX130" s="161"/>
      <c r="OUY130" s="161"/>
      <c r="OUZ130" s="161"/>
      <c r="OVA130" s="161"/>
      <c r="OVB130" s="161"/>
      <c r="OVC130" s="161"/>
      <c r="OVD130" s="161"/>
      <c r="OVE130" s="161"/>
      <c r="OVF130" s="161"/>
      <c r="OVG130" s="161"/>
      <c r="OVH130" s="161"/>
      <c r="OVI130" s="161"/>
      <c r="OVJ130" s="161"/>
      <c r="OVK130" s="161"/>
      <c r="OVL130" s="161"/>
      <c r="OVM130" s="161"/>
      <c r="OVN130" s="161"/>
      <c r="OVO130" s="161"/>
      <c r="OVP130" s="161"/>
      <c r="OVQ130" s="161"/>
      <c r="OVR130" s="161"/>
      <c r="OVS130" s="161"/>
      <c r="OVT130" s="161"/>
      <c r="OVU130" s="161"/>
      <c r="OVV130" s="161"/>
      <c r="OVW130" s="161"/>
      <c r="OVX130" s="161"/>
      <c r="OVY130" s="161"/>
      <c r="OVZ130" s="161"/>
      <c r="OWA130" s="161"/>
      <c r="OWB130" s="161"/>
      <c r="OWC130" s="161"/>
      <c r="OWD130" s="161"/>
      <c r="OWE130" s="161"/>
      <c r="OWF130" s="161"/>
      <c r="OWG130" s="161"/>
      <c r="OWH130" s="161"/>
      <c r="OWI130" s="161"/>
      <c r="OWJ130" s="161"/>
      <c r="OWK130" s="161"/>
      <c r="OWL130" s="161"/>
      <c r="OWM130" s="161"/>
      <c r="OWN130" s="161"/>
      <c r="OWO130" s="161"/>
      <c r="OWP130" s="161"/>
      <c r="OWQ130" s="161"/>
      <c r="OWR130" s="161"/>
      <c r="OWS130" s="161"/>
      <c r="OWT130" s="161"/>
      <c r="OWU130" s="161"/>
      <c r="OWV130" s="161"/>
      <c r="OWW130" s="161"/>
      <c r="OWX130" s="161"/>
      <c r="OWY130" s="161"/>
      <c r="OWZ130" s="161"/>
      <c r="OXA130" s="161"/>
      <c r="OXB130" s="161"/>
      <c r="OXC130" s="161"/>
      <c r="OXD130" s="161"/>
      <c r="OXE130" s="161"/>
      <c r="OXF130" s="161"/>
      <c r="OXG130" s="161"/>
      <c r="OXH130" s="161"/>
      <c r="OXI130" s="161"/>
      <c r="OXJ130" s="161"/>
      <c r="OXK130" s="161"/>
      <c r="OXL130" s="161"/>
      <c r="OXM130" s="161"/>
      <c r="OXN130" s="161"/>
      <c r="OXO130" s="161"/>
      <c r="OXP130" s="161"/>
      <c r="OXQ130" s="161"/>
      <c r="OXR130" s="161"/>
      <c r="OXS130" s="161"/>
      <c r="OXT130" s="161"/>
      <c r="OXU130" s="161"/>
      <c r="OXV130" s="161"/>
      <c r="OXW130" s="161"/>
      <c r="OXX130" s="161"/>
      <c r="OXY130" s="161"/>
      <c r="OXZ130" s="161"/>
      <c r="OYA130" s="161"/>
      <c r="OYB130" s="161"/>
      <c r="OYC130" s="161"/>
      <c r="OYD130" s="161"/>
      <c r="OYE130" s="161"/>
      <c r="OYF130" s="161"/>
      <c r="OYG130" s="161"/>
      <c r="OYH130" s="161"/>
      <c r="OYI130" s="161"/>
      <c r="OYJ130" s="161"/>
      <c r="OYK130" s="161"/>
      <c r="OYL130" s="161"/>
      <c r="OYM130" s="161"/>
      <c r="OYN130" s="161"/>
      <c r="OYO130" s="161"/>
      <c r="OYP130" s="161"/>
      <c r="OYQ130" s="161"/>
      <c r="OYR130" s="161"/>
      <c r="OYS130" s="161"/>
      <c r="OYT130" s="161"/>
      <c r="OYU130" s="161"/>
      <c r="OYV130" s="161"/>
      <c r="OYW130" s="161"/>
      <c r="OYX130" s="161"/>
      <c r="OYY130" s="161"/>
      <c r="OYZ130" s="161"/>
      <c r="OZA130" s="161"/>
      <c r="OZB130" s="161"/>
      <c r="OZC130" s="161"/>
      <c r="OZD130" s="161"/>
      <c r="OZE130" s="161"/>
      <c r="OZF130" s="161"/>
      <c r="OZG130" s="161"/>
      <c r="OZH130" s="161"/>
      <c r="OZI130" s="161"/>
      <c r="OZJ130" s="161"/>
      <c r="OZK130" s="161"/>
      <c r="OZL130" s="161"/>
      <c r="OZM130" s="161"/>
      <c r="OZN130" s="161"/>
      <c r="OZO130" s="161"/>
      <c r="OZP130" s="161"/>
      <c r="OZQ130" s="161"/>
      <c r="OZR130" s="161"/>
      <c r="OZS130" s="161"/>
      <c r="OZT130" s="161"/>
      <c r="OZU130" s="161"/>
      <c r="OZV130" s="161"/>
      <c r="OZW130" s="161"/>
      <c r="OZX130" s="161"/>
      <c r="OZY130" s="161"/>
      <c r="OZZ130" s="161"/>
      <c r="PAA130" s="161"/>
      <c r="PAB130" s="161"/>
      <c r="PAC130" s="161"/>
      <c r="PAD130" s="161"/>
      <c r="PAE130" s="161"/>
      <c r="PAF130" s="161"/>
      <c r="PAG130" s="161"/>
      <c r="PAH130" s="161"/>
      <c r="PAI130" s="161"/>
      <c r="PAJ130" s="161"/>
      <c r="PAK130" s="161"/>
      <c r="PAL130" s="161"/>
      <c r="PAM130" s="161"/>
      <c r="PAN130" s="161"/>
      <c r="PAO130" s="161"/>
      <c r="PAP130" s="161"/>
      <c r="PAQ130" s="161"/>
      <c r="PAR130" s="161"/>
      <c r="PAS130" s="161"/>
      <c r="PAT130" s="161"/>
      <c r="PAU130" s="161"/>
      <c r="PAV130" s="161"/>
      <c r="PAW130" s="161"/>
      <c r="PAX130" s="161"/>
      <c r="PAY130" s="161"/>
      <c r="PAZ130" s="161"/>
      <c r="PBA130" s="161"/>
      <c r="PBB130" s="161"/>
      <c r="PBC130" s="161"/>
      <c r="PBD130" s="161"/>
      <c r="PBE130" s="161"/>
      <c r="PBF130" s="161"/>
      <c r="PBG130" s="161"/>
      <c r="PBH130" s="161"/>
      <c r="PBI130" s="161"/>
      <c r="PBJ130" s="161"/>
      <c r="PBK130" s="161"/>
      <c r="PBL130" s="161"/>
      <c r="PBM130" s="161"/>
      <c r="PBN130" s="161"/>
      <c r="PBO130" s="161"/>
      <c r="PBP130" s="161"/>
      <c r="PBQ130" s="161"/>
      <c r="PBR130" s="161"/>
      <c r="PBS130" s="161"/>
      <c r="PBT130" s="161"/>
      <c r="PBU130" s="161"/>
      <c r="PBV130" s="161"/>
      <c r="PBW130" s="161"/>
      <c r="PBX130" s="161"/>
      <c r="PBY130" s="161"/>
      <c r="PBZ130" s="161"/>
      <c r="PCA130" s="161"/>
      <c r="PCB130" s="161"/>
      <c r="PCC130" s="161"/>
      <c r="PCD130" s="161"/>
      <c r="PCE130" s="161"/>
      <c r="PCF130" s="161"/>
      <c r="PCG130" s="161"/>
      <c r="PCH130" s="161"/>
      <c r="PCI130" s="161"/>
      <c r="PCJ130" s="161"/>
      <c r="PCK130" s="161"/>
      <c r="PCL130" s="161"/>
      <c r="PCM130" s="161"/>
      <c r="PCN130" s="161"/>
      <c r="PCO130" s="161"/>
      <c r="PCP130" s="161"/>
      <c r="PCQ130" s="161"/>
      <c r="PCR130" s="161"/>
      <c r="PCS130" s="161"/>
      <c r="PCT130" s="161"/>
      <c r="PCU130" s="161"/>
      <c r="PCV130" s="161"/>
      <c r="PCW130" s="161"/>
      <c r="PCX130" s="161"/>
      <c r="PCY130" s="161"/>
      <c r="PCZ130" s="161"/>
      <c r="PDA130" s="161"/>
      <c r="PDB130" s="161"/>
      <c r="PDC130" s="161"/>
      <c r="PDD130" s="161"/>
      <c r="PDE130" s="161"/>
      <c r="PDF130" s="161"/>
      <c r="PDG130" s="161"/>
      <c r="PDH130" s="161"/>
      <c r="PDI130" s="161"/>
      <c r="PDJ130" s="161"/>
      <c r="PDK130" s="161"/>
      <c r="PDL130" s="161"/>
      <c r="PDM130" s="161"/>
      <c r="PDN130" s="161"/>
      <c r="PDO130" s="161"/>
      <c r="PDP130" s="161"/>
      <c r="PDQ130" s="161"/>
      <c r="PDR130" s="161"/>
      <c r="PDS130" s="161"/>
      <c r="PDT130" s="161"/>
      <c r="PDU130" s="161"/>
      <c r="PDV130" s="161"/>
      <c r="PDW130" s="161"/>
      <c r="PDX130" s="161"/>
      <c r="PDY130" s="161"/>
      <c r="PDZ130" s="161"/>
      <c r="PEA130" s="161"/>
      <c r="PEB130" s="161"/>
      <c r="PEC130" s="161"/>
      <c r="PED130" s="161"/>
      <c r="PEE130" s="161"/>
      <c r="PEF130" s="161"/>
      <c r="PEG130" s="161"/>
      <c r="PEH130" s="161"/>
      <c r="PEI130" s="161"/>
      <c r="PEJ130" s="161"/>
      <c r="PEK130" s="161"/>
      <c r="PEL130" s="161"/>
      <c r="PEM130" s="161"/>
      <c r="PEN130" s="161"/>
      <c r="PEO130" s="161"/>
      <c r="PEP130" s="161"/>
      <c r="PEQ130" s="161"/>
      <c r="PER130" s="161"/>
      <c r="PES130" s="161"/>
      <c r="PET130" s="161"/>
      <c r="PEU130" s="161"/>
      <c r="PEV130" s="161"/>
      <c r="PEW130" s="161"/>
      <c r="PEX130" s="161"/>
      <c r="PEY130" s="161"/>
      <c r="PEZ130" s="161"/>
      <c r="PFA130" s="161"/>
      <c r="PFB130" s="161"/>
      <c r="PFC130" s="161"/>
      <c r="PFD130" s="161"/>
      <c r="PFE130" s="161"/>
      <c r="PFF130" s="161"/>
      <c r="PFG130" s="161"/>
      <c r="PFH130" s="161"/>
      <c r="PFI130" s="161"/>
      <c r="PFJ130" s="161"/>
      <c r="PFK130" s="161"/>
      <c r="PFL130" s="161"/>
      <c r="PFM130" s="161"/>
      <c r="PFN130" s="161"/>
      <c r="PFO130" s="161"/>
      <c r="PFP130" s="161"/>
      <c r="PFQ130" s="161"/>
      <c r="PFR130" s="161"/>
      <c r="PFS130" s="161"/>
      <c r="PFT130" s="161"/>
      <c r="PFU130" s="161"/>
      <c r="PFV130" s="161"/>
      <c r="PFW130" s="161"/>
      <c r="PFX130" s="161"/>
      <c r="PFY130" s="161"/>
      <c r="PFZ130" s="161"/>
      <c r="PGA130" s="161"/>
      <c r="PGB130" s="161"/>
      <c r="PGC130" s="161"/>
      <c r="PGD130" s="161"/>
      <c r="PGE130" s="161"/>
      <c r="PGF130" s="161"/>
      <c r="PGG130" s="161"/>
      <c r="PGH130" s="161"/>
      <c r="PGI130" s="161"/>
      <c r="PGJ130" s="161"/>
      <c r="PGK130" s="161"/>
      <c r="PGL130" s="161"/>
      <c r="PGM130" s="161"/>
      <c r="PGN130" s="161"/>
      <c r="PGO130" s="161"/>
      <c r="PGP130" s="161"/>
      <c r="PGQ130" s="161"/>
      <c r="PGR130" s="161"/>
      <c r="PGS130" s="161"/>
      <c r="PGT130" s="161"/>
      <c r="PGU130" s="161"/>
      <c r="PGV130" s="161"/>
      <c r="PGW130" s="161"/>
      <c r="PGX130" s="161"/>
      <c r="PGY130" s="161"/>
      <c r="PGZ130" s="161"/>
      <c r="PHA130" s="161"/>
      <c r="PHB130" s="161"/>
      <c r="PHC130" s="161"/>
      <c r="PHD130" s="161"/>
      <c r="PHE130" s="161"/>
      <c r="PHF130" s="161"/>
      <c r="PHG130" s="161"/>
      <c r="PHH130" s="161"/>
      <c r="PHI130" s="161"/>
      <c r="PHJ130" s="161"/>
      <c r="PHK130" s="161"/>
      <c r="PHL130" s="161"/>
      <c r="PHM130" s="161"/>
      <c r="PHN130" s="161"/>
      <c r="PHO130" s="161"/>
      <c r="PHP130" s="161"/>
      <c r="PHQ130" s="161"/>
      <c r="PHR130" s="161"/>
      <c r="PHS130" s="161"/>
      <c r="PHT130" s="161"/>
      <c r="PHU130" s="161"/>
      <c r="PHV130" s="161"/>
      <c r="PHW130" s="161"/>
      <c r="PHX130" s="161"/>
      <c r="PHY130" s="161"/>
      <c r="PHZ130" s="161"/>
      <c r="PIA130" s="161"/>
      <c r="PIB130" s="161"/>
      <c r="PIC130" s="161"/>
      <c r="PID130" s="161"/>
      <c r="PIE130" s="161"/>
      <c r="PIF130" s="161"/>
      <c r="PIG130" s="161"/>
      <c r="PIH130" s="161"/>
      <c r="PII130" s="161"/>
      <c r="PIJ130" s="161"/>
      <c r="PIK130" s="161"/>
      <c r="PIL130" s="161"/>
      <c r="PIM130" s="161"/>
      <c r="PIN130" s="161"/>
      <c r="PIO130" s="161"/>
      <c r="PIP130" s="161"/>
      <c r="PIQ130" s="161"/>
      <c r="PIR130" s="161"/>
      <c r="PIS130" s="161"/>
      <c r="PIT130" s="161"/>
      <c r="PIU130" s="161"/>
      <c r="PIV130" s="161"/>
      <c r="PIW130" s="161"/>
      <c r="PIX130" s="161"/>
      <c r="PIY130" s="161"/>
      <c r="PIZ130" s="161"/>
      <c r="PJA130" s="161"/>
      <c r="PJB130" s="161"/>
      <c r="PJC130" s="161"/>
      <c r="PJD130" s="161"/>
      <c r="PJE130" s="161"/>
      <c r="PJF130" s="161"/>
      <c r="PJG130" s="161"/>
      <c r="PJH130" s="161"/>
      <c r="PJI130" s="161"/>
      <c r="PJJ130" s="161"/>
      <c r="PJK130" s="161"/>
      <c r="PJL130" s="161"/>
      <c r="PJM130" s="161"/>
      <c r="PJN130" s="161"/>
      <c r="PJO130" s="161"/>
      <c r="PJP130" s="161"/>
      <c r="PJQ130" s="161"/>
      <c r="PJR130" s="161"/>
      <c r="PJS130" s="161"/>
      <c r="PJT130" s="161"/>
      <c r="PJU130" s="161"/>
      <c r="PJV130" s="161"/>
      <c r="PJW130" s="161"/>
      <c r="PJX130" s="161"/>
      <c r="PJY130" s="161"/>
      <c r="PJZ130" s="161"/>
      <c r="PKA130" s="161"/>
      <c r="PKB130" s="161"/>
      <c r="PKC130" s="161"/>
      <c r="PKD130" s="161"/>
      <c r="PKE130" s="161"/>
      <c r="PKF130" s="161"/>
      <c r="PKG130" s="161"/>
      <c r="PKH130" s="161"/>
      <c r="PKI130" s="161"/>
      <c r="PKJ130" s="161"/>
      <c r="PKK130" s="161"/>
      <c r="PKL130" s="161"/>
      <c r="PKM130" s="161"/>
      <c r="PKN130" s="161"/>
      <c r="PKO130" s="161"/>
      <c r="PKP130" s="161"/>
      <c r="PKQ130" s="161"/>
      <c r="PKR130" s="161"/>
      <c r="PKS130" s="161"/>
      <c r="PKT130" s="161"/>
      <c r="PKU130" s="161"/>
      <c r="PKV130" s="161"/>
      <c r="PKW130" s="161"/>
      <c r="PKX130" s="161"/>
      <c r="PKY130" s="161"/>
      <c r="PKZ130" s="161"/>
      <c r="PLA130" s="161"/>
      <c r="PLB130" s="161"/>
      <c r="PLC130" s="161"/>
      <c r="PLD130" s="161"/>
      <c r="PLE130" s="161"/>
      <c r="PLF130" s="161"/>
      <c r="PLG130" s="161"/>
      <c r="PLH130" s="161"/>
      <c r="PLI130" s="161"/>
      <c r="PLJ130" s="161"/>
      <c r="PLK130" s="161"/>
      <c r="PLL130" s="161"/>
      <c r="PLM130" s="161"/>
      <c r="PLN130" s="161"/>
      <c r="PLO130" s="161"/>
      <c r="PLP130" s="161"/>
      <c r="PLQ130" s="161"/>
      <c r="PLR130" s="161"/>
      <c r="PLS130" s="161"/>
      <c r="PLT130" s="161"/>
      <c r="PLU130" s="161"/>
      <c r="PLV130" s="161"/>
      <c r="PLW130" s="161"/>
      <c r="PLX130" s="161"/>
      <c r="PLY130" s="161"/>
      <c r="PLZ130" s="161"/>
      <c r="PMA130" s="161"/>
      <c r="PMB130" s="161"/>
      <c r="PMC130" s="161"/>
      <c r="PMD130" s="161"/>
      <c r="PME130" s="161"/>
      <c r="PMF130" s="161"/>
      <c r="PMG130" s="161"/>
      <c r="PMH130" s="161"/>
      <c r="PMI130" s="161"/>
      <c r="PMJ130" s="161"/>
      <c r="PMK130" s="161"/>
      <c r="PML130" s="161"/>
      <c r="PMM130" s="161"/>
      <c r="PMN130" s="161"/>
      <c r="PMO130" s="161"/>
      <c r="PMP130" s="161"/>
      <c r="PMQ130" s="161"/>
      <c r="PMR130" s="161"/>
      <c r="PMS130" s="161"/>
      <c r="PMT130" s="161"/>
      <c r="PMU130" s="161"/>
      <c r="PMV130" s="161"/>
      <c r="PMW130" s="161"/>
      <c r="PMX130" s="161"/>
      <c r="PMY130" s="161"/>
      <c r="PMZ130" s="161"/>
      <c r="PNA130" s="161"/>
      <c r="PNB130" s="161"/>
      <c r="PNC130" s="161"/>
      <c r="PND130" s="161"/>
      <c r="PNE130" s="161"/>
      <c r="PNF130" s="161"/>
      <c r="PNG130" s="161"/>
      <c r="PNH130" s="161"/>
      <c r="PNI130" s="161"/>
      <c r="PNJ130" s="161"/>
      <c r="PNK130" s="161"/>
      <c r="PNL130" s="161"/>
      <c r="PNM130" s="161"/>
      <c r="PNN130" s="161"/>
      <c r="PNO130" s="161"/>
      <c r="PNP130" s="161"/>
      <c r="PNQ130" s="161"/>
      <c r="PNR130" s="161"/>
      <c r="PNS130" s="161"/>
      <c r="PNT130" s="161"/>
      <c r="PNU130" s="161"/>
      <c r="PNV130" s="161"/>
      <c r="PNW130" s="161"/>
      <c r="PNX130" s="161"/>
      <c r="PNY130" s="161"/>
      <c r="PNZ130" s="161"/>
      <c r="POA130" s="161"/>
      <c r="POB130" s="161"/>
      <c r="POC130" s="161"/>
      <c r="POD130" s="161"/>
      <c r="POE130" s="161"/>
      <c r="POF130" s="161"/>
      <c r="POG130" s="161"/>
      <c r="POH130" s="161"/>
      <c r="POI130" s="161"/>
      <c r="POJ130" s="161"/>
      <c r="POK130" s="161"/>
      <c r="POL130" s="161"/>
      <c r="POM130" s="161"/>
      <c r="PON130" s="161"/>
      <c r="POO130" s="161"/>
      <c r="POP130" s="161"/>
      <c r="POQ130" s="161"/>
      <c r="POR130" s="161"/>
      <c r="POS130" s="161"/>
      <c r="POT130" s="161"/>
      <c r="POU130" s="161"/>
      <c r="POV130" s="161"/>
      <c r="POW130" s="161"/>
      <c r="POX130" s="161"/>
      <c r="POY130" s="161"/>
      <c r="POZ130" s="161"/>
      <c r="PPA130" s="161"/>
      <c r="PPB130" s="161"/>
      <c r="PPC130" s="161"/>
      <c r="PPD130" s="161"/>
      <c r="PPE130" s="161"/>
      <c r="PPF130" s="161"/>
      <c r="PPG130" s="161"/>
      <c r="PPH130" s="161"/>
      <c r="PPI130" s="161"/>
      <c r="PPJ130" s="161"/>
      <c r="PPK130" s="161"/>
      <c r="PPL130" s="161"/>
      <c r="PPM130" s="161"/>
      <c r="PPN130" s="161"/>
      <c r="PPO130" s="161"/>
      <c r="PPP130" s="161"/>
      <c r="PPQ130" s="161"/>
      <c r="PPR130" s="161"/>
      <c r="PPS130" s="161"/>
      <c r="PPT130" s="161"/>
      <c r="PPU130" s="161"/>
      <c r="PPV130" s="161"/>
      <c r="PPW130" s="161"/>
      <c r="PPX130" s="161"/>
      <c r="PPY130" s="161"/>
      <c r="PPZ130" s="161"/>
      <c r="PQA130" s="161"/>
      <c r="PQB130" s="161"/>
      <c r="PQC130" s="161"/>
      <c r="PQD130" s="161"/>
      <c r="PQE130" s="161"/>
      <c r="PQF130" s="161"/>
      <c r="PQG130" s="161"/>
      <c r="PQH130" s="161"/>
      <c r="PQI130" s="161"/>
      <c r="PQJ130" s="161"/>
      <c r="PQK130" s="161"/>
      <c r="PQL130" s="161"/>
      <c r="PQM130" s="161"/>
      <c r="PQN130" s="161"/>
      <c r="PQO130" s="161"/>
      <c r="PQP130" s="161"/>
      <c r="PQQ130" s="161"/>
      <c r="PQR130" s="161"/>
      <c r="PQS130" s="161"/>
      <c r="PQT130" s="161"/>
      <c r="PQU130" s="161"/>
      <c r="PQV130" s="161"/>
      <c r="PQW130" s="161"/>
      <c r="PQX130" s="161"/>
      <c r="PQY130" s="161"/>
      <c r="PQZ130" s="161"/>
      <c r="PRA130" s="161"/>
      <c r="PRB130" s="161"/>
      <c r="PRC130" s="161"/>
      <c r="PRD130" s="161"/>
      <c r="PRE130" s="161"/>
      <c r="PRF130" s="161"/>
      <c r="PRG130" s="161"/>
      <c r="PRH130" s="161"/>
      <c r="PRI130" s="161"/>
      <c r="PRJ130" s="161"/>
      <c r="PRK130" s="161"/>
      <c r="PRL130" s="161"/>
      <c r="PRM130" s="161"/>
      <c r="PRN130" s="161"/>
      <c r="PRO130" s="161"/>
      <c r="PRP130" s="161"/>
      <c r="PRQ130" s="161"/>
      <c r="PRR130" s="161"/>
      <c r="PRS130" s="161"/>
      <c r="PRT130" s="161"/>
      <c r="PRU130" s="161"/>
      <c r="PRV130" s="161"/>
      <c r="PRW130" s="161"/>
      <c r="PRX130" s="161"/>
      <c r="PRY130" s="161"/>
      <c r="PRZ130" s="161"/>
      <c r="PSA130" s="161"/>
      <c r="PSB130" s="161"/>
      <c r="PSC130" s="161"/>
      <c r="PSD130" s="161"/>
      <c r="PSE130" s="161"/>
      <c r="PSF130" s="161"/>
      <c r="PSG130" s="161"/>
      <c r="PSH130" s="161"/>
      <c r="PSI130" s="161"/>
      <c r="PSJ130" s="161"/>
      <c r="PSK130" s="161"/>
      <c r="PSL130" s="161"/>
      <c r="PSM130" s="161"/>
      <c r="PSN130" s="161"/>
      <c r="PSO130" s="161"/>
      <c r="PSP130" s="161"/>
      <c r="PSQ130" s="161"/>
      <c r="PSR130" s="161"/>
      <c r="PSS130" s="161"/>
      <c r="PST130" s="161"/>
      <c r="PSU130" s="161"/>
      <c r="PSV130" s="161"/>
      <c r="PSW130" s="161"/>
      <c r="PSX130" s="161"/>
      <c r="PSY130" s="161"/>
      <c r="PSZ130" s="161"/>
      <c r="PTA130" s="161"/>
      <c r="PTB130" s="161"/>
      <c r="PTC130" s="161"/>
      <c r="PTD130" s="161"/>
      <c r="PTE130" s="161"/>
      <c r="PTF130" s="161"/>
      <c r="PTG130" s="161"/>
      <c r="PTH130" s="161"/>
      <c r="PTI130" s="161"/>
      <c r="PTJ130" s="161"/>
      <c r="PTK130" s="161"/>
      <c r="PTL130" s="161"/>
      <c r="PTM130" s="161"/>
      <c r="PTN130" s="161"/>
      <c r="PTO130" s="161"/>
      <c r="PTP130" s="161"/>
      <c r="PTQ130" s="161"/>
      <c r="PTR130" s="161"/>
      <c r="PTS130" s="161"/>
      <c r="PTT130" s="161"/>
      <c r="PTU130" s="161"/>
      <c r="PTV130" s="161"/>
      <c r="PTW130" s="161"/>
      <c r="PTX130" s="161"/>
      <c r="PTY130" s="161"/>
      <c r="PTZ130" s="161"/>
      <c r="PUA130" s="161"/>
      <c r="PUB130" s="161"/>
      <c r="PUC130" s="161"/>
      <c r="PUD130" s="161"/>
      <c r="PUE130" s="161"/>
      <c r="PUF130" s="161"/>
      <c r="PUG130" s="161"/>
      <c r="PUH130" s="161"/>
      <c r="PUI130" s="161"/>
      <c r="PUJ130" s="161"/>
      <c r="PUK130" s="161"/>
      <c r="PUL130" s="161"/>
      <c r="PUM130" s="161"/>
      <c r="PUN130" s="161"/>
      <c r="PUO130" s="161"/>
      <c r="PUP130" s="161"/>
      <c r="PUQ130" s="161"/>
      <c r="PUR130" s="161"/>
      <c r="PUS130" s="161"/>
      <c r="PUT130" s="161"/>
      <c r="PUU130" s="161"/>
      <c r="PUV130" s="161"/>
      <c r="PUW130" s="161"/>
      <c r="PUX130" s="161"/>
      <c r="PUY130" s="161"/>
      <c r="PUZ130" s="161"/>
      <c r="PVA130" s="161"/>
      <c r="PVB130" s="161"/>
      <c r="PVC130" s="161"/>
      <c r="PVD130" s="161"/>
      <c r="PVE130" s="161"/>
      <c r="PVF130" s="161"/>
      <c r="PVG130" s="161"/>
      <c r="PVH130" s="161"/>
      <c r="PVI130" s="161"/>
      <c r="PVJ130" s="161"/>
      <c r="PVK130" s="161"/>
      <c r="PVL130" s="161"/>
      <c r="PVM130" s="161"/>
      <c r="PVN130" s="161"/>
      <c r="PVO130" s="161"/>
      <c r="PVP130" s="161"/>
      <c r="PVQ130" s="161"/>
      <c r="PVR130" s="161"/>
      <c r="PVS130" s="161"/>
      <c r="PVT130" s="161"/>
      <c r="PVU130" s="161"/>
      <c r="PVV130" s="161"/>
      <c r="PVW130" s="161"/>
      <c r="PVX130" s="161"/>
      <c r="PVY130" s="161"/>
      <c r="PVZ130" s="161"/>
      <c r="PWA130" s="161"/>
      <c r="PWB130" s="161"/>
      <c r="PWC130" s="161"/>
      <c r="PWD130" s="161"/>
      <c r="PWE130" s="161"/>
      <c r="PWF130" s="161"/>
      <c r="PWG130" s="161"/>
      <c r="PWH130" s="161"/>
      <c r="PWI130" s="161"/>
      <c r="PWJ130" s="161"/>
      <c r="PWK130" s="161"/>
      <c r="PWL130" s="161"/>
      <c r="PWM130" s="161"/>
      <c r="PWN130" s="161"/>
      <c r="PWO130" s="161"/>
      <c r="PWP130" s="161"/>
      <c r="PWQ130" s="161"/>
      <c r="PWR130" s="161"/>
      <c r="PWS130" s="161"/>
      <c r="PWT130" s="161"/>
      <c r="PWU130" s="161"/>
      <c r="PWV130" s="161"/>
      <c r="PWW130" s="161"/>
      <c r="PWX130" s="161"/>
      <c r="PWY130" s="161"/>
      <c r="PWZ130" s="161"/>
      <c r="PXA130" s="161"/>
      <c r="PXB130" s="161"/>
      <c r="PXC130" s="161"/>
      <c r="PXD130" s="161"/>
      <c r="PXE130" s="161"/>
      <c r="PXF130" s="161"/>
      <c r="PXG130" s="161"/>
      <c r="PXH130" s="161"/>
      <c r="PXI130" s="161"/>
      <c r="PXJ130" s="161"/>
      <c r="PXK130" s="161"/>
      <c r="PXL130" s="161"/>
      <c r="PXM130" s="161"/>
      <c r="PXN130" s="161"/>
      <c r="PXO130" s="161"/>
      <c r="PXP130" s="161"/>
      <c r="PXQ130" s="161"/>
      <c r="PXR130" s="161"/>
      <c r="PXS130" s="161"/>
      <c r="PXT130" s="161"/>
      <c r="PXU130" s="161"/>
      <c r="PXV130" s="161"/>
      <c r="PXW130" s="161"/>
      <c r="PXX130" s="161"/>
      <c r="PXY130" s="161"/>
      <c r="PXZ130" s="161"/>
      <c r="PYA130" s="161"/>
      <c r="PYB130" s="161"/>
      <c r="PYC130" s="161"/>
      <c r="PYD130" s="161"/>
      <c r="PYE130" s="161"/>
      <c r="PYF130" s="161"/>
      <c r="PYG130" s="161"/>
      <c r="PYH130" s="161"/>
      <c r="PYI130" s="161"/>
      <c r="PYJ130" s="161"/>
      <c r="PYK130" s="161"/>
      <c r="PYL130" s="161"/>
      <c r="PYM130" s="161"/>
      <c r="PYN130" s="161"/>
      <c r="PYO130" s="161"/>
      <c r="PYP130" s="161"/>
      <c r="PYQ130" s="161"/>
      <c r="PYR130" s="161"/>
      <c r="PYS130" s="161"/>
      <c r="PYT130" s="161"/>
      <c r="PYU130" s="161"/>
      <c r="PYV130" s="161"/>
      <c r="PYW130" s="161"/>
      <c r="PYX130" s="161"/>
      <c r="PYY130" s="161"/>
      <c r="PYZ130" s="161"/>
      <c r="PZA130" s="161"/>
      <c r="PZB130" s="161"/>
      <c r="PZC130" s="161"/>
      <c r="PZD130" s="161"/>
      <c r="PZE130" s="161"/>
      <c r="PZF130" s="161"/>
      <c r="PZG130" s="161"/>
      <c r="PZH130" s="161"/>
      <c r="PZI130" s="161"/>
      <c r="PZJ130" s="161"/>
      <c r="PZK130" s="161"/>
      <c r="PZL130" s="161"/>
      <c r="PZM130" s="161"/>
      <c r="PZN130" s="161"/>
      <c r="PZO130" s="161"/>
      <c r="PZP130" s="161"/>
      <c r="PZQ130" s="161"/>
      <c r="PZR130" s="161"/>
      <c r="PZS130" s="161"/>
      <c r="PZT130" s="161"/>
      <c r="PZU130" s="161"/>
      <c r="PZV130" s="161"/>
      <c r="PZW130" s="161"/>
      <c r="PZX130" s="161"/>
      <c r="PZY130" s="161"/>
      <c r="PZZ130" s="161"/>
      <c r="QAA130" s="161"/>
      <c r="QAB130" s="161"/>
      <c r="QAC130" s="161"/>
      <c r="QAD130" s="161"/>
      <c r="QAE130" s="161"/>
      <c r="QAF130" s="161"/>
      <c r="QAG130" s="161"/>
      <c r="QAH130" s="161"/>
      <c r="QAI130" s="161"/>
      <c r="QAJ130" s="161"/>
      <c r="QAK130" s="161"/>
      <c r="QAL130" s="161"/>
      <c r="QAM130" s="161"/>
      <c r="QAN130" s="161"/>
      <c r="QAO130" s="161"/>
      <c r="QAP130" s="161"/>
      <c r="QAQ130" s="161"/>
      <c r="QAR130" s="161"/>
      <c r="QAS130" s="161"/>
      <c r="QAT130" s="161"/>
      <c r="QAU130" s="161"/>
      <c r="QAV130" s="161"/>
      <c r="QAW130" s="161"/>
      <c r="QAX130" s="161"/>
      <c r="QAY130" s="161"/>
      <c r="QAZ130" s="161"/>
      <c r="QBA130" s="161"/>
      <c r="QBB130" s="161"/>
      <c r="QBC130" s="161"/>
      <c r="QBD130" s="161"/>
      <c r="QBE130" s="161"/>
      <c r="QBF130" s="161"/>
      <c r="QBG130" s="161"/>
      <c r="QBH130" s="161"/>
      <c r="QBI130" s="161"/>
      <c r="QBJ130" s="161"/>
      <c r="QBK130" s="161"/>
      <c r="QBL130" s="161"/>
      <c r="QBM130" s="161"/>
      <c r="QBN130" s="161"/>
      <c r="QBO130" s="161"/>
      <c r="QBP130" s="161"/>
      <c r="QBQ130" s="161"/>
      <c r="QBR130" s="161"/>
      <c r="QBS130" s="161"/>
      <c r="QBT130" s="161"/>
      <c r="QBU130" s="161"/>
      <c r="QBV130" s="161"/>
      <c r="QBW130" s="161"/>
      <c r="QBX130" s="161"/>
      <c r="QBY130" s="161"/>
      <c r="QBZ130" s="161"/>
      <c r="QCA130" s="161"/>
      <c r="QCB130" s="161"/>
      <c r="QCC130" s="161"/>
      <c r="QCD130" s="161"/>
      <c r="QCE130" s="161"/>
      <c r="QCF130" s="161"/>
      <c r="QCG130" s="161"/>
      <c r="QCH130" s="161"/>
      <c r="QCI130" s="161"/>
      <c r="QCJ130" s="161"/>
      <c r="QCK130" s="161"/>
      <c r="QCL130" s="161"/>
      <c r="QCM130" s="161"/>
      <c r="QCN130" s="161"/>
      <c r="QCO130" s="161"/>
      <c r="QCP130" s="161"/>
      <c r="QCQ130" s="161"/>
      <c r="QCR130" s="161"/>
      <c r="QCS130" s="161"/>
      <c r="QCT130" s="161"/>
      <c r="QCU130" s="161"/>
      <c r="QCV130" s="161"/>
      <c r="QCW130" s="161"/>
      <c r="QCX130" s="161"/>
      <c r="QCY130" s="161"/>
      <c r="QCZ130" s="161"/>
      <c r="QDA130" s="161"/>
      <c r="QDB130" s="161"/>
      <c r="QDC130" s="161"/>
      <c r="QDD130" s="161"/>
      <c r="QDE130" s="161"/>
      <c r="QDF130" s="161"/>
      <c r="QDG130" s="161"/>
      <c r="QDH130" s="161"/>
      <c r="QDI130" s="161"/>
      <c r="QDJ130" s="161"/>
      <c r="QDK130" s="161"/>
      <c r="QDL130" s="161"/>
      <c r="QDM130" s="161"/>
      <c r="QDN130" s="161"/>
      <c r="QDO130" s="161"/>
      <c r="QDP130" s="161"/>
      <c r="QDQ130" s="161"/>
      <c r="QDR130" s="161"/>
      <c r="QDS130" s="161"/>
      <c r="QDT130" s="161"/>
      <c r="QDU130" s="161"/>
      <c r="QDV130" s="161"/>
      <c r="QDW130" s="161"/>
      <c r="QDX130" s="161"/>
      <c r="QDY130" s="161"/>
      <c r="QDZ130" s="161"/>
      <c r="QEA130" s="161"/>
      <c r="QEB130" s="161"/>
      <c r="QEC130" s="161"/>
      <c r="QED130" s="161"/>
      <c r="QEE130" s="161"/>
      <c r="QEF130" s="161"/>
      <c r="QEG130" s="161"/>
      <c r="QEH130" s="161"/>
      <c r="QEI130" s="161"/>
      <c r="QEJ130" s="161"/>
      <c r="QEK130" s="161"/>
      <c r="QEL130" s="161"/>
      <c r="QEM130" s="161"/>
      <c r="QEN130" s="161"/>
      <c r="QEO130" s="161"/>
      <c r="QEP130" s="161"/>
      <c r="QEQ130" s="161"/>
      <c r="QER130" s="161"/>
      <c r="QES130" s="161"/>
      <c r="QET130" s="161"/>
      <c r="QEU130" s="161"/>
      <c r="QEV130" s="161"/>
      <c r="QEW130" s="161"/>
      <c r="QEX130" s="161"/>
      <c r="QEY130" s="161"/>
      <c r="QEZ130" s="161"/>
      <c r="QFA130" s="161"/>
      <c r="QFB130" s="161"/>
      <c r="QFC130" s="161"/>
      <c r="QFD130" s="161"/>
      <c r="QFE130" s="161"/>
      <c r="QFF130" s="161"/>
      <c r="QFG130" s="161"/>
      <c r="QFH130" s="161"/>
      <c r="QFI130" s="161"/>
      <c r="QFJ130" s="161"/>
      <c r="QFK130" s="161"/>
      <c r="QFL130" s="161"/>
      <c r="QFM130" s="161"/>
      <c r="QFN130" s="161"/>
      <c r="QFO130" s="161"/>
      <c r="QFP130" s="161"/>
      <c r="QFQ130" s="161"/>
      <c r="QFR130" s="161"/>
      <c r="QFS130" s="161"/>
      <c r="QFT130" s="161"/>
      <c r="QFU130" s="161"/>
      <c r="QFV130" s="161"/>
      <c r="QFW130" s="161"/>
      <c r="QFX130" s="161"/>
      <c r="QFY130" s="161"/>
      <c r="QFZ130" s="161"/>
      <c r="QGA130" s="161"/>
      <c r="QGB130" s="161"/>
      <c r="QGC130" s="161"/>
      <c r="QGD130" s="161"/>
      <c r="QGE130" s="161"/>
      <c r="QGF130" s="161"/>
      <c r="QGG130" s="161"/>
      <c r="QGH130" s="161"/>
      <c r="QGI130" s="161"/>
      <c r="QGJ130" s="161"/>
      <c r="QGK130" s="161"/>
      <c r="QGL130" s="161"/>
      <c r="QGM130" s="161"/>
      <c r="QGN130" s="161"/>
      <c r="QGO130" s="161"/>
      <c r="QGP130" s="161"/>
      <c r="QGQ130" s="161"/>
      <c r="QGR130" s="161"/>
      <c r="QGS130" s="161"/>
      <c r="QGT130" s="161"/>
      <c r="QGU130" s="161"/>
      <c r="QGV130" s="161"/>
      <c r="QGW130" s="161"/>
      <c r="QGX130" s="161"/>
      <c r="QGY130" s="161"/>
      <c r="QGZ130" s="161"/>
      <c r="QHA130" s="161"/>
      <c r="QHB130" s="161"/>
      <c r="QHC130" s="161"/>
      <c r="QHD130" s="161"/>
      <c r="QHE130" s="161"/>
      <c r="QHF130" s="161"/>
      <c r="QHG130" s="161"/>
      <c r="QHH130" s="161"/>
      <c r="QHI130" s="161"/>
      <c r="QHJ130" s="161"/>
      <c r="QHK130" s="161"/>
      <c r="QHL130" s="161"/>
      <c r="QHM130" s="161"/>
      <c r="QHN130" s="161"/>
      <c r="QHO130" s="161"/>
      <c r="QHP130" s="161"/>
      <c r="QHQ130" s="161"/>
      <c r="QHR130" s="161"/>
      <c r="QHS130" s="161"/>
      <c r="QHT130" s="161"/>
      <c r="QHU130" s="161"/>
      <c r="QHV130" s="161"/>
      <c r="QHW130" s="161"/>
      <c r="QHX130" s="161"/>
      <c r="QHY130" s="161"/>
      <c r="QHZ130" s="161"/>
      <c r="QIA130" s="161"/>
      <c r="QIB130" s="161"/>
      <c r="QIC130" s="161"/>
      <c r="QID130" s="161"/>
      <c r="QIE130" s="161"/>
      <c r="QIF130" s="161"/>
      <c r="QIG130" s="161"/>
      <c r="QIH130" s="161"/>
      <c r="QII130" s="161"/>
      <c r="QIJ130" s="161"/>
      <c r="QIK130" s="161"/>
      <c r="QIL130" s="161"/>
      <c r="QIM130" s="161"/>
      <c r="QIN130" s="161"/>
      <c r="QIO130" s="161"/>
      <c r="QIP130" s="161"/>
      <c r="QIQ130" s="161"/>
      <c r="QIR130" s="161"/>
      <c r="QIS130" s="161"/>
      <c r="QIT130" s="161"/>
      <c r="QIU130" s="161"/>
      <c r="QIV130" s="161"/>
      <c r="QIW130" s="161"/>
      <c r="QIX130" s="161"/>
      <c r="QIY130" s="161"/>
      <c r="QIZ130" s="161"/>
      <c r="QJA130" s="161"/>
      <c r="QJB130" s="161"/>
      <c r="QJC130" s="161"/>
      <c r="QJD130" s="161"/>
      <c r="QJE130" s="161"/>
      <c r="QJF130" s="161"/>
      <c r="QJG130" s="161"/>
      <c r="QJH130" s="161"/>
      <c r="QJI130" s="161"/>
      <c r="QJJ130" s="161"/>
      <c r="QJK130" s="161"/>
      <c r="QJL130" s="161"/>
      <c r="QJM130" s="161"/>
      <c r="QJN130" s="161"/>
      <c r="QJO130" s="161"/>
      <c r="QJP130" s="161"/>
      <c r="QJQ130" s="161"/>
      <c r="QJR130" s="161"/>
      <c r="QJS130" s="161"/>
      <c r="QJT130" s="161"/>
      <c r="QJU130" s="161"/>
      <c r="QJV130" s="161"/>
      <c r="QJW130" s="161"/>
      <c r="QJX130" s="161"/>
      <c r="QJY130" s="161"/>
      <c r="QJZ130" s="161"/>
      <c r="QKA130" s="161"/>
      <c r="QKB130" s="161"/>
      <c r="QKC130" s="161"/>
      <c r="QKD130" s="161"/>
      <c r="QKE130" s="161"/>
      <c r="QKF130" s="161"/>
      <c r="QKG130" s="161"/>
      <c r="QKH130" s="161"/>
      <c r="QKI130" s="161"/>
      <c r="QKJ130" s="161"/>
      <c r="QKK130" s="161"/>
      <c r="QKL130" s="161"/>
      <c r="QKM130" s="161"/>
      <c r="QKN130" s="161"/>
      <c r="QKO130" s="161"/>
      <c r="QKP130" s="161"/>
      <c r="QKQ130" s="161"/>
      <c r="QKR130" s="161"/>
      <c r="QKS130" s="161"/>
      <c r="QKT130" s="161"/>
      <c r="QKU130" s="161"/>
      <c r="QKV130" s="161"/>
      <c r="QKW130" s="161"/>
      <c r="QKX130" s="161"/>
      <c r="QKY130" s="161"/>
      <c r="QKZ130" s="161"/>
      <c r="QLA130" s="161"/>
      <c r="QLB130" s="161"/>
      <c r="QLC130" s="161"/>
      <c r="QLD130" s="161"/>
      <c r="QLE130" s="161"/>
      <c r="QLF130" s="161"/>
      <c r="QLG130" s="161"/>
      <c r="QLH130" s="161"/>
      <c r="QLI130" s="161"/>
      <c r="QLJ130" s="161"/>
      <c r="QLK130" s="161"/>
      <c r="QLL130" s="161"/>
      <c r="QLM130" s="161"/>
      <c r="QLN130" s="161"/>
      <c r="QLO130" s="161"/>
      <c r="QLP130" s="161"/>
      <c r="QLQ130" s="161"/>
      <c r="QLR130" s="161"/>
      <c r="QLS130" s="161"/>
      <c r="QLT130" s="161"/>
      <c r="QLU130" s="161"/>
      <c r="QLV130" s="161"/>
      <c r="QLW130" s="161"/>
      <c r="QLX130" s="161"/>
      <c r="QLY130" s="161"/>
      <c r="QLZ130" s="161"/>
      <c r="QMA130" s="161"/>
      <c r="QMB130" s="161"/>
      <c r="QMC130" s="161"/>
      <c r="QMD130" s="161"/>
      <c r="QME130" s="161"/>
      <c r="QMF130" s="161"/>
      <c r="QMG130" s="161"/>
      <c r="QMH130" s="161"/>
      <c r="QMI130" s="161"/>
      <c r="QMJ130" s="161"/>
      <c r="QMK130" s="161"/>
      <c r="QML130" s="161"/>
      <c r="QMM130" s="161"/>
      <c r="QMN130" s="161"/>
      <c r="QMO130" s="161"/>
      <c r="QMP130" s="161"/>
      <c r="QMQ130" s="161"/>
      <c r="QMR130" s="161"/>
      <c r="QMS130" s="161"/>
      <c r="QMT130" s="161"/>
      <c r="QMU130" s="161"/>
      <c r="QMV130" s="161"/>
      <c r="QMW130" s="161"/>
      <c r="QMX130" s="161"/>
      <c r="QMY130" s="161"/>
      <c r="QMZ130" s="161"/>
      <c r="QNA130" s="161"/>
      <c r="QNB130" s="161"/>
      <c r="QNC130" s="161"/>
      <c r="QND130" s="161"/>
      <c r="QNE130" s="161"/>
      <c r="QNF130" s="161"/>
      <c r="QNG130" s="161"/>
      <c r="QNH130" s="161"/>
      <c r="QNI130" s="161"/>
      <c r="QNJ130" s="161"/>
      <c r="QNK130" s="161"/>
      <c r="QNL130" s="161"/>
      <c r="QNM130" s="161"/>
      <c r="QNN130" s="161"/>
      <c r="QNO130" s="161"/>
      <c r="QNP130" s="161"/>
      <c r="QNQ130" s="161"/>
      <c r="QNR130" s="161"/>
      <c r="QNS130" s="161"/>
      <c r="QNT130" s="161"/>
      <c r="QNU130" s="161"/>
      <c r="QNV130" s="161"/>
      <c r="QNW130" s="161"/>
      <c r="QNX130" s="161"/>
      <c r="QNY130" s="161"/>
      <c r="QNZ130" s="161"/>
      <c r="QOA130" s="161"/>
      <c r="QOB130" s="161"/>
      <c r="QOC130" s="161"/>
      <c r="QOD130" s="161"/>
      <c r="QOE130" s="161"/>
      <c r="QOF130" s="161"/>
      <c r="QOG130" s="161"/>
      <c r="QOH130" s="161"/>
      <c r="QOI130" s="161"/>
      <c r="QOJ130" s="161"/>
      <c r="QOK130" s="161"/>
      <c r="QOL130" s="161"/>
      <c r="QOM130" s="161"/>
      <c r="QON130" s="161"/>
      <c r="QOO130" s="161"/>
      <c r="QOP130" s="161"/>
      <c r="QOQ130" s="161"/>
      <c r="QOR130" s="161"/>
      <c r="QOS130" s="161"/>
      <c r="QOT130" s="161"/>
      <c r="QOU130" s="161"/>
      <c r="QOV130" s="161"/>
      <c r="QOW130" s="161"/>
      <c r="QOX130" s="161"/>
      <c r="QOY130" s="161"/>
      <c r="QOZ130" s="161"/>
      <c r="QPA130" s="161"/>
      <c r="QPB130" s="161"/>
      <c r="QPC130" s="161"/>
      <c r="QPD130" s="161"/>
      <c r="QPE130" s="161"/>
      <c r="QPF130" s="161"/>
      <c r="QPG130" s="161"/>
      <c r="QPH130" s="161"/>
      <c r="QPI130" s="161"/>
      <c r="QPJ130" s="161"/>
      <c r="QPK130" s="161"/>
      <c r="QPL130" s="161"/>
      <c r="QPM130" s="161"/>
      <c r="QPN130" s="161"/>
      <c r="QPO130" s="161"/>
      <c r="QPP130" s="161"/>
      <c r="QPQ130" s="161"/>
      <c r="QPR130" s="161"/>
      <c r="QPS130" s="161"/>
      <c r="QPT130" s="161"/>
      <c r="QPU130" s="161"/>
      <c r="QPV130" s="161"/>
      <c r="QPW130" s="161"/>
      <c r="QPX130" s="161"/>
      <c r="QPY130" s="161"/>
      <c r="QPZ130" s="161"/>
      <c r="QQA130" s="161"/>
      <c r="QQB130" s="161"/>
      <c r="QQC130" s="161"/>
      <c r="QQD130" s="161"/>
      <c r="QQE130" s="161"/>
      <c r="QQF130" s="161"/>
      <c r="QQG130" s="161"/>
      <c r="QQH130" s="161"/>
      <c r="QQI130" s="161"/>
      <c r="QQJ130" s="161"/>
      <c r="QQK130" s="161"/>
      <c r="QQL130" s="161"/>
      <c r="QQM130" s="161"/>
      <c r="QQN130" s="161"/>
      <c r="QQO130" s="161"/>
      <c r="QQP130" s="161"/>
      <c r="QQQ130" s="161"/>
      <c r="QQR130" s="161"/>
      <c r="QQS130" s="161"/>
      <c r="QQT130" s="161"/>
      <c r="QQU130" s="161"/>
      <c r="QQV130" s="161"/>
      <c r="QQW130" s="161"/>
      <c r="QQX130" s="161"/>
      <c r="QQY130" s="161"/>
      <c r="QQZ130" s="161"/>
      <c r="QRA130" s="161"/>
      <c r="QRB130" s="161"/>
      <c r="QRC130" s="161"/>
      <c r="QRD130" s="161"/>
      <c r="QRE130" s="161"/>
      <c r="QRF130" s="161"/>
      <c r="QRG130" s="161"/>
      <c r="QRH130" s="161"/>
      <c r="QRI130" s="161"/>
      <c r="QRJ130" s="161"/>
      <c r="QRK130" s="161"/>
      <c r="QRL130" s="161"/>
      <c r="QRM130" s="161"/>
      <c r="QRN130" s="161"/>
      <c r="QRO130" s="161"/>
      <c r="QRP130" s="161"/>
      <c r="QRQ130" s="161"/>
      <c r="QRR130" s="161"/>
      <c r="QRS130" s="161"/>
      <c r="QRT130" s="161"/>
      <c r="QRU130" s="161"/>
      <c r="QRV130" s="161"/>
      <c r="QRW130" s="161"/>
      <c r="QRX130" s="161"/>
      <c r="QRY130" s="161"/>
      <c r="QRZ130" s="161"/>
      <c r="QSA130" s="161"/>
      <c r="QSB130" s="161"/>
      <c r="QSC130" s="161"/>
      <c r="QSD130" s="161"/>
      <c r="QSE130" s="161"/>
      <c r="QSF130" s="161"/>
      <c r="QSG130" s="161"/>
      <c r="QSH130" s="161"/>
      <c r="QSI130" s="161"/>
      <c r="QSJ130" s="161"/>
      <c r="QSK130" s="161"/>
      <c r="QSL130" s="161"/>
      <c r="QSM130" s="161"/>
      <c r="QSN130" s="161"/>
      <c r="QSO130" s="161"/>
      <c r="QSP130" s="161"/>
      <c r="QSQ130" s="161"/>
      <c r="QSR130" s="161"/>
      <c r="QSS130" s="161"/>
      <c r="QST130" s="161"/>
      <c r="QSU130" s="161"/>
      <c r="QSV130" s="161"/>
      <c r="QSW130" s="161"/>
      <c r="QSX130" s="161"/>
      <c r="QSY130" s="161"/>
      <c r="QSZ130" s="161"/>
      <c r="QTA130" s="161"/>
      <c r="QTB130" s="161"/>
      <c r="QTC130" s="161"/>
      <c r="QTD130" s="161"/>
      <c r="QTE130" s="161"/>
      <c r="QTF130" s="161"/>
      <c r="QTG130" s="161"/>
      <c r="QTH130" s="161"/>
      <c r="QTI130" s="161"/>
      <c r="QTJ130" s="161"/>
      <c r="QTK130" s="161"/>
      <c r="QTL130" s="161"/>
      <c r="QTM130" s="161"/>
      <c r="QTN130" s="161"/>
      <c r="QTO130" s="161"/>
      <c r="QTP130" s="161"/>
      <c r="QTQ130" s="161"/>
      <c r="QTR130" s="161"/>
      <c r="QTS130" s="161"/>
      <c r="QTT130" s="161"/>
      <c r="QTU130" s="161"/>
      <c r="QTV130" s="161"/>
      <c r="QTW130" s="161"/>
      <c r="QTX130" s="161"/>
      <c r="QTY130" s="161"/>
      <c r="QTZ130" s="161"/>
      <c r="QUA130" s="161"/>
      <c r="QUB130" s="161"/>
      <c r="QUC130" s="161"/>
      <c r="QUD130" s="161"/>
      <c r="QUE130" s="161"/>
      <c r="QUF130" s="161"/>
      <c r="QUG130" s="161"/>
      <c r="QUH130" s="161"/>
      <c r="QUI130" s="161"/>
      <c r="QUJ130" s="161"/>
      <c r="QUK130" s="161"/>
      <c r="QUL130" s="161"/>
      <c r="QUM130" s="161"/>
      <c r="QUN130" s="161"/>
      <c r="QUO130" s="161"/>
      <c r="QUP130" s="161"/>
      <c r="QUQ130" s="161"/>
      <c r="QUR130" s="161"/>
      <c r="QUS130" s="161"/>
      <c r="QUT130" s="161"/>
      <c r="QUU130" s="161"/>
      <c r="QUV130" s="161"/>
      <c r="QUW130" s="161"/>
      <c r="QUX130" s="161"/>
      <c r="QUY130" s="161"/>
      <c r="QUZ130" s="161"/>
      <c r="QVA130" s="161"/>
      <c r="QVB130" s="161"/>
      <c r="QVC130" s="161"/>
      <c r="QVD130" s="161"/>
      <c r="QVE130" s="161"/>
      <c r="QVF130" s="161"/>
      <c r="QVG130" s="161"/>
      <c r="QVH130" s="161"/>
      <c r="QVI130" s="161"/>
      <c r="QVJ130" s="161"/>
      <c r="QVK130" s="161"/>
      <c r="QVL130" s="161"/>
      <c r="QVM130" s="161"/>
      <c r="QVN130" s="161"/>
      <c r="QVO130" s="161"/>
      <c r="QVP130" s="161"/>
      <c r="QVQ130" s="161"/>
      <c r="QVR130" s="161"/>
      <c r="QVS130" s="161"/>
      <c r="QVT130" s="161"/>
      <c r="QVU130" s="161"/>
      <c r="QVV130" s="161"/>
      <c r="QVW130" s="161"/>
      <c r="QVX130" s="161"/>
      <c r="QVY130" s="161"/>
      <c r="QVZ130" s="161"/>
      <c r="QWA130" s="161"/>
      <c r="QWB130" s="161"/>
      <c r="QWC130" s="161"/>
      <c r="QWD130" s="161"/>
      <c r="QWE130" s="161"/>
      <c r="QWF130" s="161"/>
      <c r="QWG130" s="161"/>
      <c r="QWH130" s="161"/>
      <c r="QWI130" s="161"/>
      <c r="QWJ130" s="161"/>
      <c r="QWK130" s="161"/>
      <c r="QWL130" s="161"/>
      <c r="QWM130" s="161"/>
      <c r="QWN130" s="161"/>
      <c r="QWO130" s="161"/>
      <c r="QWP130" s="161"/>
      <c r="QWQ130" s="161"/>
      <c r="QWR130" s="161"/>
      <c r="QWS130" s="161"/>
      <c r="QWT130" s="161"/>
      <c r="QWU130" s="161"/>
      <c r="QWV130" s="161"/>
      <c r="QWW130" s="161"/>
      <c r="QWX130" s="161"/>
      <c r="QWY130" s="161"/>
      <c r="QWZ130" s="161"/>
      <c r="QXA130" s="161"/>
      <c r="QXB130" s="161"/>
      <c r="QXC130" s="161"/>
      <c r="QXD130" s="161"/>
      <c r="QXE130" s="161"/>
      <c r="QXF130" s="161"/>
      <c r="QXG130" s="161"/>
      <c r="QXH130" s="161"/>
      <c r="QXI130" s="161"/>
      <c r="QXJ130" s="161"/>
      <c r="QXK130" s="161"/>
      <c r="QXL130" s="161"/>
      <c r="QXM130" s="161"/>
      <c r="QXN130" s="161"/>
      <c r="QXO130" s="161"/>
      <c r="QXP130" s="161"/>
      <c r="QXQ130" s="161"/>
      <c r="QXR130" s="161"/>
      <c r="QXS130" s="161"/>
      <c r="QXT130" s="161"/>
      <c r="QXU130" s="161"/>
      <c r="QXV130" s="161"/>
      <c r="QXW130" s="161"/>
      <c r="QXX130" s="161"/>
      <c r="QXY130" s="161"/>
      <c r="QXZ130" s="161"/>
      <c r="QYA130" s="161"/>
      <c r="QYB130" s="161"/>
      <c r="QYC130" s="161"/>
      <c r="QYD130" s="161"/>
      <c r="QYE130" s="161"/>
      <c r="QYF130" s="161"/>
      <c r="QYG130" s="161"/>
      <c r="QYH130" s="161"/>
      <c r="QYI130" s="161"/>
      <c r="QYJ130" s="161"/>
      <c r="QYK130" s="161"/>
      <c r="QYL130" s="161"/>
      <c r="QYM130" s="161"/>
      <c r="QYN130" s="161"/>
      <c r="QYO130" s="161"/>
      <c r="QYP130" s="161"/>
      <c r="QYQ130" s="161"/>
      <c r="QYR130" s="161"/>
      <c r="QYS130" s="161"/>
      <c r="QYT130" s="161"/>
      <c r="QYU130" s="161"/>
      <c r="QYV130" s="161"/>
      <c r="QYW130" s="161"/>
      <c r="QYX130" s="161"/>
      <c r="QYY130" s="161"/>
      <c r="QYZ130" s="161"/>
      <c r="QZA130" s="161"/>
      <c r="QZB130" s="161"/>
      <c r="QZC130" s="161"/>
      <c r="QZD130" s="161"/>
      <c r="QZE130" s="161"/>
      <c r="QZF130" s="161"/>
      <c r="QZG130" s="161"/>
      <c r="QZH130" s="161"/>
      <c r="QZI130" s="161"/>
      <c r="QZJ130" s="161"/>
      <c r="QZK130" s="161"/>
      <c r="QZL130" s="161"/>
      <c r="QZM130" s="161"/>
      <c r="QZN130" s="161"/>
      <c r="QZO130" s="161"/>
      <c r="QZP130" s="161"/>
      <c r="QZQ130" s="161"/>
      <c r="QZR130" s="161"/>
      <c r="QZS130" s="161"/>
      <c r="QZT130" s="161"/>
      <c r="QZU130" s="161"/>
      <c r="QZV130" s="161"/>
      <c r="QZW130" s="161"/>
      <c r="QZX130" s="161"/>
      <c r="QZY130" s="161"/>
      <c r="QZZ130" s="161"/>
      <c r="RAA130" s="161"/>
      <c r="RAB130" s="161"/>
      <c r="RAC130" s="161"/>
      <c r="RAD130" s="161"/>
      <c r="RAE130" s="161"/>
      <c r="RAF130" s="161"/>
      <c r="RAG130" s="161"/>
      <c r="RAH130" s="161"/>
      <c r="RAI130" s="161"/>
      <c r="RAJ130" s="161"/>
      <c r="RAK130" s="161"/>
      <c r="RAL130" s="161"/>
      <c r="RAM130" s="161"/>
      <c r="RAN130" s="161"/>
      <c r="RAO130" s="161"/>
      <c r="RAP130" s="161"/>
      <c r="RAQ130" s="161"/>
      <c r="RAR130" s="161"/>
      <c r="RAS130" s="161"/>
      <c r="RAT130" s="161"/>
      <c r="RAU130" s="161"/>
      <c r="RAV130" s="161"/>
      <c r="RAW130" s="161"/>
      <c r="RAX130" s="161"/>
      <c r="RAY130" s="161"/>
      <c r="RAZ130" s="161"/>
      <c r="RBA130" s="161"/>
      <c r="RBB130" s="161"/>
      <c r="RBC130" s="161"/>
      <c r="RBD130" s="161"/>
      <c r="RBE130" s="161"/>
      <c r="RBF130" s="161"/>
      <c r="RBG130" s="161"/>
      <c r="RBH130" s="161"/>
      <c r="RBI130" s="161"/>
      <c r="RBJ130" s="161"/>
      <c r="RBK130" s="161"/>
      <c r="RBL130" s="161"/>
      <c r="RBM130" s="161"/>
      <c r="RBN130" s="161"/>
      <c r="RBO130" s="161"/>
      <c r="RBP130" s="161"/>
      <c r="RBQ130" s="161"/>
      <c r="RBR130" s="161"/>
      <c r="RBS130" s="161"/>
      <c r="RBT130" s="161"/>
      <c r="RBU130" s="161"/>
      <c r="RBV130" s="161"/>
      <c r="RBW130" s="161"/>
      <c r="RBX130" s="161"/>
      <c r="RBY130" s="161"/>
      <c r="RBZ130" s="161"/>
      <c r="RCA130" s="161"/>
      <c r="RCB130" s="161"/>
      <c r="RCC130" s="161"/>
      <c r="RCD130" s="161"/>
      <c r="RCE130" s="161"/>
      <c r="RCF130" s="161"/>
      <c r="RCG130" s="161"/>
      <c r="RCH130" s="161"/>
      <c r="RCI130" s="161"/>
      <c r="RCJ130" s="161"/>
      <c r="RCK130" s="161"/>
      <c r="RCL130" s="161"/>
      <c r="RCM130" s="161"/>
      <c r="RCN130" s="161"/>
      <c r="RCO130" s="161"/>
      <c r="RCP130" s="161"/>
      <c r="RCQ130" s="161"/>
      <c r="RCR130" s="161"/>
      <c r="RCS130" s="161"/>
      <c r="RCT130" s="161"/>
      <c r="RCU130" s="161"/>
      <c r="RCV130" s="161"/>
      <c r="RCW130" s="161"/>
      <c r="RCX130" s="161"/>
      <c r="RCY130" s="161"/>
      <c r="RCZ130" s="161"/>
      <c r="RDA130" s="161"/>
      <c r="RDB130" s="161"/>
      <c r="RDC130" s="161"/>
      <c r="RDD130" s="161"/>
      <c r="RDE130" s="161"/>
      <c r="RDF130" s="161"/>
      <c r="RDG130" s="161"/>
      <c r="RDH130" s="161"/>
      <c r="RDI130" s="161"/>
      <c r="RDJ130" s="161"/>
      <c r="RDK130" s="161"/>
      <c r="RDL130" s="161"/>
      <c r="RDM130" s="161"/>
      <c r="RDN130" s="161"/>
      <c r="RDO130" s="161"/>
      <c r="RDP130" s="161"/>
      <c r="RDQ130" s="161"/>
      <c r="RDR130" s="161"/>
      <c r="RDS130" s="161"/>
      <c r="RDT130" s="161"/>
      <c r="RDU130" s="161"/>
      <c r="RDV130" s="161"/>
      <c r="RDW130" s="161"/>
      <c r="RDX130" s="161"/>
      <c r="RDY130" s="161"/>
      <c r="RDZ130" s="161"/>
      <c r="REA130" s="161"/>
      <c r="REB130" s="161"/>
      <c r="REC130" s="161"/>
      <c r="RED130" s="161"/>
      <c r="REE130" s="161"/>
      <c r="REF130" s="161"/>
      <c r="REG130" s="161"/>
      <c r="REH130" s="161"/>
      <c r="REI130" s="161"/>
      <c r="REJ130" s="161"/>
      <c r="REK130" s="161"/>
      <c r="REL130" s="161"/>
      <c r="REM130" s="161"/>
      <c r="REN130" s="161"/>
      <c r="REO130" s="161"/>
      <c r="REP130" s="161"/>
      <c r="REQ130" s="161"/>
      <c r="RER130" s="161"/>
      <c r="RES130" s="161"/>
      <c r="RET130" s="161"/>
      <c r="REU130" s="161"/>
      <c r="REV130" s="161"/>
      <c r="REW130" s="161"/>
      <c r="REX130" s="161"/>
      <c r="REY130" s="161"/>
      <c r="REZ130" s="161"/>
      <c r="RFA130" s="161"/>
      <c r="RFB130" s="161"/>
      <c r="RFC130" s="161"/>
      <c r="RFD130" s="161"/>
      <c r="RFE130" s="161"/>
      <c r="RFF130" s="161"/>
      <c r="RFG130" s="161"/>
      <c r="RFH130" s="161"/>
      <c r="RFI130" s="161"/>
      <c r="RFJ130" s="161"/>
      <c r="RFK130" s="161"/>
      <c r="RFL130" s="161"/>
      <c r="RFM130" s="161"/>
      <c r="RFN130" s="161"/>
      <c r="RFO130" s="161"/>
      <c r="RFP130" s="161"/>
      <c r="RFQ130" s="161"/>
      <c r="RFR130" s="161"/>
      <c r="RFS130" s="161"/>
      <c r="RFT130" s="161"/>
      <c r="RFU130" s="161"/>
      <c r="RFV130" s="161"/>
      <c r="RFW130" s="161"/>
      <c r="RFX130" s="161"/>
      <c r="RFY130" s="161"/>
      <c r="RFZ130" s="161"/>
      <c r="RGA130" s="161"/>
      <c r="RGB130" s="161"/>
      <c r="RGC130" s="161"/>
      <c r="RGD130" s="161"/>
      <c r="RGE130" s="161"/>
      <c r="RGF130" s="161"/>
      <c r="RGG130" s="161"/>
      <c r="RGH130" s="161"/>
      <c r="RGI130" s="161"/>
      <c r="RGJ130" s="161"/>
      <c r="RGK130" s="161"/>
      <c r="RGL130" s="161"/>
      <c r="RGM130" s="161"/>
      <c r="RGN130" s="161"/>
      <c r="RGO130" s="161"/>
      <c r="RGP130" s="161"/>
      <c r="RGQ130" s="161"/>
      <c r="RGR130" s="161"/>
      <c r="RGS130" s="161"/>
      <c r="RGT130" s="161"/>
      <c r="RGU130" s="161"/>
      <c r="RGV130" s="161"/>
      <c r="RGW130" s="161"/>
      <c r="RGX130" s="161"/>
      <c r="RGY130" s="161"/>
      <c r="RGZ130" s="161"/>
      <c r="RHA130" s="161"/>
      <c r="RHB130" s="161"/>
      <c r="RHC130" s="161"/>
      <c r="RHD130" s="161"/>
      <c r="RHE130" s="161"/>
      <c r="RHF130" s="161"/>
      <c r="RHG130" s="161"/>
      <c r="RHH130" s="161"/>
      <c r="RHI130" s="161"/>
      <c r="RHJ130" s="161"/>
      <c r="RHK130" s="161"/>
      <c r="RHL130" s="161"/>
      <c r="RHM130" s="161"/>
      <c r="RHN130" s="161"/>
      <c r="RHO130" s="161"/>
      <c r="RHP130" s="161"/>
      <c r="RHQ130" s="161"/>
      <c r="RHR130" s="161"/>
      <c r="RHS130" s="161"/>
      <c r="RHT130" s="161"/>
      <c r="RHU130" s="161"/>
      <c r="RHV130" s="161"/>
      <c r="RHW130" s="161"/>
      <c r="RHX130" s="161"/>
      <c r="RHY130" s="161"/>
      <c r="RHZ130" s="161"/>
      <c r="RIA130" s="161"/>
      <c r="RIB130" s="161"/>
      <c r="RIC130" s="161"/>
      <c r="RID130" s="161"/>
      <c r="RIE130" s="161"/>
      <c r="RIF130" s="161"/>
      <c r="RIG130" s="161"/>
      <c r="RIH130" s="161"/>
      <c r="RII130" s="161"/>
      <c r="RIJ130" s="161"/>
      <c r="RIK130" s="161"/>
      <c r="RIL130" s="161"/>
      <c r="RIM130" s="161"/>
      <c r="RIN130" s="161"/>
      <c r="RIO130" s="161"/>
      <c r="RIP130" s="161"/>
      <c r="RIQ130" s="161"/>
      <c r="RIR130" s="161"/>
      <c r="RIS130" s="161"/>
      <c r="RIT130" s="161"/>
      <c r="RIU130" s="161"/>
      <c r="RIV130" s="161"/>
      <c r="RIW130" s="161"/>
      <c r="RIX130" s="161"/>
      <c r="RIY130" s="161"/>
      <c r="RIZ130" s="161"/>
      <c r="RJA130" s="161"/>
      <c r="RJB130" s="161"/>
      <c r="RJC130" s="161"/>
      <c r="RJD130" s="161"/>
      <c r="RJE130" s="161"/>
      <c r="RJF130" s="161"/>
      <c r="RJG130" s="161"/>
      <c r="RJH130" s="161"/>
      <c r="RJI130" s="161"/>
      <c r="RJJ130" s="161"/>
      <c r="RJK130" s="161"/>
      <c r="RJL130" s="161"/>
      <c r="RJM130" s="161"/>
      <c r="RJN130" s="161"/>
      <c r="RJO130" s="161"/>
      <c r="RJP130" s="161"/>
      <c r="RJQ130" s="161"/>
      <c r="RJR130" s="161"/>
      <c r="RJS130" s="161"/>
      <c r="RJT130" s="161"/>
      <c r="RJU130" s="161"/>
      <c r="RJV130" s="161"/>
      <c r="RJW130" s="161"/>
      <c r="RJX130" s="161"/>
      <c r="RJY130" s="161"/>
      <c r="RJZ130" s="161"/>
      <c r="RKA130" s="161"/>
      <c r="RKB130" s="161"/>
      <c r="RKC130" s="161"/>
      <c r="RKD130" s="161"/>
      <c r="RKE130" s="161"/>
      <c r="RKF130" s="161"/>
      <c r="RKG130" s="161"/>
      <c r="RKH130" s="161"/>
      <c r="RKI130" s="161"/>
      <c r="RKJ130" s="161"/>
      <c r="RKK130" s="161"/>
      <c r="RKL130" s="161"/>
      <c r="RKM130" s="161"/>
      <c r="RKN130" s="161"/>
      <c r="RKO130" s="161"/>
      <c r="RKP130" s="161"/>
      <c r="RKQ130" s="161"/>
      <c r="RKR130" s="161"/>
      <c r="RKS130" s="161"/>
      <c r="RKT130" s="161"/>
      <c r="RKU130" s="161"/>
      <c r="RKV130" s="161"/>
      <c r="RKW130" s="161"/>
      <c r="RKX130" s="161"/>
      <c r="RKY130" s="161"/>
      <c r="RKZ130" s="161"/>
      <c r="RLA130" s="161"/>
      <c r="RLB130" s="161"/>
      <c r="RLC130" s="161"/>
      <c r="RLD130" s="161"/>
      <c r="RLE130" s="161"/>
      <c r="RLF130" s="161"/>
      <c r="RLG130" s="161"/>
      <c r="RLH130" s="161"/>
      <c r="RLI130" s="161"/>
      <c r="RLJ130" s="161"/>
      <c r="RLK130" s="161"/>
      <c r="RLL130" s="161"/>
      <c r="RLM130" s="161"/>
      <c r="RLN130" s="161"/>
      <c r="RLO130" s="161"/>
      <c r="RLP130" s="161"/>
      <c r="RLQ130" s="161"/>
      <c r="RLR130" s="161"/>
      <c r="RLS130" s="161"/>
      <c r="RLT130" s="161"/>
      <c r="RLU130" s="161"/>
      <c r="RLV130" s="161"/>
      <c r="RLW130" s="161"/>
      <c r="RLX130" s="161"/>
      <c r="RLY130" s="161"/>
      <c r="RLZ130" s="161"/>
      <c r="RMA130" s="161"/>
      <c r="RMB130" s="161"/>
      <c r="RMC130" s="161"/>
      <c r="RMD130" s="161"/>
      <c r="RME130" s="161"/>
      <c r="RMF130" s="161"/>
      <c r="RMG130" s="161"/>
      <c r="RMH130" s="161"/>
      <c r="RMI130" s="161"/>
      <c r="RMJ130" s="161"/>
      <c r="RMK130" s="161"/>
      <c r="RML130" s="161"/>
      <c r="RMM130" s="161"/>
      <c r="RMN130" s="161"/>
      <c r="RMO130" s="161"/>
      <c r="RMP130" s="161"/>
      <c r="RMQ130" s="161"/>
      <c r="RMR130" s="161"/>
      <c r="RMS130" s="161"/>
      <c r="RMT130" s="161"/>
      <c r="RMU130" s="161"/>
      <c r="RMV130" s="161"/>
      <c r="RMW130" s="161"/>
      <c r="RMX130" s="161"/>
      <c r="RMY130" s="161"/>
      <c r="RMZ130" s="161"/>
      <c r="RNA130" s="161"/>
      <c r="RNB130" s="161"/>
      <c r="RNC130" s="161"/>
      <c r="RND130" s="161"/>
      <c r="RNE130" s="161"/>
      <c r="RNF130" s="161"/>
      <c r="RNG130" s="161"/>
      <c r="RNH130" s="161"/>
      <c r="RNI130" s="161"/>
      <c r="RNJ130" s="161"/>
      <c r="RNK130" s="161"/>
      <c r="RNL130" s="161"/>
      <c r="RNM130" s="161"/>
      <c r="RNN130" s="161"/>
      <c r="RNO130" s="161"/>
      <c r="RNP130" s="161"/>
      <c r="RNQ130" s="161"/>
      <c r="RNR130" s="161"/>
      <c r="RNS130" s="161"/>
      <c r="RNT130" s="161"/>
      <c r="RNU130" s="161"/>
      <c r="RNV130" s="161"/>
      <c r="RNW130" s="161"/>
      <c r="RNX130" s="161"/>
      <c r="RNY130" s="161"/>
      <c r="RNZ130" s="161"/>
      <c r="ROA130" s="161"/>
      <c r="ROB130" s="161"/>
      <c r="ROC130" s="161"/>
      <c r="ROD130" s="161"/>
      <c r="ROE130" s="161"/>
      <c r="ROF130" s="161"/>
      <c r="ROG130" s="161"/>
      <c r="ROH130" s="161"/>
      <c r="ROI130" s="161"/>
      <c r="ROJ130" s="161"/>
      <c r="ROK130" s="161"/>
      <c r="ROL130" s="161"/>
      <c r="ROM130" s="161"/>
      <c r="RON130" s="161"/>
      <c r="ROO130" s="161"/>
      <c r="ROP130" s="161"/>
      <c r="ROQ130" s="161"/>
      <c r="ROR130" s="161"/>
      <c r="ROS130" s="161"/>
      <c r="ROT130" s="161"/>
      <c r="ROU130" s="161"/>
      <c r="ROV130" s="161"/>
      <c r="ROW130" s="161"/>
      <c r="ROX130" s="161"/>
      <c r="ROY130" s="161"/>
      <c r="ROZ130" s="161"/>
      <c r="RPA130" s="161"/>
      <c r="RPB130" s="161"/>
      <c r="RPC130" s="161"/>
      <c r="RPD130" s="161"/>
      <c r="RPE130" s="161"/>
      <c r="RPF130" s="161"/>
      <c r="RPG130" s="161"/>
      <c r="RPH130" s="161"/>
      <c r="RPI130" s="161"/>
      <c r="RPJ130" s="161"/>
      <c r="RPK130" s="161"/>
      <c r="RPL130" s="161"/>
      <c r="RPM130" s="161"/>
      <c r="RPN130" s="161"/>
      <c r="RPO130" s="161"/>
      <c r="RPP130" s="161"/>
      <c r="RPQ130" s="161"/>
      <c r="RPR130" s="161"/>
      <c r="RPS130" s="161"/>
      <c r="RPT130" s="161"/>
      <c r="RPU130" s="161"/>
      <c r="RPV130" s="161"/>
      <c r="RPW130" s="161"/>
      <c r="RPX130" s="161"/>
      <c r="RPY130" s="161"/>
      <c r="RPZ130" s="161"/>
      <c r="RQA130" s="161"/>
      <c r="RQB130" s="161"/>
      <c r="RQC130" s="161"/>
      <c r="RQD130" s="161"/>
      <c r="RQE130" s="161"/>
      <c r="RQF130" s="161"/>
      <c r="RQG130" s="161"/>
      <c r="RQH130" s="161"/>
      <c r="RQI130" s="161"/>
      <c r="RQJ130" s="161"/>
      <c r="RQK130" s="161"/>
      <c r="RQL130" s="161"/>
      <c r="RQM130" s="161"/>
      <c r="RQN130" s="161"/>
      <c r="RQO130" s="161"/>
      <c r="RQP130" s="161"/>
      <c r="RQQ130" s="161"/>
      <c r="RQR130" s="161"/>
      <c r="RQS130" s="161"/>
      <c r="RQT130" s="161"/>
      <c r="RQU130" s="161"/>
      <c r="RQV130" s="161"/>
      <c r="RQW130" s="161"/>
      <c r="RQX130" s="161"/>
      <c r="RQY130" s="161"/>
      <c r="RQZ130" s="161"/>
      <c r="RRA130" s="161"/>
      <c r="RRB130" s="161"/>
      <c r="RRC130" s="161"/>
      <c r="RRD130" s="161"/>
      <c r="RRE130" s="161"/>
      <c r="RRF130" s="161"/>
      <c r="RRG130" s="161"/>
      <c r="RRH130" s="161"/>
      <c r="RRI130" s="161"/>
      <c r="RRJ130" s="161"/>
      <c r="RRK130" s="161"/>
      <c r="RRL130" s="161"/>
      <c r="RRM130" s="161"/>
      <c r="RRN130" s="161"/>
      <c r="RRO130" s="161"/>
      <c r="RRP130" s="161"/>
      <c r="RRQ130" s="161"/>
      <c r="RRR130" s="161"/>
      <c r="RRS130" s="161"/>
      <c r="RRT130" s="161"/>
      <c r="RRU130" s="161"/>
      <c r="RRV130" s="161"/>
      <c r="RRW130" s="161"/>
      <c r="RRX130" s="161"/>
      <c r="RRY130" s="161"/>
      <c r="RRZ130" s="161"/>
      <c r="RSA130" s="161"/>
      <c r="RSB130" s="161"/>
      <c r="RSC130" s="161"/>
      <c r="RSD130" s="161"/>
      <c r="RSE130" s="161"/>
      <c r="RSF130" s="161"/>
      <c r="RSG130" s="161"/>
      <c r="RSH130" s="161"/>
      <c r="RSI130" s="161"/>
      <c r="RSJ130" s="161"/>
      <c r="RSK130" s="161"/>
      <c r="RSL130" s="161"/>
      <c r="RSM130" s="161"/>
      <c r="RSN130" s="161"/>
      <c r="RSO130" s="161"/>
      <c r="RSP130" s="161"/>
      <c r="RSQ130" s="161"/>
      <c r="RSR130" s="161"/>
      <c r="RSS130" s="161"/>
      <c r="RST130" s="161"/>
      <c r="RSU130" s="161"/>
      <c r="RSV130" s="161"/>
      <c r="RSW130" s="161"/>
      <c r="RSX130" s="161"/>
      <c r="RSY130" s="161"/>
      <c r="RSZ130" s="161"/>
      <c r="RTA130" s="161"/>
      <c r="RTB130" s="161"/>
      <c r="RTC130" s="161"/>
      <c r="RTD130" s="161"/>
      <c r="RTE130" s="161"/>
      <c r="RTF130" s="161"/>
      <c r="RTG130" s="161"/>
      <c r="RTH130" s="161"/>
      <c r="RTI130" s="161"/>
      <c r="RTJ130" s="161"/>
      <c r="RTK130" s="161"/>
      <c r="RTL130" s="161"/>
      <c r="RTM130" s="161"/>
      <c r="RTN130" s="161"/>
      <c r="RTO130" s="161"/>
      <c r="RTP130" s="161"/>
      <c r="RTQ130" s="161"/>
      <c r="RTR130" s="161"/>
      <c r="RTS130" s="161"/>
      <c r="RTT130" s="161"/>
      <c r="RTU130" s="161"/>
      <c r="RTV130" s="161"/>
      <c r="RTW130" s="161"/>
      <c r="RTX130" s="161"/>
      <c r="RTY130" s="161"/>
      <c r="RTZ130" s="161"/>
      <c r="RUA130" s="161"/>
      <c r="RUB130" s="161"/>
      <c r="RUC130" s="161"/>
      <c r="RUD130" s="161"/>
      <c r="RUE130" s="161"/>
      <c r="RUF130" s="161"/>
      <c r="RUG130" s="161"/>
      <c r="RUH130" s="161"/>
      <c r="RUI130" s="161"/>
      <c r="RUJ130" s="161"/>
      <c r="RUK130" s="161"/>
      <c r="RUL130" s="161"/>
      <c r="RUM130" s="161"/>
      <c r="RUN130" s="161"/>
      <c r="RUO130" s="161"/>
      <c r="RUP130" s="161"/>
      <c r="RUQ130" s="161"/>
      <c r="RUR130" s="161"/>
      <c r="RUS130" s="161"/>
      <c r="RUT130" s="161"/>
      <c r="RUU130" s="161"/>
      <c r="RUV130" s="161"/>
      <c r="RUW130" s="161"/>
      <c r="RUX130" s="161"/>
      <c r="RUY130" s="161"/>
      <c r="RUZ130" s="161"/>
      <c r="RVA130" s="161"/>
      <c r="RVB130" s="161"/>
      <c r="RVC130" s="161"/>
      <c r="RVD130" s="161"/>
      <c r="RVE130" s="161"/>
      <c r="RVF130" s="161"/>
      <c r="RVG130" s="161"/>
      <c r="RVH130" s="161"/>
      <c r="RVI130" s="161"/>
      <c r="RVJ130" s="161"/>
      <c r="RVK130" s="161"/>
      <c r="RVL130" s="161"/>
      <c r="RVM130" s="161"/>
      <c r="RVN130" s="161"/>
      <c r="RVO130" s="161"/>
      <c r="RVP130" s="161"/>
      <c r="RVQ130" s="161"/>
      <c r="RVR130" s="161"/>
      <c r="RVS130" s="161"/>
      <c r="RVT130" s="161"/>
      <c r="RVU130" s="161"/>
      <c r="RVV130" s="161"/>
      <c r="RVW130" s="161"/>
      <c r="RVX130" s="161"/>
      <c r="RVY130" s="161"/>
      <c r="RVZ130" s="161"/>
      <c r="RWA130" s="161"/>
      <c r="RWB130" s="161"/>
      <c r="RWC130" s="161"/>
      <c r="RWD130" s="161"/>
      <c r="RWE130" s="161"/>
      <c r="RWF130" s="161"/>
      <c r="RWG130" s="161"/>
      <c r="RWH130" s="161"/>
      <c r="RWI130" s="161"/>
      <c r="RWJ130" s="161"/>
      <c r="RWK130" s="161"/>
      <c r="RWL130" s="161"/>
      <c r="RWM130" s="161"/>
      <c r="RWN130" s="161"/>
      <c r="RWO130" s="161"/>
      <c r="RWP130" s="161"/>
      <c r="RWQ130" s="161"/>
      <c r="RWR130" s="161"/>
      <c r="RWS130" s="161"/>
      <c r="RWT130" s="161"/>
      <c r="RWU130" s="161"/>
      <c r="RWV130" s="161"/>
      <c r="RWW130" s="161"/>
      <c r="RWX130" s="161"/>
      <c r="RWY130" s="161"/>
      <c r="RWZ130" s="161"/>
      <c r="RXA130" s="161"/>
      <c r="RXB130" s="161"/>
      <c r="RXC130" s="161"/>
      <c r="RXD130" s="161"/>
      <c r="RXE130" s="161"/>
      <c r="RXF130" s="161"/>
      <c r="RXG130" s="161"/>
      <c r="RXH130" s="161"/>
      <c r="RXI130" s="161"/>
      <c r="RXJ130" s="161"/>
      <c r="RXK130" s="161"/>
      <c r="RXL130" s="161"/>
      <c r="RXM130" s="161"/>
      <c r="RXN130" s="161"/>
      <c r="RXO130" s="161"/>
      <c r="RXP130" s="161"/>
      <c r="RXQ130" s="161"/>
      <c r="RXR130" s="161"/>
      <c r="RXS130" s="161"/>
      <c r="RXT130" s="161"/>
      <c r="RXU130" s="161"/>
      <c r="RXV130" s="161"/>
      <c r="RXW130" s="161"/>
      <c r="RXX130" s="161"/>
      <c r="RXY130" s="161"/>
      <c r="RXZ130" s="161"/>
      <c r="RYA130" s="161"/>
      <c r="RYB130" s="161"/>
      <c r="RYC130" s="161"/>
      <c r="RYD130" s="161"/>
      <c r="RYE130" s="161"/>
      <c r="RYF130" s="161"/>
      <c r="RYG130" s="161"/>
      <c r="RYH130" s="161"/>
      <c r="RYI130" s="161"/>
      <c r="RYJ130" s="161"/>
      <c r="RYK130" s="161"/>
      <c r="RYL130" s="161"/>
      <c r="RYM130" s="161"/>
      <c r="RYN130" s="161"/>
      <c r="RYO130" s="161"/>
      <c r="RYP130" s="161"/>
      <c r="RYQ130" s="161"/>
      <c r="RYR130" s="161"/>
      <c r="RYS130" s="161"/>
      <c r="RYT130" s="161"/>
      <c r="RYU130" s="161"/>
      <c r="RYV130" s="161"/>
      <c r="RYW130" s="161"/>
      <c r="RYX130" s="161"/>
      <c r="RYY130" s="161"/>
      <c r="RYZ130" s="161"/>
      <c r="RZA130" s="161"/>
      <c r="RZB130" s="161"/>
      <c r="RZC130" s="161"/>
      <c r="RZD130" s="161"/>
      <c r="RZE130" s="161"/>
      <c r="RZF130" s="161"/>
      <c r="RZG130" s="161"/>
      <c r="RZH130" s="161"/>
      <c r="RZI130" s="161"/>
      <c r="RZJ130" s="161"/>
      <c r="RZK130" s="161"/>
      <c r="RZL130" s="161"/>
      <c r="RZM130" s="161"/>
      <c r="RZN130" s="161"/>
      <c r="RZO130" s="161"/>
      <c r="RZP130" s="161"/>
      <c r="RZQ130" s="161"/>
      <c r="RZR130" s="161"/>
      <c r="RZS130" s="161"/>
      <c r="RZT130" s="161"/>
      <c r="RZU130" s="161"/>
      <c r="RZV130" s="161"/>
      <c r="RZW130" s="161"/>
      <c r="RZX130" s="161"/>
      <c r="RZY130" s="161"/>
      <c r="RZZ130" s="161"/>
      <c r="SAA130" s="161"/>
      <c r="SAB130" s="161"/>
      <c r="SAC130" s="161"/>
      <c r="SAD130" s="161"/>
      <c r="SAE130" s="161"/>
      <c r="SAF130" s="161"/>
      <c r="SAG130" s="161"/>
      <c r="SAH130" s="161"/>
      <c r="SAI130" s="161"/>
      <c r="SAJ130" s="161"/>
      <c r="SAK130" s="161"/>
      <c r="SAL130" s="161"/>
      <c r="SAM130" s="161"/>
      <c r="SAN130" s="161"/>
      <c r="SAO130" s="161"/>
      <c r="SAP130" s="161"/>
      <c r="SAQ130" s="161"/>
      <c r="SAR130" s="161"/>
      <c r="SAS130" s="161"/>
      <c r="SAT130" s="161"/>
      <c r="SAU130" s="161"/>
      <c r="SAV130" s="161"/>
      <c r="SAW130" s="161"/>
      <c r="SAX130" s="161"/>
      <c r="SAY130" s="161"/>
      <c r="SAZ130" s="161"/>
      <c r="SBA130" s="161"/>
      <c r="SBB130" s="161"/>
      <c r="SBC130" s="161"/>
      <c r="SBD130" s="161"/>
      <c r="SBE130" s="161"/>
      <c r="SBF130" s="161"/>
      <c r="SBG130" s="161"/>
      <c r="SBH130" s="161"/>
      <c r="SBI130" s="161"/>
      <c r="SBJ130" s="161"/>
      <c r="SBK130" s="161"/>
      <c r="SBL130" s="161"/>
      <c r="SBM130" s="161"/>
      <c r="SBN130" s="161"/>
      <c r="SBO130" s="161"/>
      <c r="SBP130" s="161"/>
      <c r="SBQ130" s="161"/>
      <c r="SBR130" s="161"/>
      <c r="SBS130" s="161"/>
      <c r="SBT130" s="161"/>
      <c r="SBU130" s="161"/>
      <c r="SBV130" s="161"/>
      <c r="SBW130" s="161"/>
      <c r="SBX130" s="161"/>
      <c r="SBY130" s="161"/>
      <c r="SBZ130" s="161"/>
      <c r="SCA130" s="161"/>
      <c r="SCB130" s="161"/>
      <c r="SCC130" s="161"/>
      <c r="SCD130" s="161"/>
      <c r="SCE130" s="161"/>
      <c r="SCF130" s="161"/>
      <c r="SCG130" s="161"/>
      <c r="SCH130" s="161"/>
      <c r="SCI130" s="161"/>
      <c r="SCJ130" s="161"/>
      <c r="SCK130" s="161"/>
      <c r="SCL130" s="161"/>
      <c r="SCM130" s="161"/>
      <c r="SCN130" s="161"/>
      <c r="SCO130" s="161"/>
      <c r="SCP130" s="161"/>
      <c r="SCQ130" s="161"/>
      <c r="SCR130" s="161"/>
      <c r="SCS130" s="161"/>
      <c r="SCT130" s="161"/>
      <c r="SCU130" s="161"/>
      <c r="SCV130" s="161"/>
      <c r="SCW130" s="161"/>
      <c r="SCX130" s="161"/>
      <c r="SCY130" s="161"/>
      <c r="SCZ130" s="161"/>
      <c r="SDA130" s="161"/>
      <c r="SDB130" s="161"/>
      <c r="SDC130" s="161"/>
      <c r="SDD130" s="161"/>
      <c r="SDE130" s="161"/>
      <c r="SDF130" s="161"/>
      <c r="SDG130" s="161"/>
      <c r="SDH130" s="161"/>
      <c r="SDI130" s="161"/>
      <c r="SDJ130" s="161"/>
      <c r="SDK130" s="161"/>
      <c r="SDL130" s="161"/>
      <c r="SDM130" s="161"/>
      <c r="SDN130" s="161"/>
      <c r="SDO130" s="161"/>
      <c r="SDP130" s="161"/>
      <c r="SDQ130" s="161"/>
      <c r="SDR130" s="161"/>
      <c r="SDS130" s="161"/>
      <c r="SDT130" s="161"/>
      <c r="SDU130" s="161"/>
      <c r="SDV130" s="161"/>
      <c r="SDW130" s="161"/>
      <c r="SDX130" s="161"/>
      <c r="SDY130" s="161"/>
      <c r="SDZ130" s="161"/>
      <c r="SEA130" s="161"/>
      <c r="SEB130" s="161"/>
      <c r="SEC130" s="161"/>
      <c r="SED130" s="161"/>
      <c r="SEE130" s="161"/>
      <c r="SEF130" s="161"/>
      <c r="SEG130" s="161"/>
      <c r="SEH130" s="161"/>
      <c r="SEI130" s="161"/>
      <c r="SEJ130" s="161"/>
      <c r="SEK130" s="161"/>
      <c r="SEL130" s="161"/>
      <c r="SEM130" s="161"/>
      <c r="SEN130" s="161"/>
      <c r="SEO130" s="161"/>
      <c r="SEP130" s="161"/>
      <c r="SEQ130" s="161"/>
      <c r="SER130" s="161"/>
      <c r="SES130" s="161"/>
      <c r="SET130" s="161"/>
      <c r="SEU130" s="161"/>
      <c r="SEV130" s="161"/>
      <c r="SEW130" s="161"/>
      <c r="SEX130" s="161"/>
      <c r="SEY130" s="161"/>
      <c r="SEZ130" s="161"/>
      <c r="SFA130" s="161"/>
      <c r="SFB130" s="161"/>
      <c r="SFC130" s="161"/>
      <c r="SFD130" s="161"/>
      <c r="SFE130" s="161"/>
      <c r="SFF130" s="161"/>
      <c r="SFG130" s="161"/>
      <c r="SFH130" s="161"/>
      <c r="SFI130" s="161"/>
      <c r="SFJ130" s="161"/>
      <c r="SFK130" s="161"/>
      <c r="SFL130" s="161"/>
      <c r="SFM130" s="161"/>
      <c r="SFN130" s="161"/>
      <c r="SFO130" s="161"/>
      <c r="SFP130" s="161"/>
      <c r="SFQ130" s="161"/>
      <c r="SFR130" s="161"/>
      <c r="SFS130" s="161"/>
      <c r="SFT130" s="161"/>
      <c r="SFU130" s="161"/>
      <c r="SFV130" s="161"/>
      <c r="SFW130" s="161"/>
      <c r="SFX130" s="161"/>
      <c r="SFY130" s="161"/>
      <c r="SFZ130" s="161"/>
      <c r="SGA130" s="161"/>
      <c r="SGB130" s="161"/>
      <c r="SGC130" s="161"/>
      <c r="SGD130" s="161"/>
      <c r="SGE130" s="161"/>
      <c r="SGF130" s="161"/>
      <c r="SGG130" s="161"/>
      <c r="SGH130" s="161"/>
      <c r="SGI130" s="161"/>
      <c r="SGJ130" s="161"/>
      <c r="SGK130" s="161"/>
      <c r="SGL130" s="161"/>
      <c r="SGM130" s="161"/>
      <c r="SGN130" s="161"/>
      <c r="SGO130" s="161"/>
      <c r="SGP130" s="161"/>
      <c r="SGQ130" s="161"/>
      <c r="SGR130" s="161"/>
      <c r="SGS130" s="161"/>
      <c r="SGT130" s="161"/>
      <c r="SGU130" s="161"/>
      <c r="SGV130" s="161"/>
      <c r="SGW130" s="161"/>
      <c r="SGX130" s="161"/>
      <c r="SGY130" s="161"/>
      <c r="SGZ130" s="161"/>
      <c r="SHA130" s="161"/>
      <c r="SHB130" s="161"/>
      <c r="SHC130" s="161"/>
      <c r="SHD130" s="161"/>
      <c r="SHE130" s="161"/>
      <c r="SHF130" s="161"/>
      <c r="SHG130" s="161"/>
      <c r="SHH130" s="161"/>
      <c r="SHI130" s="161"/>
      <c r="SHJ130" s="161"/>
      <c r="SHK130" s="161"/>
      <c r="SHL130" s="161"/>
      <c r="SHM130" s="161"/>
      <c r="SHN130" s="161"/>
      <c r="SHO130" s="161"/>
      <c r="SHP130" s="161"/>
      <c r="SHQ130" s="161"/>
      <c r="SHR130" s="161"/>
      <c r="SHS130" s="161"/>
      <c r="SHT130" s="161"/>
      <c r="SHU130" s="161"/>
      <c r="SHV130" s="161"/>
      <c r="SHW130" s="161"/>
      <c r="SHX130" s="161"/>
      <c r="SHY130" s="161"/>
      <c r="SHZ130" s="161"/>
      <c r="SIA130" s="161"/>
      <c r="SIB130" s="161"/>
      <c r="SIC130" s="161"/>
      <c r="SID130" s="161"/>
      <c r="SIE130" s="161"/>
      <c r="SIF130" s="161"/>
      <c r="SIG130" s="161"/>
      <c r="SIH130" s="161"/>
      <c r="SII130" s="161"/>
      <c r="SIJ130" s="161"/>
      <c r="SIK130" s="161"/>
      <c r="SIL130" s="161"/>
      <c r="SIM130" s="161"/>
      <c r="SIN130" s="161"/>
      <c r="SIO130" s="161"/>
      <c r="SIP130" s="161"/>
      <c r="SIQ130" s="161"/>
      <c r="SIR130" s="161"/>
      <c r="SIS130" s="161"/>
      <c r="SIT130" s="161"/>
      <c r="SIU130" s="161"/>
      <c r="SIV130" s="161"/>
      <c r="SIW130" s="161"/>
      <c r="SIX130" s="161"/>
      <c r="SIY130" s="161"/>
      <c r="SIZ130" s="161"/>
      <c r="SJA130" s="161"/>
      <c r="SJB130" s="161"/>
      <c r="SJC130" s="161"/>
      <c r="SJD130" s="161"/>
      <c r="SJE130" s="161"/>
      <c r="SJF130" s="161"/>
      <c r="SJG130" s="161"/>
      <c r="SJH130" s="161"/>
      <c r="SJI130" s="161"/>
      <c r="SJJ130" s="161"/>
      <c r="SJK130" s="161"/>
      <c r="SJL130" s="161"/>
      <c r="SJM130" s="161"/>
      <c r="SJN130" s="161"/>
      <c r="SJO130" s="161"/>
      <c r="SJP130" s="161"/>
      <c r="SJQ130" s="161"/>
      <c r="SJR130" s="161"/>
      <c r="SJS130" s="161"/>
      <c r="SJT130" s="161"/>
      <c r="SJU130" s="161"/>
      <c r="SJV130" s="161"/>
      <c r="SJW130" s="161"/>
      <c r="SJX130" s="161"/>
      <c r="SJY130" s="161"/>
      <c r="SJZ130" s="161"/>
      <c r="SKA130" s="161"/>
      <c r="SKB130" s="161"/>
      <c r="SKC130" s="161"/>
      <c r="SKD130" s="161"/>
      <c r="SKE130" s="161"/>
      <c r="SKF130" s="161"/>
      <c r="SKG130" s="161"/>
      <c r="SKH130" s="161"/>
      <c r="SKI130" s="161"/>
      <c r="SKJ130" s="161"/>
      <c r="SKK130" s="161"/>
      <c r="SKL130" s="161"/>
      <c r="SKM130" s="161"/>
      <c r="SKN130" s="161"/>
      <c r="SKO130" s="161"/>
      <c r="SKP130" s="161"/>
      <c r="SKQ130" s="161"/>
      <c r="SKR130" s="161"/>
      <c r="SKS130" s="161"/>
      <c r="SKT130" s="161"/>
      <c r="SKU130" s="161"/>
      <c r="SKV130" s="161"/>
      <c r="SKW130" s="161"/>
      <c r="SKX130" s="161"/>
      <c r="SKY130" s="161"/>
      <c r="SKZ130" s="161"/>
      <c r="SLA130" s="161"/>
      <c r="SLB130" s="161"/>
      <c r="SLC130" s="161"/>
      <c r="SLD130" s="161"/>
      <c r="SLE130" s="161"/>
      <c r="SLF130" s="161"/>
      <c r="SLG130" s="161"/>
      <c r="SLH130" s="161"/>
      <c r="SLI130" s="161"/>
      <c r="SLJ130" s="161"/>
      <c r="SLK130" s="161"/>
      <c r="SLL130" s="161"/>
      <c r="SLM130" s="161"/>
      <c r="SLN130" s="161"/>
      <c r="SLO130" s="161"/>
      <c r="SLP130" s="161"/>
      <c r="SLQ130" s="161"/>
      <c r="SLR130" s="161"/>
      <c r="SLS130" s="161"/>
      <c r="SLT130" s="161"/>
      <c r="SLU130" s="161"/>
      <c r="SLV130" s="161"/>
      <c r="SLW130" s="161"/>
      <c r="SLX130" s="161"/>
      <c r="SLY130" s="161"/>
      <c r="SLZ130" s="161"/>
      <c r="SMA130" s="161"/>
      <c r="SMB130" s="161"/>
      <c r="SMC130" s="161"/>
      <c r="SMD130" s="161"/>
      <c r="SME130" s="161"/>
      <c r="SMF130" s="161"/>
      <c r="SMG130" s="161"/>
      <c r="SMH130" s="161"/>
      <c r="SMI130" s="161"/>
      <c r="SMJ130" s="161"/>
      <c r="SMK130" s="161"/>
      <c r="SML130" s="161"/>
      <c r="SMM130" s="161"/>
      <c r="SMN130" s="161"/>
      <c r="SMO130" s="161"/>
      <c r="SMP130" s="161"/>
      <c r="SMQ130" s="161"/>
      <c r="SMR130" s="161"/>
      <c r="SMS130" s="161"/>
      <c r="SMT130" s="161"/>
      <c r="SMU130" s="161"/>
      <c r="SMV130" s="161"/>
      <c r="SMW130" s="161"/>
      <c r="SMX130" s="161"/>
      <c r="SMY130" s="161"/>
      <c r="SMZ130" s="161"/>
      <c r="SNA130" s="161"/>
      <c r="SNB130" s="161"/>
      <c r="SNC130" s="161"/>
      <c r="SND130" s="161"/>
      <c r="SNE130" s="161"/>
      <c r="SNF130" s="161"/>
      <c r="SNG130" s="161"/>
      <c r="SNH130" s="161"/>
      <c r="SNI130" s="161"/>
      <c r="SNJ130" s="161"/>
      <c r="SNK130" s="161"/>
      <c r="SNL130" s="161"/>
      <c r="SNM130" s="161"/>
      <c r="SNN130" s="161"/>
      <c r="SNO130" s="161"/>
      <c r="SNP130" s="161"/>
      <c r="SNQ130" s="161"/>
      <c r="SNR130" s="161"/>
      <c r="SNS130" s="161"/>
      <c r="SNT130" s="161"/>
      <c r="SNU130" s="161"/>
      <c r="SNV130" s="161"/>
      <c r="SNW130" s="161"/>
      <c r="SNX130" s="161"/>
      <c r="SNY130" s="161"/>
      <c r="SNZ130" s="161"/>
      <c r="SOA130" s="161"/>
      <c r="SOB130" s="161"/>
      <c r="SOC130" s="161"/>
      <c r="SOD130" s="161"/>
      <c r="SOE130" s="161"/>
      <c r="SOF130" s="161"/>
      <c r="SOG130" s="161"/>
      <c r="SOH130" s="161"/>
      <c r="SOI130" s="161"/>
      <c r="SOJ130" s="161"/>
      <c r="SOK130" s="161"/>
      <c r="SOL130" s="161"/>
      <c r="SOM130" s="161"/>
      <c r="SON130" s="161"/>
      <c r="SOO130" s="161"/>
      <c r="SOP130" s="161"/>
      <c r="SOQ130" s="161"/>
      <c r="SOR130" s="161"/>
      <c r="SOS130" s="161"/>
      <c r="SOT130" s="161"/>
      <c r="SOU130" s="161"/>
      <c r="SOV130" s="161"/>
      <c r="SOW130" s="161"/>
      <c r="SOX130" s="161"/>
      <c r="SOY130" s="161"/>
      <c r="SOZ130" s="161"/>
      <c r="SPA130" s="161"/>
      <c r="SPB130" s="161"/>
      <c r="SPC130" s="161"/>
      <c r="SPD130" s="161"/>
      <c r="SPE130" s="161"/>
      <c r="SPF130" s="161"/>
      <c r="SPG130" s="161"/>
      <c r="SPH130" s="161"/>
      <c r="SPI130" s="161"/>
      <c r="SPJ130" s="161"/>
      <c r="SPK130" s="161"/>
      <c r="SPL130" s="161"/>
      <c r="SPM130" s="161"/>
      <c r="SPN130" s="161"/>
      <c r="SPO130" s="161"/>
      <c r="SPP130" s="161"/>
      <c r="SPQ130" s="161"/>
      <c r="SPR130" s="161"/>
      <c r="SPS130" s="161"/>
      <c r="SPT130" s="161"/>
      <c r="SPU130" s="161"/>
      <c r="SPV130" s="161"/>
      <c r="SPW130" s="161"/>
      <c r="SPX130" s="161"/>
      <c r="SPY130" s="161"/>
      <c r="SPZ130" s="161"/>
      <c r="SQA130" s="161"/>
      <c r="SQB130" s="161"/>
      <c r="SQC130" s="161"/>
      <c r="SQD130" s="161"/>
      <c r="SQE130" s="161"/>
      <c r="SQF130" s="161"/>
      <c r="SQG130" s="161"/>
      <c r="SQH130" s="161"/>
      <c r="SQI130" s="161"/>
      <c r="SQJ130" s="161"/>
      <c r="SQK130" s="161"/>
      <c r="SQL130" s="161"/>
      <c r="SQM130" s="161"/>
      <c r="SQN130" s="161"/>
      <c r="SQO130" s="161"/>
      <c r="SQP130" s="161"/>
      <c r="SQQ130" s="161"/>
      <c r="SQR130" s="161"/>
      <c r="SQS130" s="161"/>
      <c r="SQT130" s="161"/>
      <c r="SQU130" s="161"/>
      <c r="SQV130" s="161"/>
      <c r="SQW130" s="161"/>
      <c r="SQX130" s="161"/>
      <c r="SQY130" s="161"/>
      <c r="SQZ130" s="161"/>
      <c r="SRA130" s="161"/>
      <c r="SRB130" s="161"/>
      <c r="SRC130" s="161"/>
      <c r="SRD130" s="161"/>
      <c r="SRE130" s="161"/>
      <c r="SRF130" s="161"/>
      <c r="SRG130" s="161"/>
      <c r="SRH130" s="161"/>
      <c r="SRI130" s="161"/>
      <c r="SRJ130" s="161"/>
      <c r="SRK130" s="161"/>
      <c r="SRL130" s="161"/>
      <c r="SRM130" s="161"/>
      <c r="SRN130" s="161"/>
      <c r="SRO130" s="161"/>
      <c r="SRP130" s="161"/>
      <c r="SRQ130" s="161"/>
      <c r="SRR130" s="161"/>
      <c r="SRS130" s="161"/>
      <c r="SRT130" s="161"/>
      <c r="SRU130" s="161"/>
      <c r="SRV130" s="161"/>
      <c r="SRW130" s="161"/>
      <c r="SRX130" s="161"/>
      <c r="SRY130" s="161"/>
      <c r="SRZ130" s="161"/>
      <c r="SSA130" s="161"/>
      <c r="SSB130" s="161"/>
      <c r="SSC130" s="161"/>
      <c r="SSD130" s="161"/>
      <c r="SSE130" s="161"/>
      <c r="SSF130" s="161"/>
      <c r="SSG130" s="161"/>
      <c r="SSH130" s="161"/>
      <c r="SSI130" s="161"/>
      <c r="SSJ130" s="161"/>
      <c r="SSK130" s="161"/>
      <c r="SSL130" s="161"/>
      <c r="SSM130" s="161"/>
      <c r="SSN130" s="161"/>
      <c r="SSO130" s="161"/>
      <c r="SSP130" s="161"/>
      <c r="SSQ130" s="161"/>
      <c r="SSR130" s="161"/>
      <c r="SSS130" s="161"/>
      <c r="SST130" s="161"/>
      <c r="SSU130" s="161"/>
      <c r="SSV130" s="161"/>
      <c r="SSW130" s="161"/>
      <c r="SSX130" s="161"/>
      <c r="SSY130" s="161"/>
      <c r="SSZ130" s="161"/>
      <c r="STA130" s="161"/>
      <c r="STB130" s="161"/>
      <c r="STC130" s="161"/>
      <c r="STD130" s="161"/>
      <c r="STE130" s="161"/>
      <c r="STF130" s="161"/>
      <c r="STG130" s="161"/>
      <c r="STH130" s="161"/>
      <c r="STI130" s="161"/>
      <c r="STJ130" s="161"/>
      <c r="STK130" s="161"/>
      <c r="STL130" s="161"/>
      <c r="STM130" s="161"/>
      <c r="STN130" s="161"/>
      <c r="STO130" s="161"/>
      <c r="STP130" s="161"/>
      <c r="STQ130" s="161"/>
      <c r="STR130" s="161"/>
      <c r="STS130" s="161"/>
      <c r="STT130" s="161"/>
      <c r="STU130" s="161"/>
      <c r="STV130" s="161"/>
      <c r="STW130" s="161"/>
      <c r="STX130" s="161"/>
      <c r="STY130" s="161"/>
      <c r="STZ130" s="161"/>
      <c r="SUA130" s="161"/>
      <c r="SUB130" s="161"/>
      <c r="SUC130" s="161"/>
      <c r="SUD130" s="161"/>
      <c r="SUE130" s="161"/>
      <c r="SUF130" s="161"/>
      <c r="SUG130" s="161"/>
      <c r="SUH130" s="161"/>
      <c r="SUI130" s="161"/>
      <c r="SUJ130" s="161"/>
      <c r="SUK130" s="161"/>
      <c r="SUL130" s="161"/>
      <c r="SUM130" s="161"/>
      <c r="SUN130" s="161"/>
      <c r="SUO130" s="161"/>
      <c r="SUP130" s="161"/>
      <c r="SUQ130" s="161"/>
      <c r="SUR130" s="161"/>
      <c r="SUS130" s="161"/>
      <c r="SUT130" s="161"/>
      <c r="SUU130" s="161"/>
      <c r="SUV130" s="161"/>
      <c r="SUW130" s="161"/>
      <c r="SUX130" s="161"/>
      <c r="SUY130" s="161"/>
      <c r="SUZ130" s="161"/>
      <c r="SVA130" s="161"/>
      <c r="SVB130" s="161"/>
      <c r="SVC130" s="161"/>
      <c r="SVD130" s="161"/>
      <c r="SVE130" s="161"/>
      <c r="SVF130" s="161"/>
      <c r="SVG130" s="161"/>
      <c r="SVH130" s="161"/>
      <c r="SVI130" s="161"/>
      <c r="SVJ130" s="161"/>
      <c r="SVK130" s="161"/>
      <c r="SVL130" s="161"/>
      <c r="SVM130" s="161"/>
      <c r="SVN130" s="161"/>
      <c r="SVO130" s="161"/>
      <c r="SVP130" s="161"/>
      <c r="SVQ130" s="161"/>
      <c r="SVR130" s="161"/>
      <c r="SVS130" s="161"/>
      <c r="SVT130" s="161"/>
      <c r="SVU130" s="161"/>
      <c r="SVV130" s="161"/>
      <c r="SVW130" s="161"/>
      <c r="SVX130" s="161"/>
      <c r="SVY130" s="161"/>
      <c r="SVZ130" s="161"/>
      <c r="SWA130" s="161"/>
      <c r="SWB130" s="161"/>
      <c r="SWC130" s="161"/>
      <c r="SWD130" s="161"/>
      <c r="SWE130" s="161"/>
      <c r="SWF130" s="161"/>
      <c r="SWG130" s="161"/>
      <c r="SWH130" s="161"/>
      <c r="SWI130" s="161"/>
      <c r="SWJ130" s="161"/>
      <c r="SWK130" s="161"/>
      <c r="SWL130" s="161"/>
      <c r="SWM130" s="161"/>
      <c r="SWN130" s="161"/>
      <c r="SWO130" s="161"/>
      <c r="SWP130" s="161"/>
      <c r="SWQ130" s="161"/>
      <c r="SWR130" s="161"/>
      <c r="SWS130" s="161"/>
      <c r="SWT130" s="161"/>
      <c r="SWU130" s="161"/>
      <c r="SWV130" s="161"/>
      <c r="SWW130" s="161"/>
      <c r="SWX130" s="161"/>
      <c r="SWY130" s="161"/>
      <c r="SWZ130" s="161"/>
      <c r="SXA130" s="161"/>
      <c r="SXB130" s="161"/>
      <c r="SXC130" s="161"/>
      <c r="SXD130" s="161"/>
      <c r="SXE130" s="161"/>
      <c r="SXF130" s="161"/>
      <c r="SXG130" s="161"/>
      <c r="SXH130" s="161"/>
      <c r="SXI130" s="161"/>
      <c r="SXJ130" s="161"/>
      <c r="SXK130" s="161"/>
      <c r="SXL130" s="161"/>
      <c r="SXM130" s="161"/>
      <c r="SXN130" s="161"/>
      <c r="SXO130" s="161"/>
      <c r="SXP130" s="161"/>
      <c r="SXQ130" s="161"/>
      <c r="SXR130" s="161"/>
      <c r="SXS130" s="161"/>
      <c r="SXT130" s="161"/>
      <c r="SXU130" s="161"/>
      <c r="SXV130" s="161"/>
      <c r="SXW130" s="161"/>
      <c r="SXX130" s="161"/>
      <c r="SXY130" s="161"/>
      <c r="SXZ130" s="161"/>
      <c r="SYA130" s="161"/>
      <c r="SYB130" s="161"/>
      <c r="SYC130" s="161"/>
      <c r="SYD130" s="161"/>
      <c r="SYE130" s="161"/>
      <c r="SYF130" s="161"/>
      <c r="SYG130" s="161"/>
      <c r="SYH130" s="161"/>
      <c r="SYI130" s="161"/>
      <c r="SYJ130" s="161"/>
      <c r="SYK130" s="161"/>
      <c r="SYL130" s="161"/>
      <c r="SYM130" s="161"/>
      <c r="SYN130" s="161"/>
      <c r="SYO130" s="161"/>
      <c r="SYP130" s="161"/>
      <c r="SYQ130" s="161"/>
      <c r="SYR130" s="161"/>
      <c r="SYS130" s="161"/>
      <c r="SYT130" s="161"/>
      <c r="SYU130" s="161"/>
      <c r="SYV130" s="161"/>
      <c r="SYW130" s="161"/>
      <c r="SYX130" s="161"/>
      <c r="SYY130" s="161"/>
      <c r="SYZ130" s="161"/>
      <c r="SZA130" s="161"/>
      <c r="SZB130" s="161"/>
      <c r="SZC130" s="161"/>
      <c r="SZD130" s="161"/>
      <c r="SZE130" s="161"/>
      <c r="SZF130" s="161"/>
      <c r="SZG130" s="161"/>
      <c r="SZH130" s="161"/>
      <c r="SZI130" s="161"/>
      <c r="SZJ130" s="161"/>
      <c r="SZK130" s="161"/>
      <c r="SZL130" s="161"/>
      <c r="SZM130" s="161"/>
      <c r="SZN130" s="161"/>
      <c r="SZO130" s="161"/>
      <c r="SZP130" s="161"/>
      <c r="SZQ130" s="161"/>
      <c r="SZR130" s="161"/>
      <c r="SZS130" s="161"/>
      <c r="SZT130" s="161"/>
      <c r="SZU130" s="161"/>
      <c r="SZV130" s="161"/>
      <c r="SZW130" s="161"/>
      <c r="SZX130" s="161"/>
      <c r="SZY130" s="161"/>
      <c r="SZZ130" s="161"/>
      <c r="TAA130" s="161"/>
      <c r="TAB130" s="161"/>
      <c r="TAC130" s="161"/>
      <c r="TAD130" s="161"/>
      <c r="TAE130" s="161"/>
      <c r="TAF130" s="161"/>
      <c r="TAG130" s="161"/>
      <c r="TAH130" s="161"/>
      <c r="TAI130" s="161"/>
      <c r="TAJ130" s="161"/>
      <c r="TAK130" s="161"/>
      <c r="TAL130" s="161"/>
      <c r="TAM130" s="161"/>
      <c r="TAN130" s="161"/>
      <c r="TAO130" s="161"/>
      <c r="TAP130" s="161"/>
      <c r="TAQ130" s="161"/>
      <c r="TAR130" s="161"/>
      <c r="TAS130" s="161"/>
      <c r="TAT130" s="161"/>
      <c r="TAU130" s="161"/>
      <c r="TAV130" s="161"/>
      <c r="TAW130" s="161"/>
      <c r="TAX130" s="161"/>
      <c r="TAY130" s="161"/>
      <c r="TAZ130" s="161"/>
      <c r="TBA130" s="161"/>
      <c r="TBB130" s="161"/>
      <c r="TBC130" s="161"/>
      <c r="TBD130" s="161"/>
      <c r="TBE130" s="161"/>
      <c r="TBF130" s="161"/>
      <c r="TBG130" s="161"/>
      <c r="TBH130" s="161"/>
      <c r="TBI130" s="161"/>
      <c r="TBJ130" s="161"/>
      <c r="TBK130" s="161"/>
      <c r="TBL130" s="161"/>
      <c r="TBM130" s="161"/>
      <c r="TBN130" s="161"/>
      <c r="TBO130" s="161"/>
      <c r="TBP130" s="161"/>
      <c r="TBQ130" s="161"/>
      <c r="TBR130" s="161"/>
      <c r="TBS130" s="161"/>
      <c r="TBT130" s="161"/>
      <c r="TBU130" s="161"/>
      <c r="TBV130" s="161"/>
      <c r="TBW130" s="161"/>
      <c r="TBX130" s="161"/>
      <c r="TBY130" s="161"/>
      <c r="TBZ130" s="161"/>
      <c r="TCA130" s="161"/>
      <c r="TCB130" s="161"/>
      <c r="TCC130" s="161"/>
      <c r="TCD130" s="161"/>
      <c r="TCE130" s="161"/>
      <c r="TCF130" s="161"/>
      <c r="TCG130" s="161"/>
      <c r="TCH130" s="161"/>
      <c r="TCI130" s="161"/>
      <c r="TCJ130" s="161"/>
      <c r="TCK130" s="161"/>
      <c r="TCL130" s="161"/>
      <c r="TCM130" s="161"/>
      <c r="TCN130" s="161"/>
      <c r="TCO130" s="161"/>
      <c r="TCP130" s="161"/>
      <c r="TCQ130" s="161"/>
      <c r="TCR130" s="161"/>
      <c r="TCS130" s="161"/>
      <c r="TCT130" s="161"/>
      <c r="TCU130" s="161"/>
      <c r="TCV130" s="161"/>
      <c r="TCW130" s="161"/>
      <c r="TCX130" s="161"/>
      <c r="TCY130" s="161"/>
      <c r="TCZ130" s="161"/>
      <c r="TDA130" s="161"/>
      <c r="TDB130" s="161"/>
      <c r="TDC130" s="161"/>
      <c r="TDD130" s="161"/>
      <c r="TDE130" s="161"/>
      <c r="TDF130" s="161"/>
      <c r="TDG130" s="161"/>
      <c r="TDH130" s="161"/>
      <c r="TDI130" s="161"/>
      <c r="TDJ130" s="161"/>
      <c r="TDK130" s="161"/>
      <c r="TDL130" s="161"/>
      <c r="TDM130" s="161"/>
      <c r="TDN130" s="161"/>
      <c r="TDO130" s="161"/>
      <c r="TDP130" s="161"/>
      <c r="TDQ130" s="161"/>
      <c r="TDR130" s="161"/>
      <c r="TDS130" s="161"/>
      <c r="TDT130" s="161"/>
      <c r="TDU130" s="161"/>
      <c r="TDV130" s="161"/>
      <c r="TDW130" s="161"/>
      <c r="TDX130" s="161"/>
      <c r="TDY130" s="161"/>
      <c r="TDZ130" s="161"/>
      <c r="TEA130" s="161"/>
      <c r="TEB130" s="161"/>
      <c r="TEC130" s="161"/>
      <c r="TED130" s="161"/>
      <c r="TEE130" s="161"/>
      <c r="TEF130" s="161"/>
      <c r="TEG130" s="161"/>
      <c r="TEH130" s="161"/>
      <c r="TEI130" s="161"/>
      <c r="TEJ130" s="161"/>
      <c r="TEK130" s="161"/>
      <c r="TEL130" s="161"/>
      <c r="TEM130" s="161"/>
      <c r="TEN130" s="161"/>
      <c r="TEO130" s="161"/>
      <c r="TEP130" s="161"/>
      <c r="TEQ130" s="161"/>
      <c r="TER130" s="161"/>
      <c r="TES130" s="161"/>
      <c r="TET130" s="161"/>
      <c r="TEU130" s="161"/>
      <c r="TEV130" s="161"/>
      <c r="TEW130" s="161"/>
      <c r="TEX130" s="161"/>
      <c r="TEY130" s="161"/>
      <c r="TEZ130" s="161"/>
      <c r="TFA130" s="161"/>
      <c r="TFB130" s="161"/>
      <c r="TFC130" s="161"/>
      <c r="TFD130" s="161"/>
      <c r="TFE130" s="161"/>
      <c r="TFF130" s="161"/>
      <c r="TFG130" s="161"/>
      <c r="TFH130" s="161"/>
      <c r="TFI130" s="161"/>
      <c r="TFJ130" s="161"/>
      <c r="TFK130" s="161"/>
      <c r="TFL130" s="161"/>
      <c r="TFM130" s="161"/>
      <c r="TFN130" s="161"/>
      <c r="TFO130" s="161"/>
      <c r="TFP130" s="161"/>
      <c r="TFQ130" s="161"/>
      <c r="TFR130" s="161"/>
      <c r="TFS130" s="161"/>
      <c r="TFT130" s="161"/>
      <c r="TFU130" s="161"/>
      <c r="TFV130" s="161"/>
      <c r="TFW130" s="161"/>
      <c r="TFX130" s="161"/>
      <c r="TFY130" s="161"/>
      <c r="TFZ130" s="161"/>
      <c r="TGA130" s="161"/>
      <c r="TGB130" s="161"/>
      <c r="TGC130" s="161"/>
      <c r="TGD130" s="161"/>
      <c r="TGE130" s="161"/>
      <c r="TGF130" s="161"/>
      <c r="TGG130" s="161"/>
      <c r="TGH130" s="161"/>
      <c r="TGI130" s="161"/>
      <c r="TGJ130" s="161"/>
      <c r="TGK130" s="161"/>
      <c r="TGL130" s="161"/>
      <c r="TGM130" s="161"/>
      <c r="TGN130" s="161"/>
      <c r="TGO130" s="161"/>
      <c r="TGP130" s="161"/>
      <c r="TGQ130" s="161"/>
      <c r="TGR130" s="161"/>
      <c r="TGS130" s="161"/>
      <c r="TGT130" s="161"/>
      <c r="TGU130" s="161"/>
      <c r="TGV130" s="161"/>
      <c r="TGW130" s="161"/>
      <c r="TGX130" s="161"/>
      <c r="TGY130" s="161"/>
      <c r="TGZ130" s="161"/>
      <c r="THA130" s="161"/>
      <c r="THB130" s="161"/>
      <c r="THC130" s="161"/>
      <c r="THD130" s="161"/>
      <c r="THE130" s="161"/>
      <c r="THF130" s="161"/>
      <c r="THG130" s="161"/>
      <c r="THH130" s="161"/>
      <c r="THI130" s="161"/>
      <c r="THJ130" s="161"/>
      <c r="THK130" s="161"/>
      <c r="THL130" s="161"/>
      <c r="THM130" s="161"/>
      <c r="THN130" s="161"/>
      <c r="THO130" s="161"/>
      <c r="THP130" s="161"/>
      <c r="THQ130" s="161"/>
      <c r="THR130" s="161"/>
      <c r="THS130" s="161"/>
      <c r="THT130" s="161"/>
      <c r="THU130" s="161"/>
      <c r="THV130" s="161"/>
      <c r="THW130" s="161"/>
      <c r="THX130" s="161"/>
      <c r="THY130" s="161"/>
      <c r="THZ130" s="161"/>
      <c r="TIA130" s="161"/>
      <c r="TIB130" s="161"/>
      <c r="TIC130" s="161"/>
      <c r="TID130" s="161"/>
      <c r="TIE130" s="161"/>
      <c r="TIF130" s="161"/>
      <c r="TIG130" s="161"/>
      <c r="TIH130" s="161"/>
      <c r="TII130" s="161"/>
      <c r="TIJ130" s="161"/>
      <c r="TIK130" s="161"/>
      <c r="TIL130" s="161"/>
      <c r="TIM130" s="161"/>
      <c r="TIN130" s="161"/>
      <c r="TIO130" s="161"/>
      <c r="TIP130" s="161"/>
      <c r="TIQ130" s="161"/>
      <c r="TIR130" s="161"/>
      <c r="TIS130" s="161"/>
      <c r="TIT130" s="161"/>
      <c r="TIU130" s="161"/>
      <c r="TIV130" s="161"/>
      <c r="TIW130" s="161"/>
      <c r="TIX130" s="161"/>
      <c r="TIY130" s="161"/>
      <c r="TIZ130" s="161"/>
      <c r="TJA130" s="161"/>
      <c r="TJB130" s="161"/>
      <c r="TJC130" s="161"/>
      <c r="TJD130" s="161"/>
      <c r="TJE130" s="161"/>
      <c r="TJF130" s="161"/>
      <c r="TJG130" s="161"/>
      <c r="TJH130" s="161"/>
      <c r="TJI130" s="161"/>
      <c r="TJJ130" s="161"/>
      <c r="TJK130" s="161"/>
      <c r="TJL130" s="161"/>
      <c r="TJM130" s="161"/>
      <c r="TJN130" s="161"/>
      <c r="TJO130" s="161"/>
      <c r="TJP130" s="161"/>
      <c r="TJQ130" s="161"/>
      <c r="TJR130" s="161"/>
      <c r="TJS130" s="161"/>
      <c r="TJT130" s="161"/>
      <c r="TJU130" s="161"/>
      <c r="TJV130" s="161"/>
      <c r="TJW130" s="161"/>
      <c r="TJX130" s="161"/>
      <c r="TJY130" s="161"/>
      <c r="TJZ130" s="161"/>
      <c r="TKA130" s="161"/>
      <c r="TKB130" s="161"/>
      <c r="TKC130" s="161"/>
      <c r="TKD130" s="161"/>
      <c r="TKE130" s="161"/>
      <c r="TKF130" s="161"/>
      <c r="TKG130" s="161"/>
      <c r="TKH130" s="161"/>
      <c r="TKI130" s="161"/>
      <c r="TKJ130" s="161"/>
      <c r="TKK130" s="161"/>
      <c r="TKL130" s="161"/>
      <c r="TKM130" s="161"/>
      <c r="TKN130" s="161"/>
      <c r="TKO130" s="161"/>
      <c r="TKP130" s="161"/>
      <c r="TKQ130" s="161"/>
      <c r="TKR130" s="161"/>
      <c r="TKS130" s="161"/>
      <c r="TKT130" s="161"/>
      <c r="TKU130" s="161"/>
      <c r="TKV130" s="161"/>
      <c r="TKW130" s="161"/>
      <c r="TKX130" s="161"/>
      <c r="TKY130" s="161"/>
      <c r="TKZ130" s="161"/>
      <c r="TLA130" s="161"/>
      <c r="TLB130" s="161"/>
      <c r="TLC130" s="161"/>
      <c r="TLD130" s="161"/>
      <c r="TLE130" s="161"/>
      <c r="TLF130" s="161"/>
      <c r="TLG130" s="161"/>
      <c r="TLH130" s="161"/>
      <c r="TLI130" s="161"/>
      <c r="TLJ130" s="161"/>
      <c r="TLK130" s="161"/>
      <c r="TLL130" s="161"/>
      <c r="TLM130" s="161"/>
      <c r="TLN130" s="161"/>
      <c r="TLO130" s="161"/>
      <c r="TLP130" s="161"/>
      <c r="TLQ130" s="161"/>
      <c r="TLR130" s="161"/>
      <c r="TLS130" s="161"/>
      <c r="TLT130" s="161"/>
      <c r="TLU130" s="161"/>
      <c r="TLV130" s="161"/>
      <c r="TLW130" s="161"/>
      <c r="TLX130" s="161"/>
      <c r="TLY130" s="161"/>
      <c r="TLZ130" s="161"/>
      <c r="TMA130" s="161"/>
      <c r="TMB130" s="161"/>
      <c r="TMC130" s="161"/>
      <c r="TMD130" s="161"/>
      <c r="TME130" s="161"/>
      <c r="TMF130" s="161"/>
      <c r="TMG130" s="161"/>
      <c r="TMH130" s="161"/>
      <c r="TMI130" s="161"/>
      <c r="TMJ130" s="161"/>
      <c r="TMK130" s="161"/>
      <c r="TML130" s="161"/>
      <c r="TMM130" s="161"/>
      <c r="TMN130" s="161"/>
      <c r="TMO130" s="161"/>
      <c r="TMP130" s="161"/>
      <c r="TMQ130" s="161"/>
      <c r="TMR130" s="161"/>
      <c r="TMS130" s="161"/>
      <c r="TMT130" s="161"/>
      <c r="TMU130" s="161"/>
      <c r="TMV130" s="161"/>
      <c r="TMW130" s="161"/>
      <c r="TMX130" s="161"/>
      <c r="TMY130" s="161"/>
      <c r="TMZ130" s="161"/>
      <c r="TNA130" s="161"/>
      <c r="TNB130" s="161"/>
      <c r="TNC130" s="161"/>
      <c r="TND130" s="161"/>
      <c r="TNE130" s="161"/>
      <c r="TNF130" s="161"/>
      <c r="TNG130" s="161"/>
      <c r="TNH130" s="161"/>
      <c r="TNI130" s="161"/>
      <c r="TNJ130" s="161"/>
      <c r="TNK130" s="161"/>
      <c r="TNL130" s="161"/>
      <c r="TNM130" s="161"/>
      <c r="TNN130" s="161"/>
      <c r="TNO130" s="161"/>
      <c r="TNP130" s="161"/>
      <c r="TNQ130" s="161"/>
      <c r="TNR130" s="161"/>
      <c r="TNS130" s="161"/>
      <c r="TNT130" s="161"/>
      <c r="TNU130" s="161"/>
      <c r="TNV130" s="161"/>
      <c r="TNW130" s="161"/>
      <c r="TNX130" s="161"/>
      <c r="TNY130" s="161"/>
      <c r="TNZ130" s="161"/>
      <c r="TOA130" s="161"/>
      <c r="TOB130" s="161"/>
      <c r="TOC130" s="161"/>
      <c r="TOD130" s="161"/>
      <c r="TOE130" s="161"/>
      <c r="TOF130" s="161"/>
      <c r="TOG130" s="161"/>
      <c r="TOH130" s="161"/>
      <c r="TOI130" s="161"/>
      <c r="TOJ130" s="161"/>
      <c r="TOK130" s="161"/>
      <c r="TOL130" s="161"/>
      <c r="TOM130" s="161"/>
      <c r="TON130" s="161"/>
      <c r="TOO130" s="161"/>
      <c r="TOP130" s="161"/>
      <c r="TOQ130" s="161"/>
      <c r="TOR130" s="161"/>
      <c r="TOS130" s="161"/>
      <c r="TOT130" s="161"/>
      <c r="TOU130" s="161"/>
      <c r="TOV130" s="161"/>
      <c r="TOW130" s="161"/>
      <c r="TOX130" s="161"/>
      <c r="TOY130" s="161"/>
      <c r="TOZ130" s="161"/>
      <c r="TPA130" s="161"/>
      <c r="TPB130" s="161"/>
      <c r="TPC130" s="161"/>
      <c r="TPD130" s="161"/>
      <c r="TPE130" s="161"/>
      <c r="TPF130" s="161"/>
      <c r="TPG130" s="161"/>
      <c r="TPH130" s="161"/>
      <c r="TPI130" s="161"/>
      <c r="TPJ130" s="161"/>
      <c r="TPK130" s="161"/>
      <c r="TPL130" s="161"/>
      <c r="TPM130" s="161"/>
      <c r="TPN130" s="161"/>
      <c r="TPO130" s="161"/>
      <c r="TPP130" s="161"/>
      <c r="TPQ130" s="161"/>
      <c r="TPR130" s="161"/>
      <c r="TPS130" s="161"/>
      <c r="TPT130" s="161"/>
      <c r="TPU130" s="161"/>
      <c r="TPV130" s="161"/>
      <c r="TPW130" s="161"/>
      <c r="TPX130" s="161"/>
      <c r="TPY130" s="161"/>
      <c r="TPZ130" s="161"/>
      <c r="TQA130" s="161"/>
      <c r="TQB130" s="161"/>
      <c r="TQC130" s="161"/>
      <c r="TQD130" s="161"/>
      <c r="TQE130" s="161"/>
      <c r="TQF130" s="161"/>
      <c r="TQG130" s="161"/>
      <c r="TQH130" s="161"/>
      <c r="TQI130" s="161"/>
      <c r="TQJ130" s="161"/>
      <c r="TQK130" s="161"/>
      <c r="TQL130" s="161"/>
      <c r="TQM130" s="161"/>
      <c r="TQN130" s="161"/>
      <c r="TQO130" s="161"/>
      <c r="TQP130" s="161"/>
      <c r="TQQ130" s="161"/>
      <c r="TQR130" s="161"/>
      <c r="TQS130" s="161"/>
      <c r="TQT130" s="161"/>
      <c r="TQU130" s="161"/>
      <c r="TQV130" s="161"/>
      <c r="TQW130" s="161"/>
      <c r="TQX130" s="161"/>
      <c r="TQY130" s="161"/>
      <c r="TQZ130" s="161"/>
      <c r="TRA130" s="161"/>
      <c r="TRB130" s="161"/>
      <c r="TRC130" s="161"/>
      <c r="TRD130" s="161"/>
      <c r="TRE130" s="161"/>
      <c r="TRF130" s="161"/>
      <c r="TRG130" s="161"/>
      <c r="TRH130" s="161"/>
      <c r="TRI130" s="161"/>
      <c r="TRJ130" s="161"/>
      <c r="TRK130" s="161"/>
      <c r="TRL130" s="161"/>
      <c r="TRM130" s="161"/>
      <c r="TRN130" s="161"/>
      <c r="TRO130" s="161"/>
      <c r="TRP130" s="161"/>
      <c r="TRQ130" s="161"/>
      <c r="TRR130" s="161"/>
      <c r="TRS130" s="161"/>
      <c r="TRT130" s="161"/>
      <c r="TRU130" s="161"/>
      <c r="TRV130" s="161"/>
      <c r="TRW130" s="161"/>
      <c r="TRX130" s="161"/>
      <c r="TRY130" s="161"/>
      <c r="TRZ130" s="161"/>
      <c r="TSA130" s="161"/>
      <c r="TSB130" s="161"/>
      <c r="TSC130" s="161"/>
      <c r="TSD130" s="161"/>
      <c r="TSE130" s="161"/>
      <c r="TSF130" s="161"/>
      <c r="TSG130" s="161"/>
      <c r="TSH130" s="161"/>
      <c r="TSI130" s="161"/>
      <c r="TSJ130" s="161"/>
      <c r="TSK130" s="161"/>
      <c r="TSL130" s="161"/>
      <c r="TSM130" s="161"/>
      <c r="TSN130" s="161"/>
      <c r="TSO130" s="161"/>
      <c r="TSP130" s="161"/>
      <c r="TSQ130" s="161"/>
      <c r="TSR130" s="161"/>
      <c r="TSS130" s="161"/>
      <c r="TST130" s="161"/>
      <c r="TSU130" s="161"/>
      <c r="TSV130" s="161"/>
      <c r="TSW130" s="161"/>
      <c r="TSX130" s="161"/>
      <c r="TSY130" s="161"/>
      <c r="TSZ130" s="161"/>
      <c r="TTA130" s="161"/>
      <c r="TTB130" s="161"/>
      <c r="TTC130" s="161"/>
      <c r="TTD130" s="161"/>
      <c r="TTE130" s="161"/>
      <c r="TTF130" s="161"/>
      <c r="TTG130" s="161"/>
      <c r="TTH130" s="161"/>
      <c r="TTI130" s="161"/>
      <c r="TTJ130" s="161"/>
      <c r="TTK130" s="161"/>
      <c r="TTL130" s="161"/>
      <c r="TTM130" s="161"/>
      <c r="TTN130" s="161"/>
      <c r="TTO130" s="161"/>
      <c r="TTP130" s="161"/>
      <c r="TTQ130" s="161"/>
      <c r="TTR130" s="161"/>
      <c r="TTS130" s="161"/>
      <c r="TTT130" s="161"/>
      <c r="TTU130" s="161"/>
      <c r="TTV130" s="161"/>
      <c r="TTW130" s="161"/>
      <c r="TTX130" s="161"/>
      <c r="TTY130" s="161"/>
      <c r="TTZ130" s="161"/>
      <c r="TUA130" s="161"/>
      <c r="TUB130" s="161"/>
      <c r="TUC130" s="161"/>
      <c r="TUD130" s="161"/>
      <c r="TUE130" s="161"/>
      <c r="TUF130" s="161"/>
      <c r="TUG130" s="161"/>
      <c r="TUH130" s="161"/>
      <c r="TUI130" s="161"/>
      <c r="TUJ130" s="161"/>
      <c r="TUK130" s="161"/>
      <c r="TUL130" s="161"/>
      <c r="TUM130" s="161"/>
      <c r="TUN130" s="161"/>
      <c r="TUO130" s="161"/>
      <c r="TUP130" s="161"/>
      <c r="TUQ130" s="161"/>
      <c r="TUR130" s="161"/>
      <c r="TUS130" s="161"/>
      <c r="TUT130" s="161"/>
      <c r="TUU130" s="161"/>
      <c r="TUV130" s="161"/>
      <c r="TUW130" s="161"/>
      <c r="TUX130" s="161"/>
      <c r="TUY130" s="161"/>
      <c r="TUZ130" s="161"/>
      <c r="TVA130" s="161"/>
      <c r="TVB130" s="161"/>
      <c r="TVC130" s="161"/>
      <c r="TVD130" s="161"/>
      <c r="TVE130" s="161"/>
      <c r="TVF130" s="161"/>
      <c r="TVG130" s="161"/>
      <c r="TVH130" s="161"/>
      <c r="TVI130" s="161"/>
      <c r="TVJ130" s="161"/>
      <c r="TVK130" s="161"/>
      <c r="TVL130" s="161"/>
      <c r="TVM130" s="161"/>
      <c r="TVN130" s="161"/>
      <c r="TVO130" s="161"/>
      <c r="TVP130" s="161"/>
      <c r="TVQ130" s="161"/>
      <c r="TVR130" s="161"/>
      <c r="TVS130" s="161"/>
      <c r="TVT130" s="161"/>
      <c r="TVU130" s="161"/>
      <c r="TVV130" s="161"/>
      <c r="TVW130" s="161"/>
      <c r="TVX130" s="161"/>
      <c r="TVY130" s="161"/>
      <c r="TVZ130" s="161"/>
      <c r="TWA130" s="161"/>
      <c r="TWB130" s="161"/>
      <c r="TWC130" s="161"/>
      <c r="TWD130" s="161"/>
      <c r="TWE130" s="161"/>
      <c r="TWF130" s="161"/>
      <c r="TWG130" s="161"/>
      <c r="TWH130" s="161"/>
      <c r="TWI130" s="161"/>
      <c r="TWJ130" s="161"/>
      <c r="TWK130" s="161"/>
      <c r="TWL130" s="161"/>
      <c r="TWM130" s="161"/>
      <c r="TWN130" s="161"/>
      <c r="TWO130" s="161"/>
      <c r="TWP130" s="161"/>
      <c r="TWQ130" s="161"/>
      <c r="TWR130" s="161"/>
      <c r="TWS130" s="161"/>
      <c r="TWT130" s="161"/>
      <c r="TWU130" s="161"/>
      <c r="TWV130" s="161"/>
      <c r="TWW130" s="161"/>
      <c r="TWX130" s="161"/>
      <c r="TWY130" s="161"/>
      <c r="TWZ130" s="161"/>
      <c r="TXA130" s="161"/>
      <c r="TXB130" s="161"/>
      <c r="TXC130" s="161"/>
      <c r="TXD130" s="161"/>
      <c r="TXE130" s="161"/>
      <c r="TXF130" s="161"/>
      <c r="TXG130" s="161"/>
      <c r="TXH130" s="161"/>
      <c r="TXI130" s="161"/>
      <c r="TXJ130" s="161"/>
      <c r="TXK130" s="161"/>
      <c r="TXL130" s="161"/>
      <c r="TXM130" s="161"/>
      <c r="TXN130" s="161"/>
      <c r="TXO130" s="161"/>
      <c r="TXP130" s="161"/>
      <c r="TXQ130" s="161"/>
      <c r="TXR130" s="161"/>
      <c r="TXS130" s="161"/>
      <c r="TXT130" s="161"/>
      <c r="TXU130" s="161"/>
      <c r="TXV130" s="161"/>
      <c r="TXW130" s="161"/>
      <c r="TXX130" s="161"/>
      <c r="TXY130" s="161"/>
      <c r="TXZ130" s="161"/>
      <c r="TYA130" s="161"/>
      <c r="TYB130" s="161"/>
      <c r="TYC130" s="161"/>
      <c r="TYD130" s="161"/>
      <c r="TYE130" s="161"/>
      <c r="TYF130" s="161"/>
      <c r="TYG130" s="161"/>
      <c r="TYH130" s="161"/>
      <c r="TYI130" s="161"/>
      <c r="TYJ130" s="161"/>
      <c r="TYK130" s="161"/>
      <c r="TYL130" s="161"/>
      <c r="TYM130" s="161"/>
      <c r="TYN130" s="161"/>
      <c r="TYO130" s="161"/>
      <c r="TYP130" s="161"/>
      <c r="TYQ130" s="161"/>
      <c r="TYR130" s="161"/>
      <c r="TYS130" s="161"/>
      <c r="TYT130" s="161"/>
      <c r="TYU130" s="161"/>
      <c r="TYV130" s="161"/>
      <c r="TYW130" s="161"/>
      <c r="TYX130" s="161"/>
      <c r="TYY130" s="161"/>
      <c r="TYZ130" s="161"/>
      <c r="TZA130" s="161"/>
      <c r="TZB130" s="161"/>
      <c r="TZC130" s="161"/>
      <c r="TZD130" s="161"/>
      <c r="TZE130" s="161"/>
      <c r="TZF130" s="161"/>
      <c r="TZG130" s="161"/>
      <c r="TZH130" s="161"/>
      <c r="TZI130" s="161"/>
      <c r="TZJ130" s="161"/>
      <c r="TZK130" s="161"/>
      <c r="TZL130" s="161"/>
      <c r="TZM130" s="161"/>
      <c r="TZN130" s="161"/>
      <c r="TZO130" s="161"/>
      <c r="TZP130" s="161"/>
      <c r="TZQ130" s="161"/>
      <c r="TZR130" s="161"/>
      <c r="TZS130" s="161"/>
      <c r="TZT130" s="161"/>
      <c r="TZU130" s="161"/>
      <c r="TZV130" s="161"/>
      <c r="TZW130" s="161"/>
      <c r="TZX130" s="161"/>
      <c r="TZY130" s="161"/>
      <c r="TZZ130" s="161"/>
      <c r="UAA130" s="161"/>
      <c r="UAB130" s="161"/>
      <c r="UAC130" s="161"/>
      <c r="UAD130" s="161"/>
      <c r="UAE130" s="161"/>
      <c r="UAF130" s="161"/>
      <c r="UAG130" s="161"/>
      <c r="UAH130" s="161"/>
      <c r="UAI130" s="161"/>
      <c r="UAJ130" s="161"/>
      <c r="UAK130" s="161"/>
      <c r="UAL130" s="161"/>
      <c r="UAM130" s="161"/>
      <c r="UAN130" s="161"/>
      <c r="UAO130" s="161"/>
      <c r="UAP130" s="161"/>
      <c r="UAQ130" s="161"/>
      <c r="UAR130" s="161"/>
      <c r="UAS130" s="161"/>
      <c r="UAT130" s="161"/>
      <c r="UAU130" s="161"/>
      <c r="UAV130" s="161"/>
      <c r="UAW130" s="161"/>
      <c r="UAX130" s="161"/>
      <c r="UAY130" s="161"/>
      <c r="UAZ130" s="161"/>
      <c r="UBA130" s="161"/>
      <c r="UBB130" s="161"/>
      <c r="UBC130" s="161"/>
      <c r="UBD130" s="161"/>
      <c r="UBE130" s="161"/>
      <c r="UBF130" s="161"/>
      <c r="UBG130" s="161"/>
      <c r="UBH130" s="161"/>
      <c r="UBI130" s="161"/>
      <c r="UBJ130" s="161"/>
      <c r="UBK130" s="161"/>
      <c r="UBL130" s="161"/>
      <c r="UBM130" s="161"/>
      <c r="UBN130" s="161"/>
      <c r="UBO130" s="161"/>
      <c r="UBP130" s="161"/>
      <c r="UBQ130" s="161"/>
      <c r="UBR130" s="161"/>
      <c r="UBS130" s="161"/>
      <c r="UBT130" s="161"/>
      <c r="UBU130" s="161"/>
      <c r="UBV130" s="161"/>
      <c r="UBW130" s="161"/>
      <c r="UBX130" s="161"/>
      <c r="UBY130" s="161"/>
      <c r="UBZ130" s="161"/>
      <c r="UCA130" s="161"/>
      <c r="UCB130" s="161"/>
      <c r="UCC130" s="161"/>
      <c r="UCD130" s="161"/>
      <c r="UCE130" s="161"/>
      <c r="UCF130" s="161"/>
      <c r="UCG130" s="161"/>
      <c r="UCH130" s="161"/>
      <c r="UCI130" s="161"/>
      <c r="UCJ130" s="161"/>
      <c r="UCK130" s="161"/>
      <c r="UCL130" s="161"/>
      <c r="UCM130" s="161"/>
      <c r="UCN130" s="161"/>
      <c r="UCO130" s="161"/>
      <c r="UCP130" s="161"/>
      <c r="UCQ130" s="161"/>
      <c r="UCR130" s="161"/>
      <c r="UCS130" s="161"/>
      <c r="UCT130" s="161"/>
      <c r="UCU130" s="161"/>
      <c r="UCV130" s="161"/>
      <c r="UCW130" s="161"/>
      <c r="UCX130" s="161"/>
      <c r="UCY130" s="161"/>
      <c r="UCZ130" s="161"/>
      <c r="UDA130" s="161"/>
      <c r="UDB130" s="161"/>
      <c r="UDC130" s="161"/>
      <c r="UDD130" s="161"/>
      <c r="UDE130" s="161"/>
      <c r="UDF130" s="161"/>
      <c r="UDG130" s="161"/>
      <c r="UDH130" s="161"/>
      <c r="UDI130" s="161"/>
      <c r="UDJ130" s="161"/>
      <c r="UDK130" s="161"/>
      <c r="UDL130" s="161"/>
      <c r="UDM130" s="161"/>
      <c r="UDN130" s="161"/>
      <c r="UDO130" s="161"/>
      <c r="UDP130" s="161"/>
      <c r="UDQ130" s="161"/>
      <c r="UDR130" s="161"/>
      <c r="UDS130" s="161"/>
      <c r="UDT130" s="161"/>
      <c r="UDU130" s="161"/>
      <c r="UDV130" s="161"/>
      <c r="UDW130" s="161"/>
      <c r="UDX130" s="161"/>
      <c r="UDY130" s="161"/>
      <c r="UDZ130" s="161"/>
      <c r="UEA130" s="161"/>
      <c r="UEB130" s="161"/>
      <c r="UEC130" s="161"/>
      <c r="UED130" s="161"/>
      <c r="UEE130" s="161"/>
      <c r="UEF130" s="161"/>
      <c r="UEG130" s="161"/>
      <c r="UEH130" s="161"/>
      <c r="UEI130" s="161"/>
      <c r="UEJ130" s="161"/>
      <c r="UEK130" s="161"/>
      <c r="UEL130" s="161"/>
      <c r="UEM130" s="161"/>
      <c r="UEN130" s="161"/>
      <c r="UEO130" s="161"/>
      <c r="UEP130" s="161"/>
      <c r="UEQ130" s="161"/>
      <c r="UER130" s="161"/>
      <c r="UES130" s="161"/>
      <c r="UET130" s="161"/>
      <c r="UEU130" s="161"/>
      <c r="UEV130" s="161"/>
      <c r="UEW130" s="161"/>
      <c r="UEX130" s="161"/>
      <c r="UEY130" s="161"/>
      <c r="UEZ130" s="161"/>
      <c r="UFA130" s="161"/>
      <c r="UFB130" s="161"/>
      <c r="UFC130" s="161"/>
      <c r="UFD130" s="161"/>
      <c r="UFE130" s="161"/>
      <c r="UFF130" s="161"/>
      <c r="UFG130" s="161"/>
      <c r="UFH130" s="161"/>
      <c r="UFI130" s="161"/>
      <c r="UFJ130" s="161"/>
      <c r="UFK130" s="161"/>
      <c r="UFL130" s="161"/>
      <c r="UFM130" s="161"/>
      <c r="UFN130" s="161"/>
      <c r="UFO130" s="161"/>
      <c r="UFP130" s="161"/>
      <c r="UFQ130" s="161"/>
      <c r="UFR130" s="161"/>
      <c r="UFS130" s="161"/>
      <c r="UFT130" s="161"/>
      <c r="UFU130" s="161"/>
      <c r="UFV130" s="161"/>
      <c r="UFW130" s="161"/>
      <c r="UFX130" s="161"/>
      <c r="UFY130" s="161"/>
      <c r="UFZ130" s="161"/>
      <c r="UGA130" s="161"/>
      <c r="UGB130" s="161"/>
      <c r="UGC130" s="161"/>
      <c r="UGD130" s="161"/>
      <c r="UGE130" s="161"/>
      <c r="UGF130" s="161"/>
      <c r="UGG130" s="161"/>
      <c r="UGH130" s="161"/>
      <c r="UGI130" s="161"/>
      <c r="UGJ130" s="161"/>
      <c r="UGK130" s="161"/>
      <c r="UGL130" s="161"/>
      <c r="UGM130" s="161"/>
      <c r="UGN130" s="161"/>
      <c r="UGO130" s="161"/>
      <c r="UGP130" s="161"/>
      <c r="UGQ130" s="161"/>
      <c r="UGR130" s="161"/>
      <c r="UGS130" s="161"/>
      <c r="UGT130" s="161"/>
      <c r="UGU130" s="161"/>
      <c r="UGV130" s="161"/>
      <c r="UGW130" s="161"/>
      <c r="UGX130" s="161"/>
      <c r="UGY130" s="161"/>
      <c r="UGZ130" s="161"/>
      <c r="UHA130" s="161"/>
      <c r="UHB130" s="161"/>
      <c r="UHC130" s="161"/>
      <c r="UHD130" s="161"/>
      <c r="UHE130" s="161"/>
      <c r="UHF130" s="161"/>
      <c r="UHG130" s="161"/>
      <c r="UHH130" s="161"/>
      <c r="UHI130" s="161"/>
      <c r="UHJ130" s="161"/>
      <c r="UHK130" s="161"/>
      <c r="UHL130" s="161"/>
      <c r="UHM130" s="161"/>
      <c r="UHN130" s="161"/>
      <c r="UHO130" s="161"/>
      <c r="UHP130" s="161"/>
      <c r="UHQ130" s="161"/>
      <c r="UHR130" s="161"/>
      <c r="UHS130" s="161"/>
      <c r="UHT130" s="161"/>
      <c r="UHU130" s="161"/>
      <c r="UHV130" s="161"/>
      <c r="UHW130" s="161"/>
      <c r="UHX130" s="161"/>
      <c r="UHY130" s="161"/>
      <c r="UHZ130" s="161"/>
      <c r="UIA130" s="161"/>
      <c r="UIB130" s="161"/>
      <c r="UIC130" s="161"/>
      <c r="UID130" s="161"/>
      <c r="UIE130" s="161"/>
      <c r="UIF130" s="161"/>
      <c r="UIG130" s="161"/>
      <c r="UIH130" s="161"/>
      <c r="UII130" s="161"/>
      <c r="UIJ130" s="161"/>
      <c r="UIK130" s="161"/>
      <c r="UIL130" s="161"/>
      <c r="UIM130" s="161"/>
      <c r="UIN130" s="161"/>
      <c r="UIO130" s="161"/>
      <c r="UIP130" s="161"/>
      <c r="UIQ130" s="161"/>
      <c r="UIR130" s="161"/>
      <c r="UIS130" s="161"/>
      <c r="UIT130" s="161"/>
      <c r="UIU130" s="161"/>
      <c r="UIV130" s="161"/>
      <c r="UIW130" s="161"/>
      <c r="UIX130" s="161"/>
      <c r="UIY130" s="161"/>
      <c r="UIZ130" s="161"/>
      <c r="UJA130" s="161"/>
      <c r="UJB130" s="161"/>
      <c r="UJC130" s="161"/>
      <c r="UJD130" s="161"/>
      <c r="UJE130" s="161"/>
      <c r="UJF130" s="161"/>
      <c r="UJG130" s="161"/>
      <c r="UJH130" s="161"/>
      <c r="UJI130" s="161"/>
      <c r="UJJ130" s="161"/>
      <c r="UJK130" s="161"/>
      <c r="UJL130" s="161"/>
      <c r="UJM130" s="161"/>
      <c r="UJN130" s="161"/>
      <c r="UJO130" s="161"/>
      <c r="UJP130" s="161"/>
      <c r="UJQ130" s="161"/>
      <c r="UJR130" s="161"/>
      <c r="UJS130" s="161"/>
      <c r="UJT130" s="161"/>
      <c r="UJU130" s="161"/>
      <c r="UJV130" s="161"/>
      <c r="UJW130" s="161"/>
      <c r="UJX130" s="161"/>
      <c r="UJY130" s="161"/>
      <c r="UJZ130" s="161"/>
      <c r="UKA130" s="161"/>
      <c r="UKB130" s="161"/>
      <c r="UKC130" s="161"/>
      <c r="UKD130" s="161"/>
      <c r="UKE130" s="161"/>
      <c r="UKF130" s="161"/>
      <c r="UKG130" s="161"/>
      <c r="UKH130" s="161"/>
      <c r="UKI130" s="161"/>
      <c r="UKJ130" s="161"/>
      <c r="UKK130" s="161"/>
      <c r="UKL130" s="161"/>
      <c r="UKM130" s="161"/>
      <c r="UKN130" s="161"/>
      <c r="UKO130" s="161"/>
      <c r="UKP130" s="161"/>
      <c r="UKQ130" s="161"/>
      <c r="UKR130" s="161"/>
      <c r="UKS130" s="161"/>
      <c r="UKT130" s="161"/>
      <c r="UKU130" s="161"/>
      <c r="UKV130" s="161"/>
      <c r="UKW130" s="161"/>
      <c r="UKX130" s="161"/>
      <c r="UKY130" s="161"/>
      <c r="UKZ130" s="161"/>
      <c r="ULA130" s="161"/>
      <c r="ULB130" s="161"/>
      <c r="ULC130" s="161"/>
      <c r="ULD130" s="161"/>
      <c r="ULE130" s="161"/>
      <c r="ULF130" s="161"/>
      <c r="ULG130" s="161"/>
      <c r="ULH130" s="161"/>
      <c r="ULI130" s="161"/>
      <c r="ULJ130" s="161"/>
      <c r="ULK130" s="161"/>
      <c r="ULL130" s="161"/>
      <c r="ULM130" s="161"/>
      <c r="ULN130" s="161"/>
      <c r="ULO130" s="161"/>
      <c r="ULP130" s="161"/>
      <c r="ULQ130" s="161"/>
      <c r="ULR130" s="161"/>
      <c r="ULS130" s="161"/>
      <c r="ULT130" s="161"/>
      <c r="ULU130" s="161"/>
      <c r="ULV130" s="161"/>
      <c r="ULW130" s="161"/>
      <c r="ULX130" s="161"/>
      <c r="ULY130" s="161"/>
      <c r="ULZ130" s="161"/>
      <c r="UMA130" s="161"/>
      <c r="UMB130" s="161"/>
      <c r="UMC130" s="161"/>
      <c r="UMD130" s="161"/>
      <c r="UME130" s="161"/>
      <c r="UMF130" s="161"/>
      <c r="UMG130" s="161"/>
      <c r="UMH130" s="161"/>
      <c r="UMI130" s="161"/>
      <c r="UMJ130" s="161"/>
      <c r="UMK130" s="161"/>
      <c r="UML130" s="161"/>
      <c r="UMM130" s="161"/>
      <c r="UMN130" s="161"/>
      <c r="UMO130" s="161"/>
      <c r="UMP130" s="161"/>
      <c r="UMQ130" s="161"/>
      <c r="UMR130" s="161"/>
      <c r="UMS130" s="161"/>
      <c r="UMT130" s="161"/>
      <c r="UMU130" s="161"/>
      <c r="UMV130" s="161"/>
      <c r="UMW130" s="161"/>
      <c r="UMX130" s="161"/>
      <c r="UMY130" s="161"/>
      <c r="UMZ130" s="161"/>
      <c r="UNA130" s="161"/>
      <c r="UNB130" s="161"/>
      <c r="UNC130" s="161"/>
      <c r="UND130" s="161"/>
      <c r="UNE130" s="161"/>
      <c r="UNF130" s="161"/>
      <c r="UNG130" s="161"/>
      <c r="UNH130" s="161"/>
      <c r="UNI130" s="161"/>
      <c r="UNJ130" s="161"/>
      <c r="UNK130" s="161"/>
      <c r="UNL130" s="161"/>
      <c r="UNM130" s="161"/>
      <c r="UNN130" s="161"/>
      <c r="UNO130" s="161"/>
      <c r="UNP130" s="161"/>
      <c r="UNQ130" s="161"/>
      <c r="UNR130" s="161"/>
      <c r="UNS130" s="161"/>
      <c r="UNT130" s="161"/>
      <c r="UNU130" s="161"/>
      <c r="UNV130" s="161"/>
      <c r="UNW130" s="161"/>
      <c r="UNX130" s="161"/>
      <c r="UNY130" s="161"/>
      <c r="UNZ130" s="161"/>
      <c r="UOA130" s="161"/>
      <c r="UOB130" s="161"/>
      <c r="UOC130" s="161"/>
      <c r="UOD130" s="161"/>
      <c r="UOE130" s="161"/>
      <c r="UOF130" s="161"/>
      <c r="UOG130" s="161"/>
      <c r="UOH130" s="161"/>
      <c r="UOI130" s="161"/>
      <c r="UOJ130" s="161"/>
      <c r="UOK130" s="161"/>
      <c r="UOL130" s="161"/>
      <c r="UOM130" s="161"/>
      <c r="UON130" s="161"/>
      <c r="UOO130" s="161"/>
      <c r="UOP130" s="161"/>
      <c r="UOQ130" s="161"/>
      <c r="UOR130" s="161"/>
      <c r="UOS130" s="161"/>
      <c r="UOT130" s="161"/>
      <c r="UOU130" s="161"/>
      <c r="UOV130" s="161"/>
      <c r="UOW130" s="161"/>
      <c r="UOX130" s="161"/>
      <c r="UOY130" s="161"/>
      <c r="UOZ130" s="161"/>
      <c r="UPA130" s="161"/>
      <c r="UPB130" s="161"/>
      <c r="UPC130" s="161"/>
      <c r="UPD130" s="161"/>
      <c r="UPE130" s="161"/>
      <c r="UPF130" s="161"/>
      <c r="UPG130" s="161"/>
      <c r="UPH130" s="161"/>
      <c r="UPI130" s="161"/>
      <c r="UPJ130" s="161"/>
      <c r="UPK130" s="161"/>
      <c r="UPL130" s="161"/>
      <c r="UPM130" s="161"/>
      <c r="UPN130" s="161"/>
      <c r="UPO130" s="161"/>
      <c r="UPP130" s="161"/>
      <c r="UPQ130" s="161"/>
      <c r="UPR130" s="161"/>
      <c r="UPS130" s="161"/>
      <c r="UPT130" s="161"/>
      <c r="UPU130" s="161"/>
      <c r="UPV130" s="161"/>
      <c r="UPW130" s="161"/>
      <c r="UPX130" s="161"/>
      <c r="UPY130" s="161"/>
      <c r="UPZ130" s="161"/>
      <c r="UQA130" s="161"/>
      <c r="UQB130" s="161"/>
      <c r="UQC130" s="161"/>
      <c r="UQD130" s="161"/>
      <c r="UQE130" s="161"/>
      <c r="UQF130" s="161"/>
      <c r="UQG130" s="161"/>
      <c r="UQH130" s="161"/>
      <c r="UQI130" s="161"/>
      <c r="UQJ130" s="161"/>
      <c r="UQK130" s="161"/>
      <c r="UQL130" s="161"/>
      <c r="UQM130" s="161"/>
      <c r="UQN130" s="161"/>
      <c r="UQO130" s="161"/>
      <c r="UQP130" s="161"/>
      <c r="UQQ130" s="161"/>
      <c r="UQR130" s="161"/>
      <c r="UQS130" s="161"/>
      <c r="UQT130" s="161"/>
      <c r="UQU130" s="161"/>
      <c r="UQV130" s="161"/>
      <c r="UQW130" s="161"/>
      <c r="UQX130" s="161"/>
      <c r="UQY130" s="161"/>
      <c r="UQZ130" s="161"/>
      <c r="URA130" s="161"/>
      <c r="URB130" s="161"/>
      <c r="URC130" s="161"/>
      <c r="URD130" s="161"/>
      <c r="URE130" s="161"/>
      <c r="URF130" s="161"/>
      <c r="URG130" s="161"/>
      <c r="URH130" s="161"/>
      <c r="URI130" s="161"/>
      <c r="URJ130" s="161"/>
      <c r="URK130" s="161"/>
      <c r="URL130" s="161"/>
      <c r="URM130" s="161"/>
      <c r="URN130" s="161"/>
      <c r="URO130" s="161"/>
      <c r="URP130" s="161"/>
      <c r="URQ130" s="161"/>
      <c r="URR130" s="161"/>
      <c r="URS130" s="161"/>
      <c r="URT130" s="161"/>
      <c r="URU130" s="161"/>
      <c r="URV130" s="161"/>
      <c r="URW130" s="161"/>
      <c r="URX130" s="161"/>
      <c r="URY130" s="161"/>
      <c r="URZ130" s="161"/>
      <c r="USA130" s="161"/>
      <c r="USB130" s="161"/>
      <c r="USC130" s="161"/>
      <c r="USD130" s="161"/>
      <c r="USE130" s="161"/>
      <c r="USF130" s="161"/>
      <c r="USG130" s="161"/>
      <c r="USH130" s="161"/>
      <c r="USI130" s="161"/>
      <c r="USJ130" s="161"/>
      <c r="USK130" s="161"/>
      <c r="USL130" s="161"/>
      <c r="USM130" s="161"/>
      <c r="USN130" s="161"/>
      <c r="USO130" s="161"/>
      <c r="USP130" s="161"/>
      <c r="USQ130" s="161"/>
      <c r="USR130" s="161"/>
      <c r="USS130" s="161"/>
      <c r="UST130" s="161"/>
      <c r="USU130" s="161"/>
      <c r="USV130" s="161"/>
      <c r="USW130" s="161"/>
      <c r="USX130" s="161"/>
      <c r="USY130" s="161"/>
      <c r="USZ130" s="161"/>
      <c r="UTA130" s="161"/>
      <c r="UTB130" s="161"/>
      <c r="UTC130" s="161"/>
      <c r="UTD130" s="161"/>
      <c r="UTE130" s="161"/>
      <c r="UTF130" s="161"/>
      <c r="UTG130" s="161"/>
      <c r="UTH130" s="161"/>
      <c r="UTI130" s="161"/>
      <c r="UTJ130" s="161"/>
      <c r="UTK130" s="161"/>
      <c r="UTL130" s="161"/>
      <c r="UTM130" s="161"/>
      <c r="UTN130" s="161"/>
      <c r="UTO130" s="161"/>
      <c r="UTP130" s="161"/>
      <c r="UTQ130" s="161"/>
      <c r="UTR130" s="161"/>
      <c r="UTS130" s="161"/>
      <c r="UTT130" s="161"/>
      <c r="UTU130" s="161"/>
      <c r="UTV130" s="161"/>
      <c r="UTW130" s="161"/>
      <c r="UTX130" s="161"/>
      <c r="UTY130" s="161"/>
      <c r="UTZ130" s="161"/>
      <c r="UUA130" s="161"/>
      <c r="UUB130" s="161"/>
      <c r="UUC130" s="161"/>
      <c r="UUD130" s="161"/>
      <c r="UUE130" s="161"/>
      <c r="UUF130" s="161"/>
      <c r="UUG130" s="161"/>
      <c r="UUH130" s="161"/>
      <c r="UUI130" s="161"/>
      <c r="UUJ130" s="161"/>
      <c r="UUK130" s="161"/>
      <c r="UUL130" s="161"/>
      <c r="UUM130" s="161"/>
      <c r="UUN130" s="161"/>
      <c r="UUO130" s="161"/>
      <c r="UUP130" s="161"/>
      <c r="UUQ130" s="161"/>
      <c r="UUR130" s="161"/>
      <c r="UUS130" s="161"/>
      <c r="UUT130" s="161"/>
      <c r="UUU130" s="161"/>
      <c r="UUV130" s="161"/>
      <c r="UUW130" s="161"/>
      <c r="UUX130" s="161"/>
      <c r="UUY130" s="161"/>
      <c r="UUZ130" s="161"/>
      <c r="UVA130" s="161"/>
      <c r="UVB130" s="161"/>
      <c r="UVC130" s="161"/>
      <c r="UVD130" s="161"/>
      <c r="UVE130" s="161"/>
      <c r="UVF130" s="161"/>
      <c r="UVG130" s="161"/>
      <c r="UVH130" s="161"/>
      <c r="UVI130" s="161"/>
      <c r="UVJ130" s="161"/>
      <c r="UVK130" s="161"/>
      <c r="UVL130" s="161"/>
      <c r="UVM130" s="161"/>
      <c r="UVN130" s="161"/>
      <c r="UVO130" s="161"/>
      <c r="UVP130" s="161"/>
      <c r="UVQ130" s="161"/>
      <c r="UVR130" s="161"/>
      <c r="UVS130" s="161"/>
      <c r="UVT130" s="161"/>
      <c r="UVU130" s="161"/>
      <c r="UVV130" s="161"/>
      <c r="UVW130" s="161"/>
      <c r="UVX130" s="161"/>
      <c r="UVY130" s="161"/>
      <c r="UVZ130" s="161"/>
      <c r="UWA130" s="161"/>
      <c r="UWB130" s="161"/>
      <c r="UWC130" s="161"/>
      <c r="UWD130" s="161"/>
      <c r="UWE130" s="161"/>
      <c r="UWF130" s="161"/>
      <c r="UWG130" s="161"/>
      <c r="UWH130" s="161"/>
      <c r="UWI130" s="161"/>
      <c r="UWJ130" s="161"/>
      <c r="UWK130" s="161"/>
      <c r="UWL130" s="161"/>
      <c r="UWM130" s="161"/>
      <c r="UWN130" s="161"/>
      <c r="UWO130" s="161"/>
      <c r="UWP130" s="161"/>
      <c r="UWQ130" s="161"/>
      <c r="UWR130" s="161"/>
      <c r="UWS130" s="161"/>
      <c r="UWT130" s="161"/>
      <c r="UWU130" s="161"/>
      <c r="UWV130" s="161"/>
      <c r="UWW130" s="161"/>
      <c r="UWX130" s="161"/>
      <c r="UWY130" s="161"/>
      <c r="UWZ130" s="161"/>
      <c r="UXA130" s="161"/>
      <c r="UXB130" s="161"/>
      <c r="UXC130" s="161"/>
      <c r="UXD130" s="161"/>
      <c r="UXE130" s="161"/>
      <c r="UXF130" s="161"/>
      <c r="UXG130" s="161"/>
      <c r="UXH130" s="161"/>
      <c r="UXI130" s="161"/>
      <c r="UXJ130" s="161"/>
      <c r="UXK130" s="161"/>
      <c r="UXL130" s="161"/>
      <c r="UXM130" s="161"/>
      <c r="UXN130" s="161"/>
      <c r="UXO130" s="161"/>
      <c r="UXP130" s="161"/>
      <c r="UXQ130" s="161"/>
      <c r="UXR130" s="161"/>
      <c r="UXS130" s="161"/>
      <c r="UXT130" s="161"/>
      <c r="UXU130" s="161"/>
      <c r="UXV130" s="161"/>
      <c r="UXW130" s="161"/>
      <c r="UXX130" s="161"/>
      <c r="UXY130" s="161"/>
      <c r="UXZ130" s="161"/>
      <c r="UYA130" s="161"/>
      <c r="UYB130" s="161"/>
      <c r="UYC130" s="161"/>
      <c r="UYD130" s="161"/>
      <c r="UYE130" s="161"/>
      <c r="UYF130" s="161"/>
      <c r="UYG130" s="161"/>
      <c r="UYH130" s="161"/>
      <c r="UYI130" s="161"/>
      <c r="UYJ130" s="161"/>
      <c r="UYK130" s="161"/>
      <c r="UYL130" s="161"/>
      <c r="UYM130" s="161"/>
      <c r="UYN130" s="161"/>
      <c r="UYO130" s="161"/>
      <c r="UYP130" s="161"/>
      <c r="UYQ130" s="161"/>
      <c r="UYR130" s="161"/>
      <c r="UYS130" s="161"/>
      <c r="UYT130" s="161"/>
      <c r="UYU130" s="161"/>
      <c r="UYV130" s="161"/>
      <c r="UYW130" s="161"/>
      <c r="UYX130" s="161"/>
      <c r="UYY130" s="161"/>
      <c r="UYZ130" s="161"/>
      <c r="UZA130" s="161"/>
      <c r="UZB130" s="161"/>
      <c r="UZC130" s="161"/>
      <c r="UZD130" s="161"/>
      <c r="UZE130" s="161"/>
      <c r="UZF130" s="161"/>
      <c r="UZG130" s="161"/>
      <c r="UZH130" s="161"/>
      <c r="UZI130" s="161"/>
      <c r="UZJ130" s="161"/>
      <c r="UZK130" s="161"/>
      <c r="UZL130" s="161"/>
      <c r="UZM130" s="161"/>
      <c r="UZN130" s="161"/>
      <c r="UZO130" s="161"/>
      <c r="UZP130" s="161"/>
      <c r="UZQ130" s="161"/>
      <c r="UZR130" s="161"/>
      <c r="UZS130" s="161"/>
      <c r="UZT130" s="161"/>
      <c r="UZU130" s="161"/>
      <c r="UZV130" s="161"/>
      <c r="UZW130" s="161"/>
      <c r="UZX130" s="161"/>
      <c r="UZY130" s="161"/>
      <c r="UZZ130" s="161"/>
      <c r="VAA130" s="161"/>
      <c r="VAB130" s="161"/>
      <c r="VAC130" s="161"/>
      <c r="VAD130" s="161"/>
      <c r="VAE130" s="161"/>
      <c r="VAF130" s="161"/>
      <c r="VAG130" s="161"/>
      <c r="VAH130" s="161"/>
      <c r="VAI130" s="161"/>
      <c r="VAJ130" s="161"/>
      <c r="VAK130" s="161"/>
      <c r="VAL130" s="161"/>
      <c r="VAM130" s="161"/>
      <c r="VAN130" s="161"/>
      <c r="VAO130" s="161"/>
      <c r="VAP130" s="161"/>
      <c r="VAQ130" s="161"/>
      <c r="VAR130" s="161"/>
      <c r="VAS130" s="161"/>
      <c r="VAT130" s="161"/>
      <c r="VAU130" s="161"/>
      <c r="VAV130" s="161"/>
      <c r="VAW130" s="161"/>
      <c r="VAX130" s="161"/>
      <c r="VAY130" s="161"/>
      <c r="VAZ130" s="161"/>
      <c r="VBA130" s="161"/>
      <c r="VBB130" s="161"/>
      <c r="VBC130" s="161"/>
      <c r="VBD130" s="161"/>
      <c r="VBE130" s="161"/>
      <c r="VBF130" s="161"/>
      <c r="VBG130" s="161"/>
      <c r="VBH130" s="161"/>
      <c r="VBI130" s="161"/>
      <c r="VBJ130" s="161"/>
      <c r="VBK130" s="161"/>
      <c r="VBL130" s="161"/>
      <c r="VBM130" s="161"/>
      <c r="VBN130" s="161"/>
      <c r="VBO130" s="161"/>
      <c r="VBP130" s="161"/>
      <c r="VBQ130" s="161"/>
      <c r="VBR130" s="161"/>
      <c r="VBS130" s="161"/>
      <c r="VBT130" s="161"/>
      <c r="VBU130" s="161"/>
      <c r="VBV130" s="161"/>
      <c r="VBW130" s="161"/>
      <c r="VBX130" s="161"/>
      <c r="VBY130" s="161"/>
      <c r="VBZ130" s="161"/>
      <c r="VCA130" s="161"/>
      <c r="VCB130" s="161"/>
      <c r="VCC130" s="161"/>
      <c r="VCD130" s="161"/>
      <c r="VCE130" s="161"/>
      <c r="VCF130" s="161"/>
      <c r="VCG130" s="161"/>
      <c r="VCH130" s="161"/>
      <c r="VCI130" s="161"/>
      <c r="VCJ130" s="161"/>
      <c r="VCK130" s="161"/>
      <c r="VCL130" s="161"/>
      <c r="VCM130" s="161"/>
      <c r="VCN130" s="161"/>
      <c r="VCO130" s="161"/>
      <c r="VCP130" s="161"/>
      <c r="VCQ130" s="161"/>
      <c r="VCR130" s="161"/>
      <c r="VCS130" s="161"/>
      <c r="VCT130" s="161"/>
      <c r="VCU130" s="161"/>
      <c r="VCV130" s="161"/>
      <c r="VCW130" s="161"/>
      <c r="VCX130" s="161"/>
      <c r="VCY130" s="161"/>
      <c r="VCZ130" s="161"/>
      <c r="VDA130" s="161"/>
      <c r="VDB130" s="161"/>
      <c r="VDC130" s="161"/>
      <c r="VDD130" s="161"/>
      <c r="VDE130" s="161"/>
      <c r="VDF130" s="161"/>
      <c r="VDG130" s="161"/>
      <c r="VDH130" s="161"/>
      <c r="VDI130" s="161"/>
      <c r="VDJ130" s="161"/>
      <c r="VDK130" s="161"/>
      <c r="VDL130" s="161"/>
      <c r="VDM130" s="161"/>
      <c r="VDN130" s="161"/>
      <c r="VDO130" s="161"/>
      <c r="VDP130" s="161"/>
      <c r="VDQ130" s="161"/>
      <c r="VDR130" s="161"/>
      <c r="VDS130" s="161"/>
      <c r="VDT130" s="161"/>
      <c r="VDU130" s="161"/>
      <c r="VDV130" s="161"/>
      <c r="VDW130" s="161"/>
      <c r="VDX130" s="161"/>
      <c r="VDY130" s="161"/>
      <c r="VDZ130" s="161"/>
      <c r="VEA130" s="161"/>
      <c r="VEB130" s="161"/>
      <c r="VEC130" s="161"/>
      <c r="VED130" s="161"/>
      <c r="VEE130" s="161"/>
      <c r="VEF130" s="161"/>
      <c r="VEG130" s="161"/>
      <c r="VEH130" s="161"/>
      <c r="VEI130" s="161"/>
      <c r="VEJ130" s="161"/>
      <c r="VEK130" s="161"/>
      <c r="VEL130" s="161"/>
      <c r="VEM130" s="161"/>
      <c r="VEN130" s="161"/>
      <c r="VEO130" s="161"/>
      <c r="VEP130" s="161"/>
      <c r="VEQ130" s="161"/>
      <c r="VER130" s="161"/>
      <c r="VES130" s="161"/>
      <c r="VET130" s="161"/>
      <c r="VEU130" s="161"/>
      <c r="VEV130" s="161"/>
      <c r="VEW130" s="161"/>
      <c r="VEX130" s="161"/>
      <c r="VEY130" s="161"/>
      <c r="VEZ130" s="161"/>
      <c r="VFA130" s="161"/>
      <c r="VFB130" s="161"/>
      <c r="VFC130" s="161"/>
      <c r="VFD130" s="161"/>
      <c r="VFE130" s="161"/>
      <c r="VFF130" s="161"/>
      <c r="VFG130" s="161"/>
      <c r="VFH130" s="161"/>
      <c r="VFI130" s="161"/>
      <c r="VFJ130" s="161"/>
      <c r="VFK130" s="161"/>
      <c r="VFL130" s="161"/>
      <c r="VFM130" s="161"/>
      <c r="VFN130" s="161"/>
      <c r="VFO130" s="161"/>
      <c r="VFP130" s="161"/>
      <c r="VFQ130" s="161"/>
      <c r="VFR130" s="161"/>
      <c r="VFS130" s="161"/>
      <c r="VFT130" s="161"/>
      <c r="VFU130" s="161"/>
      <c r="VFV130" s="161"/>
      <c r="VFW130" s="161"/>
      <c r="VFX130" s="161"/>
      <c r="VFY130" s="161"/>
      <c r="VFZ130" s="161"/>
      <c r="VGA130" s="161"/>
      <c r="VGB130" s="161"/>
      <c r="VGC130" s="161"/>
      <c r="VGD130" s="161"/>
      <c r="VGE130" s="161"/>
      <c r="VGF130" s="161"/>
      <c r="VGG130" s="161"/>
      <c r="VGH130" s="161"/>
      <c r="VGI130" s="161"/>
      <c r="VGJ130" s="161"/>
      <c r="VGK130" s="161"/>
      <c r="VGL130" s="161"/>
      <c r="VGM130" s="161"/>
      <c r="VGN130" s="161"/>
      <c r="VGO130" s="161"/>
      <c r="VGP130" s="161"/>
      <c r="VGQ130" s="161"/>
      <c r="VGR130" s="161"/>
      <c r="VGS130" s="161"/>
      <c r="VGT130" s="161"/>
      <c r="VGU130" s="161"/>
      <c r="VGV130" s="161"/>
      <c r="VGW130" s="161"/>
      <c r="VGX130" s="161"/>
      <c r="VGY130" s="161"/>
      <c r="VGZ130" s="161"/>
      <c r="VHA130" s="161"/>
      <c r="VHB130" s="161"/>
      <c r="VHC130" s="161"/>
      <c r="VHD130" s="161"/>
      <c r="VHE130" s="161"/>
      <c r="VHF130" s="161"/>
      <c r="VHG130" s="161"/>
      <c r="VHH130" s="161"/>
      <c r="VHI130" s="161"/>
      <c r="VHJ130" s="161"/>
      <c r="VHK130" s="161"/>
      <c r="VHL130" s="161"/>
      <c r="VHM130" s="161"/>
      <c r="VHN130" s="161"/>
      <c r="VHO130" s="161"/>
      <c r="VHP130" s="161"/>
      <c r="VHQ130" s="161"/>
      <c r="VHR130" s="161"/>
      <c r="VHS130" s="161"/>
      <c r="VHT130" s="161"/>
      <c r="VHU130" s="161"/>
      <c r="VHV130" s="161"/>
      <c r="VHW130" s="161"/>
      <c r="VHX130" s="161"/>
      <c r="VHY130" s="161"/>
      <c r="VHZ130" s="161"/>
      <c r="VIA130" s="161"/>
      <c r="VIB130" s="161"/>
      <c r="VIC130" s="161"/>
      <c r="VID130" s="161"/>
      <c r="VIE130" s="161"/>
      <c r="VIF130" s="161"/>
      <c r="VIG130" s="161"/>
      <c r="VIH130" s="161"/>
      <c r="VII130" s="161"/>
      <c r="VIJ130" s="161"/>
      <c r="VIK130" s="161"/>
      <c r="VIL130" s="161"/>
      <c r="VIM130" s="161"/>
      <c r="VIN130" s="161"/>
      <c r="VIO130" s="161"/>
      <c r="VIP130" s="161"/>
      <c r="VIQ130" s="161"/>
      <c r="VIR130" s="161"/>
      <c r="VIS130" s="161"/>
      <c r="VIT130" s="161"/>
      <c r="VIU130" s="161"/>
      <c r="VIV130" s="161"/>
      <c r="VIW130" s="161"/>
      <c r="VIX130" s="161"/>
      <c r="VIY130" s="161"/>
      <c r="VIZ130" s="161"/>
      <c r="VJA130" s="161"/>
      <c r="VJB130" s="161"/>
      <c r="VJC130" s="161"/>
      <c r="VJD130" s="161"/>
      <c r="VJE130" s="161"/>
      <c r="VJF130" s="161"/>
      <c r="VJG130" s="161"/>
      <c r="VJH130" s="161"/>
      <c r="VJI130" s="161"/>
      <c r="VJJ130" s="161"/>
      <c r="VJK130" s="161"/>
      <c r="VJL130" s="161"/>
      <c r="VJM130" s="161"/>
      <c r="VJN130" s="161"/>
      <c r="VJO130" s="161"/>
      <c r="VJP130" s="161"/>
      <c r="VJQ130" s="161"/>
      <c r="VJR130" s="161"/>
      <c r="VJS130" s="161"/>
      <c r="VJT130" s="161"/>
      <c r="VJU130" s="161"/>
      <c r="VJV130" s="161"/>
      <c r="VJW130" s="161"/>
      <c r="VJX130" s="161"/>
      <c r="VJY130" s="161"/>
      <c r="VJZ130" s="161"/>
      <c r="VKA130" s="161"/>
      <c r="VKB130" s="161"/>
      <c r="VKC130" s="161"/>
      <c r="VKD130" s="161"/>
      <c r="VKE130" s="161"/>
      <c r="VKF130" s="161"/>
      <c r="VKG130" s="161"/>
      <c r="VKH130" s="161"/>
      <c r="VKI130" s="161"/>
      <c r="VKJ130" s="161"/>
      <c r="VKK130" s="161"/>
      <c r="VKL130" s="161"/>
      <c r="VKM130" s="161"/>
      <c r="VKN130" s="161"/>
      <c r="VKO130" s="161"/>
      <c r="VKP130" s="161"/>
      <c r="VKQ130" s="161"/>
      <c r="VKR130" s="161"/>
      <c r="VKS130" s="161"/>
      <c r="VKT130" s="161"/>
      <c r="VKU130" s="161"/>
      <c r="VKV130" s="161"/>
      <c r="VKW130" s="161"/>
      <c r="VKX130" s="161"/>
      <c r="VKY130" s="161"/>
      <c r="VKZ130" s="161"/>
      <c r="VLA130" s="161"/>
      <c r="VLB130" s="161"/>
      <c r="VLC130" s="161"/>
      <c r="VLD130" s="161"/>
      <c r="VLE130" s="161"/>
      <c r="VLF130" s="161"/>
      <c r="VLG130" s="161"/>
      <c r="VLH130" s="161"/>
      <c r="VLI130" s="161"/>
      <c r="VLJ130" s="161"/>
      <c r="VLK130" s="161"/>
      <c r="VLL130" s="161"/>
      <c r="VLM130" s="161"/>
      <c r="VLN130" s="161"/>
      <c r="VLO130" s="161"/>
      <c r="VLP130" s="161"/>
      <c r="VLQ130" s="161"/>
      <c r="VLR130" s="161"/>
      <c r="VLS130" s="161"/>
      <c r="VLT130" s="161"/>
      <c r="VLU130" s="161"/>
      <c r="VLV130" s="161"/>
      <c r="VLW130" s="161"/>
      <c r="VLX130" s="161"/>
      <c r="VLY130" s="161"/>
      <c r="VLZ130" s="161"/>
      <c r="VMA130" s="161"/>
      <c r="VMB130" s="161"/>
      <c r="VMC130" s="161"/>
      <c r="VMD130" s="161"/>
      <c r="VME130" s="161"/>
      <c r="VMF130" s="161"/>
      <c r="VMG130" s="161"/>
      <c r="VMH130" s="161"/>
      <c r="VMI130" s="161"/>
      <c r="VMJ130" s="161"/>
      <c r="VMK130" s="161"/>
      <c r="VML130" s="161"/>
      <c r="VMM130" s="161"/>
      <c r="VMN130" s="161"/>
      <c r="VMO130" s="161"/>
      <c r="VMP130" s="161"/>
      <c r="VMQ130" s="161"/>
      <c r="VMR130" s="161"/>
      <c r="VMS130" s="161"/>
      <c r="VMT130" s="161"/>
      <c r="VMU130" s="161"/>
      <c r="VMV130" s="161"/>
      <c r="VMW130" s="161"/>
      <c r="VMX130" s="161"/>
      <c r="VMY130" s="161"/>
      <c r="VMZ130" s="161"/>
      <c r="VNA130" s="161"/>
      <c r="VNB130" s="161"/>
      <c r="VNC130" s="161"/>
      <c r="VND130" s="161"/>
      <c r="VNE130" s="161"/>
      <c r="VNF130" s="161"/>
      <c r="VNG130" s="161"/>
      <c r="VNH130" s="161"/>
      <c r="VNI130" s="161"/>
      <c r="VNJ130" s="161"/>
      <c r="VNK130" s="161"/>
      <c r="VNL130" s="161"/>
      <c r="VNM130" s="161"/>
      <c r="VNN130" s="161"/>
      <c r="VNO130" s="161"/>
      <c r="VNP130" s="161"/>
      <c r="VNQ130" s="161"/>
      <c r="VNR130" s="161"/>
      <c r="VNS130" s="161"/>
      <c r="VNT130" s="161"/>
      <c r="VNU130" s="161"/>
      <c r="VNV130" s="161"/>
      <c r="VNW130" s="161"/>
      <c r="VNX130" s="161"/>
      <c r="VNY130" s="161"/>
      <c r="VNZ130" s="161"/>
      <c r="VOA130" s="161"/>
      <c r="VOB130" s="161"/>
      <c r="VOC130" s="161"/>
      <c r="VOD130" s="161"/>
      <c r="VOE130" s="161"/>
      <c r="VOF130" s="161"/>
      <c r="VOG130" s="161"/>
      <c r="VOH130" s="161"/>
      <c r="VOI130" s="161"/>
      <c r="VOJ130" s="161"/>
      <c r="VOK130" s="161"/>
      <c r="VOL130" s="161"/>
      <c r="VOM130" s="161"/>
      <c r="VON130" s="161"/>
      <c r="VOO130" s="161"/>
      <c r="VOP130" s="161"/>
      <c r="VOQ130" s="161"/>
      <c r="VOR130" s="161"/>
      <c r="VOS130" s="161"/>
      <c r="VOT130" s="161"/>
      <c r="VOU130" s="161"/>
      <c r="VOV130" s="161"/>
      <c r="VOW130" s="161"/>
      <c r="VOX130" s="161"/>
      <c r="VOY130" s="161"/>
      <c r="VOZ130" s="161"/>
      <c r="VPA130" s="161"/>
      <c r="VPB130" s="161"/>
      <c r="VPC130" s="161"/>
      <c r="VPD130" s="161"/>
      <c r="VPE130" s="161"/>
      <c r="VPF130" s="161"/>
      <c r="VPG130" s="161"/>
      <c r="VPH130" s="161"/>
      <c r="VPI130" s="161"/>
      <c r="VPJ130" s="161"/>
      <c r="VPK130" s="161"/>
      <c r="VPL130" s="161"/>
      <c r="VPM130" s="161"/>
      <c r="VPN130" s="161"/>
      <c r="VPO130" s="161"/>
      <c r="VPP130" s="161"/>
      <c r="VPQ130" s="161"/>
      <c r="VPR130" s="161"/>
      <c r="VPS130" s="161"/>
      <c r="VPT130" s="161"/>
      <c r="VPU130" s="161"/>
      <c r="VPV130" s="161"/>
      <c r="VPW130" s="161"/>
      <c r="VPX130" s="161"/>
      <c r="VPY130" s="161"/>
      <c r="VPZ130" s="161"/>
      <c r="VQA130" s="161"/>
      <c r="VQB130" s="161"/>
      <c r="VQC130" s="161"/>
      <c r="VQD130" s="161"/>
      <c r="VQE130" s="161"/>
      <c r="VQF130" s="161"/>
      <c r="VQG130" s="161"/>
      <c r="VQH130" s="161"/>
      <c r="VQI130" s="161"/>
      <c r="VQJ130" s="161"/>
      <c r="VQK130" s="161"/>
      <c r="VQL130" s="161"/>
      <c r="VQM130" s="161"/>
      <c r="VQN130" s="161"/>
      <c r="VQO130" s="161"/>
      <c r="VQP130" s="161"/>
      <c r="VQQ130" s="161"/>
      <c r="VQR130" s="161"/>
      <c r="VQS130" s="161"/>
      <c r="VQT130" s="161"/>
      <c r="VQU130" s="161"/>
      <c r="VQV130" s="161"/>
      <c r="VQW130" s="161"/>
      <c r="VQX130" s="161"/>
      <c r="VQY130" s="161"/>
      <c r="VQZ130" s="161"/>
      <c r="VRA130" s="161"/>
      <c r="VRB130" s="161"/>
      <c r="VRC130" s="161"/>
      <c r="VRD130" s="161"/>
      <c r="VRE130" s="161"/>
      <c r="VRF130" s="161"/>
      <c r="VRG130" s="161"/>
      <c r="VRH130" s="161"/>
      <c r="VRI130" s="161"/>
      <c r="VRJ130" s="161"/>
      <c r="VRK130" s="161"/>
      <c r="VRL130" s="161"/>
      <c r="VRM130" s="161"/>
      <c r="VRN130" s="161"/>
      <c r="VRO130" s="161"/>
      <c r="VRP130" s="161"/>
      <c r="VRQ130" s="161"/>
      <c r="VRR130" s="161"/>
      <c r="VRS130" s="161"/>
      <c r="VRT130" s="161"/>
      <c r="VRU130" s="161"/>
      <c r="VRV130" s="161"/>
      <c r="VRW130" s="161"/>
      <c r="VRX130" s="161"/>
      <c r="VRY130" s="161"/>
      <c r="VRZ130" s="161"/>
      <c r="VSA130" s="161"/>
      <c r="VSB130" s="161"/>
      <c r="VSC130" s="161"/>
      <c r="VSD130" s="161"/>
      <c r="VSE130" s="161"/>
      <c r="VSF130" s="161"/>
      <c r="VSG130" s="161"/>
      <c r="VSH130" s="161"/>
      <c r="VSI130" s="161"/>
      <c r="VSJ130" s="161"/>
      <c r="VSK130" s="161"/>
      <c r="VSL130" s="161"/>
      <c r="VSM130" s="161"/>
      <c r="VSN130" s="161"/>
      <c r="VSO130" s="161"/>
      <c r="VSP130" s="161"/>
      <c r="VSQ130" s="161"/>
      <c r="VSR130" s="161"/>
      <c r="VSS130" s="161"/>
      <c r="VST130" s="161"/>
      <c r="VSU130" s="161"/>
      <c r="VSV130" s="161"/>
      <c r="VSW130" s="161"/>
      <c r="VSX130" s="161"/>
      <c r="VSY130" s="161"/>
      <c r="VSZ130" s="161"/>
      <c r="VTA130" s="161"/>
      <c r="VTB130" s="161"/>
      <c r="VTC130" s="161"/>
      <c r="VTD130" s="161"/>
      <c r="VTE130" s="161"/>
      <c r="VTF130" s="161"/>
      <c r="VTG130" s="161"/>
      <c r="VTH130" s="161"/>
      <c r="VTI130" s="161"/>
      <c r="VTJ130" s="161"/>
      <c r="VTK130" s="161"/>
      <c r="VTL130" s="161"/>
      <c r="VTM130" s="161"/>
      <c r="VTN130" s="161"/>
      <c r="VTO130" s="161"/>
      <c r="VTP130" s="161"/>
      <c r="VTQ130" s="161"/>
      <c r="VTR130" s="161"/>
      <c r="VTS130" s="161"/>
      <c r="VTT130" s="161"/>
      <c r="VTU130" s="161"/>
      <c r="VTV130" s="161"/>
      <c r="VTW130" s="161"/>
      <c r="VTX130" s="161"/>
      <c r="VTY130" s="161"/>
      <c r="VTZ130" s="161"/>
      <c r="VUA130" s="161"/>
      <c r="VUB130" s="161"/>
      <c r="VUC130" s="161"/>
      <c r="VUD130" s="161"/>
      <c r="VUE130" s="161"/>
      <c r="VUF130" s="161"/>
      <c r="VUG130" s="161"/>
      <c r="VUH130" s="161"/>
      <c r="VUI130" s="161"/>
      <c r="VUJ130" s="161"/>
      <c r="VUK130" s="161"/>
      <c r="VUL130" s="161"/>
      <c r="VUM130" s="161"/>
      <c r="VUN130" s="161"/>
      <c r="VUO130" s="161"/>
      <c r="VUP130" s="161"/>
      <c r="VUQ130" s="161"/>
      <c r="VUR130" s="161"/>
      <c r="VUS130" s="161"/>
      <c r="VUT130" s="161"/>
      <c r="VUU130" s="161"/>
      <c r="VUV130" s="161"/>
      <c r="VUW130" s="161"/>
      <c r="VUX130" s="161"/>
      <c r="VUY130" s="161"/>
      <c r="VUZ130" s="161"/>
      <c r="VVA130" s="161"/>
      <c r="VVB130" s="161"/>
      <c r="VVC130" s="161"/>
      <c r="VVD130" s="161"/>
      <c r="VVE130" s="161"/>
      <c r="VVF130" s="161"/>
      <c r="VVG130" s="161"/>
      <c r="VVH130" s="161"/>
      <c r="VVI130" s="161"/>
      <c r="VVJ130" s="161"/>
      <c r="VVK130" s="161"/>
      <c r="VVL130" s="161"/>
      <c r="VVM130" s="161"/>
      <c r="VVN130" s="161"/>
      <c r="VVO130" s="161"/>
      <c r="VVP130" s="161"/>
      <c r="VVQ130" s="161"/>
      <c r="VVR130" s="161"/>
      <c r="VVS130" s="161"/>
      <c r="VVT130" s="161"/>
      <c r="VVU130" s="161"/>
      <c r="VVV130" s="161"/>
      <c r="VVW130" s="161"/>
      <c r="VVX130" s="161"/>
      <c r="VVY130" s="161"/>
      <c r="VVZ130" s="161"/>
      <c r="VWA130" s="161"/>
      <c r="VWB130" s="161"/>
      <c r="VWC130" s="161"/>
      <c r="VWD130" s="161"/>
      <c r="VWE130" s="161"/>
      <c r="VWF130" s="161"/>
      <c r="VWG130" s="161"/>
      <c r="VWH130" s="161"/>
      <c r="VWI130" s="161"/>
      <c r="VWJ130" s="161"/>
      <c r="VWK130" s="161"/>
      <c r="VWL130" s="161"/>
      <c r="VWM130" s="161"/>
      <c r="VWN130" s="161"/>
      <c r="VWO130" s="161"/>
      <c r="VWP130" s="161"/>
      <c r="VWQ130" s="161"/>
      <c r="VWR130" s="161"/>
      <c r="VWS130" s="161"/>
      <c r="VWT130" s="161"/>
      <c r="VWU130" s="161"/>
      <c r="VWV130" s="161"/>
      <c r="VWW130" s="161"/>
      <c r="VWX130" s="161"/>
      <c r="VWY130" s="161"/>
      <c r="VWZ130" s="161"/>
      <c r="VXA130" s="161"/>
      <c r="VXB130" s="161"/>
      <c r="VXC130" s="161"/>
      <c r="VXD130" s="161"/>
      <c r="VXE130" s="161"/>
      <c r="VXF130" s="161"/>
      <c r="VXG130" s="161"/>
      <c r="VXH130" s="161"/>
      <c r="VXI130" s="161"/>
      <c r="VXJ130" s="161"/>
      <c r="VXK130" s="161"/>
      <c r="VXL130" s="161"/>
      <c r="VXM130" s="161"/>
      <c r="VXN130" s="161"/>
      <c r="VXO130" s="161"/>
      <c r="VXP130" s="161"/>
      <c r="VXQ130" s="161"/>
      <c r="VXR130" s="161"/>
      <c r="VXS130" s="161"/>
      <c r="VXT130" s="161"/>
      <c r="VXU130" s="161"/>
      <c r="VXV130" s="161"/>
      <c r="VXW130" s="161"/>
      <c r="VXX130" s="161"/>
      <c r="VXY130" s="161"/>
      <c r="VXZ130" s="161"/>
      <c r="VYA130" s="161"/>
      <c r="VYB130" s="161"/>
      <c r="VYC130" s="161"/>
      <c r="VYD130" s="161"/>
      <c r="VYE130" s="161"/>
      <c r="VYF130" s="161"/>
      <c r="VYG130" s="161"/>
      <c r="VYH130" s="161"/>
      <c r="VYI130" s="161"/>
      <c r="VYJ130" s="161"/>
      <c r="VYK130" s="161"/>
      <c r="VYL130" s="161"/>
      <c r="VYM130" s="161"/>
      <c r="VYN130" s="161"/>
      <c r="VYO130" s="161"/>
      <c r="VYP130" s="161"/>
      <c r="VYQ130" s="161"/>
      <c r="VYR130" s="161"/>
      <c r="VYS130" s="161"/>
      <c r="VYT130" s="161"/>
      <c r="VYU130" s="161"/>
      <c r="VYV130" s="161"/>
      <c r="VYW130" s="161"/>
      <c r="VYX130" s="161"/>
      <c r="VYY130" s="161"/>
      <c r="VYZ130" s="161"/>
      <c r="VZA130" s="161"/>
      <c r="VZB130" s="161"/>
      <c r="VZC130" s="161"/>
      <c r="VZD130" s="161"/>
      <c r="VZE130" s="161"/>
      <c r="VZF130" s="161"/>
      <c r="VZG130" s="161"/>
      <c r="VZH130" s="161"/>
      <c r="VZI130" s="161"/>
      <c r="VZJ130" s="161"/>
      <c r="VZK130" s="161"/>
      <c r="VZL130" s="161"/>
      <c r="VZM130" s="161"/>
      <c r="VZN130" s="161"/>
      <c r="VZO130" s="161"/>
      <c r="VZP130" s="161"/>
      <c r="VZQ130" s="161"/>
      <c r="VZR130" s="161"/>
      <c r="VZS130" s="161"/>
      <c r="VZT130" s="161"/>
      <c r="VZU130" s="161"/>
      <c r="VZV130" s="161"/>
      <c r="VZW130" s="161"/>
      <c r="VZX130" s="161"/>
      <c r="VZY130" s="161"/>
      <c r="VZZ130" s="161"/>
      <c r="WAA130" s="161"/>
      <c r="WAB130" s="161"/>
      <c r="WAC130" s="161"/>
      <c r="WAD130" s="161"/>
      <c r="WAE130" s="161"/>
      <c r="WAF130" s="161"/>
      <c r="WAG130" s="161"/>
      <c r="WAH130" s="161"/>
      <c r="WAI130" s="161"/>
      <c r="WAJ130" s="161"/>
      <c r="WAK130" s="161"/>
      <c r="WAL130" s="161"/>
      <c r="WAM130" s="161"/>
      <c r="WAN130" s="161"/>
      <c r="WAO130" s="161"/>
      <c r="WAP130" s="161"/>
      <c r="WAQ130" s="161"/>
      <c r="WAR130" s="161"/>
      <c r="WAS130" s="161"/>
      <c r="WAT130" s="161"/>
      <c r="WAU130" s="161"/>
      <c r="WAV130" s="161"/>
      <c r="WAW130" s="161"/>
      <c r="WAX130" s="161"/>
      <c r="WAY130" s="161"/>
      <c r="WAZ130" s="161"/>
      <c r="WBA130" s="161"/>
      <c r="WBB130" s="161"/>
      <c r="WBC130" s="161"/>
      <c r="WBD130" s="161"/>
      <c r="WBE130" s="161"/>
      <c r="WBF130" s="161"/>
      <c r="WBG130" s="161"/>
      <c r="WBH130" s="161"/>
      <c r="WBI130" s="161"/>
      <c r="WBJ130" s="161"/>
      <c r="WBK130" s="161"/>
      <c r="WBL130" s="161"/>
      <c r="WBM130" s="161"/>
      <c r="WBN130" s="161"/>
      <c r="WBO130" s="161"/>
      <c r="WBP130" s="161"/>
      <c r="WBQ130" s="161"/>
      <c r="WBR130" s="161"/>
      <c r="WBS130" s="161"/>
      <c r="WBT130" s="161"/>
      <c r="WBU130" s="161"/>
      <c r="WBV130" s="161"/>
      <c r="WBW130" s="161"/>
      <c r="WBX130" s="161"/>
      <c r="WBY130" s="161"/>
      <c r="WBZ130" s="161"/>
      <c r="WCA130" s="161"/>
      <c r="WCB130" s="161"/>
      <c r="WCC130" s="161"/>
      <c r="WCD130" s="161"/>
      <c r="WCE130" s="161"/>
      <c r="WCF130" s="161"/>
      <c r="WCG130" s="161"/>
      <c r="WCH130" s="161"/>
      <c r="WCI130" s="161"/>
      <c r="WCJ130" s="161"/>
      <c r="WCK130" s="161"/>
      <c r="WCL130" s="161"/>
      <c r="WCM130" s="161"/>
      <c r="WCN130" s="161"/>
      <c r="WCO130" s="161"/>
      <c r="WCP130" s="161"/>
      <c r="WCQ130" s="161"/>
      <c r="WCR130" s="161"/>
      <c r="WCS130" s="161"/>
      <c r="WCT130" s="161"/>
      <c r="WCU130" s="161"/>
      <c r="WCV130" s="161"/>
      <c r="WCW130" s="161"/>
      <c r="WCX130" s="161"/>
      <c r="WCY130" s="161"/>
      <c r="WCZ130" s="161"/>
      <c r="WDA130" s="161"/>
      <c r="WDB130" s="161"/>
      <c r="WDC130" s="161"/>
      <c r="WDD130" s="161"/>
      <c r="WDE130" s="161"/>
      <c r="WDF130" s="161"/>
      <c r="WDG130" s="161"/>
      <c r="WDH130" s="161"/>
      <c r="WDI130" s="161"/>
      <c r="WDJ130" s="161"/>
      <c r="WDK130" s="161"/>
      <c r="WDL130" s="161"/>
      <c r="WDM130" s="161"/>
      <c r="WDN130" s="161"/>
      <c r="WDO130" s="161"/>
      <c r="WDP130" s="161"/>
      <c r="WDQ130" s="161"/>
      <c r="WDR130" s="161"/>
      <c r="WDS130" s="161"/>
      <c r="WDT130" s="161"/>
      <c r="WDU130" s="161"/>
      <c r="WDV130" s="161"/>
      <c r="WDW130" s="161"/>
      <c r="WDX130" s="161"/>
      <c r="WDY130" s="161"/>
      <c r="WDZ130" s="161"/>
      <c r="WEA130" s="161"/>
      <c r="WEB130" s="161"/>
      <c r="WEC130" s="161"/>
      <c r="WED130" s="161"/>
      <c r="WEE130" s="161"/>
      <c r="WEF130" s="161"/>
      <c r="WEG130" s="161"/>
      <c r="WEH130" s="161"/>
      <c r="WEI130" s="161"/>
      <c r="WEJ130" s="161"/>
      <c r="WEK130" s="161"/>
      <c r="WEL130" s="161"/>
      <c r="WEM130" s="161"/>
      <c r="WEN130" s="161"/>
      <c r="WEO130" s="161"/>
      <c r="WEP130" s="161"/>
      <c r="WEQ130" s="161"/>
      <c r="WER130" s="161"/>
      <c r="WES130" s="161"/>
      <c r="WET130" s="161"/>
      <c r="WEU130" s="161"/>
      <c r="WEV130" s="161"/>
      <c r="WEW130" s="161"/>
      <c r="WEX130" s="161"/>
      <c r="WEY130" s="161"/>
      <c r="WEZ130" s="161"/>
      <c r="WFA130" s="161"/>
      <c r="WFB130" s="161"/>
      <c r="WFC130" s="161"/>
      <c r="WFD130" s="161"/>
      <c r="WFE130" s="161"/>
      <c r="WFF130" s="161"/>
      <c r="WFG130" s="161"/>
      <c r="WFH130" s="161"/>
      <c r="WFI130" s="161"/>
      <c r="WFJ130" s="161"/>
      <c r="WFK130" s="161"/>
      <c r="WFL130" s="161"/>
      <c r="WFM130" s="161"/>
      <c r="WFN130" s="161"/>
      <c r="WFO130" s="161"/>
      <c r="WFP130" s="161"/>
      <c r="WFQ130" s="161"/>
      <c r="WFR130" s="161"/>
      <c r="WFS130" s="161"/>
      <c r="WFT130" s="161"/>
      <c r="WFU130" s="161"/>
      <c r="WFV130" s="161"/>
      <c r="WFW130" s="161"/>
      <c r="WFX130" s="161"/>
      <c r="WFY130" s="161"/>
      <c r="WFZ130" s="161"/>
      <c r="WGA130" s="161"/>
      <c r="WGB130" s="161"/>
      <c r="WGC130" s="161"/>
      <c r="WGD130" s="161"/>
      <c r="WGE130" s="161"/>
      <c r="WGF130" s="161"/>
      <c r="WGG130" s="161"/>
      <c r="WGH130" s="161"/>
      <c r="WGI130" s="161"/>
      <c r="WGJ130" s="161"/>
      <c r="WGK130" s="161"/>
      <c r="WGL130" s="161"/>
      <c r="WGM130" s="161"/>
      <c r="WGN130" s="161"/>
      <c r="WGO130" s="161"/>
      <c r="WGP130" s="161"/>
      <c r="WGQ130" s="161"/>
      <c r="WGR130" s="161"/>
      <c r="WGS130" s="161"/>
      <c r="WGT130" s="161"/>
      <c r="WGU130" s="161"/>
      <c r="WGV130" s="161"/>
      <c r="WGW130" s="161"/>
      <c r="WGX130" s="161"/>
      <c r="WGY130" s="161"/>
      <c r="WGZ130" s="161"/>
      <c r="WHA130" s="161"/>
      <c r="WHB130" s="161"/>
      <c r="WHC130" s="161"/>
      <c r="WHD130" s="161"/>
      <c r="WHE130" s="161"/>
      <c r="WHF130" s="161"/>
      <c r="WHG130" s="161"/>
      <c r="WHH130" s="161"/>
      <c r="WHI130" s="161"/>
      <c r="WHJ130" s="161"/>
      <c r="WHK130" s="161"/>
      <c r="WHL130" s="161"/>
      <c r="WHM130" s="161"/>
      <c r="WHN130" s="161"/>
      <c r="WHO130" s="161"/>
      <c r="WHP130" s="161"/>
      <c r="WHQ130" s="161"/>
      <c r="WHR130" s="161"/>
      <c r="WHS130" s="161"/>
      <c r="WHT130" s="161"/>
      <c r="WHU130" s="161"/>
      <c r="WHV130" s="161"/>
      <c r="WHW130" s="161"/>
      <c r="WHX130" s="161"/>
      <c r="WHY130" s="161"/>
      <c r="WHZ130" s="161"/>
      <c r="WIA130" s="161"/>
      <c r="WIB130" s="161"/>
      <c r="WIC130" s="161"/>
      <c r="WID130" s="161"/>
      <c r="WIE130" s="161"/>
      <c r="WIF130" s="161"/>
      <c r="WIG130" s="161"/>
      <c r="WIH130" s="161"/>
      <c r="WII130" s="161"/>
      <c r="WIJ130" s="161"/>
      <c r="WIK130" s="161"/>
      <c r="WIL130" s="161"/>
      <c r="WIM130" s="161"/>
      <c r="WIN130" s="161"/>
      <c r="WIO130" s="161"/>
      <c r="WIP130" s="161"/>
      <c r="WIQ130" s="161"/>
      <c r="WIR130" s="161"/>
      <c r="WIS130" s="161"/>
      <c r="WIT130" s="161"/>
      <c r="WIU130" s="161"/>
      <c r="WIV130" s="161"/>
      <c r="WIW130" s="161"/>
      <c r="WIX130" s="161"/>
      <c r="WIY130" s="161"/>
      <c r="WIZ130" s="161"/>
      <c r="WJA130" s="161"/>
      <c r="WJB130" s="161"/>
      <c r="WJC130" s="161"/>
      <c r="WJD130" s="161"/>
      <c r="WJE130" s="161"/>
      <c r="WJF130" s="161"/>
      <c r="WJG130" s="161"/>
      <c r="WJH130" s="161"/>
      <c r="WJI130" s="161"/>
      <c r="WJJ130" s="161"/>
      <c r="WJK130" s="161"/>
      <c r="WJL130" s="161"/>
      <c r="WJM130" s="161"/>
      <c r="WJN130" s="161"/>
      <c r="WJO130" s="161"/>
      <c r="WJP130" s="161"/>
      <c r="WJQ130" s="161"/>
      <c r="WJR130" s="161"/>
      <c r="WJS130" s="161"/>
      <c r="WJT130" s="161"/>
      <c r="WJU130" s="161"/>
      <c r="WJV130" s="161"/>
      <c r="WJW130" s="161"/>
      <c r="WJX130" s="161"/>
      <c r="WJY130" s="161"/>
      <c r="WJZ130" s="161"/>
      <c r="WKA130" s="161"/>
      <c r="WKB130" s="161"/>
      <c r="WKC130" s="161"/>
      <c r="WKD130" s="161"/>
      <c r="WKE130" s="161"/>
      <c r="WKF130" s="161"/>
      <c r="WKG130" s="161"/>
      <c r="WKH130" s="161"/>
      <c r="WKI130" s="161"/>
      <c r="WKJ130" s="161"/>
      <c r="WKK130" s="161"/>
      <c r="WKL130" s="161"/>
      <c r="WKM130" s="161"/>
      <c r="WKN130" s="161"/>
      <c r="WKO130" s="161"/>
      <c r="WKP130" s="161"/>
      <c r="WKQ130" s="161"/>
      <c r="WKR130" s="161"/>
      <c r="WKS130" s="161"/>
      <c r="WKT130" s="161"/>
      <c r="WKU130" s="161"/>
      <c r="WKV130" s="161"/>
      <c r="WKW130" s="161"/>
      <c r="WKX130" s="161"/>
      <c r="WKY130" s="161"/>
      <c r="WKZ130" s="161"/>
      <c r="WLA130" s="161"/>
      <c r="WLB130" s="161"/>
      <c r="WLC130" s="161"/>
      <c r="WLD130" s="161"/>
      <c r="WLE130" s="161"/>
      <c r="WLF130" s="161"/>
      <c r="WLG130" s="161"/>
      <c r="WLH130" s="161"/>
      <c r="WLI130" s="161"/>
      <c r="WLJ130" s="161"/>
      <c r="WLK130" s="161"/>
      <c r="WLL130" s="161"/>
      <c r="WLM130" s="161"/>
      <c r="WLN130" s="161"/>
      <c r="WLO130" s="161"/>
      <c r="WLP130" s="161"/>
      <c r="WLQ130" s="161"/>
      <c r="WLR130" s="161"/>
      <c r="WLS130" s="161"/>
      <c r="WLT130" s="161"/>
      <c r="WLU130" s="161"/>
      <c r="WLV130" s="161"/>
      <c r="WLW130" s="161"/>
      <c r="WLX130" s="161"/>
      <c r="WLY130" s="161"/>
      <c r="WLZ130" s="161"/>
      <c r="WMA130" s="161"/>
      <c r="WMB130" s="161"/>
      <c r="WMC130" s="161"/>
      <c r="WMD130" s="161"/>
      <c r="WME130" s="161"/>
      <c r="WMF130" s="161"/>
      <c r="WMG130" s="161"/>
      <c r="WMH130" s="161"/>
      <c r="WMI130" s="161"/>
      <c r="WMJ130" s="161"/>
      <c r="WMK130" s="161"/>
      <c r="WML130" s="161"/>
      <c r="WMM130" s="161"/>
      <c r="WMN130" s="161"/>
      <c r="WMO130" s="161"/>
      <c r="WMP130" s="161"/>
      <c r="WMQ130" s="161"/>
      <c r="WMR130" s="161"/>
      <c r="WMS130" s="161"/>
      <c r="WMT130" s="161"/>
      <c r="WMU130" s="161"/>
      <c r="WMV130" s="161"/>
      <c r="WMW130" s="161"/>
      <c r="WMX130" s="161"/>
      <c r="WMY130" s="161"/>
      <c r="WMZ130" s="161"/>
      <c r="WNA130" s="161"/>
      <c r="WNB130" s="161"/>
      <c r="WNC130" s="161"/>
      <c r="WND130" s="161"/>
      <c r="WNE130" s="161"/>
      <c r="WNF130" s="161"/>
      <c r="WNG130" s="161"/>
      <c r="WNH130" s="161"/>
      <c r="WNI130" s="161"/>
      <c r="WNJ130" s="161"/>
      <c r="WNK130" s="161"/>
      <c r="WNL130" s="161"/>
      <c r="WNM130" s="161"/>
      <c r="WNN130" s="161"/>
      <c r="WNO130" s="161"/>
      <c r="WNP130" s="161"/>
      <c r="WNQ130" s="161"/>
      <c r="WNR130" s="161"/>
      <c r="WNS130" s="161"/>
      <c r="WNT130" s="161"/>
      <c r="WNU130" s="161"/>
      <c r="WNV130" s="161"/>
      <c r="WNW130" s="161"/>
      <c r="WNX130" s="161"/>
      <c r="WNY130" s="161"/>
      <c r="WNZ130" s="161"/>
      <c r="WOA130" s="161"/>
      <c r="WOB130" s="161"/>
      <c r="WOC130" s="161"/>
      <c r="WOD130" s="161"/>
      <c r="WOE130" s="161"/>
      <c r="WOF130" s="161"/>
      <c r="WOG130" s="161"/>
      <c r="WOH130" s="161"/>
      <c r="WOI130" s="161"/>
      <c r="WOJ130" s="161"/>
      <c r="WOK130" s="161"/>
      <c r="WOL130" s="161"/>
      <c r="WOM130" s="161"/>
      <c r="WON130" s="161"/>
      <c r="WOO130" s="161"/>
      <c r="WOP130" s="161"/>
      <c r="WOQ130" s="161"/>
      <c r="WOR130" s="161"/>
      <c r="WOS130" s="161"/>
      <c r="WOT130" s="161"/>
      <c r="WOU130" s="161"/>
      <c r="WOV130" s="161"/>
      <c r="WOW130" s="161"/>
      <c r="WOX130" s="161"/>
      <c r="WOY130" s="161"/>
      <c r="WOZ130" s="161"/>
      <c r="WPA130" s="161"/>
      <c r="WPB130" s="161"/>
      <c r="WPC130" s="161"/>
      <c r="WPD130" s="161"/>
      <c r="WPE130" s="161"/>
      <c r="WPF130" s="161"/>
      <c r="WPG130" s="161"/>
      <c r="WPH130" s="161"/>
      <c r="WPI130" s="161"/>
      <c r="WPJ130" s="161"/>
      <c r="WPK130" s="161"/>
      <c r="WPL130" s="161"/>
      <c r="WPM130" s="161"/>
      <c r="WPN130" s="161"/>
      <c r="WPO130" s="161"/>
      <c r="WPP130" s="161"/>
      <c r="WPQ130" s="161"/>
      <c r="WPR130" s="161"/>
      <c r="WPS130" s="161"/>
      <c r="WPT130" s="161"/>
      <c r="WPU130" s="161"/>
      <c r="WPV130" s="161"/>
      <c r="WPW130" s="161"/>
      <c r="WPX130" s="161"/>
      <c r="WPY130" s="161"/>
      <c r="WPZ130" s="161"/>
      <c r="WQA130" s="161"/>
      <c r="WQB130" s="161"/>
      <c r="WQC130" s="161"/>
      <c r="WQD130" s="161"/>
      <c r="WQE130" s="161"/>
      <c r="WQF130" s="161"/>
      <c r="WQG130" s="161"/>
      <c r="WQH130" s="161"/>
      <c r="WQI130" s="161"/>
      <c r="WQJ130" s="161"/>
      <c r="WQK130" s="161"/>
      <c r="WQL130" s="161"/>
      <c r="WQM130" s="161"/>
      <c r="WQN130" s="161"/>
      <c r="WQO130" s="161"/>
      <c r="WQP130" s="161"/>
      <c r="WQQ130" s="161"/>
      <c r="WQR130" s="161"/>
      <c r="WQS130" s="161"/>
      <c r="WQT130" s="161"/>
      <c r="WQU130" s="161"/>
      <c r="WQV130" s="161"/>
      <c r="WQW130" s="161"/>
      <c r="WQX130" s="161"/>
      <c r="WQY130" s="161"/>
      <c r="WQZ130" s="161"/>
      <c r="WRA130" s="161"/>
      <c r="WRB130" s="161"/>
      <c r="WRC130" s="161"/>
      <c r="WRD130" s="161"/>
      <c r="WRE130" s="161"/>
      <c r="WRF130" s="161"/>
      <c r="WRG130" s="161"/>
      <c r="WRH130" s="161"/>
      <c r="WRI130" s="161"/>
      <c r="WRJ130" s="161"/>
      <c r="WRK130" s="161"/>
      <c r="WRL130" s="161"/>
      <c r="WRM130" s="161"/>
      <c r="WRN130" s="161"/>
      <c r="WRO130" s="161"/>
      <c r="WRP130" s="161"/>
      <c r="WRQ130" s="161"/>
      <c r="WRR130" s="161"/>
      <c r="WRS130" s="161"/>
      <c r="WRT130" s="161"/>
      <c r="WRU130" s="161"/>
      <c r="WRV130" s="161"/>
      <c r="WRW130" s="161"/>
      <c r="WRX130" s="161"/>
      <c r="WRY130" s="161"/>
      <c r="WRZ130" s="161"/>
      <c r="WSA130" s="161"/>
      <c r="WSB130" s="161"/>
      <c r="WSC130" s="161"/>
      <c r="WSD130" s="161"/>
      <c r="WSE130" s="161"/>
      <c r="WSF130" s="161"/>
      <c r="WSG130" s="161"/>
      <c r="WSH130" s="161"/>
      <c r="WSI130" s="161"/>
      <c r="WSJ130" s="161"/>
      <c r="WSK130" s="161"/>
      <c r="WSL130" s="161"/>
      <c r="WSM130" s="161"/>
      <c r="WSN130" s="161"/>
      <c r="WSO130" s="161"/>
      <c r="WSP130" s="161"/>
      <c r="WSQ130" s="161"/>
      <c r="WSR130" s="161"/>
      <c r="WSS130" s="161"/>
      <c r="WST130" s="161"/>
      <c r="WSU130" s="161"/>
      <c r="WSV130" s="161"/>
      <c r="WSW130" s="161"/>
      <c r="WSX130" s="161"/>
      <c r="WSY130" s="161"/>
      <c r="WSZ130" s="161"/>
      <c r="WTA130" s="161"/>
      <c r="WTB130" s="161"/>
      <c r="WTC130" s="161"/>
      <c r="WTD130" s="161"/>
      <c r="WTE130" s="161"/>
      <c r="WTF130" s="161"/>
      <c r="WTG130" s="161"/>
      <c r="WTH130" s="161"/>
      <c r="WTI130" s="161"/>
      <c r="WTJ130" s="161"/>
      <c r="WTK130" s="161"/>
      <c r="WTL130" s="161"/>
      <c r="WTM130" s="161"/>
      <c r="WTN130" s="161"/>
      <c r="WTO130" s="161"/>
      <c r="WTP130" s="161"/>
      <c r="WTQ130" s="161"/>
      <c r="WTR130" s="161"/>
      <c r="WTS130" s="161"/>
      <c r="WTT130" s="161"/>
      <c r="WTU130" s="161"/>
      <c r="WTV130" s="161"/>
      <c r="WTW130" s="161"/>
      <c r="WTX130" s="161"/>
      <c r="WTY130" s="161"/>
      <c r="WTZ130" s="161"/>
      <c r="WUA130" s="161"/>
      <c r="WUB130" s="161"/>
      <c r="WUC130" s="161"/>
      <c r="WUD130" s="161"/>
      <c r="WUE130" s="161"/>
      <c r="WUF130" s="161"/>
      <c r="WUG130" s="161"/>
      <c r="WUH130" s="161"/>
      <c r="WUI130" s="161"/>
      <c r="WUJ130" s="161"/>
      <c r="WUK130" s="161"/>
      <c r="WUL130" s="161"/>
      <c r="WUM130" s="161"/>
      <c r="WUN130" s="161"/>
      <c r="WUO130" s="161"/>
      <c r="WUP130" s="161"/>
      <c r="WUQ130" s="161"/>
      <c r="WUR130" s="161"/>
      <c r="WUS130" s="161"/>
      <c r="WUT130" s="161"/>
      <c r="WUU130" s="161"/>
      <c r="WUV130" s="161"/>
      <c r="WUW130" s="161"/>
      <c r="WUX130" s="161"/>
      <c r="WUY130" s="161"/>
      <c r="WUZ130" s="161"/>
      <c r="WVA130" s="161"/>
      <c r="WVB130" s="161"/>
      <c r="WVC130" s="161"/>
      <c r="WVD130" s="161"/>
      <c r="WVE130" s="161"/>
      <c r="WVF130" s="161"/>
      <c r="WVG130" s="161"/>
      <c r="WVH130" s="161"/>
      <c r="WVI130" s="161"/>
      <c r="WVJ130" s="161"/>
      <c r="WVK130" s="161"/>
      <c r="WVL130" s="161"/>
      <c r="WVM130" s="161"/>
      <c r="WVN130" s="161"/>
      <c r="WVO130" s="161"/>
      <c r="WVP130" s="161"/>
      <c r="WVQ130" s="161"/>
      <c r="WVR130" s="161"/>
      <c r="WVS130" s="161"/>
      <c r="WVT130" s="161"/>
      <c r="WVU130" s="161"/>
      <c r="WVV130" s="161"/>
      <c r="WVW130" s="161"/>
      <c r="WVX130" s="161"/>
      <c r="WVY130" s="161"/>
      <c r="WVZ130" s="161"/>
      <c r="WWA130" s="161"/>
      <c r="WWB130" s="161"/>
      <c r="WWC130" s="161"/>
      <c r="WWD130" s="161"/>
      <c r="WWE130" s="161"/>
      <c r="WWF130" s="161"/>
      <c r="WWG130" s="161"/>
      <c r="WWH130" s="161"/>
      <c r="WWI130" s="161"/>
      <c r="WWJ130" s="161"/>
      <c r="WWK130" s="161"/>
      <c r="WWL130" s="161"/>
      <c r="WWM130" s="161"/>
      <c r="WWN130" s="161"/>
      <c r="WWO130" s="161"/>
      <c r="WWP130" s="161"/>
      <c r="WWQ130" s="161"/>
      <c r="WWR130" s="161"/>
      <c r="WWS130" s="161"/>
      <c r="WWT130" s="161"/>
      <c r="WWU130" s="161"/>
      <c r="WWV130" s="161"/>
      <c r="WWW130" s="161"/>
      <c r="WWX130" s="161"/>
      <c r="WWY130" s="161"/>
      <c r="WWZ130" s="161"/>
      <c r="WXA130" s="161"/>
      <c r="WXB130" s="161"/>
      <c r="WXC130" s="161"/>
      <c r="WXD130" s="161"/>
      <c r="WXE130" s="161"/>
      <c r="WXF130" s="161"/>
      <c r="WXG130" s="161"/>
      <c r="WXH130" s="161"/>
      <c r="WXI130" s="161"/>
      <c r="WXJ130" s="161"/>
      <c r="WXK130" s="161"/>
      <c r="WXL130" s="161"/>
      <c r="WXM130" s="161"/>
      <c r="WXN130" s="161"/>
      <c r="WXO130" s="161"/>
      <c r="WXP130" s="161"/>
      <c r="WXQ130" s="161"/>
      <c r="WXR130" s="161"/>
      <c r="WXS130" s="161"/>
      <c r="WXT130" s="161"/>
      <c r="WXU130" s="161"/>
      <c r="WXV130" s="161"/>
      <c r="WXW130" s="161"/>
      <c r="WXX130" s="161"/>
      <c r="WXY130" s="161"/>
      <c r="WXZ130" s="161"/>
      <c r="WYA130" s="161"/>
      <c r="WYB130" s="161"/>
      <c r="WYC130" s="161"/>
      <c r="WYD130" s="161"/>
      <c r="WYE130" s="161"/>
      <c r="WYF130" s="161"/>
      <c r="WYG130" s="161"/>
      <c r="WYH130" s="161"/>
      <c r="WYI130" s="161"/>
      <c r="WYJ130" s="161"/>
      <c r="WYK130" s="161"/>
      <c r="WYL130" s="161"/>
      <c r="WYM130" s="161"/>
      <c r="WYN130" s="161"/>
      <c r="WYO130" s="161"/>
      <c r="WYP130" s="161"/>
      <c r="WYQ130" s="161"/>
      <c r="WYR130" s="161"/>
      <c r="WYS130" s="161"/>
      <c r="WYT130" s="161"/>
      <c r="WYU130" s="161"/>
      <c r="WYV130" s="161"/>
      <c r="WYW130" s="161"/>
      <c r="WYX130" s="161"/>
      <c r="WYY130" s="161"/>
      <c r="WYZ130" s="161"/>
      <c r="WZA130" s="161"/>
      <c r="WZB130" s="161"/>
      <c r="WZC130" s="161"/>
      <c r="WZD130" s="161"/>
      <c r="WZE130" s="161"/>
      <c r="WZF130" s="161"/>
      <c r="WZG130" s="161"/>
      <c r="WZH130" s="161"/>
      <c r="WZI130" s="161"/>
      <c r="WZJ130" s="161"/>
      <c r="WZK130" s="161"/>
      <c r="WZL130" s="161"/>
      <c r="WZM130" s="161"/>
      <c r="WZN130" s="161"/>
      <c r="WZO130" s="161"/>
      <c r="WZP130" s="161"/>
      <c r="WZQ130" s="161"/>
      <c r="WZR130" s="161"/>
      <c r="WZS130" s="161"/>
      <c r="WZT130" s="161"/>
      <c r="WZU130" s="161"/>
      <c r="WZV130" s="161"/>
      <c r="WZW130" s="161"/>
      <c r="WZX130" s="161"/>
      <c r="WZY130" s="161"/>
      <c r="WZZ130" s="161"/>
      <c r="XAA130" s="161"/>
      <c r="XAB130" s="161"/>
      <c r="XAC130" s="161"/>
      <c r="XAD130" s="161"/>
      <c r="XAE130" s="161"/>
      <c r="XAF130" s="161"/>
      <c r="XAG130" s="161"/>
      <c r="XAH130" s="161"/>
      <c r="XAI130" s="161"/>
      <c r="XAJ130" s="161"/>
      <c r="XAK130" s="161"/>
      <c r="XAL130" s="161"/>
      <c r="XAM130" s="161"/>
      <c r="XAN130" s="161"/>
      <c r="XAO130" s="161"/>
      <c r="XAP130" s="161"/>
      <c r="XAQ130" s="161"/>
      <c r="XAR130" s="161"/>
      <c r="XAS130" s="161"/>
      <c r="XAT130" s="161"/>
      <c r="XAU130" s="161"/>
      <c r="XAV130" s="161"/>
      <c r="XAW130" s="161"/>
      <c r="XAX130" s="161"/>
      <c r="XAY130" s="161"/>
      <c r="XAZ130" s="161"/>
      <c r="XBA130" s="161"/>
      <c r="XBB130" s="161"/>
      <c r="XBC130" s="161"/>
      <c r="XBD130" s="161"/>
      <c r="XBE130" s="161"/>
      <c r="XBF130" s="161"/>
      <c r="XBG130" s="161"/>
      <c r="XBH130" s="161"/>
      <c r="XBI130" s="161"/>
      <c r="XBJ130" s="161"/>
      <c r="XBK130" s="161"/>
      <c r="XBL130" s="161"/>
      <c r="XBM130" s="161"/>
      <c r="XBN130" s="161"/>
      <c r="XBO130" s="161"/>
      <c r="XBP130" s="161"/>
      <c r="XBQ130" s="161"/>
      <c r="XBR130" s="161"/>
      <c r="XBS130" s="161"/>
      <c r="XBT130" s="161"/>
      <c r="XBU130" s="161"/>
      <c r="XBV130" s="161"/>
      <c r="XBW130" s="161"/>
      <c r="XBX130" s="161"/>
      <c r="XBY130" s="161"/>
      <c r="XBZ130" s="161"/>
      <c r="XCA130" s="161"/>
      <c r="XCB130" s="161"/>
      <c r="XCC130" s="161"/>
      <c r="XCD130" s="161"/>
      <c r="XCE130" s="161"/>
      <c r="XCF130" s="161"/>
      <c r="XCG130" s="161"/>
      <c r="XCH130" s="161"/>
      <c r="XCI130" s="161"/>
      <c r="XCJ130" s="161"/>
      <c r="XCK130" s="161"/>
      <c r="XCL130" s="161"/>
      <c r="XCM130" s="161"/>
      <c r="XCN130" s="161"/>
      <c r="XCO130" s="161"/>
      <c r="XCP130" s="161"/>
      <c r="XCQ130" s="161"/>
      <c r="XCR130" s="161"/>
      <c r="XCS130" s="161"/>
      <c r="XCT130" s="161"/>
      <c r="XCU130" s="161"/>
      <c r="XCV130" s="161"/>
      <c r="XCW130" s="161"/>
      <c r="XCX130" s="161"/>
      <c r="XCY130" s="161"/>
      <c r="XCZ130" s="161"/>
      <c r="XDA130" s="161"/>
      <c r="XDB130" s="161"/>
      <c r="XDC130" s="161"/>
      <c r="XDD130" s="161"/>
      <c r="XDE130" s="161"/>
      <c r="XDF130" s="161"/>
      <c r="XDG130" s="161"/>
      <c r="XDH130" s="161"/>
      <c r="XDI130" s="161"/>
      <c r="XDJ130" s="161"/>
      <c r="XDK130" s="161"/>
      <c r="XDL130" s="161"/>
      <c r="XDM130" s="161"/>
      <c r="XDN130" s="161"/>
      <c r="XDO130" s="161"/>
      <c r="XDP130" s="161"/>
      <c r="XDQ130" s="161"/>
      <c r="XDR130" s="161"/>
      <c r="XDS130" s="161"/>
      <c r="XDT130" s="161"/>
      <c r="XDU130" s="161"/>
      <c r="XDV130" s="161"/>
      <c r="XDW130" s="161"/>
      <c r="XDX130" s="161"/>
      <c r="XDY130" s="161"/>
      <c r="XDZ130" s="161"/>
      <c r="XEA130" s="161"/>
      <c r="XEB130" s="161"/>
      <c r="XEC130" s="161"/>
      <c r="XED130" s="161"/>
      <c r="XEE130" s="161"/>
      <c r="XEF130" s="161"/>
      <c r="XEG130" s="161"/>
      <c r="XEH130" s="161"/>
      <c r="XEI130" s="161"/>
      <c r="XEJ130" s="161"/>
      <c r="XEK130" s="161"/>
      <c r="XEL130" s="161"/>
      <c r="XEM130" s="161"/>
      <c r="XEN130" s="161"/>
      <c r="XEO130" s="161"/>
      <c r="XEP130" s="161"/>
      <c r="XEQ130" s="161"/>
      <c r="XER130" s="161"/>
      <c r="XES130" s="161"/>
      <c r="XET130" s="161"/>
      <c r="XEU130" s="161"/>
      <c r="XEV130" s="161"/>
      <c r="XEW130" s="161"/>
      <c r="XEX130" s="161"/>
      <c r="XEY130" s="161"/>
      <c r="XEZ130" s="161"/>
      <c r="XFA130" s="161"/>
      <c r="XFB130" s="161"/>
      <c r="XFC130" s="161"/>
      <c r="XFD130" s="161"/>
    </row>
    <row r="131" spans="1:16384">
      <c r="A131" s="145" t="s">
        <v>77</v>
      </c>
      <c r="B131" s="140" t="s">
        <v>48</v>
      </c>
      <c r="C131" s="47"/>
      <c r="D131" s="47"/>
      <c r="E131" s="47"/>
      <c r="F131" s="47"/>
      <c r="G131" s="47"/>
      <c r="H131" s="47"/>
      <c r="I131" s="47"/>
      <c r="J131" s="47"/>
      <c r="K131" s="47"/>
      <c r="L131" s="47"/>
      <c r="M131" s="47"/>
      <c r="N131" s="47"/>
      <c r="O131" s="47"/>
      <c r="P131" s="47"/>
      <c r="Q131" s="47"/>
      <c r="R131" s="47"/>
      <c r="S131" s="47"/>
      <c r="T131" s="47"/>
      <c r="U131" s="72">
        <f>SUM(C131:O131)</f>
        <v>0</v>
      </c>
    </row>
    <row r="132" spans="1:16384">
      <c r="B132" s="143"/>
      <c r="U132" s="73"/>
    </row>
    <row r="133" spans="1:16384">
      <c r="A133" s="145" t="s">
        <v>73</v>
      </c>
      <c r="B133" s="140" t="s">
        <v>48</v>
      </c>
      <c r="C133" s="47"/>
      <c r="D133" s="47"/>
      <c r="E133" s="47"/>
      <c r="F133" s="47"/>
      <c r="G133" s="47"/>
      <c r="H133" s="47"/>
      <c r="I133" s="47"/>
      <c r="J133" s="47"/>
      <c r="K133" s="47"/>
      <c r="L133" s="47"/>
      <c r="M133" s="47"/>
      <c r="N133" s="47"/>
      <c r="O133" s="47"/>
      <c r="P133" s="47"/>
      <c r="Q133" s="47"/>
      <c r="R133" s="47"/>
      <c r="S133" s="47"/>
      <c r="T133" s="47"/>
      <c r="U133" s="72">
        <f>SUM(C133:O133)</f>
        <v>0</v>
      </c>
    </row>
    <row r="135" spans="1:16384">
      <c r="A135" s="145" t="s">
        <v>74</v>
      </c>
      <c r="B135" s="140" t="s">
        <v>48</v>
      </c>
      <c r="C135" s="47"/>
      <c r="D135" s="47"/>
      <c r="E135" s="47"/>
      <c r="F135" s="47"/>
      <c r="G135" s="47"/>
      <c r="H135" s="47"/>
      <c r="I135" s="47"/>
      <c r="J135" s="47"/>
      <c r="K135" s="47"/>
      <c r="L135" s="47"/>
      <c r="M135" s="47"/>
      <c r="N135" s="47"/>
      <c r="O135" s="47"/>
      <c r="P135" s="47"/>
      <c r="Q135" s="47"/>
      <c r="R135" s="47"/>
      <c r="S135" s="47"/>
      <c r="T135" s="47"/>
      <c r="U135" s="72">
        <f>SUM(C135:O135)</f>
        <v>0</v>
      </c>
    </row>
    <row r="137" spans="1:16384">
      <c r="A137" s="145" t="s">
        <v>80</v>
      </c>
      <c r="B137" s="140" t="s">
        <v>48</v>
      </c>
      <c r="C137" s="158">
        <f t="shared" ref="C137:S137" si="23">C101+C131+C133+C135</f>
        <v>0</v>
      </c>
      <c r="D137" s="158">
        <f t="shared" si="23"/>
        <v>0</v>
      </c>
      <c r="E137" s="158">
        <f t="shared" si="23"/>
        <v>0</v>
      </c>
      <c r="F137" s="158">
        <f t="shared" si="23"/>
        <v>0</v>
      </c>
      <c r="G137" s="158">
        <f t="shared" si="23"/>
        <v>0</v>
      </c>
      <c r="H137" s="158">
        <f t="shared" si="23"/>
        <v>0</v>
      </c>
      <c r="I137" s="158">
        <f t="shared" si="23"/>
        <v>0</v>
      </c>
      <c r="J137" s="158">
        <f t="shared" si="23"/>
        <v>0</v>
      </c>
      <c r="K137" s="158">
        <f t="shared" si="23"/>
        <v>0</v>
      </c>
      <c r="L137" s="158">
        <f t="shared" si="23"/>
        <v>0</v>
      </c>
      <c r="M137" s="158">
        <f t="shared" si="23"/>
        <v>0</v>
      </c>
      <c r="N137" s="158">
        <f t="shared" si="23"/>
        <v>0</v>
      </c>
      <c r="O137" s="158">
        <f t="shared" si="23"/>
        <v>0</v>
      </c>
      <c r="P137" s="158">
        <f t="shared" si="23"/>
        <v>0</v>
      </c>
      <c r="Q137" s="158">
        <f t="shared" si="23"/>
        <v>0</v>
      </c>
      <c r="R137" s="158">
        <f t="shared" si="23"/>
        <v>0</v>
      </c>
      <c r="S137" s="158" t="e">
        <f t="shared" si="23"/>
        <v>#N/A</v>
      </c>
      <c r="T137" s="158" t="e">
        <f>T101+T131+T133+T135</f>
        <v>#N/A</v>
      </c>
      <c r="U137" s="72">
        <f>SUM(C137:O137)</f>
        <v>0</v>
      </c>
    </row>
    <row r="140" spans="1:16384">
      <c r="A140" s="11" t="s">
        <v>4</v>
      </c>
      <c r="B140" s="162"/>
      <c r="C140" s="162"/>
      <c r="D140" s="162"/>
      <c r="E140" s="162"/>
      <c r="F140" s="162"/>
    </row>
    <row r="141" spans="1:16384">
      <c r="A141" s="163"/>
      <c r="B141" s="4"/>
      <c r="C141" s="2"/>
      <c r="D141" s="164"/>
      <c r="E141" s="164"/>
      <c r="F141" s="164"/>
      <c r="G141" s="2"/>
      <c r="H141" s="2"/>
      <c r="I141" s="2"/>
      <c r="J141" s="2"/>
      <c r="K141" s="2"/>
      <c r="L141" s="2"/>
      <c r="M141" s="2"/>
      <c r="N141" s="2"/>
      <c r="O141" s="2"/>
      <c r="P141" s="2"/>
      <c r="Q141" s="2"/>
      <c r="R141" s="2"/>
      <c r="S141" s="2"/>
      <c r="T141" s="2"/>
    </row>
    <row r="142" spans="1:16384">
      <c r="A142" s="16" t="s">
        <v>3</v>
      </c>
      <c r="B142" s="10" t="s">
        <v>11</v>
      </c>
      <c r="C142" s="29"/>
      <c r="D142" s="29"/>
      <c r="E142" s="29"/>
      <c r="F142" s="29"/>
      <c r="G142" s="29"/>
      <c r="H142" s="29"/>
      <c r="I142" s="29"/>
      <c r="J142" s="29"/>
      <c r="K142" s="29"/>
      <c r="L142" s="165"/>
      <c r="M142" s="165"/>
      <c r="N142" s="165"/>
      <c r="O142" s="165"/>
      <c r="P142" s="165"/>
      <c r="Q142" s="165"/>
      <c r="R142" s="165"/>
      <c r="S142" s="165"/>
      <c r="T142" s="165"/>
      <c r="U142" s="30"/>
    </row>
    <row r="143" spans="1:16384">
      <c r="A143" s="27" t="s">
        <v>67</v>
      </c>
      <c r="B143" s="28" t="s">
        <v>11</v>
      </c>
      <c r="C143" s="51" t="e">
        <f t="shared" ref="C143:T143" si="24">C86/C85</f>
        <v>#DIV/0!</v>
      </c>
      <c r="D143" s="51" t="e">
        <f t="shared" si="24"/>
        <v>#DIV/0!</v>
      </c>
      <c r="E143" s="51" t="e">
        <f t="shared" si="24"/>
        <v>#DIV/0!</v>
      </c>
      <c r="F143" s="51" t="e">
        <f t="shared" si="24"/>
        <v>#DIV/0!</v>
      </c>
      <c r="G143" s="51" t="e">
        <f t="shared" si="24"/>
        <v>#DIV/0!</v>
      </c>
      <c r="H143" s="51" t="e">
        <f t="shared" si="24"/>
        <v>#DIV/0!</v>
      </c>
      <c r="I143" s="51" t="e">
        <f t="shared" si="24"/>
        <v>#DIV/0!</v>
      </c>
      <c r="J143" s="51" t="e">
        <f t="shared" si="24"/>
        <v>#DIV/0!</v>
      </c>
      <c r="K143" s="51" t="e">
        <f t="shared" si="24"/>
        <v>#DIV/0!</v>
      </c>
      <c r="L143" s="51" t="e">
        <f t="shared" si="24"/>
        <v>#DIV/0!</v>
      </c>
      <c r="M143" s="51" t="e">
        <f t="shared" si="24"/>
        <v>#DIV/0!</v>
      </c>
      <c r="N143" s="51" t="e">
        <f t="shared" si="24"/>
        <v>#DIV/0!</v>
      </c>
      <c r="O143" s="51" t="e">
        <f t="shared" si="24"/>
        <v>#DIV/0!</v>
      </c>
      <c r="P143" s="51" t="e">
        <f t="shared" si="24"/>
        <v>#DIV/0!</v>
      </c>
      <c r="Q143" s="51" t="e">
        <f t="shared" si="24"/>
        <v>#DIV/0!</v>
      </c>
      <c r="R143" s="51" t="e">
        <f t="shared" si="24"/>
        <v>#DIV/0!</v>
      </c>
      <c r="S143" s="51" t="e">
        <f t="shared" si="24"/>
        <v>#N/A</v>
      </c>
      <c r="T143" s="51" t="e">
        <f t="shared" si="24"/>
        <v>#N/A</v>
      </c>
      <c r="U143" s="30"/>
    </row>
    <row r="144" spans="1:16384">
      <c r="A144" s="27" t="s">
        <v>9</v>
      </c>
      <c r="B144" s="28" t="s">
        <v>11</v>
      </c>
      <c r="C144" s="51" t="e">
        <f t="shared" ref="C144:J144" si="25">C87/C86</f>
        <v>#DIV/0!</v>
      </c>
      <c r="D144" s="51" t="e">
        <f t="shared" si="25"/>
        <v>#DIV/0!</v>
      </c>
      <c r="E144" s="51" t="e">
        <f t="shared" si="25"/>
        <v>#DIV/0!</v>
      </c>
      <c r="F144" s="51" t="e">
        <f t="shared" si="25"/>
        <v>#DIV/0!</v>
      </c>
      <c r="G144" s="51" t="e">
        <f t="shared" si="25"/>
        <v>#DIV/0!</v>
      </c>
      <c r="H144" s="51" t="e">
        <f t="shared" si="25"/>
        <v>#DIV/0!</v>
      </c>
      <c r="I144" s="51" t="e">
        <f t="shared" si="25"/>
        <v>#DIV/0!</v>
      </c>
      <c r="J144" s="51" t="e">
        <f t="shared" si="25"/>
        <v>#DIV/0!</v>
      </c>
      <c r="K144" s="51"/>
      <c r="L144" s="51"/>
      <c r="M144" s="51"/>
      <c r="N144" s="51"/>
      <c r="O144" s="51"/>
      <c r="P144" s="29"/>
      <c r="Q144" s="29"/>
      <c r="R144" s="29"/>
      <c r="S144" s="29"/>
      <c r="T144" s="29"/>
      <c r="U144" s="30"/>
    </row>
    <row r="145" spans="1:21">
      <c r="A145" s="16" t="s">
        <v>10</v>
      </c>
      <c r="B145" s="10" t="s">
        <v>11</v>
      </c>
      <c r="C145" s="51" t="e">
        <f t="shared" ref="C145:J145" si="26">C88/C86</f>
        <v>#DIV/0!</v>
      </c>
      <c r="D145" s="51" t="e">
        <f t="shared" si="26"/>
        <v>#DIV/0!</v>
      </c>
      <c r="E145" s="51" t="e">
        <f t="shared" si="26"/>
        <v>#DIV/0!</v>
      </c>
      <c r="F145" s="51" t="e">
        <f t="shared" si="26"/>
        <v>#DIV/0!</v>
      </c>
      <c r="G145" s="51" t="e">
        <f t="shared" si="26"/>
        <v>#DIV/0!</v>
      </c>
      <c r="H145" s="51" t="e">
        <f t="shared" si="26"/>
        <v>#DIV/0!</v>
      </c>
      <c r="I145" s="51" t="e">
        <f t="shared" si="26"/>
        <v>#DIV/0!</v>
      </c>
      <c r="J145" s="51" t="e">
        <f t="shared" si="26"/>
        <v>#DIV/0!</v>
      </c>
      <c r="K145" s="51"/>
      <c r="L145" s="36"/>
      <c r="M145" s="36"/>
      <c r="N145" s="36"/>
      <c r="O145" s="36"/>
      <c r="P145" s="33"/>
      <c r="Q145" s="33"/>
      <c r="R145" s="33"/>
      <c r="S145" s="33"/>
      <c r="T145" s="33"/>
      <c r="U145" s="30"/>
    </row>
    <row r="146" spans="1:21">
      <c r="A146" s="16" t="s">
        <v>68</v>
      </c>
      <c r="B146" s="10" t="s">
        <v>11</v>
      </c>
      <c r="C146" s="51" t="e">
        <f t="shared" ref="C146:T146" si="27">+C89/C90</f>
        <v>#DIV/0!</v>
      </c>
      <c r="D146" s="51" t="e">
        <f t="shared" si="27"/>
        <v>#DIV/0!</v>
      </c>
      <c r="E146" s="51" t="e">
        <f t="shared" si="27"/>
        <v>#DIV/0!</v>
      </c>
      <c r="F146" s="51" t="e">
        <f t="shared" si="27"/>
        <v>#DIV/0!</v>
      </c>
      <c r="G146" s="51" t="e">
        <f t="shared" si="27"/>
        <v>#DIV/0!</v>
      </c>
      <c r="H146" s="51" t="e">
        <f t="shared" si="27"/>
        <v>#DIV/0!</v>
      </c>
      <c r="I146" s="51" t="e">
        <f t="shared" si="27"/>
        <v>#DIV/0!</v>
      </c>
      <c r="J146" s="51" t="e">
        <f t="shared" si="27"/>
        <v>#DIV/0!</v>
      </c>
      <c r="K146" s="51" t="e">
        <f t="shared" si="27"/>
        <v>#DIV/0!</v>
      </c>
      <c r="L146" s="51" t="e">
        <f t="shared" si="27"/>
        <v>#DIV/0!</v>
      </c>
      <c r="M146" s="51" t="e">
        <f t="shared" si="27"/>
        <v>#DIV/0!</v>
      </c>
      <c r="N146" s="51" t="e">
        <f t="shared" si="27"/>
        <v>#DIV/0!</v>
      </c>
      <c r="O146" s="51" t="e">
        <f t="shared" si="27"/>
        <v>#DIV/0!</v>
      </c>
      <c r="P146" s="51" t="e">
        <f t="shared" si="27"/>
        <v>#DIV/0!</v>
      </c>
      <c r="Q146" s="51" t="e">
        <f t="shared" si="27"/>
        <v>#DIV/0!</v>
      </c>
      <c r="R146" s="51" t="e">
        <f t="shared" si="27"/>
        <v>#DIV/0!</v>
      </c>
      <c r="S146" s="51" t="e">
        <f t="shared" si="27"/>
        <v>#N/A</v>
      </c>
      <c r="T146" s="51" t="e">
        <f t="shared" si="27"/>
        <v>#N/A</v>
      </c>
      <c r="U146" s="30"/>
    </row>
    <row r="147" spans="1:21">
      <c r="A147" s="16" t="s">
        <v>2</v>
      </c>
      <c r="B147" s="10" t="s">
        <v>11</v>
      </c>
      <c r="C147" s="51" t="e">
        <f t="shared" ref="C147:T147" si="28">(C92-C85)/C92</f>
        <v>#DIV/0!</v>
      </c>
      <c r="D147" s="51" t="e">
        <f t="shared" si="28"/>
        <v>#DIV/0!</v>
      </c>
      <c r="E147" s="51" t="e">
        <f t="shared" si="28"/>
        <v>#DIV/0!</v>
      </c>
      <c r="F147" s="51" t="e">
        <f t="shared" si="28"/>
        <v>#DIV/0!</v>
      </c>
      <c r="G147" s="51" t="e">
        <f t="shared" si="28"/>
        <v>#DIV/0!</v>
      </c>
      <c r="H147" s="51" t="e">
        <f t="shared" si="28"/>
        <v>#DIV/0!</v>
      </c>
      <c r="I147" s="51" t="e">
        <f t="shared" si="28"/>
        <v>#DIV/0!</v>
      </c>
      <c r="J147" s="51" t="e">
        <f t="shared" si="28"/>
        <v>#DIV/0!</v>
      </c>
      <c r="K147" s="51" t="e">
        <f t="shared" si="28"/>
        <v>#DIV/0!</v>
      </c>
      <c r="L147" s="51" t="e">
        <f t="shared" si="28"/>
        <v>#DIV/0!</v>
      </c>
      <c r="M147" s="51" t="e">
        <f t="shared" si="28"/>
        <v>#DIV/0!</v>
      </c>
      <c r="N147" s="51" t="e">
        <f t="shared" si="28"/>
        <v>#DIV/0!</v>
      </c>
      <c r="O147" s="51" t="e">
        <f t="shared" si="28"/>
        <v>#DIV/0!</v>
      </c>
      <c r="P147" s="51" t="e">
        <f t="shared" si="28"/>
        <v>#DIV/0!</v>
      </c>
      <c r="Q147" s="51" t="e">
        <f t="shared" si="28"/>
        <v>#DIV/0!</v>
      </c>
      <c r="R147" s="51" t="e">
        <f t="shared" si="28"/>
        <v>#DIV/0!</v>
      </c>
      <c r="S147" s="51" t="e">
        <f t="shared" si="28"/>
        <v>#N/A</v>
      </c>
      <c r="T147" s="51" t="e">
        <f t="shared" si="28"/>
        <v>#N/A</v>
      </c>
      <c r="U147" s="30"/>
    </row>
    <row r="148" spans="1:21">
      <c r="A148" s="17" t="s">
        <v>1</v>
      </c>
      <c r="B148" s="10" t="s">
        <v>11</v>
      </c>
      <c r="C148" s="29"/>
      <c r="D148" s="29"/>
      <c r="E148" s="29"/>
      <c r="F148" s="29"/>
      <c r="G148" s="29"/>
      <c r="H148" s="29"/>
      <c r="I148" s="29"/>
      <c r="J148" s="29"/>
      <c r="K148" s="29"/>
      <c r="L148" s="165"/>
      <c r="M148" s="165"/>
      <c r="N148" s="165"/>
      <c r="O148" s="165"/>
      <c r="P148" s="165"/>
      <c r="Q148" s="165"/>
      <c r="R148" s="165"/>
      <c r="S148" s="165"/>
      <c r="T148" s="165"/>
      <c r="U148" s="30"/>
    </row>
    <row r="149" spans="1:21">
      <c r="A149" s="163"/>
      <c r="B149" s="26"/>
      <c r="C149" s="26"/>
      <c r="D149" s="3"/>
      <c r="E149" s="3"/>
      <c r="F149" s="3"/>
      <c r="G149" s="3"/>
      <c r="H149" s="3"/>
      <c r="I149" s="3"/>
      <c r="J149" s="3"/>
      <c r="K149" s="3"/>
      <c r="L149" s="3"/>
      <c r="M149" s="3"/>
      <c r="N149" s="3"/>
      <c r="O149" s="3"/>
      <c r="P149" s="3"/>
      <c r="Q149" s="3"/>
      <c r="R149" s="3"/>
      <c r="S149" s="3"/>
      <c r="T149" s="3"/>
    </row>
    <row r="150" spans="1:21">
      <c r="A150" s="18" t="s">
        <v>36</v>
      </c>
      <c r="B150" s="26"/>
      <c r="C150" s="19"/>
      <c r="D150" s="26"/>
      <c r="E150" s="26"/>
      <c r="F150" s="26"/>
      <c r="G150" s="26"/>
      <c r="H150" s="26"/>
      <c r="I150" s="26"/>
      <c r="J150" s="26"/>
      <c r="K150" s="26"/>
      <c r="L150" s="26"/>
      <c r="M150" s="26"/>
      <c r="N150" s="26"/>
      <c r="O150" s="26"/>
      <c r="P150" s="26"/>
      <c r="Q150" s="26"/>
      <c r="R150" s="26"/>
      <c r="S150" s="26"/>
      <c r="T150" s="26"/>
    </row>
    <row r="151" spans="1:21">
      <c r="A151" s="163" t="s">
        <v>47</v>
      </c>
      <c r="B151" s="128">
        <f>Depreciation!B22</f>
        <v>0</v>
      </c>
      <c r="C151" s="19" t="s">
        <v>0</v>
      </c>
      <c r="D151" s="24"/>
      <c r="E151" s="24"/>
      <c r="F151" s="24"/>
      <c r="G151" s="26"/>
      <c r="H151" s="26"/>
      <c r="I151" s="26"/>
      <c r="J151" s="26"/>
      <c r="K151" s="26"/>
      <c r="L151" s="26"/>
      <c r="M151" s="26"/>
      <c r="N151" s="26"/>
      <c r="O151" s="26"/>
      <c r="P151" s="26"/>
      <c r="Q151" s="26"/>
      <c r="R151" s="26"/>
      <c r="S151" s="26"/>
      <c r="T151" s="26"/>
    </row>
    <row r="152" spans="1:21">
      <c r="A152" s="18" t="s">
        <v>30</v>
      </c>
      <c r="B152" s="128">
        <f>Depreciation!B23</f>
        <v>0</v>
      </c>
      <c r="C152" s="19" t="s">
        <v>0</v>
      </c>
      <c r="D152" s="24"/>
      <c r="E152" s="24"/>
      <c r="F152" s="24"/>
      <c r="G152" s="26"/>
      <c r="H152" s="26"/>
      <c r="I152" s="26"/>
      <c r="J152" s="26"/>
      <c r="K152" s="26"/>
      <c r="L152" s="26"/>
      <c r="M152" s="26"/>
      <c r="N152" s="26"/>
      <c r="O152" s="26"/>
      <c r="P152" s="26"/>
      <c r="Q152" s="26"/>
      <c r="R152" s="26"/>
      <c r="S152" s="26"/>
      <c r="T152" s="26"/>
    </row>
    <row r="153" spans="1:21">
      <c r="A153" s="12" t="s">
        <v>29</v>
      </c>
      <c r="B153" s="93" t="str">
        <f>WACC!B53</f>
        <v/>
      </c>
      <c r="C153" s="24" t="s">
        <v>117</v>
      </c>
      <c r="G153" s="166"/>
      <c r="H153" s="166"/>
      <c r="I153" s="166"/>
      <c r="J153" s="166"/>
      <c r="K153" s="166"/>
      <c r="L153" s="26"/>
      <c r="M153" s="26"/>
      <c r="N153" s="26"/>
      <c r="O153" s="26"/>
      <c r="P153" s="26"/>
      <c r="Q153" s="26"/>
      <c r="R153" s="26"/>
      <c r="S153" s="26"/>
      <c r="T153" s="26"/>
    </row>
    <row r="154" spans="1:21" s="32" customFormat="1">
      <c r="A154" s="19"/>
      <c r="C154" s="23"/>
      <c r="U154" s="130"/>
    </row>
    <row r="155" spans="1:21" s="32" customFormat="1">
      <c r="A155" s="19"/>
      <c r="C155" s="23"/>
      <c r="U155" s="130"/>
    </row>
    <row r="156" spans="1:21" s="32" customFormat="1">
      <c r="A156" s="79" t="s">
        <v>82</v>
      </c>
      <c r="C156" s="23"/>
      <c r="U156" s="130"/>
    </row>
    <row r="157" spans="1:21" s="32" customFormat="1">
      <c r="A157" s="19"/>
      <c r="C157" s="23"/>
      <c r="U157" s="130"/>
    </row>
    <row r="158" spans="1:21">
      <c r="A158" s="22" t="s">
        <v>3</v>
      </c>
      <c r="B158" s="20" t="s">
        <v>23</v>
      </c>
      <c r="C158" s="20"/>
      <c r="D158" s="20"/>
      <c r="E158" s="20"/>
      <c r="F158" s="20"/>
      <c r="G158" s="20"/>
      <c r="H158" s="20"/>
      <c r="I158" s="20"/>
      <c r="J158" s="20"/>
      <c r="K158" s="20"/>
      <c r="L158" s="20"/>
      <c r="M158" s="20"/>
      <c r="N158" s="20"/>
      <c r="O158" s="20"/>
      <c r="P158" s="20"/>
      <c r="Q158" s="20"/>
      <c r="R158" s="20"/>
      <c r="S158" s="20"/>
      <c r="T158" s="20"/>
      <c r="U158" s="20"/>
    </row>
    <row r="159" spans="1:21">
      <c r="A159" s="31" t="s">
        <v>28</v>
      </c>
      <c r="B159" s="26" t="s">
        <v>38</v>
      </c>
      <c r="C159" s="26"/>
      <c r="D159" s="26"/>
      <c r="E159" s="26"/>
      <c r="F159" s="26"/>
      <c r="G159" s="26"/>
      <c r="H159" s="26"/>
      <c r="I159" s="26"/>
      <c r="J159" s="26"/>
      <c r="K159" s="26"/>
      <c r="L159" s="26"/>
      <c r="M159" s="26"/>
      <c r="N159" s="26"/>
      <c r="O159" s="26"/>
      <c r="P159" s="26"/>
      <c r="Q159" s="26"/>
      <c r="R159" s="26"/>
      <c r="S159" s="26"/>
      <c r="T159" s="26"/>
      <c r="U159" s="26"/>
    </row>
    <row r="160" spans="1:21">
      <c r="A160" s="31" t="s">
        <v>9</v>
      </c>
      <c r="B160" s="32" t="s">
        <v>144</v>
      </c>
      <c r="C160" s="26"/>
      <c r="D160" s="26"/>
      <c r="E160" s="26"/>
      <c r="F160" s="26"/>
      <c r="G160" s="26"/>
      <c r="H160" s="26"/>
      <c r="I160" s="26"/>
      <c r="J160" s="26"/>
      <c r="K160" s="26"/>
      <c r="L160" s="26"/>
      <c r="M160" s="26"/>
      <c r="N160" s="26"/>
      <c r="O160" s="26"/>
      <c r="P160" s="26"/>
      <c r="Q160" s="26"/>
      <c r="R160" s="26"/>
      <c r="S160" s="26"/>
      <c r="T160" s="26"/>
      <c r="U160" s="26"/>
    </row>
    <row r="161" spans="1:21">
      <c r="A161" s="31" t="s">
        <v>10</v>
      </c>
      <c r="B161" s="32" t="s">
        <v>39</v>
      </c>
      <c r="C161" s="26"/>
      <c r="D161" s="26"/>
      <c r="E161" s="26"/>
      <c r="F161" s="26"/>
      <c r="G161" s="26"/>
      <c r="H161" s="26"/>
      <c r="I161" s="26"/>
      <c r="J161" s="26"/>
      <c r="K161" s="26"/>
      <c r="L161" s="26"/>
      <c r="M161" s="26"/>
      <c r="N161" s="26"/>
      <c r="O161" s="26"/>
      <c r="P161" s="26"/>
      <c r="Q161" s="26"/>
      <c r="R161" s="26"/>
      <c r="S161" s="26"/>
      <c r="T161" s="26"/>
      <c r="U161" s="26"/>
    </row>
    <row r="162" spans="1:21">
      <c r="A162" s="22" t="s">
        <v>27</v>
      </c>
      <c r="B162" s="20" t="s">
        <v>178</v>
      </c>
      <c r="C162" s="20"/>
      <c r="D162" s="20"/>
      <c r="E162" s="20"/>
      <c r="F162" s="20"/>
      <c r="G162" s="20"/>
      <c r="H162" s="20"/>
      <c r="I162" s="20"/>
      <c r="J162" s="20"/>
      <c r="K162" s="20"/>
      <c r="L162" s="20"/>
      <c r="M162" s="20"/>
      <c r="N162" s="20"/>
      <c r="O162" s="20"/>
      <c r="P162" s="20"/>
      <c r="Q162" s="20"/>
      <c r="R162" s="20"/>
      <c r="S162" s="20"/>
      <c r="T162" s="20"/>
      <c r="U162" s="20"/>
    </row>
    <row r="163" spans="1:21">
      <c r="A163" s="22" t="s">
        <v>1</v>
      </c>
      <c r="B163" s="20" t="s">
        <v>8</v>
      </c>
      <c r="C163" s="20"/>
      <c r="D163" s="20"/>
      <c r="E163" s="20"/>
      <c r="F163" s="20"/>
      <c r="G163" s="20"/>
      <c r="H163" s="20"/>
      <c r="I163" s="20"/>
      <c r="J163" s="20"/>
      <c r="K163" s="20"/>
      <c r="L163" s="20"/>
      <c r="M163" s="20"/>
      <c r="N163" s="20"/>
      <c r="O163" s="20"/>
      <c r="P163" s="20"/>
      <c r="Q163" s="20"/>
      <c r="R163" s="20"/>
      <c r="S163" s="20"/>
      <c r="T163" s="20"/>
      <c r="U163" s="20"/>
    </row>
    <row r="164" spans="1:21">
      <c r="A164" s="74" t="s">
        <v>72</v>
      </c>
      <c r="B164" s="32" t="s">
        <v>75</v>
      </c>
    </row>
    <row r="165" spans="1:21">
      <c r="A165" s="74" t="s">
        <v>73</v>
      </c>
      <c r="B165" s="32" t="s">
        <v>76</v>
      </c>
    </row>
    <row r="166" spans="1:21">
      <c r="A166" s="74" t="s">
        <v>78</v>
      </c>
      <c r="B166" s="32" t="s">
        <v>79</v>
      </c>
    </row>
  </sheetData>
  <conditionalFormatting sqref="A2:A7 A11">
    <cfRule type="expression" dxfId="57" priority="140">
      <formula>OR($A$4="",$A$4="Project X")</formula>
    </cfRule>
  </conditionalFormatting>
  <conditionalFormatting sqref="J124 L124:T124">
    <cfRule type="expression" dxfId="56" priority="119">
      <formula>J124=""</formula>
    </cfRule>
  </conditionalFormatting>
  <conditionalFormatting sqref="C112:D112 G112:I112">
    <cfRule type="expression" dxfId="55" priority="132">
      <formula>C112=""</formula>
    </cfRule>
  </conditionalFormatting>
  <conditionalFormatting sqref="J112 L112:T112">
    <cfRule type="expression" dxfId="54" priority="123">
      <formula>J112=""</formula>
    </cfRule>
  </conditionalFormatting>
  <conditionalFormatting sqref="C124:D124 G124:I124">
    <cfRule type="expression" dxfId="53" priority="127">
      <formula>C124=""</formula>
    </cfRule>
  </conditionalFormatting>
  <conditionalFormatting sqref="C148:D148 C142:D144 G142:J144 G148:J148 L148:T148 L142:T144">
    <cfRule type="expression" dxfId="52" priority="113">
      <formula>C142=""</formula>
    </cfRule>
  </conditionalFormatting>
  <conditionalFormatting sqref="L145:T145">
    <cfRule type="expression" dxfId="51" priority="112">
      <formula>L145=""</formula>
    </cfRule>
  </conditionalFormatting>
  <conditionalFormatting sqref="C114:D114 G114:I114">
    <cfRule type="expression" dxfId="50" priority="50">
      <formula>C114=""</formula>
    </cfRule>
  </conditionalFormatting>
  <conditionalFormatting sqref="J114 L114:T114">
    <cfRule type="expression" dxfId="49" priority="49">
      <formula>J114=""</formula>
    </cfRule>
  </conditionalFormatting>
  <conditionalFormatting sqref="C116:D116 G116:I116">
    <cfRule type="expression" dxfId="48" priority="48">
      <formula>C116=""</formula>
    </cfRule>
  </conditionalFormatting>
  <conditionalFormatting sqref="J116 L116:T116">
    <cfRule type="expression" dxfId="47" priority="47">
      <formula>J116=""</formula>
    </cfRule>
  </conditionalFormatting>
  <conditionalFormatting sqref="C118:D118 G118:I118">
    <cfRule type="expression" dxfId="46" priority="46">
      <formula>C118=""</formula>
    </cfRule>
  </conditionalFormatting>
  <conditionalFormatting sqref="J118 L118:T118">
    <cfRule type="expression" dxfId="45" priority="45">
      <formula>J118=""</formula>
    </cfRule>
  </conditionalFormatting>
  <conditionalFormatting sqref="C120:D120 G120:I120">
    <cfRule type="expression" dxfId="44" priority="44">
      <formula>C120=""</formula>
    </cfRule>
  </conditionalFormatting>
  <conditionalFormatting sqref="J120 L120:T120">
    <cfRule type="expression" dxfId="43" priority="43">
      <formula>J120=""</formula>
    </cfRule>
  </conditionalFormatting>
  <conditionalFormatting sqref="C122:D122 G122:I122">
    <cfRule type="expression" dxfId="42" priority="42">
      <formula>C122=""</formula>
    </cfRule>
  </conditionalFormatting>
  <conditionalFormatting sqref="J122 L122:T122">
    <cfRule type="expression" dxfId="41" priority="41">
      <formula>J122=""</formula>
    </cfRule>
  </conditionalFormatting>
  <conditionalFormatting sqref="C145:D147 G145:J147 L146:T146">
    <cfRule type="expression" dxfId="40" priority="40">
      <formula>C145=""</formula>
    </cfRule>
  </conditionalFormatting>
  <conditionalFormatting sqref="L147:T147">
    <cfRule type="expression" dxfId="39" priority="39">
      <formula>L147=""</formula>
    </cfRule>
  </conditionalFormatting>
  <conditionalFormatting sqref="J137 L137:T137">
    <cfRule type="expression" dxfId="38" priority="37">
      <formula>J137=""</formula>
    </cfRule>
  </conditionalFormatting>
  <conditionalFormatting sqref="C137:D137 G137:I137">
    <cfRule type="expression" dxfId="37" priority="38">
      <formula>C137=""</formula>
    </cfRule>
  </conditionalFormatting>
  <conditionalFormatting sqref="B151">
    <cfRule type="expression" dxfId="36" priority="33">
      <formula>B151=""</formula>
    </cfRule>
  </conditionalFormatting>
  <conditionalFormatting sqref="B152">
    <cfRule type="expression" dxfId="35" priority="31">
      <formula>B152=""</formula>
    </cfRule>
  </conditionalFormatting>
  <conditionalFormatting sqref="E112">
    <cfRule type="expression" dxfId="34" priority="30">
      <formula>E112=""</formula>
    </cfRule>
  </conditionalFormatting>
  <conditionalFormatting sqref="E124">
    <cfRule type="expression" dxfId="33" priority="29">
      <formula>E124=""</formula>
    </cfRule>
  </conditionalFormatting>
  <conditionalFormatting sqref="E148 E142:E144">
    <cfRule type="expression" dxfId="32" priority="28">
      <formula>E142=""</formula>
    </cfRule>
  </conditionalFormatting>
  <conditionalFormatting sqref="E114">
    <cfRule type="expression" dxfId="31" priority="27">
      <formula>E114=""</formula>
    </cfRule>
  </conditionalFormatting>
  <conditionalFormatting sqref="E116">
    <cfRule type="expression" dxfId="30" priority="26">
      <formula>E116=""</formula>
    </cfRule>
  </conditionalFormatting>
  <conditionalFormatting sqref="E118">
    <cfRule type="expression" dxfId="29" priority="25">
      <formula>E118=""</formula>
    </cfRule>
  </conditionalFormatting>
  <conditionalFormatting sqref="E120">
    <cfRule type="expression" dxfId="28" priority="24">
      <formula>E120=""</formula>
    </cfRule>
  </conditionalFormatting>
  <conditionalFormatting sqref="E122">
    <cfRule type="expression" dxfId="27" priority="23">
      <formula>E122=""</formula>
    </cfRule>
  </conditionalFormatting>
  <conditionalFormatting sqref="E145:E147">
    <cfRule type="expression" dxfId="26" priority="22">
      <formula>E145=""</formula>
    </cfRule>
  </conditionalFormatting>
  <conditionalFormatting sqref="E137">
    <cfRule type="expression" dxfId="25" priority="21">
      <formula>E137=""</formula>
    </cfRule>
  </conditionalFormatting>
  <conditionalFormatting sqref="F112">
    <cfRule type="expression" dxfId="24" priority="20">
      <formula>F112=""</formula>
    </cfRule>
  </conditionalFormatting>
  <conditionalFormatting sqref="F124">
    <cfRule type="expression" dxfId="23" priority="19">
      <formula>F124=""</formula>
    </cfRule>
  </conditionalFormatting>
  <conditionalFormatting sqref="F148 F142:F144">
    <cfRule type="expression" dxfId="22" priority="18">
      <formula>F142=""</formula>
    </cfRule>
  </conditionalFormatting>
  <conditionalFormatting sqref="F114">
    <cfRule type="expression" dxfId="21" priority="17">
      <formula>F114=""</formula>
    </cfRule>
  </conditionalFormatting>
  <conditionalFormatting sqref="F116">
    <cfRule type="expression" dxfId="20" priority="16">
      <formula>F116=""</formula>
    </cfRule>
  </conditionalFormatting>
  <conditionalFormatting sqref="F118">
    <cfRule type="expression" dxfId="19" priority="15">
      <formula>F118=""</formula>
    </cfRule>
  </conditionalFormatting>
  <conditionalFormatting sqref="F120">
    <cfRule type="expression" dxfId="18" priority="14">
      <formula>F120=""</formula>
    </cfRule>
  </conditionalFormatting>
  <conditionalFormatting sqref="F122">
    <cfRule type="expression" dxfId="17" priority="13">
      <formula>F122=""</formula>
    </cfRule>
  </conditionalFormatting>
  <conditionalFormatting sqref="F145:F147">
    <cfRule type="expression" dxfId="16" priority="12">
      <formula>F145=""</formula>
    </cfRule>
  </conditionalFormatting>
  <conditionalFormatting sqref="F137">
    <cfRule type="expression" dxfId="15" priority="11">
      <formula>F137=""</formula>
    </cfRule>
  </conditionalFormatting>
  <conditionalFormatting sqref="K112">
    <cfRule type="expression" dxfId="14" priority="10">
      <formula>K112=""</formula>
    </cfRule>
  </conditionalFormatting>
  <conditionalFormatting sqref="K124">
    <cfRule type="expression" dxfId="13" priority="9">
      <formula>K124=""</formula>
    </cfRule>
  </conditionalFormatting>
  <conditionalFormatting sqref="K142:K144 K148">
    <cfRule type="expression" dxfId="12" priority="8">
      <formula>K142=""</formula>
    </cfRule>
  </conditionalFormatting>
  <conditionalFormatting sqref="K114">
    <cfRule type="expression" dxfId="11" priority="7">
      <formula>K114=""</formula>
    </cfRule>
  </conditionalFormatting>
  <conditionalFormatting sqref="K116">
    <cfRule type="expression" dxfId="10" priority="6">
      <formula>K116=""</formula>
    </cfRule>
  </conditionalFormatting>
  <conditionalFormatting sqref="K118">
    <cfRule type="expression" dxfId="9" priority="5">
      <formula>K118=""</formula>
    </cfRule>
  </conditionalFormatting>
  <conditionalFormatting sqref="K120">
    <cfRule type="expression" dxfId="8" priority="4">
      <formula>K120=""</formula>
    </cfRule>
  </conditionalFormatting>
  <conditionalFormatting sqref="K122">
    <cfRule type="expression" dxfId="7" priority="3">
      <formula>K122=""</formula>
    </cfRule>
  </conditionalFormatting>
  <conditionalFormatting sqref="K145:K147">
    <cfRule type="expression" dxfId="6" priority="2">
      <formula>K145=""</formula>
    </cfRule>
  </conditionalFormatting>
  <conditionalFormatting sqref="K137">
    <cfRule type="expression" dxfId="5" priority="1">
      <formula>K137=""</formula>
    </cfRule>
  </conditionalFormatting>
  <pageMargins left="0.7" right="0.7" top="0.75" bottom="0.75" header="0.3" footer="0.3"/>
  <pageSetup paperSize="8" scale="48"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53"/>
  <sheetViews>
    <sheetView topLeftCell="A31" zoomScale="80" zoomScaleNormal="80" workbookViewId="0">
      <selection activeCell="B53" sqref="B53"/>
    </sheetView>
  </sheetViews>
  <sheetFormatPr defaultRowHeight="14.5"/>
  <cols>
    <col min="1" max="1" width="35.90625" style="32" customWidth="1"/>
    <col min="2" max="2" width="13.54296875" style="32" customWidth="1"/>
    <col min="3" max="3" width="15.08984375" style="32" customWidth="1"/>
    <col min="4" max="4" width="20.36328125" style="32" customWidth="1"/>
    <col min="5" max="5" width="27.1796875" style="32" customWidth="1"/>
    <col min="6" max="16384" width="8.7265625" style="32"/>
  </cols>
  <sheetData>
    <row r="1" spans="1:21" s="26" customFormat="1" ht="18.5">
      <c r="A1" s="55" t="s">
        <v>12</v>
      </c>
      <c r="B1" s="132"/>
      <c r="C1" s="54" t="s">
        <v>63</v>
      </c>
      <c r="D1" s="32"/>
      <c r="E1" s="132"/>
      <c r="F1" s="132"/>
      <c r="G1" s="135"/>
      <c r="H1" s="133"/>
      <c r="I1" s="132"/>
      <c r="J1" s="132"/>
      <c r="K1" s="132"/>
      <c r="L1" s="133"/>
      <c r="M1" s="174"/>
      <c r="N1" s="32"/>
      <c r="O1" s="133"/>
      <c r="P1" s="133"/>
      <c r="Q1" s="133"/>
      <c r="R1" s="133"/>
      <c r="S1" s="133"/>
      <c r="T1" s="133"/>
      <c r="U1" s="132"/>
    </row>
    <row r="2" spans="1:21" s="26" customFormat="1" ht="18.5">
      <c r="A2" s="56" t="s">
        <v>13</v>
      </c>
      <c r="B2" s="132"/>
      <c r="C2" s="53" t="s">
        <v>62</v>
      </c>
      <c r="D2" s="32"/>
      <c r="E2" s="132"/>
      <c r="F2" s="132"/>
      <c r="G2" s="135"/>
      <c r="H2" s="133"/>
      <c r="I2" s="132"/>
      <c r="J2" s="132"/>
      <c r="K2" s="132"/>
      <c r="L2" s="133"/>
      <c r="M2" s="76"/>
      <c r="N2" s="32"/>
      <c r="O2" s="133"/>
      <c r="P2" s="133"/>
      <c r="Q2" s="133"/>
      <c r="R2" s="133"/>
      <c r="S2" s="133"/>
      <c r="T2" s="133"/>
      <c r="U2" s="132"/>
    </row>
    <row r="3" spans="1:21" s="26" customFormat="1" ht="18.5">
      <c r="A3" s="55" t="s">
        <v>14</v>
      </c>
      <c r="B3" s="132"/>
      <c r="C3" s="47" t="s">
        <v>66</v>
      </c>
      <c r="D3" s="107"/>
      <c r="M3" s="77"/>
      <c r="N3" s="32"/>
      <c r="O3" s="32"/>
      <c r="U3" s="132"/>
    </row>
    <row r="4" spans="1:21" s="26" customFormat="1">
      <c r="A4" s="132"/>
      <c r="B4" s="132"/>
      <c r="C4" s="132"/>
      <c r="D4" s="132"/>
      <c r="E4" s="132"/>
      <c r="F4" s="132"/>
      <c r="G4" s="132"/>
      <c r="H4" s="132"/>
      <c r="I4" s="132"/>
      <c r="J4" s="132"/>
      <c r="K4" s="132"/>
      <c r="L4" s="132"/>
      <c r="M4" s="130"/>
      <c r="N4" s="130"/>
      <c r="O4" s="130"/>
      <c r="P4" s="132"/>
      <c r="Q4" s="132"/>
      <c r="R4" s="132"/>
      <c r="S4" s="132"/>
      <c r="T4" s="132"/>
      <c r="U4" s="132"/>
    </row>
    <row r="5" spans="1:21">
      <c r="A5" s="129"/>
      <c r="B5" s="187"/>
      <c r="C5" s="94"/>
      <c r="D5" s="94"/>
      <c r="E5" s="94"/>
      <c r="F5" s="76"/>
      <c r="G5" s="76"/>
      <c r="H5" s="76"/>
      <c r="I5" s="76"/>
      <c r="J5" s="76"/>
      <c r="K5" s="77"/>
      <c r="L5" s="77"/>
      <c r="M5" s="77"/>
      <c r="N5" s="77"/>
      <c r="O5" s="77"/>
      <c r="P5" s="77"/>
      <c r="Q5" s="77"/>
      <c r="R5" s="77"/>
      <c r="S5" s="77"/>
      <c r="T5" s="77"/>
      <c r="U5" s="95"/>
    </row>
    <row r="6" spans="1:21">
      <c r="A6" s="139"/>
      <c r="B6" s="187"/>
      <c r="C6" s="94"/>
      <c r="D6" s="94"/>
      <c r="E6" s="94"/>
      <c r="F6" s="76"/>
      <c r="G6" s="76"/>
      <c r="H6" s="76"/>
      <c r="I6" s="76"/>
      <c r="J6" s="76"/>
      <c r="K6" s="77"/>
      <c r="L6" s="77"/>
      <c r="M6" s="77"/>
      <c r="N6" s="77"/>
      <c r="O6" s="77"/>
      <c r="P6" s="77"/>
      <c r="Q6" s="77"/>
      <c r="R6" s="77"/>
      <c r="S6" s="77"/>
      <c r="T6" s="77"/>
      <c r="U6" s="95"/>
    </row>
    <row r="8" spans="1:21" s="26" customFormat="1">
      <c r="A8" s="68" t="s">
        <v>101</v>
      </c>
      <c r="B8" s="138"/>
      <c r="C8" s="138"/>
      <c r="D8" s="138"/>
      <c r="E8" s="138"/>
      <c r="F8" s="138"/>
      <c r="G8" s="138"/>
      <c r="H8" s="138"/>
      <c r="I8" s="138"/>
      <c r="J8" s="138"/>
      <c r="K8" s="138"/>
      <c r="L8" s="138"/>
      <c r="M8" s="138"/>
      <c r="N8" s="138"/>
      <c r="O8" s="138"/>
      <c r="P8" s="138"/>
      <c r="Q8" s="138"/>
      <c r="R8" s="138"/>
      <c r="S8" s="138"/>
      <c r="T8" s="138"/>
      <c r="U8" s="138"/>
    </row>
    <row r="10" spans="1:21">
      <c r="A10" s="82" t="s">
        <v>84</v>
      </c>
    </row>
    <row r="11" spans="1:21">
      <c r="A11" s="82" t="s">
        <v>85</v>
      </c>
    </row>
    <row r="12" spans="1:21">
      <c r="A12" s="82"/>
    </row>
    <row r="13" spans="1:21">
      <c r="A13" s="82"/>
      <c r="C13" s="187"/>
    </row>
    <row r="16" spans="1:21">
      <c r="A16" s="82" t="s">
        <v>176</v>
      </c>
    </row>
    <row r="17" spans="1:4">
      <c r="A17" s="82" t="s">
        <v>86</v>
      </c>
    </row>
    <row r="18" spans="1:4">
      <c r="A18" s="82" t="s">
        <v>83</v>
      </c>
    </row>
    <row r="19" spans="1:4">
      <c r="A19" s="82" t="s">
        <v>88</v>
      </c>
    </row>
    <row r="20" spans="1:4">
      <c r="A20" s="82"/>
    </row>
    <row r="21" spans="1:4">
      <c r="A21" s="32" t="s">
        <v>180</v>
      </c>
    </row>
    <row r="24" spans="1:4">
      <c r="A24" s="88" t="s">
        <v>96</v>
      </c>
      <c r="B24" s="184" t="s">
        <v>105</v>
      </c>
      <c r="C24" s="184" t="s">
        <v>94</v>
      </c>
      <c r="D24" s="184" t="s">
        <v>120</v>
      </c>
    </row>
    <row r="25" spans="1:4">
      <c r="A25" s="85"/>
      <c r="B25" s="86"/>
      <c r="C25" s="86"/>
      <c r="D25" s="86"/>
    </row>
    <row r="26" spans="1:4">
      <c r="A26" s="91" t="s">
        <v>73</v>
      </c>
      <c r="B26" s="188"/>
      <c r="C26" s="105"/>
      <c r="D26" s="105"/>
    </row>
    <row r="27" spans="1:4">
      <c r="A27" s="82"/>
      <c r="B27" s="189"/>
    </row>
    <row r="28" spans="1:4">
      <c r="A28" s="91" t="s">
        <v>89</v>
      </c>
      <c r="B28" s="188"/>
      <c r="C28" s="105"/>
      <c r="D28" s="105"/>
    </row>
    <row r="29" spans="1:4">
      <c r="A29" s="92"/>
      <c r="B29" s="189"/>
    </row>
    <row r="30" spans="1:4">
      <c r="A30" s="91" t="s">
        <v>90</v>
      </c>
      <c r="B30" s="177"/>
      <c r="C30" s="105"/>
      <c r="D30" s="105"/>
    </row>
    <row r="31" spans="1:4">
      <c r="A31" s="92"/>
      <c r="B31" s="80"/>
    </row>
    <row r="32" spans="1:4">
      <c r="A32" s="32" t="s">
        <v>121</v>
      </c>
      <c r="B32" s="48"/>
      <c r="C32" s="105"/>
      <c r="D32" s="105"/>
    </row>
    <row r="33" spans="1:4">
      <c r="B33" s="80"/>
    </row>
    <row r="34" spans="1:4">
      <c r="A34" s="91" t="s">
        <v>118</v>
      </c>
      <c r="B34" s="177"/>
      <c r="C34" s="105"/>
      <c r="D34" s="105"/>
    </row>
    <row r="35" spans="1:4">
      <c r="A35" s="92"/>
      <c r="B35" s="80"/>
    </row>
    <row r="36" spans="1:4">
      <c r="A36" s="91" t="s">
        <v>92</v>
      </c>
      <c r="B36" s="177"/>
      <c r="C36" s="105"/>
      <c r="D36" s="105"/>
    </row>
    <row r="37" spans="1:4">
      <c r="A37" s="92"/>
    </row>
    <row r="38" spans="1:4">
      <c r="A38" s="91" t="s">
        <v>93</v>
      </c>
      <c r="B38" s="177"/>
      <c r="C38" s="105"/>
      <c r="D38" s="105"/>
    </row>
    <row r="39" spans="1:4">
      <c r="A39" s="92"/>
    </row>
    <row r="40" spans="1:4">
      <c r="A40" s="92"/>
    </row>
    <row r="41" spans="1:4">
      <c r="A41" s="88" t="s">
        <v>97</v>
      </c>
      <c r="B41" s="183" t="s">
        <v>100</v>
      </c>
    </row>
    <row r="42" spans="1:4">
      <c r="A42" s="85"/>
    </row>
    <row r="43" spans="1:4">
      <c r="A43" s="91" t="s">
        <v>91</v>
      </c>
      <c r="B43" s="89" t="str">
        <f>IF(B32&lt;&gt;"", B32*(1+B28/B26*(1-B38)), "")</f>
        <v/>
      </c>
    </row>
    <row r="44" spans="1:4">
      <c r="A44" s="92"/>
    </row>
    <row r="45" spans="1:4">
      <c r="A45" s="91" t="s">
        <v>95</v>
      </c>
      <c r="B45" s="89">
        <f>IF(B43&lt;&gt;"", B30+B43*B34,)</f>
        <v>0</v>
      </c>
    </row>
    <row r="46" spans="1:4">
      <c r="A46" s="82"/>
      <c r="B46" s="80"/>
    </row>
    <row r="47" spans="1:4">
      <c r="A47" s="91" t="s">
        <v>98</v>
      </c>
      <c r="B47" s="90" t="str">
        <f>IF(B26&lt;&gt;"", B26/(B26+B28),"")</f>
        <v/>
      </c>
    </row>
    <row r="48" spans="1:4">
      <c r="A48" s="92"/>
      <c r="B48" s="80"/>
    </row>
    <row r="49" spans="1:2">
      <c r="A49" s="91" t="s">
        <v>119</v>
      </c>
      <c r="B49" s="89">
        <f>(B30+B36)*(1-B38)</f>
        <v>0</v>
      </c>
    </row>
    <row r="50" spans="1:2">
      <c r="A50" s="92"/>
      <c r="B50" s="80"/>
    </row>
    <row r="51" spans="1:2">
      <c r="A51" s="91" t="s">
        <v>99</v>
      </c>
      <c r="B51" s="90" t="str">
        <f>IF(B28&lt;&gt;"", B28/(B26+B28),"")</f>
        <v/>
      </c>
    </row>
    <row r="53" spans="1:2">
      <c r="A53" s="88" t="s">
        <v>87</v>
      </c>
      <c r="B53" s="178" t="str">
        <f>IFERROR(IF(B49&lt;&gt;"", B45*B47+B49*B51,""),"")</f>
        <v/>
      </c>
    </row>
  </sheetData>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expression" priority="1" id="{D24C2220-CB77-4D73-9FEB-00A6A24D3CFE}">
            <xm:f>OR('Funding gap'!$A$4="",'Funding gap'!$A$4="Project X")</xm:f>
            <x14:dxf>
              <fill>
                <patternFill>
                  <bgColor theme="0" tint="-0.14996795556505021"/>
                </patternFill>
              </fill>
            </x14:dxf>
          </x14:cfRule>
          <xm:sqref>A1:A3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U62"/>
  <sheetViews>
    <sheetView topLeftCell="A20" zoomScale="80" zoomScaleNormal="80" workbookViewId="0">
      <selection activeCell="B39" sqref="B39"/>
    </sheetView>
  </sheetViews>
  <sheetFormatPr defaultRowHeight="14.5"/>
  <cols>
    <col min="1" max="1" width="35.90625" style="21" customWidth="1"/>
    <col min="2" max="2" width="19.08984375" style="21" customWidth="1"/>
    <col min="3" max="3" width="23.6328125" style="21" customWidth="1"/>
    <col min="4" max="4" width="27.7265625" style="21" customWidth="1"/>
    <col min="5" max="5" width="33.54296875" style="21" customWidth="1"/>
    <col min="6" max="16384" width="8.7265625" style="21"/>
  </cols>
  <sheetData>
    <row r="1" spans="1:21" s="14" customFormat="1" ht="18.5">
      <c r="A1" s="55" t="s">
        <v>12</v>
      </c>
      <c r="B1" s="13"/>
      <c r="C1" s="54" t="s">
        <v>63</v>
      </c>
      <c r="D1" s="25"/>
      <c r="E1" s="13"/>
      <c r="F1" s="13"/>
      <c r="G1" s="34"/>
      <c r="H1" s="15"/>
      <c r="I1" s="13"/>
      <c r="J1" s="13"/>
      <c r="K1" s="13"/>
      <c r="L1" s="15"/>
      <c r="M1" s="96"/>
      <c r="N1" s="25"/>
      <c r="O1" s="15"/>
      <c r="P1" s="15"/>
      <c r="Q1" s="15"/>
      <c r="R1" s="15"/>
      <c r="S1" s="15"/>
      <c r="T1" s="15"/>
      <c r="U1" s="13"/>
    </row>
    <row r="2" spans="1:21" s="14" customFormat="1" ht="18.5">
      <c r="A2" s="56" t="s">
        <v>13</v>
      </c>
      <c r="B2" s="13"/>
      <c r="C2" s="53" t="s">
        <v>62</v>
      </c>
      <c r="D2" s="25"/>
      <c r="E2" s="13"/>
      <c r="F2" s="13"/>
      <c r="G2" s="34"/>
      <c r="H2" s="15"/>
      <c r="I2" s="13"/>
      <c r="J2" s="13"/>
      <c r="K2" s="13"/>
      <c r="L2" s="15"/>
      <c r="M2" s="97"/>
      <c r="N2" s="25"/>
      <c r="O2" s="15"/>
      <c r="P2" s="15"/>
      <c r="Q2" s="15"/>
      <c r="R2" s="15"/>
      <c r="S2" s="15"/>
      <c r="T2" s="15"/>
      <c r="U2" s="13"/>
    </row>
    <row r="3" spans="1:21" s="14" customFormat="1" ht="18.5">
      <c r="A3" s="55" t="s">
        <v>14</v>
      </c>
      <c r="B3" s="13"/>
      <c r="C3" s="47" t="s">
        <v>66</v>
      </c>
      <c r="D3" s="107"/>
      <c r="M3" s="98"/>
      <c r="N3" s="25"/>
      <c r="O3" s="25"/>
      <c r="U3" s="13"/>
    </row>
    <row r="4" spans="1:21" s="1" customFormat="1">
      <c r="A4" s="35"/>
      <c r="B4" s="35"/>
      <c r="C4" s="35"/>
      <c r="D4" s="35"/>
      <c r="E4" s="35"/>
      <c r="F4" s="35"/>
      <c r="G4" s="35"/>
      <c r="H4" s="35"/>
      <c r="I4" s="35"/>
      <c r="J4" s="35"/>
      <c r="K4" s="35"/>
      <c r="L4" s="35"/>
      <c r="M4" s="78"/>
      <c r="N4" s="78"/>
      <c r="O4" s="78"/>
      <c r="P4" s="35"/>
      <c r="Q4" s="35"/>
      <c r="R4" s="35"/>
      <c r="S4" s="35"/>
      <c r="T4" s="35"/>
      <c r="U4" s="35"/>
    </row>
    <row r="5" spans="1:21">
      <c r="A5" s="81"/>
      <c r="B5" s="84"/>
      <c r="C5" s="94"/>
      <c r="D5" s="94"/>
      <c r="E5" s="94"/>
      <c r="F5" s="76"/>
      <c r="G5" s="76"/>
      <c r="H5" s="76"/>
      <c r="I5" s="76"/>
      <c r="J5" s="76"/>
      <c r="K5" s="77"/>
      <c r="L5" s="77"/>
      <c r="M5" s="77"/>
      <c r="N5" s="77"/>
      <c r="O5" s="77"/>
      <c r="P5" s="77"/>
      <c r="Q5" s="77"/>
      <c r="R5" s="77"/>
      <c r="S5" s="77"/>
      <c r="T5" s="77"/>
      <c r="U5" s="95"/>
    </row>
    <row r="6" spans="1:21">
      <c r="A6" s="42"/>
      <c r="B6" s="84"/>
      <c r="C6" s="94"/>
      <c r="D6" s="94"/>
      <c r="E6" s="94"/>
      <c r="F6" s="76"/>
      <c r="G6" s="76"/>
      <c r="H6" s="76"/>
      <c r="I6" s="76"/>
      <c r="J6" s="76"/>
      <c r="K6" s="77"/>
      <c r="L6" s="77"/>
      <c r="M6" s="77"/>
      <c r="N6" s="77"/>
      <c r="O6" s="77"/>
      <c r="P6" s="77"/>
      <c r="Q6" s="77"/>
      <c r="R6" s="77"/>
      <c r="S6" s="77"/>
      <c r="T6" s="77"/>
      <c r="U6" s="95"/>
    </row>
    <row r="8" spans="1:21" s="1" customFormat="1">
      <c r="A8" s="68" t="s">
        <v>58</v>
      </c>
      <c r="B8" s="69"/>
      <c r="C8" s="69"/>
      <c r="D8" s="69"/>
      <c r="E8" s="69"/>
      <c r="F8" s="69"/>
      <c r="G8" s="69"/>
      <c r="H8" s="69"/>
      <c r="I8" s="69"/>
      <c r="J8" s="69"/>
      <c r="K8" s="69"/>
      <c r="L8" s="69"/>
      <c r="M8" s="69"/>
      <c r="N8" s="69"/>
      <c r="O8" s="69"/>
      <c r="P8" s="69"/>
      <c r="Q8" s="69"/>
      <c r="R8" s="69"/>
      <c r="S8" s="69"/>
      <c r="T8" s="69"/>
      <c r="U8" s="69"/>
    </row>
    <row r="10" spans="1:21">
      <c r="A10" t="s">
        <v>102</v>
      </c>
    </row>
    <row r="11" spans="1:21">
      <c r="A11" s="99" t="s">
        <v>103</v>
      </c>
    </row>
    <row r="12" spans="1:21">
      <c r="A12" s="99" t="s">
        <v>167</v>
      </c>
    </row>
    <row r="13" spans="1:21">
      <c r="A13" s="100" t="s">
        <v>111</v>
      </c>
      <c r="C13" s="84"/>
    </row>
    <row r="14" spans="1:21">
      <c r="A14" s="100" t="s">
        <v>112</v>
      </c>
      <c r="C14" s="84"/>
    </row>
    <row r="15" spans="1:21">
      <c r="A15" s="100"/>
      <c r="C15" s="84"/>
    </row>
    <row r="16" spans="1:21">
      <c r="C16"/>
    </row>
    <row r="19" spans="1:4">
      <c r="A19" s="83" t="s">
        <v>113</v>
      </c>
    </row>
    <row r="20" spans="1:4">
      <c r="A20" s="83"/>
    </row>
    <row r="21" spans="1:4">
      <c r="A21" s="83"/>
    </row>
    <row r="22" spans="1:4">
      <c r="A22" s="83" t="s">
        <v>169</v>
      </c>
    </row>
    <row r="23" spans="1:4">
      <c r="A23" s="21" t="s">
        <v>170</v>
      </c>
    </row>
    <row r="24" spans="1:4">
      <c r="A24" s="99" t="s">
        <v>181</v>
      </c>
    </row>
    <row r="25" spans="1:4">
      <c r="A25" s="99" t="s">
        <v>182</v>
      </c>
    </row>
    <row r="26" spans="1:4">
      <c r="A26" s="83"/>
    </row>
    <row r="27" spans="1:4">
      <c r="A27" s="83"/>
    </row>
    <row r="28" spans="1:4">
      <c r="A28" s="85" t="s">
        <v>168</v>
      </c>
      <c r="B28" s="185" t="s">
        <v>106</v>
      </c>
      <c r="C28" s="21" t="s">
        <v>174</v>
      </c>
    </row>
    <row r="29" spans="1:4">
      <c r="A29" s="83"/>
    </row>
    <row r="30" spans="1:4">
      <c r="A30" s="83"/>
    </row>
    <row r="31" spans="1:4">
      <c r="A31" s="88" t="s">
        <v>104</v>
      </c>
      <c r="B31" s="184" t="s">
        <v>105</v>
      </c>
      <c r="C31" s="184" t="s">
        <v>94</v>
      </c>
      <c r="D31" s="184" t="s">
        <v>120</v>
      </c>
    </row>
    <row r="32" spans="1:4" ht="15" customHeight="1"/>
    <row r="33" spans="1:5">
      <c r="A33" s="91" t="s">
        <v>106</v>
      </c>
      <c r="B33" s="181" t="str">
        <f>IFERROR(Depreciation!T52+Depreciation!T79+Depreciation!T109+Depreciation!T136+Depreciation!T166+Depreciation!T193,"")</f>
        <v/>
      </c>
      <c r="C33" s="105"/>
      <c r="D33" s="105"/>
    </row>
    <row r="34" spans="1:5" ht="16" customHeight="1">
      <c r="B34" s="86"/>
      <c r="C34" s="86"/>
      <c r="D34" s="86"/>
    </row>
    <row r="35" spans="1:5">
      <c r="A35" s="91" t="s">
        <v>107</v>
      </c>
      <c r="B35" s="181" t="str">
        <f>IFERROR(B39*(1+B37)/(B38-B37),"")</f>
        <v/>
      </c>
      <c r="C35" s="105"/>
      <c r="D35" s="105"/>
    </row>
    <row r="36" spans="1:5" ht="4" customHeight="1">
      <c r="A36" s="91"/>
      <c r="B36" s="38"/>
      <c r="C36" s="104"/>
      <c r="D36" s="104"/>
    </row>
    <row r="37" spans="1:5">
      <c r="A37" s="106" t="s">
        <v>109</v>
      </c>
      <c r="B37" s="182"/>
      <c r="C37" s="105"/>
      <c r="D37" s="105"/>
    </row>
    <row r="38" spans="1:5">
      <c r="A38" s="106" t="s">
        <v>87</v>
      </c>
      <c r="B38" s="179" t="str">
        <f>WACC!B53</f>
        <v/>
      </c>
      <c r="C38" s="104"/>
      <c r="D38" s="104"/>
      <c r="E38" s="21" t="s">
        <v>110</v>
      </c>
    </row>
    <row r="39" spans="1:5">
      <c r="A39" s="106" t="s">
        <v>108</v>
      </c>
      <c r="B39" s="181" t="str">
        <f>IFERROR(B40+B41-B42-B43,"")</f>
        <v/>
      </c>
      <c r="C39" s="104"/>
      <c r="D39" s="104"/>
    </row>
    <row r="40" spans="1:5">
      <c r="A40" s="83" t="s">
        <v>124</v>
      </c>
      <c r="B40" s="186" t="str">
        <f>IFERROR(INDEX('Funding gap'!$C$96:$T$96,MATCH('Funding gap'!$B$16,'Funding gap'!$C$20:$T$20,0)),"")</f>
        <v/>
      </c>
      <c r="C40" s="80"/>
      <c r="D40" s="80"/>
      <c r="E40" s="21" t="s">
        <v>171</v>
      </c>
    </row>
    <row r="41" spans="1:5">
      <c r="A41" s="83" t="s">
        <v>125</v>
      </c>
      <c r="B41" s="186" t="str">
        <f>IFERROR(INDEX('Funding gap'!$C$30:$T$30,MATCH('Funding gap'!$B$16,'Funding gap'!$C$20:$T$20,0))+INDEX('Funding gap'!$C$34:$T$34,MATCH('Funding gap'!$B$16,'Funding gap'!$C$20:$T$20,0))+INDEX('Funding gap'!$C$50:$T$50,MATCH('Funding gap'!$B$16,'Funding gap'!$C$20:$T$20,0))+INDEX('Funding gap'!$C$54:$T$54,MATCH('Funding gap'!$B$16,'Funding gap'!$C$20:$T$20,0))+INDEX('Funding gap'!$C$70:$T$70,MATCH('Funding gap'!$B$16,'Funding gap'!$C$20:$T$20,0))+INDEX('Funding gap'!$C$74:$T$74,MATCH('Funding gap'!$B$16,'Funding gap'!$C$20:$T$20,0)),"")</f>
        <v/>
      </c>
      <c r="E41" s="21" t="s">
        <v>172</v>
      </c>
    </row>
    <row r="42" spans="1:5">
      <c r="A42" s="83" t="s">
        <v>127</v>
      </c>
      <c r="B42" s="186">
        <f>IFERROR(INDEX('Funding gap'!$C$97:$T$97,MATCH('Funding gap'!$B$16,'Funding gap'!$C$20:$T$20,0)),"")</f>
        <v>0</v>
      </c>
      <c r="E42" s="21" t="s">
        <v>173</v>
      </c>
    </row>
    <row r="43" spans="1:5">
      <c r="A43" s="83" t="s">
        <v>126</v>
      </c>
      <c r="B43" s="105"/>
      <c r="C43" s="105"/>
      <c r="D43" s="105"/>
      <c r="E43" s="21" t="s">
        <v>175</v>
      </c>
    </row>
    <row r="44" spans="1:5">
      <c r="C44" s="80"/>
    </row>
    <row r="45" spans="1:5">
      <c r="A45" s="83"/>
      <c r="C45" s="80"/>
      <c r="D45" s="80"/>
      <c r="E45" s="80"/>
    </row>
    <row r="46" spans="1:5">
      <c r="B46" s="81"/>
      <c r="C46" s="81"/>
      <c r="D46" s="81"/>
    </row>
    <row r="47" spans="1:5">
      <c r="A47" s="83"/>
      <c r="C47" s="80"/>
      <c r="D47" s="80"/>
      <c r="E47" s="80"/>
    </row>
    <row r="49" spans="1:5">
      <c r="A49" s="83"/>
      <c r="C49" s="80"/>
      <c r="D49" s="80"/>
      <c r="E49" s="80"/>
    </row>
    <row r="52" spans="1:5">
      <c r="A52" s="85"/>
      <c r="C52" s="86"/>
    </row>
    <row r="53" spans="1:5">
      <c r="A53" s="85"/>
    </row>
    <row r="54" spans="1:5">
      <c r="A54" s="82"/>
      <c r="C54" s="101"/>
    </row>
    <row r="55" spans="1:5">
      <c r="A55" s="82"/>
      <c r="C55" s="80"/>
    </row>
    <row r="56" spans="1:5">
      <c r="A56" s="82"/>
      <c r="C56" s="102"/>
    </row>
    <row r="57" spans="1:5">
      <c r="A57" s="32"/>
      <c r="C57" s="80"/>
    </row>
    <row r="58" spans="1:5">
      <c r="A58" s="82"/>
      <c r="C58" s="101"/>
    </row>
    <row r="59" spans="1:5">
      <c r="A59" s="32"/>
      <c r="C59" s="80"/>
    </row>
    <row r="60" spans="1:5">
      <c r="A60" s="82"/>
      <c r="C60" s="102"/>
    </row>
    <row r="62" spans="1:5">
      <c r="A62" s="85"/>
      <c r="C62" s="103"/>
    </row>
  </sheetData>
  <dataValidations count="1">
    <dataValidation type="list" allowBlank="1" showInputMessage="1" showErrorMessage="1" sqref="B28">
      <formula1>"Book Value of Assets, Gordon Growth Formula"</formula1>
    </dataValidation>
  </dataValidation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expression" priority="1" id="{44CBDE03-57FD-436A-B747-2810B08F08CA}">
            <xm:f>OR('Funding gap'!$A$4="",'Funding gap'!$A$4="Project X")</xm:f>
            <x14:dxf>
              <fill>
                <patternFill>
                  <bgColor theme="0" tint="-0.14996795556505021"/>
                </patternFill>
              </fill>
            </x14:dxf>
          </x14:cfRule>
          <xm:sqref>A1:A3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U193"/>
  <sheetViews>
    <sheetView topLeftCell="A20" zoomScale="70" zoomScaleNormal="70" workbookViewId="0">
      <selection activeCell="D36" sqref="D36"/>
    </sheetView>
  </sheetViews>
  <sheetFormatPr defaultRowHeight="14.5"/>
  <cols>
    <col min="1" max="1" width="50.54296875" style="21" customWidth="1"/>
    <col min="2" max="2" width="7.36328125" style="21" bestFit="1" customWidth="1"/>
    <col min="3" max="20" width="8.81640625" style="21" customWidth="1"/>
    <col min="21" max="21" width="17.08984375" style="6" bestFit="1" customWidth="1"/>
    <col min="22" max="16384" width="8.7265625" style="21"/>
  </cols>
  <sheetData>
    <row r="2" spans="1:21" s="14" customFormat="1" ht="18.5">
      <c r="A2" s="55" t="s">
        <v>12</v>
      </c>
      <c r="B2" s="13"/>
      <c r="C2" s="54" t="s">
        <v>63</v>
      </c>
      <c r="D2" s="50"/>
      <c r="E2" s="13"/>
      <c r="F2" s="13"/>
      <c r="G2" s="34"/>
      <c r="H2" s="15"/>
      <c r="I2" s="13"/>
      <c r="J2" s="13"/>
      <c r="K2" s="13"/>
      <c r="L2" s="15"/>
      <c r="M2" s="96"/>
      <c r="N2" s="25"/>
      <c r="O2" s="15"/>
      <c r="P2" s="15"/>
      <c r="Q2" s="15"/>
      <c r="R2" s="15"/>
      <c r="S2" s="15"/>
      <c r="T2" s="15"/>
      <c r="U2" s="116"/>
    </row>
    <row r="3" spans="1:21" s="14" customFormat="1" ht="18.5">
      <c r="A3" s="56" t="s">
        <v>13</v>
      </c>
      <c r="B3" s="13"/>
      <c r="C3" s="53" t="s">
        <v>62</v>
      </c>
      <c r="D3" s="49"/>
      <c r="E3" s="13"/>
      <c r="F3" s="13"/>
      <c r="G3" s="34"/>
      <c r="H3" s="15"/>
      <c r="I3" s="13"/>
      <c r="J3" s="13"/>
      <c r="K3" s="13"/>
      <c r="L3" s="15"/>
      <c r="M3" s="97"/>
      <c r="N3" s="25"/>
      <c r="O3" s="15"/>
      <c r="P3" s="15"/>
      <c r="Q3" s="15"/>
      <c r="R3" s="15"/>
      <c r="S3" s="15"/>
      <c r="T3" s="15"/>
      <c r="U3" s="116"/>
    </row>
    <row r="4" spans="1:21" s="14" customFormat="1" ht="18.5">
      <c r="A4" s="55" t="s">
        <v>14</v>
      </c>
      <c r="B4" s="13"/>
      <c r="C4" s="47" t="s">
        <v>66</v>
      </c>
      <c r="D4" s="48"/>
      <c r="L4" s="25"/>
      <c r="M4" s="98"/>
      <c r="N4" s="25"/>
      <c r="O4" s="25"/>
      <c r="U4" s="116"/>
    </row>
    <row r="5" spans="1:21" s="1" customFormat="1">
      <c r="A5" s="35"/>
      <c r="B5" s="35"/>
      <c r="C5" s="35"/>
      <c r="D5" s="35"/>
      <c r="E5" s="35"/>
      <c r="F5" s="35"/>
      <c r="G5" s="35"/>
      <c r="H5" s="35"/>
      <c r="I5" s="35"/>
      <c r="J5" s="35"/>
      <c r="K5" s="35"/>
      <c r="L5" s="78"/>
      <c r="M5" s="78"/>
      <c r="N5" s="78"/>
      <c r="O5" s="78"/>
      <c r="P5" s="35"/>
      <c r="Q5" s="35"/>
      <c r="R5" s="35"/>
      <c r="S5" s="35"/>
      <c r="T5" s="35"/>
      <c r="U5" s="117"/>
    </row>
    <row r="6" spans="1:21">
      <c r="A6" s="81"/>
      <c r="B6" s="84"/>
      <c r="C6" s="94"/>
      <c r="D6" s="94"/>
      <c r="E6" s="94"/>
      <c r="F6" s="76"/>
      <c r="G6" s="76"/>
      <c r="H6" s="76"/>
      <c r="I6" s="76"/>
      <c r="J6" s="76"/>
      <c r="K6" s="77"/>
      <c r="L6" s="77"/>
      <c r="M6" s="77"/>
      <c r="N6" s="77"/>
      <c r="O6" s="77"/>
      <c r="P6" s="77"/>
      <c r="Q6" s="77"/>
      <c r="R6" s="77"/>
      <c r="S6" s="77"/>
      <c r="T6" s="77"/>
    </row>
    <row r="7" spans="1:21">
      <c r="A7" s="42"/>
      <c r="B7" s="84"/>
      <c r="C7" s="94"/>
      <c r="D7" s="94"/>
      <c r="E7" s="94"/>
      <c r="F7" s="76"/>
      <c r="G7" s="76"/>
      <c r="H7" s="76"/>
      <c r="I7" s="76"/>
      <c r="J7" s="76"/>
      <c r="K7" s="77"/>
      <c r="L7" s="77"/>
      <c r="M7" s="77"/>
      <c r="N7" s="77"/>
      <c r="O7" s="77"/>
      <c r="P7" s="77"/>
      <c r="Q7" s="77"/>
      <c r="R7" s="77"/>
      <c r="S7" s="77"/>
      <c r="T7" s="77"/>
    </row>
    <row r="9" spans="1:21" s="1" customFormat="1">
      <c r="A9" s="68" t="s">
        <v>36</v>
      </c>
      <c r="B9" s="69"/>
      <c r="C9" s="69"/>
      <c r="D9" s="69"/>
      <c r="E9" s="69"/>
      <c r="F9" s="69"/>
      <c r="G9" s="69"/>
      <c r="H9" s="69"/>
      <c r="I9" s="69"/>
      <c r="J9" s="69"/>
      <c r="K9" s="69"/>
      <c r="L9" s="69"/>
      <c r="M9" s="69"/>
      <c r="N9" s="69"/>
      <c r="O9" s="69"/>
      <c r="P9" s="69"/>
      <c r="Q9" s="69"/>
      <c r="R9" s="69"/>
      <c r="S9" s="69"/>
      <c r="T9" s="69"/>
      <c r="U9" s="117"/>
    </row>
    <row r="11" spans="1:21">
      <c r="A11" s="82" t="s">
        <v>132</v>
      </c>
    </row>
    <row r="12" spans="1:21">
      <c r="A12" s="127" t="s">
        <v>166</v>
      </c>
    </row>
    <row r="13" spans="1:21">
      <c r="A13" s="176" t="s">
        <v>165</v>
      </c>
    </row>
    <row r="14" spans="1:21">
      <c r="A14" s="175" t="s">
        <v>183</v>
      </c>
    </row>
    <row r="15" spans="1:21">
      <c r="A15" s="83" t="s">
        <v>116</v>
      </c>
    </row>
    <row r="16" spans="1:21">
      <c r="A16" s="83" t="s">
        <v>128</v>
      </c>
    </row>
    <row r="17" spans="1:21">
      <c r="A17" s="83"/>
    </row>
    <row r="18" spans="1:21">
      <c r="A18" s="83"/>
    </row>
    <row r="19" spans="1:21">
      <c r="A19" s="88" t="s">
        <v>114</v>
      </c>
      <c r="B19" s="87"/>
      <c r="C19" s="87"/>
      <c r="D19" s="87"/>
      <c r="E19" s="87"/>
      <c r="F19" s="87"/>
      <c r="G19" s="87"/>
      <c r="H19" s="87"/>
      <c r="I19" s="87"/>
      <c r="J19" s="87"/>
      <c r="K19" s="87"/>
      <c r="L19" s="87"/>
      <c r="M19" s="87"/>
      <c r="N19" s="87"/>
      <c r="O19" s="87"/>
      <c r="P19" s="87"/>
      <c r="Q19" s="87"/>
      <c r="R19" s="87"/>
      <c r="S19" s="87"/>
      <c r="T19" s="87"/>
    </row>
    <row r="20" spans="1:21">
      <c r="A20" s="85"/>
    </row>
    <row r="21" spans="1:21">
      <c r="A21" s="85" t="s">
        <v>134</v>
      </c>
    </row>
    <row r="22" spans="1:21">
      <c r="A22" s="125" t="s">
        <v>133</v>
      </c>
      <c r="B22" s="108"/>
      <c r="C22" s="19" t="s">
        <v>0</v>
      </c>
    </row>
    <row r="23" spans="1:21">
      <c r="A23" s="126" t="s">
        <v>19</v>
      </c>
      <c r="B23" s="108"/>
      <c r="C23" s="19" t="s">
        <v>0</v>
      </c>
    </row>
    <row r="24" spans="1:21">
      <c r="A24" s="85"/>
    </row>
    <row r="25" spans="1:21">
      <c r="A25" s="85" t="s">
        <v>129</v>
      </c>
    </row>
    <row r="26" spans="1:21" ht="10" customHeight="1">
      <c r="A26" s="85"/>
    </row>
    <row r="27" spans="1:21">
      <c r="A27" s="85" t="s">
        <v>149</v>
      </c>
    </row>
    <row r="28" spans="1:21" ht="6" customHeight="1">
      <c r="A28" s="85"/>
    </row>
    <row r="29" spans="1:21" ht="51.5" customHeight="1">
      <c r="A29" s="122" t="s">
        <v>130</v>
      </c>
      <c r="B29" s="192" t="s">
        <v>164</v>
      </c>
      <c r="C29" s="192"/>
      <c r="D29" s="192"/>
      <c r="E29" s="192"/>
      <c r="F29" s="192"/>
      <c r="G29" s="192"/>
      <c r="H29" s="192"/>
      <c r="I29" s="192"/>
      <c r="J29" s="192"/>
      <c r="K29" s="192"/>
      <c r="L29" s="192"/>
      <c r="M29" s="192"/>
      <c r="N29" s="192"/>
      <c r="O29" s="192"/>
      <c r="P29" s="192"/>
      <c r="Q29" s="192"/>
      <c r="R29" s="192"/>
      <c r="S29" s="192"/>
      <c r="T29" s="192"/>
    </row>
    <row r="30" spans="1:21" ht="9.5" customHeight="1">
      <c r="A30" s="122"/>
      <c r="B30" s="122"/>
      <c r="C30" s="122"/>
      <c r="D30" s="122"/>
      <c r="E30" s="122"/>
      <c r="F30" s="122"/>
      <c r="G30" s="122"/>
      <c r="H30" s="122"/>
    </row>
    <row r="31" spans="1:21">
      <c r="A31" s="122" t="s">
        <v>131</v>
      </c>
      <c r="B31" s="122"/>
      <c r="C31" s="120">
        <f>'Funding gap'!C20</f>
        <v>2021</v>
      </c>
      <c r="D31" s="120">
        <f>'Funding gap'!D20</f>
        <v>2022</v>
      </c>
      <c r="E31" s="120">
        <f>'Funding gap'!E20</f>
        <v>2023</v>
      </c>
      <c r="F31" s="120">
        <f>'Funding gap'!F20</f>
        <v>2024</v>
      </c>
      <c r="G31" s="120">
        <f>'Funding gap'!G20</f>
        <v>2025</v>
      </c>
      <c r="H31" s="120">
        <f>'Funding gap'!H20</f>
        <v>2026</v>
      </c>
      <c r="I31" s="120">
        <f>'Funding gap'!I20</f>
        <v>2027</v>
      </c>
      <c r="J31" s="120">
        <f>'Funding gap'!J20</f>
        <v>2028</v>
      </c>
      <c r="K31" s="120">
        <f>'Funding gap'!K20</f>
        <v>2029</v>
      </c>
      <c r="L31" s="120">
        <f>'Funding gap'!L20</f>
        <v>2030</v>
      </c>
      <c r="M31" s="120">
        <f>'Funding gap'!M20</f>
        <v>2031</v>
      </c>
      <c r="N31" s="120">
        <f>'Funding gap'!N20</f>
        <v>2032</v>
      </c>
      <c r="O31" s="120">
        <f>'Funding gap'!O20</f>
        <v>2033</v>
      </c>
      <c r="P31" s="120">
        <f>'Funding gap'!P20</f>
        <v>2034</v>
      </c>
      <c r="Q31" s="120">
        <f>'Funding gap'!Q20</f>
        <v>2035</v>
      </c>
      <c r="R31" s="120">
        <f>'Funding gap'!R20</f>
        <v>2036</v>
      </c>
      <c r="S31" s="120">
        <f>'Funding gap'!S20</f>
        <v>2037</v>
      </c>
      <c r="T31" s="120">
        <f>'Funding gap'!T20</f>
        <v>2038</v>
      </c>
      <c r="U31" s="121" t="s">
        <v>147</v>
      </c>
    </row>
    <row r="32" spans="1:21">
      <c r="A32" s="123" t="s">
        <v>123</v>
      </c>
      <c r="C32" s="112">
        <f>'Funding gap'!C28</f>
        <v>0</v>
      </c>
      <c r="D32" s="112">
        <f>'Funding gap'!D28</f>
        <v>0</v>
      </c>
      <c r="E32" s="112">
        <f>'Funding gap'!E28</f>
        <v>0</v>
      </c>
      <c r="F32" s="112">
        <f>'Funding gap'!F28</f>
        <v>0</v>
      </c>
      <c r="G32" s="112">
        <f>'Funding gap'!G28</f>
        <v>0</v>
      </c>
      <c r="H32" s="112">
        <f>'Funding gap'!H28</f>
        <v>0</v>
      </c>
      <c r="I32" s="112">
        <f>'Funding gap'!I28</f>
        <v>0</v>
      </c>
      <c r="J32" s="112">
        <f>'Funding gap'!J28</f>
        <v>0</v>
      </c>
      <c r="K32" s="112">
        <f>'Funding gap'!K28</f>
        <v>0</v>
      </c>
      <c r="L32" s="112">
        <f>'Funding gap'!L28</f>
        <v>0</v>
      </c>
      <c r="M32" s="112">
        <f>'Funding gap'!M28</f>
        <v>0</v>
      </c>
      <c r="N32" s="112">
        <f>'Funding gap'!N28</f>
        <v>0</v>
      </c>
      <c r="O32" s="112">
        <f>'Funding gap'!O28</f>
        <v>0</v>
      </c>
      <c r="P32" s="112">
        <f>'Funding gap'!P28</f>
        <v>0</v>
      </c>
      <c r="Q32" s="112">
        <f>'Funding gap'!Q28</f>
        <v>0</v>
      </c>
      <c r="R32" s="112">
        <f>'Funding gap'!R28</f>
        <v>0</v>
      </c>
      <c r="S32" s="112">
        <f>'Funding gap'!S28</f>
        <v>0</v>
      </c>
      <c r="T32" s="112">
        <f>'Funding gap'!T28</f>
        <v>0</v>
      </c>
    </row>
    <row r="33" spans="1:21">
      <c r="A33" s="195" t="s">
        <v>122</v>
      </c>
      <c r="B33" s="21">
        <v>2019</v>
      </c>
      <c r="D33" s="109"/>
      <c r="E33" s="109"/>
      <c r="F33" s="109"/>
      <c r="G33" s="109"/>
      <c r="H33" s="109"/>
      <c r="I33" s="109"/>
      <c r="J33" s="109"/>
      <c r="K33" s="109"/>
      <c r="L33" s="109"/>
      <c r="M33" s="109"/>
      <c r="N33" s="109"/>
      <c r="O33" s="109"/>
      <c r="P33" s="109"/>
      <c r="Q33" s="109"/>
      <c r="R33" s="109"/>
      <c r="S33" s="109"/>
      <c r="T33" s="109"/>
      <c r="U33" s="118" t="str">
        <f>IF(SUM(D33:T33)&gt;0, SUM(D33:T33),"")</f>
        <v/>
      </c>
    </row>
    <row r="34" spans="1:21">
      <c r="A34" s="195"/>
      <c r="B34" s="21">
        <v>2020</v>
      </c>
      <c r="C34" s="109"/>
      <c r="D34" s="114">
        <f>IF(D$32&lt;&gt;"", IF(SUM(D$33:D33)&lt;D$32, D$32/'Funding gap'!$B$151, 0),  "")</f>
        <v>0</v>
      </c>
      <c r="E34" s="114"/>
      <c r="F34" s="114"/>
      <c r="G34" s="114"/>
      <c r="H34" s="114"/>
      <c r="I34" s="114"/>
      <c r="J34" s="114"/>
      <c r="K34" s="114"/>
      <c r="L34" s="114"/>
      <c r="M34" s="114"/>
      <c r="N34" s="114"/>
      <c r="O34" s="114"/>
      <c r="P34" s="114"/>
      <c r="Q34" s="114"/>
      <c r="R34" s="114"/>
      <c r="S34" s="114"/>
      <c r="T34" s="114"/>
      <c r="U34" s="119">
        <f>SUM(D34:T34)</f>
        <v>0</v>
      </c>
    </row>
    <row r="35" spans="1:21">
      <c r="A35" s="195"/>
      <c r="B35" s="21">
        <v>2021</v>
      </c>
      <c r="C35" s="109"/>
      <c r="D35" s="114">
        <f>IF(D$32&lt;&gt;"", IF(SUM(D$33:D34)&lt;D$32, D$32/'Funding gap'!$B$151, 0),  "")</f>
        <v>0</v>
      </c>
      <c r="E35" s="114">
        <f>IF(E$32&lt;&gt;"", IF(SUM(E$33:E34)&lt;E$32, E$32/'Funding gap'!$B$151, 0),  "")</f>
        <v>0</v>
      </c>
      <c r="F35" s="114"/>
      <c r="G35" s="114"/>
      <c r="H35" s="114"/>
      <c r="I35" s="114"/>
      <c r="J35" s="114"/>
      <c r="K35" s="114"/>
      <c r="L35" s="114"/>
      <c r="M35" s="114"/>
      <c r="N35" s="114"/>
      <c r="O35" s="114"/>
      <c r="P35" s="114"/>
      <c r="Q35" s="114"/>
      <c r="R35" s="114"/>
      <c r="S35" s="114"/>
      <c r="T35" s="114"/>
      <c r="U35" s="119">
        <f t="shared" ref="U35:U50" si="0">SUM(D35:T35)</f>
        <v>0</v>
      </c>
    </row>
    <row r="36" spans="1:21">
      <c r="A36" s="195"/>
      <c r="B36" s="21">
        <v>2022</v>
      </c>
      <c r="C36" s="109"/>
      <c r="D36" s="114">
        <f>IF(D$32&lt;&gt;"", IF(SUM(D$33:D35)&lt;D$32, D$32/'Funding gap'!$B$151, 0),  "")</f>
        <v>0</v>
      </c>
      <c r="E36" s="114">
        <f>IF(E$32&lt;&gt;"", IF(SUM(E$33:E35)&lt;E$32, E$32/'Funding gap'!$B$151, 0),  "")</f>
        <v>0</v>
      </c>
      <c r="F36" s="114">
        <f>IF(F$32&lt;&gt;"", IF(SUM(F$33:F35)&lt;F$32, F$32/'Funding gap'!$B$151, 0),  "")</f>
        <v>0</v>
      </c>
      <c r="G36" s="114"/>
      <c r="H36" s="114"/>
      <c r="I36" s="114"/>
      <c r="J36" s="114"/>
      <c r="K36" s="114"/>
      <c r="L36" s="114"/>
      <c r="M36" s="114"/>
      <c r="N36" s="114"/>
      <c r="O36" s="114"/>
      <c r="P36" s="114"/>
      <c r="Q36" s="114"/>
      <c r="R36" s="114"/>
      <c r="S36" s="114"/>
      <c r="T36" s="114"/>
      <c r="U36" s="119">
        <f t="shared" si="0"/>
        <v>0</v>
      </c>
    </row>
    <row r="37" spans="1:21">
      <c r="A37" s="195"/>
      <c r="B37" s="21">
        <v>2023</v>
      </c>
      <c r="C37" s="109"/>
      <c r="D37" s="114">
        <f>IF(D$32&lt;&gt;"", IF(SUM(D$33:D36)&lt;D$32, D$32/'Funding gap'!$B$151, 0),  "")</f>
        <v>0</v>
      </c>
      <c r="E37" s="114">
        <f>IF(E$32&lt;&gt;"", IF(SUM(E$33:E36)&lt;E$32, E$32/'Funding gap'!$B$151, 0),  "")</f>
        <v>0</v>
      </c>
      <c r="F37" s="114">
        <f>IF(F$32&lt;&gt;"", IF(SUM(F$33:F36)&lt;F$32, F$32/'Funding gap'!$B$151, 0),  "")</f>
        <v>0</v>
      </c>
      <c r="G37" s="114">
        <f>IF(G$32&lt;&gt;"", IF(SUM(G$33:G36)&lt;G$32, G$32/'Funding gap'!$B$151, 0),  "")</f>
        <v>0</v>
      </c>
      <c r="H37" s="114"/>
      <c r="I37" s="114"/>
      <c r="J37" s="114"/>
      <c r="K37" s="114"/>
      <c r="L37" s="114"/>
      <c r="M37" s="114"/>
      <c r="N37" s="114"/>
      <c r="O37" s="114"/>
      <c r="P37" s="114"/>
      <c r="Q37" s="114"/>
      <c r="R37" s="114"/>
      <c r="S37" s="114"/>
      <c r="T37" s="114"/>
      <c r="U37" s="119">
        <f t="shared" si="0"/>
        <v>0</v>
      </c>
    </row>
    <row r="38" spans="1:21">
      <c r="A38" s="195"/>
      <c r="B38" s="21">
        <v>2024</v>
      </c>
      <c r="C38" s="109"/>
      <c r="D38" s="114">
        <f>IF(D$32&lt;&gt;"", IF(SUM(D$33:D37)&lt;D$32, D$32/'Funding gap'!$B$151, 0),  "")</f>
        <v>0</v>
      </c>
      <c r="E38" s="114">
        <f>IF(E$32&lt;&gt;"", IF(SUM(E$33:E37)&lt;E$32, E$32/'Funding gap'!$B$151, 0),  "")</f>
        <v>0</v>
      </c>
      <c r="F38" s="114">
        <f>IF(F$32&lt;&gt;"", IF(SUM(F$33:F37)&lt;F$32, F$32/'Funding gap'!$B$151, 0),  "")</f>
        <v>0</v>
      </c>
      <c r="G38" s="114">
        <f>IF(G$32&lt;&gt;"", IF(SUM(G$33:G37)&lt;G$32, G$32/'Funding gap'!$B$151, 0),  "")</f>
        <v>0</v>
      </c>
      <c r="H38" s="114">
        <f>IF(H$32&lt;&gt;"", IF(SUM(H$33:H37)&lt;H$32, H$32/'Funding gap'!$B$151, 0),  "")</f>
        <v>0</v>
      </c>
      <c r="I38" s="114"/>
      <c r="J38" s="114"/>
      <c r="K38" s="114"/>
      <c r="L38" s="114"/>
      <c r="M38" s="114"/>
      <c r="N38" s="114"/>
      <c r="O38" s="114"/>
      <c r="P38" s="114"/>
      <c r="Q38" s="114"/>
      <c r="R38" s="114"/>
      <c r="S38" s="114"/>
      <c r="T38" s="114"/>
      <c r="U38" s="119">
        <f t="shared" si="0"/>
        <v>0</v>
      </c>
    </row>
    <row r="39" spans="1:21">
      <c r="A39" s="195"/>
      <c r="B39" s="21">
        <v>2025</v>
      </c>
      <c r="C39" s="109"/>
      <c r="D39" s="114">
        <f>IF(D$32&lt;&gt;"", IF(SUM(D$33:D38)&lt;D$32, D$32/'Funding gap'!$B$151, 0),  "")</f>
        <v>0</v>
      </c>
      <c r="E39" s="114">
        <f>IF(E$32&lt;&gt;"", IF(SUM(E$33:E38)&lt;E$32, E$32/'Funding gap'!$B$151, 0),  "")</f>
        <v>0</v>
      </c>
      <c r="F39" s="114">
        <f>IF(F$32&lt;&gt;"", IF(SUM(F$33:F38)&lt;F$32, F$32/'Funding gap'!$B$151, 0),  "")</f>
        <v>0</v>
      </c>
      <c r="G39" s="114">
        <f>IF(G$32&lt;&gt;"", IF(SUM(G$33:G38)&lt;G$32, G$32/'Funding gap'!$B$151, 0),  "")</f>
        <v>0</v>
      </c>
      <c r="H39" s="114">
        <f>IF(H$32&lt;&gt;"", IF(SUM(H$33:H38)&lt;H$32, H$32/'Funding gap'!$B$151, 0),  "")</f>
        <v>0</v>
      </c>
      <c r="I39" s="114">
        <f>IF(I$32&lt;&gt;"", IF(SUM(I$33:I38)&lt;I$32, I$32/'Funding gap'!$B$151, 0),  "")</f>
        <v>0</v>
      </c>
      <c r="J39" s="114"/>
      <c r="K39" s="114"/>
      <c r="L39" s="114"/>
      <c r="M39" s="114"/>
      <c r="N39" s="114"/>
      <c r="O39" s="114"/>
      <c r="P39" s="114"/>
      <c r="Q39" s="114"/>
      <c r="R39" s="114"/>
      <c r="S39" s="114"/>
      <c r="T39" s="114"/>
      <c r="U39" s="119">
        <f t="shared" si="0"/>
        <v>0</v>
      </c>
    </row>
    <row r="40" spans="1:21">
      <c r="A40" s="195"/>
      <c r="B40" s="21">
        <v>2026</v>
      </c>
      <c r="C40" s="109"/>
      <c r="D40" s="114">
        <f>IF(D$32&lt;&gt;"", IF(SUM(D$33:D39)&lt;D$32, D$32/'Funding gap'!$B$151, 0),  "")</f>
        <v>0</v>
      </c>
      <c r="E40" s="114">
        <f>IF(E$32&lt;&gt;"", IF(SUM(E$33:E39)&lt;E$32, E$32/'Funding gap'!$B$151, 0),  "")</f>
        <v>0</v>
      </c>
      <c r="F40" s="114">
        <f>IF(F$32&lt;&gt;"", IF(SUM(F$33:F39)&lt;F$32, F$32/'Funding gap'!$B$151, 0),  "")</f>
        <v>0</v>
      </c>
      <c r="G40" s="114">
        <f>IF(G$32&lt;&gt;"", IF(SUM(G$33:G39)&lt;G$32, G$32/'Funding gap'!$B$151, 0),  "")</f>
        <v>0</v>
      </c>
      <c r="H40" s="114">
        <f>IF(H$32&lt;&gt;"", IF(SUM(H$33:H39)&lt;H$32, H$32/'Funding gap'!$B$151, 0),  "")</f>
        <v>0</v>
      </c>
      <c r="I40" s="114">
        <f>IF(I$32&lt;&gt;"", IF(SUM(I$33:I39)&lt;I$32, I$32/'Funding gap'!$B$151, 0),  "")</f>
        <v>0</v>
      </c>
      <c r="J40" s="114">
        <f>IF(J$32&lt;&gt;"", IF(SUM(J$33:J39)&lt;J$32, J$32/'Funding gap'!$B$151, 0),  "")</f>
        <v>0</v>
      </c>
      <c r="K40" s="114"/>
      <c r="L40" s="114"/>
      <c r="M40" s="114"/>
      <c r="N40" s="114"/>
      <c r="O40" s="114"/>
      <c r="P40" s="114"/>
      <c r="Q40" s="114"/>
      <c r="R40" s="114"/>
      <c r="S40" s="114"/>
      <c r="T40" s="114"/>
      <c r="U40" s="119">
        <f t="shared" si="0"/>
        <v>0</v>
      </c>
    </row>
    <row r="41" spans="1:21">
      <c r="A41" s="195"/>
      <c r="B41" s="21">
        <v>2027</v>
      </c>
      <c r="C41" s="109"/>
      <c r="D41" s="114">
        <f>IF(D$32&lt;&gt;"", IF(SUM(D$33:D40)&lt;D$32, D$32/'Funding gap'!$B$151, 0),  "")</f>
        <v>0</v>
      </c>
      <c r="E41" s="114">
        <f>IF(E$32&lt;&gt;"", IF(SUM(E$33:E40)&lt;E$32, E$32/'Funding gap'!$B$151, 0),  "")</f>
        <v>0</v>
      </c>
      <c r="F41" s="114">
        <f>IF(F$32&lt;&gt;"", IF(SUM(F$33:F40)&lt;F$32, F$32/'Funding gap'!$B$151, 0),  "")</f>
        <v>0</v>
      </c>
      <c r="G41" s="114">
        <f>IF(G$32&lt;&gt;"", IF(SUM(G$33:G40)&lt;G$32, G$32/'Funding gap'!$B$151, 0),  "")</f>
        <v>0</v>
      </c>
      <c r="H41" s="114">
        <f>IF(H$32&lt;&gt;"", IF(SUM(H$33:H40)&lt;H$32, H$32/'Funding gap'!$B$151, 0),  "")</f>
        <v>0</v>
      </c>
      <c r="I41" s="114">
        <f>IF(I$32&lt;&gt;"", IF(SUM(I$33:I40)&lt;I$32, I$32/'Funding gap'!$B$151, 0),  "")</f>
        <v>0</v>
      </c>
      <c r="J41" s="114">
        <f>IF(J$32&lt;&gt;"", IF(SUM(J$33:J40)&lt;J$32, J$32/'Funding gap'!$B$151, 0),  "")</f>
        <v>0</v>
      </c>
      <c r="K41" s="114">
        <f>IF(K$32&lt;&gt;"", IF(SUM(K$33:K40)&lt;K$32, K$32/'Funding gap'!$B$151, 0),  "")</f>
        <v>0</v>
      </c>
      <c r="L41" s="114"/>
      <c r="M41" s="114"/>
      <c r="N41" s="114"/>
      <c r="O41" s="114"/>
      <c r="P41" s="114"/>
      <c r="Q41" s="114"/>
      <c r="R41" s="114"/>
      <c r="S41" s="114"/>
      <c r="T41" s="114"/>
      <c r="U41" s="119">
        <f t="shared" si="0"/>
        <v>0</v>
      </c>
    </row>
    <row r="42" spans="1:21">
      <c r="A42" s="195"/>
      <c r="B42" s="21">
        <v>2028</v>
      </c>
      <c r="C42" s="109"/>
      <c r="D42" s="114">
        <f>IF(D$32&lt;&gt;"", IF(SUM(D$33:D41)&lt;D$32, D$32/'Funding gap'!$B$151, 0),  "")</f>
        <v>0</v>
      </c>
      <c r="E42" s="114">
        <f>IF(E$32&lt;&gt;"", IF(SUM(E$33:E41)&lt;E$32, E$32/'Funding gap'!$B$151, 0),  "")</f>
        <v>0</v>
      </c>
      <c r="F42" s="114">
        <f>IF(F$32&lt;&gt;"", IF(SUM(F$33:F41)&lt;F$32, F$32/'Funding gap'!$B$151, 0),  "")</f>
        <v>0</v>
      </c>
      <c r="G42" s="114">
        <f>IF(G$32&lt;&gt;"", IF(SUM(G$33:G41)&lt;G$32, G$32/'Funding gap'!$B$151, 0),  "")</f>
        <v>0</v>
      </c>
      <c r="H42" s="114">
        <f>IF(H$32&lt;&gt;"", IF(SUM(H$33:H41)&lt;H$32, H$32/'Funding gap'!$B$151, 0),  "")</f>
        <v>0</v>
      </c>
      <c r="I42" s="114">
        <f>IF(I$32&lt;&gt;"", IF(SUM(I$33:I41)&lt;I$32, I$32/'Funding gap'!$B$151, 0),  "")</f>
        <v>0</v>
      </c>
      <c r="J42" s="114">
        <f>IF(J$32&lt;&gt;"", IF(SUM(J$33:J41)&lt;J$32, J$32/'Funding gap'!$B$151, 0),  "")</f>
        <v>0</v>
      </c>
      <c r="K42" s="114">
        <f>IF(K$32&lt;&gt;"", IF(SUM(K$33:K41)&lt;K$32, K$32/'Funding gap'!$B$151, 0),  "")</f>
        <v>0</v>
      </c>
      <c r="L42" s="114">
        <f>IF(L$32&lt;&gt;"", IF(SUM(L$33:L41)&lt;L$32, L$32/'Funding gap'!$B$151, 0),  "")</f>
        <v>0</v>
      </c>
      <c r="M42" s="114"/>
      <c r="N42" s="114"/>
      <c r="O42" s="114"/>
      <c r="P42" s="114"/>
      <c r="Q42" s="114"/>
      <c r="R42" s="114"/>
      <c r="S42" s="114"/>
      <c r="T42" s="114"/>
      <c r="U42" s="119">
        <f t="shared" si="0"/>
        <v>0</v>
      </c>
    </row>
    <row r="43" spans="1:21">
      <c r="A43" s="195"/>
      <c r="B43" s="21">
        <v>2029</v>
      </c>
      <c r="C43" s="109"/>
      <c r="D43" s="114">
        <f>IF(D$32&lt;&gt;"", IF(SUM(D$33:D42)&lt;D$32, D$32/'Funding gap'!$B$151, 0),  "")</f>
        <v>0</v>
      </c>
      <c r="E43" s="114">
        <f>IF(E$32&lt;&gt;"", IF(SUM(E$33:E42)&lt;E$32, E$32/'Funding gap'!$B$151, 0),  "")</f>
        <v>0</v>
      </c>
      <c r="F43" s="114">
        <f>IF(F$32&lt;&gt;"", IF(SUM(F$33:F42)&lt;F$32, F$32/'Funding gap'!$B$151, 0),  "")</f>
        <v>0</v>
      </c>
      <c r="G43" s="114">
        <f>IF(G$32&lt;&gt;"", IF(SUM(G$33:G42)&lt;G$32, G$32/'Funding gap'!$B$151, 0),  "")</f>
        <v>0</v>
      </c>
      <c r="H43" s="114">
        <f>IF(H$32&lt;&gt;"", IF(SUM(H$33:H42)&lt;H$32, H$32/'Funding gap'!$B$151, 0),  "")</f>
        <v>0</v>
      </c>
      <c r="I43" s="114">
        <f>IF(I$32&lt;&gt;"", IF(SUM(I$33:I42)&lt;I$32, I$32/'Funding gap'!$B$151, 0),  "")</f>
        <v>0</v>
      </c>
      <c r="J43" s="114">
        <f>IF(J$32&lt;&gt;"", IF(SUM(J$33:J42)&lt;J$32, J$32/'Funding gap'!$B$151, 0),  "")</f>
        <v>0</v>
      </c>
      <c r="K43" s="114">
        <f>IF(K$32&lt;&gt;"", IF(SUM(K$33:K42)&lt;K$32, K$32/'Funding gap'!$B$151, 0),  "")</f>
        <v>0</v>
      </c>
      <c r="L43" s="114">
        <f>IF(L$32&lt;&gt;"", IF(SUM(L$33:L42)&lt;L$32, L$32/'Funding gap'!$B$151, 0),  "")</f>
        <v>0</v>
      </c>
      <c r="M43" s="114">
        <f>IF(M$32&lt;&gt;"", IF(SUM(M$33:M42)&lt;M$32, M$32/'Funding gap'!$B$151, 0),  "")</f>
        <v>0</v>
      </c>
      <c r="N43" s="114"/>
      <c r="O43" s="114"/>
      <c r="P43" s="114"/>
      <c r="Q43" s="114"/>
      <c r="R43" s="114"/>
      <c r="S43" s="114"/>
      <c r="T43" s="114"/>
      <c r="U43" s="119">
        <f t="shared" si="0"/>
        <v>0</v>
      </c>
    </row>
    <row r="44" spans="1:21">
      <c r="A44" s="195"/>
      <c r="B44" s="21">
        <v>2030</v>
      </c>
      <c r="C44" s="109"/>
      <c r="D44" s="114">
        <f>IF(D$32&lt;&gt;"", IF(SUM(D$33:D43)&lt;D$32, D$32/'Funding gap'!$B$151, 0),  "")</f>
        <v>0</v>
      </c>
      <c r="E44" s="114">
        <f>IF(E$32&lt;&gt;"", IF(SUM(E$33:E43)&lt;E$32, E$32/'Funding gap'!$B$151, 0),  "")</f>
        <v>0</v>
      </c>
      <c r="F44" s="114">
        <f>IF(F$32&lt;&gt;"", IF(SUM(F$33:F43)&lt;F$32, F$32/'Funding gap'!$B$151, 0),  "")</f>
        <v>0</v>
      </c>
      <c r="G44" s="114">
        <f>IF(G$32&lt;&gt;"", IF(SUM(G$33:G43)&lt;G$32, G$32/'Funding gap'!$B$151, 0),  "")</f>
        <v>0</v>
      </c>
      <c r="H44" s="114">
        <f>IF(H$32&lt;&gt;"", IF(SUM(H$33:H43)&lt;H$32, H$32/'Funding gap'!$B$151, 0),  "")</f>
        <v>0</v>
      </c>
      <c r="I44" s="114">
        <f>IF(I$32&lt;&gt;"", IF(SUM(I$33:I43)&lt;I$32, I$32/'Funding gap'!$B$151, 0),  "")</f>
        <v>0</v>
      </c>
      <c r="J44" s="114">
        <f>IF(J$32&lt;&gt;"", IF(SUM(J$33:J43)&lt;J$32, J$32/'Funding gap'!$B$151, 0),  "")</f>
        <v>0</v>
      </c>
      <c r="K44" s="114">
        <f>IF(K$32&lt;&gt;"", IF(SUM(K$33:K43)&lt;K$32, K$32/'Funding gap'!$B$151, 0),  "")</f>
        <v>0</v>
      </c>
      <c r="L44" s="114">
        <f>IF(L$32&lt;&gt;"", IF(SUM(L$33:L43)&lt;L$32, L$32/'Funding gap'!$B$151, 0),  "")</f>
        <v>0</v>
      </c>
      <c r="M44" s="114">
        <f>IF(M$32&lt;&gt;"", IF(SUM(M$33:M43)&lt;M$32, M$32/'Funding gap'!$B$151, 0),  "")</f>
        <v>0</v>
      </c>
      <c r="N44" s="114">
        <f>IF(N$32&lt;&gt;"", IF(SUM(N$33:N43)&lt;N$32, N$32/'Funding gap'!$B$151, 0),  "")</f>
        <v>0</v>
      </c>
      <c r="O44" s="114"/>
      <c r="P44" s="114"/>
      <c r="Q44" s="114"/>
      <c r="R44" s="114"/>
      <c r="S44" s="114"/>
      <c r="T44" s="114"/>
      <c r="U44" s="119">
        <f t="shared" si="0"/>
        <v>0</v>
      </c>
    </row>
    <row r="45" spans="1:21">
      <c r="A45" s="195"/>
      <c r="B45" s="21">
        <v>2031</v>
      </c>
      <c r="C45" s="109"/>
      <c r="D45" s="114">
        <f>IF(D$32&lt;&gt;"", IF(SUM(D$33:D44)&lt;D$32, D$32/'Funding gap'!$B$151, 0),  "")</f>
        <v>0</v>
      </c>
      <c r="E45" s="114">
        <f>IF(E$32&lt;&gt;"", IF(SUM(E$33:E44)&lt;E$32, E$32/'Funding gap'!$B$151, 0),  "")</f>
        <v>0</v>
      </c>
      <c r="F45" s="114">
        <f>IF(F$32&lt;&gt;"", IF(SUM(F$33:F44)&lt;F$32, F$32/'Funding gap'!$B$151, 0),  "")</f>
        <v>0</v>
      </c>
      <c r="G45" s="114">
        <f>IF(G$32&lt;&gt;"", IF(SUM(G$33:G44)&lt;G$32, G$32/'Funding gap'!$B$151, 0),  "")</f>
        <v>0</v>
      </c>
      <c r="H45" s="114">
        <f>IF(H$32&lt;&gt;"", IF(SUM(H$33:H44)&lt;H$32, H$32/'Funding gap'!$B$151, 0),  "")</f>
        <v>0</v>
      </c>
      <c r="I45" s="114">
        <f>IF(I$32&lt;&gt;"", IF(SUM(I$33:I44)&lt;I$32, I$32/'Funding gap'!$B$151, 0),  "")</f>
        <v>0</v>
      </c>
      <c r="J45" s="114">
        <f>IF(J$32&lt;&gt;"", IF(SUM(J$33:J44)&lt;J$32, J$32/'Funding gap'!$B$151, 0),  "")</f>
        <v>0</v>
      </c>
      <c r="K45" s="114">
        <f>IF(K$32&lt;&gt;"", IF(SUM(K$33:K44)&lt;K$32, K$32/'Funding gap'!$B$151, 0),  "")</f>
        <v>0</v>
      </c>
      <c r="L45" s="114">
        <f>IF(L$32&lt;&gt;"", IF(SUM(L$33:L44)&lt;L$32, L$32/'Funding gap'!$B$151, 0),  "")</f>
        <v>0</v>
      </c>
      <c r="M45" s="114">
        <f>IF(M$32&lt;&gt;"", IF(SUM(M$33:M44)&lt;M$32, M$32/'Funding gap'!$B$151, 0),  "")</f>
        <v>0</v>
      </c>
      <c r="N45" s="114">
        <f>IF(N$32&lt;&gt;"", IF(SUM(N$33:N44)&lt;N$32, N$32/'Funding gap'!$B$151, 0),  "")</f>
        <v>0</v>
      </c>
      <c r="O45" s="114">
        <f>IF(O$32&lt;&gt;"", IF(SUM(O$33:O44)&lt;O$32, O$32/'Funding gap'!$B$151, 0),  "")</f>
        <v>0</v>
      </c>
      <c r="P45" s="114"/>
      <c r="Q45" s="114"/>
      <c r="R45" s="114"/>
      <c r="S45" s="114"/>
      <c r="T45" s="114"/>
      <c r="U45" s="119">
        <f t="shared" si="0"/>
        <v>0</v>
      </c>
    </row>
    <row r="46" spans="1:21">
      <c r="A46" s="195"/>
      <c r="B46" s="21">
        <v>2032</v>
      </c>
      <c r="C46" s="109"/>
      <c r="D46" s="114">
        <f>IF(D$32&lt;&gt;"", IF(SUM(D$33:D45)&lt;D$32, D$32/'Funding gap'!$B$151, 0),  "")</f>
        <v>0</v>
      </c>
      <c r="E46" s="114">
        <f>IF(E$32&lt;&gt;"", IF(SUM(E$33:E45)&lt;E$32, E$32/'Funding gap'!$B$151, 0),  "")</f>
        <v>0</v>
      </c>
      <c r="F46" s="114">
        <f>IF(F$32&lt;&gt;"", IF(SUM(F$33:F45)&lt;F$32, F$32/'Funding gap'!$B$151, 0),  "")</f>
        <v>0</v>
      </c>
      <c r="G46" s="114">
        <f>IF(G$32&lt;&gt;"", IF(SUM(G$33:G45)&lt;G$32, G$32/'Funding gap'!$B$151, 0),  "")</f>
        <v>0</v>
      </c>
      <c r="H46" s="114">
        <f>IF(H$32&lt;&gt;"", IF(SUM(H$33:H45)&lt;H$32, H$32/'Funding gap'!$B$151, 0),  "")</f>
        <v>0</v>
      </c>
      <c r="I46" s="114">
        <f>IF(I$32&lt;&gt;"", IF(SUM(I$33:I45)&lt;I$32, I$32/'Funding gap'!$B$151, 0),  "")</f>
        <v>0</v>
      </c>
      <c r="J46" s="114">
        <f>IF(J$32&lt;&gt;"", IF(SUM(J$33:J45)&lt;J$32, J$32/'Funding gap'!$B$151, 0),  "")</f>
        <v>0</v>
      </c>
      <c r="K46" s="114">
        <f>IF(K$32&lt;&gt;"", IF(SUM(K$33:K45)&lt;K$32, K$32/'Funding gap'!$B$151, 0),  "")</f>
        <v>0</v>
      </c>
      <c r="L46" s="114">
        <f>IF(L$32&lt;&gt;"", IF(SUM(L$33:L45)&lt;L$32, L$32/'Funding gap'!$B$151, 0),  "")</f>
        <v>0</v>
      </c>
      <c r="M46" s="114">
        <f>IF(M$32&lt;&gt;"", IF(SUM(M$33:M45)&lt;M$32, M$32/'Funding gap'!$B$151, 0),  "")</f>
        <v>0</v>
      </c>
      <c r="N46" s="114">
        <f>IF(N$32&lt;&gt;"", IF(SUM(N$33:N45)&lt;N$32, N$32/'Funding gap'!$B$151, 0),  "")</f>
        <v>0</v>
      </c>
      <c r="O46" s="114">
        <f>IF(O$32&lt;&gt;"", IF(SUM(O$33:O45)&lt;O$32, O$32/'Funding gap'!$B$151, 0),  "")</f>
        <v>0</v>
      </c>
      <c r="P46" s="114">
        <f>IF(P$32&lt;&gt;"", IF(SUM(P$33:P45)&lt;P$32, P$32/'Funding gap'!$B$151, 0),  "")</f>
        <v>0</v>
      </c>
      <c r="Q46" s="114"/>
      <c r="R46" s="114"/>
      <c r="S46" s="114"/>
      <c r="T46" s="114"/>
      <c r="U46" s="119">
        <f t="shared" si="0"/>
        <v>0</v>
      </c>
    </row>
    <row r="47" spans="1:21">
      <c r="A47" s="195"/>
      <c r="B47" s="21">
        <v>2033</v>
      </c>
      <c r="C47" s="109"/>
      <c r="D47" s="114">
        <f>IF(D$32&lt;&gt;"", IF(SUM(D$33:D46)&lt;D$32, D$32/'Funding gap'!$B$151, 0),  "")</f>
        <v>0</v>
      </c>
      <c r="E47" s="114">
        <f>IF(E$32&lt;&gt;"", IF(SUM(E$33:E46)&lt;E$32, E$32/'Funding gap'!$B$151, 0),  "")</f>
        <v>0</v>
      </c>
      <c r="F47" s="114">
        <f>IF(F$32&lt;&gt;"", IF(SUM(F$33:F46)&lt;F$32, F$32/'Funding gap'!$B$151, 0),  "")</f>
        <v>0</v>
      </c>
      <c r="G47" s="114">
        <f>IF(G$32&lt;&gt;"", IF(SUM(G$33:G46)&lt;G$32, G$32/'Funding gap'!$B$151, 0),  "")</f>
        <v>0</v>
      </c>
      <c r="H47" s="114">
        <f>IF(H$32&lt;&gt;"", IF(SUM(H$33:H46)&lt;H$32, H$32/'Funding gap'!$B$151, 0),  "")</f>
        <v>0</v>
      </c>
      <c r="I47" s="114">
        <f>IF(I$32&lt;&gt;"", IF(SUM(I$33:I46)&lt;I$32, I$32/'Funding gap'!$B$151, 0),  "")</f>
        <v>0</v>
      </c>
      <c r="J47" s="114">
        <f>IF(J$32&lt;&gt;"", IF(SUM(J$33:J46)&lt;J$32, J$32/'Funding gap'!$B$151, 0),  "")</f>
        <v>0</v>
      </c>
      <c r="K47" s="114">
        <f>IF(K$32&lt;&gt;"", IF(SUM(K$33:K46)&lt;K$32, K$32/'Funding gap'!$B$151, 0),  "")</f>
        <v>0</v>
      </c>
      <c r="L47" s="114">
        <f>IF(L$32&lt;&gt;"", IF(SUM(L$33:L46)&lt;L$32, L$32/'Funding gap'!$B$151, 0),  "")</f>
        <v>0</v>
      </c>
      <c r="M47" s="114">
        <f>IF(M$32&lt;&gt;"", IF(SUM(M$33:M46)&lt;M$32, M$32/'Funding gap'!$B$151, 0),  "")</f>
        <v>0</v>
      </c>
      <c r="N47" s="114">
        <f>IF(N$32&lt;&gt;"", IF(SUM(N$33:N46)&lt;N$32, N$32/'Funding gap'!$B$151, 0),  "")</f>
        <v>0</v>
      </c>
      <c r="O47" s="114">
        <f>IF(O$32&lt;&gt;"", IF(SUM(O$33:O46)&lt;O$32, O$32/'Funding gap'!$B$151, 0),  "")</f>
        <v>0</v>
      </c>
      <c r="P47" s="114">
        <f>IF(P$32&lt;&gt;"", IF(SUM(P$33:P46)&lt;P$32, P$32/'Funding gap'!$B$151, 0),  "")</f>
        <v>0</v>
      </c>
      <c r="Q47" s="114">
        <f>IF(Q$32&lt;&gt;"", IF(SUM(Q$33:Q46)&lt;Q$32, Q$32/'Funding gap'!$B$151, 0),  "")</f>
        <v>0</v>
      </c>
      <c r="R47" s="114"/>
      <c r="S47" s="114"/>
      <c r="T47" s="114"/>
      <c r="U47" s="119">
        <f t="shared" si="0"/>
        <v>0</v>
      </c>
    </row>
    <row r="48" spans="1:21">
      <c r="A48" s="195"/>
      <c r="B48" s="21">
        <v>2034</v>
      </c>
      <c r="C48" s="109"/>
      <c r="D48" s="114">
        <f>IF(D$32&lt;&gt;"", IF(SUM(D$33:D47)&lt;D$32, D$32/'Funding gap'!$B$151, 0),  "")</f>
        <v>0</v>
      </c>
      <c r="E48" s="114">
        <f>IF(E$32&lt;&gt;"", IF(SUM(E$33:E47)&lt;E$32, E$32/'Funding gap'!$B$151, 0),  "")</f>
        <v>0</v>
      </c>
      <c r="F48" s="114">
        <f>IF(F$32&lt;&gt;"", IF(SUM(F$33:F47)&lt;F$32, F$32/'Funding gap'!$B$151, 0),  "")</f>
        <v>0</v>
      </c>
      <c r="G48" s="114">
        <f>IF(G$32&lt;&gt;"", IF(SUM(G$33:G47)&lt;G$32, G$32/'Funding gap'!$B$151, 0),  "")</f>
        <v>0</v>
      </c>
      <c r="H48" s="114">
        <f>IF(H$32&lt;&gt;"", IF(SUM(H$33:H47)&lt;H$32, H$32/'Funding gap'!$B$151, 0),  "")</f>
        <v>0</v>
      </c>
      <c r="I48" s="114">
        <f>IF(I$32&lt;&gt;"", IF(SUM(I$33:I47)&lt;I$32, I$32/'Funding gap'!$B$151, 0),  "")</f>
        <v>0</v>
      </c>
      <c r="J48" s="114">
        <f>IF(J$32&lt;&gt;"", IF(SUM(J$33:J47)&lt;J$32, J$32/'Funding gap'!$B$151, 0),  "")</f>
        <v>0</v>
      </c>
      <c r="K48" s="114">
        <f>IF(K$32&lt;&gt;"", IF(SUM(K$33:K47)&lt;K$32, K$32/'Funding gap'!$B$151, 0),  "")</f>
        <v>0</v>
      </c>
      <c r="L48" s="114">
        <f>IF(L$32&lt;&gt;"", IF(SUM(L$33:L47)&lt;L$32, L$32/'Funding gap'!$B$151, 0),  "")</f>
        <v>0</v>
      </c>
      <c r="M48" s="114">
        <f>IF(M$32&lt;&gt;"", IF(SUM(M$33:M47)&lt;M$32, M$32/'Funding gap'!$B$151, 0),  "")</f>
        <v>0</v>
      </c>
      <c r="N48" s="114">
        <f>IF(N$32&lt;&gt;"", IF(SUM(N$33:N47)&lt;N$32, N$32/'Funding gap'!$B$151, 0),  "")</f>
        <v>0</v>
      </c>
      <c r="O48" s="114">
        <f>IF(O$32&lt;&gt;"", IF(SUM(O$33:O47)&lt;O$32, O$32/'Funding gap'!$B$151, 0),  "")</f>
        <v>0</v>
      </c>
      <c r="P48" s="114">
        <f>IF(P$32&lt;&gt;"", IF(SUM(P$33:P47)&lt;P$32, P$32/'Funding gap'!$B$151, 0),  "")</f>
        <v>0</v>
      </c>
      <c r="Q48" s="114">
        <f>IF(Q$32&lt;&gt;"", IF(SUM(Q$33:Q47)&lt;Q$32, Q$32/'Funding gap'!$B$151, 0),  "")</f>
        <v>0</v>
      </c>
      <c r="R48" s="114">
        <f>IF(R$32&lt;&gt;"", IF(SUM(R$33:R47)&lt;R$32, R$32/'Funding gap'!$B$151, 0),  "")</f>
        <v>0</v>
      </c>
      <c r="S48" s="114"/>
      <c r="T48" s="114"/>
      <c r="U48" s="119">
        <f t="shared" si="0"/>
        <v>0</v>
      </c>
    </row>
    <row r="49" spans="1:21">
      <c r="A49" s="195"/>
      <c r="B49" s="21">
        <v>2035</v>
      </c>
      <c r="C49" s="109"/>
      <c r="D49" s="114">
        <f>IF(D$32&lt;&gt;"", IF(SUM(D$33:D48)&lt;D$32, D$32/'Funding gap'!$B$151, 0),  "")</f>
        <v>0</v>
      </c>
      <c r="E49" s="114">
        <f>IF(E$32&lt;&gt;"", IF(SUM(E$33:E48)&lt;E$32, E$32/'Funding gap'!$B$151, 0),  "")</f>
        <v>0</v>
      </c>
      <c r="F49" s="114">
        <f>IF(F$32&lt;&gt;"", IF(SUM(F$33:F48)&lt;F$32, F$32/'Funding gap'!$B$151, 0),  "")</f>
        <v>0</v>
      </c>
      <c r="G49" s="114">
        <f>IF(G$32&lt;&gt;"", IF(SUM(G$33:G48)&lt;G$32, G$32/'Funding gap'!$B$151, 0),  "")</f>
        <v>0</v>
      </c>
      <c r="H49" s="114">
        <f>IF(H$32&lt;&gt;"", IF(SUM(H$33:H48)&lt;H$32, H$32/'Funding gap'!$B$151, 0),  "")</f>
        <v>0</v>
      </c>
      <c r="I49" s="114">
        <f>IF(I$32&lt;&gt;"", IF(SUM(I$33:I48)&lt;I$32, I$32/'Funding gap'!$B$151, 0),  "")</f>
        <v>0</v>
      </c>
      <c r="J49" s="114">
        <f>IF(J$32&lt;&gt;"", IF(SUM(J$33:J48)&lt;J$32, J$32/'Funding gap'!$B$151, 0),  "")</f>
        <v>0</v>
      </c>
      <c r="K49" s="114">
        <f>IF(K$32&lt;&gt;"", IF(SUM(K$33:K48)&lt;K$32, K$32/'Funding gap'!$B$151, 0),  "")</f>
        <v>0</v>
      </c>
      <c r="L49" s="114">
        <f>IF(L$32&lt;&gt;"", IF(SUM(L$33:L48)&lt;L$32, L$32/'Funding gap'!$B$151, 0),  "")</f>
        <v>0</v>
      </c>
      <c r="M49" s="114">
        <f>IF(M$32&lt;&gt;"", IF(SUM(M$33:M48)&lt;M$32, M$32/'Funding gap'!$B$151, 0),  "")</f>
        <v>0</v>
      </c>
      <c r="N49" s="114">
        <f>IF(N$32&lt;&gt;"", IF(SUM(N$33:N48)&lt;N$32, N$32/'Funding gap'!$B$151, 0),  "")</f>
        <v>0</v>
      </c>
      <c r="O49" s="114">
        <f>IF(O$32&lt;&gt;"", IF(SUM(O$33:O48)&lt;O$32, O$32/'Funding gap'!$B$151, 0),  "")</f>
        <v>0</v>
      </c>
      <c r="P49" s="114">
        <f>IF(P$32&lt;&gt;"", IF(SUM(P$33:P48)&lt;P$32, P$32/'Funding gap'!$B$151, 0),  "")</f>
        <v>0</v>
      </c>
      <c r="Q49" s="114">
        <f>IF(Q$32&lt;&gt;"", IF(SUM(Q$33:Q48)&lt;Q$32, Q$32/'Funding gap'!$B$151, 0),  "")</f>
        <v>0</v>
      </c>
      <c r="R49" s="114">
        <f>IF(R$32&lt;&gt;"", IF(SUM(R$33:R48)&lt;R$32, R$32/'Funding gap'!$B$151, 0),  "")</f>
        <v>0</v>
      </c>
      <c r="S49" s="114">
        <f>IF(S$32&lt;&gt;"", IF(SUM(S$33:S48)&lt;S$32, S$32/'Funding gap'!$B$151, 0),  "")</f>
        <v>0</v>
      </c>
      <c r="T49" s="114"/>
      <c r="U49" s="119">
        <f t="shared" si="0"/>
        <v>0</v>
      </c>
    </row>
    <row r="50" spans="1:21">
      <c r="A50" s="196"/>
      <c r="B50" s="110">
        <v>2036</v>
      </c>
      <c r="C50" s="111"/>
      <c r="D50" s="115">
        <f>IF(D$32&lt;&gt;"", IF(SUM(D$33:D49)&lt;D$32, D$32/'Funding gap'!$B$151, 0),  "")</f>
        <v>0</v>
      </c>
      <c r="E50" s="115">
        <f>IF(E$32&lt;&gt;"", IF(SUM(E$33:E49)&lt;E$32, E$32/'Funding gap'!$B$151, 0),  "")</f>
        <v>0</v>
      </c>
      <c r="F50" s="115">
        <f>IF(F$32&lt;&gt;"", IF(SUM(F$33:F49)&lt;F$32, F$32/'Funding gap'!$B$151, 0),  "")</f>
        <v>0</v>
      </c>
      <c r="G50" s="115">
        <f>IF(G$32&lt;&gt;"", IF(SUM(G$33:G49)&lt;G$32, G$32/'Funding gap'!$B$151, 0),  "")</f>
        <v>0</v>
      </c>
      <c r="H50" s="115">
        <f>IF(H$32&lt;&gt;"", IF(SUM(H$33:H49)&lt;H$32, H$32/'Funding gap'!$B$151, 0),  "")</f>
        <v>0</v>
      </c>
      <c r="I50" s="115">
        <f>IF(I$32&lt;&gt;"", IF(SUM(I$33:I49)&lt;I$32, I$32/'Funding gap'!$B$151, 0),  "")</f>
        <v>0</v>
      </c>
      <c r="J50" s="115">
        <f>IF(J$32&lt;&gt;"", IF(SUM(J$33:J49)&lt;J$32, J$32/'Funding gap'!$B$151, 0),  "")</f>
        <v>0</v>
      </c>
      <c r="K50" s="115">
        <f>IF(K$32&lt;&gt;"", IF(SUM(K$33:K49)&lt;K$32, K$32/'Funding gap'!$B$151, 0),  "")</f>
        <v>0</v>
      </c>
      <c r="L50" s="115">
        <f>IF(L$32&lt;&gt;"", IF(SUM(L$33:L49)&lt;L$32, L$32/'Funding gap'!$B$151, 0),  "")</f>
        <v>0</v>
      </c>
      <c r="M50" s="115">
        <f>IF(M$32&lt;&gt;"", IF(SUM(M$33:M49)&lt;M$32, M$32/'Funding gap'!$B$151, 0),  "")</f>
        <v>0</v>
      </c>
      <c r="N50" s="115">
        <f>IF(N$32&lt;&gt;"", IF(SUM(N$33:N49)&lt;N$32, N$32/'Funding gap'!$B$151, 0),  "")</f>
        <v>0</v>
      </c>
      <c r="O50" s="115">
        <f>IF(O$32&lt;&gt;"", IF(SUM(O$33:O49)&lt;O$32, O$32/'Funding gap'!$B$151, 0),  "")</f>
        <v>0</v>
      </c>
      <c r="P50" s="115">
        <f>IF(P$32&lt;&gt;"", IF(SUM(P$33:P49)&lt;P$32, P$32/'Funding gap'!$B$151, 0),  "")</f>
        <v>0</v>
      </c>
      <c r="Q50" s="115">
        <f>IF(Q$32&lt;&gt;"", IF(SUM(Q$33:Q49)&lt;Q$32, Q$32/'Funding gap'!$B$151, 0),  "")</f>
        <v>0</v>
      </c>
      <c r="R50" s="115">
        <f>IF(R$32&lt;&gt;"", IF(SUM(R$33:R49)&lt;R$32, R$32/'Funding gap'!$B$151, 0),  "")</f>
        <v>0</v>
      </c>
      <c r="S50" s="115">
        <f>IF(S$32&lt;&gt;"", IF(SUM(S$33:S49)&lt;S$32, S$32/'Funding gap'!$B$151, 0),  "")</f>
        <v>0</v>
      </c>
      <c r="T50" s="115">
        <f>IF(T$32&lt;&gt;"", IF(SUM(T$33:T49)&lt;T$32, T$32/'Funding gap'!$B$151, 0),  "")</f>
        <v>0</v>
      </c>
      <c r="U50" s="119">
        <f t="shared" si="0"/>
        <v>0</v>
      </c>
    </row>
    <row r="51" spans="1:21">
      <c r="A51" s="21" t="s">
        <v>145</v>
      </c>
      <c r="D51" s="114">
        <f>IF(D32&lt;&gt;"", D32-SUM(D34:D50), "")</f>
        <v>0</v>
      </c>
      <c r="E51" s="114">
        <f t="shared" ref="E51:T51" si="1">IF(E32&lt;&gt;"", E32-SUM(E34:E50), "")</f>
        <v>0</v>
      </c>
      <c r="F51" s="114">
        <f t="shared" si="1"/>
        <v>0</v>
      </c>
      <c r="G51" s="114">
        <f t="shared" si="1"/>
        <v>0</v>
      </c>
      <c r="H51" s="114">
        <f t="shared" si="1"/>
        <v>0</v>
      </c>
      <c r="I51" s="114">
        <f t="shared" si="1"/>
        <v>0</v>
      </c>
      <c r="J51" s="114">
        <f t="shared" si="1"/>
        <v>0</v>
      </c>
      <c r="K51" s="114">
        <f t="shared" si="1"/>
        <v>0</v>
      </c>
      <c r="L51" s="114">
        <f t="shared" si="1"/>
        <v>0</v>
      </c>
      <c r="M51" s="114">
        <f t="shared" si="1"/>
        <v>0</v>
      </c>
      <c r="N51" s="114">
        <f t="shared" si="1"/>
        <v>0</v>
      </c>
      <c r="O51" s="114">
        <f t="shared" si="1"/>
        <v>0</v>
      </c>
      <c r="P51" s="114">
        <f t="shared" si="1"/>
        <v>0</v>
      </c>
      <c r="Q51" s="114">
        <f t="shared" si="1"/>
        <v>0</v>
      </c>
      <c r="R51" s="114">
        <f t="shared" si="1"/>
        <v>0</v>
      </c>
      <c r="S51" s="114">
        <f t="shared" si="1"/>
        <v>0</v>
      </c>
      <c r="T51" s="114">
        <f t="shared" si="1"/>
        <v>0</v>
      </c>
    </row>
    <row r="52" spans="1:21">
      <c r="A52" s="21" t="s">
        <v>146</v>
      </c>
      <c r="T52" s="114" t="str">
        <f>IF(SUM(D51:T51)&gt;0,SUM(D51:T51),"")</f>
        <v/>
      </c>
    </row>
    <row r="54" spans="1:21">
      <c r="A54" s="85" t="s">
        <v>150</v>
      </c>
    </row>
    <row r="55" spans="1:21" ht="6" customHeight="1">
      <c r="A55" s="85"/>
    </row>
    <row r="56" spans="1:21" ht="51.5" customHeight="1">
      <c r="A56" s="122" t="s">
        <v>130</v>
      </c>
      <c r="B56" s="192" t="s">
        <v>164</v>
      </c>
      <c r="C56" s="192"/>
      <c r="D56" s="192"/>
      <c r="E56" s="192"/>
      <c r="F56" s="192"/>
      <c r="G56" s="192"/>
      <c r="H56" s="192"/>
      <c r="I56" s="192"/>
      <c r="J56" s="192"/>
      <c r="K56" s="192"/>
      <c r="L56" s="192"/>
      <c r="M56" s="192"/>
      <c r="N56" s="192"/>
      <c r="O56" s="192"/>
      <c r="P56" s="192"/>
      <c r="Q56" s="192"/>
      <c r="R56" s="192"/>
      <c r="S56" s="192"/>
      <c r="T56" s="192"/>
    </row>
    <row r="57" spans="1:21" ht="9.5" customHeight="1">
      <c r="A57" s="122"/>
      <c r="B57" s="122"/>
      <c r="C57" s="122"/>
      <c r="D57" s="122"/>
      <c r="E57" s="122"/>
      <c r="F57" s="122"/>
      <c r="G57" s="122"/>
      <c r="H57" s="122"/>
    </row>
    <row r="58" spans="1:21">
      <c r="A58" s="122" t="s">
        <v>131</v>
      </c>
      <c r="B58" s="167"/>
      <c r="C58" s="168">
        <f>C$31</f>
        <v>2021</v>
      </c>
      <c r="D58" s="168">
        <f t="shared" ref="D58:U58" si="2">D$31</f>
        <v>2022</v>
      </c>
      <c r="E58" s="168">
        <f t="shared" si="2"/>
        <v>2023</v>
      </c>
      <c r="F58" s="168">
        <f t="shared" si="2"/>
        <v>2024</v>
      </c>
      <c r="G58" s="168">
        <f t="shared" si="2"/>
        <v>2025</v>
      </c>
      <c r="H58" s="168">
        <f t="shared" si="2"/>
        <v>2026</v>
      </c>
      <c r="I58" s="168">
        <f t="shared" si="2"/>
        <v>2027</v>
      </c>
      <c r="J58" s="168">
        <f t="shared" si="2"/>
        <v>2028</v>
      </c>
      <c r="K58" s="168">
        <f t="shared" si="2"/>
        <v>2029</v>
      </c>
      <c r="L58" s="168">
        <f t="shared" si="2"/>
        <v>2030</v>
      </c>
      <c r="M58" s="168">
        <f t="shared" si="2"/>
        <v>2031</v>
      </c>
      <c r="N58" s="168">
        <f t="shared" si="2"/>
        <v>2032</v>
      </c>
      <c r="O58" s="168">
        <f t="shared" si="2"/>
        <v>2033</v>
      </c>
      <c r="P58" s="168">
        <f t="shared" si="2"/>
        <v>2034</v>
      </c>
      <c r="Q58" s="168">
        <f t="shared" si="2"/>
        <v>2035</v>
      </c>
      <c r="R58" s="168">
        <f t="shared" si="2"/>
        <v>2036</v>
      </c>
      <c r="S58" s="168">
        <f t="shared" si="2"/>
        <v>2037</v>
      </c>
      <c r="T58" s="168">
        <f t="shared" si="2"/>
        <v>2038</v>
      </c>
      <c r="U58" s="168" t="str">
        <f t="shared" si="2"/>
        <v>Yearly depreciation</v>
      </c>
    </row>
    <row r="59" spans="1:21">
      <c r="A59" s="123" t="s">
        <v>148</v>
      </c>
      <c r="C59" s="112">
        <f>'Funding gap'!C32</f>
        <v>0</v>
      </c>
      <c r="D59" s="112">
        <f>'Funding gap'!D32</f>
        <v>0</v>
      </c>
      <c r="E59" s="112">
        <f>'Funding gap'!E32</f>
        <v>0</v>
      </c>
      <c r="F59" s="112">
        <f>'Funding gap'!F32</f>
        <v>0</v>
      </c>
      <c r="G59" s="112">
        <f>'Funding gap'!G32</f>
        <v>0</v>
      </c>
      <c r="H59" s="112">
        <f>'Funding gap'!H32</f>
        <v>0</v>
      </c>
      <c r="I59" s="112">
        <f>'Funding gap'!I32</f>
        <v>0</v>
      </c>
      <c r="J59" s="112">
        <f>'Funding gap'!J32</f>
        <v>0</v>
      </c>
      <c r="K59" s="112">
        <f>'Funding gap'!K32</f>
        <v>0</v>
      </c>
      <c r="L59" s="112">
        <f>'Funding gap'!L32</f>
        <v>0</v>
      </c>
      <c r="M59" s="112">
        <f>'Funding gap'!M32</f>
        <v>0</v>
      </c>
      <c r="N59" s="112">
        <f>'Funding gap'!N32</f>
        <v>0</v>
      </c>
      <c r="O59" s="112">
        <f>'Funding gap'!O32</f>
        <v>0</v>
      </c>
      <c r="P59" s="112">
        <f>'Funding gap'!P32</f>
        <v>0</v>
      </c>
      <c r="Q59" s="112">
        <f>'Funding gap'!Q32</f>
        <v>0</v>
      </c>
      <c r="R59" s="112">
        <f>'Funding gap'!R32</f>
        <v>0</v>
      </c>
      <c r="S59" s="112">
        <f>'Funding gap'!S32</f>
        <v>0</v>
      </c>
      <c r="T59" s="112">
        <f>'Funding gap'!T32</f>
        <v>0</v>
      </c>
    </row>
    <row r="60" spans="1:21">
      <c r="A60" s="193" t="s">
        <v>19</v>
      </c>
      <c r="B60" s="21">
        <v>2019</v>
      </c>
      <c r="D60" s="109"/>
      <c r="E60" s="109"/>
      <c r="F60" s="109"/>
      <c r="G60" s="109"/>
      <c r="H60" s="109"/>
      <c r="I60" s="109"/>
      <c r="J60" s="109"/>
      <c r="K60" s="109"/>
      <c r="L60" s="109"/>
      <c r="M60" s="109"/>
      <c r="N60" s="109"/>
      <c r="O60" s="109"/>
      <c r="P60" s="109"/>
      <c r="Q60" s="109"/>
      <c r="R60" s="109"/>
      <c r="S60" s="109"/>
      <c r="T60" s="109"/>
      <c r="U60" s="118" t="str">
        <f>IF(SUM(D60:T60)&gt;0, SUM(D60:T60),"")</f>
        <v/>
      </c>
    </row>
    <row r="61" spans="1:21">
      <c r="A61" s="193"/>
      <c r="B61" s="21">
        <v>2020</v>
      </c>
      <c r="C61" s="109"/>
      <c r="D61" s="114">
        <f>IF(D$59&lt;&gt;"", IF(SUM(D$60:D60)&lt;D$59, D$59/'Funding gap'!$B$152, 0),  "")</f>
        <v>0</v>
      </c>
      <c r="E61" s="114"/>
      <c r="F61" s="114"/>
      <c r="G61" s="114"/>
      <c r="H61" s="114"/>
      <c r="I61" s="114"/>
      <c r="J61" s="114"/>
      <c r="K61" s="114"/>
      <c r="L61" s="114"/>
      <c r="M61" s="114"/>
      <c r="N61" s="114"/>
      <c r="O61" s="114"/>
      <c r="P61" s="114"/>
      <c r="Q61" s="114"/>
      <c r="R61" s="114"/>
      <c r="S61" s="114"/>
      <c r="T61" s="114"/>
      <c r="U61" s="119">
        <f>SUM(D61:T61)</f>
        <v>0</v>
      </c>
    </row>
    <row r="62" spans="1:21">
      <c r="A62" s="193"/>
      <c r="B62" s="21">
        <v>2021</v>
      </c>
      <c r="C62" s="109"/>
      <c r="D62" s="114">
        <f>IF(D$59&lt;&gt;"", IF(SUM(D$60:D61)&lt;D$59, D$59/'Funding gap'!$B$152, 0),  "")</f>
        <v>0</v>
      </c>
      <c r="E62" s="114">
        <f>IF(E$59&lt;&gt;"", IF(SUM(E$60:E61)&lt;E$59, E$59/'Funding gap'!$B$152, 0),  "")</f>
        <v>0</v>
      </c>
      <c r="F62" s="114"/>
      <c r="G62" s="114"/>
      <c r="H62" s="114"/>
      <c r="I62" s="114"/>
      <c r="J62" s="114"/>
      <c r="K62" s="114"/>
      <c r="L62" s="114"/>
      <c r="M62" s="114"/>
      <c r="N62" s="114"/>
      <c r="O62" s="114"/>
      <c r="P62" s="114"/>
      <c r="Q62" s="114"/>
      <c r="R62" s="114"/>
      <c r="S62" s="114"/>
      <c r="T62" s="114"/>
      <c r="U62" s="119">
        <f t="shared" ref="U62:U77" si="3">SUM(D62:T62)</f>
        <v>0</v>
      </c>
    </row>
    <row r="63" spans="1:21">
      <c r="A63" s="193"/>
      <c r="B63" s="21">
        <v>2022</v>
      </c>
      <c r="C63" s="109"/>
      <c r="D63" s="114">
        <f>IF(D$59&lt;&gt;"", IF(SUM(D$60:D62)&lt;D$59, D$59/'Funding gap'!$B$152, 0),  "")</f>
        <v>0</v>
      </c>
      <c r="E63" s="114">
        <f>IF(E$59&lt;&gt;"", IF(SUM(E$60:E62)&lt;E$59, E$59/'Funding gap'!$B$152, 0),  "")</f>
        <v>0</v>
      </c>
      <c r="F63" s="114">
        <f>IF(F$59&lt;&gt;"", IF(SUM(F$60:F62)&lt;F$59, F$59/'Funding gap'!$B$152, 0),  "")</f>
        <v>0</v>
      </c>
      <c r="G63" s="114"/>
      <c r="H63" s="114"/>
      <c r="I63" s="114"/>
      <c r="J63" s="114"/>
      <c r="K63" s="114"/>
      <c r="L63" s="114"/>
      <c r="M63" s="114"/>
      <c r="N63" s="114"/>
      <c r="O63" s="114"/>
      <c r="P63" s="114"/>
      <c r="Q63" s="114"/>
      <c r="R63" s="114"/>
      <c r="S63" s="114"/>
      <c r="T63" s="114"/>
      <c r="U63" s="119">
        <f t="shared" si="3"/>
        <v>0</v>
      </c>
    </row>
    <row r="64" spans="1:21">
      <c r="A64" s="193"/>
      <c r="B64" s="21">
        <v>2023</v>
      </c>
      <c r="C64" s="109"/>
      <c r="D64" s="114">
        <f>IF(D$59&lt;&gt;"", IF(SUM(D$60:D63)&lt;D$59, D$59/'Funding gap'!$B$152, 0),  "")</f>
        <v>0</v>
      </c>
      <c r="E64" s="114">
        <f>IF(E$59&lt;&gt;"", IF(SUM(E$60:E63)&lt;E$59, E$59/'Funding gap'!$B$152, 0),  "")</f>
        <v>0</v>
      </c>
      <c r="F64" s="114">
        <f>IF(F$59&lt;&gt;"", IF(SUM(F$60:F63)&lt;F$59, F$59/'Funding gap'!$B$152, 0),  "")</f>
        <v>0</v>
      </c>
      <c r="G64" s="114">
        <f>IF(G$59&lt;&gt;"", IF(SUM(G$60:G63)&lt;G$59, G$59/'Funding gap'!$B$152, 0),  "")</f>
        <v>0</v>
      </c>
      <c r="H64" s="114"/>
      <c r="I64" s="114"/>
      <c r="J64" s="114"/>
      <c r="K64" s="114"/>
      <c r="L64" s="114"/>
      <c r="M64" s="114"/>
      <c r="N64" s="114"/>
      <c r="O64" s="114"/>
      <c r="P64" s="114"/>
      <c r="Q64" s="114"/>
      <c r="R64" s="114"/>
      <c r="S64" s="114"/>
      <c r="T64" s="114"/>
      <c r="U64" s="119">
        <f t="shared" si="3"/>
        <v>0</v>
      </c>
    </row>
    <row r="65" spans="1:21">
      <c r="A65" s="193"/>
      <c r="B65" s="21">
        <v>2024</v>
      </c>
      <c r="C65" s="109"/>
      <c r="D65" s="114">
        <f>IF(D$59&lt;&gt;"", IF(SUM(D$60:D64)&lt;D$59, D$59/'Funding gap'!$B$152, 0),  "")</f>
        <v>0</v>
      </c>
      <c r="E65" s="114">
        <f>IF(E$59&lt;&gt;"", IF(SUM(E$60:E64)&lt;E$59, E$59/'Funding gap'!$B$152, 0),  "")</f>
        <v>0</v>
      </c>
      <c r="F65" s="114">
        <f>IF(F$59&lt;&gt;"", IF(SUM(F$60:F64)&lt;F$59, F$59/'Funding gap'!$B$152, 0),  "")</f>
        <v>0</v>
      </c>
      <c r="G65" s="114">
        <f>IF(G$59&lt;&gt;"", IF(SUM(G$60:G64)&lt;G$59, G$59/'Funding gap'!$B$152, 0),  "")</f>
        <v>0</v>
      </c>
      <c r="H65" s="114">
        <f>IF(H$59&lt;&gt;"", IF(SUM(H$60:H64)&lt;H$59, H$59/'Funding gap'!$B$152, 0),  "")</f>
        <v>0</v>
      </c>
      <c r="I65" s="114"/>
      <c r="J65" s="114"/>
      <c r="K65" s="114"/>
      <c r="L65" s="114"/>
      <c r="M65" s="114"/>
      <c r="N65" s="114"/>
      <c r="O65" s="114"/>
      <c r="P65" s="114"/>
      <c r="Q65" s="114"/>
      <c r="R65" s="114"/>
      <c r="S65" s="114"/>
      <c r="T65" s="114"/>
      <c r="U65" s="119">
        <f t="shared" si="3"/>
        <v>0</v>
      </c>
    </row>
    <row r="66" spans="1:21">
      <c r="A66" s="193"/>
      <c r="B66" s="21">
        <v>2025</v>
      </c>
      <c r="C66" s="109"/>
      <c r="D66" s="114">
        <f>IF(D$59&lt;&gt;"", IF(SUM(D$60:D65)&lt;D$59, D$59/'Funding gap'!$B$152, 0),  "")</f>
        <v>0</v>
      </c>
      <c r="E66" s="114">
        <f>IF(E$59&lt;&gt;"", IF(SUM(E$60:E65)&lt;E$59, E$59/'Funding gap'!$B$152, 0),  "")</f>
        <v>0</v>
      </c>
      <c r="F66" s="114">
        <f>IF(F$59&lt;&gt;"", IF(SUM(F$60:F65)&lt;F$59, F$59/'Funding gap'!$B$152, 0),  "")</f>
        <v>0</v>
      </c>
      <c r="G66" s="114">
        <f>IF(G$59&lt;&gt;"", IF(SUM(G$60:G65)&lt;G$59, G$59/'Funding gap'!$B$152, 0),  "")</f>
        <v>0</v>
      </c>
      <c r="H66" s="114">
        <f>IF(H$59&lt;&gt;"", IF(SUM(H$60:H65)&lt;H$59, H$59/'Funding gap'!$B$152, 0),  "")</f>
        <v>0</v>
      </c>
      <c r="I66" s="114">
        <f>IF(I$59&lt;&gt;"", IF(SUM(I$60:I65)&lt;I$59, I$59/'Funding gap'!$B$152, 0),  "")</f>
        <v>0</v>
      </c>
      <c r="J66" s="114"/>
      <c r="K66" s="114"/>
      <c r="L66" s="114"/>
      <c r="M66" s="114"/>
      <c r="N66" s="114"/>
      <c r="O66" s="114"/>
      <c r="P66" s="114"/>
      <c r="Q66" s="114"/>
      <c r="R66" s="114"/>
      <c r="S66" s="114"/>
      <c r="T66" s="114"/>
      <c r="U66" s="119">
        <f t="shared" si="3"/>
        <v>0</v>
      </c>
    </row>
    <row r="67" spans="1:21">
      <c r="A67" s="193"/>
      <c r="B67" s="21">
        <v>2026</v>
      </c>
      <c r="C67" s="109"/>
      <c r="D67" s="114">
        <f>IF(D$59&lt;&gt;"", IF(SUM(D$60:D66)&lt;D$59, D$59/'Funding gap'!$B$152, 0),  "")</f>
        <v>0</v>
      </c>
      <c r="E67" s="114">
        <f>IF(E$59&lt;&gt;"", IF(SUM(E$60:E66)&lt;E$59, E$59/'Funding gap'!$B$152, 0),  "")</f>
        <v>0</v>
      </c>
      <c r="F67" s="114">
        <f>IF(F$59&lt;&gt;"", IF(SUM(F$60:F66)&lt;F$59, F$59/'Funding gap'!$B$152, 0),  "")</f>
        <v>0</v>
      </c>
      <c r="G67" s="114">
        <f>IF(G$59&lt;&gt;"", IF(SUM(G$60:G66)&lt;G$59, G$59/'Funding gap'!$B$152, 0),  "")</f>
        <v>0</v>
      </c>
      <c r="H67" s="114">
        <f>IF(H$59&lt;&gt;"", IF(SUM(H$60:H66)&lt;H$59, H$59/'Funding gap'!$B$152, 0),  "")</f>
        <v>0</v>
      </c>
      <c r="I67" s="114">
        <f>IF(I$59&lt;&gt;"", IF(SUM(I$60:I66)&lt;I$59, I$59/'Funding gap'!$B$152, 0),  "")</f>
        <v>0</v>
      </c>
      <c r="J67" s="114">
        <f>IF(J$59&lt;&gt;"", IF(SUM(J$60:J66)&lt;J$59, J$59/'Funding gap'!$B$152, 0),  "")</f>
        <v>0</v>
      </c>
      <c r="K67" s="114"/>
      <c r="L67" s="114"/>
      <c r="M67" s="114"/>
      <c r="N67" s="114"/>
      <c r="O67" s="114"/>
      <c r="P67" s="114"/>
      <c r="Q67" s="114"/>
      <c r="R67" s="114"/>
      <c r="S67" s="114"/>
      <c r="T67" s="114"/>
      <c r="U67" s="119">
        <f t="shared" si="3"/>
        <v>0</v>
      </c>
    </row>
    <row r="68" spans="1:21">
      <c r="A68" s="193"/>
      <c r="B68" s="21">
        <v>2027</v>
      </c>
      <c r="C68" s="109"/>
      <c r="D68" s="114">
        <f>IF(D$59&lt;&gt;"", IF(SUM(D$60:D67)&lt;D$59, D$59/'Funding gap'!$B$152, 0),  "")</f>
        <v>0</v>
      </c>
      <c r="E68" s="114">
        <f>IF(E$59&lt;&gt;"", IF(SUM(E$60:E67)&lt;E$59, E$59/'Funding gap'!$B$152, 0),  "")</f>
        <v>0</v>
      </c>
      <c r="F68" s="114">
        <f>IF(F$59&lt;&gt;"", IF(SUM(F$60:F67)&lt;F$59, F$59/'Funding gap'!$B$152, 0),  "")</f>
        <v>0</v>
      </c>
      <c r="G68" s="114">
        <f>IF(G$59&lt;&gt;"", IF(SUM(G$60:G67)&lt;G$59, G$59/'Funding gap'!$B$152, 0),  "")</f>
        <v>0</v>
      </c>
      <c r="H68" s="114">
        <f>IF(H$59&lt;&gt;"", IF(SUM(H$60:H67)&lt;H$59, H$59/'Funding gap'!$B$152, 0),  "")</f>
        <v>0</v>
      </c>
      <c r="I68" s="114">
        <f>IF(I$59&lt;&gt;"", IF(SUM(I$60:I67)&lt;I$59, I$59/'Funding gap'!$B$152, 0),  "")</f>
        <v>0</v>
      </c>
      <c r="J68" s="114">
        <f>IF(J$59&lt;&gt;"", IF(SUM(J$60:J67)&lt;J$59, J$59/'Funding gap'!$B$152, 0),  "")</f>
        <v>0</v>
      </c>
      <c r="K68" s="114">
        <f>IF(K$59&lt;&gt;"", IF(SUM(K$60:K67)&lt;K$59, K$59/'Funding gap'!$B$152, 0),  "")</f>
        <v>0</v>
      </c>
      <c r="L68" s="114"/>
      <c r="M68" s="114"/>
      <c r="N68" s="114"/>
      <c r="O68" s="114"/>
      <c r="P68" s="114"/>
      <c r="Q68" s="114"/>
      <c r="R68" s="114"/>
      <c r="S68" s="114"/>
      <c r="T68" s="114"/>
      <c r="U68" s="119">
        <f t="shared" si="3"/>
        <v>0</v>
      </c>
    </row>
    <row r="69" spans="1:21">
      <c r="A69" s="193"/>
      <c r="B69" s="21">
        <v>2028</v>
      </c>
      <c r="C69" s="109"/>
      <c r="D69" s="114">
        <f>IF(D$59&lt;&gt;"", IF(SUM(D$60:D68)&lt;D$59, D$59/'Funding gap'!$B$152, 0),  "")</f>
        <v>0</v>
      </c>
      <c r="E69" s="114">
        <f>IF(E$59&lt;&gt;"", IF(SUM(E$60:E68)&lt;E$59, E$59/'Funding gap'!$B$152, 0),  "")</f>
        <v>0</v>
      </c>
      <c r="F69" s="114">
        <f>IF(F$59&lt;&gt;"", IF(SUM(F$60:F68)&lt;F$59, F$59/'Funding gap'!$B$152, 0),  "")</f>
        <v>0</v>
      </c>
      <c r="G69" s="114">
        <f>IF(G$59&lt;&gt;"", IF(SUM(G$60:G68)&lt;G$59, G$59/'Funding gap'!$B$152, 0),  "")</f>
        <v>0</v>
      </c>
      <c r="H69" s="114">
        <f>IF(H$59&lt;&gt;"", IF(SUM(H$60:H68)&lt;H$59, H$59/'Funding gap'!$B$152, 0),  "")</f>
        <v>0</v>
      </c>
      <c r="I69" s="114">
        <f>IF(I$59&lt;&gt;"", IF(SUM(I$60:I68)&lt;I$59, I$59/'Funding gap'!$B$152, 0),  "")</f>
        <v>0</v>
      </c>
      <c r="J69" s="114">
        <f>IF(J$59&lt;&gt;"", IF(SUM(J$60:J68)&lt;J$59, J$59/'Funding gap'!$B$152, 0),  "")</f>
        <v>0</v>
      </c>
      <c r="K69" s="114">
        <f>IF(K$59&lt;&gt;"", IF(SUM(K$60:K68)&lt;K$59, K$59/'Funding gap'!$B$152, 0),  "")</f>
        <v>0</v>
      </c>
      <c r="L69" s="114">
        <f>IF(L$59&lt;&gt;"", IF(SUM(L$60:L68)&lt;L$59, L$59/'Funding gap'!$B$152, 0),  "")</f>
        <v>0</v>
      </c>
      <c r="M69" s="114"/>
      <c r="N69" s="114"/>
      <c r="O69" s="114"/>
      <c r="P69" s="114"/>
      <c r="Q69" s="114"/>
      <c r="R69" s="114"/>
      <c r="S69" s="114"/>
      <c r="T69" s="114"/>
      <c r="U69" s="119">
        <f t="shared" si="3"/>
        <v>0</v>
      </c>
    </row>
    <row r="70" spans="1:21">
      <c r="A70" s="193"/>
      <c r="B70" s="21">
        <v>2029</v>
      </c>
      <c r="C70" s="109"/>
      <c r="D70" s="114">
        <f>IF(D$59&lt;&gt;"", IF(SUM(D$60:D69)&lt;D$59, D$59/'Funding gap'!$B$152, 0),  "")</f>
        <v>0</v>
      </c>
      <c r="E70" s="114">
        <f>IF(E$59&lt;&gt;"", IF(SUM(E$60:E69)&lt;E$59, E$59/'Funding gap'!$B$152, 0),  "")</f>
        <v>0</v>
      </c>
      <c r="F70" s="114">
        <f>IF(F$59&lt;&gt;"", IF(SUM(F$60:F69)&lt;F$59, F$59/'Funding gap'!$B$152, 0),  "")</f>
        <v>0</v>
      </c>
      <c r="G70" s="114">
        <f>IF(G$59&lt;&gt;"", IF(SUM(G$60:G69)&lt;G$59, G$59/'Funding gap'!$B$152, 0),  "")</f>
        <v>0</v>
      </c>
      <c r="H70" s="114">
        <f>IF(H$59&lt;&gt;"", IF(SUM(H$60:H69)&lt;H$59, H$59/'Funding gap'!$B$152, 0),  "")</f>
        <v>0</v>
      </c>
      <c r="I70" s="114">
        <f>IF(I$59&lt;&gt;"", IF(SUM(I$60:I69)&lt;I$59, I$59/'Funding gap'!$B$152, 0),  "")</f>
        <v>0</v>
      </c>
      <c r="J70" s="114">
        <f>IF(J$59&lt;&gt;"", IF(SUM(J$60:J69)&lt;J$59, J$59/'Funding gap'!$B$152, 0),  "")</f>
        <v>0</v>
      </c>
      <c r="K70" s="114">
        <f>IF(K$59&lt;&gt;"", IF(SUM(K$60:K69)&lt;K$59, K$59/'Funding gap'!$B$152, 0),  "")</f>
        <v>0</v>
      </c>
      <c r="L70" s="114">
        <f>IF(L$59&lt;&gt;"", IF(SUM(L$60:L69)&lt;L$59, L$59/'Funding gap'!$B$152, 0),  "")</f>
        <v>0</v>
      </c>
      <c r="M70" s="114">
        <f>IF(M$59&lt;&gt;"", IF(SUM(M$60:M69)&lt;M$59, M$59/'Funding gap'!$B$152, 0),  "")</f>
        <v>0</v>
      </c>
      <c r="N70" s="114"/>
      <c r="O70" s="114"/>
      <c r="P70" s="114"/>
      <c r="Q70" s="114"/>
      <c r="R70" s="114"/>
      <c r="S70" s="114"/>
      <c r="T70" s="114"/>
      <c r="U70" s="119">
        <f t="shared" si="3"/>
        <v>0</v>
      </c>
    </row>
    <row r="71" spans="1:21">
      <c r="A71" s="193"/>
      <c r="B71" s="21">
        <v>2030</v>
      </c>
      <c r="C71" s="109"/>
      <c r="D71" s="114">
        <f>IF(D$59&lt;&gt;"", IF(SUM(D$60:D70)&lt;D$59, D$59/'Funding gap'!$B$152, 0),  "")</f>
        <v>0</v>
      </c>
      <c r="E71" s="114">
        <f>IF(E$59&lt;&gt;"", IF(SUM(E$60:E70)&lt;E$59, E$59/'Funding gap'!$B$152, 0),  "")</f>
        <v>0</v>
      </c>
      <c r="F71" s="114">
        <f>IF(F$59&lt;&gt;"", IF(SUM(F$60:F70)&lt;F$59, F$59/'Funding gap'!$B$152, 0),  "")</f>
        <v>0</v>
      </c>
      <c r="G71" s="114">
        <f>IF(G$59&lt;&gt;"", IF(SUM(G$60:G70)&lt;G$59, G$59/'Funding gap'!$B$152, 0),  "")</f>
        <v>0</v>
      </c>
      <c r="H71" s="114">
        <f>IF(H$59&lt;&gt;"", IF(SUM(H$60:H70)&lt;H$59, H$59/'Funding gap'!$B$152, 0),  "")</f>
        <v>0</v>
      </c>
      <c r="I71" s="114">
        <f>IF(I$59&lt;&gt;"", IF(SUM(I$60:I70)&lt;I$59, I$59/'Funding gap'!$B$152, 0),  "")</f>
        <v>0</v>
      </c>
      <c r="J71" s="114">
        <f>IF(J$59&lt;&gt;"", IF(SUM(J$60:J70)&lt;J$59, J$59/'Funding gap'!$B$152, 0),  "")</f>
        <v>0</v>
      </c>
      <c r="K71" s="114">
        <f>IF(K$59&lt;&gt;"", IF(SUM(K$60:K70)&lt;K$59, K$59/'Funding gap'!$B$152, 0),  "")</f>
        <v>0</v>
      </c>
      <c r="L71" s="114">
        <f>IF(L$59&lt;&gt;"", IF(SUM(L$60:L70)&lt;L$59, L$59/'Funding gap'!$B$152, 0),  "")</f>
        <v>0</v>
      </c>
      <c r="M71" s="114">
        <f>IF(M$59&lt;&gt;"", IF(SUM(M$60:M70)&lt;M$59, M$59/'Funding gap'!$B$152, 0),  "")</f>
        <v>0</v>
      </c>
      <c r="N71" s="114">
        <f>IF(N$59&lt;&gt;"", IF(SUM(N$60:N70)&lt;N$59, N$59/'Funding gap'!$B$152, 0),  "")</f>
        <v>0</v>
      </c>
      <c r="O71" s="114"/>
      <c r="P71" s="114"/>
      <c r="Q71" s="114"/>
      <c r="R71" s="114"/>
      <c r="S71" s="114"/>
      <c r="T71" s="114"/>
      <c r="U71" s="119">
        <f t="shared" si="3"/>
        <v>0</v>
      </c>
    </row>
    <row r="72" spans="1:21">
      <c r="A72" s="193"/>
      <c r="B72" s="21">
        <v>2031</v>
      </c>
      <c r="C72" s="109"/>
      <c r="D72" s="114">
        <f>IF(D$59&lt;&gt;"", IF(SUM(D$60:D71)&lt;D$59, D$59/'Funding gap'!$B$152, 0),  "")</f>
        <v>0</v>
      </c>
      <c r="E72" s="114">
        <f>IF(E$59&lt;&gt;"", IF(SUM(E$60:E71)&lt;E$59, E$59/'Funding gap'!$B$152, 0),  "")</f>
        <v>0</v>
      </c>
      <c r="F72" s="114">
        <f>IF(F$59&lt;&gt;"", IF(SUM(F$60:F71)&lt;F$59, F$59/'Funding gap'!$B$152, 0),  "")</f>
        <v>0</v>
      </c>
      <c r="G72" s="114">
        <f>IF(G$59&lt;&gt;"", IF(SUM(G$60:G71)&lt;G$59, G$59/'Funding gap'!$B$152, 0),  "")</f>
        <v>0</v>
      </c>
      <c r="H72" s="114">
        <f>IF(H$59&lt;&gt;"", IF(SUM(H$60:H71)&lt;H$59, H$59/'Funding gap'!$B$152, 0),  "")</f>
        <v>0</v>
      </c>
      <c r="I72" s="114">
        <f>IF(I$59&lt;&gt;"", IF(SUM(I$60:I71)&lt;I$59, I$59/'Funding gap'!$B$152, 0),  "")</f>
        <v>0</v>
      </c>
      <c r="J72" s="114">
        <f>IF(J$59&lt;&gt;"", IF(SUM(J$60:J71)&lt;J$59, J$59/'Funding gap'!$B$152, 0),  "")</f>
        <v>0</v>
      </c>
      <c r="K72" s="114">
        <f>IF(K$59&lt;&gt;"", IF(SUM(K$60:K71)&lt;K$59, K$59/'Funding gap'!$B$152, 0),  "")</f>
        <v>0</v>
      </c>
      <c r="L72" s="114">
        <f>IF(L$59&lt;&gt;"", IF(SUM(L$60:L71)&lt;L$59, L$59/'Funding gap'!$B$152, 0),  "")</f>
        <v>0</v>
      </c>
      <c r="M72" s="114">
        <f>IF(M$59&lt;&gt;"", IF(SUM(M$60:M71)&lt;M$59, M$59/'Funding gap'!$B$152, 0),  "")</f>
        <v>0</v>
      </c>
      <c r="N72" s="114">
        <f>IF(N$59&lt;&gt;"", IF(SUM(N$60:N71)&lt;N$59, N$59/'Funding gap'!$B$152, 0),  "")</f>
        <v>0</v>
      </c>
      <c r="O72" s="114">
        <f>IF(O$59&lt;&gt;"", IF(SUM(O$60:O71)&lt;O$59, O$59/'Funding gap'!$B$152, 0),  "")</f>
        <v>0</v>
      </c>
      <c r="P72" s="114"/>
      <c r="Q72" s="114"/>
      <c r="R72" s="114"/>
      <c r="S72" s="114"/>
      <c r="T72" s="114"/>
      <c r="U72" s="119">
        <f t="shared" si="3"/>
        <v>0</v>
      </c>
    </row>
    <row r="73" spans="1:21">
      <c r="A73" s="193"/>
      <c r="B73" s="21">
        <v>2032</v>
      </c>
      <c r="C73" s="109"/>
      <c r="D73" s="114">
        <f>IF(D$59&lt;&gt;"", IF(SUM(D$60:D72)&lt;D$59, D$59/'Funding gap'!$B$152, 0),  "")</f>
        <v>0</v>
      </c>
      <c r="E73" s="114">
        <f>IF(E$59&lt;&gt;"", IF(SUM(E$60:E72)&lt;E$59, E$59/'Funding gap'!$B$152, 0),  "")</f>
        <v>0</v>
      </c>
      <c r="F73" s="114">
        <f>IF(F$59&lt;&gt;"", IF(SUM(F$60:F72)&lt;F$59, F$59/'Funding gap'!$B$152, 0),  "")</f>
        <v>0</v>
      </c>
      <c r="G73" s="114">
        <f>IF(G$59&lt;&gt;"", IF(SUM(G$60:G72)&lt;G$59, G$59/'Funding gap'!$B$152, 0),  "")</f>
        <v>0</v>
      </c>
      <c r="H73" s="114">
        <f>IF(H$59&lt;&gt;"", IF(SUM(H$60:H72)&lt;H$59, H$59/'Funding gap'!$B$152, 0),  "")</f>
        <v>0</v>
      </c>
      <c r="I73" s="114">
        <f>IF(I$59&lt;&gt;"", IF(SUM(I$60:I72)&lt;I$59, I$59/'Funding gap'!$B$152, 0),  "")</f>
        <v>0</v>
      </c>
      <c r="J73" s="114">
        <f>IF(J$59&lt;&gt;"", IF(SUM(J$60:J72)&lt;J$59, J$59/'Funding gap'!$B$152, 0),  "")</f>
        <v>0</v>
      </c>
      <c r="K73" s="114">
        <f>IF(K$59&lt;&gt;"", IF(SUM(K$60:K72)&lt;K$59, K$59/'Funding gap'!$B$152, 0),  "")</f>
        <v>0</v>
      </c>
      <c r="L73" s="114">
        <f>IF(L$59&lt;&gt;"", IF(SUM(L$60:L72)&lt;L$59, L$59/'Funding gap'!$B$152, 0),  "")</f>
        <v>0</v>
      </c>
      <c r="M73" s="114">
        <f>IF(M$59&lt;&gt;"", IF(SUM(M$60:M72)&lt;M$59, M$59/'Funding gap'!$B$152, 0),  "")</f>
        <v>0</v>
      </c>
      <c r="N73" s="114">
        <f>IF(N$59&lt;&gt;"", IF(SUM(N$60:N72)&lt;N$59, N$59/'Funding gap'!$B$152, 0),  "")</f>
        <v>0</v>
      </c>
      <c r="O73" s="114">
        <f>IF(O$59&lt;&gt;"", IF(SUM(O$60:O72)&lt;O$59, O$59/'Funding gap'!$B$152, 0),  "")</f>
        <v>0</v>
      </c>
      <c r="P73" s="114">
        <f>IF(P$59&lt;&gt;"", IF(SUM(P$60:P72)&lt;P$59, P$59/'Funding gap'!$B$152, 0),  "")</f>
        <v>0</v>
      </c>
      <c r="Q73" s="114"/>
      <c r="R73" s="114"/>
      <c r="S73" s="114"/>
      <c r="T73" s="114"/>
      <c r="U73" s="119">
        <f t="shared" si="3"/>
        <v>0</v>
      </c>
    </row>
    <row r="74" spans="1:21">
      <c r="A74" s="193"/>
      <c r="B74" s="21">
        <v>2033</v>
      </c>
      <c r="C74" s="109"/>
      <c r="D74" s="114">
        <f>IF(D$59&lt;&gt;"", IF(SUM(D$60:D73)&lt;D$59, D$59/'Funding gap'!$B$152, 0),  "")</f>
        <v>0</v>
      </c>
      <c r="E74" s="114">
        <f>IF(E$59&lt;&gt;"", IF(SUM(E$60:E73)&lt;E$59, E$59/'Funding gap'!$B$152, 0),  "")</f>
        <v>0</v>
      </c>
      <c r="F74" s="114">
        <f>IF(F$59&lt;&gt;"", IF(SUM(F$60:F73)&lt;F$59, F$59/'Funding gap'!$B$152, 0),  "")</f>
        <v>0</v>
      </c>
      <c r="G74" s="114">
        <f>IF(G$59&lt;&gt;"", IF(SUM(G$60:G73)&lt;G$59, G$59/'Funding gap'!$B$152, 0),  "")</f>
        <v>0</v>
      </c>
      <c r="H74" s="114">
        <f>IF(H$59&lt;&gt;"", IF(SUM(H$60:H73)&lt;H$59, H$59/'Funding gap'!$B$152, 0),  "")</f>
        <v>0</v>
      </c>
      <c r="I74" s="114">
        <f>IF(I$59&lt;&gt;"", IF(SUM(I$60:I73)&lt;I$59, I$59/'Funding gap'!$B$152, 0),  "")</f>
        <v>0</v>
      </c>
      <c r="J74" s="114">
        <f>IF(J$59&lt;&gt;"", IF(SUM(J$60:J73)&lt;J$59, J$59/'Funding gap'!$B$152, 0),  "")</f>
        <v>0</v>
      </c>
      <c r="K74" s="114">
        <f>IF(K$59&lt;&gt;"", IF(SUM(K$60:K73)&lt;K$59, K$59/'Funding gap'!$B$152, 0),  "")</f>
        <v>0</v>
      </c>
      <c r="L74" s="114">
        <f>IF(L$59&lt;&gt;"", IF(SUM(L$60:L73)&lt;L$59, L$59/'Funding gap'!$B$152, 0),  "")</f>
        <v>0</v>
      </c>
      <c r="M74" s="114">
        <f>IF(M$59&lt;&gt;"", IF(SUM(M$60:M73)&lt;M$59, M$59/'Funding gap'!$B$152, 0),  "")</f>
        <v>0</v>
      </c>
      <c r="N74" s="114">
        <f>IF(N$59&lt;&gt;"", IF(SUM(N$60:N73)&lt;N$59, N$59/'Funding gap'!$B$152, 0),  "")</f>
        <v>0</v>
      </c>
      <c r="O74" s="114">
        <f>IF(O$59&lt;&gt;"", IF(SUM(O$60:O73)&lt;O$59, O$59/'Funding gap'!$B$152, 0),  "")</f>
        <v>0</v>
      </c>
      <c r="P74" s="114">
        <f>IF(P$59&lt;&gt;"", IF(SUM(P$60:P73)&lt;P$59, P$59/'Funding gap'!$B$152, 0),  "")</f>
        <v>0</v>
      </c>
      <c r="Q74" s="114">
        <f>IF(Q$59&lt;&gt;"", IF(SUM(Q$60:Q73)&lt;Q$59, Q$59/'Funding gap'!$B$152, 0),  "")</f>
        <v>0</v>
      </c>
      <c r="R74" s="114"/>
      <c r="S74" s="114"/>
      <c r="T74" s="114"/>
      <c r="U74" s="119">
        <f t="shared" si="3"/>
        <v>0</v>
      </c>
    </row>
    <row r="75" spans="1:21">
      <c r="A75" s="193"/>
      <c r="B75" s="21">
        <v>2034</v>
      </c>
      <c r="C75" s="109"/>
      <c r="D75" s="114">
        <f>IF(D$59&lt;&gt;"", IF(SUM(D$60:D74)&lt;D$59, D$59/'Funding gap'!$B$152, 0),  "")</f>
        <v>0</v>
      </c>
      <c r="E75" s="114">
        <f>IF(E$59&lt;&gt;"", IF(SUM(E$60:E74)&lt;E$59, E$59/'Funding gap'!$B$152, 0),  "")</f>
        <v>0</v>
      </c>
      <c r="F75" s="114">
        <f>IF(F$59&lt;&gt;"", IF(SUM(F$60:F74)&lt;F$59, F$59/'Funding gap'!$B$152, 0),  "")</f>
        <v>0</v>
      </c>
      <c r="G75" s="114">
        <f>IF(G$59&lt;&gt;"", IF(SUM(G$60:G74)&lt;G$59, G$59/'Funding gap'!$B$152, 0),  "")</f>
        <v>0</v>
      </c>
      <c r="H75" s="114">
        <f>IF(H$59&lt;&gt;"", IF(SUM(H$60:H74)&lt;H$59, H$59/'Funding gap'!$B$152, 0),  "")</f>
        <v>0</v>
      </c>
      <c r="I75" s="114">
        <f>IF(I$59&lt;&gt;"", IF(SUM(I$60:I74)&lt;I$59, I$59/'Funding gap'!$B$152, 0),  "")</f>
        <v>0</v>
      </c>
      <c r="J75" s="114">
        <f>IF(J$59&lt;&gt;"", IF(SUM(J$60:J74)&lt;J$59, J$59/'Funding gap'!$B$152, 0),  "")</f>
        <v>0</v>
      </c>
      <c r="K75" s="114">
        <f>IF(K$59&lt;&gt;"", IF(SUM(K$60:K74)&lt;K$59, K$59/'Funding gap'!$B$152, 0),  "")</f>
        <v>0</v>
      </c>
      <c r="L75" s="114">
        <f>IF(L$59&lt;&gt;"", IF(SUM(L$60:L74)&lt;L$59, L$59/'Funding gap'!$B$152, 0),  "")</f>
        <v>0</v>
      </c>
      <c r="M75" s="114">
        <f>IF(M$59&lt;&gt;"", IF(SUM(M$60:M74)&lt;M$59, M$59/'Funding gap'!$B$152, 0),  "")</f>
        <v>0</v>
      </c>
      <c r="N75" s="114">
        <f>IF(N$59&lt;&gt;"", IF(SUM(N$60:N74)&lt;N$59, N$59/'Funding gap'!$B$152, 0),  "")</f>
        <v>0</v>
      </c>
      <c r="O75" s="114">
        <f>IF(O$59&lt;&gt;"", IF(SUM(O$60:O74)&lt;O$59, O$59/'Funding gap'!$B$152, 0),  "")</f>
        <v>0</v>
      </c>
      <c r="P75" s="114">
        <f>IF(P$59&lt;&gt;"", IF(SUM(P$60:P74)&lt;P$59, P$59/'Funding gap'!$B$152, 0),  "")</f>
        <v>0</v>
      </c>
      <c r="Q75" s="114">
        <f>IF(Q$59&lt;&gt;"", IF(SUM(Q$60:Q74)&lt;Q$59, Q$59/'Funding gap'!$B$152, 0),  "")</f>
        <v>0</v>
      </c>
      <c r="R75" s="114">
        <f>IF(R$59&lt;&gt;"", IF(SUM(R$60:R74)&lt;R$59, R$59/'Funding gap'!$B$152, 0),  "")</f>
        <v>0</v>
      </c>
      <c r="S75" s="114"/>
      <c r="T75" s="114"/>
      <c r="U75" s="119">
        <f t="shared" si="3"/>
        <v>0</v>
      </c>
    </row>
    <row r="76" spans="1:21">
      <c r="A76" s="193"/>
      <c r="B76" s="21">
        <v>2035</v>
      </c>
      <c r="C76" s="109"/>
      <c r="D76" s="114">
        <f>IF(D$59&lt;&gt;"", IF(SUM(D$60:D75)&lt;D$59, D$59/'Funding gap'!$B$152, 0),  "")</f>
        <v>0</v>
      </c>
      <c r="E76" s="114">
        <f>IF(E$59&lt;&gt;"", IF(SUM(E$60:E75)&lt;E$59, E$59/'Funding gap'!$B$152, 0),  "")</f>
        <v>0</v>
      </c>
      <c r="F76" s="114">
        <f>IF(F$59&lt;&gt;"", IF(SUM(F$60:F75)&lt;F$59, F$59/'Funding gap'!$B$152, 0),  "")</f>
        <v>0</v>
      </c>
      <c r="G76" s="114">
        <f>IF(G$59&lt;&gt;"", IF(SUM(G$60:G75)&lt;G$59, G$59/'Funding gap'!$B$152, 0),  "")</f>
        <v>0</v>
      </c>
      <c r="H76" s="114">
        <f>IF(H$59&lt;&gt;"", IF(SUM(H$60:H75)&lt;H$59, H$59/'Funding gap'!$B$152, 0),  "")</f>
        <v>0</v>
      </c>
      <c r="I76" s="114">
        <f>IF(I$59&lt;&gt;"", IF(SUM(I$60:I75)&lt;I$59, I$59/'Funding gap'!$B$152, 0),  "")</f>
        <v>0</v>
      </c>
      <c r="J76" s="114">
        <f>IF(J$59&lt;&gt;"", IF(SUM(J$60:J75)&lt;J$59, J$59/'Funding gap'!$B$152, 0),  "")</f>
        <v>0</v>
      </c>
      <c r="K76" s="114">
        <f>IF(K$59&lt;&gt;"", IF(SUM(K$60:K75)&lt;K$59, K$59/'Funding gap'!$B$152, 0),  "")</f>
        <v>0</v>
      </c>
      <c r="L76" s="114">
        <f>IF(L$59&lt;&gt;"", IF(SUM(L$60:L75)&lt;L$59, L$59/'Funding gap'!$B$152, 0),  "")</f>
        <v>0</v>
      </c>
      <c r="M76" s="114">
        <f>IF(M$59&lt;&gt;"", IF(SUM(M$60:M75)&lt;M$59, M$59/'Funding gap'!$B$152, 0),  "")</f>
        <v>0</v>
      </c>
      <c r="N76" s="114">
        <f>IF(N$59&lt;&gt;"", IF(SUM(N$60:N75)&lt;N$59, N$59/'Funding gap'!$B$152, 0),  "")</f>
        <v>0</v>
      </c>
      <c r="O76" s="114">
        <f>IF(O$59&lt;&gt;"", IF(SUM(O$60:O75)&lt;O$59, O$59/'Funding gap'!$B$152, 0),  "")</f>
        <v>0</v>
      </c>
      <c r="P76" s="114">
        <f>IF(P$59&lt;&gt;"", IF(SUM(P$60:P75)&lt;P$59, P$59/'Funding gap'!$B$152, 0),  "")</f>
        <v>0</v>
      </c>
      <c r="Q76" s="114">
        <f>IF(Q$59&lt;&gt;"", IF(SUM(Q$60:Q75)&lt;Q$59, Q$59/'Funding gap'!$B$152, 0),  "")</f>
        <v>0</v>
      </c>
      <c r="R76" s="114">
        <f>IF(R$59&lt;&gt;"", IF(SUM(R$60:R75)&lt;R$59, R$59/'Funding gap'!$B$152, 0),  "")</f>
        <v>0</v>
      </c>
      <c r="S76" s="114">
        <f>IF(S$59&lt;&gt;"", IF(SUM(S$60:S75)&lt;S$59, S$59/'Funding gap'!$B$152, 0),  "")</f>
        <v>0</v>
      </c>
      <c r="T76" s="114"/>
      <c r="U76" s="119">
        <f t="shared" si="3"/>
        <v>0</v>
      </c>
    </row>
    <row r="77" spans="1:21">
      <c r="A77" s="194"/>
      <c r="B77" s="110">
        <v>2036</v>
      </c>
      <c r="C77" s="111"/>
      <c r="D77" s="115">
        <f>IF(D$59&lt;&gt;"", IF(SUM(D$60:D76)&lt;D$59, D$59/'Funding gap'!$B$152, 0),  "")</f>
        <v>0</v>
      </c>
      <c r="E77" s="115">
        <f>IF(E$59&lt;&gt;"", IF(SUM(E$60:E76)&lt;E$59, E$59/'Funding gap'!$B$152, 0),  "")</f>
        <v>0</v>
      </c>
      <c r="F77" s="115">
        <f>IF(F$59&lt;&gt;"", IF(SUM(F$60:F76)&lt;F$59, F$59/'Funding gap'!$B$152, 0),  "")</f>
        <v>0</v>
      </c>
      <c r="G77" s="115">
        <f>IF(G$59&lt;&gt;"", IF(SUM(G$60:G76)&lt;G$59, G$59/'Funding gap'!$B$152, 0),  "")</f>
        <v>0</v>
      </c>
      <c r="H77" s="115">
        <f>IF(H$59&lt;&gt;"", IF(SUM(H$60:H76)&lt;H$59, H$59/'Funding gap'!$B$152, 0),  "")</f>
        <v>0</v>
      </c>
      <c r="I77" s="115">
        <f>IF(I$59&lt;&gt;"", IF(SUM(I$60:I76)&lt;I$59, I$59/'Funding gap'!$B$152, 0),  "")</f>
        <v>0</v>
      </c>
      <c r="J77" s="115">
        <f>IF(J$59&lt;&gt;"", IF(SUM(J$60:J76)&lt;J$59, J$59/'Funding gap'!$B$152, 0),  "")</f>
        <v>0</v>
      </c>
      <c r="K77" s="115">
        <f>IF(K$59&lt;&gt;"", IF(SUM(K$60:K76)&lt;K$59, K$59/'Funding gap'!$B$152, 0),  "")</f>
        <v>0</v>
      </c>
      <c r="L77" s="115">
        <f>IF(L$59&lt;&gt;"", IF(SUM(L$60:L76)&lt;L$59, L$59/'Funding gap'!$B$152, 0),  "")</f>
        <v>0</v>
      </c>
      <c r="M77" s="115">
        <f>IF(M$59&lt;&gt;"", IF(SUM(M$60:M76)&lt;M$59, M$59/'Funding gap'!$B$152, 0),  "")</f>
        <v>0</v>
      </c>
      <c r="N77" s="115">
        <f>IF(N$59&lt;&gt;"", IF(SUM(N$60:N76)&lt;N$59, N$59/'Funding gap'!$B$152, 0),  "")</f>
        <v>0</v>
      </c>
      <c r="O77" s="115">
        <f>IF(O$59&lt;&gt;"", IF(SUM(O$60:O76)&lt;O$59, O$59/'Funding gap'!$B$152, 0),  "")</f>
        <v>0</v>
      </c>
      <c r="P77" s="115">
        <f>IF(P$59&lt;&gt;"", IF(SUM(P$60:P76)&lt;P$59, P$59/'Funding gap'!$B$152, 0),  "")</f>
        <v>0</v>
      </c>
      <c r="Q77" s="115">
        <f>IF(Q$59&lt;&gt;"", IF(SUM(Q$60:Q76)&lt;Q$59, Q$59/'Funding gap'!$B$152, 0),  "")</f>
        <v>0</v>
      </c>
      <c r="R77" s="115">
        <f>IF(R$59&lt;&gt;"", IF(SUM(R$60:R76)&lt;R$59, R$59/'Funding gap'!$B$152, 0),  "")</f>
        <v>0</v>
      </c>
      <c r="S77" s="115">
        <f>IF(S$59&lt;&gt;"", IF(SUM(S$60:S76)&lt;S$59, S$59/'Funding gap'!$B$152, 0),  "")</f>
        <v>0</v>
      </c>
      <c r="T77" s="115">
        <f>IF(T$59&lt;&gt;"", IF(SUM(T$60:T76)&lt;T$59, T$59/'Funding gap'!$B$152, 0),  "")</f>
        <v>0</v>
      </c>
      <c r="U77" s="119">
        <f t="shared" si="3"/>
        <v>0</v>
      </c>
    </row>
    <row r="78" spans="1:21">
      <c r="A78" s="21" t="s">
        <v>145</v>
      </c>
      <c r="D78" s="114">
        <f>IF(D59&lt;&gt;"", D59-SUM(D61:D77), "")</f>
        <v>0</v>
      </c>
      <c r="E78" s="114">
        <f t="shared" ref="E78:M78" si="4">IF(E59&lt;&gt;"", E59-SUM(E61:E77), "")</f>
        <v>0</v>
      </c>
      <c r="F78" s="114">
        <f t="shared" si="4"/>
        <v>0</v>
      </c>
      <c r="G78" s="114">
        <f t="shared" si="4"/>
        <v>0</v>
      </c>
      <c r="H78" s="114">
        <f t="shared" si="4"/>
        <v>0</v>
      </c>
      <c r="I78" s="114">
        <f t="shared" si="4"/>
        <v>0</v>
      </c>
      <c r="J78" s="114">
        <f t="shared" si="4"/>
        <v>0</v>
      </c>
      <c r="K78" s="114">
        <f t="shared" si="4"/>
        <v>0</v>
      </c>
      <c r="L78" s="114">
        <f t="shared" ref="L78" si="5">IF(L59&lt;&gt;"", L59-SUM(L61:L77), "")</f>
        <v>0</v>
      </c>
      <c r="M78" s="114">
        <f t="shared" si="4"/>
        <v>0</v>
      </c>
      <c r="N78" s="114">
        <f t="shared" ref="N78:O78" si="6">IF(N59&lt;&gt;"", N59-SUM(N61:N77), "")</f>
        <v>0</v>
      </c>
      <c r="O78" s="114">
        <f t="shared" si="6"/>
        <v>0</v>
      </c>
      <c r="P78" s="114">
        <f t="shared" ref="P78:Q78" si="7">IF(P59&lt;&gt;"", P59-SUM(P61:P77), "")</f>
        <v>0</v>
      </c>
      <c r="Q78" s="114">
        <f t="shared" si="7"/>
        <v>0</v>
      </c>
      <c r="R78" s="114">
        <f t="shared" ref="R78:S78" si="8">IF(R59&lt;&gt;"", R59-SUM(R61:R77), "")</f>
        <v>0</v>
      </c>
      <c r="S78" s="114">
        <f t="shared" si="8"/>
        <v>0</v>
      </c>
      <c r="T78" s="114">
        <f t="shared" ref="T78" si="9">IF(T59&lt;&gt;"", T59-SUM(T61:T77), "")</f>
        <v>0</v>
      </c>
    </row>
    <row r="79" spans="1:21">
      <c r="A79" s="21" t="s">
        <v>146</v>
      </c>
      <c r="T79" s="114" t="str">
        <f>IF(SUM(D78:T78)&gt;0,SUM(D78:T78),"")</f>
        <v/>
      </c>
    </row>
    <row r="82" spans="1:21">
      <c r="A82" s="85" t="s">
        <v>151</v>
      </c>
    </row>
    <row r="83" spans="1:21" ht="10" customHeight="1">
      <c r="A83" s="85"/>
    </row>
    <row r="84" spans="1:21">
      <c r="A84" s="85" t="s">
        <v>152</v>
      </c>
    </row>
    <row r="85" spans="1:21" ht="6" customHeight="1">
      <c r="A85" s="85"/>
    </row>
    <row r="86" spans="1:21" ht="51.5" customHeight="1">
      <c r="A86" s="122" t="s">
        <v>153</v>
      </c>
      <c r="B86" s="192" t="s">
        <v>164</v>
      </c>
      <c r="C86" s="192"/>
      <c r="D86" s="192"/>
      <c r="E86" s="192"/>
      <c r="F86" s="192"/>
      <c r="G86" s="192"/>
      <c r="H86" s="192"/>
      <c r="I86" s="192"/>
      <c r="J86" s="192"/>
      <c r="K86" s="192"/>
      <c r="L86" s="192"/>
      <c r="M86" s="192"/>
      <c r="N86" s="192"/>
      <c r="O86" s="192"/>
      <c r="P86" s="192"/>
      <c r="Q86" s="192"/>
      <c r="R86" s="192"/>
      <c r="S86" s="192"/>
      <c r="T86" s="192"/>
    </row>
    <row r="87" spans="1:21" ht="9.5" customHeight="1">
      <c r="A87" s="122"/>
      <c r="B87" s="122"/>
      <c r="C87" s="122"/>
      <c r="D87" s="122"/>
      <c r="E87" s="122"/>
      <c r="F87" s="122"/>
      <c r="G87" s="122"/>
      <c r="H87" s="122"/>
    </row>
    <row r="88" spans="1:21">
      <c r="A88" s="122" t="s">
        <v>154</v>
      </c>
      <c r="B88" s="122"/>
      <c r="C88" s="168">
        <f>C$31</f>
        <v>2021</v>
      </c>
      <c r="D88" s="168">
        <f t="shared" ref="D88:U88" si="10">D$31</f>
        <v>2022</v>
      </c>
      <c r="E88" s="168">
        <f t="shared" si="10"/>
        <v>2023</v>
      </c>
      <c r="F88" s="168">
        <f t="shared" si="10"/>
        <v>2024</v>
      </c>
      <c r="G88" s="168">
        <f t="shared" si="10"/>
        <v>2025</v>
      </c>
      <c r="H88" s="168">
        <f t="shared" si="10"/>
        <v>2026</v>
      </c>
      <c r="I88" s="168">
        <f t="shared" si="10"/>
        <v>2027</v>
      </c>
      <c r="J88" s="168">
        <f t="shared" si="10"/>
        <v>2028</v>
      </c>
      <c r="K88" s="168">
        <f t="shared" si="10"/>
        <v>2029</v>
      </c>
      <c r="L88" s="168">
        <f t="shared" si="10"/>
        <v>2030</v>
      </c>
      <c r="M88" s="168">
        <f t="shared" si="10"/>
        <v>2031</v>
      </c>
      <c r="N88" s="168">
        <f t="shared" si="10"/>
        <v>2032</v>
      </c>
      <c r="O88" s="168">
        <f t="shared" si="10"/>
        <v>2033</v>
      </c>
      <c r="P88" s="168">
        <f t="shared" si="10"/>
        <v>2034</v>
      </c>
      <c r="Q88" s="168">
        <f t="shared" si="10"/>
        <v>2035</v>
      </c>
      <c r="R88" s="168">
        <f t="shared" si="10"/>
        <v>2036</v>
      </c>
      <c r="S88" s="168">
        <f t="shared" si="10"/>
        <v>2037</v>
      </c>
      <c r="T88" s="168">
        <f t="shared" si="10"/>
        <v>2038</v>
      </c>
      <c r="U88" s="168" t="str">
        <f t="shared" si="10"/>
        <v>Yearly depreciation</v>
      </c>
    </row>
    <row r="89" spans="1:21">
      <c r="A89" s="123" t="s">
        <v>123</v>
      </c>
      <c r="C89" s="112">
        <f>'Funding gap'!C48</f>
        <v>0</v>
      </c>
      <c r="D89" s="112">
        <f>'Funding gap'!D48</f>
        <v>0</v>
      </c>
      <c r="E89" s="112">
        <f>'Funding gap'!E48</f>
        <v>0</v>
      </c>
      <c r="F89" s="112">
        <f>'Funding gap'!F48</f>
        <v>0</v>
      </c>
      <c r="G89" s="112">
        <f>'Funding gap'!G48</f>
        <v>0</v>
      </c>
      <c r="H89" s="112">
        <f>'Funding gap'!H48</f>
        <v>0</v>
      </c>
      <c r="I89" s="112">
        <f>'Funding gap'!I48</f>
        <v>0</v>
      </c>
      <c r="J89" s="112">
        <f>'Funding gap'!J48</f>
        <v>0</v>
      </c>
      <c r="K89" s="112">
        <f>'Funding gap'!K48</f>
        <v>0</v>
      </c>
      <c r="L89" s="112">
        <f>'Funding gap'!L48</f>
        <v>0</v>
      </c>
      <c r="M89" s="112">
        <f>'Funding gap'!M48</f>
        <v>0</v>
      </c>
      <c r="N89" s="112">
        <f>'Funding gap'!N48</f>
        <v>0</v>
      </c>
      <c r="O89" s="112">
        <f>'Funding gap'!O48</f>
        <v>0</v>
      </c>
      <c r="P89" s="112">
        <f>'Funding gap'!P48</f>
        <v>0</v>
      </c>
      <c r="Q89" s="112">
        <f>'Funding gap'!Q48</f>
        <v>0</v>
      </c>
      <c r="R89" s="112">
        <f>'Funding gap'!R48</f>
        <v>0</v>
      </c>
      <c r="S89" s="112">
        <f>'Funding gap'!S48</f>
        <v>0</v>
      </c>
      <c r="T89" s="112">
        <f>'Funding gap'!T48</f>
        <v>0</v>
      </c>
    </row>
    <row r="90" spans="1:21">
      <c r="A90" s="195" t="s">
        <v>122</v>
      </c>
      <c r="B90" s="21">
        <v>2019</v>
      </c>
      <c r="D90" s="109"/>
      <c r="E90" s="109"/>
      <c r="F90" s="109"/>
      <c r="G90" s="109"/>
      <c r="H90" s="109"/>
      <c r="I90" s="109"/>
      <c r="J90" s="109"/>
      <c r="K90" s="109"/>
      <c r="L90" s="109"/>
      <c r="M90" s="109"/>
      <c r="N90" s="109"/>
      <c r="O90" s="109"/>
      <c r="P90" s="109"/>
      <c r="Q90" s="109"/>
      <c r="R90" s="109"/>
      <c r="S90" s="109"/>
      <c r="T90" s="109"/>
      <c r="U90" s="118" t="str">
        <f>IF(SUM(D90:T90)&gt;0, SUM(D90:T90),"")</f>
        <v/>
      </c>
    </row>
    <row r="91" spans="1:21">
      <c r="A91" s="195"/>
      <c r="B91" s="21">
        <v>2020</v>
      </c>
      <c r="C91" s="109"/>
      <c r="D91" s="114">
        <f>IF(D$89&lt;&gt;"", IF(SUM(D$90:D90)&lt;D$89, D$89/'Funding gap'!$B$151, 0),  "")</f>
        <v>0</v>
      </c>
      <c r="E91" s="114"/>
      <c r="F91" s="114"/>
      <c r="G91" s="114"/>
      <c r="H91" s="114"/>
      <c r="I91" s="114"/>
      <c r="J91" s="114"/>
      <c r="K91" s="114"/>
      <c r="L91" s="114"/>
      <c r="M91" s="114"/>
      <c r="N91" s="114"/>
      <c r="O91" s="114"/>
      <c r="P91" s="114"/>
      <c r="Q91" s="114"/>
      <c r="R91" s="114"/>
      <c r="S91" s="114"/>
      <c r="T91" s="114"/>
      <c r="U91" s="119">
        <f>SUM(D91:T91)</f>
        <v>0</v>
      </c>
    </row>
    <row r="92" spans="1:21">
      <c r="A92" s="195"/>
      <c r="B92" s="21">
        <v>2021</v>
      </c>
      <c r="C92" s="109"/>
      <c r="D92" s="114">
        <f>IF(D$89&lt;&gt;"", IF(SUM(D$90:D91)&lt;D$89, D$89/'Funding gap'!$B$151, 0),  "")</f>
        <v>0</v>
      </c>
      <c r="E92" s="114">
        <f>IF(E$89&lt;&gt;"", IF(SUM(E$90:E91)&lt;E$89, E$89/'Funding gap'!$B$151, 0),  "")</f>
        <v>0</v>
      </c>
      <c r="F92" s="114"/>
      <c r="G92" s="114"/>
      <c r="H92" s="114"/>
      <c r="I92" s="114"/>
      <c r="J92" s="114"/>
      <c r="K92" s="114"/>
      <c r="L92" s="114"/>
      <c r="M92" s="114"/>
      <c r="N92" s="114"/>
      <c r="O92" s="114"/>
      <c r="P92" s="114"/>
      <c r="Q92" s="114"/>
      <c r="R92" s="114"/>
      <c r="S92" s="114"/>
      <c r="T92" s="114"/>
      <c r="U92" s="119">
        <f t="shared" ref="U92:U107" si="11">SUM(D92:T92)</f>
        <v>0</v>
      </c>
    </row>
    <row r="93" spans="1:21">
      <c r="A93" s="195"/>
      <c r="B93" s="21">
        <v>2022</v>
      </c>
      <c r="C93" s="109"/>
      <c r="D93" s="114">
        <f>IF(D$89&lt;&gt;"", IF(SUM(D$90:D92)&lt;D$89, D$89/'Funding gap'!$B$151, 0),  "")</f>
        <v>0</v>
      </c>
      <c r="E93" s="114">
        <f>IF(E$89&lt;&gt;"", IF(SUM(E$90:E92)&lt;E$89, E$89/'Funding gap'!$B$151, 0),  "")</f>
        <v>0</v>
      </c>
      <c r="F93" s="114">
        <f>IF(F$89&lt;&gt;"", IF(SUM(F$90:F92)&lt;F$89, F$89/'Funding gap'!$B$151, 0),  "")</f>
        <v>0</v>
      </c>
      <c r="G93" s="114"/>
      <c r="H93" s="114"/>
      <c r="I93" s="114"/>
      <c r="J93" s="114"/>
      <c r="K93" s="114"/>
      <c r="L93" s="114"/>
      <c r="M93" s="114"/>
      <c r="N93" s="114"/>
      <c r="O93" s="114"/>
      <c r="P93" s="114"/>
      <c r="Q93" s="114"/>
      <c r="R93" s="114"/>
      <c r="S93" s="114"/>
      <c r="T93" s="114"/>
      <c r="U93" s="119">
        <f t="shared" si="11"/>
        <v>0</v>
      </c>
    </row>
    <row r="94" spans="1:21">
      <c r="A94" s="195"/>
      <c r="B94" s="21">
        <v>2023</v>
      </c>
      <c r="C94" s="109"/>
      <c r="D94" s="114">
        <f>IF(D$89&lt;&gt;"", IF(SUM(D$90:D93)&lt;D$89, D$89/'Funding gap'!$B$151, 0),  "")</f>
        <v>0</v>
      </c>
      <c r="E94" s="114">
        <f>IF(E$89&lt;&gt;"", IF(SUM(E$90:E93)&lt;E$89, E$89/'Funding gap'!$B$151, 0),  "")</f>
        <v>0</v>
      </c>
      <c r="F94" s="114">
        <f>IF(F$89&lt;&gt;"", IF(SUM(F$90:F93)&lt;F$89, F$89/'Funding gap'!$B$151, 0),  "")</f>
        <v>0</v>
      </c>
      <c r="G94" s="114">
        <f>IF(G$89&lt;&gt;"", IF(SUM(G$90:G93)&lt;G$89, G$89/'Funding gap'!$B$151, 0),  "")</f>
        <v>0</v>
      </c>
      <c r="H94" s="114"/>
      <c r="I94" s="114"/>
      <c r="J94" s="114"/>
      <c r="K94" s="114"/>
      <c r="L94" s="114"/>
      <c r="M94" s="114"/>
      <c r="N94" s="114"/>
      <c r="O94" s="114"/>
      <c r="P94" s="114"/>
      <c r="Q94" s="114"/>
      <c r="R94" s="114"/>
      <c r="S94" s="114"/>
      <c r="T94" s="114"/>
      <c r="U94" s="119">
        <f t="shared" si="11"/>
        <v>0</v>
      </c>
    </row>
    <row r="95" spans="1:21">
      <c r="A95" s="195"/>
      <c r="B95" s="21">
        <v>2024</v>
      </c>
      <c r="C95" s="109"/>
      <c r="D95" s="114">
        <f>IF(D$89&lt;&gt;"", IF(SUM(D$90:D94)&lt;D$89, D$89/'Funding gap'!$B$151, 0),  "")</f>
        <v>0</v>
      </c>
      <c r="E95" s="114">
        <f>IF(E$89&lt;&gt;"", IF(SUM(E$90:E94)&lt;E$89, E$89/'Funding gap'!$B$151, 0),  "")</f>
        <v>0</v>
      </c>
      <c r="F95" s="114">
        <f>IF(F$89&lt;&gt;"", IF(SUM(F$90:F94)&lt;F$89, F$89/'Funding gap'!$B$151, 0),  "")</f>
        <v>0</v>
      </c>
      <c r="G95" s="114">
        <f>IF(G$89&lt;&gt;"", IF(SUM(G$90:G94)&lt;G$89, G$89/'Funding gap'!$B$151, 0),  "")</f>
        <v>0</v>
      </c>
      <c r="H95" s="114">
        <f>IF(H$89&lt;&gt;"", IF(SUM(H$90:H94)&lt;H$89, H$89/'Funding gap'!$B$151, 0),  "")</f>
        <v>0</v>
      </c>
      <c r="I95" s="114"/>
      <c r="J95" s="114"/>
      <c r="K95" s="114"/>
      <c r="L95" s="114"/>
      <c r="M95" s="114"/>
      <c r="N95" s="114"/>
      <c r="O95" s="114"/>
      <c r="P95" s="114"/>
      <c r="Q95" s="114"/>
      <c r="R95" s="114"/>
      <c r="S95" s="114"/>
      <c r="T95" s="114"/>
      <c r="U95" s="119">
        <f t="shared" si="11"/>
        <v>0</v>
      </c>
    </row>
    <row r="96" spans="1:21">
      <c r="A96" s="195"/>
      <c r="B96" s="21">
        <v>2025</v>
      </c>
      <c r="C96" s="109"/>
      <c r="D96" s="114">
        <f>IF(D$89&lt;&gt;"", IF(SUM(D$90:D95)&lt;D$89, D$89/'Funding gap'!$B$151, 0),  "")</f>
        <v>0</v>
      </c>
      <c r="E96" s="114">
        <f>IF(E$89&lt;&gt;"", IF(SUM(E$90:E95)&lt;E$89, E$89/'Funding gap'!$B$151, 0),  "")</f>
        <v>0</v>
      </c>
      <c r="F96" s="114">
        <f>IF(F$89&lt;&gt;"", IF(SUM(F$90:F95)&lt;F$89, F$89/'Funding gap'!$B$151, 0),  "")</f>
        <v>0</v>
      </c>
      <c r="G96" s="114">
        <f>IF(G$89&lt;&gt;"", IF(SUM(G$90:G95)&lt;G$89, G$89/'Funding gap'!$B$151, 0),  "")</f>
        <v>0</v>
      </c>
      <c r="H96" s="114">
        <f>IF(H$89&lt;&gt;"", IF(SUM(H$90:H95)&lt;H$89, H$89/'Funding gap'!$B$151, 0),  "")</f>
        <v>0</v>
      </c>
      <c r="I96" s="114">
        <f>IF(I$89&lt;&gt;"", IF(SUM(I$90:I95)&lt;I$89, I$89/'Funding gap'!$B$151, 0),  "")</f>
        <v>0</v>
      </c>
      <c r="J96" s="114"/>
      <c r="K96" s="114"/>
      <c r="L96" s="114"/>
      <c r="M96" s="114"/>
      <c r="N96" s="114"/>
      <c r="O96" s="114"/>
      <c r="P96" s="114"/>
      <c r="Q96" s="114"/>
      <c r="R96" s="114"/>
      <c r="S96" s="114"/>
      <c r="T96" s="114"/>
      <c r="U96" s="119">
        <f t="shared" si="11"/>
        <v>0</v>
      </c>
    </row>
    <row r="97" spans="1:21">
      <c r="A97" s="195"/>
      <c r="B97" s="21">
        <v>2026</v>
      </c>
      <c r="C97" s="109"/>
      <c r="D97" s="114">
        <f>IF(D$89&lt;&gt;"", IF(SUM(D$90:D96)&lt;D$89, D$89/'Funding gap'!$B$151, 0),  "")</f>
        <v>0</v>
      </c>
      <c r="E97" s="114">
        <f>IF(E$89&lt;&gt;"", IF(SUM(E$90:E96)&lt;E$89, E$89/'Funding gap'!$B$151, 0),  "")</f>
        <v>0</v>
      </c>
      <c r="F97" s="114">
        <f>IF(F$89&lt;&gt;"", IF(SUM(F$90:F96)&lt;F$89, F$89/'Funding gap'!$B$151, 0),  "")</f>
        <v>0</v>
      </c>
      <c r="G97" s="114">
        <f>IF(G$89&lt;&gt;"", IF(SUM(G$90:G96)&lt;G$89, G$89/'Funding gap'!$B$151, 0),  "")</f>
        <v>0</v>
      </c>
      <c r="H97" s="114">
        <f>IF(H$89&lt;&gt;"", IF(SUM(H$90:H96)&lt;H$89, H$89/'Funding gap'!$B$151, 0),  "")</f>
        <v>0</v>
      </c>
      <c r="I97" s="114">
        <f>IF(I$89&lt;&gt;"", IF(SUM(I$90:I96)&lt;I$89, I$89/'Funding gap'!$B$151, 0),  "")</f>
        <v>0</v>
      </c>
      <c r="J97" s="114">
        <f>IF(J$89&lt;&gt;"", IF(SUM(J$90:J96)&lt;J$89, J$89/'Funding gap'!$B$151, 0),  "")</f>
        <v>0</v>
      </c>
      <c r="K97" s="114"/>
      <c r="L97" s="114"/>
      <c r="M97" s="114"/>
      <c r="N97" s="114"/>
      <c r="O97" s="114"/>
      <c r="P97" s="114"/>
      <c r="Q97" s="114"/>
      <c r="R97" s="114"/>
      <c r="S97" s="114"/>
      <c r="T97" s="114"/>
      <c r="U97" s="119">
        <f t="shared" si="11"/>
        <v>0</v>
      </c>
    </row>
    <row r="98" spans="1:21">
      <c r="A98" s="195"/>
      <c r="B98" s="21">
        <v>2027</v>
      </c>
      <c r="C98" s="109"/>
      <c r="D98" s="114">
        <f>IF(D$89&lt;&gt;"", IF(SUM(D$90:D97)&lt;D$89, D$89/'Funding gap'!$B$151, 0),  "")</f>
        <v>0</v>
      </c>
      <c r="E98" s="114">
        <f>IF(E$89&lt;&gt;"", IF(SUM(E$90:E97)&lt;E$89, E$89/'Funding gap'!$B$151, 0),  "")</f>
        <v>0</v>
      </c>
      <c r="F98" s="114">
        <f>IF(F$89&lt;&gt;"", IF(SUM(F$90:F97)&lt;F$89, F$89/'Funding gap'!$B$151, 0),  "")</f>
        <v>0</v>
      </c>
      <c r="G98" s="114">
        <f>IF(G$89&lt;&gt;"", IF(SUM(G$90:G97)&lt;G$89, G$89/'Funding gap'!$B$151, 0),  "")</f>
        <v>0</v>
      </c>
      <c r="H98" s="114">
        <f>IF(H$89&lt;&gt;"", IF(SUM(H$90:H97)&lt;H$89, H$89/'Funding gap'!$B$151, 0),  "")</f>
        <v>0</v>
      </c>
      <c r="I98" s="114">
        <f>IF(I$89&lt;&gt;"", IF(SUM(I$90:I97)&lt;I$89, I$89/'Funding gap'!$B$151, 0),  "")</f>
        <v>0</v>
      </c>
      <c r="J98" s="114">
        <f>IF(J$89&lt;&gt;"", IF(SUM(J$90:J97)&lt;J$89, J$89/'Funding gap'!$B$151, 0),  "")</f>
        <v>0</v>
      </c>
      <c r="K98" s="114">
        <f>IF(K$89&lt;&gt;"", IF(SUM(K$90:K97)&lt;K$89, K$89/'Funding gap'!$B$151, 0),  "")</f>
        <v>0</v>
      </c>
      <c r="L98" s="114"/>
      <c r="M98" s="114"/>
      <c r="N98" s="114"/>
      <c r="O98" s="114"/>
      <c r="P98" s="114"/>
      <c r="Q98" s="114"/>
      <c r="R98" s="114"/>
      <c r="S98" s="114"/>
      <c r="T98" s="114"/>
      <c r="U98" s="119">
        <f t="shared" si="11"/>
        <v>0</v>
      </c>
    </row>
    <row r="99" spans="1:21">
      <c r="A99" s="195"/>
      <c r="B99" s="21">
        <v>2028</v>
      </c>
      <c r="C99" s="109"/>
      <c r="D99" s="114">
        <f>IF(D$89&lt;&gt;"", IF(SUM(D$90:D98)&lt;D$89, D$89/'Funding gap'!$B$151, 0),  "")</f>
        <v>0</v>
      </c>
      <c r="E99" s="114">
        <f>IF(E$89&lt;&gt;"", IF(SUM(E$90:E98)&lt;E$89, E$89/'Funding gap'!$B$151, 0),  "")</f>
        <v>0</v>
      </c>
      <c r="F99" s="114">
        <f>IF(F$89&lt;&gt;"", IF(SUM(F$90:F98)&lt;F$89, F$89/'Funding gap'!$B$151, 0),  "")</f>
        <v>0</v>
      </c>
      <c r="G99" s="114">
        <f>IF(G$89&lt;&gt;"", IF(SUM(G$90:G98)&lt;G$89, G$89/'Funding gap'!$B$151, 0),  "")</f>
        <v>0</v>
      </c>
      <c r="H99" s="114">
        <f>IF(H$89&lt;&gt;"", IF(SUM(H$90:H98)&lt;H$89, H$89/'Funding gap'!$B$151, 0),  "")</f>
        <v>0</v>
      </c>
      <c r="I99" s="114">
        <f>IF(I$89&lt;&gt;"", IF(SUM(I$90:I98)&lt;I$89, I$89/'Funding gap'!$B$151, 0),  "")</f>
        <v>0</v>
      </c>
      <c r="J99" s="114">
        <f>IF(J$89&lt;&gt;"", IF(SUM(J$90:J98)&lt;J$89, J$89/'Funding gap'!$B$151, 0),  "")</f>
        <v>0</v>
      </c>
      <c r="K99" s="114">
        <f>IF(K$89&lt;&gt;"", IF(SUM(K$90:K98)&lt;K$89, K$89/'Funding gap'!$B$151, 0),  "")</f>
        <v>0</v>
      </c>
      <c r="L99" s="114">
        <f>IF(L$89&lt;&gt;"", IF(SUM(L$90:L98)&lt;L$89, L$89/'Funding gap'!$B$151, 0),  "")</f>
        <v>0</v>
      </c>
      <c r="M99" s="114"/>
      <c r="N99" s="114"/>
      <c r="O99" s="114"/>
      <c r="P99" s="114"/>
      <c r="Q99" s="114"/>
      <c r="R99" s="114"/>
      <c r="S99" s="114"/>
      <c r="T99" s="114"/>
      <c r="U99" s="119">
        <f t="shared" si="11"/>
        <v>0</v>
      </c>
    </row>
    <row r="100" spans="1:21">
      <c r="A100" s="195"/>
      <c r="B100" s="21">
        <v>2029</v>
      </c>
      <c r="C100" s="109"/>
      <c r="D100" s="114">
        <f>IF(D$89&lt;&gt;"", IF(SUM(D$90:D99)&lt;D$89, D$89/'Funding gap'!$B$151, 0),  "")</f>
        <v>0</v>
      </c>
      <c r="E100" s="114">
        <f>IF(E$89&lt;&gt;"", IF(SUM(E$90:E99)&lt;E$89, E$89/'Funding gap'!$B$151, 0),  "")</f>
        <v>0</v>
      </c>
      <c r="F100" s="114">
        <f>IF(F$89&lt;&gt;"", IF(SUM(F$90:F99)&lt;F$89, F$89/'Funding gap'!$B$151, 0),  "")</f>
        <v>0</v>
      </c>
      <c r="G100" s="114">
        <f>IF(G$89&lt;&gt;"", IF(SUM(G$90:G99)&lt;G$89, G$89/'Funding gap'!$B$151, 0),  "")</f>
        <v>0</v>
      </c>
      <c r="H100" s="114">
        <f>IF(H$89&lt;&gt;"", IF(SUM(H$90:H99)&lt;H$89, H$89/'Funding gap'!$B$151, 0),  "")</f>
        <v>0</v>
      </c>
      <c r="I100" s="114">
        <f>IF(I$89&lt;&gt;"", IF(SUM(I$90:I99)&lt;I$89, I$89/'Funding gap'!$B$151, 0),  "")</f>
        <v>0</v>
      </c>
      <c r="J100" s="114">
        <f>IF(J$89&lt;&gt;"", IF(SUM(J$90:J99)&lt;J$89, J$89/'Funding gap'!$B$151, 0),  "")</f>
        <v>0</v>
      </c>
      <c r="K100" s="114">
        <f>IF(K$89&lt;&gt;"", IF(SUM(K$90:K99)&lt;K$89, K$89/'Funding gap'!$B$151, 0),  "")</f>
        <v>0</v>
      </c>
      <c r="L100" s="114">
        <f>IF(L$89&lt;&gt;"", IF(SUM(L$90:L99)&lt;L$89, L$89/'Funding gap'!$B$151, 0),  "")</f>
        <v>0</v>
      </c>
      <c r="M100" s="114">
        <f>IF(M$89&lt;&gt;"", IF(SUM(M$90:M99)&lt;M$89, M$89/'Funding gap'!$B$151, 0),  "")</f>
        <v>0</v>
      </c>
      <c r="N100" s="114"/>
      <c r="O100" s="114"/>
      <c r="P100" s="114"/>
      <c r="Q100" s="114"/>
      <c r="R100" s="114"/>
      <c r="S100" s="114"/>
      <c r="T100" s="114"/>
      <c r="U100" s="119">
        <f t="shared" si="11"/>
        <v>0</v>
      </c>
    </row>
    <row r="101" spans="1:21">
      <c r="A101" s="195"/>
      <c r="B101" s="21">
        <v>2030</v>
      </c>
      <c r="C101" s="109"/>
      <c r="D101" s="114">
        <f>IF(D$89&lt;&gt;"", IF(SUM(D$90:D100)&lt;D$89, D$89/'Funding gap'!$B$151, 0),  "")</f>
        <v>0</v>
      </c>
      <c r="E101" s="114">
        <f>IF(E$89&lt;&gt;"", IF(SUM(E$90:E100)&lt;E$89, E$89/'Funding gap'!$B$151, 0),  "")</f>
        <v>0</v>
      </c>
      <c r="F101" s="114">
        <f>IF(F$89&lt;&gt;"", IF(SUM(F$90:F100)&lt;F$89, F$89/'Funding gap'!$B$151, 0),  "")</f>
        <v>0</v>
      </c>
      <c r="G101" s="114">
        <f>IF(G$89&lt;&gt;"", IF(SUM(G$90:G100)&lt;G$89, G$89/'Funding gap'!$B$151, 0),  "")</f>
        <v>0</v>
      </c>
      <c r="H101" s="114">
        <f>IF(H$89&lt;&gt;"", IF(SUM(H$90:H100)&lt;H$89, H$89/'Funding gap'!$B$151, 0),  "")</f>
        <v>0</v>
      </c>
      <c r="I101" s="114">
        <f>IF(I$89&lt;&gt;"", IF(SUM(I$90:I100)&lt;I$89, I$89/'Funding gap'!$B$151, 0),  "")</f>
        <v>0</v>
      </c>
      <c r="J101" s="114">
        <f>IF(J$89&lt;&gt;"", IF(SUM(J$90:J100)&lt;J$89, J$89/'Funding gap'!$B$151, 0),  "")</f>
        <v>0</v>
      </c>
      <c r="K101" s="114">
        <f>IF(K$89&lt;&gt;"", IF(SUM(K$90:K100)&lt;K$89, K$89/'Funding gap'!$B$151, 0),  "")</f>
        <v>0</v>
      </c>
      <c r="L101" s="114">
        <f>IF(L$89&lt;&gt;"", IF(SUM(L$90:L100)&lt;L$89, L$89/'Funding gap'!$B$151, 0),  "")</f>
        <v>0</v>
      </c>
      <c r="M101" s="114">
        <f>IF(M$89&lt;&gt;"", IF(SUM(M$90:M100)&lt;M$89, M$89/'Funding gap'!$B$151, 0),  "")</f>
        <v>0</v>
      </c>
      <c r="N101" s="114">
        <f>IF(N$89&lt;&gt;"", IF(SUM(N$90:N100)&lt;N$89, N$89/'Funding gap'!$B$151, 0),  "")</f>
        <v>0</v>
      </c>
      <c r="O101" s="114"/>
      <c r="P101" s="114"/>
      <c r="Q101" s="114"/>
      <c r="R101" s="114"/>
      <c r="S101" s="114"/>
      <c r="T101" s="114"/>
      <c r="U101" s="119">
        <f t="shared" si="11"/>
        <v>0</v>
      </c>
    </row>
    <row r="102" spans="1:21">
      <c r="A102" s="195"/>
      <c r="B102" s="21">
        <v>2031</v>
      </c>
      <c r="C102" s="109"/>
      <c r="D102" s="114">
        <f>IF(D$89&lt;&gt;"", IF(SUM(D$90:D101)&lt;D$89, D$89/'Funding gap'!$B$151, 0),  "")</f>
        <v>0</v>
      </c>
      <c r="E102" s="114">
        <f>IF(E$89&lt;&gt;"", IF(SUM(E$90:E101)&lt;E$89, E$89/'Funding gap'!$B$151, 0),  "")</f>
        <v>0</v>
      </c>
      <c r="F102" s="114">
        <f>IF(F$89&lt;&gt;"", IF(SUM(F$90:F101)&lt;F$89, F$89/'Funding gap'!$B$151, 0),  "")</f>
        <v>0</v>
      </c>
      <c r="G102" s="114">
        <f>IF(G$89&lt;&gt;"", IF(SUM(G$90:G101)&lt;G$89, G$89/'Funding gap'!$B$151, 0),  "")</f>
        <v>0</v>
      </c>
      <c r="H102" s="114">
        <f>IF(H$89&lt;&gt;"", IF(SUM(H$90:H101)&lt;H$89, H$89/'Funding gap'!$B$151, 0),  "")</f>
        <v>0</v>
      </c>
      <c r="I102" s="114">
        <f>IF(I$89&lt;&gt;"", IF(SUM(I$90:I101)&lt;I$89, I$89/'Funding gap'!$B$151, 0),  "")</f>
        <v>0</v>
      </c>
      <c r="J102" s="114">
        <f>IF(J$89&lt;&gt;"", IF(SUM(J$90:J101)&lt;J$89, J$89/'Funding gap'!$B$151, 0),  "")</f>
        <v>0</v>
      </c>
      <c r="K102" s="114">
        <f>IF(K$89&lt;&gt;"", IF(SUM(K$90:K101)&lt;K$89, K$89/'Funding gap'!$B$151, 0),  "")</f>
        <v>0</v>
      </c>
      <c r="L102" s="114">
        <f>IF(L$89&lt;&gt;"", IF(SUM(L$90:L101)&lt;L$89, L$89/'Funding gap'!$B$151, 0),  "")</f>
        <v>0</v>
      </c>
      <c r="M102" s="114">
        <f>IF(M$89&lt;&gt;"", IF(SUM(M$90:M101)&lt;M$89, M$89/'Funding gap'!$B$151, 0),  "")</f>
        <v>0</v>
      </c>
      <c r="N102" s="114">
        <f>IF(N$89&lt;&gt;"", IF(SUM(N$90:N101)&lt;N$89, N$89/'Funding gap'!$B$151, 0),  "")</f>
        <v>0</v>
      </c>
      <c r="O102" s="114">
        <f>IF(O$89&lt;&gt;"", IF(SUM(O$90:O101)&lt;O$89, O$89/'Funding gap'!$B$151, 0),  "")</f>
        <v>0</v>
      </c>
      <c r="P102" s="114"/>
      <c r="Q102" s="114"/>
      <c r="R102" s="114"/>
      <c r="S102" s="114"/>
      <c r="T102" s="114"/>
      <c r="U102" s="119">
        <f t="shared" si="11"/>
        <v>0</v>
      </c>
    </row>
    <row r="103" spans="1:21">
      <c r="A103" s="195"/>
      <c r="B103" s="21">
        <v>2032</v>
      </c>
      <c r="C103" s="109"/>
      <c r="D103" s="114">
        <f>IF(D$89&lt;&gt;"", IF(SUM(D$90:D102)&lt;D$89, D$89/'Funding gap'!$B$151, 0),  "")</f>
        <v>0</v>
      </c>
      <c r="E103" s="114">
        <f>IF(E$89&lt;&gt;"", IF(SUM(E$90:E102)&lt;E$89, E$89/'Funding gap'!$B$151, 0),  "")</f>
        <v>0</v>
      </c>
      <c r="F103" s="114">
        <f>IF(F$89&lt;&gt;"", IF(SUM(F$90:F102)&lt;F$89, F$89/'Funding gap'!$B$151, 0),  "")</f>
        <v>0</v>
      </c>
      <c r="G103" s="114">
        <f>IF(G$89&lt;&gt;"", IF(SUM(G$90:G102)&lt;G$89, G$89/'Funding gap'!$B$151, 0),  "")</f>
        <v>0</v>
      </c>
      <c r="H103" s="114">
        <f>IF(H$89&lt;&gt;"", IF(SUM(H$90:H102)&lt;H$89, H$89/'Funding gap'!$B$151, 0),  "")</f>
        <v>0</v>
      </c>
      <c r="I103" s="114">
        <f>IF(I$89&lt;&gt;"", IF(SUM(I$90:I102)&lt;I$89, I$89/'Funding gap'!$B$151, 0),  "")</f>
        <v>0</v>
      </c>
      <c r="J103" s="114">
        <f>IF(J$89&lt;&gt;"", IF(SUM(J$90:J102)&lt;J$89, J$89/'Funding gap'!$B$151, 0),  "")</f>
        <v>0</v>
      </c>
      <c r="K103" s="114">
        <f>IF(K$89&lt;&gt;"", IF(SUM(K$90:K102)&lt;K$89, K$89/'Funding gap'!$B$151, 0),  "")</f>
        <v>0</v>
      </c>
      <c r="L103" s="114">
        <f>IF(L$89&lt;&gt;"", IF(SUM(L$90:L102)&lt;L$89, L$89/'Funding gap'!$B$151, 0),  "")</f>
        <v>0</v>
      </c>
      <c r="M103" s="114">
        <f>IF(M$89&lt;&gt;"", IF(SUM(M$90:M102)&lt;M$89, M$89/'Funding gap'!$B$151, 0),  "")</f>
        <v>0</v>
      </c>
      <c r="N103" s="114">
        <f>IF(N$89&lt;&gt;"", IF(SUM(N$90:N102)&lt;N$89, N$89/'Funding gap'!$B$151, 0),  "")</f>
        <v>0</v>
      </c>
      <c r="O103" s="114">
        <f>IF(O$89&lt;&gt;"", IF(SUM(O$90:O102)&lt;O$89, O$89/'Funding gap'!$B$151, 0),  "")</f>
        <v>0</v>
      </c>
      <c r="P103" s="114">
        <f>IF(P$89&lt;&gt;"", IF(SUM(P$90:P102)&lt;P$89, P$89/'Funding gap'!$B$151, 0),  "")</f>
        <v>0</v>
      </c>
      <c r="Q103" s="114"/>
      <c r="R103" s="114"/>
      <c r="S103" s="114"/>
      <c r="T103" s="114"/>
      <c r="U103" s="119">
        <f t="shared" si="11"/>
        <v>0</v>
      </c>
    </row>
    <row r="104" spans="1:21">
      <c r="A104" s="195"/>
      <c r="B104" s="21">
        <v>2033</v>
      </c>
      <c r="C104" s="109"/>
      <c r="D104" s="114">
        <f>IF(D$89&lt;&gt;"", IF(SUM(D$90:D103)&lt;D$89, D$89/'Funding gap'!$B$151, 0),  "")</f>
        <v>0</v>
      </c>
      <c r="E104" s="114">
        <f>IF(E$89&lt;&gt;"", IF(SUM(E$90:E103)&lt;E$89, E$89/'Funding gap'!$B$151, 0),  "")</f>
        <v>0</v>
      </c>
      <c r="F104" s="114">
        <f>IF(F$89&lt;&gt;"", IF(SUM(F$90:F103)&lt;F$89, F$89/'Funding gap'!$B$151, 0),  "")</f>
        <v>0</v>
      </c>
      <c r="G104" s="114">
        <f>IF(G$89&lt;&gt;"", IF(SUM(G$90:G103)&lt;G$89, G$89/'Funding gap'!$B$151, 0),  "")</f>
        <v>0</v>
      </c>
      <c r="H104" s="114">
        <f>IF(H$89&lt;&gt;"", IF(SUM(H$90:H103)&lt;H$89, H$89/'Funding gap'!$B$151, 0),  "")</f>
        <v>0</v>
      </c>
      <c r="I104" s="114">
        <f>IF(I$89&lt;&gt;"", IF(SUM(I$90:I103)&lt;I$89, I$89/'Funding gap'!$B$151, 0),  "")</f>
        <v>0</v>
      </c>
      <c r="J104" s="114">
        <f>IF(J$89&lt;&gt;"", IF(SUM(J$90:J103)&lt;J$89, J$89/'Funding gap'!$B$151, 0),  "")</f>
        <v>0</v>
      </c>
      <c r="K104" s="114">
        <f>IF(K$89&lt;&gt;"", IF(SUM(K$90:K103)&lt;K$89, K$89/'Funding gap'!$B$151, 0),  "")</f>
        <v>0</v>
      </c>
      <c r="L104" s="114">
        <f>IF(L$89&lt;&gt;"", IF(SUM(L$90:L103)&lt;L$89, L$89/'Funding gap'!$B$151, 0),  "")</f>
        <v>0</v>
      </c>
      <c r="M104" s="114">
        <f>IF(M$89&lt;&gt;"", IF(SUM(M$90:M103)&lt;M$89, M$89/'Funding gap'!$B$151, 0),  "")</f>
        <v>0</v>
      </c>
      <c r="N104" s="114">
        <f>IF(N$89&lt;&gt;"", IF(SUM(N$90:N103)&lt;N$89, N$89/'Funding gap'!$B$151, 0),  "")</f>
        <v>0</v>
      </c>
      <c r="O104" s="114">
        <f>IF(O$89&lt;&gt;"", IF(SUM(O$90:O103)&lt;O$89, O$89/'Funding gap'!$B$151, 0),  "")</f>
        <v>0</v>
      </c>
      <c r="P104" s="114">
        <f>IF(P$89&lt;&gt;"", IF(SUM(P$90:P103)&lt;P$89, P$89/'Funding gap'!$B$151, 0),  "")</f>
        <v>0</v>
      </c>
      <c r="Q104" s="114">
        <f>IF(Q$89&lt;&gt;"", IF(SUM(Q$90:Q103)&lt;Q$89, Q$89/'Funding gap'!$B$151, 0),  "")</f>
        <v>0</v>
      </c>
      <c r="R104" s="114"/>
      <c r="S104" s="114"/>
      <c r="T104" s="114"/>
      <c r="U104" s="119">
        <f t="shared" si="11"/>
        <v>0</v>
      </c>
    </row>
    <row r="105" spans="1:21">
      <c r="A105" s="195"/>
      <c r="B105" s="21">
        <v>2034</v>
      </c>
      <c r="C105" s="109"/>
      <c r="D105" s="114">
        <f>IF(D$89&lt;&gt;"", IF(SUM(D$90:D104)&lt;D$89, D$89/'Funding gap'!$B$151, 0),  "")</f>
        <v>0</v>
      </c>
      <c r="E105" s="114">
        <f>IF(E$89&lt;&gt;"", IF(SUM(E$90:E104)&lt;E$89, E$89/'Funding gap'!$B$151, 0),  "")</f>
        <v>0</v>
      </c>
      <c r="F105" s="114">
        <f>IF(F$89&lt;&gt;"", IF(SUM(F$90:F104)&lt;F$89, F$89/'Funding gap'!$B$151, 0),  "")</f>
        <v>0</v>
      </c>
      <c r="G105" s="114">
        <f>IF(G$89&lt;&gt;"", IF(SUM(G$90:G104)&lt;G$89, G$89/'Funding gap'!$B$151, 0),  "")</f>
        <v>0</v>
      </c>
      <c r="H105" s="114">
        <f>IF(H$89&lt;&gt;"", IF(SUM(H$90:H104)&lt;H$89, H$89/'Funding gap'!$B$151, 0),  "")</f>
        <v>0</v>
      </c>
      <c r="I105" s="114">
        <f>IF(I$89&lt;&gt;"", IF(SUM(I$90:I104)&lt;I$89, I$89/'Funding gap'!$B$151, 0),  "")</f>
        <v>0</v>
      </c>
      <c r="J105" s="114">
        <f>IF(J$89&lt;&gt;"", IF(SUM(J$90:J104)&lt;J$89, J$89/'Funding gap'!$B$151, 0),  "")</f>
        <v>0</v>
      </c>
      <c r="K105" s="114">
        <f>IF(K$89&lt;&gt;"", IF(SUM(K$90:K104)&lt;K$89, K$89/'Funding gap'!$B$151, 0),  "")</f>
        <v>0</v>
      </c>
      <c r="L105" s="114">
        <f>IF(L$89&lt;&gt;"", IF(SUM(L$90:L104)&lt;L$89, L$89/'Funding gap'!$B$151, 0),  "")</f>
        <v>0</v>
      </c>
      <c r="M105" s="114">
        <f>IF(M$89&lt;&gt;"", IF(SUM(M$90:M104)&lt;M$89, M$89/'Funding gap'!$B$151, 0),  "")</f>
        <v>0</v>
      </c>
      <c r="N105" s="114">
        <f>IF(N$89&lt;&gt;"", IF(SUM(N$90:N104)&lt;N$89, N$89/'Funding gap'!$B$151, 0),  "")</f>
        <v>0</v>
      </c>
      <c r="O105" s="114">
        <f>IF(O$89&lt;&gt;"", IF(SUM(O$90:O104)&lt;O$89, O$89/'Funding gap'!$B$151, 0),  "")</f>
        <v>0</v>
      </c>
      <c r="P105" s="114">
        <f>IF(P$89&lt;&gt;"", IF(SUM(P$90:P104)&lt;P$89, P$89/'Funding gap'!$B$151, 0),  "")</f>
        <v>0</v>
      </c>
      <c r="Q105" s="114">
        <f>IF(Q$89&lt;&gt;"", IF(SUM(Q$90:Q104)&lt;Q$89, Q$89/'Funding gap'!$B$151, 0),  "")</f>
        <v>0</v>
      </c>
      <c r="R105" s="114">
        <f>IF(R$89&lt;&gt;"", IF(SUM(R$90:R104)&lt;R$89, R$89/'Funding gap'!$B$151, 0),  "")</f>
        <v>0</v>
      </c>
      <c r="S105" s="114"/>
      <c r="T105" s="114"/>
      <c r="U105" s="119">
        <f t="shared" si="11"/>
        <v>0</v>
      </c>
    </row>
    <row r="106" spans="1:21">
      <c r="A106" s="195"/>
      <c r="B106" s="21">
        <v>2035</v>
      </c>
      <c r="C106" s="109"/>
      <c r="D106" s="114">
        <f>IF(D$89&lt;&gt;"", IF(SUM(D$90:D105)&lt;D$89, D$89/'Funding gap'!$B$151, 0),  "")</f>
        <v>0</v>
      </c>
      <c r="E106" s="114">
        <f>IF(E$89&lt;&gt;"", IF(SUM(E$90:E105)&lt;E$89, E$89/'Funding gap'!$B$151, 0),  "")</f>
        <v>0</v>
      </c>
      <c r="F106" s="114">
        <f>IF(F$89&lt;&gt;"", IF(SUM(F$90:F105)&lt;F$89, F$89/'Funding gap'!$B$151, 0),  "")</f>
        <v>0</v>
      </c>
      <c r="G106" s="114">
        <f>IF(G$89&lt;&gt;"", IF(SUM(G$90:G105)&lt;G$89, G$89/'Funding gap'!$B$151, 0),  "")</f>
        <v>0</v>
      </c>
      <c r="H106" s="114">
        <f>IF(H$89&lt;&gt;"", IF(SUM(H$90:H105)&lt;H$89, H$89/'Funding gap'!$B$151, 0),  "")</f>
        <v>0</v>
      </c>
      <c r="I106" s="114">
        <f>IF(I$89&lt;&gt;"", IF(SUM(I$90:I105)&lt;I$89, I$89/'Funding gap'!$B$151, 0),  "")</f>
        <v>0</v>
      </c>
      <c r="J106" s="114">
        <f>IF(J$89&lt;&gt;"", IF(SUM(J$90:J105)&lt;J$89, J$89/'Funding gap'!$B$151, 0),  "")</f>
        <v>0</v>
      </c>
      <c r="K106" s="114">
        <f>IF(K$89&lt;&gt;"", IF(SUM(K$90:K105)&lt;K$89, K$89/'Funding gap'!$B$151, 0),  "")</f>
        <v>0</v>
      </c>
      <c r="L106" s="114">
        <f>IF(L$89&lt;&gt;"", IF(SUM(L$90:L105)&lt;L$89, L$89/'Funding gap'!$B$151, 0),  "")</f>
        <v>0</v>
      </c>
      <c r="M106" s="114">
        <f>IF(M$89&lt;&gt;"", IF(SUM(M$90:M105)&lt;M$89, M$89/'Funding gap'!$B$151, 0),  "")</f>
        <v>0</v>
      </c>
      <c r="N106" s="114">
        <f>IF(N$89&lt;&gt;"", IF(SUM(N$90:N105)&lt;N$89, N$89/'Funding gap'!$B$151, 0),  "")</f>
        <v>0</v>
      </c>
      <c r="O106" s="114">
        <f>IF(O$89&lt;&gt;"", IF(SUM(O$90:O105)&lt;O$89, O$89/'Funding gap'!$B$151, 0),  "")</f>
        <v>0</v>
      </c>
      <c r="P106" s="114">
        <f>IF(P$89&lt;&gt;"", IF(SUM(P$90:P105)&lt;P$89, P$89/'Funding gap'!$B$151, 0),  "")</f>
        <v>0</v>
      </c>
      <c r="Q106" s="114">
        <f>IF(Q$89&lt;&gt;"", IF(SUM(Q$90:Q105)&lt;Q$89, Q$89/'Funding gap'!$B$151, 0),  "")</f>
        <v>0</v>
      </c>
      <c r="R106" s="114">
        <f>IF(R$89&lt;&gt;"", IF(SUM(R$90:R105)&lt;R$89, R$89/'Funding gap'!$B$151, 0),  "")</f>
        <v>0</v>
      </c>
      <c r="S106" s="114">
        <f>IF(S$89&lt;&gt;"", IF(SUM(S$90:S105)&lt;S$89, S$89/'Funding gap'!$B$151, 0),  "")</f>
        <v>0</v>
      </c>
      <c r="T106" s="114"/>
      <c r="U106" s="119">
        <f t="shared" si="11"/>
        <v>0</v>
      </c>
    </row>
    <row r="107" spans="1:21">
      <c r="A107" s="196"/>
      <c r="B107" s="110">
        <v>2036</v>
      </c>
      <c r="C107" s="111"/>
      <c r="D107" s="115">
        <f>IF(D$89&lt;&gt;"", IF(SUM(D$90:D106)&lt;D$89, D$89/'Funding gap'!$B$151, 0),  "")</f>
        <v>0</v>
      </c>
      <c r="E107" s="115">
        <f>IF(E$89&lt;&gt;"", IF(SUM(E$90:E106)&lt;E$89, E$89/'Funding gap'!$B$151, 0),  "")</f>
        <v>0</v>
      </c>
      <c r="F107" s="115">
        <f>IF(F$89&lt;&gt;"", IF(SUM(F$90:F106)&lt;F$89, F$89/'Funding gap'!$B$151, 0),  "")</f>
        <v>0</v>
      </c>
      <c r="G107" s="115">
        <f>IF(G$89&lt;&gt;"", IF(SUM(G$90:G106)&lt;G$89, G$89/'Funding gap'!$B$151, 0),  "")</f>
        <v>0</v>
      </c>
      <c r="H107" s="115">
        <f>IF(H$89&lt;&gt;"", IF(SUM(H$90:H106)&lt;H$89, H$89/'Funding gap'!$B$151, 0),  "")</f>
        <v>0</v>
      </c>
      <c r="I107" s="115">
        <f>IF(I$89&lt;&gt;"", IF(SUM(I$90:I106)&lt;I$89, I$89/'Funding gap'!$B$151, 0),  "")</f>
        <v>0</v>
      </c>
      <c r="J107" s="115">
        <f>IF(J$89&lt;&gt;"", IF(SUM(J$90:J106)&lt;J$89, J$89/'Funding gap'!$B$151, 0),  "")</f>
        <v>0</v>
      </c>
      <c r="K107" s="115">
        <f>IF(K$89&lt;&gt;"", IF(SUM(K$90:K106)&lt;K$89, K$89/'Funding gap'!$B$151, 0),  "")</f>
        <v>0</v>
      </c>
      <c r="L107" s="115">
        <f>IF(L$89&lt;&gt;"", IF(SUM(L$90:L106)&lt;L$89, L$89/'Funding gap'!$B$151, 0),  "")</f>
        <v>0</v>
      </c>
      <c r="M107" s="115">
        <f>IF(M$89&lt;&gt;"", IF(SUM(M$90:M106)&lt;M$89, M$89/'Funding gap'!$B$151, 0),  "")</f>
        <v>0</v>
      </c>
      <c r="N107" s="115">
        <f>IF(N$89&lt;&gt;"", IF(SUM(N$90:N106)&lt;N$89, N$89/'Funding gap'!$B$151, 0),  "")</f>
        <v>0</v>
      </c>
      <c r="O107" s="115">
        <f>IF(O$89&lt;&gt;"", IF(SUM(O$90:O106)&lt;O$89, O$89/'Funding gap'!$B$151, 0),  "")</f>
        <v>0</v>
      </c>
      <c r="P107" s="115">
        <f>IF(P$89&lt;&gt;"", IF(SUM(P$90:P106)&lt;P$89, P$89/'Funding gap'!$B$151, 0),  "")</f>
        <v>0</v>
      </c>
      <c r="Q107" s="115">
        <f>IF(Q$89&lt;&gt;"", IF(SUM(Q$90:Q106)&lt;Q$89, Q$89/'Funding gap'!$B$151, 0),  "")</f>
        <v>0</v>
      </c>
      <c r="R107" s="115">
        <f>IF(R$89&lt;&gt;"", IF(SUM(R$90:R106)&lt;R$89, R$89/'Funding gap'!$B$151, 0),  "")</f>
        <v>0</v>
      </c>
      <c r="S107" s="115">
        <f>IF(S$89&lt;&gt;"", IF(SUM(S$90:S106)&lt;S$89, S$89/'Funding gap'!$B$151, 0),  "")</f>
        <v>0</v>
      </c>
      <c r="T107" s="115">
        <f>IF(T$89&lt;&gt;"", IF(SUM(T$90:T106)&lt;T$89, T$89/'Funding gap'!$B$151, 0),  "")</f>
        <v>0</v>
      </c>
      <c r="U107" s="119">
        <f t="shared" si="11"/>
        <v>0</v>
      </c>
    </row>
    <row r="108" spans="1:21">
      <c r="A108" s="21" t="s">
        <v>145</v>
      </c>
      <c r="D108" s="114">
        <f>IF(D89&lt;&gt;"", D89-SUM(D91:D107), "")</f>
        <v>0</v>
      </c>
      <c r="E108" s="114">
        <f t="shared" ref="E108:T108" si="12">IF(E89&lt;&gt;"", E89-SUM(E91:E107), "")</f>
        <v>0</v>
      </c>
      <c r="F108" s="114">
        <f t="shared" si="12"/>
        <v>0</v>
      </c>
      <c r="G108" s="114">
        <f t="shared" si="12"/>
        <v>0</v>
      </c>
      <c r="H108" s="114">
        <f t="shared" si="12"/>
        <v>0</v>
      </c>
      <c r="I108" s="114">
        <f t="shared" si="12"/>
        <v>0</v>
      </c>
      <c r="J108" s="114">
        <f t="shared" si="12"/>
        <v>0</v>
      </c>
      <c r="K108" s="114">
        <f t="shared" si="12"/>
        <v>0</v>
      </c>
      <c r="L108" s="114">
        <f t="shared" si="12"/>
        <v>0</v>
      </c>
      <c r="M108" s="114">
        <f t="shared" si="12"/>
        <v>0</v>
      </c>
      <c r="N108" s="114">
        <f t="shared" si="12"/>
        <v>0</v>
      </c>
      <c r="O108" s="114">
        <f t="shared" si="12"/>
        <v>0</v>
      </c>
      <c r="P108" s="114">
        <f t="shared" si="12"/>
        <v>0</v>
      </c>
      <c r="Q108" s="114">
        <f t="shared" si="12"/>
        <v>0</v>
      </c>
      <c r="R108" s="114">
        <f t="shared" si="12"/>
        <v>0</v>
      </c>
      <c r="S108" s="114">
        <f t="shared" si="12"/>
        <v>0</v>
      </c>
      <c r="T108" s="114">
        <f t="shared" si="12"/>
        <v>0</v>
      </c>
    </row>
    <row r="109" spans="1:21">
      <c r="A109" s="21" t="s">
        <v>146</v>
      </c>
      <c r="T109" s="114" t="str">
        <f>IF(SUM(D108:T108)&gt;0,SUM(D108:T108),"")</f>
        <v/>
      </c>
    </row>
    <row r="111" spans="1:21">
      <c r="A111" s="85" t="s">
        <v>155</v>
      </c>
    </row>
    <row r="112" spans="1:21" ht="6" customHeight="1">
      <c r="A112" s="85"/>
    </row>
    <row r="113" spans="1:21" ht="51.5" customHeight="1">
      <c r="A113" s="122" t="s">
        <v>156</v>
      </c>
      <c r="B113" s="192" t="s">
        <v>164</v>
      </c>
      <c r="C113" s="192"/>
      <c r="D113" s="192"/>
      <c r="E113" s="192"/>
      <c r="F113" s="192"/>
      <c r="G113" s="192"/>
      <c r="H113" s="192"/>
      <c r="I113" s="192"/>
      <c r="J113" s="192"/>
      <c r="K113" s="192"/>
      <c r="L113" s="192"/>
      <c r="M113" s="192"/>
      <c r="N113" s="192"/>
      <c r="O113" s="192"/>
      <c r="P113" s="192"/>
      <c r="Q113" s="192"/>
      <c r="R113" s="192"/>
      <c r="S113" s="192"/>
      <c r="T113" s="192"/>
    </row>
    <row r="114" spans="1:21" ht="9.5" customHeight="1">
      <c r="A114" s="122"/>
      <c r="B114" s="122"/>
      <c r="C114" s="122"/>
      <c r="D114" s="122"/>
      <c r="E114" s="122"/>
      <c r="F114" s="122"/>
      <c r="G114" s="122"/>
      <c r="H114" s="122"/>
    </row>
    <row r="115" spans="1:21">
      <c r="A115" s="122" t="s">
        <v>157</v>
      </c>
      <c r="B115" s="167"/>
      <c r="C115" s="168">
        <f>C$31</f>
        <v>2021</v>
      </c>
      <c r="D115" s="168">
        <f t="shared" ref="D115:U115" si="13">D$31</f>
        <v>2022</v>
      </c>
      <c r="E115" s="168">
        <f t="shared" si="13"/>
        <v>2023</v>
      </c>
      <c r="F115" s="168">
        <f t="shared" si="13"/>
        <v>2024</v>
      </c>
      <c r="G115" s="168">
        <f t="shared" si="13"/>
        <v>2025</v>
      </c>
      <c r="H115" s="168">
        <f t="shared" si="13"/>
        <v>2026</v>
      </c>
      <c r="I115" s="168">
        <f t="shared" si="13"/>
        <v>2027</v>
      </c>
      <c r="J115" s="168">
        <f t="shared" si="13"/>
        <v>2028</v>
      </c>
      <c r="K115" s="168">
        <f t="shared" si="13"/>
        <v>2029</v>
      </c>
      <c r="L115" s="168">
        <f t="shared" si="13"/>
        <v>2030</v>
      </c>
      <c r="M115" s="168">
        <f t="shared" si="13"/>
        <v>2031</v>
      </c>
      <c r="N115" s="168">
        <f t="shared" si="13"/>
        <v>2032</v>
      </c>
      <c r="O115" s="168">
        <f t="shared" si="13"/>
        <v>2033</v>
      </c>
      <c r="P115" s="168">
        <f t="shared" si="13"/>
        <v>2034</v>
      </c>
      <c r="Q115" s="168">
        <f t="shared" si="13"/>
        <v>2035</v>
      </c>
      <c r="R115" s="168">
        <f t="shared" si="13"/>
        <v>2036</v>
      </c>
      <c r="S115" s="168">
        <f t="shared" si="13"/>
        <v>2037</v>
      </c>
      <c r="T115" s="168">
        <f t="shared" si="13"/>
        <v>2038</v>
      </c>
      <c r="U115" s="168" t="str">
        <f t="shared" si="13"/>
        <v>Yearly depreciation</v>
      </c>
    </row>
    <row r="116" spans="1:21">
      <c r="A116" s="123" t="s">
        <v>148</v>
      </c>
      <c r="C116" s="112">
        <f>'Funding gap'!C52</f>
        <v>0</v>
      </c>
      <c r="D116" s="112">
        <f>'Funding gap'!D52</f>
        <v>0</v>
      </c>
      <c r="E116" s="112">
        <f>'Funding gap'!E52</f>
        <v>0</v>
      </c>
      <c r="F116" s="112">
        <f>'Funding gap'!F52</f>
        <v>0</v>
      </c>
      <c r="G116" s="112">
        <f>'Funding gap'!G52</f>
        <v>0</v>
      </c>
      <c r="H116" s="112">
        <f>'Funding gap'!H52</f>
        <v>0</v>
      </c>
      <c r="I116" s="112">
        <f>'Funding gap'!I52</f>
        <v>0</v>
      </c>
      <c r="J116" s="112">
        <f>'Funding gap'!J52</f>
        <v>0</v>
      </c>
      <c r="K116" s="112">
        <f>'Funding gap'!K52</f>
        <v>0</v>
      </c>
      <c r="L116" s="112">
        <f>'Funding gap'!L52</f>
        <v>0</v>
      </c>
      <c r="M116" s="112">
        <f>'Funding gap'!M52</f>
        <v>0</v>
      </c>
      <c r="N116" s="112">
        <f>'Funding gap'!N52</f>
        <v>0</v>
      </c>
      <c r="O116" s="112">
        <f>'Funding gap'!O52</f>
        <v>0</v>
      </c>
      <c r="P116" s="112">
        <f>'Funding gap'!P52</f>
        <v>0</v>
      </c>
      <c r="Q116" s="112">
        <f>'Funding gap'!Q52</f>
        <v>0</v>
      </c>
      <c r="R116" s="112">
        <f>'Funding gap'!R52</f>
        <v>0</v>
      </c>
      <c r="S116" s="112">
        <f>'Funding gap'!S52</f>
        <v>0</v>
      </c>
      <c r="T116" s="112">
        <f>'Funding gap'!T52</f>
        <v>0</v>
      </c>
    </row>
    <row r="117" spans="1:21">
      <c r="A117" s="193" t="s">
        <v>19</v>
      </c>
      <c r="B117" s="21">
        <v>2019</v>
      </c>
      <c r="D117" s="109"/>
      <c r="E117" s="109"/>
      <c r="F117" s="109"/>
      <c r="G117" s="109"/>
      <c r="H117" s="109"/>
      <c r="I117" s="109"/>
      <c r="J117" s="109"/>
      <c r="K117" s="109"/>
      <c r="L117" s="109"/>
      <c r="M117" s="109"/>
      <c r="N117" s="109"/>
      <c r="O117" s="109"/>
      <c r="P117" s="109"/>
      <c r="Q117" s="109"/>
      <c r="R117" s="109"/>
      <c r="S117" s="109"/>
      <c r="T117" s="109"/>
      <c r="U117" s="118" t="str">
        <f>IF(SUM(D117:T117)&gt;0, SUM(D117:T117),"")</f>
        <v/>
      </c>
    </row>
    <row r="118" spans="1:21">
      <c r="A118" s="193"/>
      <c r="B118" s="21">
        <v>2020</v>
      </c>
      <c r="C118" s="109"/>
      <c r="D118" s="114">
        <f>IF(D$116&lt;&gt;"", IF(SUM(D$117:D117)&lt;D$116, D$116/'Funding gap'!$B$152, 0),  "")</f>
        <v>0</v>
      </c>
      <c r="E118" s="114"/>
      <c r="F118" s="114"/>
      <c r="G118" s="114"/>
      <c r="H118" s="114"/>
      <c r="I118" s="114"/>
      <c r="J118" s="114"/>
      <c r="K118" s="114"/>
      <c r="L118" s="114"/>
      <c r="M118" s="114"/>
      <c r="N118" s="114"/>
      <c r="O118" s="114"/>
      <c r="P118" s="114"/>
      <c r="Q118" s="114"/>
      <c r="R118" s="114"/>
      <c r="S118" s="114"/>
      <c r="T118" s="114"/>
      <c r="U118" s="119">
        <f>SUM(D118:T118)</f>
        <v>0</v>
      </c>
    </row>
    <row r="119" spans="1:21">
      <c r="A119" s="193"/>
      <c r="B119" s="21">
        <v>2021</v>
      </c>
      <c r="C119" s="109"/>
      <c r="D119" s="114">
        <f>IF(D$116&lt;&gt;"", IF(SUM(D$117:D118)&lt;D$116, D$116/'Funding gap'!$B$152, 0),  "")</f>
        <v>0</v>
      </c>
      <c r="E119" s="114">
        <f>IF(E$116&lt;&gt;"", IF(SUM(E$117:E118)&lt;E$116, E$116/'Funding gap'!$B$152, 0),  "")</f>
        <v>0</v>
      </c>
      <c r="F119" s="114"/>
      <c r="G119" s="114"/>
      <c r="H119" s="114"/>
      <c r="I119" s="114"/>
      <c r="J119" s="114"/>
      <c r="K119" s="114"/>
      <c r="L119" s="114"/>
      <c r="M119" s="114"/>
      <c r="N119" s="114"/>
      <c r="O119" s="114"/>
      <c r="P119" s="114"/>
      <c r="Q119" s="114"/>
      <c r="R119" s="114"/>
      <c r="S119" s="114"/>
      <c r="T119" s="114"/>
      <c r="U119" s="119">
        <f t="shared" ref="U119:U134" si="14">SUM(D119:T119)</f>
        <v>0</v>
      </c>
    </row>
    <row r="120" spans="1:21">
      <c r="A120" s="193"/>
      <c r="B120" s="21">
        <v>2022</v>
      </c>
      <c r="C120" s="109"/>
      <c r="D120" s="114">
        <f>IF(D$116&lt;&gt;"", IF(SUM(D$117:D119)&lt;D$116, D$116/'Funding gap'!$B$152, 0),  "")</f>
        <v>0</v>
      </c>
      <c r="E120" s="114">
        <f>IF(E$116&lt;&gt;"", IF(SUM(E$117:E119)&lt;E$116, E$116/'Funding gap'!$B$152, 0),  "")</f>
        <v>0</v>
      </c>
      <c r="F120" s="114">
        <f>IF(F$116&lt;&gt;"", IF(SUM(F$117:F119)&lt;F$116, F$116/'Funding gap'!$B$152, 0),  "")</f>
        <v>0</v>
      </c>
      <c r="G120" s="114"/>
      <c r="H120" s="114"/>
      <c r="I120" s="114"/>
      <c r="J120" s="114"/>
      <c r="K120" s="114"/>
      <c r="L120" s="114"/>
      <c r="M120" s="114"/>
      <c r="N120" s="114"/>
      <c r="O120" s="114"/>
      <c r="P120" s="114"/>
      <c r="Q120" s="114"/>
      <c r="R120" s="114"/>
      <c r="S120" s="114"/>
      <c r="T120" s="114"/>
      <c r="U120" s="119">
        <f t="shared" si="14"/>
        <v>0</v>
      </c>
    </row>
    <row r="121" spans="1:21">
      <c r="A121" s="193"/>
      <c r="B121" s="21">
        <v>2023</v>
      </c>
      <c r="C121" s="109"/>
      <c r="D121" s="114">
        <f>IF(D$116&lt;&gt;"", IF(SUM(D$117:D120)&lt;D$116, D$116/'Funding gap'!$B$152, 0),  "")</f>
        <v>0</v>
      </c>
      <c r="E121" s="114">
        <f>IF(E$116&lt;&gt;"", IF(SUM(E$117:E120)&lt;E$116, E$116/'Funding gap'!$B$152, 0),  "")</f>
        <v>0</v>
      </c>
      <c r="F121" s="114">
        <f>IF(F$116&lt;&gt;"", IF(SUM(F$117:F120)&lt;F$116, F$116/'Funding gap'!$B$152, 0),  "")</f>
        <v>0</v>
      </c>
      <c r="G121" s="114">
        <f>IF(G$116&lt;&gt;"", IF(SUM(G$117:G120)&lt;G$116, G$116/'Funding gap'!$B$152, 0),  "")</f>
        <v>0</v>
      </c>
      <c r="H121" s="114"/>
      <c r="I121" s="114"/>
      <c r="J121" s="114"/>
      <c r="K121" s="114"/>
      <c r="L121" s="114"/>
      <c r="M121" s="114"/>
      <c r="N121" s="114"/>
      <c r="O121" s="114"/>
      <c r="P121" s="114"/>
      <c r="Q121" s="114"/>
      <c r="R121" s="114"/>
      <c r="S121" s="114"/>
      <c r="T121" s="114"/>
      <c r="U121" s="119">
        <f t="shared" si="14"/>
        <v>0</v>
      </c>
    </row>
    <row r="122" spans="1:21">
      <c r="A122" s="193"/>
      <c r="B122" s="21">
        <v>2024</v>
      </c>
      <c r="C122" s="109"/>
      <c r="D122" s="114">
        <f>IF(D$116&lt;&gt;"", IF(SUM(D$117:D121)&lt;D$116, D$116/'Funding gap'!$B$152, 0),  "")</f>
        <v>0</v>
      </c>
      <c r="E122" s="114">
        <f>IF(E$116&lt;&gt;"", IF(SUM(E$117:E121)&lt;E$116, E$116/'Funding gap'!$B$152, 0),  "")</f>
        <v>0</v>
      </c>
      <c r="F122" s="114">
        <f>IF(F$116&lt;&gt;"", IF(SUM(F$117:F121)&lt;F$116, F$116/'Funding gap'!$B$152, 0),  "")</f>
        <v>0</v>
      </c>
      <c r="G122" s="114">
        <f>IF(G$116&lt;&gt;"", IF(SUM(G$117:G121)&lt;G$116, G$116/'Funding gap'!$B$152, 0),  "")</f>
        <v>0</v>
      </c>
      <c r="H122" s="114">
        <f>IF(H$116&lt;&gt;"", IF(SUM(H$117:H121)&lt;H$116, H$116/'Funding gap'!$B$152, 0),  "")</f>
        <v>0</v>
      </c>
      <c r="I122" s="114"/>
      <c r="J122" s="114"/>
      <c r="K122" s="114"/>
      <c r="L122" s="114"/>
      <c r="M122" s="114"/>
      <c r="N122" s="114"/>
      <c r="O122" s="114"/>
      <c r="P122" s="114"/>
      <c r="Q122" s="114"/>
      <c r="R122" s="114"/>
      <c r="S122" s="114"/>
      <c r="T122" s="114"/>
      <c r="U122" s="119">
        <f t="shared" si="14"/>
        <v>0</v>
      </c>
    </row>
    <row r="123" spans="1:21">
      <c r="A123" s="193"/>
      <c r="B123" s="21">
        <v>2025</v>
      </c>
      <c r="C123" s="109"/>
      <c r="D123" s="114">
        <f>IF(D$116&lt;&gt;"", IF(SUM(D$117:D122)&lt;D$116, D$116/'Funding gap'!$B$152, 0),  "")</f>
        <v>0</v>
      </c>
      <c r="E123" s="114">
        <f>IF(E$116&lt;&gt;"", IF(SUM(E$117:E122)&lt;E$116, E$116/'Funding gap'!$B$152, 0),  "")</f>
        <v>0</v>
      </c>
      <c r="F123" s="114">
        <f>IF(F$116&lt;&gt;"", IF(SUM(F$117:F122)&lt;F$116, F$116/'Funding gap'!$B$152, 0),  "")</f>
        <v>0</v>
      </c>
      <c r="G123" s="114">
        <f>IF(G$116&lt;&gt;"", IF(SUM(G$117:G122)&lt;G$116, G$116/'Funding gap'!$B$152, 0),  "")</f>
        <v>0</v>
      </c>
      <c r="H123" s="114">
        <f>IF(H$116&lt;&gt;"", IF(SUM(H$117:H122)&lt;H$116, H$116/'Funding gap'!$B$152, 0),  "")</f>
        <v>0</v>
      </c>
      <c r="I123" s="114">
        <f>IF(I$116&lt;&gt;"", IF(SUM(I$117:I122)&lt;I$116, I$116/'Funding gap'!$B$152, 0),  "")</f>
        <v>0</v>
      </c>
      <c r="J123" s="114"/>
      <c r="K123" s="114"/>
      <c r="L123" s="114"/>
      <c r="M123" s="114"/>
      <c r="N123" s="114"/>
      <c r="O123" s="114"/>
      <c r="P123" s="114"/>
      <c r="Q123" s="114"/>
      <c r="R123" s="114"/>
      <c r="S123" s="114"/>
      <c r="T123" s="114"/>
      <c r="U123" s="119">
        <f t="shared" si="14"/>
        <v>0</v>
      </c>
    </row>
    <row r="124" spans="1:21">
      <c r="A124" s="193"/>
      <c r="B124" s="21">
        <v>2026</v>
      </c>
      <c r="C124" s="109"/>
      <c r="D124" s="114">
        <f>IF(D$116&lt;&gt;"", IF(SUM(D$117:D123)&lt;D$116, D$116/'Funding gap'!$B$152, 0),  "")</f>
        <v>0</v>
      </c>
      <c r="E124" s="114">
        <f>IF(E$116&lt;&gt;"", IF(SUM(E$117:E123)&lt;E$116, E$116/'Funding gap'!$B$152, 0),  "")</f>
        <v>0</v>
      </c>
      <c r="F124" s="114">
        <f>IF(F$116&lt;&gt;"", IF(SUM(F$117:F123)&lt;F$116, F$116/'Funding gap'!$B$152, 0),  "")</f>
        <v>0</v>
      </c>
      <c r="G124" s="114">
        <f>IF(G$116&lt;&gt;"", IF(SUM(G$117:G123)&lt;G$116, G$116/'Funding gap'!$B$152, 0),  "")</f>
        <v>0</v>
      </c>
      <c r="H124" s="114">
        <f>IF(H$116&lt;&gt;"", IF(SUM(H$117:H123)&lt;H$116, H$116/'Funding gap'!$B$152, 0),  "")</f>
        <v>0</v>
      </c>
      <c r="I124" s="114">
        <f>IF(I$116&lt;&gt;"", IF(SUM(I$117:I123)&lt;I$116, I$116/'Funding gap'!$B$152, 0),  "")</f>
        <v>0</v>
      </c>
      <c r="J124" s="114">
        <f>IF(J$116&lt;&gt;"", IF(SUM(J$117:J123)&lt;J$116, J$116/'Funding gap'!$B$152, 0),  "")</f>
        <v>0</v>
      </c>
      <c r="K124" s="114"/>
      <c r="L124" s="114"/>
      <c r="M124" s="114"/>
      <c r="N124" s="114"/>
      <c r="O124" s="114"/>
      <c r="P124" s="114"/>
      <c r="Q124" s="114"/>
      <c r="R124" s="114"/>
      <c r="S124" s="114"/>
      <c r="T124" s="114"/>
      <c r="U124" s="119">
        <f t="shared" si="14"/>
        <v>0</v>
      </c>
    </row>
    <row r="125" spans="1:21">
      <c r="A125" s="193"/>
      <c r="B125" s="21">
        <v>2027</v>
      </c>
      <c r="C125" s="109"/>
      <c r="D125" s="114">
        <f>IF(D$116&lt;&gt;"", IF(SUM(D$117:D124)&lt;D$116, D$116/'Funding gap'!$B$152, 0),  "")</f>
        <v>0</v>
      </c>
      <c r="E125" s="114">
        <f>IF(E$116&lt;&gt;"", IF(SUM(E$117:E124)&lt;E$116, E$116/'Funding gap'!$B$152, 0),  "")</f>
        <v>0</v>
      </c>
      <c r="F125" s="114">
        <f>IF(F$116&lt;&gt;"", IF(SUM(F$117:F124)&lt;F$116, F$116/'Funding gap'!$B$152, 0),  "")</f>
        <v>0</v>
      </c>
      <c r="G125" s="114">
        <f>IF(G$116&lt;&gt;"", IF(SUM(G$117:G124)&lt;G$116, G$116/'Funding gap'!$B$152, 0),  "")</f>
        <v>0</v>
      </c>
      <c r="H125" s="114">
        <f>IF(H$116&lt;&gt;"", IF(SUM(H$117:H124)&lt;H$116, H$116/'Funding gap'!$B$152, 0),  "")</f>
        <v>0</v>
      </c>
      <c r="I125" s="114">
        <f>IF(I$116&lt;&gt;"", IF(SUM(I$117:I124)&lt;I$116, I$116/'Funding gap'!$B$152, 0),  "")</f>
        <v>0</v>
      </c>
      <c r="J125" s="114">
        <f>IF(J$116&lt;&gt;"", IF(SUM(J$117:J124)&lt;J$116, J$116/'Funding gap'!$B$152, 0),  "")</f>
        <v>0</v>
      </c>
      <c r="K125" s="114">
        <f>IF(K$116&lt;&gt;"", IF(SUM(K$117:K124)&lt;K$116, K$116/'Funding gap'!$B$152, 0),  "")</f>
        <v>0</v>
      </c>
      <c r="L125" s="114"/>
      <c r="M125" s="114"/>
      <c r="N125" s="114"/>
      <c r="O125" s="114"/>
      <c r="P125" s="114"/>
      <c r="Q125" s="114"/>
      <c r="R125" s="114"/>
      <c r="S125" s="114"/>
      <c r="T125" s="114"/>
      <c r="U125" s="119">
        <f t="shared" si="14"/>
        <v>0</v>
      </c>
    </row>
    <row r="126" spans="1:21">
      <c r="A126" s="193"/>
      <c r="B126" s="21">
        <v>2028</v>
      </c>
      <c r="C126" s="109"/>
      <c r="D126" s="114">
        <f>IF(D$116&lt;&gt;"", IF(SUM(D$117:D125)&lt;D$116, D$116/'Funding gap'!$B$152, 0),  "")</f>
        <v>0</v>
      </c>
      <c r="E126" s="114">
        <f>IF(E$116&lt;&gt;"", IF(SUM(E$117:E125)&lt;E$116, E$116/'Funding gap'!$B$152, 0),  "")</f>
        <v>0</v>
      </c>
      <c r="F126" s="114">
        <f>IF(F$116&lt;&gt;"", IF(SUM(F$117:F125)&lt;F$116, F$116/'Funding gap'!$B$152, 0),  "")</f>
        <v>0</v>
      </c>
      <c r="G126" s="114">
        <f>IF(G$116&lt;&gt;"", IF(SUM(G$117:G125)&lt;G$116, G$116/'Funding gap'!$B$152, 0),  "")</f>
        <v>0</v>
      </c>
      <c r="H126" s="114">
        <f>IF(H$116&lt;&gt;"", IF(SUM(H$117:H125)&lt;H$116, H$116/'Funding gap'!$B$152, 0),  "")</f>
        <v>0</v>
      </c>
      <c r="I126" s="114">
        <f>IF(I$116&lt;&gt;"", IF(SUM(I$117:I125)&lt;I$116, I$116/'Funding gap'!$B$152, 0),  "")</f>
        <v>0</v>
      </c>
      <c r="J126" s="114">
        <f>IF(J$116&lt;&gt;"", IF(SUM(J$117:J125)&lt;J$116, J$116/'Funding gap'!$B$152, 0),  "")</f>
        <v>0</v>
      </c>
      <c r="K126" s="114">
        <f>IF(K$116&lt;&gt;"", IF(SUM(K$117:K125)&lt;K$116, K$116/'Funding gap'!$B$152, 0),  "")</f>
        <v>0</v>
      </c>
      <c r="L126" s="114">
        <f>IF(L$116&lt;&gt;"", IF(SUM(L$117:L125)&lt;L$116, L$116/'Funding gap'!$B$152, 0),  "")</f>
        <v>0</v>
      </c>
      <c r="M126" s="114"/>
      <c r="N126" s="114"/>
      <c r="O126" s="114"/>
      <c r="P126" s="114"/>
      <c r="Q126" s="114"/>
      <c r="R126" s="114"/>
      <c r="S126" s="114"/>
      <c r="T126" s="114"/>
      <c r="U126" s="119">
        <f t="shared" si="14"/>
        <v>0</v>
      </c>
    </row>
    <row r="127" spans="1:21">
      <c r="A127" s="193"/>
      <c r="B127" s="21">
        <v>2029</v>
      </c>
      <c r="C127" s="109"/>
      <c r="D127" s="114">
        <f>IF(D$116&lt;&gt;"", IF(SUM(D$117:D126)&lt;D$116, D$116/'Funding gap'!$B$152, 0),  "")</f>
        <v>0</v>
      </c>
      <c r="E127" s="114">
        <f>IF(E$116&lt;&gt;"", IF(SUM(E$117:E126)&lt;E$116, E$116/'Funding gap'!$B$152, 0),  "")</f>
        <v>0</v>
      </c>
      <c r="F127" s="114">
        <f>IF(F$116&lt;&gt;"", IF(SUM(F$117:F126)&lt;F$116, F$116/'Funding gap'!$B$152, 0),  "")</f>
        <v>0</v>
      </c>
      <c r="G127" s="114">
        <f>IF(G$116&lt;&gt;"", IF(SUM(G$117:G126)&lt;G$116, G$116/'Funding gap'!$B$152, 0),  "")</f>
        <v>0</v>
      </c>
      <c r="H127" s="114">
        <f>IF(H$116&lt;&gt;"", IF(SUM(H$117:H126)&lt;H$116, H$116/'Funding gap'!$B$152, 0),  "")</f>
        <v>0</v>
      </c>
      <c r="I127" s="114">
        <f>IF(I$116&lt;&gt;"", IF(SUM(I$117:I126)&lt;I$116, I$116/'Funding gap'!$B$152, 0),  "")</f>
        <v>0</v>
      </c>
      <c r="J127" s="114">
        <f>IF(J$116&lt;&gt;"", IF(SUM(J$117:J126)&lt;J$116, J$116/'Funding gap'!$B$152, 0),  "")</f>
        <v>0</v>
      </c>
      <c r="K127" s="114">
        <f>IF(K$116&lt;&gt;"", IF(SUM(K$117:K126)&lt;K$116, K$116/'Funding gap'!$B$152, 0),  "")</f>
        <v>0</v>
      </c>
      <c r="L127" s="114">
        <f>IF(L$116&lt;&gt;"", IF(SUM(L$117:L126)&lt;L$116, L$116/'Funding gap'!$B$152, 0),  "")</f>
        <v>0</v>
      </c>
      <c r="M127" s="114">
        <f>IF(M$116&lt;&gt;"", IF(SUM(M$117:M126)&lt;M$116, M$116/'Funding gap'!$B$152, 0),  "")</f>
        <v>0</v>
      </c>
      <c r="N127" s="114"/>
      <c r="O127" s="114"/>
      <c r="P127" s="114"/>
      <c r="Q127" s="114"/>
      <c r="R127" s="114"/>
      <c r="S127" s="114"/>
      <c r="T127" s="114"/>
      <c r="U127" s="119">
        <f t="shared" si="14"/>
        <v>0</v>
      </c>
    </row>
    <row r="128" spans="1:21">
      <c r="A128" s="193"/>
      <c r="B128" s="21">
        <v>2030</v>
      </c>
      <c r="C128" s="109"/>
      <c r="D128" s="114">
        <f>IF(D$116&lt;&gt;"", IF(SUM(D$117:D127)&lt;D$116, D$116/'Funding gap'!$B$152, 0),  "")</f>
        <v>0</v>
      </c>
      <c r="E128" s="114">
        <f>IF(E$116&lt;&gt;"", IF(SUM(E$117:E127)&lt;E$116, E$116/'Funding gap'!$B$152, 0),  "")</f>
        <v>0</v>
      </c>
      <c r="F128" s="114">
        <f>IF(F$116&lt;&gt;"", IF(SUM(F$117:F127)&lt;F$116, F$116/'Funding gap'!$B$152, 0),  "")</f>
        <v>0</v>
      </c>
      <c r="G128" s="114">
        <f>IF(G$116&lt;&gt;"", IF(SUM(G$117:G127)&lt;G$116, G$116/'Funding gap'!$B$152, 0),  "")</f>
        <v>0</v>
      </c>
      <c r="H128" s="114">
        <f>IF(H$116&lt;&gt;"", IF(SUM(H$117:H127)&lt;H$116, H$116/'Funding gap'!$B$152, 0),  "")</f>
        <v>0</v>
      </c>
      <c r="I128" s="114">
        <f>IF(I$116&lt;&gt;"", IF(SUM(I$117:I127)&lt;I$116, I$116/'Funding gap'!$B$152, 0),  "")</f>
        <v>0</v>
      </c>
      <c r="J128" s="114">
        <f>IF(J$116&lt;&gt;"", IF(SUM(J$117:J127)&lt;J$116, J$116/'Funding gap'!$B$152, 0),  "")</f>
        <v>0</v>
      </c>
      <c r="K128" s="114">
        <f>IF(K$116&lt;&gt;"", IF(SUM(K$117:K127)&lt;K$116, K$116/'Funding gap'!$B$152, 0),  "")</f>
        <v>0</v>
      </c>
      <c r="L128" s="114">
        <f>IF(L$116&lt;&gt;"", IF(SUM(L$117:L127)&lt;L$116, L$116/'Funding gap'!$B$152, 0),  "")</f>
        <v>0</v>
      </c>
      <c r="M128" s="114">
        <f>IF(M$116&lt;&gt;"", IF(SUM(M$117:M127)&lt;M$116, M$116/'Funding gap'!$B$152, 0),  "")</f>
        <v>0</v>
      </c>
      <c r="N128" s="114">
        <f>IF(N$116&lt;&gt;"", IF(SUM(N$117:N127)&lt;N$116, N$116/'Funding gap'!$B$152, 0),  "")</f>
        <v>0</v>
      </c>
      <c r="O128" s="114"/>
      <c r="P128" s="114"/>
      <c r="Q128" s="114"/>
      <c r="R128" s="114"/>
      <c r="S128" s="114"/>
      <c r="T128" s="114"/>
      <c r="U128" s="119">
        <f t="shared" si="14"/>
        <v>0</v>
      </c>
    </row>
    <row r="129" spans="1:21">
      <c r="A129" s="193"/>
      <c r="B129" s="21">
        <v>2031</v>
      </c>
      <c r="C129" s="109"/>
      <c r="D129" s="114">
        <f>IF(D$116&lt;&gt;"", IF(SUM(D$117:D128)&lt;D$116, D$116/'Funding gap'!$B$152, 0),  "")</f>
        <v>0</v>
      </c>
      <c r="E129" s="114">
        <f>IF(E$116&lt;&gt;"", IF(SUM(E$117:E128)&lt;E$116, E$116/'Funding gap'!$B$152, 0),  "")</f>
        <v>0</v>
      </c>
      <c r="F129" s="114">
        <f>IF(F$116&lt;&gt;"", IF(SUM(F$117:F128)&lt;F$116, F$116/'Funding gap'!$B$152, 0),  "")</f>
        <v>0</v>
      </c>
      <c r="G129" s="114">
        <f>IF(G$116&lt;&gt;"", IF(SUM(G$117:G128)&lt;G$116, G$116/'Funding gap'!$B$152, 0),  "")</f>
        <v>0</v>
      </c>
      <c r="H129" s="114">
        <f>IF(H$116&lt;&gt;"", IF(SUM(H$117:H128)&lt;H$116, H$116/'Funding gap'!$B$152, 0),  "")</f>
        <v>0</v>
      </c>
      <c r="I129" s="114">
        <f>IF(I$116&lt;&gt;"", IF(SUM(I$117:I128)&lt;I$116, I$116/'Funding gap'!$B$152, 0),  "")</f>
        <v>0</v>
      </c>
      <c r="J129" s="114">
        <f>IF(J$116&lt;&gt;"", IF(SUM(J$117:J128)&lt;J$116, J$116/'Funding gap'!$B$152, 0),  "")</f>
        <v>0</v>
      </c>
      <c r="K129" s="114">
        <f>IF(K$116&lt;&gt;"", IF(SUM(K$117:K128)&lt;K$116, K$116/'Funding gap'!$B$152, 0),  "")</f>
        <v>0</v>
      </c>
      <c r="L129" s="114">
        <f>IF(L$116&lt;&gt;"", IF(SUM(L$117:L128)&lt;L$116, L$116/'Funding gap'!$B$152, 0),  "")</f>
        <v>0</v>
      </c>
      <c r="M129" s="114">
        <f>IF(M$116&lt;&gt;"", IF(SUM(M$117:M128)&lt;M$116, M$116/'Funding gap'!$B$152, 0),  "")</f>
        <v>0</v>
      </c>
      <c r="N129" s="114">
        <f>IF(N$116&lt;&gt;"", IF(SUM(N$117:N128)&lt;N$116, N$116/'Funding gap'!$B$152, 0),  "")</f>
        <v>0</v>
      </c>
      <c r="O129" s="114">
        <f>IF(O$116&lt;&gt;"", IF(SUM(O$117:O128)&lt;O$116, O$116/'Funding gap'!$B$152, 0),  "")</f>
        <v>0</v>
      </c>
      <c r="P129" s="114"/>
      <c r="Q129" s="114"/>
      <c r="R129" s="114"/>
      <c r="S129" s="114"/>
      <c r="T129" s="114"/>
      <c r="U129" s="119">
        <f t="shared" si="14"/>
        <v>0</v>
      </c>
    </row>
    <row r="130" spans="1:21">
      <c r="A130" s="193"/>
      <c r="B130" s="21">
        <v>2032</v>
      </c>
      <c r="C130" s="109"/>
      <c r="D130" s="114">
        <f>IF(D$116&lt;&gt;"", IF(SUM(D$117:D129)&lt;D$116, D$116/'Funding gap'!$B$152, 0),  "")</f>
        <v>0</v>
      </c>
      <c r="E130" s="114">
        <f>IF(E$116&lt;&gt;"", IF(SUM(E$117:E129)&lt;E$116, E$116/'Funding gap'!$B$152, 0),  "")</f>
        <v>0</v>
      </c>
      <c r="F130" s="114">
        <f>IF(F$116&lt;&gt;"", IF(SUM(F$117:F129)&lt;F$116, F$116/'Funding gap'!$B$152, 0),  "")</f>
        <v>0</v>
      </c>
      <c r="G130" s="114">
        <f>IF(G$116&lt;&gt;"", IF(SUM(G$117:G129)&lt;G$116, G$116/'Funding gap'!$B$152, 0),  "")</f>
        <v>0</v>
      </c>
      <c r="H130" s="114">
        <f>IF(H$116&lt;&gt;"", IF(SUM(H$117:H129)&lt;H$116, H$116/'Funding gap'!$B$152, 0),  "")</f>
        <v>0</v>
      </c>
      <c r="I130" s="114">
        <f>IF(I$116&lt;&gt;"", IF(SUM(I$117:I129)&lt;I$116, I$116/'Funding gap'!$B$152, 0),  "")</f>
        <v>0</v>
      </c>
      <c r="J130" s="114">
        <f>IF(J$116&lt;&gt;"", IF(SUM(J$117:J129)&lt;J$116, J$116/'Funding gap'!$B$152, 0),  "")</f>
        <v>0</v>
      </c>
      <c r="K130" s="114">
        <f>IF(K$116&lt;&gt;"", IF(SUM(K$117:K129)&lt;K$116, K$116/'Funding gap'!$B$152, 0),  "")</f>
        <v>0</v>
      </c>
      <c r="L130" s="114">
        <f>IF(L$116&lt;&gt;"", IF(SUM(L$117:L129)&lt;L$116, L$116/'Funding gap'!$B$152, 0),  "")</f>
        <v>0</v>
      </c>
      <c r="M130" s="114">
        <f>IF(M$116&lt;&gt;"", IF(SUM(M$117:M129)&lt;M$116, M$116/'Funding gap'!$B$152, 0),  "")</f>
        <v>0</v>
      </c>
      <c r="N130" s="114">
        <f>IF(N$116&lt;&gt;"", IF(SUM(N$117:N129)&lt;N$116, N$116/'Funding gap'!$B$152, 0),  "")</f>
        <v>0</v>
      </c>
      <c r="O130" s="114">
        <f>IF(O$116&lt;&gt;"", IF(SUM(O$117:O129)&lt;O$116, O$116/'Funding gap'!$B$152, 0),  "")</f>
        <v>0</v>
      </c>
      <c r="P130" s="114">
        <f>IF(P$116&lt;&gt;"", IF(SUM(P$117:P129)&lt;P$116, P$116/'Funding gap'!$B$152, 0),  "")</f>
        <v>0</v>
      </c>
      <c r="Q130" s="114"/>
      <c r="R130" s="114"/>
      <c r="S130" s="114"/>
      <c r="T130" s="114"/>
      <c r="U130" s="119">
        <f t="shared" si="14"/>
        <v>0</v>
      </c>
    </row>
    <row r="131" spans="1:21">
      <c r="A131" s="193"/>
      <c r="B131" s="21">
        <v>2033</v>
      </c>
      <c r="C131" s="109"/>
      <c r="D131" s="114">
        <f>IF(D$116&lt;&gt;"", IF(SUM(D$117:D130)&lt;D$116, D$116/'Funding gap'!$B$152, 0),  "")</f>
        <v>0</v>
      </c>
      <c r="E131" s="114">
        <f>IF(E$116&lt;&gt;"", IF(SUM(E$117:E130)&lt;E$116, E$116/'Funding gap'!$B$152, 0),  "")</f>
        <v>0</v>
      </c>
      <c r="F131" s="114">
        <f>IF(F$116&lt;&gt;"", IF(SUM(F$117:F130)&lt;F$116, F$116/'Funding gap'!$B$152, 0),  "")</f>
        <v>0</v>
      </c>
      <c r="G131" s="114">
        <f>IF(G$116&lt;&gt;"", IF(SUM(G$117:G130)&lt;G$116, G$116/'Funding gap'!$B$152, 0),  "")</f>
        <v>0</v>
      </c>
      <c r="H131" s="114">
        <f>IF(H$116&lt;&gt;"", IF(SUM(H$117:H130)&lt;H$116, H$116/'Funding gap'!$B$152, 0),  "")</f>
        <v>0</v>
      </c>
      <c r="I131" s="114">
        <f>IF(I$116&lt;&gt;"", IF(SUM(I$117:I130)&lt;I$116, I$116/'Funding gap'!$B$152, 0),  "")</f>
        <v>0</v>
      </c>
      <c r="J131" s="114">
        <f>IF(J$116&lt;&gt;"", IF(SUM(J$117:J130)&lt;J$116, J$116/'Funding gap'!$B$152, 0),  "")</f>
        <v>0</v>
      </c>
      <c r="K131" s="114">
        <f>IF(K$116&lt;&gt;"", IF(SUM(K$117:K130)&lt;K$116, K$116/'Funding gap'!$B$152, 0),  "")</f>
        <v>0</v>
      </c>
      <c r="L131" s="114">
        <f>IF(L$116&lt;&gt;"", IF(SUM(L$117:L130)&lt;L$116, L$116/'Funding gap'!$B$152, 0),  "")</f>
        <v>0</v>
      </c>
      <c r="M131" s="114">
        <f>IF(M$116&lt;&gt;"", IF(SUM(M$117:M130)&lt;M$116, M$116/'Funding gap'!$B$152, 0),  "")</f>
        <v>0</v>
      </c>
      <c r="N131" s="114">
        <f>IF(N$116&lt;&gt;"", IF(SUM(N$117:N130)&lt;N$116, N$116/'Funding gap'!$B$152, 0),  "")</f>
        <v>0</v>
      </c>
      <c r="O131" s="114">
        <f>IF(O$116&lt;&gt;"", IF(SUM(O$117:O130)&lt;O$116, O$116/'Funding gap'!$B$152, 0),  "")</f>
        <v>0</v>
      </c>
      <c r="P131" s="114">
        <f>IF(P$116&lt;&gt;"", IF(SUM(P$117:P130)&lt;P$116, P$116/'Funding gap'!$B$152, 0),  "")</f>
        <v>0</v>
      </c>
      <c r="Q131" s="114">
        <f>IF(Q$116&lt;&gt;"", IF(SUM(Q$117:Q130)&lt;Q$116, Q$116/'Funding gap'!$B$152, 0),  "")</f>
        <v>0</v>
      </c>
      <c r="R131" s="114"/>
      <c r="S131" s="114"/>
      <c r="T131" s="114"/>
      <c r="U131" s="119">
        <f t="shared" si="14"/>
        <v>0</v>
      </c>
    </row>
    <row r="132" spans="1:21">
      <c r="A132" s="193"/>
      <c r="B132" s="21">
        <v>2034</v>
      </c>
      <c r="C132" s="109"/>
      <c r="D132" s="114">
        <f>IF(D$116&lt;&gt;"", IF(SUM(D$117:D131)&lt;D$116, D$116/'Funding gap'!$B$152, 0),  "")</f>
        <v>0</v>
      </c>
      <c r="E132" s="114">
        <f>IF(E$116&lt;&gt;"", IF(SUM(E$117:E131)&lt;E$116, E$116/'Funding gap'!$B$152, 0),  "")</f>
        <v>0</v>
      </c>
      <c r="F132" s="114">
        <f>IF(F$116&lt;&gt;"", IF(SUM(F$117:F131)&lt;F$116, F$116/'Funding gap'!$B$152, 0),  "")</f>
        <v>0</v>
      </c>
      <c r="G132" s="114">
        <f>IF(G$116&lt;&gt;"", IF(SUM(G$117:G131)&lt;G$116, G$116/'Funding gap'!$B$152, 0),  "")</f>
        <v>0</v>
      </c>
      <c r="H132" s="114">
        <f>IF(H$116&lt;&gt;"", IF(SUM(H$117:H131)&lt;H$116, H$116/'Funding gap'!$B$152, 0),  "")</f>
        <v>0</v>
      </c>
      <c r="I132" s="114">
        <f>IF(I$116&lt;&gt;"", IF(SUM(I$117:I131)&lt;I$116, I$116/'Funding gap'!$B$152, 0),  "")</f>
        <v>0</v>
      </c>
      <c r="J132" s="114">
        <f>IF(J$116&lt;&gt;"", IF(SUM(J$117:J131)&lt;J$116, J$116/'Funding gap'!$B$152, 0),  "")</f>
        <v>0</v>
      </c>
      <c r="K132" s="114">
        <f>IF(K$116&lt;&gt;"", IF(SUM(K$117:K131)&lt;K$116, K$116/'Funding gap'!$B$152, 0),  "")</f>
        <v>0</v>
      </c>
      <c r="L132" s="114">
        <f>IF(L$116&lt;&gt;"", IF(SUM(L$117:L131)&lt;L$116, L$116/'Funding gap'!$B$152, 0),  "")</f>
        <v>0</v>
      </c>
      <c r="M132" s="114">
        <f>IF(M$116&lt;&gt;"", IF(SUM(M$117:M131)&lt;M$116, M$116/'Funding gap'!$B$152, 0),  "")</f>
        <v>0</v>
      </c>
      <c r="N132" s="114">
        <f>IF(N$116&lt;&gt;"", IF(SUM(N$117:N131)&lt;N$116, N$116/'Funding gap'!$B$152, 0),  "")</f>
        <v>0</v>
      </c>
      <c r="O132" s="114">
        <f>IF(O$116&lt;&gt;"", IF(SUM(O$117:O131)&lt;O$116, O$116/'Funding gap'!$B$152, 0),  "")</f>
        <v>0</v>
      </c>
      <c r="P132" s="114">
        <f>IF(P$116&lt;&gt;"", IF(SUM(P$117:P131)&lt;P$116, P$116/'Funding gap'!$B$152, 0),  "")</f>
        <v>0</v>
      </c>
      <c r="Q132" s="114">
        <f>IF(Q$116&lt;&gt;"", IF(SUM(Q$117:Q131)&lt;Q$116, Q$116/'Funding gap'!$B$152, 0),  "")</f>
        <v>0</v>
      </c>
      <c r="R132" s="114">
        <f>IF(R$116&lt;&gt;"", IF(SUM(R$117:R131)&lt;R$116, R$116/'Funding gap'!$B$152, 0),  "")</f>
        <v>0</v>
      </c>
      <c r="S132" s="114"/>
      <c r="T132" s="114"/>
      <c r="U132" s="119">
        <f t="shared" si="14"/>
        <v>0</v>
      </c>
    </row>
    <row r="133" spans="1:21">
      <c r="A133" s="193"/>
      <c r="B133" s="21">
        <v>2035</v>
      </c>
      <c r="C133" s="109"/>
      <c r="D133" s="114">
        <f>IF(D$116&lt;&gt;"", IF(SUM(D$117:D132)&lt;D$116, D$116/'Funding gap'!$B$152, 0),  "")</f>
        <v>0</v>
      </c>
      <c r="E133" s="114">
        <f>IF(E$116&lt;&gt;"", IF(SUM(E$117:E132)&lt;E$116, E$116/'Funding gap'!$B$152, 0),  "")</f>
        <v>0</v>
      </c>
      <c r="F133" s="114">
        <f>IF(F$116&lt;&gt;"", IF(SUM(F$117:F132)&lt;F$116, F$116/'Funding gap'!$B$152, 0),  "")</f>
        <v>0</v>
      </c>
      <c r="G133" s="114">
        <f>IF(G$116&lt;&gt;"", IF(SUM(G$117:G132)&lt;G$116, G$116/'Funding gap'!$B$152, 0),  "")</f>
        <v>0</v>
      </c>
      <c r="H133" s="114">
        <f>IF(H$116&lt;&gt;"", IF(SUM(H$117:H132)&lt;H$116, H$116/'Funding gap'!$B$152, 0),  "")</f>
        <v>0</v>
      </c>
      <c r="I133" s="114">
        <f>IF(I$116&lt;&gt;"", IF(SUM(I$117:I132)&lt;I$116, I$116/'Funding gap'!$B$152, 0),  "")</f>
        <v>0</v>
      </c>
      <c r="J133" s="114">
        <f>IF(J$116&lt;&gt;"", IF(SUM(J$117:J132)&lt;J$116, J$116/'Funding gap'!$B$152, 0),  "")</f>
        <v>0</v>
      </c>
      <c r="K133" s="114">
        <f>IF(K$116&lt;&gt;"", IF(SUM(K$117:K132)&lt;K$116, K$116/'Funding gap'!$B$152, 0),  "")</f>
        <v>0</v>
      </c>
      <c r="L133" s="114">
        <f>IF(L$116&lt;&gt;"", IF(SUM(L$117:L132)&lt;L$116, L$116/'Funding gap'!$B$152, 0),  "")</f>
        <v>0</v>
      </c>
      <c r="M133" s="114">
        <f>IF(M$116&lt;&gt;"", IF(SUM(M$117:M132)&lt;M$116, M$116/'Funding gap'!$B$152, 0),  "")</f>
        <v>0</v>
      </c>
      <c r="N133" s="114">
        <f>IF(N$116&lt;&gt;"", IF(SUM(N$117:N132)&lt;N$116, N$116/'Funding gap'!$B$152, 0),  "")</f>
        <v>0</v>
      </c>
      <c r="O133" s="114">
        <f>IF(O$116&lt;&gt;"", IF(SUM(O$117:O132)&lt;O$116, O$116/'Funding gap'!$B$152, 0),  "")</f>
        <v>0</v>
      </c>
      <c r="P133" s="114">
        <f>IF(P$116&lt;&gt;"", IF(SUM(P$117:P132)&lt;P$116, P$116/'Funding gap'!$B$152, 0),  "")</f>
        <v>0</v>
      </c>
      <c r="Q133" s="114">
        <f>IF(Q$116&lt;&gt;"", IF(SUM(Q$117:Q132)&lt;Q$116, Q$116/'Funding gap'!$B$152, 0),  "")</f>
        <v>0</v>
      </c>
      <c r="R133" s="114">
        <f>IF(R$116&lt;&gt;"", IF(SUM(R$117:R132)&lt;R$116, R$116/'Funding gap'!$B$152, 0),  "")</f>
        <v>0</v>
      </c>
      <c r="S133" s="114">
        <f>IF(S$116&lt;&gt;"", IF(SUM(S$117:S132)&lt;S$116, S$116/'Funding gap'!$B$152, 0),  "")</f>
        <v>0</v>
      </c>
      <c r="T133" s="114"/>
      <c r="U133" s="119">
        <f t="shared" si="14"/>
        <v>0</v>
      </c>
    </row>
    <row r="134" spans="1:21">
      <c r="A134" s="194"/>
      <c r="B134" s="110">
        <v>2036</v>
      </c>
      <c r="C134" s="111"/>
      <c r="D134" s="115">
        <f>IF(D$116&lt;&gt;"", IF(SUM(D$117:D133)&lt;D$116, D$116/'Funding gap'!$B$152, 0),  "")</f>
        <v>0</v>
      </c>
      <c r="E134" s="115">
        <f>IF(E$116&lt;&gt;"", IF(SUM(E$117:E133)&lt;E$116, E$116/'Funding gap'!$B$152, 0),  "")</f>
        <v>0</v>
      </c>
      <c r="F134" s="115">
        <f>IF(F$116&lt;&gt;"", IF(SUM(F$117:F133)&lt;F$116, F$116/'Funding gap'!$B$152, 0),  "")</f>
        <v>0</v>
      </c>
      <c r="G134" s="115">
        <f>IF(G$116&lt;&gt;"", IF(SUM(G$117:G133)&lt;G$116, G$116/'Funding gap'!$B$152, 0),  "")</f>
        <v>0</v>
      </c>
      <c r="H134" s="115">
        <f>IF(H$116&lt;&gt;"", IF(SUM(H$117:H133)&lt;H$116, H$116/'Funding gap'!$B$152, 0),  "")</f>
        <v>0</v>
      </c>
      <c r="I134" s="115">
        <f>IF(I$116&lt;&gt;"", IF(SUM(I$117:I133)&lt;I$116, I$116/'Funding gap'!$B$152, 0),  "")</f>
        <v>0</v>
      </c>
      <c r="J134" s="115">
        <f>IF(J$116&lt;&gt;"", IF(SUM(J$117:J133)&lt;J$116, J$116/'Funding gap'!$B$152, 0),  "")</f>
        <v>0</v>
      </c>
      <c r="K134" s="115">
        <f>IF(K$116&lt;&gt;"", IF(SUM(K$117:K133)&lt;K$116, K$116/'Funding gap'!$B$152, 0),  "")</f>
        <v>0</v>
      </c>
      <c r="L134" s="115">
        <f>IF(L$116&lt;&gt;"", IF(SUM(L$117:L133)&lt;L$116, L$116/'Funding gap'!$B$152, 0),  "")</f>
        <v>0</v>
      </c>
      <c r="M134" s="115">
        <f>IF(M$116&lt;&gt;"", IF(SUM(M$117:M133)&lt;M$116, M$116/'Funding gap'!$B$152, 0),  "")</f>
        <v>0</v>
      </c>
      <c r="N134" s="115">
        <f>IF(N$116&lt;&gt;"", IF(SUM(N$117:N133)&lt;N$116, N$116/'Funding gap'!$B$152, 0),  "")</f>
        <v>0</v>
      </c>
      <c r="O134" s="115">
        <f>IF(O$116&lt;&gt;"", IF(SUM(O$117:O133)&lt;O$116, O$116/'Funding gap'!$B$152, 0),  "")</f>
        <v>0</v>
      </c>
      <c r="P134" s="115">
        <f>IF(P$116&lt;&gt;"", IF(SUM(P$117:P133)&lt;P$116, P$116/'Funding gap'!$B$152, 0),  "")</f>
        <v>0</v>
      </c>
      <c r="Q134" s="115">
        <f>IF(Q$116&lt;&gt;"", IF(SUM(Q$117:Q133)&lt;Q$116, Q$116/'Funding gap'!$B$152, 0),  "")</f>
        <v>0</v>
      </c>
      <c r="R134" s="115">
        <f>IF(R$116&lt;&gt;"", IF(SUM(R$117:R133)&lt;R$116, R$116/'Funding gap'!$B$152, 0),  "")</f>
        <v>0</v>
      </c>
      <c r="S134" s="115">
        <f>IF(S$116&lt;&gt;"", IF(SUM(S$117:S133)&lt;S$116, S$116/'Funding gap'!$B$152, 0),  "")</f>
        <v>0</v>
      </c>
      <c r="T134" s="115">
        <f>IF(T$116&lt;&gt;"", IF(SUM(T$117:T133)&lt;T$116, T$116/'Funding gap'!$B$152, 0),  "")</f>
        <v>0</v>
      </c>
      <c r="U134" s="119">
        <f t="shared" si="14"/>
        <v>0</v>
      </c>
    </row>
    <row r="135" spans="1:21">
      <c r="A135" s="21" t="s">
        <v>145</v>
      </c>
      <c r="D135" s="114">
        <f>IF(D116&lt;&gt;"", D116-SUM(D118:D134), "")</f>
        <v>0</v>
      </c>
      <c r="E135" s="114">
        <f t="shared" ref="E135:T135" si="15">IF(E116&lt;&gt;"", E116-SUM(E118:E134), "")</f>
        <v>0</v>
      </c>
      <c r="F135" s="114">
        <f t="shared" si="15"/>
        <v>0</v>
      </c>
      <c r="G135" s="114">
        <f t="shared" si="15"/>
        <v>0</v>
      </c>
      <c r="H135" s="114">
        <f t="shared" si="15"/>
        <v>0</v>
      </c>
      <c r="I135" s="114">
        <f t="shared" si="15"/>
        <v>0</v>
      </c>
      <c r="J135" s="114">
        <f t="shared" si="15"/>
        <v>0</v>
      </c>
      <c r="K135" s="114">
        <f t="shared" si="15"/>
        <v>0</v>
      </c>
      <c r="L135" s="114">
        <f t="shared" si="15"/>
        <v>0</v>
      </c>
      <c r="M135" s="114">
        <f t="shared" si="15"/>
        <v>0</v>
      </c>
      <c r="N135" s="114">
        <f t="shared" si="15"/>
        <v>0</v>
      </c>
      <c r="O135" s="114">
        <f t="shared" si="15"/>
        <v>0</v>
      </c>
      <c r="P135" s="114">
        <f t="shared" si="15"/>
        <v>0</v>
      </c>
      <c r="Q135" s="114">
        <f t="shared" si="15"/>
        <v>0</v>
      </c>
      <c r="R135" s="114">
        <f t="shared" si="15"/>
        <v>0</v>
      </c>
      <c r="S135" s="114">
        <f t="shared" si="15"/>
        <v>0</v>
      </c>
      <c r="T135" s="114">
        <f t="shared" si="15"/>
        <v>0</v>
      </c>
    </row>
    <row r="136" spans="1:21">
      <c r="A136" s="21" t="s">
        <v>146</v>
      </c>
      <c r="T136" s="114" t="str">
        <f>IF(SUM(D135:T135)&gt;0,SUM(D135:T135),"")</f>
        <v/>
      </c>
    </row>
    <row r="139" spans="1:21">
      <c r="A139" s="85" t="s">
        <v>159</v>
      </c>
    </row>
    <row r="140" spans="1:21" ht="10" customHeight="1">
      <c r="A140" s="85"/>
    </row>
    <row r="141" spans="1:21">
      <c r="A141" s="85" t="s">
        <v>158</v>
      </c>
    </row>
    <row r="142" spans="1:21" ht="6" customHeight="1">
      <c r="A142" s="85"/>
    </row>
    <row r="143" spans="1:21" ht="51.5" customHeight="1">
      <c r="A143" s="122" t="s">
        <v>160</v>
      </c>
      <c r="B143" s="192" t="s">
        <v>164</v>
      </c>
      <c r="C143" s="192"/>
      <c r="D143" s="192"/>
      <c r="E143" s="192"/>
      <c r="F143" s="192"/>
      <c r="G143" s="192"/>
      <c r="H143" s="192"/>
      <c r="I143" s="192"/>
      <c r="J143" s="192"/>
      <c r="K143" s="192"/>
      <c r="L143" s="192"/>
      <c r="M143" s="192"/>
      <c r="N143" s="192"/>
      <c r="O143" s="192"/>
      <c r="P143" s="192"/>
      <c r="Q143" s="192"/>
      <c r="R143" s="192"/>
      <c r="S143" s="192"/>
      <c r="T143" s="192"/>
    </row>
    <row r="144" spans="1:21" ht="9.5" customHeight="1">
      <c r="A144" s="122"/>
      <c r="B144" s="122"/>
      <c r="C144" s="122"/>
      <c r="D144" s="122"/>
      <c r="E144" s="122"/>
      <c r="F144" s="122"/>
      <c r="G144" s="122"/>
      <c r="H144" s="122"/>
    </row>
    <row r="145" spans="1:21">
      <c r="A145" s="122" t="s">
        <v>161</v>
      </c>
      <c r="B145" s="122"/>
      <c r="C145" s="168">
        <f>C$31</f>
        <v>2021</v>
      </c>
      <c r="D145" s="168">
        <f t="shared" ref="D145:U145" si="16">D$31</f>
        <v>2022</v>
      </c>
      <c r="E145" s="168">
        <f t="shared" si="16"/>
        <v>2023</v>
      </c>
      <c r="F145" s="168">
        <f t="shared" si="16"/>
        <v>2024</v>
      </c>
      <c r="G145" s="168">
        <f t="shared" si="16"/>
        <v>2025</v>
      </c>
      <c r="H145" s="168">
        <f t="shared" si="16"/>
        <v>2026</v>
      </c>
      <c r="I145" s="168">
        <f t="shared" si="16"/>
        <v>2027</v>
      </c>
      <c r="J145" s="168">
        <f t="shared" si="16"/>
        <v>2028</v>
      </c>
      <c r="K145" s="168">
        <f t="shared" si="16"/>
        <v>2029</v>
      </c>
      <c r="L145" s="168">
        <f t="shared" si="16"/>
        <v>2030</v>
      </c>
      <c r="M145" s="168">
        <f t="shared" si="16"/>
        <v>2031</v>
      </c>
      <c r="N145" s="168">
        <f t="shared" si="16"/>
        <v>2032</v>
      </c>
      <c r="O145" s="168">
        <f t="shared" si="16"/>
        <v>2033</v>
      </c>
      <c r="P145" s="168">
        <f t="shared" si="16"/>
        <v>2034</v>
      </c>
      <c r="Q145" s="168">
        <f t="shared" si="16"/>
        <v>2035</v>
      </c>
      <c r="R145" s="168">
        <f t="shared" si="16"/>
        <v>2036</v>
      </c>
      <c r="S145" s="168">
        <f t="shared" si="16"/>
        <v>2037</v>
      </c>
      <c r="T145" s="168">
        <f t="shared" si="16"/>
        <v>2038</v>
      </c>
      <c r="U145" s="168" t="str">
        <f t="shared" si="16"/>
        <v>Yearly depreciation</v>
      </c>
    </row>
    <row r="146" spans="1:21">
      <c r="A146" s="123" t="s">
        <v>123</v>
      </c>
      <c r="C146" s="112">
        <f>'Funding gap'!C68</f>
        <v>0</v>
      </c>
      <c r="D146" s="112">
        <f>'Funding gap'!D68</f>
        <v>0</v>
      </c>
      <c r="E146" s="112">
        <f>'Funding gap'!E68</f>
        <v>0</v>
      </c>
      <c r="F146" s="112">
        <f>'Funding gap'!F68</f>
        <v>0</v>
      </c>
      <c r="G146" s="112">
        <f>'Funding gap'!G68</f>
        <v>0</v>
      </c>
      <c r="H146" s="112">
        <f>'Funding gap'!H68</f>
        <v>0</v>
      </c>
      <c r="I146" s="112">
        <f>'Funding gap'!I68</f>
        <v>0</v>
      </c>
      <c r="J146" s="112">
        <f>'Funding gap'!J68</f>
        <v>0</v>
      </c>
      <c r="K146" s="112">
        <f>'Funding gap'!K68</f>
        <v>0</v>
      </c>
      <c r="L146" s="112">
        <f>'Funding gap'!L68</f>
        <v>0</v>
      </c>
      <c r="M146" s="112">
        <f>'Funding gap'!M68</f>
        <v>0</v>
      </c>
      <c r="N146" s="112">
        <f>'Funding gap'!N68</f>
        <v>0</v>
      </c>
      <c r="O146" s="112">
        <f>'Funding gap'!O68</f>
        <v>0</v>
      </c>
      <c r="P146" s="112">
        <f>'Funding gap'!P68</f>
        <v>0</v>
      </c>
      <c r="Q146" s="112">
        <f>'Funding gap'!Q68</f>
        <v>0</v>
      </c>
      <c r="R146" s="112">
        <f>'Funding gap'!R68</f>
        <v>0</v>
      </c>
      <c r="S146" s="112">
        <f>'Funding gap'!S68</f>
        <v>0</v>
      </c>
      <c r="T146" s="112">
        <f>'Funding gap'!T68</f>
        <v>0</v>
      </c>
    </row>
    <row r="147" spans="1:21">
      <c r="A147" s="195" t="s">
        <v>122</v>
      </c>
      <c r="B147" s="21">
        <v>2019</v>
      </c>
      <c r="D147" s="109"/>
      <c r="E147" s="109"/>
      <c r="F147" s="109"/>
      <c r="G147" s="109"/>
      <c r="H147" s="109"/>
      <c r="I147" s="109"/>
      <c r="J147" s="109"/>
      <c r="K147" s="109"/>
      <c r="L147" s="109"/>
      <c r="M147" s="109"/>
      <c r="N147" s="109"/>
      <c r="O147" s="109"/>
      <c r="P147" s="109"/>
      <c r="Q147" s="109"/>
      <c r="R147" s="109"/>
      <c r="S147" s="109"/>
      <c r="T147" s="109"/>
      <c r="U147" s="118" t="str">
        <f>IF(SUM(D147:T147)&gt;0, SUM(D147:T147),"")</f>
        <v/>
      </c>
    </row>
    <row r="148" spans="1:21">
      <c r="A148" s="195"/>
      <c r="B148" s="21">
        <v>2020</v>
      </c>
      <c r="C148" s="109"/>
      <c r="D148" s="114">
        <f>IF(D$146&lt;&gt;"", IF(SUM(D$147:D147)&lt;D$146, D$146/'Funding gap'!$B$151, 0),  "")</f>
        <v>0</v>
      </c>
      <c r="E148" s="114"/>
      <c r="F148" s="114"/>
      <c r="G148" s="114"/>
      <c r="H148" s="114"/>
      <c r="I148" s="114"/>
      <c r="J148" s="114"/>
      <c r="K148" s="114"/>
      <c r="L148" s="114"/>
      <c r="M148" s="114"/>
      <c r="N148" s="114"/>
      <c r="O148" s="114"/>
      <c r="P148" s="114"/>
      <c r="Q148" s="114"/>
      <c r="R148" s="114"/>
      <c r="S148" s="114"/>
      <c r="T148" s="114"/>
      <c r="U148" s="119">
        <f>SUM(D148:T148)</f>
        <v>0</v>
      </c>
    </row>
    <row r="149" spans="1:21">
      <c r="A149" s="195"/>
      <c r="B149" s="21">
        <v>2021</v>
      </c>
      <c r="C149" s="109"/>
      <c r="D149" s="114">
        <f>IF(D$146&lt;&gt;"", IF(SUM(D$147:D148)&lt;D$146, D$146/'Funding gap'!$B$151, 0),  "")</f>
        <v>0</v>
      </c>
      <c r="E149" s="114">
        <f>IF(E$146&lt;&gt;"", IF(SUM(E$147:E148)&lt;E$146, E$146/'Funding gap'!$B$151, 0),  "")</f>
        <v>0</v>
      </c>
      <c r="F149" s="114"/>
      <c r="G149" s="114"/>
      <c r="H149" s="114"/>
      <c r="I149" s="114"/>
      <c r="J149" s="114"/>
      <c r="K149" s="114"/>
      <c r="L149" s="114"/>
      <c r="M149" s="114"/>
      <c r="N149" s="114"/>
      <c r="O149" s="114"/>
      <c r="P149" s="114"/>
      <c r="Q149" s="114"/>
      <c r="R149" s="114"/>
      <c r="S149" s="114"/>
      <c r="T149" s="114"/>
      <c r="U149" s="119">
        <f t="shared" ref="U149:U164" si="17">SUM(D149:T149)</f>
        <v>0</v>
      </c>
    </row>
    <row r="150" spans="1:21">
      <c r="A150" s="195"/>
      <c r="B150" s="21">
        <v>2022</v>
      </c>
      <c r="C150" s="109"/>
      <c r="D150" s="114">
        <f>IF(D$146&lt;&gt;"", IF(SUM(D$147:D149)&lt;D$146, D$146/'Funding gap'!$B$151, 0),  "")</f>
        <v>0</v>
      </c>
      <c r="E150" s="114">
        <f>IF(E$146&lt;&gt;"", IF(SUM(E$147:E149)&lt;E$146, E$146/'Funding gap'!$B$151, 0),  "")</f>
        <v>0</v>
      </c>
      <c r="F150" s="114">
        <f>IF(F$146&lt;&gt;"", IF(SUM(F$147:F149)&lt;F$146, F$146/'Funding gap'!$B$151, 0),  "")</f>
        <v>0</v>
      </c>
      <c r="G150" s="114"/>
      <c r="H150" s="114"/>
      <c r="I150" s="114"/>
      <c r="J150" s="114"/>
      <c r="K150" s="114"/>
      <c r="L150" s="114"/>
      <c r="M150" s="114"/>
      <c r="N150" s="114"/>
      <c r="O150" s="114"/>
      <c r="P150" s="114"/>
      <c r="Q150" s="114"/>
      <c r="R150" s="114"/>
      <c r="S150" s="114"/>
      <c r="T150" s="114"/>
      <c r="U150" s="119">
        <f t="shared" si="17"/>
        <v>0</v>
      </c>
    </row>
    <row r="151" spans="1:21">
      <c r="A151" s="195"/>
      <c r="B151" s="21">
        <v>2023</v>
      </c>
      <c r="C151" s="109"/>
      <c r="D151" s="114">
        <f>IF(D$146&lt;&gt;"", IF(SUM(D$147:D150)&lt;D$146, D$146/'Funding gap'!$B$151, 0),  "")</f>
        <v>0</v>
      </c>
      <c r="E151" s="114">
        <f>IF(E$146&lt;&gt;"", IF(SUM(E$147:E150)&lt;E$146, E$146/'Funding gap'!$B$151, 0),  "")</f>
        <v>0</v>
      </c>
      <c r="F151" s="114">
        <f>IF(F$146&lt;&gt;"", IF(SUM(F$147:F150)&lt;F$146, F$146/'Funding gap'!$B$151, 0),  "")</f>
        <v>0</v>
      </c>
      <c r="G151" s="114">
        <f>IF(G$146&lt;&gt;"", IF(SUM(G$147:G150)&lt;G$146, G$146/'Funding gap'!$B$151, 0),  "")</f>
        <v>0</v>
      </c>
      <c r="H151" s="114"/>
      <c r="I151" s="114"/>
      <c r="J151" s="114"/>
      <c r="K151" s="114"/>
      <c r="L151" s="114"/>
      <c r="M151" s="114"/>
      <c r="N151" s="114"/>
      <c r="O151" s="114"/>
      <c r="P151" s="114"/>
      <c r="Q151" s="114"/>
      <c r="R151" s="114"/>
      <c r="S151" s="114"/>
      <c r="T151" s="114"/>
      <c r="U151" s="119">
        <f t="shared" si="17"/>
        <v>0</v>
      </c>
    </row>
    <row r="152" spans="1:21">
      <c r="A152" s="195"/>
      <c r="B152" s="21">
        <v>2024</v>
      </c>
      <c r="C152" s="109"/>
      <c r="D152" s="114">
        <f>IF(D$146&lt;&gt;"", IF(SUM(D$147:D151)&lt;D$146, D$146/'Funding gap'!$B$151, 0),  "")</f>
        <v>0</v>
      </c>
      <c r="E152" s="114">
        <f>IF(E$146&lt;&gt;"", IF(SUM(E$147:E151)&lt;E$146, E$146/'Funding gap'!$B$151, 0),  "")</f>
        <v>0</v>
      </c>
      <c r="F152" s="114">
        <f>IF(F$146&lt;&gt;"", IF(SUM(F$147:F151)&lt;F$146, F$146/'Funding gap'!$B$151, 0),  "")</f>
        <v>0</v>
      </c>
      <c r="G152" s="114">
        <f>IF(G$146&lt;&gt;"", IF(SUM(G$147:G151)&lt;G$146, G$146/'Funding gap'!$B$151, 0),  "")</f>
        <v>0</v>
      </c>
      <c r="H152" s="114">
        <f>IF(H$146&lt;&gt;"", IF(SUM(H$147:H151)&lt;H$146, H$146/'Funding gap'!$B$151, 0),  "")</f>
        <v>0</v>
      </c>
      <c r="I152" s="114"/>
      <c r="J152" s="114"/>
      <c r="K152" s="114"/>
      <c r="L152" s="114"/>
      <c r="M152" s="114"/>
      <c r="N152" s="114"/>
      <c r="O152" s="114"/>
      <c r="P152" s="114"/>
      <c r="Q152" s="114"/>
      <c r="R152" s="114"/>
      <c r="S152" s="114"/>
      <c r="T152" s="114"/>
      <c r="U152" s="119">
        <f t="shared" si="17"/>
        <v>0</v>
      </c>
    </row>
    <row r="153" spans="1:21">
      <c r="A153" s="195"/>
      <c r="B153" s="21">
        <v>2025</v>
      </c>
      <c r="C153" s="109"/>
      <c r="D153" s="114">
        <f>IF(D$146&lt;&gt;"", IF(SUM(D$147:D152)&lt;D$146, D$146/'Funding gap'!$B$151, 0),  "")</f>
        <v>0</v>
      </c>
      <c r="E153" s="114">
        <f>IF(E$146&lt;&gt;"", IF(SUM(E$147:E152)&lt;E$146, E$146/'Funding gap'!$B$151, 0),  "")</f>
        <v>0</v>
      </c>
      <c r="F153" s="114">
        <f>IF(F$146&lt;&gt;"", IF(SUM(F$147:F152)&lt;F$146, F$146/'Funding gap'!$B$151, 0),  "")</f>
        <v>0</v>
      </c>
      <c r="G153" s="114">
        <f>IF(G$146&lt;&gt;"", IF(SUM(G$147:G152)&lt;G$146, G$146/'Funding gap'!$B$151, 0),  "")</f>
        <v>0</v>
      </c>
      <c r="H153" s="114">
        <f>IF(H$146&lt;&gt;"", IF(SUM(H$147:H152)&lt;H$146, H$146/'Funding gap'!$B$151, 0),  "")</f>
        <v>0</v>
      </c>
      <c r="I153" s="114">
        <f>IF(I$146&lt;&gt;"", IF(SUM(I$147:I152)&lt;I$146, I$146/'Funding gap'!$B$151, 0),  "")</f>
        <v>0</v>
      </c>
      <c r="J153" s="114"/>
      <c r="K153" s="114"/>
      <c r="L153" s="114"/>
      <c r="M153" s="114"/>
      <c r="N153" s="114"/>
      <c r="O153" s="114"/>
      <c r="P153" s="114"/>
      <c r="Q153" s="114"/>
      <c r="R153" s="114"/>
      <c r="S153" s="114"/>
      <c r="T153" s="114"/>
      <c r="U153" s="119">
        <f t="shared" si="17"/>
        <v>0</v>
      </c>
    </row>
    <row r="154" spans="1:21">
      <c r="A154" s="195"/>
      <c r="B154" s="21">
        <v>2026</v>
      </c>
      <c r="C154" s="109"/>
      <c r="D154" s="114">
        <f>IF(D$146&lt;&gt;"", IF(SUM(D$147:D153)&lt;D$146, D$146/'Funding gap'!$B$151, 0),  "")</f>
        <v>0</v>
      </c>
      <c r="E154" s="114">
        <f>IF(E$146&lt;&gt;"", IF(SUM(E$147:E153)&lt;E$146, E$146/'Funding gap'!$B$151, 0),  "")</f>
        <v>0</v>
      </c>
      <c r="F154" s="114">
        <f>IF(F$146&lt;&gt;"", IF(SUM(F$147:F153)&lt;F$146, F$146/'Funding gap'!$B$151, 0),  "")</f>
        <v>0</v>
      </c>
      <c r="G154" s="114">
        <f>IF(G$146&lt;&gt;"", IF(SUM(G$147:G153)&lt;G$146, G$146/'Funding gap'!$B$151, 0),  "")</f>
        <v>0</v>
      </c>
      <c r="H154" s="114">
        <f>IF(H$146&lt;&gt;"", IF(SUM(H$147:H153)&lt;H$146, H$146/'Funding gap'!$B$151, 0),  "")</f>
        <v>0</v>
      </c>
      <c r="I154" s="114">
        <f>IF(I$146&lt;&gt;"", IF(SUM(I$147:I153)&lt;I$146, I$146/'Funding gap'!$B$151, 0),  "")</f>
        <v>0</v>
      </c>
      <c r="J154" s="114">
        <f>IF(J$146&lt;&gt;"", IF(SUM(J$147:J153)&lt;J$146, J$146/'Funding gap'!$B$151, 0),  "")</f>
        <v>0</v>
      </c>
      <c r="K154" s="114"/>
      <c r="L154" s="114"/>
      <c r="M154" s="114"/>
      <c r="N154" s="114"/>
      <c r="O154" s="114"/>
      <c r="P154" s="114"/>
      <c r="Q154" s="114"/>
      <c r="R154" s="114"/>
      <c r="S154" s="114"/>
      <c r="T154" s="114"/>
      <c r="U154" s="119">
        <f t="shared" si="17"/>
        <v>0</v>
      </c>
    </row>
    <row r="155" spans="1:21">
      <c r="A155" s="195"/>
      <c r="B155" s="21">
        <v>2027</v>
      </c>
      <c r="C155" s="109"/>
      <c r="D155" s="114">
        <f>IF(D$146&lt;&gt;"", IF(SUM(D$147:D154)&lt;D$146, D$146/'Funding gap'!$B$151, 0),  "")</f>
        <v>0</v>
      </c>
      <c r="E155" s="114">
        <f>IF(E$146&lt;&gt;"", IF(SUM(E$147:E154)&lt;E$146, E$146/'Funding gap'!$B$151, 0),  "")</f>
        <v>0</v>
      </c>
      <c r="F155" s="114">
        <f>IF(F$146&lt;&gt;"", IF(SUM(F$147:F154)&lt;F$146, F$146/'Funding gap'!$B$151, 0),  "")</f>
        <v>0</v>
      </c>
      <c r="G155" s="114">
        <f>IF(G$146&lt;&gt;"", IF(SUM(G$147:G154)&lt;G$146, G$146/'Funding gap'!$B$151, 0),  "")</f>
        <v>0</v>
      </c>
      <c r="H155" s="114">
        <f>IF(H$146&lt;&gt;"", IF(SUM(H$147:H154)&lt;H$146, H$146/'Funding gap'!$B$151, 0),  "")</f>
        <v>0</v>
      </c>
      <c r="I155" s="114">
        <f>IF(I$146&lt;&gt;"", IF(SUM(I$147:I154)&lt;I$146, I$146/'Funding gap'!$B$151, 0),  "")</f>
        <v>0</v>
      </c>
      <c r="J155" s="114">
        <f>IF(J$146&lt;&gt;"", IF(SUM(J$147:J154)&lt;J$146, J$146/'Funding gap'!$B$151, 0),  "")</f>
        <v>0</v>
      </c>
      <c r="K155" s="114">
        <f>IF(K$146&lt;&gt;"", IF(SUM(K$147:K154)&lt;K$146, K$146/'Funding gap'!$B$151, 0),  "")</f>
        <v>0</v>
      </c>
      <c r="L155" s="114"/>
      <c r="M155" s="114"/>
      <c r="N155" s="114"/>
      <c r="O155" s="114"/>
      <c r="P155" s="114"/>
      <c r="Q155" s="114"/>
      <c r="R155" s="114"/>
      <c r="S155" s="114"/>
      <c r="T155" s="114"/>
      <c r="U155" s="119">
        <f t="shared" si="17"/>
        <v>0</v>
      </c>
    </row>
    <row r="156" spans="1:21">
      <c r="A156" s="195"/>
      <c r="B156" s="21">
        <v>2028</v>
      </c>
      <c r="C156" s="109"/>
      <c r="D156" s="114">
        <f>IF(D$146&lt;&gt;"", IF(SUM(D$147:D155)&lt;D$146, D$146/'Funding gap'!$B$151, 0),  "")</f>
        <v>0</v>
      </c>
      <c r="E156" s="114">
        <f>IF(E$146&lt;&gt;"", IF(SUM(E$147:E155)&lt;E$146, E$146/'Funding gap'!$B$151, 0),  "")</f>
        <v>0</v>
      </c>
      <c r="F156" s="114">
        <f>IF(F$146&lt;&gt;"", IF(SUM(F$147:F155)&lt;F$146, F$146/'Funding gap'!$B$151, 0),  "")</f>
        <v>0</v>
      </c>
      <c r="G156" s="114">
        <f>IF(G$146&lt;&gt;"", IF(SUM(G$147:G155)&lt;G$146, G$146/'Funding gap'!$B$151, 0),  "")</f>
        <v>0</v>
      </c>
      <c r="H156" s="114">
        <f>IF(H$146&lt;&gt;"", IF(SUM(H$147:H155)&lt;H$146, H$146/'Funding gap'!$B$151, 0),  "")</f>
        <v>0</v>
      </c>
      <c r="I156" s="114">
        <f>IF(I$146&lt;&gt;"", IF(SUM(I$147:I155)&lt;I$146, I$146/'Funding gap'!$B$151, 0),  "")</f>
        <v>0</v>
      </c>
      <c r="J156" s="114">
        <f>IF(J$146&lt;&gt;"", IF(SUM(J$147:J155)&lt;J$146, J$146/'Funding gap'!$B$151, 0),  "")</f>
        <v>0</v>
      </c>
      <c r="K156" s="114">
        <f>IF(K$146&lt;&gt;"", IF(SUM(K$147:K155)&lt;K$146, K$146/'Funding gap'!$B$151, 0),  "")</f>
        <v>0</v>
      </c>
      <c r="L156" s="114">
        <f>IF(L$146&lt;&gt;"", IF(SUM(L$147:L155)&lt;L$146, L$146/'Funding gap'!$B$151, 0),  "")</f>
        <v>0</v>
      </c>
      <c r="M156" s="114"/>
      <c r="N156" s="114"/>
      <c r="O156" s="114"/>
      <c r="P156" s="114"/>
      <c r="Q156" s="114"/>
      <c r="R156" s="114"/>
      <c r="S156" s="114"/>
      <c r="T156" s="114"/>
      <c r="U156" s="119">
        <f t="shared" si="17"/>
        <v>0</v>
      </c>
    </row>
    <row r="157" spans="1:21">
      <c r="A157" s="195"/>
      <c r="B157" s="21">
        <v>2029</v>
      </c>
      <c r="C157" s="109"/>
      <c r="D157" s="114">
        <f>IF(D$146&lt;&gt;"", IF(SUM(D$147:D156)&lt;D$146, D$146/'Funding gap'!$B$151, 0),  "")</f>
        <v>0</v>
      </c>
      <c r="E157" s="114">
        <f>IF(E$146&lt;&gt;"", IF(SUM(E$147:E156)&lt;E$146, E$146/'Funding gap'!$B$151, 0),  "")</f>
        <v>0</v>
      </c>
      <c r="F157" s="114">
        <f>IF(F$146&lt;&gt;"", IF(SUM(F$147:F156)&lt;F$146, F$146/'Funding gap'!$B$151, 0),  "")</f>
        <v>0</v>
      </c>
      <c r="G157" s="114">
        <f>IF(G$146&lt;&gt;"", IF(SUM(G$147:G156)&lt;G$146, G$146/'Funding gap'!$B$151, 0),  "")</f>
        <v>0</v>
      </c>
      <c r="H157" s="114">
        <f>IF(H$146&lt;&gt;"", IF(SUM(H$147:H156)&lt;H$146, H$146/'Funding gap'!$B$151, 0),  "")</f>
        <v>0</v>
      </c>
      <c r="I157" s="114">
        <f>IF(I$146&lt;&gt;"", IF(SUM(I$147:I156)&lt;I$146, I$146/'Funding gap'!$B$151, 0),  "")</f>
        <v>0</v>
      </c>
      <c r="J157" s="114">
        <f>IF(J$146&lt;&gt;"", IF(SUM(J$147:J156)&lt;J$146, J$146/'Funding gap'!$B$151, 0),  "")</f>
        <v>0</v>
      </c>
      <c r="K157" s="114">
        <f>IF(K$146&lt;&gt;"", IF(SUM(K$147:K156)&lt;K$146, K$146/'Funding gap'!$B$151, 0),  "")</f>
        <v>0</v>
      </c>
      <c r="L157" s="114">
        <f>IF(L$146&lt;&gt;"", IF(SUM(L$147:L156)&lt;L$146, L$146/'Funding gap'!$B$151, 0),  "")</f>
        <v>0</v>
      </c>
      <c r="M157" s="114">
        <f>IF(M$146&lt;&gt;"", IF(SUM(M$147:M156)&lt;M$146, M$146/'Funding gap'!$B$151, 0),  "")</f>
        <v>0</v>
      </c>
      <c r="N157" s="114"/>
      <c r="O157" s="114"/>
      <c r="P157" s="114"/>
      <c r="Q157" s="114"/>
      <c r="R157" s="114"/>
      <c r="S157" s="114"/>
      <c r="T157" s="114"/>
      <c r="U157" s="119">
        <f t="shared" si="17"/>
        <v>0</v>
      </c>
    </row>
    <row r="158" spans="1:21">
      <c r="A158" s="195"/>
      <c r="B158" s="21">
        <v>2030</v>
      </c>
      <c r="C158" s="109"/>
      <c r="D158" s="114">
        <f>IF(D$146&lt;&gt;"", IF(SUM(D$147:D157)&lt;D$146, D$146/'Funding gap'!$B$151, 0),  "")</f>
        <v>0</v>
      </c>
      <c r="E158" s="114">
        <f>IF(E$146&lt;&gt;"", IF(SUM(E$147:E157)&lt;E$146, E$146/'Funding gap'!$B$151, 0),  "")</f>
        <v>0</v>
      </c>
      <c r="F158" s="114">
        <f>IF(F$146&lt;&gt;"", IF(SUM(F$147:F157)&lt;F$146, F$146/'Funding gap'!$B$151, 0),  "")</f>
        <v>0</v>
      </c>
      <c r="G158" s="114">
        <f>IF(G$146&lt;&gt;"", IF(SUM(G$147:G157)&lt;G$146, G$146/'Funding gap'!$B$151, 0),  "")</f>
        <v>0</v>
      </c>
      <c r="H158" s="114">
        <f>IF(H$146&lt;&gt;"", IF(SUM(H$147:H157)&lt;H$146, H$146/'Funding gap'!$B$151, 0),  "")</f>
        <v>0</v>
      </c>
      <c r="I158" s="114">
        <f>IF(I$146&lt;&gt;"", IF(SUM(I$147:I157)&lt;I$146, I$146/'Funding gap'!$B$151, 0),  "")</f>
        <v>0</v>
      </c>
      <c r="J158" s="114">
        <f>IF(J$146&lt;&gt;"", IF(SUM(J$147:J157)&lt;J$146, J$146/'Funding gap'!$B$151, 0),  "")</f>
        <v>0</v>
      </c>
      <c r="K158" s="114">
        <f>IF(K$146&lt;&gt;"", IF(SUM(K$147:K157)&lt;K$146, K$146/'Funding gap'!$B$151, 0),  "")</f>
        <v>0</v>
      </c>
      <c r="L158" s="114">
        <f>IF(L$146&lt;&gt;"", IF(SUM(L$147:L157)&lt;L$146, L$146/'Funding gap'!$B$151, 0),  "")</f>
        <v>0</v>
      </c>
      <c r="M158" s="114">
        <f>IF(M$146&lt;&gt;"", IF(SUM(M$147:M157)&lt;M$146, M$146/'Funding gap'!$B$151, 0),  "")</f>
        <v>0</v>
      </c>
      <c r="N158" s="114">
        <f>IF(N$146&lt;&gt;"", IF(SUM(N$147:N157)&lt;N$146, N$146/'Funding gap'!$B$151, 0),  "")</f>
        <v>0</v>
      </c>
      <c r="O158" s="114"/>
      <c r="P158" s="114"/>
      <c r="Q158" s="114"/>
      <c r="R158" s="114"/>
      <c r="S158" s="114"/>
      <c r="T158" s="114"/>
      <c r="U158" s="119">
        <f t="shared" si="17"/>
        <v>0</v>
      </c>
    </row>
    <row r="159" spans="1:21">
      <c r="A159" s="195"/>
      <c r="B159" s="21">
        <v>2031</v>
      </c>
      <c r="C159" s="109"/>
      <c r="D159" s="114">
        <f>IF(D$146&lt;&gt;"", IF(SUM(D$147:D158)&lt;D$146, D$146/'Funding gap'!$B$151, 0),  "")</f>
        <v>0</v>
      </c>
      <c r="E159" s="114">
        <f>IF(E$146&lt;&gt;"", IF(SUM(E$147:E158)&lt;E$146, E$146/'Funding gap'!$B$151, 0),  "")</f>
        <v>0</v>
      </c>
      <c r="F159" s="114">
        <f>IF(F$146&lt;&gt;"", IF(SUM(F$147:F158)&lt;F$146, F$146/'Funding gap'!$B$151, 0),  "")</f>
        <v>0</v>
      </c>
      <c r="G159" s="114">
        <f>IF(G$146&lt;&gt;"", IF(SUM(G$147:G158)&lt;G$146, G$146/'Funding gap'!$B$151, 0),  "")</f>
        <v>0</v>
      </c>
      <c r="H159" s="114">
        <f>IF(H$146&lt;&gt;"", IF(SUM(H$147:H158)&lt;H$146, H$146/'Funding gap'!$B$151, 0),  "")</f>
        <v>0</v>
      </c>
      <c r="I159" s="114">
        <f>IF(I$146&lt;&gt;"", IF(SUM(I$147:I158)&lt;I$146, I$146/'Funding gap'!$B$151, 0),  "")</f>
        <v>0</v>
      </c>
      <c r="J159" s="114">
        <f>IF(J$146&lt;&gt;"", IF(SUM(J$147:J158)&lt;J$146, J$146/'Funding gap'!$B$151, 0),  "")</f>
        <v>0</v>
      </c>
      <c r="K159" s="114">
        <f>IF(K$146&lt;&gt;"", IF(SUM(K$147:K158)&lt;K$146, K$146/'Funding gap'!$B$151, 0),  "")</f>
        <v>0</v>
      </c>
      <c r="L159" s="114">
        <f>IF(L$146&lt;&gt;"", IF(SUM(L$147:L158)&lt;L$146, L$146/'Funding gap'!$B$151, 0),  "")</f>
        <v>0</v>
      </c>
      <c r="M159" s="114">
        <f>IF(M$146&lt;&gt;"", IF(SUM(M$147:M158)&lt;M$146, M$146/'Funding gap'!$B$151, 0),  "")</f>
        <v>0</v>
      </c>
      <c r="N159" s="114">
        <f>IF(N$146&lt;&gt;"", IF(SUM(N$147:N158)&lt;N$146, N$146/'Funding gap'!$B$151, 0),  "")</f>
        <v>0</v>
      </c>
      <c r="O159" s="114">
        <f>IF(O$146&lt;&gt;"", IF(SUM(O$147:O158)&lt;O$146, O$146/'Funding gap'!$B$151, 0),  "")</f>
        <v>0</v>
      </c>
      <c r="P159" s="114"/>
      <c r="Q159" s="114"/>
      <c r="R159" s="114"/>
      <c r="S159" s="114"/>
      <c r="T159" s="114"/>
      <c r="U159" s="119">
        <f t="shared" si="17"/>
        <v>0</v>
      </c>
    </row>
    <row r="160" spans="1:21">
      <c r="A160" s="195"/>
      <c r="B160" s="21">
        <v>2032</v>
      </c>
      <c r="C160" s="109"/>
      <c r="D160" s="114">
        <f>IF(D$146&lt;&gt;"", IF(SUM(D$147:D159)&lt;D$146, D$146/'Funding gap'!$B$151, 0),  "")</f>
        <v>0</v>
      </c>
      <c r="E160" s="114">
        <f>IF(E$146&lt;&gt;"", IF(SUM(E$147:E159)&lt;E$146, E$146/'Funding gap'!$B$151, 0),  "")</f>
        <v>0</v>
      </c>
      <c r="F160" s="114">
        <f>IF(F$146&lt;&gt;"", IF(SUM(F$147:F159)&lt;F$146, F$146/'Funding gap'!$B$151, 0),  "")</f>
        <v>0</v>
      </c>
      <c r="G160" s="114">
        <f>IF(G$146&lt;&gt;"", IF(SUM(G$147:G159)&lt;G$146, G$146/'Funding gap'!$B$151, 0),  "")</f>
        <v>0</v>
      </c>
      <c r="H160" s="114">
        <f>IF(H$146&lt;&gt;"", IF(SUM(H$147:H159)&lt;H$146, H$146/'Funding gap'!$B$151, 0),  "")</f>
        <v>0</v>
      </c>
      <c r="I160" s="114">
        <f>IF(I$146&lt;&gt;"", IF(SUM(I$147:I159)&lt;I$146, I$146/'Funding gap'!$B$151, 0),  "")</f>
        <v>0</v>
      </c>
      <c r="J160" s="114">
        <f>IF(J$146&lt;&gt;"", IF(SUM(J$147:J159)&lt;J$146, J$146/'Funding gap'!$B$151, 0),  "")</f>
        <v>0</v>
      </c>
      <c r="K160" s="114">
        <f>IF(K$146&lt;&gt;"", IF(SUM(K$147:K159)&lt;K$146, K$146/'Funding gap'!$B$151, 0),  "")</f>
        <v>0</v>
      </c>
      <c r="L160" s="114">
        <f>IF(L$146&lt;&gt;"", IF(SUM(L$147:L159)&lt;L$146, L$146/'Funding gap'!$B$151, 0),  "")</f>
        <v>0</v>
      </c>
      <c r="M160" s="114">
        <f>IF(M$146&lt;&gt;"", IF(SUM(M$147:M159)&lt;M$146, M$146/'Funding gap'!$B$151, 0),  "")</f>
        <v>0</v>
      </c>
      <c r="N160" s="114">
        <f>IF(N$146&lt;&gt;"", IF(SUM(N$147:N159)&lt;N$146, N$146/'Funding gap'!$B$151, 0),  "")</f>
        <v>0</v>
      </c>
      <c r="O160" s="114">
        <f>IF(O$146&lt;&gt;"", IF(SUM(O$147:O159)&lt;O$146, O$146/'Funding gap'!$B$151, 0),  "")</f>
        <v>0</v>
      </c>
      <c r="P160" s="114">
        <f>IF(P$146&lt;&gt;"", IF(SUM(P$147:P159)&lt;P$146, P$146/'Funding gap'!$B$151, 0),  "")</f>
        <v>0</v>
      </c>
      <c r="Q160" s="114"/>
      <c r="R160" s="114"/>
      <c r="S160" s="114"/>
      <c r="T160" s="114"/>
      <c r="U160" s="119">
        <f t="shared" si="17"/>
        <v>0</v>
      </c>
    </row>
    <row r="161" spans="1:21">
      <c r="A161" s="195"/>
      <c r="B161" s="21">
        <v>2033</v>
      </c>
      <c r="C161" s="109"/>
      <c r="D161" s="114">
        <f>IF(D$146&lt;&gt;"", IF(SUM(D$147:D160)&lt;D$146, D$146/'Funding gap'!$B$151, 0),  "")</f>
        <v>0</v>
      </c>
      <c r="E161" s="114">
        <f>IF(E$146&lt;&gt;"", IF(SUM(E$147:E160)&lt;E$146, E$146/'Funding gap'!$B$151, 0),  "")</f>
        <v>0</v>
      </c>
      <c r="F161" s="114">
        <f>IF(F$146&lt;&gt;"", IF(SUM(F$147:F160)&lt;F$146, F$146/'Funding gap'!$B$151, 0),  "")</f>
        <v>0</v>
      </c>
      <c r="G161" s="114">
        <f>IF(G$146&lt;&gt;"", IF(SUM(G$147:G160)&lt;G$146, G$146/'Funding gap'!$B$151, 0),  "")</f>
        <v>0</v>
      </c>
      <c r="H161" s="114">
        <f>IF(H$146&lt;&gt;"", IF(SUM(H$147:H160)&lt;H$146, H$146/'Funding gap'!$B$151, 0),  "")</f>
        <v>0</v>
      </c>
      <c r="I161" s="114">
        <f>IF(I$146&lt;&gt;"", IF(SUM(I$147:I160)&lt;I$146, I$146/'Funding gap'!$B$151, 0),  "")</f>
        <v>0</v>
      </c>
      <c r="J161" s="114">
        <f>IF(J$146&lt;&gt;"", IF(SUM(J$147:J160)&lt;J$146, J$146/'Funding gap'!$B$151, 0),  "")</f>
        <v>0</v>
      </c>
      <c r="K161" s="114">
        <f>IF(K$146&lt;&gt;"", IF(SUM(K$147:K160)&lt;K$146, K$146/'Funding gap'!$B$151, 0),  "")</f>
        <v>0</v>
      </c>
      <c r="L161" s="114">
        <f>IF(L$146&lt;&gt;"", IF(SUM(L$147:L160)&lt;L$146, L$146/'Funding gap'!$B$151, 0),  "")</f>
        <v>0</v>
      </c>
      <c r="M161" s="114">
        <f>IF(M$146&lt;&gt;"", IF(SUM(M$147:M160)&lt;M$146, M$146/'Funding gap'!$B$151, 0),  "")</f>
        <v>0</v>
      </c>
      <c r="N161" s="114">
        <f>IF(N$146&lt;&gt;"", IF(SUM(N$147:N160)&lt;N$146, N$146/'Funding gap'!$B$151, 0),  "")</f>
        <v>0</v>
      </c>
      <c r="O161" s="114">
        <f>IF(O$146&lt;&gt;"", IF(SUM(O$147:O160)&lt;O$146, O$146/'Funding gap'!$B$151, 0),  "")</f>
        <v>0</v>
      </c>
      <c r="P161" s="114">
        <f>IF(P$146&lt;&gt;"", IF(SUM(P$147:P160)&lt;P$146, P$146/'Funding gap'!$B$151, 0),  "")</f>
        <v>0</v>
      </c>
      <c r="Q161" s="114">
        <f>IF(Q$146&lt;&gt;"", IF(SUM(Q$147:Q160)&lt;Q$146, Q$146/'Funding gap'!$B$151, 0),  "")</f>
        <v>0</v>
      </c>
      <c r="R161" s="114"/>
      <c r="S161" s="114"/>
      <c r="T161" s="114"/>
      <c r="U161" s="119">
        <f t="shared" si="17"/>
        <v>0</v>
      </c>
    </row>
    <row r="162" spans="1:21">
      <c r="A162" s="195"/>
      <c r="B162" s="21">
        <v>2034</v>
      </c>
      <c r="C162" s="109"/>
      <c r="D162" s="114">
        <f>IF(D$146&lt;&gt;"", IF(SUM(D$147:D161)&lt;D$146, D$146/'Funding gap'!$B$151, 0),  "")</f>
        <v>0</v>
      </c>
      <c r="E162" s="114">
        <f>IF(E$146&lt;&gt;"", IF(SUM(E$147:E161)&lt;E$146, E$146/'Funding gap'!$B$151, 0),  "")</f>
        <v>0</v>
      </c>
      <c r="F162" s="114">
        <f>IF(F$146&lt;&gt;"", IF(SUM(F$147:F161)&lt;F$146, F$146/'Funding gap'!$B$151, 0),  "")</f>
        <v>0</v>
      </c>
      <c r="G162" s="114">
        <f>IF(G$146&lt;&gt;"", IF(SUM(G$147:G161)&lt;G$146, G$146/'Funding gap'!$B$151, 0),  "")</f>
        <v>0</v>
      </c>
      <c r="H162" s="114">
        <f>IF(H$146&lt;&gt;"", IF(SUM(H$147:H161)&lt;H$146, H$146/'Funding gap'!$B$151, 0),  "")</f>
        <v>0</v>
      </c>
      <c r="I162" s="114">
        <f>IF(I$146&lt;&gt;"", IF(SUM(I$147:I161)&lt;I$146, I$146/'Funding gap'!$B$151, 0),  "")</f>
        <v>0</v>
      </c>
      <c r="J162" s="114">
        <f>IF(J$146&lt;&gt;"", IF(SUM(J$147:J161)&lt;J$146, J$146/'Funding gap'!$B$151, 0),  "")</f>
        <v>0</v>
      </c>
      <c r="K162" s="114">
        <f>IF(K$146&lt;&gt;"", IF(SUM(K$147:K161)&lt;K$146, K$146/'Funding gap'!$B$151, 0),  "")</f>
        <v>0</v>
      </c>
      <c r="L162" s="114">
        <f>IF(L$146&lt;&gt;"", IF(SUM(L$147:L161)&lt;L$146, L$146/'Funding gap'!$B$151, 0),  "")</f>
        <v>0</v>
      </c>
      <c r="M162" s="114">
        <f>IF(M$146&lt;&gt;"", IF(SUM(M$147:M161)&lt;M$146, M$146/'Funding gap'!$B$151, 0),  "")</f>
        <v>0</v>
      </c>
      <c r="N162" s="114">
        <f>IF(N$146&lt;&gt;"", IF(SUM(N$147:N161)&lt;N$146, N$146/'Funding gap'!$B$151, 0),  "")</f>
        <v>0</v>
      </c>
      <c r="O162" s="114">
        <f>IF(O$146&lt;&gt;"", IF(SUM(O$147:O161)&lt;O$146, O$146/'Funding gap'!$B$151, 0),  "")</f>
        <v>0</v>
      </c>
      <c r="P162" s="114">
        <f>IF(P$146&lt;&gt;"", IF(SUM(P$147:P161)&lt;P$146, P$146/'Funding gap'!$B$151, 0),  "")</f>
        <v>0</v>
      </c>
      <c r="Q162" s="114">
        <f>IF(Q$146&lt;&gt;"", IF(SUM(Q$147:Q161)&lt;Q$146, Q$146/'Funding gap'!$B$151, 0),  "")</f>
        <v>0</v>
      </c>
      <c r="R162" s="114">
        <f>IF(R$146&lt;&gt;"", IF(SUM(R$147:R161)&lt;R$146, R$146/'Funding gap'!$B$151, 0),  "")</f>
        <v>0</v>
      </c>
      <c r="S162" s="114"/>
      <c r="T162" s="114"/>
      <c r="U162" s="119">
        <f t="shared" si="17"/>
        <v>0</v>
      </c>
    </row>
    <row r="163" spans="1:21">
      <c r="A163" s="195"/>
      <c r="B163" s="21">
        <v>2035</v>
      </c>
      <c r="C163" s="109"/>
      <c r="D163" s="114">
        <f>IF(D$146&lt;&gt;"", IF(SUM(D$147:D162)&lt;D$146, D$146/'Funding gap'!$B$151, 0),  "")</f>
        <v>0</v>
      </c>
      <c r="E163" s="114">
        <f>IF(E$146&lt;&gt;"", IF(SUM(E$147:E162)&lt;E$146, E$146/'Funding gap'!$B$151, 0),  "")</f>
        <v>0</v>
      </c>
      <c r="F163" s="114">
        <f>IF(F$146&lt;&gt;"", IF(SUM(F$147:F162)&lt;F$146, F$146/'Funding gap'!$B$151, 0),  "")</f>
        <v>0</v>
      </c>
      <c r="G163" s="114">
        <f>IF(G$146&lt;&gt;"", IF(SUM(G$147:G162)&lt;G$146, G$146/'Funding gap'!$B$151, 0),  "")</f>
        <v>0</v>
      </c>
      <c r="H163" s="114">
        <f>IF(H$146&lt;&gt;"", IF(SUM(H$147:H162)&lt;H$146, H$146/'Funding gap'!$B$151, 0),  "")</f>
        <v>0</v>
      </c>
      <c r="I163" s="114">
        <f>IF(I$146&lt;&gt;"", IF(SUM(I$147:I162)&lt;I$146, I$146/'Funding gap'!$B$151, 0),  "")</f>
        <v>0</v>
      </c>
      <c r="J163" s="114">
        <f>IF(J$146&lt;&gt;"", IF(SUM(J$147:J162)&lt;J$146, J$146/'Funding gap'!$B$151, 0),  "")</f>
        <v>0</v>
      </c>
      <c r="K163" s="114">
        <f>IF(K$146&lt;&gt;"", IF(SUM(K$147:K162)&lt;K$146, K$146/'Funding gap'!$B$151, 0),  "")</f>
        <v>0</v>
      </c>
      <c r="L163" s="114">
        <f>IF(L$146&lt;&gt;"", IF(SUM(L$147:L162)&lt;L$146, L$146/'Funding gap'!$B$151, 0),  "")</f>
        <v>0</v>
      </c>
      <c r="M163" s="114">
        <f>IF(M$146&lt;&gt;"", IF(SUM(M$147:M162)&lt;M$146, M$146/'Funding gap'!$B$151, 0),  "")</f>
        <v>0</v>
      </c>
      <c r="N163" s="114">
        <f>IF(N$146&lt;&gt;"", IF(SUM(N$147:N162)&lt;N$146, N$146/'Funding gap'!$B$151, 0),  "")</f>
        <v>0</v>
      </c>
      <c r="O163" s="114">
        <f>IF(O$146&lt;&gt;"", IF(SUM(O$147:O162)&lt;O$146, O$146/'Funding gap'!$B$151, 0),  "")</f>
        <v>0</v>
      </c>
      <c r="P163" s="114">
        <f>IF(P$146&lt;&gt;"", IF(SUM(P$147:P162)&lt;P$146, P$146/'Funding gap'!$B$151, 0),  "")</f>
        <v>0</v>
      </c>
      <c r="Q163" s="114">
        <f>IF(Q$146&lt;&gt;"", IF(SUM(Q$147:Q162)&lt;Q$146, Q$146/'Funding gap'!$B$151, 0),  "")</f>
        <v>0</v>
      </c>
      <c r="R163" s="114">
        <f>IF(R$146&lt;&gt;"", IF(SUM(R$147:R162)&lt;R$146, R$146/'Funding gap'!$B$151, 0),  "")</f>
        <v>0</v>
      </c>
      <c r="S163" s="114">
        <f>IF(S$146&lt;&gt;"", IF(SUM(S$147:S162)&lt;S$146, S$146/'Funding gap'!$B$151, 0),  "")</f>
        <v>0</v>
      </c>
      <c r="T163" s="114"/>
      <c r="U163" s="119">
        <f t="shared" si="17"/>
        <v>0</v>
      </c>
    </row>
    <row r="164" spans="1:21">
      <c r="A164" s="196"/>
      <c r="B164" s="110">
        <v>2036</v>
      </c>
      <c r="C164" s="111"/>
      <c r="D164" s="115">
        <f>IF(D$146&lt;&gt;"", IF(SUM(D$147:D163)&lt;D$146, D$146/'Funding gap'!$B$151, 0),  "")</f>
        <v>0</v>
      </c>
      <c r="E164" s="115">
        <f>IF(E$146&lt;&gt;"", IF(SUM(E$147:E163)&lt;E$146, E$146/'Funding gap'!$B$151, 0),  "")</f>
        <v>0</v>
      </c>
      <c r="F164" s="115">
        <f>IF(F$146&lt;&gt;"", IF(SUM(F$147:F163)&lt;F$146, F$146/'Funding gap'!$B$151, 0),  "")</f>
        <v>0</v>
      </c>
      <c r="G164" s="115">
        <f>IF(G$146&lt;&gt;"", IF(SUM(G$147:G163)&lt;G$146, G$146/'Funding gap'!$B$151, 0),  "")</f>
        <v>0</v>
      </c>
      <c r="H164" s="115">
        <f>IF(H$146&lt;&gt;"", IF(SUM(H$147:H163)&lt;H$146, H$146/'Funding gap'!$B$151, 0),  "")</f>
        <v>0</v>
      </c>
      <c r="I164" s="115">
        <f>IF(I$146&lt;&gt;"", IF(SUM(I$147:I163)&lt;I$146, I$146/'Funding gap'!$B$151, 0),  "")</f>
        <v>0</v>
      </c>
      <c r="J164" s="115">
        <f>IF(J$146&lt;&gt;"", IF(SUM(J$147:J163)&lt;J$146, J$146/'Funding gap'!$B$151, 0),  "")</f>
        <v>0</v>
      </c>
      <c r="K164" s="115">
        <f>IF(K$146&lt;&gt;"", IF(SUM(K$147:K163)&lt;K$146, K$146/'Funding gap'!$B$151, 0),  "")</f>
        <v>0</v>
      </c>
      <c r="L164" s="115">
        <f>IF(L$146&lt;&gt;"", IF(SUM(L$147:L163)&lt;L$146, L$146/'Funding gap'!$B$151, 0),  "")</f>
        <v>0</v>
      </c>
      <c r="M164" s="115">
        <f>IF(M$146&lt;&gt;"", IF(SUM(M$147:M163)&lt;M$146, M$146/'Funding gap'!$B$151, 0),  "")</f>
        <v>0</v>
      </c>
      <c r="N164" s="115">
        <f>IF(N$146&lt;&gt;"", IF(SUM(N$147:N163)&lt;N$146, N$146/'Funding gap'!$B$151, 0),  "")</f>
        <v>0</v>
      </c>
      <c r="O164" s="115">
        <f>IF(O$146&lt;&gt;"", IF(SUM(O$147:O163)&lt;O$146, O$146/'Funding gap'!$B$151, 0),  "")</f>
        <v>0</v>
      </c>
      <c r="P164" s="115">
        <f>IF(P$146&lt;&gt;"", IF(SUM(P$147:P163)&lt;P$146, P$146/'Funding gap'!$B$151, 0),  "")</f>
        <v>0</v>
      </c>
      <c r="Q164" s="115">
        <f>IF(Q$146&lt;&gt;"", IF(SUM(Q$147:Q163)&lt;Q$146, Q$146/'Funding gap'!$B$151, 0),  "")</f>
        <v>0</v>
      </c>
      <c r="R164" s="115">
        <f>IF(R$146&lt;&gt;"", IF(SUM(R$147:R163)&lt;R$146, R$146/'Funding gap'!$B$151, 0),  "")</f>
        <v>0</v>
      </c>
      <c r="S164" s="115">
        <f>IF(S$146&lt;&gt;"", IF(SUM(S$147:S163)&lt;S$146, S$146/'Funding gap'!$B$151, 0),  "")</f>
        <v>0</v>
      </c>
      <c r="T164" s="115">
        <f>IF(T$146&lt;&gt;"", IF(SUM(T$147:T163)&lt;T$146, T$146/'Funding gap'!$B$151, 0),  "")</f>
        <v>0</v>
      </c>
      <c r="U164" s="119">
        <f t="shared" si="17"/>
        <v>0</v>
      </c>
    </row>
    <row r="165" spans="1:21">
      <c r="A165" s="21" t="s">
        <v>145</v>
      </c>
      <c r="D165" s="114">
        <f t="shared" ref="D165:T165" si="18">IF(D146&lt;&gt;"", D146-SUM(D148:D164), "")</f>
        <v>0</v>
      </c>
      <c r="E165" s="114">
        <f t="shared" si="18"/>
        <v>0</v>
      </c>
      <c r="F165" s="114">
        <f t="shared" si="18"/>
        <v>0</v>
      </c>
      <c r="G165" s="114">
        <f t="shared" si="18"/>
        <v>0</v>
      </c>
      <c r="H165" s="114">
        <f t="shared" si="18"/>
        <v>0</v>
      </c>
      <c r="I165" s="114">
        <f t="shared" si="18"/>
        <v>0</v>
      </c>
      <c r="J165" s="114">
        <f t="shared" si="18"/>
        <v>0</v>
      </c>
      <c r="K165" s="114">
        <f t="shared" si="18"/>
        <v>0</v>
      </c>
      <c r="L165" s="114">
        <f t="shared" si="18"/>
        <v>0</v>
      </c>
      <c r="M165" s="114">
        <f t="shared" si="18"/>
        <v>0</v>
      </c>
      <c r="N165" s="114">
        <f t="shared" si="18"/>
        <v>0</v>
      </c>
      <c r="O165" s="114">
        <f t="shared" si="18"/>
        <v>0</v>
      </c>
      <c r="P165" s="114">
        <f t="shared" si="18"/>
        <v>0</v>
      </c>
      <c r="Q165" s="114">
        <f t="shared" si="18"/>
        <v>0</v>
      </c>
      <c r="R165" s="114">
        <f t="shared" si="18"/>
        <v>0</v>
      </c>
      <c r="S165" s="114">
        <f t="shared" si="18"/>
        <v>0</v>
      </c>
      <c r="T165" s="114">
        <f t="shared" si="18"/>
        <v>0</v>
      </c>
    </row>
    <row r="166" spans="1:21">
      <c r="A166" s="21" t="s">
        <v>146</v>
      </c>
      <c r="T166" s="114" t="str">
        <f>IF(SUM(D165:T165)&gt;0,SUM(D165:T165),"")</f>
        <v/>
      </c>
    </row>
    <row r="168" spans="1:21">
      <c r="A168" s="85" t="s">
        <v>184</v>
      </c>
    </row>
    <row r="169" spans="1:21" ht="6" customHeight="1">
      <c r="A169" s="85"/>
    </row>
    <row r="170" spans="1:21" ht="51.5" customHeight="1">
      <c r="A170" s="122" t="s">
        <v>162</v>
      </c>
      <c r="B170" s="192" t="s">
        <v>164</v>
      </c>
      <c r="C170" s="192"/>
      <c r="D170" s="192"/>
      <c r="E170" s="192"/>
      <c r="F170" s="192"/>
      <c r="G170" s="192"/>
      <c r="H170" s="192"/>
      <c r="I170" s="192"/>
      <c r="J170" s="192"/>
      <c r="K170" s="192"/>
      <c r="L170" s="192"/>
      <c r="M170" s="192"/>
      <c r="N170" s="192"/>
      <c r="O170" s="192"/>
      <c r="P170" s="192"/>
      <c r="Q170" s="192"/>
      <c r="R170" s="192"/>
      <c r="S170" s="192"/>
      <c r="T170" s="192"/>
    </row>
    <row r="171" spans="1:21" ht="9.5" customHeight="1">
      <c r="A171" s="122"/>
      <c r="B171" s="122"/>
      <c r="C171" s="122"/>
      <c r="D171" s="122"/>
      <c r="E171" s="122"/>
      <c r="F171" s="122"/>
      <c r="G171" s="122"/>
      <c r="H171" s="122"/>
    </row>
    <row r="172" spans="1:21">
      <c r="A172" s="122" t="s">
        <v>163</v>
      </c>
      <c r="B172" s="167"/>
      <c r="C172" s="168">
        <f>C$31</f>
        <v>2021</v>
      </c>
      <c r="D172" s="168">
        <f t="shared" ref="D172:U172" si="19">D$31</f>
        <v>2022</v>
      </c>
      <c r="E172" s="168">
        <f t="shared" si="19"/>
        <v>2023</v>
      </c>
      <c r="F172" s="168">
        <f t="shared" si="19"/>
        <v>2024</v>
      </c>
      <c r="G172" s="168">
        <f t="shared" si="19"/>
        <v>2025</v>
      </c>
      <c r="H172" s="168">
        <f t="shared" si="19"/>
        <v>2026</v>
      </c>
      <c r="I172" s="168">
        <f t="shared" si="19"/>
        <v>2027</v>
      </c>
      <c r="J172" s="168">
        <f t="shared" si="19"/>
        <v>2028</v>
      </c>
      <c r="K172" s="168">
        <f t="shared" si="19"/>
        <v>2029</v>
      </c>
      <c r="L172" s="168">
        <f t="shared" si="19"/>
        <v>2030</v>
      </c>
      <c r="M172" s="168">
        <f t="shared" si="19"/>
        <v>2031</v>
      </c>
      <c r="N172" s="168">
        <f t="shared" si="19"/>
        <v>2032</v>
      </c>
      <c r="O172" s="168">
        <f t="shared" si="19"/>
        <v>2033</v>
      </c>
      <c r="P172" s="168">
        <f t="shared" si="19"/>
        <v>2034</v>
      </c>
      <c r="Q172" s="168">
        <f t="shared" si="19"/>
        <v>2035</v>
      </c>
      <c r="R172" s="168">
        <f t="shared" si="19"/>
        <v>2036</v>
      </c>
      <c r="S172" s="168">
        <f t="shared" si="19"/>
        <v>2037</v>
      </c>
      <c r="T172" s="168">
        <f t="shared" si="19"/>
        <v>2038</v>
      </c>
      <c r="U172" s="168" t="str">
        <f t="shared" si="19"/>
        <v>Yearly depreciation</v>
      </c>
    </row>
    <row r="173" spans="1:21">
      <c r="A173" s="123" t="s">
        <v>148</v>
      </c>
      <c r="C173" s="112">
        <f>'Funding gap'!C72</f>
        <v>0</v>
      </c>
      <c r="D173" s="112">
        <f>'Funding gap'!D72</f>
        <v>0</v>
      </c>
      <c r="E173" s="112">
        <f>'Funding gap'!E72</f>
        <v>0</v>
      </c>
      <c r="F173" s="112">
        <f>'Funding gap'!F72</f>
        <v>0</v>
      </c>
      <c r="G173" s="112">
        <f>'Funding gap'!G72</f>
        <v>0</v>
      </c>
      <c r="H173" s="112">
        <f>'Funding gap'!H72</f>
        <v>0</v>
      </c>
      <c r="I173" s="112">
        <f>'Funding gap'!I72</f>
        <v>0</v>
      </c>
      <c r="J173" s="112">
        <f>'Funding gap'!J72</f>
        <v>0</v>
      </c>
      <c r="K173" s="112">
        <f>'Funding gap'!K72</f>
        <v>0</v>
      </c>
      <c r="L173" s="112">
        <f>'Funding gap'!L72</f>
        <v>0</v>
      </c>
      <c r="M173" s="112">
        <f>'Funding gap'!M72</f>
        <v>0</v>
      </c>
      <c r="N173" s="112">
        <f>'Funding gap'!N72</f>
        <v>0</v>
      </c>
      <c r="O173" s="112">
        <f>'Funding gap'!O72</f>
        <v>0</v>
      </c>
      <c r="P173" s="112">
        <f>'Funding gap'!P72</f>
        <v>0</v>
      </c>
      <c r="Q173" s="112">
        <f>'Funding gap'!Q72</f>
        <v>0</v>
      </c>
      <c r="R173" s="112">
        <f>'Funding gap'!R72</f>
        <v>0</v>
      </c>
      <c r="S173" s="112">
        <f>'Funding gap'!S72</f>
        <v>0</v>
      </c>
      <c r="T173" s="112">
        <f>'Funding gap'!T72</f>
        <v>0</v>
      </c>
    </row>
    <row r="174" spans="1:21">
      <c r="A174" s="193" t="s">
        <v>19</v>
      </c>
      <c r="B174" s="21">
        <v>2019</v>
      </c>
      <c r="D174" s="109"/>
      <c r="E174" s="109"/>
      <c r="F174" s="109"/>
      <c r="G174" s="109"/>
      <c r="H174" s="109"/>
      <c r="I174" s="109"/>
      <c r="J174" s="109"/>
      <c r="K174" s="109"/>
      <c r="L174" s="109"/>
      <c r="M174" s="109"/>
      <c r="N174" s="109"/>
      <c r="O174" s="109"/>
      <c r="P174" s="109"/>
      <c r="Q174" s="109"/>
      <c r="R174" s="109"/>
      <c r="S174" s="109"/>
      <c r="T174" s="109"/>
      <c r="U174" s="118" t="str">
        <f>IF(SUM(D174:T174)&gt;0, SUM(D174:T174),"")</f>
        <v/>
      </c>
    </row>
    <row r="175" spans="1:21">
      <c r="A175" s="193"/>
      <c r="B175" s="21">
        <v>2020</v>
      </c>
      <c r="C175" s="109"/>
      <c r="D175" s="114">
        <f>IF(D$173&lt;&gt;"", IF(SUM(D$174:D174)&lt;D$173, D$173/'Funding gap'!$B$152, 0),  "")</f>
        <v>0</v>
      </c>
      <c r="E175" s="114"/>
      <c r="F175" s="114"/>
      <c r="G175" s="114"/>
      <c r="H175" s="114"/>
      <c r="I175" s="114"/>
      <c r="J175" s="114"/>
      <c r="K175" s="114"/>
      <c r="L175" s="114"/>
      <c r="M175" s="114"/>
      <c r="N175" s="114"/>
      <c r="O175" s="114"/>
      <c r="P175" s="114"/>
      <c r="Q175" s="114"/>
      <c r="R175" s="114"/>
      <c r="S175" s="114"/>
      <c r="T175" s="114"/>
      <c r="U175" s="119">
        <f>SUM(D175:T175)</f>
        <v>0</v>
      </c>
    </row>
    <row r="176" spans="1:21">
      <c r="A176" s="193"/>
      <c r="B176" s="21">
        <v>2021</v>
      </c>
      <c r="C176" s="109"/>
      <c r="D176" s="114">
        <f>IF(D$173&lt;&gt;"", IF(SUM(D$174:D175)&lt;D$173, D$173/'Funding gap'!$B$152, 0),  "")</f>
        <v>0</v>
      </c>
      <c r="E176" s="114">
        <f>IF(E$173&lt;&gt;"", IF(SUM(E$174:E175)&lt;E$173, E$173/'Funding gap'!$B$152, 0),  "")</f>
        <v>0</v>
      </c>
      <c r="F176" s="114"/>
      <c r="G176" s="114"/>
      <c r="H176" s="114"/>
      <c r="I176" s="114"/>
      <c r="J176" s="114"/>
      <c r="K176" s="114"/>
      <c r="L176" s="114"/>
      <c r="M176" s="114"/>
      <c r="N176" s="114"/>
      <c r="O176" s="114"/>
      <c r="P176" s="114"/>
      <c r="Q176" s="114"/>
      <c r="R176" s="114"/>
      <c r="S176" s="114"/>
      <c r="T176" s="114"/>
      <c r="U176" s="119">
        <f t="shared" ref="U176:U191" si="20">SUM(D176:T176)</f>
        <v>0</v>
      </c>
    </row>
    <row r="177" spans="1:21">
      <c r="A177" s="193"/>
      <c r="B177" s="21">
        <v>2022</v>
      </c>
      <c r="C177" s="109"/>
      <c r="D177" s="114">
        <f>IF(D$173&lt;&gt;"", IF(SUM(D$174:D176)&lt;D$173, D$173/'Funding gap'!$B$152, 0),  "")</f>
        <v>0</v>
      </c>
      <c r="E177" s="114">
        <f>IF(E$173&lt;&gt;"", IF(SUM(E$174:E176)&lt;E$173, E$173/'Funding gap'!$B$152, 0),  "")</f>
        <v>0</v>
      </c>
      <c r="F177" s="114">
        <f>IF(F$173&lt;&gt;"", IF(SUM(F$174:F176)&lt;F$173, F$173/'Funding gap'!$B$152, 0),  "")</f>
        <v>0</v>
      </c>
      <c r="G177" s="114"/>
      <c r="H177" s="114"/>
      <c r="I177" s="114"/>
      <c r="J177" s="114"/>
      <c r="K177" s="114"/>
      <c r="L177" s="114"/>
      <c r="M177" s="114"/>
      <c r="N177" s="114"/>
      <c r="O177" s="114"/>
      <c r="P177" s="114"/>
      <c r="Q177" s="114"/>
      <c r="R177" s="114"/>
      <c r="S177" s="114"/>
      <c r="T177" s="114"/>
      <c r="U177" s="119">
        <f t="shared" si="20"/>
        <v>0</v>
      </c>
    </row>
    <row r="178" spans="1:21">
      <c r="A178" s="193"/>
      <c r="B178" s="21">
        <v>2023</v>
      </c>
      <c r="C178" s="109"/>
      <c r="D178" s="114">
        <f>IF(D$173&lt;&gt;"", IF(SUM(D$174:D177)&lt;D$173, D$173/'Funding gap'!$B$152, 0),  "")</f>
        <v>0</v>
      </c>
      <c r="E178" s="114">
        <f>IF(E$173&lt;&gt;"", IF(SUM(E$174:E177)&lt;E$173, E$173/'Funding gap'!$B$152, 0),  "")</f>
        <v>0</v>
      </c>
      <c r="F178" s="114">
        <f>IF(F$173&lt;&gt;"", IF(SUM(F$174:F177)&lt;F$173, F$173/'Funding gap'!$B$152, 0),  "")</f>
        <v>0</v>
      </c>
      <c r="G178" s="114">
        <f>IF(G$173&lt;&gt;"", IF(SUM(G$174:G177)&lt;G$173, G$173/'Funding gap'!$B$152, 0),  "")</f>
        <v>0</v>
      </c>
      <c r="H178" s="114"/>
      <c r="I178" s="114"/>
      <c r="J178" s="114"/>
      <c r="K178" s="114"/>
      <c r="L178" s="114"/>
      <c r="M178" s="114"/>
      <c r="N178" s="114"/>
      <c r="O178" s="114"/>
      <c r="P178" s="114"/>
      <c r="Q178" s="114"/>
      <c r="R178" s="114"/>
      <c r="S178" s="114"/>
      <c r="T178" s="114"/>
      <c r="U178" s="119">
        <f t="shared" si="20"/>
        <v>0</v>
      </c>
    </row>
    <row r="179" spans="1:21">
      <c r="A179" s="193"/>
      <c r="B179" s="21">
        <v>2024</v>
      </c>
      <c r="C179" s="109"/>
      <c r="D179" s="114">
        <f>IF(D$173&lt;&gt;"", IF(SUM(D$174:D178)&lt;D$173, D$173/'Funding gap'!$B$152, 0),  "")</f>
        <v>0</v>
      </c>
      <c r="E179" s="114">
        <f>IF(E$173&lt;&gt;"", IF(SUM(E$174:E178)&lt;E$173, E$173/'Funding gap'!$B$152, 0),  "")</f>
        <v>0</v>
      </c>
      <c r="F179" s="114">
        <f>IF(F$173&lt;&gt;"", IF(SUM(F$174:F178)&lt;F$173, F$173/'Funding gap'!$B$152, 0),  "")</f>
        <v>0</v>
      </c>
      <c r="G179" s="114">
        <f>IF(G$173&lt;&gt;"", IF(SUM(G$174:G178)&lt;G$173, G$173/'Funding gap'!$B$152, 0),  "")</f>
        <v>0</v>
      </c>
      <c r="H179" s="114">
        <f>IF(H$173&lt;&gt;"", IF(SUM(H$174:H178)&lt;H$173, H$173/'Funding gap'!$B$152, 0),  "")</f>
        <v>0</v>
      </c>
      <c r="I179" s="114"/>
      <c r="J179" s="114"/>
      <c r="K179" s="114"/>
      <c r="L179" s="114"/>
      <c r="M179" s="114"/>
      <c r="N179" s="114"/>
      <c r="O179" s="114"/>
      <c r="P179" s="114"/>
      <c r="Q179" s="114"/>
      <c r="R179" s="114"/>
      <c r="S179" s="114"/>
      <c r="T179" s="114"/>
      <c r="U179" s="119">
        <f t="shared" si="20"/>
        <v>0</v>
      </c>
    </row>
    <row r="180" spans="1:21">
      <c r="A180" s="193"/>
      <c r="B180" s="21">
        <v>2025</v>
      </c>
      <c r="C180" s="109"/>
      <c r="D180" s="114">
        <f>IF(D$173&lt;&gt;"", IF(SUM(D$174:D179)&lt;D$173, D$173/'Funding gap'!$B$152, 0),  "")</f>
        <v>0</v>
      </c>
      <c r="E180" s="114">
        <f>IF(E$173&lt;&gt;"", IF(SUM(E$174:E179)&lt;E$173, E$173/'Funding gap'!$B$152, 0),  "")</f>
        <v>0</v>
      </c>
      <c r="F180" s="114">
        <f>IF(F$173&lt;&gt;"", IF(SUM(F$174:F179)&lt;F$173, F$173/'Funding gap'!$B$152, 0),  "")</f>
        <v>0</v>
      </c>
      <c r="G180" s="114">
        <f>IF(G$173&lt;&gt;"", IF(SUM(G$174:G179)&lt;G$173, G$173/'Funding gap'!$B$152, 0),  "")</f>
        <v>0</v>
      </c>
      <c r="H180" s="114">
        <f>IF(H$173&lt;&gt;"", IF(SUM(H$174:H179)&lt;H$173, H$173/'Funding gap'!$B$152, 0),  "")</f>
        <v>0</v>
      </c>
      <c r="I180" s="114">
        <f>IF(I$173&lt;&gt;"", IF(SUM(I$174:I179)&lt;I$173, I$173/'Funding gap'!$B$152, 0),  "")</f>
        <v>0</v>
      </c>
      <c r="J180" s="114"/>
      <c r="K180" s="114"/>
      <c r="L180" s="114"/>
      <c r="M180" s="114"/>
      <c r="N180" s="114"/>
      <c r="O180" s="114"/>
      <c r="P180" s="114"/>
      <c r="Q180" s="114"/>
      <c r="R180" s="114"/>
      <c r="S180" s="114"/>
      <c r="T180" s="114"/>
      <c r="U180" s="119">
        <f t="shared" si="20"/>
        <v>0</v>
      </c>
    </row>
    <row r="181" spans="1:21">
      <c r="A181" s="193"/>
      <c r="B181" s="21">
        <v>2026</v>
      </c>
      <c r="C181" s="109"/>
      <c r="D181" s="114">
        <f>IF(D$173&lt;&gt;"", IF(SUM(D$174:D180)&lt;D$173, D$173/'Funding gap'!$B$152, 0),  "")</f>
        <v>0</v>
      </c>
      <c r="E181" s="114">
        <f>IF(E$173&lt;&gt;"", IF(SUM(E$174:E180)&lt;E$173, E$173/'Funding gap'!$B$152, 0),  "")</f>
        <v>0</v>
      </c>
      <c r="F181" s="114">
        <f>IF(F$173&lt;&gt;"", IF(SUM(F$174:F180)&lt;F$173, F$173/'Funding gap'!$B$152, 0),  "")</f>
        <v>0</v>
      </c>
      <c r="G181" s="114">
        <f>IF(G$173&lt;&gt;"", IF(SUM(G$174:G180)&lt;G$173, G$173/'Funding gap'!$B$152, 0),  "")</f>
        <v>0</v>
      </c>
      <c r="H181" s="114">
        <f>IF(H$173&lt;&gt;"", IF(SUM(H$174:H180)&lt;H$173, H$173/'Funding gap'!$B$152, 0),  "")</f>
        <v>0</v>
      </c>
      <c r="I181" s="114">
        <f>IF(I$173&lt;&gt;"", IF(SUM(I$174:I180)&lt;I$173, I$173/'Funding gap'!$B$152, 0),  "")</f>
        <v>0</v>
      </c>
      <c r="J181" s="114">
        <f>IF(J$173&lt;&gt;"", IF(SUM(J$174:J180)&lt;J$173, J$173/'Funding gap'!$B$152, 0),  "")</f>
        <v>0</v>
      </c>
      <c r="K181" s="114"/>
      <c r="L181" s="114"/>
      <c r="M181" s="114"/>
      <c r="N181" s="114"/>
      <c r="O181" s="114"/>
      <c r="P181" s="114"/>
      <c r="Q181" s="114"/>
      <c r="R181" s="114"/>
      <c r="S181" s="114"/>
      <c r="T181" s="114"/>
      <c r="U181" s="119">
        <f t="shared" si="20"/>
        <v>0</v>
      </c>
    </row>
    <row r="182" spans="1:21">
      <c r="A182" s="193"/>
      <c r="B182" s="21">
        <v>2027</v>
      </c>
      <c r="C182" s="109"/>
      <c r="D182" s="114">
        <f>IF(D$173&lt;&gt;"", IF(SUM(D$174:D181)&lt;D$173, D$173/'Funding gap'!$B$152, 0),  "")</f>
        <v>0</v>
      </c>
      <c r="E182" s="114">
        <f>IF(E$173&lt;&gt;"", IF(SUM(E$174:E181)&lt;E$173, E$173/'Funding gap'!$B$152, 0),  "")</f>
        <v>0</v>
      </c>
      <c r="F182" s="114">
        <f>IF(F$173&lt;&gt;"", IF(SUM(F$174:F181)&lt;F$173, F$173/'Funding gap'!$B$152, 0),  "")</f>
        <v>0</v>
      </c>
      <c r="G182" s="114">
        <f>IF(G$173&lt;&gt;"", IF(SUM(G$174:G181)&lt;G$173, G$173/'Funding gap'!$B$152, 0),  "")</f>
        <v>0</v>
      </c>
      <c r="H182" s="114">
        <f>IF(H$173&lt;&gt;"", IF(SUM(H$174:H181)&lt;H$173, H$173/'Funding gap'!$B$152, 0),  "")</f>
        <v>0</v>
      </c>
      <c r="I182" s="114">
        <f>IF(I$173&lt;&gt;"", IF(SUM(I$174:I181)&lt;I$173, I$173/'Funding gap'!$B$152, 0),  "")</f>
        <v>0</v>
      </c>
      <c r="J182" s="114">
        <f>IF(J$173&lt;&gt;"", IF(SUM(J$174:J181)&lt;J$173, J$173/'Funding gap'!$B$152, 0),  "")</f>
        <v>0</v>
      </c>
      <c r="K182" s="114">
        <f>IF(K$173&lt;&gt;"", IF(SUM(K$174:K181)&lt;K$173, K$173/'Funding gap'!$B$152, 0),  "")</f>
        <v>0</v>
      </c>
      <c r="L182" s="114"/>
      <c r="M182" s="114"/>
      <c r="N182" s="114"/>
      <c r="O182" s="114"/>
      <c r="P182" s="114"/>
      <c r="Q182" s="114"/>
      <c r="R182" s="114"/>
      <c r="S182" s="114"/>
      <c r="T182" s="114"/>
      <c r="U182" s="119">
        <f t="shared" si="20"/>
        <v>0</v>
      </c>
    </row>
    <row r="183" spans="1:21">
      <c r="A183" s="193"/>
      <c r="B183" s="21">
        <v>2028</v>
      </c>
      <c r="C183" s="109"/>
      <c r="D183" s="114">
        <f>IF(D$173&lt;&gt;"", IF(SUM(D$174:D182)&lt;D$173, D$173/'Funding gap'!$B$152, 0),  "")</f>
        <v>0</v>
      </c>
      <c r="E183" s="114">
        <f>IF(E$173&lt;&gt;"", IF(SUM(E$174:E182)&lt;E$173, E$173/'Funding gap'!$B$152, 0),  "")</f>
        <v>0</v>
      </c>
      <c r="F183" s="114">
        <f>IF(F$173&lt;&gt;"", IF(SUM(F$174:F182)&lt;F$173, F$173/'Funding gap'!$B$152, 0),  "")</f>
        <v>0</v>
      </c>
      <c r="G183" s="114">
        <f>IF(G$173&lt;&gt;"", IF(SUM(G$174:G182)&lt;G$173, G$173/'Funding gap'!$B$152, 0),  "")</f>
        <v>0</v>
      </c>
      <c r="H183" s="114">
        <f>IF(H$173&lt;&gt;"", IF(SUM(H$174:H182)&lt;H$173, H$173/'Funding gap'!$B$152, 0),  "")</f>
        <v>0</v>
      </c>
      <c r="I183" s="114">
        <f>IF(I$173&lt;&gt;"", IF(SUM(I$174:I182)&lt;I$173, I$173/'Funding gap'!$B$152, 0),  "")</f>
        <v>0</v>
      </c>
      <c r="J183" s="114">
        <f>IF(J$173&lt;&gt;"", IF(SUM(J$174:J182)&lt;J$173, J$173/'Funding gap'!$B$152, 0),  "")</f>
        <v>0</v>
      </c>
      <c r="K183" s="114">
        <f>IF(K$173&lt;&gt;"", IF(SUM(K$174:K182)&lt;K$173, K$173/'Funding gap'!$B$152, 0),  "")</f>
        <v>0</v>
      </c>
      <c r="L183" s="114">
        <f>IF(L$173&lt;&gt;"", IF(SUM(L$174:L182)&lt;L$173, L$173/'Funding gap'!$B$152, 0),  "")</f>
        <v>0</v>
      </c>
      <c r="M183" s="114"/>
      <c r="N183" s="114"/>
      <c r="O183" s="114"/>
      <c r="P183" s="114"/>
      <c r="Q183" s="114"/>
      <c r="R183" s="114"/>
      <c r="S183" s="114"/>
      <c r="T183" s="114"/>
      <c r="U183" s="119">
        <f t="shared" si="20"/>
        <v>0</v>
      </c>
    </row>
    <row r="184" spans="1:21">
      <c r="A184" s="193"/>
      <c r="B184" s="21">
        <v>2029</v>
      </c>
      <c r="C184" s="109"/>
      <c r="D184" s="114">
        <f>IF(D$173&lt;&gt;"", IF(SUM(D$174:D183)&lt;D$173, D$173/'Funding gap'!$B$152, 0),  "")</f>
        <v>0</v>
      </c>
      <c r="E184" s="114">
        <f>IF(E$173&lt;&gt;"", IF(SUM(E$174:E183)&lt;E$173, E$173/'Funding gap'!$B$152, 0),  "")</f>
        <v>0</v>
      </c>
      <c r="F184" s="114">
        <f>IF(F$173&lt;&gt;"", IF(SUM(F$174:F183)&lt;F$173, F$173/'Funding gap'!$B$152, 0),  "")</f>
        <v>0</v>
      </c>
      <c r="G184" s="114">
        <f>IF(G$173&lt;&gt;"", IF(SUM(G$174:G183)&lt;G$173, G$173/'Funding gap'!$B$152, 0),  "")</f>
        <v>0</v>
      </c>
      <c r="H184" s="114">
        <f>IF(H$173&lt;&gt;"", IF(SUM(H$174:H183)&lt;H$173, H$173/'Funding gap'!$B$152, 0),  "")</f>
        <v>0</v>
      </c>
      <c r="I184" s="114">
        <f>IF(I$173&lt;&gt;"", IF(SUM(I$174:I183)&lt;I$173, I$173/'Funding gap'!$B$152, 0),  "")</f>
        <v>0</v>
      </c>
      <c r="J184" s="114">
        <f>IF(J$173&lt;&gt;"", IF(SUM(J$174:J183)&lt;J$173, J$173/'Funding gap'!$B$152, 0),  "")</f>
        <v>0</v>
      </c>
      <c r="K184" s="114">
        <f>IF(K$173&lt;&gt;"", IF(SUM(K$174:K183)&lt;K$173, K$173/'Funding gap'!$B$152, 0),  "")</f>
        <v>0</v>
      </c>
      <c r="L184" s="114">
        <f>IF(L$173&lt;&gt;"", IF(SUM(L$174:L183)&lt;L$173, L$173/'Funding gap'!$B$152, 0),  "")</f>
        <v>0</v>
      </c>
      <c r="M184" s="114">
        <f>IF(M$173&lt;&gt;"", IF(SUM(M$174:M183)&lt;M$173, M$173/'Funding gap'!$B$152, 0),  "")</f>
        <v>0</v>
      </c>
      <c r="N184" s="114"/>
      <c r="O184" s="114"/>
      <c r="P184" s="114"/>
      <c r="Q184" s="114"/>
      <c r="R184" s="114"/>
      <c r="S184" s="114"/>
      <c r="T184" s="114"/>
      <c r="U184" s="119">
        <f t="shared" si="20"/>
        <v>0</v>
      </c>
    </row>
    <row r="185" spans="1:21">
      <c r="A185" s="193"/>
      <c r="B185" s="21">
        <v>2030</v>
      </c>
      <c r="C185" s="109"/>
      <c r="D185" s="114">
        <f>IF(D$173&lt;&gt;"", IF(SUM(D$174:D184)&lt;D$173, D$173/'Funding gap'!$B$152, 0),  "")</f>
        <v>0</v>
      </c>
      <c r="E185" s="114">
        <f>IF(E$173&lt;&gt;"", IF(SUM(E$174:E184)&lt;E$173, E$173/'Funding gap'!$B$152, 0),  "")</f>
        <v>0</v>
      </c>
      <c r="F185" s="114">
        <f>IF(F$173&lt;&gt;"", IF(SUM(F$174:F184)&lt;F$173, F$173/'Funding gap'!$B$152, 0),  "")</f>
        <v>0</v>
      </c>
      <c r="G185" s="114">
        <f>IF(G$173&lt;&gt;"", IF(SUM(G$174:G184)&lt;G$173, G$173/'Funding gap'!$B$152, 0),  "")</f>
        <v>0</v>
      </c>
      <c r="H185" s="114">
        <f>IF(H$173&lt;&gt;"", IF(SUM(H$174:H184)&lt;H$173, H$173/'Funding gap'!$B$152, 0),  "")</f>
        <v>0</v>
      </c>
      <c r="I185" s="114">
        <f>IF(I$173&lt;&gt;"", IF(SUM(I$174:I184)&lt;I$173, I$173/'Funding gap'!$B$152, 0),  "")</f>
        <v>0</v>
      </c>
      <c r="J185" s="114">
        <f>IF(J$173&lt;&gt;"", IF(SUM(J$174:J184)&lt;J$173, J$173/'Funding gap'!$B$152, 0),  "")</f>
        <v>0</v>
      </c>
      <c r="K185" s="114">
        <f>IF(K$173&lt;&gt;"", IF(SUM(K$174:K184)&lt;K$173, K$173/'Funding gap'!$B$152, 0),  "")</f>
        <v>0</v>
      </c>
      <c r="L185" s="114">
        <f>IF(L$173&lt;&gt;"", IF(SUM(L$174:L184)&lt;L$173, L$173/'Funding gap'!$B$152, 0),  "")</f>
        <v>0</v>
      </c>
      <c r="M185" s="114">
        <f>IF(M$173&lt;&gt;"", IF(SUM(M$174:M184)&lt;M$173, M$173/'Funding gap'!$B$152, 0),  "")</f>
        <v>0</v>
      </c>
      <c r="N185" s="114">
        <f>IF(N$173&lt;&gt;"", IF(SUM(N$174:N184)&lt;N$173, N$173/'Funding gap'!$B$152, 0),  "")</f>
        <v>0</v>
      </c>
      <c r="O185" s="114"/>
      <c r="P185" s="114"/>
      <c r="Q185" s="114"/>
      <c r="R185" s="114"/>
      <c r="S185" s="114"/>
      <c r="T185" s="114"/>
      <c r="U185" s="119">
        <f t="shared" si="20"/>
        <v>0</v>
      </c>
    </row>
    <row r="186" spans="1:21">
      <c r="A186" s="193"/>
      <c r="B186" s="21">
        <v>2031</v>
      </c>
      <c r="C186" s="109"/>
      <c r="D186" s="114">
        <f>IF(D$173&lt;&gt;"", IF(SUM(D$174:D185)&lt;D$173, D$173/'Funding gap'!$B$152, 0),  "")</f>
        <v>0</v>
      </c>
      <c r="E186" s="114">
        <f>IF(E$173&lt;&gt;"", IF(SUM(E$174:E185)&lt;E$173, E$173/'Funding gap'!$B$152, 0),  "")</f>
        <v>0</v>
      </c>
      <c r="F186" s="114">
        <f>IF(F$173&lt;&gt;"", IF(SUM(F$174:F185)&lt;F$173, F$173/'Funding gap'!$B$152, 0),  "")</f>
        <v>0</v>
      </c>
      <c r="G186" s="114">
        <f>IF(G$173&lt;&gt;"", IF(SUM(G$174:G185)&lt;G$173, G$173/'Funding gap'!$B$152, 0),  "")</f>
        <v>0</v>
      </c>
      <c r="H186" s="114">
        <f>IF(H$173&lt;&gt;"", IF(SUM(H$174:H185)&lt;H$173, H$173/'Funding gap'!$B$152, 0),  "")</f>
        <v>0</v>
      </c>
      <c r="I186" s="114">
        <f>IF(I$173&lt;&gt;"", IF(SUM(I$174:I185)&lt;I$173, I$173/'Funding gap'!$B$152, 0),  "")</f>
        <v>0</v>
      </c>
      <c r="J186" s="114">
        <f>IF(J$173&lt;&gt;"", IF(SUM(J$174:J185)&lt;J$173, J$173/'Funding gap'!$B$152, 0),  "")</f>
        <v>0</v>
      </c>
      <c r="K186" s="114">
        <f>IF(K$173&lt;&gt;"", IF(SUM(K$174:K185)&lt;K$173, K$173/'Funding gap'!$B$152, 0),  "")</f>
        <v>0</v>
      </c>
      <c r="L186" s="114">
        <f>IF(L$173&lt;&gt;"", IF(SUM(L$174:L185)&lt;L$173, L$173/'Funding gap'!$B$152, 0),  "")</f>
        <v>0</v>
      </c>
      <c r="M186" s="114">
        <f>IF(M$173&lt;&gt;"", IF(SUM(M$174:M185)&lt;M$173, M$173/'Funding gap'!$B$152, 0),  "")</f>
        <v>0</v>
      </c>
      <c r="N186" s="114">
        <f>IF(N$173&lt;&gt;"", IF(SUM(N$174:N185)&lt;N$173, N$173/'Funding gap'!$B$152, 0),  "")</f>
        <v>0</v>
      </c>
      <c r="O186" s="114">
        <f>IF(O$173&lt;&gt;"", IF(SUM(O$174:O185)&lt;O$173, O$173/'Funding gap'!$B$152, 0),  "")</f>
        <v>0</v>
      </c>
      <c r="P186" s="114"/>
      <c r="Q186" s="114"/>
      <c r="R186" s="114"/>
      <c r="S186" s="114"/>
      <c r="T186" s="114"/>
      <c r="U186" s="119">
        <f t="shared" si="20"/>
        <v>0</v>
      </c>
    </row>
    <row r="187" spans="1:21">
      <c r="A187" s="193"/>
      <c r="B187" s="21">
        <v>2032</v>
      </c>
      <c r="C187" s="109"/>
      <c r="D187" s="114">
        <f>IF(D$173&lt;&gt;"", IF(SUM(D$174:D186)&lt;D$173, D$173/'Funding gap'!$B$152, 0),  "")</f>
        <v>0</v>
      </c>
      <c r="E187" s="114">
        <f>IF(E$173&lt;&gt;"", IF(SUM(E$174:E186)&lt;E$173, E$173/'Funding gap'!$B$152, 0),  "")</f>
        <v>0</v>
      </c>
      <c r="F187" s="114">
        <f>IF(F$173&lt;&gt;"", IF(SUM(F$174:F186)&lt;F$173, F$173/'Funding gap'!$B$152, 0),  "")</f>
        <v>0</v>
      </c>
      <c r="G187" s="114">
        <f>IF(G$173&lt;&gt;"", IF(SUM(G$174:G186)&lt;G$173, G$173/'Funding gap'!$B$152, 0),  "")</f>
        <v>0</v>
      </c>
      <c r="H187" s="114">
        <f>IF(H$173&lt;&gt;"", IF(SUM(H$174:H186)&lt;H$173, H$173/'Funding gap'!$B$152, 0),  "")</f>
        <v>0</v>
      </c>
      <c r="I187" s="114">
        <f>IF(I$173&lt;&gt;"", IF(SUM(I$174:I186)&lt;I$173, I$173/'Funding gap'!$B$152, 0),  "")</f>
        <v>0</v>
      </c>
      <c r="J187" s="114">
        <f>IF(J$173&lt;&gt;"", IF(SUM(J$174:J186)&lt;J$173, J$173/'Funding gap'!$B$152, 0),  "")</f>
        <v>0</v>
      </c>
      <c r="K187" s="114">
        <f>IF(K$173&lt;&gt;"", IF(SUM(K$174:K186)&lt;K$173, K$173/'Funding gap'!$B$152, 0),  "")</f>
        <v>0</v>
      </c>
      <c r="L187" s="114">
        <f>IF(L$173&lt;&gt;"", IF(SUM(L$174:L186)&lt;L$173, L$173/'Funding gap'!$B$152, 0),  "")</f>
        <v>0</v>
      </c>
      <c r="M187" s="114">
        <f>IF(M$173&lt;&gt;"", IF(SUM(M$174:M186)&lt;M$173, M$173/'Funding gap'!$B$152, 0),  "")</f>
        <v>0</v>
      </c>
      <c r="N187" s="114">
        <f>IF(N$173&lt;&gt;"", IF(SUM(N$174:N186)&lt;N$173, N$173/'Funding gap'!$B$152, 0),  "")</f>
        <v>0</v>
      </c>
      <c r="O187" s="114">
        <f>IF(O$173&lt;&gt;"", IF(SUM(O$174:O186)&lt;O$173, O$173/'Funding gap'!$B$152, 0),  "")</f>
        <v>0</v>
      </c>
      <c r="P187" s="114">
        <f>IF(P$173&lt;&gt;"", IF(SUM(P$174:P186)&lt;P$173, P$173/'Funding gap'!$B$152, 0),  "")</f>
        <v>0</v>
      </c>
      <c r="Q187" s="114"/>
      <c r="R187" s="114"/>
      <c r="S187" s="114"/>
      <c r="T187" s="114"/>
      <c r="U187" s="119">
        <f t="shared" si="20"/>
        <v>0</v>
      </c>
    </row>
    <row r="188" spans="1:21">
      <c r="A188" s="193"/>
      <c r="B188" s="21">
        <v>2033</v>
      </c>
      <c r="C188" s="109"/>
      <c r="D188" s="114">
        <f>IF(D$173&lt;&gt;"", IF(SUM(D$174:D187)&lt;D$173, D$173/'Funding gap'!$B$152, 0),  "")</f>
        <v>0</v>
      </c>
      <c r="E188" s="114">
        <f>IF(E$173&lt;&gt;"", IF(SUM(E$174:E187)&lt;E$173, E$173/'Funding gap'!$B$152, 0),  "")</f>
        <v>0</v>
      </c>
      <c r="F188" s="114">
        <f>IF(F$173&lt;&gt;"", IF(SUM(F$174:F187)&lt;F$173, F$173/'Funding gap'!$B$152, 0),  "")</f>
        <v>0</v>
      </c>
      <c r="G188" s="114">
        <f>IF(G$173&lt;&gt;"", IF(SUM(G$174:G187)&lt;G$173, G$173/'Funding gap'!$B$152, 0),  "")</f>
        <v>0</v>
      </c>
      <c r="H188" s="114">
        <f>IF(H$173&lt;&gt;"", IF(SUM(H$174:H187)&lt;H$173, H$173/'Funding gap'!$B$152, 0),  "")</f>
        <v>0</v>
      </c>
      <c r="I188" s="114">
        <f>IF(I$173&lt;&gt;"", IF(SUM(I$174:I187)&lt;I$173, I$173/'Funding gap'!$B$152, 0),  "")</f>
        <v>0</v>
      </c>
      <c r="J188" s="114">
        <f>IF(J$173&lt;&gt;"", IF(SUM(J$174:J187)&lt;J$173, J$173/'Funding gap'!$B$152, 0),  "")</f>
        <v>0</v>
      </c>
      <c r="K188" s="114">
        <f>IF(K$173&lt;&gt;"", IF(SUM(K$174:K187)&lt;K$173, K$173/'Funding gap'!$B$152, 0),  "")</f>
        <v>0</v>
      </c>
      <c r="L188" s="114">
        <f>IF(L$173&lt;&gt;"", IF(SUM(L$174:L187)&lt;L$173, L$173/'Funding gap'!$B$152, 0),  "")</f>
        <v>0</v>
      </c>
      <c r="M188" s="114">
        <f>IF(M$173&lt;&gt;"", IF(SUM(M$174:M187)&lt;M$173, M$173/'Funding gap'!$B$152, 0),  "")</f>
        <v>0</v>
      </c>
      <c r="N188" s="114">
        <f>IF(N$173&lt;&gt;"", IF(SUM(N$174:N187)&lt;N$173, N$173/'Funding gap'!$B$152, 0),  "")</f>
        <v>0</v>
      </c>
      <c r="O188" s="114">
        <f>IF(O$173&lt;&gt;"", IF(SUM(O$174:O187)&lt;O$173, O$173/'Funding gap'!$B$152, 0),  "")</f>
        <v>0</v>
      </c>
      <c r="P188" s="114">
        <f>IF(P$173&lt;&gt;"", IF(SUM(P$174:P187)&lt;P$173, P$173/'Funding gap'!$B$152, 0),  "")</f>
        <v>0</v>
      </c>
      <c r="Q188" s="114">
        <f>IF(Q$173&lt;&gt;"", IF(SUM(Q$174:Q187)&lt;Q$173, Q$173/'Funding gap'!$B$152, 0),  "")</f>
        <v>0</v>
      </c>
      <c r="R188" s="114"/>
      <c r="S188" s="114"/>
      <c r="T188" s="114"/>
      <c r="U188" s="119">
        <f t="shared" si="20"/>
        <v>0</v>
      </c>
    </row>
    <row r="189" spans="1:21">
      <c r="A189" s="193"/>
      <c r="B189" s="21">
        <v>2034</v>
      </c>
      <c r="C189" s="109"/>
      <c r="D189" s="114">
        <f>IF(D$173&lt;&gt;"", IF(SUM(D$174:D188)&lt;D$173, D$173/'Funding gap'!$B$152, 0),  "")</f>
        <v>0</v>
      </c>
      <c r="E189" s="114">
        <f>IF(E$173&lt;&gt;"", IF(SUM(E$174:E188)&lt;E$173, E$173/'Funding gap'!$B$152, 0),  "")</f>
        <v>0</v>
      </c>
      <c r="F189" s="114">
        <f>IF(F$173&lt;&gt;"", IF(SUM(F$174:F188)&lt;F$173, F$173/'Funding gap'!$B$152, 0),  "")</f>
        <v>0</v>
      </c>
      <c r="G189" s="114">
        <f>IF(G$173&lt;&gt;"", IF(SUM(G$174:G188)&lt;G$173, G$173/'Funding gap'!$B$152, 0),  "")</f>
        <v>0</v>
      </c>
      <c r="H189" s="114">
        <f>IF(H$173&lt;&gt;"", IF(SUM(H$174:H188)&lt;H$173, H$173/'Funding gap'!$B$152, 0),  "")</f>
        <v>0</v>
      </c>
      <c r="I189" s="114">
        <f>IF(I$173&lt;&gt;"", IF(SUM(I$174:I188)&lt;I$173, I$173/'Funding gap'!$B$152, 0),  "")</f>
        <v>0</v>
      </c>
      <c r="J189" s="114">
        <f>IF(J$173&lt;&gt;"", IF(SUM(J$174:J188)&lt;J$173, J$173/'Funding gap'!$B$152, 0),  "")</f>
        <v>0</v>
      </c>
      <c r="K189" s="114">
        <f>IF(K$173&lt;&gt;"", IF(SUM(K$174:K188)&lt;K$173, K$173/'Funding gap'!$B$152, 0),  "")</f>
        <v>0</v>
      </c>
      <c r="L189" s="114">
        <f>IF(L$173&lt;&gt;"", IF(SUM(L$174:L188)&lt;L$173, L$173/'Funding gap'!$B$152, 0),  "")</f>
        <v>0</v>
      </c>
      <c r="M189" s="114">
        <f>IF(M$173&lt;&gt;"", IF(SUM(M$174:M188)&lt;M$173, M$173/'Funding gap'!$B$152, 0),  "")</f>
        <v>0</v>
      </c>
      <c r="N189" s="114">
        <f>IF(N$173&lt;&gt;"", IF(SUM(N$174:N188)&lt;N$173, N$173/'Funding gap'!$B$152, 0),  "")</f>
        <v>0</v>
      </c>
      <c r="O189" s="114">
        <f>IF(O$173&lt;&gt;"", IF(SUM(O$174:O188)&lt;O$173, O$173/'Funding gap'!$B$152, 0),  "")</f>
        <v>0</v>
      </c>
      <c r="P189" s="114">
        <f>IF(P$173&lt;&gt;"", IF(SUM(P$174:P188)&lt;P$173, P$173/'Funding gap'!$B$152, 0),  "")</f>
        <v>0</v>
      </c>
      <c r="Q189" s="114">
        <f>IF(Q$173&lt;&gt;"", IF(SUM(Q$174:Q188)&lt;Q$173, Q$173/'Funding gap'!$B$152, 0),  "")</f>
        <v>0</v>
      </c>
      <c r="R189" s="114">
        <f>IF(R$173&lt;&gt;"", IF(SUM(R$174:R188)&lt;R$173, R$173/'Funding gap'!$B$152, 0),  "")</f>
        <v>0</v>
      </c>
      <c r="S189" s="114"/>
      <c r="T189" s="114"/>
      <c r="U189" s="119">
        <f t="shared" si="20"/>
        <v>0</v>
      </c>
    </row>
    <row r="190" spans="1:21">
      <c r="A190" s="193"/>
      <c r="B190" s="21">
        <v>2035</v>
      </c>
      <c r="C190" s="109"/>
      <c r="D190" s="114">
        <f>IF(D$173&lt;&gt;"", IF(SUM(D$174:D189)&lt;D$173, D$173/'Funding gap'!$B$152, 0),  "")</f>
        <v>0</v>
      </c>
      <c r="E190" s="114">
        <f>IF(E$173&lt;&gt;"", IF(SUM(E$174:E189)&lt;E$173, E$173/'Funding gap'!$B$152, 0),  "")</f>
        <v>0</v>
      </c>
      <c r="F190" s="114">
        <f>IF(F$173&lt;&gt;"", IF(SUM(F$174:F189)&lt;F$173, F$173/'Funding gap'!$B$152, 0),  "")</f>
        <v>0</v>
      </c>
      <c r="G190" s="114">
        <f>IF(G$173&lt;&gt;"", IF(SUM(G$174:G189)&lt;G$173, G$173/'Funding gap'!$B$152, 0),  "")</f>
        <v>0</v>
      </c>
      <c r="H190" s="114">
        <f>IF(H$173&lt;&gt;"", IF(SUM(H$174:H189)&lt;H$173, H$173/'Funding gap'!$B$152, 0),  "")</f>
        <v>0</v>
      </c>
      <c r="I190" s="114">
        <f>IF(I$173&lt;&gt;"", IF(SUM(I$174:I189)&lt;I$173, I$173/'Funding gap'!$B$152, 0),  "")</f>
        <v>0</v>
      </c>
      <c r="J190" s="114">
        <f>IF(J$173&lt;&gt;"", IF(SUM(J$174:J189)&lt;J$173, J$173/'Funding gap'!$B$152, 0),  "")</f>
        <v>0</v>
      </c>
      <c r="K190" s="114">
        <f>IF(K$173&lt;&gt;"", IF(SUM(K$174:K189)&lt;K$173, K$173/'Funding gap'!$B$152, 0),  "")</f>
        <v>0</v>
      </c>
      <c r="L190" s="114">
        <f>IF(L$173&lt;&gt;"", IF(SUM(L$174:L189)&lt;L$173, L$173/'Funding gap'!$B$152, 0),  "")</f>
        <v>0</v>
      </c>
      <c r="M190" s="114">
        <f>IF(M$173&lt;&gt;"", IF(SUM(M$174:M189)&lt;M$173, M$173/'Funding gap'!$B$152, 0),  "")</f>
        <v>0</v>
      </c>
      <c r="N190" s="114">
        <f>IF(N$173&lt;&gt;"", IF(SUM(N$174:N189)&lt;N$173, N$173/'Funding gap'!$B$152, 0),  "")</f>
        <v>0</v>
      </c>
      <c r="O190" s="114">
        <f>IF(O$173&lt;&gt;"", IF(SUM(O$174:O189)&lt;O$173, O$173/'Funding gap'!$B$152, 0),  "")</f>
        <v>0</v>
      </c>
      <c r="P190" s="114">
        <f>IF(P$173&lt;&gt;"", IF(SUM(P$174:P189)&lt;P$173, P$173/'Funding gap'!$B$152, 0),  "")</f>
        <v>0</v>
      </c>
      <c r="Q190" s="114">
        <f>IF(Q$173&lt;&gt;"", IF(SUM(Q$174:Q189)&lt;Q$173, Q$173/'Funding gap'!$B$152, 0),  "")</f>
        <v>0</v>
      </c>
      <c r="R190" s="114">
        <f>IF(R$173&lt;&gt;"", IF(SUM(R$174:R189)&lt;R$173, R$173/'Funding gap'!$B$152, 0),  "")</f>
        <v>0</v>
      </c>
      <c r="S190" s="114">
        <f>IF(S$173&lt;&gt;"", IF(SUM(S$174:S189)&lt;S$173, S$173/'Funding gap'!$B$152, 0),  "")</f>
        <v>0</v>
      </c>
      <c r="T190" s="114"/>
      <c r="U190" s="119">
        <f t="shared" si="20"/>
        <v>0</v>
      </c>
    </row>
    <row r="191" spans="1:21">
      <c r="A191" s="194"/>
      <c r="B191" s="110">
        <v>2036</v>
      </c>
      <c r="C191" s="111"/>
      <c r="D191" s="115">
        <f>IF(D$173&lt;&gt;"", IF(SUM(D$174:D190)&lt;D$173, D$173/'Funding gap'!$B$152, 0),  "")</f>
        <v>0</v>
      </c>
      <c r="E191" s="115">
        <f>IF(E$173&lt;&gt;"", IF(SUM(E$174:E190)&lt;E$173, E$173/'Funding gap'!$B$152, 0),  "")</f>
        <v>0</v>
      </c>
      <c r="F191" s="115">
        <f>IF(F$173&lt;&gt;"", IF(SUM(F$174:F190)&lt;F$173, F$173/'Funding gap'!$B$152, 0),  "")</f>
        <v>0</v>
      </c>
      <c r="G191" s="115">
        <f>IF(G$173&lt;&gt;"", IF(SUM(G$174:G190)&lt;G$173, G$173/'Funding gap'!$B$152, 0),  "")</f>
        <v>0</v>
      </c>
      <c r="H191" s="115">
        <f>IF(H$173&lt;&gt;"", IF(SUM(H$174:H190)&lt;H$173, H$173/'Funding gap'!$B$152, 0),  "")</f>
        <v>0</v>
      </c>
      <c r="I191" s="115">
        <f>IF(I$173&lt;&gt;"", IF(SUM(I$174:I190)&lt;I$173, I$173/'Funding gap'!$B$152, 0),  "")</f>
        <v>0</v>
      </c>
      <c r="J191" s="115">
        <f>IF(J$173&lt;&gt;"", IF(SUM(J$174:J190)&lt;J$173, J$173/'Funding gap'!$B$152, 0),  "")</f>
        <v>0</v>
      </c>
      <c r="K191" s="115">
        <f>IF(K$173&lt;&gt;"", IF(SUM(K$174:K190)&lt;K$173, K$173/'Funding gap'!$B$152, 0),  "")</f>
        <v>0</v>
      </c>
      <c r="L191" s="115">
        <f>IF(L$173&lt;&gt;"", IF(SUM(L$174:L190)&lt;L$173, L$173/'Funding gap'!$B$152, 0),  "")</f>
        <v>0</v>
      </c>
      <c r="M191" s="115">
        <f>IF(M$173&lt;&gt;"", IF(SUM(M$174:M190)&lt;M$173, M$173/'Funding gap'!$B$152, 0),  "")</f>
        <v>0</v>
      </c>
      <c r="N191" s="115">
        <f>IF(N$173&lt;&gt;"", IF(SUM(N$174:N190)&lt;N$173, N$173/'Funding gap'!$B$152, 0),  "")</f>
        <v>0</v>
      </c>
      <c r="O191" s="115">
        <f>IF(O$173&lt;&gt;"", IF(SUM(O$174:O190)&lt;O$173, O$173/'Funding gap'!$B$152, 0),  "")</f>
        <v>0</v>
      </c>
      <c r="P191" s="115">
        <f>IF(P$173&lt;&gt;"", IF(SUM(P$174:P190)&lt;P$173, P$173/'Funding gap'!$B$152, 0),  "")</f>
        <v>0</v>
      </c>
      <c r="Q191" s="115">
        <f>IF(Q$173&lt;&gt;"", IF(SUM(Q$174:Q190)&lt;Q$173, Q$173/'Funding gap'!$B$152, 0),  "")</f>
        <v>0</v>
      </c>
      <c r="R191" s="115">
        <f>IF(R$173&lt;&gt;"", IF(SUM(R$174:R190)&lt;R$173, R$173/'Funding gap'!$B$152, 0),  "")</f>
        <v>0</v>
      </c>
      <c r="S191" s="115">
        <f>IF(S$173&lt;&gt;"", IF(SUM(S$174:S190)&lt;S$173, S$173/'Funding gap'!$B$152, 0),  "")</f>
        <v>0</v>
      </c>
      <c r="T191" s="115">
        <f>IF(T$173&lt;&gt;"", IF(SUM(T$174:T190)&lt;T$173, T$173/'Funding gap'!$B$152, 0),  "")</f>
        <v>0</v>
      </c>
      <c r="U191" s="119">
        <f t="shared" si="20"/>
        <v>0</v>
      </c>
    </row>
    <row r="192" spans="1:21">
      <c r="A192" s="21" t="s">
        <v>145</v>
      </c>
      <c r="D192" s="114">
        <f t="shared" ref="D192:T192" si="21">IF(D173&lt;&gt;"", D173-SUM(D175:D191), "")</f>
        <v>0</v>
      </c>
      <c r="E192" s="114">
        <f t="shared" si="21"/>
        <v>0</v>
      </c>
      <c r="F192" s="114">
        <f t="shared" si="21"/>
        <v>0</v>
      </c>
      <c r="G192" s="114">
        <f t="shared" si="21"/>
        <v>0</v>
      </c>
      <c r="H192" s="114">
        <f t="shared" si="21"/>
        <v>0</v>
      </c>
      <c r="I192" s="114">
        <f t="shared" si="21"/>
        <v>0</v>
      </c>
      <c r="J192" s="114">
        <f t="shared" si="21"/>
        <v>0</v>
      </c>
      <c r="K192" s="114">
        <f t="shared" si="21"/>
        <v>0</v>
      </c>
      <c r="L192" s="114">
        <f t="shared" si="21"/>
        <v>0</v>
      </c>
      <c r="M192" s="114">
        <f t="shared" si="21"/>
        <v>0</v>
      </c>
      <c r="N192" s="114">
        <f t="shared" si="21"/>
        <v>0</v>
      </c>
      <c r="O192" s="114">
        <f t="shared" si="21"/>
        <v>0</v>
      </c>
      <c r="P192" s="114">
        <f t="shared" si="21"/>
        <v>0</v>
      </c>
      <c r="Q192" s="114">
        <f t="shared" si="21"/>
        <v>0</v>
      </c>
      <c r="R192" s="114">
        <f t="shared" si="21"/>
        <v>0</v>
      </c>
      <c r="S192" s="114">
        <f t="shared" si="21"/>
        <v>0</v>
      </c>
      <c r="T192" s="114">
        <f t="shared" si="21"/>
        <v>0</v>
      </c>
    </row>
    <row r="193" spans="1:20">
      <c r="A193" s="21" t="s">
        <v>146</v>
      </c>
      <c r="T193" s="114" t="str">
        <f>IF(SUM(D192:T192)&gt;0,SUM(D192:T192),"")</f>
        <v/>
      </c>
    </row>
  </sheetData>
  <mergeCells count="12">
    <mergeCell ref="B29:T29"/>
    <mergeCell ref="A33:A50"/>
    <mergeCell ref="B56:T56"/>
    <mergeCell ref="A60:A77"/>
    <mergeCell ref="B86:T86"/>
    <mergeCell ref="B170:T170"/>
    <mergeCell ref="A174:A191"/>
    <mergeCell ref="A90:A107"/>
    <mergeCell ref="B113:T113"/>
    <mergeCell ref="A117:A134"/>
    <mergeCell ref="B143:T143"/>
    <mergeCell ref="A147:A164"/>
  </mergeCells>
  <conditionalFormatting sqref="A2:A4">
    <cfRule type="expression" dxfId="2" priority="3">
      <formula>OR($A$5="",$A$5="Project X")</formula>
    </cfRule>
  </conditionalFormatting>
  <conditionalFormatting sqref="B22">
    <cfRule type="expression" dxfId="1" priority="2">
      <formula>B22=""</formula>
    </cfRule>
  </conditionalFormatting>
  <conditionalFormatting sqref="B23">
    <cfRule type="expression" dxfId="0" priority="1">
      <formula>B23=""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 &gt;&gt;&gt;</vt:lpstr>
      <vt:lpstr>Funding gap</vt:lpstr>
      <vt:lpstr>WACC</vt:lpstr>
      <vt:lpstr>Terminal Value</vt:lpstr>
      <vt:lpstr>Depreciation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2019-07-29T16:01:52Z</dcterms:created>
  <dcterms:modified xsi:type="dcterms:W3CDTF">2021-07-16T04:47:03Z</dcterms:modified>
  <cp:category/>
</cp:coreProperties>
</file>