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ioandNono\Desktop\Cyprus Tax\"/>
    </mc:Choice>
  </mc:AlternateContent>
  <xr:revisionPtr revIDLastSave="0" documentId="13_ncr:1_{7298DF10-956E-4A67-A3F0-B1493A34CDFC}" xr6:coauthVersionLast="47" xr6:coauthVersionMax="47" xr10:uidLastSave="{00000000-0000-0000-0000-000000000000}"/>
  <bookViews>
    <workbookView xWindow="28680" yWindow="-120" windowWidth="29040" windowHeight="15840" tabRatio="839" activeTab="2" xr2:uid="{00000000-000D-0000-FFFF-FFFF00000000}"/>
  </bookViews>
  <sheets>
    <sheet name="budget" sheetId="18" r:id="rId1"/>
    <sheet name="cyprus data" sheetId="5" r:id="rId2"/>
    <sheet name="output" sheetId="19" r:id="rId3"/>
  </sheets>
  <definedNames>
    <definedName name="solver_adj" localSheetId="1" hidden="1">'cyprus data'!$F$10:$F$11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'cyprus data'!$H$28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'cyprus data'!$G$10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0.0001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9" l="1"/>
  <c r="F11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2" i="18"/>
  <c r="C28" i="5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3" i="18"/>
  <c r="D2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3" i="18"/>
  <c r="B3" i="18"/>
  <c r="B4" i="18" s="1"/>
  <c r="D5" i="5"/>
  <c r="D6" i="5"/>
  <c r="D7" i="5"/>
  <c r="D8" i="5"/>
  <c r="D9" i="5" s="1"/>
  <c r="D4" i="5"/>
  <c r="D3" i="5"/>
  <c r="E16" i="5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15" i="5"/>
  <c r="B16" i="5"/>
  <c r="H16" i="5" s="1"/>
  <c r="B17" i="5"/>
  <c r="H17" i="5" s="1"/>
  <c r="B18" i="5"/>
  <c r="H18" i="5" s="1"/>
  <c r="B19" i="5"/>
  <c r="H19" i="5" s="1"/>
  <c r="B20" i="5"/>
  <c r="H20" i="5" s="1"/>
  <c r="B21" i="5"/>
  <c r="H21" i="5" s="1"/>
  <c r="B22" i="5"/>
  <c r="H22" i="5" s="1"/>
  <c r="B23" i="5"/>
  <c r="H23" i="5" s="1"/>
  <c r="B24" i="5"/>
  <c r="H24" i="5" s="1"/>
  <c r="B25" i="5"/>
  <c r="G25" i="5" s="1"/>
  <c r="I25" i="5" s="1"/>
  <c r="B26" i="5"/>
  <c r="G26" i="5" s="1"/>
  <c r="I26" i="5" s="1"/>
  <c r="B15" i="5"/>
  <c r="H15" i="5" s="1"/>
  <c r="B9" i="5"/>
  <c r="F9" i="5" s="1"/>
  <c r="G9" i="5" s="1"/>
  <c r="B8" i="5"/>
  <c r="E8" i="5" s="1"/>
  <c r="B7" i="5"/>
  <c r="E7" i="5" s="1"/>
  <c r="B6" i="5"/>
  <c r="E6" i="5" s="1"/>
  <c r="B5" i="5"/>
  <c r="F5" i="5" s="1"/>
  <c r="G5" i="5" s="1"/>
  <c r="B4" i="5"/>
  <c r="E4" i="5" s="1"/>
  <c r="B3" i="5"/>
  <c r="E3" i="5" s="1"/>
  <c r="B5" i="18" l="1"/>
  <c r="G19" i="5"/>
  <c r="I19" i="5" s="1"/>
  <c r="H25" i="5"/>
  <c r="G15" i="5"/>
  <c r="I15" i="5" s="1"/>
  <c r="G21" i="5"/>
  <c r="I21" i="5" s="1"/>
  <c r="H26" i="5"/>
  <c r="F3" i="5"/>
  <c r="G3" i="5" s="1"/>
  <c r="G24" i="5"/>
  <c r="I24" i="5" s="1"/>
  <c r="G18" i="5"/>
  <c r="I18" i="5" s="1"/>
  <c r="G20" i="5"/>
  <c r="I20" i="5" s="1"/>
  <c r="F8" i="5"/>
  <c r="G8" i="5" s="1"/>
  <c r="G23" i="5"/>
  <c r="I23" i="5" s="1"/>
  <c r="G17" i="5"/>
  <c r="I17" i="5" s="1"/>
  <c r="I27" i="5" s="1"/>
  <c r="G22" i="5"/>
  <c r="I22" i="5" s="1"/>
  <c r="G16" i="5"/>
  <c r="I16" i="5" s="1"/>
  <c r="E9" i="5"/>
  <c r="E5" i="5"/>
  <c r="F7" i="5"/>
  <c r="G7" i="5" s="1"/>
  <c r="F6" i="5"/>
  <c r="G6" i="5" s="1"/>
  <c r="F4" i="5"/>
  <c r="G4" i="5" s="1"/>
  <c r="P33" i="5"/>
  <c r="B6" i="18" l="1"/>
  <c r="G10" i="5"/>
  <c r="B7" i="18" l="1"/>
  <c r="B8" i="18" l="1"/>
  <c r="B9" i="18" l="1"/>
  <c r="B10" i="18" l="1"/>
  <c r="B11" i="18" l="1"/>
  <c r="B12" i="18" l="1"/>
  <c r="B13" i="18" l="1"/>
  <c r="B14" i="18" l="1"/>
  <c r="B15" i="18" l="1"/>
  <c r="B16" i="18" l="1"/>
  <c r="B17" i="18" l="1"/>
  <c r="B18" i="18" l="1"/>
  <c r="B19" i="18" l="1"/>
  <c r="B20" i="18" l="1"/>
  <c r="B21" i="18" l="1"/>
  <c r="B22" i="18" l="1"/>
  <c r="B23" i="18" l="1"/>
  <c r="B24" i="18" l="1"/>
  <c r="B25" i="18" l="1"/>
  <c r="B26" i="18" l="1"/>
  <c r="B27" i="18" l="1"/>
  <c r="B28" i="18" l="1"/>
  <c r="B29" i="18" l="1"/>
  <c r="B30" i="18" l="1"/>
  <c r="B31" i="18" l="1"/>
  <c r="B32" i="18" l="1"/>
  <c r="B33" i="18" l="1"/>
  <c r="B34" i="18" l="1"/>
  <c r="B35" i="18" l="1"/>
  <c r="B36" i="18" l="1"/>
  <c r="B37" i="18" l="1"/>
  <c r="B38" i="18" l="1"/>
  <c r="B39" i="18" l="1"/>
</calcChain>
</file>

<file path=xl/sharedStrings.xml><?xml version="1.0" encoding="utf-8"?>
<sst xmlns="http://schemas.openxmlformats.org/spreadsheetml/2006/main" count="34" uniqueCount="24">
  <si>
    <t>mu</t>
  </si>
  <si>
    <t>sigma</t>
  </si>
  <si>
    <t>CDF</t>
  </si>
  <si>
    <t>PDF</t>
  </si>
  <si>
    <t>Threshold</t>
  </si>
  <si>
    <t>Squared Distance</t>
  </si>
  <si>
    <t>Real CDF</t>
  </si>
  <si>
    <t>House Prices</t>
  </si>
  <si>
    <t>% OF OWNERS</t>
  </si>
  <si>
    <t>Bucket_h</t>
  </si>
  <si>
    <t>Bucket_l</t>
  </si>
  <si>
    <t>Owners PDF(30.6.2014)</t>
  </si>
  <si>
    <t>NUMBER OF OWNERS</t>
  </si>
  <si>
    <t>VALUE</t>
  </si>
  <si>
    <t>Real PDF</t>
  </si>
  <si>
    <t>Property_lower</t>
  </si>
  <si>
    <t>Property_upper</t>
  </si>
  <si>
    <t>Amount</t>
  </si>
  <si>
    <t>Percent</t>
  </si>
  <si>
    <t>People</t>
  </si>
  <si>
    <t>Payable_Value</t>
  </si>
  <si>
    <t>Amount Raised</t>
  </si>
  <si>
    <t>Taxable amount</t>
  </si>
  <si>
    <t>Revnue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</si>
</sst>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€_-;\-* #,##0.00\ _€_-;_-* &quot;-&quot;??\ _€_-;_-@_-"/>
    <numFmt numFmtId="166" formatCode="_-* #,##0.0\ _€_-;\-* #,##0.0\ _€_-;_-* &quot;-&quot;??\ _€_-;_-@_-"/>
    <numFmt numFmtId="167" formatCode="_-* #,##0\ _€_-;\-* #,##0\ _€_-;_-* &quot;-&quot;??\ _€_-;_-@_-"/>
    <numFmt numFmtId="171" formatCode="0.0%"/>
    <numFmt numFmtId="182" formatCode="0.000"/>
    <numFmt numFmtId="184" formatCode="_(* #,##0.00000_);_(* \(#,##0.00000\);_(* &quot;-&quot;??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500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" fillId="3" borderId="0" applyNumberFormat="0" applyBorder="0" applyAlignment="0" applyProtection="0"/>
  </cellStyleXfs>
  <cellXfs count="72">
    <xf numFmtId="0" fontId="0" fillId="0" borderId="0" xfId="0"/>
    <xf numFmtId="9" fontId="0" fillId="0" borderId="1" xfId="2" applyFont="1" applyBorder="1"/>
    <xf numFmtId="164" fontId="0" fillId="0" borderId="0" xfId="1" applyFont="1"/>
    <xf numFmtId="43" fontId="0" fillId="0" borderId="0" xfId="0" applyNumberFormat="1"/>
    <xf numFmtId="0" fontId="0" fillId="0" borderId="12" xfId="0" applyBorder="1"/>
    <xf numFmtId="166" fontId="0" fillId="0" borderId="0" xfId="0" applyNumberFormat="1"/>
    <xf numFmtId="0" fontId="0" fillId="0" borderId="5" xfId="0" applyBorder="1"/>
    <xf numFmtId="0" fontId="0" fillId="0" borderId="7" xfId="0" applyBorder="1"/>
    <xf numFmtId="2" fontId="0" fillId="2" borderId="12" xfId="0" applyNumberFormat="1" applyFill="1" applyBorder="1"/>
    <xf numFmtId="0" fontId="0" fillId="0" borderId="22" xfId="0" applyBorder="1"/>
    <xf numFmtId="0" fontId="0" fillId="0" borderId="1" xfId="0" applyBorder="1"/>
    <xf numFmtId="167" fontId="0" fillId="0" borderId="0" xfId="1" applyNumberFormat="1" applyFont="1"/>
    <xf numFmtId="171" fontId="0" fillId="0" borderId="9" xfId="2" applyNumberFormat="1" applyFont="1" applyBorder="1"/>
    <xf numFmtId="171" fontId="0" fillId="0" borderId="1" xfId="2" applyNumberFormat="1" applyFont="1" applyBorder="1"/>
    <xf numFmtId="2" fontId="3" fillId="2" borderId="12" xfId="0" applyNumberFormat="1" applyFont="1" applyFill="1" applyBorder="1"/>
    <xf numFmtId="0" fontId="0" fillId="0" borderId="9" xfId="0" applyBorder="1"/>
    <xf numFmtId="2" fontId="3" fillId="2" borderId="13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2" fontId="3" fillId="2" borderId="14" xfId="0" applyNumberFormat="1" applyFont="1" applyFill="1" applyBorder="1" applyAlignment="1">
      <alignment horizontal="center"/>
    </xf>
    <xf numFmtId="0" fontId="0" fillId="0" borderId="0" xfId="0" applyBorder="1"/>
    <xf numFmtId="2" fontId="3" fillId="2" borderId="11" xfId="0" applyNumberFormat="1" applyFont="1" applyFill="1" applyBorder="1"/>
    <xf numFmtId="0" fontId="3" fillId="0" borderId="12" xfId="0" applyFont="1" applyBorder="1"/>
    <xf numFmtId="0" fontId="3" fillId="0" borderId="20" xfId="0" applyFont="1" applyBorder="1"/>
    <xf numFmtId="2" fontId="3" fillId="0" borderId="15" xfId="0" applyNumberFormat="1" applyFont="1" applyBorder="1"/>
    <xf numFmtId="0" fontId="0" fillId="0" borderId="19" xfId="0" applyBorder="1"/>
    <xf numFmtId="3" fontId="0" fillId="0" borderId="0" xfId="0" applyNumberFormat="1"/>
    <xf numFmtId="4" fontId="0" fillId="0" borderId="0" xfId="0" applyNumberFormat="1"/>
    <xf numFmtId="3" fontId="1" fillId="0" borderId="1" xfId="3" applyNumberFormat="1" applyBorder="1" applyAlignment="1">
      <alignment wrapText="1"/>
    </xf>
    <xf numFmtId="3" fontId="1" fillId="0" borderId="1" xfId="3" applyNumberFormat="1" applyBorder="1"/>
    <xf numFmtId="10" fontId="1" fillId="0" borderId="1" xfId="2" applyNumberFormat="1" applyFont="1" applyBorder="1" applyAlignment="1">
      <alignment wrapText="1"/>
    </xf>
    <xf numFmtId="10" fontId="1" fillId="0" borderId="1" xfId="2" applyNumberFormat="1" applyFont="1" applyBorder="1"/>
    <xf numFmtId="2" fontId="3" fillId="0" borderId="20" xfId="0" applyNumberFormat="1" applyFont="1" applyBorder="1"/>
    <xf numFmtId="0" fontId="0" fillId="0" borderId="8" xfId="0" applyBorder="1"/>
    <xf numFmtId="182" fontId="3" fillId="0" borderId="12" xfId="0" applyNumberFormat="1" applyFont="1" applyBorder="1"/>
    <xf numFmtId="10" fontId="0" fillId="0" borderId="1" xfId="0" applyNumberFormat="1" applyBorder="1"/>
    <xf numFmtId="3" fontId="1" fillId="0" borderId="2" xfId="3" applyNumberFormat="1" applyBorder="1" applyAlignment="1">
      <alignment wrapText="1"/>
    </xf>
    <xf numFmtId="3" fontId="1" fillId="0" borderId="3" xfId="3" applyNumberFormat="1" applyBorder="1" applyAlignment="1">
      <alignment wrapText="1"/>
    </xf>
    <xf numFmtId="10" fontId="1" fillId="0" borderId="3" xfId="2" applyNumberFormat="1" applyFont="1" applyBorder="1" applyAlignment="1">
      <alignment wrapText="1"/>
    </xf>
    <xf numFmtId="10" fontId="0" fillId="0" borderId="3" xfId="0" applyNumberFormat="1" applyBorder="1"/>
    <xf numFmtId="0" fontId="0" fillId="0" borderId="4" xfId="0" applyBorder="1"/>
    <xf numFmtId="3" fontId="1" fillId="0" borderId="5" xfId="3" applyNumberFormat="1" applyBorder="1" applyAlignment="1">
      <alignment wrapText="1"/>
    </xf>
    <xf numFmtId="0" fontId="0" fillId="0" borderId="6" xfId="0" applyBorder="1"/>
    <xf numFmtId="3" fontId="1" fillId="0" borderId="23" xfId="3" applyNumberFormat="1" applyBorder="1" applyAlignment="1">
      <alignment wrapText="1"/>
    </xf>
    <xf numFmtId="0" fontId="3" fillId="0" borderId="10" xfId="3" applyFont="1" applyBorder="1" applyAlignment="1">
      <alignment horizontal="right"/>
    </xf>
    <xf numFmtId="3" fontId="1" fillId="0" borderId="10" xfId="3" applyNumberFormat="1" applyBorder="1"/>
    <xf numFmtId="10" fontId="1" fillId="0" borderId="10" xfId="2" applyNumberFormat="1" applyFont="1" applyBorder="1"/>
    <xf numFmtId="10" fontId="0" fillId="0" borderId="10" xfId="0" applyNumberFormat="1" applyBorder="1"/>
    <xf numFmtId="171" fontId="0" fillId="0" borderId="25" xfId="2" applyNumberFormat="1" applyFont="1" applyBorder="1"/>
    <xf numFmtId="171" fontId="0" fillId="0" borderId="1" xfId="0" applyNumberFormat="1" applyBorder="1"/>
    <xf numFmtId="0" fontId="0" fillId="0" borderId="24" xfId="0" applyBorder="1"/>
    <xf numFmtId="171" fontId="0" fillId="0" borderId="9" xfId="0" applyNumberFormat="1" applyBorder="1"/>
    <xf numFmtId="0" fontId="0" fillId="0" borderId="26" xfId="0" applyBorder="1"/>
    <xf numFmtId="184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5" xfId="0" applyBorder="1"/>
    <xf numFmtId="2" fontId="3" fillId="2" borderId="12" xfId="0" applyNumberFormat="1" applyFont="1" applyFill="1" applyBorder="1" applyAlignment="1"/>
    <xf numFmtId="9" fontId="3" fillId="2" borderId="12" xfId="2" applyFont="1" applyFill="1" applyBorder="1" applyAlignment="1"/>
    <xf numFmtId="167" fontId="3" fillId="0" borderId="12" xfId="1" applyNumberFormat="1" applyFont="1" applyBorder="1"/>
    <xf numFmtId="167" fontId="0" fillId="0" borderId="17" xfId="1" applyNumberFormat="1" applyFont="1" applyBorder="1"/>
    <xf numFmtId="171" fontId="0" fillId="0" borderId="11" xfId="0" applyNumberFormat="1" applyBorder="1"/>
    <xf numFmtId="171" fontId="0" fillId="0" borderId="21" xfId="0" applyNumberFormat="1" applyBorder="1"/>
    <xf numFmtId="171" fontId="0" fillId="0" borderId="21" xfId="2" applyNumberFormat="1" applyFont="1" applyBorder="1"/>
    <xf numFmtId="171" fontId="0" fillId="0" borderId="20" xfId="2" applyNumberFormat="1" applyFont="1" applyBorder="1"/>
    <xf numFmtId="171" fontId="0" fillId="0" borderId="20" xfId="0" applyNumberFormat="1" applyBorder="1"/>
    <xf numFmtId="167" fontId="0" fillId="0" borderId="11" xfId="1" applyNumberFormat="1" applyFont="1" applyBorder="1"/>
    <xf numFmtId="167" fontId="0" fillId="0" borderId="21" xfId="1" applyNumberFormat="1" applyFont="1" applyBorder="1"/>
    <xf numFmtId="167" fontId="0" fillId="0" borderId="20" xfId="1" applyNumberFormat="1" applyFont="1" applyBorder="1"/>
    <xf numFmtId="164" fontId="5" fillId="0" borderId="0" xfId="1" applyFont="1" applyAlignment="1">
      <alignment vertical="center" wrapText="1"/>
    </xf>
    <xf numFmtId="164" fontId="0" fillId="0" borderId="12" xfId="1" applyFont="1" applyBorder="1"/>
    <xf numFmtId="167" fontId="3" fillId="2" borderId="12" xfId="1" applyNumberFormat="1" applyFont="1" applyFill="1" applyBorder="1" applyAlignment="1"/>
  </cellXfs>
  <cellStyles count="5">
    <cellStyle name="Comma" xfId="1" builtinId="3"/>
    <cellStyle name="Good 2" xfId="4" xr:uid="{9416F3DC-2943-41BB-92F7-855FB701641F}"/>
    <cellStyle name="Normal" xfId="0" builtinId="0"/>
    <cellStyle name="Normal 2" xfId="3" xr:uid="{D94A63A9-10D1-446E-B031-FA87CBCA06D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49317517829529E-2"/>
          <c:y val="7.8117002526451346E-2"/>
          <c:w val="0.87102316022813864"/>
          <c:h val="0.8626575593713437"/>
        </c:manualLayout>
      </c:layout>
      <c:scatterChart>
        <c:scatterStyle val="smoothMarker"/>
        <c:varyColors val="0"/>
        <c:ser>
          <c:idx val="0"/>
          <c:order val="0"/>
          <c:tx>
            <c:v>House_real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'cyprus data'!$B$3:$B$9</c:f>
              <c:numCache>
                <c:formatCode>General</c:formatCode>
                <c:ptCount val="7"/>
                <c:pt idx="0">
                  <c:v>40000</c:v>
                </c:pt>
                <c:pt idx="1">
                  <c:v>120000</c:v>
                </c:pt>
                <c:pt idx="2">
                  <c:v>170000</c:v>
                </c:pt>
                <c:pt idx="3">
                  <c:v>300000</c:v>
                </c:pt>
                <c:pt idx="4">
                  <c:v>500000</c:v>
                </c:pt>
                <c:pt idx="5">
                  <c:v>800000</c:v>
                </c:pt>
                <c:pt idx="6">
                  <c:v>3000000</c:v>
                </c:pt>
              </c:numCache>
            </c:numRef>
          </c:xVal>
          <c:yVal>
            <c:numRef>
              <c:f>'cyprus data'!$D$3:$D$9</c:f>
              <c:numCache>
                <c:formatCode>0.0%</c:formatCode>
                <c:ptCount val="7"/>
                <c:pt idx="0">
                  <c:v>0.06</c:v>
                </c:pt>
                <c:pt idx="1">
                  <c:v>0.14000000000000001</c:v>
                </c:pt>
                <c:pt idx="2">
                  <c:v>0.23</c:v>
                </c:pt>
                <c:pt idx="3">
                  <c:v>0.34</c:v>
                </c:pt>
                <c:pt idx="4">
                  <c:v>0.47000000000000003</c:v>
                </c:pt>
                <c:pt idx="5">
                  <c:v>0.62</c:v>
                </c:pt>
                <c:pt idx="6">
                  <c:v>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B3-43BA-A306-0B06289B60CE}"/>
            </c:ext>
          </c:extLst>
        </c:ser>
        <c:ser>
          <c:idx val="1"/>
          <c:order val="1"/>
          <c:tx>
            <c:v>House_sim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'cyprus data'!$B$3:$B$9</c:f>
              <c:numCache>
                <c:formatCode>General</c:formatCode>
                <c:ptCount val="7"/>
                <c:pt idx="0">
                  <c:v>40000</c:v>
                </c:pt>
                <c:pt idx="1">
                  <c:v>120000</c:v>
                </c:pt>
                <c:pt idx="2">
                  <c:v>170000</c:v>
                </c:pt>
                <c:pt idx="3">
                  <c:v>300000</c:v>
                </c:pt>
                <c:pt idx="4">
                  <c:v>500000</c:v>
                </c:pt>
                <c:pt idx="5">
                  <c:v>800000</c:v>
                </c:pt>
                <c:pt idx="6">
                  <c:v>3000000</c:v>
                </c:pt>
              </c:numCache>
            </c:numRef>
          </c:xVal>
          <c:yVal>
            <c:numRef>
              <c:f>'cyprus data'!$F$3:$F$9</c:f>
              <c:numCache>
                <c:formatCode>0.0%</c:formatCode>
                <c:ptCount val="7"/>
                <c:pt idx="0">
                  <c:v>5.4854207401542412E-2</c:v>
                </c:pt>
                <c:pt idx="1">
                  <c:v>0.17243938063239006</c:v>
                </c:pt>
                <c:pt idx="2">
                  <c:v>0.23058337604945978</c:v>
                </c:pt>
                <c:pt idx="3">
                  <c:v>0.34519556239874055</c:v>
                </c:pt>
                <c:pt idx="4">
                  <c:v>0.46263537897249957</c:v>
                </c:pt>
                <c:pt idx="5">
                  <c:v>0.5739325878704632</c:v>
                </c:pt>
                <c:pt idx="6">
                  <c:v>0.83506048830939994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B3-43BA-A306-0B06289B6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61680"/>
        <c:axId val="380562008"/>
        <c:extLst/>
      </c:scatterChart>
      <c:valAx>
        <c:axId val="3805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62008"/>
        <c:crosses val="autoZero"/>
        <c:crossBetween val="midCat"/>
      </c:valAx>
      <c:valAx>
        <c:axId val="3805620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6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77298071989794"/>
          <c:y val="0.40959244839406167"/>
          <c:w val="0.14239824499549497"/>
          <c:h val="0.1807241564683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49317517829529E-2"/>
          <c:y val="7.8117002526451346E-2"/>
          <c:w val="0.87102316022813864"/>
          <c:h val="0.8626575593713437"/>
        </c:manualLayout>
      </c:layout>
      <c:scatterChart>
        <c:scatterStyle val="smoothMarker"/>
        <c:varyColors val="0"/>
        <c:ser>
          <c:idx val="0"/>
          <c:order val="0"/>
          <c:tx>
            <c:v>Owner_real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'cyprus data'!$B$15:$B$26</c:f>
              <c:numCache>
                <c:formatCode>#,##0</c:formatCode>
                <c:ptCount val="12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350000</c:v>
                </c:pt>
                <c:pt idx="5">
                  <c:v>500000</c:v>
                </c:pt>
                <c:pt idx="6">
                  <c:v>1000000</c:v>
                </c:pt>
                <c:pt idx="7">
                  <c:v>1500000</c:v>
                </c:pt>
                <c:pt idx="8">
                  <c:v>3000000</c:v>
                </c:pt>
                <c:pt idx="9">
                  <c:v>5000000</c:v>
                </c:pt>
                <c:pt idx="10">
                  <c:v>10000000</c:v>
                </c:pt>
                <c:pt idx="11">
                  <c:v>30000000</c:v>
                </c:pt>
              </c:numCache>
            </c:numRef>
          </c:xVal>
          <c:yVal>
            <c:numRef>
              <c:f>'cyprus data'!$E$15:$E$26</c:f>
              <c:numCache>
                <c:formatCode>0.00%</c:formatCode>
                <c:ptCount val="12"/>
                <c:pt idx="0">
                  <c:v>0.17460000000000001</c:v>
                </c:pt>
                <c:pt idx="1">
                  <c:v>0.30940000000000001</c:v>
                </c:pt>
                <c:pt idx="2">
                  <c:v>0.5353</c:v>
                </c:pt>
                <c:pt idx="3">
                  <c:v>0.6744</c:v>
                </c:pt>
                <c:pt idx="4">
                  <c:v>0.72370000000000001</c:v>
                </c:pt>
                <c:pt idx="5">
                  <c:v>0.81910000000000005</c:v>
                </c:pt>
                <c:pt idx="6">
                  <c:v>0.93220000000000003</c:v>
                </c:pt>
                <c:pt idx="7">
                  <c:v>0.96230000000000004</c:v>
                </c:pt>
                <c:pt idx="8">
                  <c:v>0.9849</c:v>
                </c:pt>
                <c:pt idx="9">
                  <c:v>0.99099999999999999</c:v>
                </c:pt>
                <c:pt idx="10">
                  <c:v>0.99439999999999995</c:v>
                </c:pt>
                <c:pt idx="11">
                  <c:v>0.99579999999999991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3-4454-BC62-7D57E4F7B427}"/>
            </c:ext>
          </c:extLst>
        </c:ser>
        <c:ser>
          <c:idx val="1"/>
          <c:order val="1"/>
          <c:tx>
            <c:v>Owner_sim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'cyprus data'!$B$15:$B$26</c:f>
              <c:numCache>
                <c:formatCode>#,##0</c:formatCode>
                <c:ptCount val="12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350000</c:v>
                </c:pt>
                <c:pt idx="5">
                  <c:v>500000</c:v>
                </c:pt>
                <c:pt idx="6">
                  <c:v>1000000</c:v>
                </c:pt>
                <c:pt idx="7">
                  <c:v>1500000</c:v>
                </c:pt>
                <c:pt idx="8">
                  <c:v>3000000</c:v>
                </c:pt>
                <c:pt idx="9">
                  <c:v>5000000</c:v>
                </c:pt>
                <c:pt idx="10">
                  <c:v>10000000</c:v>
                </c:pt>
                <c:pt idx="11">
                  <c:v>30000000</c:v>
                </c:pt>
              </c:numCache>
            </c:numRef>
          </c:xVal>
          <c:yVal>
            <c:numRef>
              <c:f>'cyprus data'!$G$15:$G$26</c:f>
              <c:numCache>
                <c:formatCode>0.00%</c:formatCode>
                <c:ptCount val="12"/>
                <c:pt idx="0">
                  <c:v>0.15162622052041183</c:v>
                </c:pt>
                <c:pt idx="1">
                  <c:v>0.32423304609584069</c:v>
                </c:pt>
                <c:pt idx="2">
                  <c:v>0.54684548474278394</c:v>
                </c:pt>
                <c:pt idx="3">
                  <c:v>0.67480618150297778</c:v>
                </c:pt>
                <c:pt idx="4">
                  <c:v>0.71930755580961803</c:v>
                </c:pt>
                <c:pt idx="5">
                  <c:v>0.80946853606976588</c:v>
                </c:pt>
                <c:pt idx="6">
                  <c:v>0.92640504979358351</c:v>
                </c:pt>
                <c:pt idx="7">
                  <c:v>0.96287399600362567</c:v>
                </c:pt>
                <c:pt idx="8">
                  <c:v>0.9908291512640095</c:v>
                </c:pt>
                <c:pt idx="9">
                  <c:v>0.99729343867053788</c:v>
                </c:pt>
                <c:pt idx="10">
                  <c:v>0.99960310651501938</c:v>
                </c:pt>
                <c:pt idx="11">
                  <c:v>0.99998996317923794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03-4454-BC62-7D57E4F7B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61680"/>
        <c:axId val="380562008"/>
        <c:extLst/>
      </c:scatterChart>
      <c:valAx>
        <c:axId val="380561680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62008"/>
        <c:crosses val="autoZero"/>
        <c:crossBetween val="midCat"/>
      </c:valAx>
      <c:valAx>
        <c:axId val="380562008"/>
        <c:scaling>
          <c:orientation val="minMax"/>
          <c:max val="0.9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6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77298071989794"/>
          <c:y val="0.40959244839406167"/>
          <c:w val="0.14239824499549497"/>
          <c:h val="0.1807241564683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638175</xdr:colOff>
      <xdr:row>0</xdr:row>
      <xdr:rowOff>0</xdr:rowOff>
    </xdr:from>
    <xdr:to>
      <xdr:col>16</xdr:col>
      <xdr:colOff>1228725</xdr:colOff>
      <xdr:row>12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4393B-DAAA-42AA-B03D-81885A962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14</xdr:row>
      <xdr:rowOff>9525</xdr:rowOff>
    </xdr:from>
    <xdr:to>
      <xdr:col>16</xdr:col>
      <xdr:colOff>1228725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472AF0-19D9-46E3-8990-755D72450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A125-70A8-4ECB-99A2-4737BF5A093E}">
  <dimension ref="A1:R39"/>
  <sheetViews>
    <sheetView workbookViewId="0">
      <selection activeCell="G2" sqref="G2:G39"/>
    </sheetView>
  </sheetViews>
  <sheetFormatPr defaultRowHeight="15" x14ac:dyDescent="0.25"/>
  <cols>
    <col min="1" max="1" width="15" style="53" bestFit="1" customWidth="1"/>
    <col min="2" max="2" width="15.140625" style="19" bestFit="1" customWidth="1"/>
    <col min="3" max="3" width="7.140625" style="19" bestFit="1" customWidth="1"/>
    <col min="4" max="4" width="5.140625" style="54" bestFit="1" customWidth="1"/>
    <col min="5" max="5" width="15.7109375" style="2" bestFit="1" customWidth="1"/>
    <col min="6" max="6" width="9.42578125" style="2" bestFit="1" customWidth="1"/>
    <col min="7" max="7" width="23" style="2" bestFit="1" customWidth="1"/>
    <col min="8" max="18" width="9.140625" style="2"/>
  </cols>
  <sheetData>
    <row r="1" spans="1:15" ht="15.75" thickBot="1" x14ac:dyDescent="0.3">
      <c r="A1" s="55" t="s">
        <v>15</v>
      </c>
      <c r="B1" s="4" t="s">
        <v>16</v>
      </c>
      <c r="C1" s="4" t="s">
        <v>2</v>
      </c>
      <c r="D1" s="56" t="s">
        <v>3</v>
      </c>
      <c r="E1" s="70" t="s">
        <v>20</v>
      </c>
      <c r="F1" s="70" t="s">
        <v>19</v>
      </c>
      <c r="G1" s="70" t="s">
        <v>21</v>
      </c>
    </row>
    <row r="2" spans="1:15" x14ac:dyDescent="0.25">
      <c r="A2" s="60">
        <v>0</v>
      </c>
      <c r="B2" s="66">
        <v>4000</v>
      </c>
      <c r="C2" s="61">
        <f>_xlfn.LOGNORM.DIST(B2,'cyprus data'!$H$27,'cyprus data'!$H$28,TRUE)</f>
        <v>9.0560237136121406E-4</v>
      </c>
      <c r="D2" s="61">
        <f>C2</f>
        <v>9.0560237136121406E-4</v>
      </c>
      <c r="E2" s="11">
        <f>MAX(B2-output!$F$9,0)</f>
        <v>0</v>
      </c>
      <c r="F2" s="11">
        <f>D2*'cyprus data'!$C$28</f>
        <v>336.01289266512214</v>
      </c>
      <c r="G2" s="69">
        <f>F2*E2</f>
        <v>0</v>
      </c>
      <c r="H2" s="69"/>
      <c r="I2" s="69"/>
      <c r="J2" s="69"/>
      <c r="K2" s="69"/>
      <c r="L2" s="69"/>
      <c r="M2" s="69"/>
      <c r="N2" s="69"/>
      <c r="O2" s="69"/>
    </row>
    <row r="3" spans="1:15" x14ac:dyDescent="0.25">
      <c r="A3" s="60">
        <f>B2</f>
        <v>4000</v>
      </c>
      <c r="B3" s="67">
        <f>B2*1.25</f>
        <v>5000</v>
      </c>
      <c r="C3" s="62">
        <f>_xlfn.LOGNORM.DIST(B3,'cyprus data'!$H$27,'cyprus data'!$H$28,TRUE)</f>
        <v>1.668239054672907E-3</v>
      </c>
      <c r="D3" s="62">
        <f>C3-C2</f>
        <v>7.6263668331169295E-4</v>
      </c>
      <c r="E3" s="11">
        <f>MAX(B3-output!$F$9,0)</f>
        <v>0</v>
      </c>
      <c r="F3" s="11">
        <f>D3*'cyprus data'!$C$28</f>
        <v>282.96718970260395</v>
      </c>
      <c r="G3" s="69">
        <f t="shared" ref="G3:G39" si="0">F3*E3</f>
        <v>0</v>
      </c>
    </row>
    <row r="4" spans="1:15" x14ac:dyDescent="0.25">
      <c r="A4" s="60">
        <f t="shared" ref="A4:A39" si="1">B3</f>
        <v>5000</v>
      </c>
      <c r="B4" s="67">
        <f t="shared" ref="B4:B39" si="2">B3*1.25</f>
        <v>6250</v>
      </c>
      <c r="C4" s="62">
        <f>_xlfn.LOGNORM.DIST(B4,'cyprus data'!$H$27,'cyprus data'!$H$28,TRUE)</f>
        <v>2.977469864263207E-3</v>
      </c>
      <c r="D4" s="62">
        <f t="shared" ref="D4:D39" si="3">C4-C3</f>
        <v>1.3092308095903E-3</v>
      </c>
      <c r="E4" s="11">
        <f>MAX(B4-output!$F$9,0)</f>
        <v>0</v>
      </c>
      <c r="F4" s="11">
        <f>D4*'cyprus data'!$C$28</f>
        <v>485.7743811287657</v>
      </c>
      <c r="G4" s="69">
        <f t="shared" si="0"/>
        <v>0</v>
      </c>
    </row>
    <row r="5" spans="1:15" x14ac:dyDescent="0.25">
      <c r="A5" s="60">
        <f t="shared" si="1"/>
        <v>6250</v>
      </c>
      <c r="B5" s="67">
        <f t="shared" si="2"/>
        <v>7812.5</v>
      </c>
      <c r="C5" s="62">
        <f>_xlfn.LOGNORM.DIST(B5,'cyprus data'!$H$27,'cyprus data'!$H$28,TRUE)</f>
        <v>5.1499105284576793E-3</v>
      </c>
      <c r="D5" s="62">
        <f t="shared" si="3"/>
        <v>2.1724406641944723E-3</v>
      </c>
      <c r="E5" s="11">
        <f>MAX(B5-output!$F$9,0)</f>
        <v>0</v>
      </c>
      <c r="F5" s="11">
        <f>D5*'cyprus data'!$C$28</f>
        <v>806.05803916138859</v>
      </c>
      <c r="G5" s="69">
        <f t="shared" si="0"/>
        <v>0</v>
      </c>
    </row>
    <row r="6" spans="1:15" x14ac:dyDescent="0.25">
      <c r="A6" s="60">
        <f t="shared" si="1"/>
        <v>7812.5</v>
      </c>
      <c r="B6" s="67">
        <f t="shared" si="2"/>
        <v>9765.625</v>
      </c>
      <c r="C6" s="62">
        <f>_xlfn.LOGNORM.DIST(B6,'cyprus data'!$H$27,'cyprus data'!$H$28,TRUE)</f>
        <v>8.6341891977290888E-3</v>
      </c>
      <c r="D6" s="62">
        <f t="shared" si="3"/>
        <v>3.4842786692714095E-3</v>
      </c>
      <c r="E6" s="11">
        <f>MAX(B6-output!$F$9,0)</f>
        <v>0</v>
      </c>
      <c r="F6" s="11">
        <f>D6*'cyprus data'!$C$28</f>
        <v>1292.7997888891252</v>
      </c>
      <c r="G6" s="69">
        <f t="shared" si="0"/>
        <v>0</v>
      </c>
    </row>
    <row r="7" spans="1:15" x14ac:dyDescent="0.25">
      <c r="A7" s="60">
        <f t="shared" si="1"/>
        <v>9765.625</v>
      </c>
      <c r="B7" s="67">
        <f t="shared" si="2"/>
        <v>12207.03125</v>
      </c>
      <c r="C7" s="62">
        <f>_xlfn.LOGNORM.DIST(B7,'cyprus data'!$H$27,'cyprus data'!$H$28,TRUE)</f>
        <v>1.4035649140310988E-2</v>
      </c>
      <c r="D7" s="62">
        <f t="shared" si="3"/>
        <v>5.4014599425818988E-3</v>
      </c>
      <c r="E7" s="11">
        <f>MAX(B7-output!$F$9,0)</f>
        <v>0</v>
      </c>
      <c r="F7" s="11">
        <f>D7*'cyprus data'!$C$28</f>
        <v>2004.1468941757025</v>
      </c>
      <c r="G7" s="69">
        <f t="shared" si="0"/>
        <v>0</v>
      </c>
    </row>
    <row r="8" spans="1:15" x14ac:dyDescent="0.25">
      <c r="A8" s="60">
        <f t="shared" si="1"/>
        <v>12207.03125</v>
      </c>
      <c r="B8" s="67">
        <f t="shared" si="2"/>
        <v>15258.7890625</v>
      </c>
      <c r="C8" s="62">
        <f>_xlfn.LOGNORM.DIST(B8,'cyprus data'!$H$27,'cyprus data'!$H$28,TRUE)</f>
        <v>2.2129269283886224E-2</v>
      </c>
      <c r="D8" s="62">
        <f t="shared" si="3"/>
        <v>8.0936201435752361E-3</v>
      </c>
      <c r="E8" s="11">
        <f>MAX(B8-output!$F$9,0)</f>
        <v>0</v>
      </c>
      <c r="F8" s="11">
        <f>D8*'cyprus data'!$C$28</f>
        <v>3003.0406308318684</v>
      </c>
      <c r="G8" s="69">
        <f t="shared" si="0"/>
        <v>0</v>
      </c>
    </row>
    <row r="9" spans="1:15" x14ac:dyDescent="0.25">
      <c r="A9" s="60">
        <f t="shared" si="1"/>
        <v>15258.7890625</v>
      </c>
      <c r="B9" s="67">
        <f t="shared" si="2"/>
        <v>19073.486328125</v>
      </c>
      <c r="C9" s="62">
        <f>_xlfn.LOGNORM.DIST(B9,'cyprus data'!$H$27,'cyprus data'!$H$28,TRUE)</f>
        <v>3.3851436544962733E-2</v>
      </c>
      <c r="D9" s="62">
        <f t="shared" si="3"/>
        <v>1.172216726107651E-2</v>
      </c>
      <c r="E9" s="11">
        <f>MAX(B9-output!$F$9,0)</f>
        <v>0</v>
      </c>
      <c r="F9" s="11">
        <f>D9*'cyprus data'!$C$28</f>
        <v>4349.3694962153058</v>
      </c>
      <c r="G9" s="69">
        <f t="shared" si="0"/>
        <v>0</v>
      </c>
    </row>
    <row r="10" spans="1:15" x14ac:dyDescent="0.25">
      <c r="A10" s="60">
        <f t="shared" si="1"/>
        <v>19073.486328125</v>
      </c>
      <c r="B10" s="67">
        <f t="shared" si="2"/>
        <v>23841.85791015625</v>
      </c>
      <c r="C10" s="62">
        <f>_xlfn.LOGNORM.DIST(B10,'cyprus data'!$H$27,'cyprus data'!$H$28,TRUE)</f>
        <v>5.0261357929152019E-2</v>
      </c>
      <c r="D10" s="62">
        <f t="shared" si="3"/>
        <v>1.6409921384189285E-2</v>
      </c>
      <c r="E10" s="11">
        <f>MAX(B10-output!$F$9,0)</f>
        <v>0</v>
      </c>
      <c r="F10" s="11">
        <f>D10*'cyprus data'!$C$28</f>
        <v>6088.704410546824</v>
      </c>
      <c r="G10" s="69">
        <f t="shared" si="0"/>
        <v>0</v>
      </c>
    </row>
    <row r="11" spans="1:15" x14ac:dyDescent="0.25">
      <c r="A11" s="60">
        <f t="shared" si="1"/>
        <v>23841.85791015625</v>
      </c>
      <c r="B11" s="67">
        <f t="shared" si="2"/>
        <v>29802.322387695313</v>
      </c>
      <c r="C11" s="62">
        <f>_xlfn.LOGNORM.DIST(B11,'cyprus data'!$H$27,'cyprus data'!$H$28,TRUE)</f>
        <v>7.2465736605232769E-2</v>
      </c>
      <c r="D11" s="62">
        <f t="shared" si="3"/>
        <v>2.2204378676080751E-2</v>
      </c>
      <c r="E11" s="11">
        <f>MAX(B11-output!$F$9,0)</f>
        <v>0</v>
      </c>
      <c r="F11" s="11">
        <f>D11*'cyprus data'!$C$28</f>
        <v>8238.668255215649</v>
      </c>
      <c r="G11" s="69">
        <f t="shared" si="0"/>
        <v>0</v>
      </c>
    </row>
    <row r="12" spans="1:15" x14ac:dyDescent="0.25">
      <c r="A12" s="60">
        <f t="shared" si="1"/>
        <v>29802.322387695313</v>
      </c>
      <c r="B12" s="67">
        <f t="shared" si="2"/>
        <v>37252.902984619141</v>
      </c>
      <c r="C12" s="62">
        <f>_xlfn.LOGNORM.DIST(B12,'cyprus data'!$H$27,'cyprus data'!$H$28,TRUE)</f>
        <v>0.10150625277520572</v>
      </c>
      <c r="D12" s="62">
        <f t="shared" si="3"/>
        <v>2.9040516169972955E-2</v>
      </c>
      <c r="E12" s="11">
        <f>MAX(B12-output!$F$9,0)</f>
        <v>0</v>
      </c>
      <c r="F12" s="11">
        <f>D12*'cyprus data'!$C$28</f>
        <v>10775.135038674425</v>
      </c>
      <c r="G12" s="69">
        <f t="shared" si="0"/>
        <v>0</v>
      </c>
    </row>
    <row r="13" spans="1:15" x14ac:dyDescent="0.25">
      <c r="A13" s="60">
        <f t="shared" si="1"/>
        <v>37252.902984619141</v>
      </c>
      <c r="B13" s="67">
        <f t="shared" si="2"/>
        <v>46566.128730773926</v>
      </c>
      <c r="C13" s="62">
        <f>_xlfn.LOGNORM.DIST(B13,'cyprus data'!$H$27,'cyprus data'!$H$28,TRUE)</f>
        <v>0.13821788187056178</v>
      </c>
      <c r="D13" s="62">
        <f t="shared" si="3"/>
        <v>3.6711629095356052E-2</v>
      </c>
      <c r="E13" s="11">
        <f>MAX(B13-output!$F$9,0)</f>
        <v>0</v>
      </c>
      <c r="F13" s="11">
        <f>D13*'cyprus data'!$C$28</f>
        <v>13621.409436282718</v>
      </c>
      <c r="G13" s="69">
        <f t="shared" si="0"/>
        <v>0</v>
      </c>
    </row>
    <row r="14" spans="1:15" x14ac:dyDescent="0.25">
      <c r="A14" s="60">
        <f t="shared" si="1"/>
        <v>46566.128730773926</v>
      </c>
      <c r="B14" s="67">
        <f t="shared" si="2"/>
        <v>58207.660913467407</v>
      </c>
      <c r="C14" s="63">
        <f>_xlfn.LOGNORM.DIST(B14,'cyprus data'!$H$27,'cyprus data'!$H$28,TRUE)</f>
        <v>0.18307554401549528</v>
      </c>
      <c r="D14" s="62">
        <f t="shared" si="3"/>
        <v>4.4857662144933502E-2</v>
      </c>
      <c r="E14" s="11">
        <f>MAX(B14-output!$F$9,0)</f>
        <v>8207.6609134674072</v>
      </c>
      <c r="F14" s="11">
        <f>D14*'cyprus data'!$C$28</f>
        <v>16643.897246931836</v>
      </c>
      <c r="G14" s="69">
        <f t="shared" si="0"/>
        <v>136607464.88141021</v>
      </c>
    </row>
    <row r="15" spans="1:15" x14ac:dyDescent="0.25">
      <c r="A15" s="60">
        <f t="shared" si="1"/>
        <v>58207.660913467407</v>
      </c>
      <c r="B15" s="67">
        <f t="shared" si="2"/>
        <v>72759.576141834259</v>
      </c>
      <c r="C15" s="63">
        <f>_xlfn.LOGNORM.DIST(B15,'cyprus data'!$H$27,'cyprus data'!$H$28,TRUE)</f>
        <v>0.23605448783290472</v>
      </c>
      <c r="D15" s="62">
        <f t="shared" si="3"/>
        <v>5.2978943817409446E-2</v>
      </c>
      <c r="E15" s="11">
        <f>MAX(B15-output!$F$9,0)</f>
        <v>22759.576141834259</v>
      </c>
      <c r="F15" s="11">
        <f>D15*'cyprus data'!$C$28</f>
        <v>19657.201356123966</v>
      </c>
      <c r="G15" s="69">
        <f t="shared" si="0"/>
        <v>447389571.00007105</v>
      </c>
    </row>
    <row r="16" spans="1:15" x14ac:dyDescent="0.25">
      <c r="A16" s="60">
        <f t="shared" si="1"/>
        <v>72759.576141834259</v>
      </c>
      <c r="B16" s="67">
        <f t="shared" si="2"/>
        <v>90949.470177292824</v>
      </c>
      <c r="C16" s="63">
        <f>_xlfn.LOGNORM.DIST(B16,'cyprus data'!$H$27,'cyprus data'!$H$28,TRUE)</f>
        <v>0.2965333569615044</v>
      </c>
      <c r="D16" s="62">
        <f t="shared" si="3"/>
        <v>6.0478869128599677E-2</v>
      </c>
      <c r="E16" s="11">
        <f>MAX(B16-output!$F$9,0)</f>
        <v>40949.470177292824</v>
      </c>
      <c r="F16" s="11">
        <f>D16*'cyprus data'!$C$28</f>
        <v>22439.958643737365</v>
      </c>
      <c r="G16" s="69">
        <f t="shared" si="0"/>
        <v>918904417.26140761</v>
      </c>
    </row>
    <row r="17" spans="1:7" x14ac:dyDescent="0.25">
      <c r="A17" s="60">
        <f t="shared" si="1"/>
        <v>90949.470177292824</v>
      </c>
      <c r="B17" s="67">
        <f t="shared" si="2"/>
        <v>113686.83772161603</v>
      </c>
      <c r="C17" s="63">
        <f>_xlfn.LOGNORM.DIST(B17,'cyprus data'!$H$27,'cyprus data'!$H$28,TRUE)</f>
        <v>0.36326591182435919</v>
      </c>
      <c r="D17" s="62">
        <f t="shared" si="3"/>
        <v>6.6732554862854787E-2</v>
      </c>
      <c r="E17" s="11">
        <f>MAX(B17-output!$F$9,0)</f>
        <v>63686.83772161603</v>
      </c>
      <c r="F17" s="11">
        <f>D17*'cyprus data'!$C$28</f>
        <v>24760.313691203915</v>
      </c>
      <c r="G17" s="69">
        <f t="shared" si="0"/>
        <v>1576906079.9880114</v>
      </c>
    </row>
    <row r="18" spans="1:7" x14ac:dyDescent="0.25">
      <c r="A18" s="60">
        <f t="shared" si="1"/>
        <v>113686.83772161603</v>
      </c>
      <c r="B18" s="67">
        <f t="shared" si="2"/>
        <v>142108.54715202004</v>
      </c>
      <c r="C18" s="63">
        <f>_xlfn.LOGNORM.DIST(B18,'cyprus data'!$H$27,'cyprus data'!$H$28,TRUE)</f>
        <v>0.43443732365796306</v>
      </c>
      <c r="D18" s="62">
        <f t="shared" si="3"/>
        <v>7.117141183360387E-2</v>
      </c>
      <c r="E18" s="11">
        <f>MAX(B18-output!$F$9,0)</f>
        <v>92108.547152020037</v>
      </c>
      <c r="F18" s="11">
        <f>D18*'cyprus data'!$C$28</f>
        <v>26407.298303916712</v>
      </c>
      <c r="G18" s="69">
        <f t="shared" si="0"/>
        <v>2432337880.9837713</v>
      </c>
    </row>
    <row r="19" spans="1:7" x14ac:dyDescent="0.25">
      <c r="A19" s="60">
        <f t="shared" si="1"/>
        <v>142108.54715202004</v>
      </c>
      <c r="B19" s="67">
        <f t="shared" si="2"/>
        <v>177635.68394002505</v>
      </c>
      <c r="C19" s="63">
        <f>_xlfn.LOGNORM.DIST(B19,'cyprus data'!$H$27,'cyprus data'!$H$28,TRUE)</f>
        <v>0.50780540428625232</v>
      </c>
      <c r="D19" s="62">
        <f t="shared" si="3"/>
        <v>7.3368080628289256E-2</v>
      </c>
      <c r="E19" s="11">
        <f>MAX(B19-output!$F$9,0)</f>
        <v>127635.68394002505</v>
      </c>
      <c r="F19" s="11">
        <f>D19*'cyprus data'!$C$28</f>
        <v>27222.345900159187</v>
      </c>
      <c r="G19" s="69">
        <f t="shared" si="0"/>
        <v>3474542737.4187546</v>
      </c>
    </row>
    <row r="20" spans="1:7" x14ac:dyDescent="0.25">
      <c r="A20" s="60">
        <f t="shared" si="1"/>
        <v>177635.68394002505</v>
      </c>
      <c r="B20" s="67">
        <f t="shared" si="2"/>
        <v>222044.60492503131</v>
      </c>
      <c r="C20" s="63">
        <f>_xlfn.LOGNORM.DIST(B20,'cyprus data'!$H$27,'cyprus data'!$H$28,TRUE)</f>
        <v>0.58090963082264446</v>
      </c>
      <c r="D20" s="62">
        <f t="shared" si="3"/>
        <v>7.3104226536392147E-2</v>
      </c>
      <c r="E20" s="11">
        <f>MAX(B20-output!$F$9,0)</f>
        <v>172044.60492503131</v>
      </c>
      <c r="F20" s="11">
        <f>D20*'cyprus data'!$C$28</f>
        <v>27124.446005609869</v>
      </c>
      <c r="G20" s="69">
        <f t="shared" si="0"/>
        <v>4666614596.8454933</v>
      </c>
    </row>
    <row r="21" spans="1:7" x14ac:dyDescent="0.25">
      <c r="A21" s="60">
        <f t="shared" si="1"/>
        <v>222044.60492503131</v>
      </c>
      <c r="B21" s="67">
        <f t="shared" si="2"/>
        <v>277555.75615628914</v>
      </c>
      <c r="C21" s="63">
        <f>_xlfn.LOGNORM.DIST(B21,'cyprus data'!$H$27,'cyprus data'!$H$28,TRUE)</f>
        <v>0.65131593813712874</v>
      </c>
      <c r="D21" s="62">
        <f t="shared" si="3"/>
        <v>7.0406307314484273E-2</v>
      </c>
      <c r="E21" s="11">
        <f>MAX(B21-output!$F$9,0)</f>
        <v>227555.75615628914</v>
      </c>
      <c r="F21" s="11">
        <f>D21*'cyprus data'!$C$28</f>
        <v>26123.415453351616</v>
      </c>
      <c r="G21" s="69">
        <f t="shared" si="0"/>
        <v>5944533556.8723154</v>
      </c>
    </row>
    <row r="22" spans="1:7" x14ac:dyDescent="0.25">
      <c r="A22" s="60">
        <f t="shared" si="1"/>
        <v>277555.75615628914</v>
      </c>
      <c r="B22" s="67">
        <f t="shared" si="2"/>
        <v>346944.69519536139</v>
      </c>
      <c r="C22" s="63">
        <f>_xlfn.LOGNORM.DIST(B22,'cyprus data'!$H$27,'cyprus data'!$H$28,TRUE)</f>
        <v>0.71685713888464331</v>
      </c>
      <c r="D22" s="62">
        <f t="shared" si="3"/>
        <v>6.5541200747514572E-2</v>
      </c>
      <c r="E22" s="11">
        <f>MAX(B22-output!$F$9,0)</f>
        <v>296944.69519536139</v>
      </c>
      <c r="F22" s="11">
        <f>D22*'cyprus data'!$C$28</f>
        <v>24318.276042956313</v>
      </c>
      <c r="G22" s="69">
        <f t="shared" si="0"/>
        <v>7221183067.2523212</v>
      </c>
    </row>
    <row r="23" spans="1:7" x14ac:dyDescent="0.25">
      <c r="A23" s="60">
        <f t="shared" si="1"/>
        <v>346944.69519536139</v>
      </c>
      <c r="B23" s="67">
        <f t="shared" si="2"/>
        <v>433680.86899420177</v>
      </c>
      <c r="C23" s="63">
        <f>_xlfn.LOGNORM.DIST(B23,'cyprus data'!$H$27,'cyprus data'!$H$28,TRUE)</f>
        <v>0.77582983132454286</v>
      </c>
      <c r="D23" s="62">
        <f t="shared" si="3"/>
        <v>5.8972692439899554E-2</v>
      </c>
      <c r="E23" s="11">
        <f>MAX(B23-output!$F$9,0)</f>
        <v>383680.86899420177</v>
      </c>
      <c r="F23" s="11">
        <f>D23*'cyprus data'!$C$28</f>
        <v>21881.10985751545</v>
      </c>
      <c r="G23" s="69">
        <f t="shared" si="0"/>
        <v>8395363244.6891222</v>
      </c>
    </row>
    <row r="24" spans="1:7" x14ac:dyDescent="0.25">
      <c r="A24" s="60">
        <f t="shared" si="1"/>
        <v>433680.86899420177</v>
      </c>
      <c r="B24" s="67">
        <f t="shared" si="2"/>
        <v>542101.08624275215</v>
      </c>
      <c r="C24" s="63">
        <f>_xlfn.LOGNORM.DIST(B24,'cyprus data'!$H$27,'cyprus data'!$H$28,TRUE)</f>
        <v>0.82711847800005878</v>
      </c>
      <c r="D24" s="62">
        <f t="shared" si="3"/>
        <v>5.1288646675515914E-2</v>
      </c>
      <c r="E24" s="11">
        <f>MAX(B24-output!$F$9,0)</f>
        <v>492101.08624275215</v>
      </c>
      <c r="F24" s="11">
        <f>D24*'cyprus data'!$C$28</f>
        <v>19030.036885190075</v>
      </c>
      <c r="G24" s="69">
        <f t="shared" si="0"/>
        <v>9364701822.4416752</v>
      </c>
    </row>
    <row r="25" spans="1:7" x14ac:dyDescent="0.25">
      <c r="A25" s="60">
        <f t="shared" si="1"/>
        <v>542101.08624275215</v>
      </c>
      <c r="B25" s="67">
        <f t="shared" si="2"/>
        <v>677626.35780344019</v>
      </c>
      <c r="C25" s="63">
        <f>_xlfn.LOGNORM.DIST(B25,'cyprus data'!$H$27,'cyprus data'!$H$28,TRUE)</f>
        <v>0.87023316365717363</v>
      </c>
      <c r="D25" s="62">
        <f t="shared" si="3"/>
        <v>4.3114685657114848E-2</v>
      </c>
      <c r="E25" s="11">
        <f>MAX(B25-output!$F$9,0)</f>
        <v>627626.35780344019</v>
      </c>
      <c r="F25" s="11">
        <f>D25*'cyprus data'!$C$28</f>
        <v>15997.186736844578</v>
      </c>
      <c r="G25" s="69">
        <f t="shared" si="0"/>
        <v>10040256046.747263</v>
      </c>
    </row>
    <row r="26" spans="1:7" x14ac:dyDescent="0.25">
      <c r="A26" s="60">
        <f t="shared" si="1"/>
        <v>677626.35780344019</v>
      </c>
      <c r="B26" s="67">
        <f t="shared" si="2"/>
        <v>847032.94725430023</v>
      </c>
      <c r="C26" s="63">
        <f>_xlfn.LOGNORM.DIST(B26,'cyprus data'!$H$27,'cyprus data'!$H$28,TRUE)</f>
        <v>0.90526499847673503</v>
      </c>
      <c r="D26" s="62">
        <f t="shared" si="3"/>
        <v>3.5031834819561403E-2</v>
      </c>
      <c r="E26" s="11">
        <f>MAX(B26-output!$F$9,0)</f>
        <v>797032.94725430023</v>
      </c>
      <c r="F26" s="11">
        <f>D26*'cyprus data'!$C$28</f>
        <v>12998.141927780423</v>
      </c>
      <c r="G26" s="69">
        <f t="shared" si="0"/>
        <v>10359947369.528522</v>
      </c>
    </row>
    <row r="27" spans="1:7" x14ac:dyDescent="0.25">
      <c r="A27" s="60">
        <f t="shared" si="1"/>
        <v>847032.94725430023</v>
      </c>
      <c r="B27" s="67">
        <f t="shared" si="2"/>
        <v>1058791.1840678754</v>
      </c>
      <c r="C27" s="63">
        <f>_xlfn.LOGNORM.DIST(B27,'cyprus data'!$H$27,'cyprus data'!$H$28,TRUE)</f>
        <v>0.93277776046549454</v>
      </c>
      <c r="D27" s="62">
        <f t="shared" si="3"/>
        <v>2.7512761988759515E-2</v>
      </c>
      <c r="E27" s="11">
        <f>MAX(B27-output!$F$9,0)</f>
        <v>1008791.1840678754</v>
      </c>
      <c r="F27" s="11">
        <f>D27*'cyprus data'!$C$28</f>
        <v>10208.280182785353</v>
      </c>
      <c r="G27" s="69">
        <f t="shared" si="0"/>
        <v>10298023052.888664</v>
      </c>
    </row>
    <row r="28" spans="1:7" x14ac:dyDescent="0.25">
      <c r="A28" s="60">
        <f t="shared" si="1"/>
        <v>1058791.1840678754</v>
      </c>
      <c r="B28" s="67">
        <f t="shared" si="2"/>
        <v>1323488.9800848442</v>
      </c>
      <c r="C28" s="63">
        <f>_xlfn.LOGNORM.DIST(B28,'cyprus data'!$H$27,'cyprus data'!$H$28,TRUE)</f>
        <v>0.95366298312531206</v>
      </c>
      <c r="D28" s="62">
        <f t="shared" si="3"/>
        <v>2.0885222659817515E-2</v>
      </c>
      <c r="E28" s="11">
        <f>MAX(B28-output!$F$9,0)</f>
        <v>1273488.9800848442</v>
      </c>
      <c r="F28" s="11">
        <f>D28*'cyprus data'!$C$28</f>
        <v>7749.2112452533711</v>
      </c>
      <c r="G28" s="69">
        <f t="shared" si="0"/>
        <v>9868535125.1797199</v>
      </c>
    </row>
    <row r="29" spans="1:7" x14ac:dyDescent="0.25">
      <c r="A29" s="60">
        <f t="shared" si="1"/>
        <v>1323488.9800848442</v>
      </c>
      <c r="B29" s="67">
        <f t="shared" si="2"/>
        <v>1654361.2251060551</v>
      </c>
      <c r="C29" s="63">
        <f>_xlfn.LOGNORM.DIST(B29,'cyprus data'!$H$27,'cyprus data'!$H$28,TRUE)</f>
        <v>0.96898717569412718</v>
      </c>
      <c r="D29" s="62">
        <f t="shared" si="3"/>
        <v>1.532419256881512E-2</v>
      </c>
      <c r="E29" s="11">
        <f>MAX(B29-output!$F$9,0)</f>
        <v>1604361.2251060551</v>
      </c>
      <c r="F29" s="11">
        <f>D29*'cyprus data'!$C$28</f>
        <v>5685.8577623480251</v>
      </c>
      <c r="G29" s="69">
        <f t="shared" si="0"/>
        <v>9122169725.3794518</v>
      </c>
    </row>
    <row r="30" spans="1:7" x14ac:dyDescent="0.25">
      <c r="A30" s="60">
        <f t="shared" si="1"/>
        <v>1654361.2251060551</v>
      </c>
      <c r="B30" s="67">
        <f t="shared" si="2"/>
        <v>2067951.5313825689</v>
      </c>
      <c r="C30" s="63">
        <f>_xlfn.LOGNORM.DIST(B30,'cyprus data'!$H$27,'cyprus data'!$H$28,TRUE)</f>
        <v>0.97985517546248724</v>
      </c>
      <c r="D30" s="62">
        <f t="shared" si="3"/>
        <v>1.0867999768360059E-2</v>
      </c>
      <c r="E30" s="11">
        <f>MAX(B30-output!$F$9,0)</f>
        <v>2017951.5313825689</v>
      </c>
      <c r="F30" s="11">
        <f>D30*'cyprus data'!$C$28</f>
        <v>4032.4408980527796</v>
      </c>
      <c r="G30" s="69">
        <f t="shared" si="0"/>
        <v>8137270285.4353075</v>
      </c>
    </row>
    <row r="31" spans="1:7" x14ac:dyDescent="0.25">
      <c r="A31" s="60">
        <f t="shared" si="1"/>
        <v>2067951.5313825689</v>
      </c>
      <c r="B31" s="67">
        <f t="shared" si="2"/>
        <v>2584939.4142282112</v>
      </c>
      <c r="C31" s="63">
        <f>_xlfn.LOGNORM.DIST(B31,'cyprus data'!$H$27,'cyprus data'!$H$28,TRUE)</f>
        <v>0.98730515568538368</v>
      </c>
      <c r="D31" s="62">
        <f t="shared" si="3"/>
        <v>7.4499802228964462E-3</v>
      </c>
      <c r="E31" s="11">
        <f>MAX(B31-output!$F$9,0)</f>
        <v>2534939.4142282112</v>
      </c>
      <c r="F31" s="11">
        <f>D31*'cyprus data'!$C$28</f>
        <v>2764.2257619430516</v>
      </c>
      <c r="G31" s="69">
        <f t="shared" si="0"/>
        <v>7007144833.7744493</v>
      </c>
    </row>
    <row r="32" spans="1:7" x14ac:dyDescent="0.25">
      <c r="A32" s="60">
        <f t="shared" si="1"/>
        <v>2584939.4142282112</v>
      </c>
      <c r="B32" s="67">
        <f t="shared" si="2"/>
        <v>3231174.2677852642</v>
      </c>
      <c r="C32" s="63">
        <f>_xlfn.LOGNORM.DIST(B32,'cyprus data'!$H$27,'cyprus data'!$H$28,TRUE)</f>
        <v>0.99224137043488547</v>
      </c>
      <c r="D32" s="62">
        <f t="shared" si="3"/>
        <v>4.9362147495017883E-3</v>
      </c>
      <c r="E32" s="11">
        <f>MAX(B32-output!$F$9,0)</f>
        <v>3181174.2677852642</v>
      </c>
      <c r="F32" s="11">
        <f>D32*'cyprus data'!$C$28</f>
        <v>1831.5232482256445</v>
      </c>
      <c r="G32" s="69">
        <f t="shared" si="0"/>
        <v>5826394628.1059036</v>
      </c>
    </row>
    <row r="33" spans="1:7" x14ac:dyDescent="0.25">
      <c r="A33" s="60">
        <f t="shared" si="1"/>
        <v>3231174.2677852642</v>
      </c>
      <c r="B33" s="67">
        <f t="shared" si="2"/>
        <v>4038967.8347315802</v>
      </c>
      <c r="C33" s="63">
        <f>_xlfn.LOGNORM.DIST(B33,'cyprus data'!$H$27,'cyprus data'!$H$28,TRUE)</f>
        <v>0.99540267500250312</v>
      </c>
      <c r="D33" s="62">
        <f t="shared" si="3"/>
        <v>3.161304567617651E-3</v>
      </c>
      <c r="E33" s="11">
        <f>MAX(B33-output!$F$9,0)</f>
        <v>3988967.8347315802</v>
      </c>
      <c r="F33" s="11">
        <f>D33*'cyprus data'!$C$28</f>
        <v>1172.964124159718</v>
      </c>
      <c r="G33" s="69">
        <f t="shared" si="0"/>
        <v>4678916162.567215</v>
      </c>
    </row>
    <row r="34" spans="1:7" x14ac:dyDescent="0.25">
      <c r="A34" s="60">
        <f t="shared" si="1"/>
        <v>4038967.8347315802</v>
      </c>
      <c r="B34" s="67">
        <f t="shared" si="2"/>
        <v>5048709.7934144754</v>
      </c>
      <c r="C34" s="63">
        <f>_xlfn.LOGNORM.DIST(B34,'cyprus data'!$H$27,'cyprus data'!$H$28,TRUE)</f>
        <v>0.99735958989038698</v>
      </c>
      <c r="D34" s="62">
        <f t="shared" si="3"/>
        <v>1.9569148878838538E-3</v>
      </c>
      <c r="E34" s="11">
        <f>MAX(B34-output!$F$9,0)</f>
        <v>4998709.7934144754</v>
      </c>
      <c r="F34" s="11">
        <f>D34*'cyprus data'!$C$28</f>
        <v>726.0897861706494</v>
      </c>
      <c r="G34" s="69">
        <f t="shared" si="0"/>
        <v>3629512125.0294476</v>
      </c>
    </row>
    <row r="35" spans="1:7" x14ac:dyDescent="0.25">
      <c r="A35" s="60">
        <f t="shared" si="1"/>
        <v>5048709.7934144754</v>
      </c>
      <c r="B35" s="67">
        <f t="shared" si="2"/>
        <v>6310887.2417680938</v>
      </c>
      <c r="C35" s="63">
        <f>_xlfn.LOGNORM.DIST(B35,'cyprus data'!$H$27,'cyprus data'!$H$28,TRUE)</f>
        <v>0.99853046553750169</v>
      </c>
      <c r="D35" s="62">
        <f t="shared" si="3"/>
        <v>1.1708756471147108E-3</v>
      </c>
      <c r="E35" s="11">
        <f>MAX(B35-output!$F$9,0)</f>
        <v>6260887.2417680938</v>
      </c>
      <c r="F35" s="11">
        <f>D35*'cyprus data'!$C$28</f>
        <v>434.43935835414806</v>
      </c>
      <c r="G35" s="69">
        <f t="shared" si="0"/>
        <v>2719975836.0414023</v>
      </c>
    </row>
    <row r="36" spans="1:7" x14ac:dyDescent="0.25">
      <c r="A36" s="60">
        <f t="shared" si="1"/>
        <v>6310887.2417680938</v>
      </c>
      <c r="B36" s="67">
        <f t="shared" si="2"/>
        <v>7888609.0522101168</v>
      </c>
      <c r="C36" s="63">
        <f>_xlfn.LOGNORM.DIST(B36,'cyprus data'!$H$27,'cyprus data'!$H$28,TRUE)</f>
        <v>0.99920761225040522</v>
      </c>
      <c r="D36" s="62">
        <f t="shared" si="3"/>
        <v>6.7714671290353134E-4</v>
      </c>
      <c r="E36" s="11">
        <f>MAX(B36-output!$F$9,0)</f>
        <v>7838609.0522101168</v>
      </c>
      <c r="F36" s="11">
        <f>D36*'cyprus data'!$C$28</f>
        <v>251.24716206230048</v>
      </c>
      <c r="G36" s="69">
        <f t="shared" si="0"/>
        <v>1969428278.8836508</v>
      </c>
    </row>
    <row r="37" spans="1:7" x14ac:dyDescent="0.25">
      <c r="A37" s="60">
        <f t="shared" si="1"/>
        <v>7888609.0522101168</v>
      </c>
      <c r="B37" s="67">
        <f t="shared" si="2"/>
        <v>9860761.3152626455</v>
      </c>
      <c r="C37" s="63">
        <f>_xlfn.LOGNORM.DIST(B37,'cyprus data'!$H$27,'cyprus data'!$H$28,TRUE)</f>
        <v>0.99958613140776276</v>
      </c>
      <c r="D37" s="62">
        <f t="shared" si="3"/>
        <v>3.7851915735753749E-4</v>
      </c>
      <c r="E37" s="11">
        <f>MAX(B37-output!$F$9,0)</f>
        <v>9810761.3152626455</v>
      </c>
      <c r="F37" s="11">
        <f>D37*'cyprus data'!$C$28</f>
        <v>140.44499110762601</v>
      </c>
      <c r="G37" s="69">
        <f t="shared" si="0"/>
        <v>1377872285.6811035</v>
      </c>
    </row>
    <row r="38" spans="1:7" x14ac:dyDescent="0.25">
      <c r="A38" s="60">
        <f t="shared" si="1"/>
        <v>9860761.3152626455</v>
      </c>
      <c r="B38" s="67">
        <f t="shared" si="2"/>
        <v>12325951.644078307</v>
      </c>
      <c r="C38" s="63">
        <f>_xlfn.LOGNORM.DIST(B38,'cyprus data'!$H$27,'cyprus data'!$H$28,TRUE)</f>
        <v>0.99979064678242247</v>
      </c>
      <c r="D38" s="62">
        <f t="shared" si="3"/>
        <v>2.0451537465970837E-4</v>
      </c>
      <c r="E38" s="11">
        <f>MAX(B38-output!$F$9,0)</f>
        <v>12275951.644078307</v>
      </c>
      <c r="F38" s="11">
        <f>D38*'cyprus data'!$C$28</f>
        <v>75.882975582988877</v>
      </c>
      <c r="G38" s="69">
        <f t="shared" si="0"/>
        <v>931535738.86554635</v>
      </c>
    </row>
    <row r="39" spans="1:7" ht="15.75" thickBot="1" x14ac:dyDescent="0.3">
      <c r="A39" s="60">
        <f t="shared" si="1"/>
        <v>12325951.644078307</v>
      </c>
      <c r="B39" s="68">
        <f t="shared" si="2"/>
        <v>15407439.555097884</v>
      </c>
      <c r="C39" s="64">
        <f>_xlfn.LOGNORM.DIST(B39,'cyprus data'!$H$27,'cyprus data'!$H$28,TRUE)</f>
        <v>0.99989745310972344</v>
      </c>
      <c r="D39" s="65">
        <f t="shared" si="3"/>
        <v>1.0680632730097894E-4</v>
      </c>
      <c r="E39" s="11">
        <f>MAX(B39-output!$F$9,0)</f>
        <v>15357439.555097884</v>
      </c>
      <c r="F39" s="11">
        <f>D39*'cyprus data'!$C$28</f>
        <v>39.629206069100626</v>
      </c>
      <c r="G39" s="69">
        <f t="shared" si="0"/>
        <v>608603136.82273102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95E2-BA2A-4571-B6F1-63ABEDA6B1AC}">
  <dimension ref="A1:P41"/>
  <sheetViews>
    <sheetView zoomScaleNormal="100" workbookViewId="0">
      <selection activeCell="F15" sqref="F15:F27"/>
    </sheetView>
  </sheetViews>
  <sheetFormatPr defaultRowHeight="15" x14ac:dyDescent="0.25"/>
  <cols>
    <col min="1" max="2" width="10.140625" bestFit="1" customWidth="1"/>
    <col min="3" max="3" width="20.5703125" style="5" bestFit="1" customWidth="1"/>
    <col min="4" max="4" width="14" bestFit="1" customWidth="1"/>
    <col min="5" max="5" width="8.7109375" bestFit="1" customWidth="1"/>
    <col min="6" max="6" width="13.85546875" bestFit="1" customWidth="1"/>
    <col min="7" max="7" width="16.42578125" bestFit="1" customWidth="1"/>
    <col min="8" max="8" width="6.5703125" bestFit="1" customWidth="1"/>
    <col min="9" max="9" width="16.42578125" bestFit="1" customWidth="1"/>
    <col min="10" max="10" width="23.42578125" bestFit="1" customWidth="1"/>
    <col min="11" max="14" width="13.42578125" bestFit="1" customWidth="1"/>
    <col min="15" max="15" width="4.5703125" bestFit="1" customWidth="1"/>
    <col min="16" max="16" width="5.140625" bestFit="1" customWidth="1"/>
    <col min="17" max="18" width="27" bestFit="1" customWidth="1"/>
  </cols>
  <sheetData>
    <row r="1" spans="1:9" ht="15.75" thickBot="1" x14ac:dyDescent="0.3">
      <c r="A1" s="16" t="s">
        <v>7</v>
      </c>
      <c r="B1" s="18"/>
      <c r="C1" s="18"/>
      <c r="D1" s="18"/>
      <c r="E1" s="18"/>
      <c r="F1" s="18"/>
      <c r="G1" s="17"/>
      <c r="H1" s="3"/>
      <c r="I1" s="3"/>
    </row>
    <row r="2" spans="1:9" ht="15.75" thickBot="1" x14ac:dyDescent="0.3">
      <c r="A2" s="14" t="s">
        <v>10</v>
      </c>
      <c r="B2" s="14" t="s">
        <v>9</v>
      </c>
      <c r="C2" s="14" t="s">
        <v>14</v>
      </c>
      <c r="D2" s="14" t="s">
        <v>6</v>
      </c>
      <c r="E2" s="14" t="s">
        <v>3</v>
      </c>
      <c r="F2" s="14" t="s">
        <v>2</v>
      </c>
      <c r="G2" s="14" t="s">
        <v>5</v>
      </c>
      <c r="H2" s="3"/>
    </row>
    <row r="3" spans="1:9" x14ac:dyDescent="0.25">
      <c r="A3" s="9">
        <v>0</v>
      </c>
      <c r="B3" s="15">
        <f>A4</f>
        <v>40000</v>
      </c>
      <c r="C3" s="12">
        <v>0.06</v>
      </c>
      <c r="D3" s="50">
        <f>C3</f>
        <v>0.06</v>
      </c>
      <c r="E3" s="12">
        <f>_xlfn.LOGNORM.DIST((B3+A3)/2,F$10,F$11,FALSE)</f>
        <v>1.5687677457874629E-6</v>
      </c>
      <c r="F3" s="12">
        <f>_xlfn.LOGNORM.DIST(B3,F$10,F$11,TRUE)</f>
        <v>5.4854207401542412E-2</v>
      </c>
      <c r="G3" s="52">
        <f>(D3-F3)^2</f>
        <v>2.6479181466340867E-5</v>
      </c>
      <c r="H3" s="3"/>
    </row>
    <row r="4" spans="1:9" x14ac:dyDescent="0.25">
      <c r="A4" s="6">
        <v>40000</v>
      </c>
      <c r="B4" s="10">
        <f t="shared" ref="B4:B9" si="0">A5</f>
        <v>120000</v>
      </c>
      <c r="C4" s="13">
        <v>0.08</v>
      </c>
      <c r="D4" s="48">
        <f>D3+C4</f>
        <v>0.14000000000000001</v>
      </c>
      <c r="E4" s="13">
        <f>_xlfn.LOGNORM.DIST((B4+A4)/2,F$10,F$11,FALSE)</f>
        <v>1.4709170606524127E-6</v>
      </c>
      <c r="F4" s="13">
        <f>_xlfn.LOGNORM.DIST(B4,F$10,F$11,TRUE)</f>
        <v>0.17243938063239006</v>
      </c>
      <c r="G4" s="52">
        <f>(D4-F4)^2</f>
        <v>1.0523134158130826E-3</v>
      </c>
      <c r="H4" s="3"/>
    </row>
    <row r="5" spans="1:9" x14ac:dyDescent="0.25">
      <c r="A5" s="6">
        <v>120000</v>
      </c>
      <c r="B5" s="10">
        <f t="shared" si="0"/>
        <v>170000</v>
      </c>
      <c r="C5" s="13">
        <v>0.09</v>
      </c>
      <c r="D5" s="48">
        <f t="shared" ref="D5:D9" si="1">D4+C5</f>
        <v>0.23</v>
      </c>
      <c r="E5" s="13">
        <f>_xlfn.LOGNORM.DIST((B5+A5)/2,F$10,F$11,FALSE)</f>
        <v>1.1605689578010783E-6</v>
      </c>
      <c r="F5" s="13">
        <f>_xlfn.LOGNORM.DIST(B5,F$10,F$11,TRUE)</f>
        <v>0.23058337604945978</v>
      </c>
      <c r="G5" s="52">
        <f>(D5-F5)^2</f>
        <v>3.4032761508328357E-7</v>
      </c>
      <c r="H5" s="3"/>
    </row>
    <row r="6" spans="1:9" x14ac:dyDescent="0.25">
      <c r="A6" s="6">
        <v>170000</v>
      </c>
      <c r="B6" s="10">
        <f t="shared" si="0"/>
        <v>300000</v>
      </c>
      <c r="C6" s="13">
        <v>0.11</v>
      </c>
      <c r="D6" s="48">
        <f t="shared" si="1"/>
        <v>0.34</v>
      </c>
      <c r="E6" s="13">
        <f>_xlfn.LOGNORM.DIST((B6+A6)/2,F$10,F$11,FALSE)</f>
        <v>8.7288677551916039E-7</v>
      </c>
      <c r="F6" s="13">
        <f>_xlfn.LOGNORM.DIST(B6,F$10,F$11,TRUE)</f>
        <v>0.34519556239874055</v>
      </c>
      <c r="G6" s="52">
        <f>(D6-F6)^2</f>
        <v>2.6993868639206426E-5</v>
      </c>
      <c r="H6" s="3"/>
    </row>
    <row r="7" spans="1:9" x14ac:dyDescent="0.25">
      <c r="A7" s="6">
        <v>300000</v>
      </c>
      <c r="B7" s="10">
        <f t="shared" si="0"/>
        <v>500000</v>
      </c>
      <c r="C7" s="13">
        <v>0.13</v>
      </c>
      <c r="D7" s="48">
        <f t="shared" si="1"/>
        <v>0.47000000000000003</v>
      </c>
      <c r="E7" s="13">
        <f>_xlfn.LOGNORM.DIST((B7+A7)/2,F$10,F$11,FALSE)</f>
        <v>5.7947184809894294E-7</v>
      </c>
      <c r="F7" s="13">
        <f>_xlfn.LOGNORM.DIST(B7,F$10,F$11,TRUE)</f>
        <v>0.46263537897249957</v>
      </c>
      <c r="G7" s="52">
        <f>(D7-F7)^2</f>
        <v>5.4237642878701963E-5</v>
      </c>
      <c r="H7" s="3"/>
    </row>
    <row r="8" spans="1:9" x14ac:dyDescent="0.25">
      <c r="A8" s="6">
        <v>500000</v>
      </c>
      <c r="B8" s="10">
        <f t="shared" si="0"/>
        <v>800000</v>
      </c>
      <c r="C8" s="13">
        <v>0.15</v>
      </c>
      <c r="D8" s="48">
        <f t="shared" si="1"/>
        <v>0.62</v>
      </c>
      <c r="E8" s="13">
        <f>_xlfn.LOGNORM.DIST((B8+A8)/2,F$10,F$11,FALSE)</f>
        <v>3.6517385368198538E-7</v>
      </c>
      <c r="F8" s="13">
        <f>_xlfn.LOGNORM.DIST(B8,F$10,F$11,TRUE)</f>
        <v>0.5739325878704632</v>
      </c>
      <c r="G8" s="52">
        <f>(D8-F8)^2</f>
        <v>2.1222064603125942E-3</v>
      </c>
      <c r="H8" s="3"/>
    </row>
    <row r="9" spans="1:9" ht="15.75" thickBot="1" x14ac:dyDescent="0.3">
      <c r="A9" s="6">
        <v>800000</v>
      </c>
      <c r="B9" s="10">
        <f t="shared" si="0"/>
        <v>3000000</v>
      </c>
      <c r="C9" s="13">
        <v>0.17</v>
      </c>
      <c r="D9" s="48">
        <f t="shared" si="1"/>
        <v>0.79</v>
      </c>
      <c r="E9" s="47">
        <f>_xlfn.LOGNORM.DIST((B9+A9)/2,F$10,F$11,FALSE)</f>
        <v>9.7831968000134296E-8</v>
      </c>
      <c r="F9" s="47">
        <f>_xlfn.LOGNORM.DIST(B9,F$10,F$11,TRUE)</f>
        <v>0.83506048830939994</v>
      </c>
      <c r="G9" s="52">
        <f>(D9-F9)^2</f>
        <v>2.0304476066815656E-3</v>
      </c>
      <c r="H9" s="3"/>
    </row>
    <row r="10" spans="1:9" ht="15.75" thickBot="1" x14ac:dyDescent="0.3">
      <c r="A10" s="7">
        <v>3000000</v>
      </c>
      <c r="B10" s="32"/>
      <c r="C10" s="1"/>
      <c r="D10" s="49"/>
      <c r="E10" s="21" t="s">
        <v>0</v>
      </c>
      <c r="F10" s="23">
        <v>13.279701051087887</v>
      </c>
      <c r="G10" s="8">
        <f>SUM(G3:G9)</f>
        <v>5.3130185034065752E-3</v>
      </c>
      <c r="H10" s="3"/>
      <c r="I10" s="3"/>
    </row>
    <row r="11" spans="1:9" ht="15.75" thickBot="1" x14ac:dyDescent="0.3">
      <c r="C11"/>
      <c r="E11" s="22" t="s">
        <v>1</v>
      </c>
      <c r="F11" s="31">
        <v>1.6774352933043337</v>
      </c>
      <c r="G11" s="24"/>
      <c r="H11" s="3"/>
      <c r="I11" s="3"/>
    </row>
    <row r="12" spans="1:9" ht="15.75" thickBot="1" x14ac:dyDescent="0.3">
      <c r="C12"/>
      <c r="G12" s="3"/>
      <c r="H12" s="3"/>
      <c r="I12" s="3"/>
    </row>
    <row r="13" spans="1:9" ht="15.75" thickBot="1" x14ac:dyDescent="0.3">
      <c r="A13" s="16" t="s">
        <v>11</v>
      </c>
      <c r="B13" s="18"/>
      <c r="C13" s="18"/>
      <c r="D13" s="18"/>
      <c r="E13" s="18"/>
      <c r="F13" s="18"/>
      <c r="G13" s="18"/>
      <c r="H13" s="18"/>
      <c r="I13" s="17"/>
    </row>
    <row r="14" spans="1:9" ht="15.75" thickBot="1" x14ac:dyDescent="0.3">
      <c r="A14" s="20" t="s">
        <v>10</v>
      </c>
      <c r="B14" s="20" t="s">
        <v>9</v>
      </c>
      <c r="C14" s="20" t="s">
        <v>12</v>
      </c>
      <c r="D14" s="20" t="s">
        <v>8</v>
      </c>
      <c r="E14" s="20" t="s">
        <v>6</v>
      </c>
      <c r="F14" s="20" t="s">
        <v>13</v>
      </c>
      <c r="G14" s="20" t="s">
        <v>2</v>
      </c>
      <c r="H14" s="20" t="s">
        <v>3</v>
      </c>
      <c r="I14" s="20" t="s">
        <v>5</v>
      </c>
    </row>
    <row r="15" spans="1:9" x14ac:dyDescent="0.25">
      <c r="A15" s="35">
        <v>0</v>
      </c>
      <c r="B15" s="36">
        <f>A16</f>
        <v>50000</v>
      </c>
      <c r="C15" s="36">
        <v>64795</v>
      </c>
      <c r="D15" s="37">
        <v>0.17460000000000001</v>
      </c>
      <c r="E15" s="38">
        <f>D15</f>
        <v>0.17460000000000001</v>
      </c>
      <c r="F15" s="36">
        <v>1123997137.501297</v>
      </c>
      <c r="G15" s="37">
        <f>_xlfn.LOGNORM.DIST(B15,H$27,H$28,TRUE)</f>
        <v>0.15162622052041183</v>
      </c>
      <c r="H15" s="37">
        <f>_xlfn.LOGNORM.DIST(B15,H$27,H$28,FALSE)</f>
        <v>3.8866480008302344E-6</v>
      </c>
      <c r="I15" s="39">
        <f>(G15-E15)^2</f>
        <v>5.2779454357674671E-4</v>
      </c>
    </row>
    <row r="16" spans="1:9" x14ac:dyDescent="0.25">
      <c r="A16" s="40">
        <v>50000</v>
      </c>
      <c r="B16" s="27">
        <f t="shared" ref="B16:B26" si="2">A17</f>
        <v>100000</v>
      </c>
      <c r="C16" s="27">
        <v>51364</v>
      </c>
      <c r="D16" s="29">
        <v>0.1348</v>
      </c>
      <c r="E16" s="34">
        <f>E15+D16</f>
        <v>0.30940000000000001</v>
      </c>
      <c r="F16" s="27">
        <v>3453048039.778965</v>
      </c>
      <c r="G16" s="29">
        <f>_xlfn.LOGNORM.DIST(B16,H$27,H$28,TRUE)</f>
        <v>0.32423304609584069</v>
      </c>
      <c r="H16" s="29">
        <f>_xlfn.LOGNORM.DIST(B16,H$27,H$28,FALSE)</f>
        <v>2.9754595584308253E-6</v>
      </c>
      <c r="I16" s="41">
        <f t="shared" ref="I16:I27" si="3">(G16-E16)^2</f>
        <v>2.2001925648133458E-4</v>
      </c>
    </row>
    <row r="17" spans="1:9" x14ac:dyDescent="0.25">
      <c r="A17" s="40">
        <v>100000</v>
      </c>
      <c r="B17" s="27">
        <f t="shared" si="2"/>
        <v>200000</v>
      </c>
      <c r="C17" s="27">
        <v>83800</v>
      </c>
      <c r="D17" s="29">
        <v>0.22589999999999999</v>
      </c>
      <c r="E17" s="34">
        <f t="shared" ref="E17:E27" si="4">E16+D17</f>
        <v>0.5353</v>
      </c>
      <c r="F17" s="27">
        <v>10968095021.137377</v>
      </c>
      <c r="G17" s="29">
        <f>_xlfn.LOGNORM.DIST(B17,H$27,H$28,TRUE)</f>
        <v>0.54684548474278394</v>
      </c>
      <c r="H17" s="29">
        <f>_xlfn.LOGNORM.DIST(B17,H$27,H$28,FALSE)</f>
        <v>1.639260064481932E-6</v>
      </c>
      <c r="I17" s="41">
        <f t="shared" si="3"/>
        <v>1.3329821794585674E-4</v>
      </c>
    </row>
    <row r="18" spans="1:9" x14ac:dyDescent="0.25">
      <c r="A18" s="40">
        <v>200000</v>
      </c>
      <c r="B18" s="27">
        <f t="shared" si="2"/>
        <v>300000</v>
      </c>
      <c r="C18" s="27">
        <v>51606</v>
      </c>
      <c r="D18" s="29">
        <v>0.1391</v>
      </c>
      <c r="E18" s="34">
        <f t="shared" si="4"/>
        <v>0.6744</v>
      </c>
      <c r="F18" s="27">
        <v>11448159415.945526</v>
      </c>
      <c r="G18" s="29">
        <f>_xlfn.LOGNORM.DIST(B18,H$27,H$28,TRUE)</f>
        <v>0.67480618150297778</v>
      </c>
      <c r="H18" s="29">
        <f>_xlfn.LOGNORM.DIST(B18,H$27,H$28,FALSE)</f>
        <v>9.9302451415589519E-7</v>
      </c>
      <c r="I18" s="41">
        <f t="shared" si="3"/>
        <v>1.6498341336128505E-7</v>
      </c>
    </row>
    <row r="19" spans="1:9" x14ac:dyDescent="0.25">
      <c r="A19" s="40">
        <v>300000</v>
      </c>
      <c r="B19" s="27">
        <f t="shared" si="2"/>
        <v>350000</v>
      </c>
      <c r="C19" s="27">
        <v>18299</v>
      </c>
      <c r="D19" s="29">
        <v>4.9299999999999997E-2</v>
      </c>
      <c r="E19" s="34">
        <f t="shared" si="4"/>
        <v>0.72370000000000001</v>
      </c>
      <c r="F19" s="27">
        <v>5338328169.7393265</v>
      </c>
      <c r="G19" s="29">
        <f>_xlfn.LOGNORM.DIST(B19,H$27,H$28,TRUE)</f>
        <v>0.71930755580961803</v>
      </c>
      <c r="H19" s="29">
        <f>_xlfn.LOGNORM.DIST(B19,H$27,H$28,FALSE)</f>
        <v>7.9684049910932611E-7</v>
      </c>
      <c r="I19" s="41">
        <f t="shared" si="3"/>
        <v>1.9293565965620438E-5</v>
      </c>
    </row>
    <row r="20" spans="1:9" x14ac:dyDescent="0.25">
      <c r="A20" s="40">
        <v>350000</v>
      </c>
      <c r="B20" s="27">
        <f t="shared" si="2"/>
        <v>500000</v>
      </c>
      <c r="C20" s="27">
        <v>35405</v>
      </c>
      <c r="D20" s="29">
        <v>9.5399999999999999E-2</v>
      </c>
      <c r="E20" s="34">
        <f t="shared" si="4"/>
        <v>0.81910000000000005</v>
      </c>
      <c r="F20" s="27">
        <v>13296865521.088314</v>
      </c>
      <c r="G20" s="29">
        <f>_xlfn.LOGNORM.DIST(B20,H$27,H$28,TRUE)</f>
        <v>0.80946853606976588</v>
      </c>
      <c r="H20" s="29">
        <f>_xlfn.LOGNORM.DIST(B20,H$27,H$28,FALSE)</f>
        <v>4.4988887567584204E-7</v>
      </c>
      <c r="I20" s="41">
        <f t="shared" si="3"/>
        <v>9.2765097439401922E-5</v>
      </c>
    </row>
    <row r="21" spans="1:9" x14ac:dyDescent="0.25">
      <c r="A21" s="40">
        <v>500000</v>
      </c>
      <c r="B21" s="27">
        <f t="shared" si="2"/>
        <v>1000000</v>
      </c>
      <c r="C21" s="27">
        <v>41975</v>
      </c>
      <c r="D21" s="29">
        <v>0.11310000000000001</v>
      </c>
      <c r="E21" s="34">
        <f t="shared" si="4"/>
        <v>0.93220000000000003</v>
      </c>
      <c r="F21" s="27">
        <v>25943680603.59798</v>
      </c>
      <c r="G21" s="29">
        <f>_xlfn.LOGNORM.DIST(B21,H$27,H$28,TRUE)</f>
        <v>0.92640504979358351</v>
      </c>
      <c r="H21" s="29">
        <f>_xlfn.LOGNORM.DIST(B21,H$27,H$28,FALSE)</f>
        <v>1.1545966273397575E-7</v>
      </c>
      <c r="I21" s="41">
        <f t="shared" si="3"/>
        <v>3.3581447894846817E-5</v>
      </c>
    </row>
    <row r="22" spans="1:9" x14ac:dyDescent="0.25">
      <c r="A22" s="40">
        <v>1000000</v>
      </c>
      <c r="B22" s="27">
        <f t="shared" si="2"/>
        <v>1500000</v>
      </c>
      <c r="C22" s="27">
        <v>11175</v>
      </c>
      <c r="D22" s="29">
        <v>3.0099999999999998E-2</v>
      </c>
      <c r="E22" s="34">
        <f t="shared" si="4"/>
        <v>0.96230000000000004</v>
      </c>
      <c r="F22" s="27">
        <v>12146884772.325558</v>
      </c>
      <c r="G22" s="29">
        <f>_xlfn.LOGNORM.DIST(B22,H$27,H$28,TRUE)</f>
        <v>0.96287399600362567</v>
      </c>
      <c r="H22" s="29">
        <f>_xlfn.LOGNORM.DIST(B22,H$27,H$28,FALSE)</f>
        <v>4.4737334228835876E-8</v>
      </c>
      <c r="I22" s="41">
        <f t="shared" si="3"/>
        <v>3.2947141217818374E-7</v>
      </c>
    </row>
    <row r="23" spans="1:9" x14ac:dyDescent="0.25">
      <c r="A23" s="40">
        <v>1500000</v>
      </c>
      <c r="B23" s="27">
        <f t="shared" si="2"/>
        <v>3000000</v>
      </c>
      <c r="C23" s="27">
        <v>8399</v>
      </c>
      <c r="D23" s="29">
        <v>2.2599999999999999E-2</v>
      </c>
      <c r="E23" s="34">
        <f t="shared" si="4"/>
        <v>0.9849</v>
      </c>
      <c r="F23" s="27">
        <v>15389988403.392811</v>
      </c>
      <c r="G23" s="29">
        <f>_xlfn.LOGNORM.DIST(B23,H$27,H$28,TRUE)</f>
        <v>0.9908291512640095</v>
      </c>
      <c r="H23" s="29">
        <f>_xlfn.LOGNORM.DIST(B23,H$27,H$28,FALSE)</f>
        <v>6.8159706217189358E-9</v>
      </c>
      <c r="I23" s="41">
        <f t="shared" si="3"/>
        <v>3.5154834711505477E-5</v>
      </c>
    </row>
    <row r="24" spans="1:9" x14ac:dyDescent="0.25">
      <c r="A24" s="40">
        <v>3000000</v>
      </c>
      <c r="B24" s="27">
        <f t="shared" si="2"/>
        <v>5000000</v>
      </c>
      <c r="C24" s="28">
        <v>2268</v>
      </c>
      <c r="D24" s="30">
        <v>6.1000000000000004E-3</v>
      </c>
      <c r="E24" s="34">
        <f t="shared" si="4"/>
        <v>0.99099999999999999</v>
      </c>
      <c r="F24" s="28">
        <v>7710466657.8419762</v>
      </c>
      <c r="G24" s="29">
        <f>_xlfn.LOGNORM.DIST(B24,H$27,H$28,TRUE)</f>
        <v>0.99729343867053788</v>
      </c>
      <c r="H24" s="29">
        <f>_xlfn.LOGNORM.DIST(B24,H$27,H$28,FALSE)</f>
        <v>1.3799694314155183E-9</v>
      </c>
      <c r="I24" s="41">
        <f t="shared" si="3"/>
        <v>3.9607370299821692E-5</v>
      </c>
    </row>
    <row r="25" spans="1:9" x14ac:dyDescent="0.25">
      <c r="A25" s="40">
        <v>5000000</v>
      </c>
      <c r="B25" s="27">
        <f t="shared" si="2"/>
        <v>10000000</v>
      </c>
      <c r="C25" s="28">
        <v>1273</v>
      </c>
      <c r="D25" s="30">
        <v>3.3999999999999998E-3</v>
      </c>
      <c r="E25" s="34">
        <f t="shared" si="4"/>
        <v>0.99439999999999995</v>
      </c>
      <c r="F25" s="28">
        <v>7732565919.3243132</v>
      </c>
      <c r="G25" s="29">
        <f>_xlfn.LOGNORM.DIST(B25,H$27,H$28,TRUE)</f>
        <v>0.99960310651501938</v>
      </c>
      <c r="H25" s="29">
        <f>_xlfn.LOGNORM.DIST(B25,H$27,H$28,FALSE)</f>
        <v>1.1872459158922706E-10</v>
      </c>
      <c r="I25" s="41">
        <f t="shared" si="3"/>
        <v>2.7072317406637626E-5</v>
      </c>
    </row>
    <row r="26" spans="1:9" ht="15.75" thickBot="1" x14ac:dyDescent="0.3">
      <c r="A26" s="40">
        <v>10000000</v>
      </c>
      <c r="B26" s="27">
        <f t="shared" si="2"/>
        <v>30000000</v>
      </c>
      <c r="C26" s="28">
        <v>523</v>
      </c>
      <c r="D26" s="30">
        <v>1.4E-3</v>
      </c>
      <c r="E26" s="34">
        <f t="shared" si="4"/>
        <v>0.99579999999999991</v>
      </c>
      <c r="F26" s="28">
        <v>7357839529.284339</v>
      </c>
      <c r="G26" s="29">
        <f>_xlfn.LOGNORM.DIST(B26,H$27,H$28,TRUE)</f>
        <v>0.99998996317923794</v>
      </c>
      <c r="H26" s="29">
        <f>_xlfn.LOGNORM.DIST(B26,H$27,H$28,FALSE)</f>
        <v>1.2397371542167449E-12</v>
      </c>
      <c r="I26" s="51">
        <f t="shared" si="3"/>
        <v>1.7555791443370476E-5</v>
      </c>
    </row>
    <row r="27" spans="1:9" ht="15.75" thickBot="1" x14ac:dyDescent="0.3">
      <c r="A27" s="42">
        <v>30000000</v>
      </c>
      <c r="B27" s="43"/>
      <c r="C27" s="44">
        <v>156</v>
      </c>
      <c r="D27" s="45">
        <v>4.0000000000000002E-4</v>
      </c>
      <c r="E27" s="46">
        <f t="shared" si="4"/>
        <v>0.99619999999999986</v>
      </c>
      <c r="F27" s="44">
        <v>9848003699.6768475</v>
      </c>
      <c r="G27" s="21" t="s">
        <v>0</v>
      </c>
      <c r="H27" s="33">
        <v>12.063845122793797</v>
      </c>
      <c r="I27" s="8">
        <f>SUM(I15:I26)</f>
        <v>1.1466368979906822E-3</v>
      </c>
    </row>
    <row r="28" spans="1:9" ht="15.75" thickBot="1" x14ac:dyDescent="0.3">
      <c r="C28" s="59">
        <f>SUM(C15:C27)</f>
        <v>371038</v>
      </c>
      <c r="G28" s="21" t="s">
        <v>1</v>
      </c>
      <c r="H28" s="33">
        <v>1.2084376399150429</v>
      </c>
    </row>
    <row r="29" spans="1:9" x14ac:dyDescent="0.25">
      <c r="C29" s="25"/>
      <c r="D29" s="26"/>
    </row>
    <row r="30" spans="1:9" x14ac:dyDescent="0.25">
      <c r="C30"/>
    </row>
    <row r="31" spans="1:9" x14ac:dyDescent="0.25">
      <c r="C31"/>
    </row>
    <row r="32" spans="1:9" x14ac:dyDescent="0.25">
      <c r="C32"/>
    </row>
    <row r="33" spans="3:16" x14ac:dyDescent="0.25">
      <c r="C33"/>
      <c r="M33" s="3"/>
      <c r="P33" s="3">
        <f>SUM(P24:P32)</f>
        <v>0</v>
      </c>
    </row>
    <row r="34" spans="3:16" x14ac:dyDescent="0.25">
      <c r="C34"/>
    </row>
    <row r="35" spans="3:16" x14ac:dyDescent="0.25">
      <c r="C35"/>
    </row>
    <row r="36" spans="3:16" x14ac:dyDescent="0.25">
      <c r="C36"/>
    </row>
    <row r="37" spans="3:16" x14ac:dyDescent="0.25">
      <c r="C37"/>
    </row>
    <row r="38" spans="3:16" x14ac:dyDescent="0.25">
      <c r="C38"/>
    </row>
    <row r="39" spans="3:16" x14ac:dyDescent="0.25">
      <c r="G39" s="3"/>
      <c r="H39" s="3"/>
    </row>
    <row r="40" spans="3:16" x14ac:dyDescent="0.25">
      <c r="G40" s="3"/>
      <c r="H40" s="3"/>
    </row>
    <row r="41" spans="3:16" x14ac:dyDescent="0.25">
      <c r="G41" s="3"/>
      <c r="H41" s="3"/>
    </row>
  </sheetData>
  <mergeCells count="2">
    <mergeCell ref="A13:I13"/>
    <mergeCell ref="A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47DE-2C08-4109-822E-58A695F42326}">
  <dimension ref="E7:F12"/>
  <sheetViews>
    <sheetView tabSelected="1" workbookViewId="0">
      <selection activeCell="I16" sqref="I16"/>
    </sheetView>
  </sheetViews>
  <sheetFormatPr defaultRowHeight="15" x14ac:dyDescent="0.25"/>
  <cols>
    <col min="5" max="5" width="15.28515625" bestFit="1" customWidth="1"/>
    <col min="6" max="6" width="20.42578125" bestFit="1" customWidth="1"/>
  </cols>
  <sheetData>
    <row r="7" spans="5:6" ht="15.75" thickBot="1" x14ac:dyDescent="0.3"/>
    <row r="8" spans="5:6" ht="15.75" thickBot="1" x14ac:dyDescent="0.3">
      <c r="F8" s="57" t="s">
        <v>4</v>
      </c>
    </row>
    <row r="9" spans="5:6" ht="15.75" thickBot="1" x14ac:dyDescent="0.3">
      <c r="E9" s="57" t="s">
        <v>17</v>
      </c>
      <c r="F9" s="71">
        <v>50000</v>
      </c>
    </row>
    <row r="10" spans="5:6" ht="15.75" thickBot="1" x14ac:dyDescent="0.3">
      <c r="E10" s="57" t="s">
        <v>18</v>
      </c>
      <c r="F10" s="58">
        <v>0.01</v>
      </c>
    </row>
    <row r="11" spans="5:6" ht="15.75" thickBot="1" x14ac:dyDescent="0.3">
      <c r="E11" s="57" t="s">
        <v>22</v>
      </c>
      <c r="F11" s="71">
        <f>SUM(budget!G2:G39)</f>
        <v>131154669070.5647</v>
      </c>
    </row>
    <row r="12" spans="5:6" ht="15.75" thickBot="1" x14ac:dyDescent="0.3">
      <c r="E12" s="57" t="s">
        <v>23</v>
      </c>
      <c r="F12" s="71">
        <f>F11*F10</f>
        <v>1311546690.705647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cyprus data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Diomides Mavroyiannis</dc:creator>
  <cp:lastModifiedBy>Dio</cp:lastModifiedBy>
  <dcterms:created xsi:type="dcterms:W3CDTF">2016-12-13T08:58:07Z</dcterms:created>
  <dcterms:modified xsi:type="dcterms:W3CDTF">2022-11-26T19:32:40Z</dcterms:modified>
</cp:coreProperties>
</file>