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Users\DioandNono\Documents\GitHub\PHD\Consulting Work\"/>
    </mc:Choice>
  </mc:AlternateContent>
  <xr:revisionPtr revIDLastSave="0" documentId="8_{9074F543-9BBF-45F2-ACB2-18F7F3F1B61C}" xr6:coauthVersionLast="47" xr6:coauthVersionMax="47" xr10:uidLastSave="{00000000-0000-0000-0000-000000000000}"/>
  <bookViews>
    <workbookView xWindow="28680" yWindow="-120" windowWidth="29040" windowHeight="15840" tabRatio="570" activeTab="1" xr2:uid="{00000000-000D-0000-FFFF-FFFF00000000}"/>
  </bookViews>
  <sheets>
    <sheet name="Instructions" sheetId="16" r:id="rId1"/>
    <sheet name="Project with State aid" sheetId="10" r:id="rId2"/>
    <sheet name="Depreciation(infrastructure)" sheetId="15" r:id="rId3"/>
    <sheet name="Depreciation(instruments)" sheetId="14" r:id="rId4"/>
    <sheet name="WACC" sheetId="17" r:id="rId5"/>
    <sheet name="Pre-defined WACC" sheetId="18" state="hidden" r:id="rId6"/>
  </sheets>
  <externalReferences>
    <externalReference r:id="rId7"/>
  </externalReferences>
  <definedNames>
    <definedName name="AreaPL1">[1]CAM1!$Q$86:$CA$188</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44569.4257638889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workbook>
</file>

<file path=xl/calcChain.xml><?xml version="1.0" encoding="utf-8"?>
<calcChain xmlns="http://schemas.openxmlformats.org/spreadsheetml/2006/main">
  <c r="F68" i="10" l="1"/>
  <c r="G68" i="10"/>
  <c r="H68" i="10"/>
  <c r="I68" i="10"/>
  <c r="J68" i="10"/>
  <c r="K68" i="10"/>
  <c r="L68" i="10"/>
  <c r="M68" i="10"/>
  <c r="N68" i="10"/>
  <c r="O68" i="10"/>
  <c r="P68" i="10"/>
  <c r="Q68" i="10"/>
  <c r="R68" i="10"/>
  <c r="S68" i="10"/>
  <c r="T68" i="10"/>
  <c r="U68" i="10"/>
  <c r="V68" i="10"/>
  <c r="W68" i="10"/>
  <c r="X68" i="10"/>
  <c r="Y68" i="10"/>
  <c r="Z68" i="10"/>
  <c r="AA68" i="10"/>
  <c r="E68" i="10"/>
  <c r="B51" i="17"/>
  <c r="B9" i="15"/>
  <c r="F8" i="15"/>
  <c r="E22" i="10"/>
  <c r="J2" i="18"/>
  <c r="L2" i="18" s="1"/>
  <c r="M2" i="18" s="1"/>
  <c r="AA45" i="10"/>
  <c r="AA78" i="10" l="1"/>
  <c r="B49" i="17" l="1"/>
  <c r="B47" i="17"/>
  <c r="B43" i="17"/>
  <c r="B45" i="17" s="1"/>
  <c r="B53" i="17" l="1"/>
  <c r="B26" i="14" l="1"/>
  <c r="X26" i="14" s="1"/>
  <c r="B25" i="14"/>
  <c r="W25" i="14" s="1"/>
  <c r="B24" i="14"/>
  <c r="V24" i="14" s="1"/>
  <c r="B23" i="14"/>
  <c r="U23" i="14" s="1"/>
  <c r="B22" i="14"/>
  <c r="T22" i="14" s="1"/>
  <c r="B21" i="14"/>
  <c r="S21" i="14" s="1"/>
  <c r="B20" i="14"/>
  <c r="R20" i="14" s="1"/>
  <c r="B19" i="14"/>
  <c r="Q19" i="14" s="1"/>
  <c r="B18" i="14"/>
  <c r="P18" i="14" s="1"/>
  <c r="B17" i="14"/>
  <c r="O17" i="14" s="1"/>
  <c r="B16" i="14"/>
  <c r="N16" i="14" s="1"/>
  <c r="B15" i="14"/>
  <c r="M15" i="14" s="1"/>
  <c r="B14" i="14"/>
  <c r="L14" i="14" s="1"/>
  <c r="B13" i="14"/>
  <c r="K13" i="14" s="1"/>
  <c r="B12" i="14"/>
  <c r="J12" i="14" s="1"/>
  <c r="B11" i="14"/>
  <c r="I11" i="14" s="1"/>
  <c r="B10" i="14"/>
  <c r="H10" i="14" s="1"/>
  <c r="B9" i="14"/>
  <c r="G9" i="14" s="1"/>
  <c r="B8" i="14"/>
  <c r="F8" i="14" s="1"/>
  <c r="B7" i="14"/>
  <c r="E7" i="14" s="1"/>
  <c r="B6" i="14"/>
  <c r="D6" i="14" s="1"/>
  <c r="E6" i="14" s="1"/>
  <c r="B26" i="15"/>
  <c r="X26" i="15" s="1"/>
  <c r="B25" i="15"/>
  <c r="W25" i="15" s="1"/>
  <c r="X25" i="15" s="1"/>
  <c r="B24" i="15"/>
  <c r="V24" i="15" s="1"/>
  <c r="W24" i="15" s="1"/>
  <c r="X24" i="15" s="1"/>
  <c r="B23" i="15"/>
  <c r="U23" i="15" s="1"/>
  <c r="V23" i="15" s="1"/>
  <c r="W23" i="15" s="1"/>
  <c r="X23" i="15" s="1"/>
  <c r="B22" i="15"/>
  <c r="T22" i="15" s="1"/>
  <c r="U22" i="15" s="1"/>
  <c r="V22" i="15" s="1"/>
  <c r="W22" i="15" s="1"/>
  <c r="X22" i="15" s="1"/>
  <c r="B21" i="15"/>
  <c r="S21" i="15" s="1"/>
  <c r="T21" i="15" s="1"/>
  <c r="U21" i="15" s="1"/>
  <c r="V21" i="15" s="1"/>
  <c r="W21" i="15" s="1"/>
  <c r="X21" i="15" s="1"/>
  <c r="B20" i="15"/>
  <c r="R20" i="15" s="1"/>
  <c r="S20" i="15" s="1"/>
  <c r="T20" i="15" s="1"/>
  <c r="U20" i="15" s="1"/>
  <c r="V20" i="15" s="1"/>
  <c r="W20" i="15" s="1"/>
  <c r="X20" i="15" s="1"/>
  <c r="B19" i="15"/>
  <c r="Q19" i="15" s="1"/>
  <c r="R19" i="15" s="1"/>
  <c r="S19" i="15" s="1"/>
  <c r="T19" i="15" s="1"/>
  <c r="U19" i="15" s="1"/>
  <c r="V19" i="15" s="1"/>
  <c r="W19" i="15" s="1"/>
  <c r="X19" i="15" s="1"/>
  <c r="B18" i="15"/>
  <c r="P18" i="15" s="1"/>
  <c r="Q18" i="15" s="1"/>
  <c r="R18" i="15" s="1"/>
  <c r="S18" i="15" s="1"/>
  <c r="T18" i="15" s="1"/>
  <c r="U18" i="15" s="1"/>
  <c r="V18" i="15" s="1"/>
  <c r="W18" i="15" s="1"/>
  <c r="X18" i="15" s="1"/>
  <c r="B17" i="15"/>
  <c r="O17" i="15" s="1"/>
  <c r="P17" i="15" s="1"/>
  <c r="Q17" i="15" s="1"/>
  <c r="R17" i="15" s="1"/>
  <c r="S17" i="15" s="1"/>
  <c r="T17" i="15" s="1"/>
  <c r="U17" i="15" s="1"/>
  <c r="V17" i="15" s="1"/>
  <c r="W17" i="15" s="1"/>
  <c r="X17" i="15" s="1"/>
  <c r="B16" i="15"/>
  <c r="N16" i="15" s="1"/>
  <c r="O16" i="15" s="1"/>
  <c r="P16" i="15" s="1"/>
  <c r="Q16" i="15" s="1"/>
  <c r="R16" i="15" s="1"/>
  <c r="S16" i="15" s="1"/>
  <c r="T16" i="15" s="1"/>
  <c r="U16" i="15" s="1"/>
  <c r="V16" i="15" s="1"/>
  <c r="W16" i="15" s="1"/>
  <c r="X16" i="15" s="1"/>
  <c r="B15" i="15"/>
  <c r="M15" i="15" s="1"/>
  <c r="N15" i="15" s="1"/>
  <c r="O15" i="15" s="1"/>
  <c r="P15" i="15" s="1"/>
  <c r="Q15" i="15" s="1"/>
  <c r="R15" i="15" s="1"/>
  <c r="S15" i="15" s="1"/>
  <c r="T15" i="15" s="1"/>
  <c r="U15" i="15" s="1"/>
  <c r="V15" i="15" s="1"/>
  <c r="W15" i="15" s="1"/>
  <c r="B14" i="15"/>
  <c r="L14" i="15" s="1"/>
  <c r="M14" i="15" s="1"/>
  <c r="N14" i="15" s="1"/>
  <c r="O14" i="15" s="1"/>
  <c r="P14" i="15" s="1"/>
  <c r="Q14" i="15" s="1"/>
  <c r="R14" i="15" s="1"/>
  <c r="S14" i="15" s="1"/>
  <c r="T14" i="15" s="1"/>
  <c r="U14" i="15" s="1"/>
  <c r="V14" i="15" s="1"/>
  <c r="W14" i="15" s="1"/>
  <c r="X14" i="15" s="1"/>
  <c r="B13" i="15"/>
  <c r="K13" i="15" s="1"/>
  <c r="L13" i="15" s="1"/>
  <c r="M13" i="15" s="1"/>
  <c r="N13" i="15" s="1"/>
  <c r="O13" i="15" s="1"/>
  <c r="P13" i="15" s="1"/>
  <c r="Q13" i="15" s="1"/>
  <c r="R13" i="15" s="1"/>
  <c r="S13" i="15" s="1"/>
  <c r="T13" i="15" s="1"/>
  <c r="U13" i="15" s="1"/>
  <c r="V13" i="15" s="1"/>
  <c r="W13" i="15" s="1"/>
  <c r="X13" i="15" s="1"/>
  <c r="B12" i="15"/>
  <c r="J12" i="15" s="1"/>
  <c r="K12" i="15" s="1"/>
  <c r="L12" i="15" s="1"/>
  <c r="M12" i="15" s="1"/>
  <c r="N12" i="15" s="1"/>
  <c r="O12" i="15" s="1"/>
  <c r="P12" i="15" s="1"/>
  <c r="Q12" i="15" s="1"/>
  <c r="R12" i="15" s="1"/>
  <c r="S12" i="15" s="1"/>
  <c r="T12" i="15" s="1"/>
  <c r="U12" i="15" s="1"/>
  <c r="V12" i="15" s="1"/>
  <c r="W12" i="15" s="1"/>
  <c r="X12" i="15" s="1"/>
  <c r="B11" i="15"/>
  <c r="I11" i="15" s="1"/>
  <c r="J11" i="15" s="1"/>
  <c r="K11" i="15" s="1"/>
  <c r="L11" i="15" s="1"/>
  <c r="M11" i="15" s="1"/>
  <c r="N11" i="15" s="1"/>
  <c r="O11" i="15" s="1"/>
  <c r="P11" i="15" s="1"/>
  <c r="Q11" i="15" s="1"/>
  <c r="R11" i="15" s="1"/>
  <c r="S11" i="15" s="1"/>
  <c r="T11" i="15" s="1"/>
  <c r="U11" i="15" s="1"/>
  <c r="V11" i="15" s="1"/>
  <c r="W11" i="15" s="1"/>
  <c r="X11" i="15" s="1"/>
  <c r="B10" i="15"/>
  <c r="H10" i="15" s="1"/>
  <c r="I10" i="15" s="1"/>
  <c r="J10" i="15" s="1"/>
  <c r="K10" i="15" s="1"/>
  <c r="L10" i="15" s="1"/>
  <c r="M10" i="15" s="1"/>
  <c r="N10" i="15" s="1"/>
  <c r="O10" i="15" s="1"/>
  <c r="P10" i="15" s="1"/>
  <c r="Q10" i="15" s="1"/>
  <c r="R10" i="15" s="1"/>
  <c r="S10" i="15" s="1"/>
  <c r="T10" i="15" s="1"/>
  <c r="U10" i="15" s="1"/>
  <c r="V10" i="15" s="1"/>
  <c r="W10" i="15" s="1"/>
  <c r="X10" i="15" s="1"/>
  <c r="G9" i="15"/>
  <c r="H9" i="15" s="1"/>
  <c r="I9" i="15" s="1"/>
  <c r="J9" i="15" s="1"/>
  <c r="K9" i="15" s="1"/>
  <c r="L9" i="15" s="1"/>
  <c r="M9" i="15" s="1"/>
  <c r="N9" i="15" s="1"/>
  <c r="O9" i="15" s="1"/>
  <c r="P9" i="15" s="1"/>
  <c r="Q9" i="15" s="1"/>
  <c r="R9" i="15" s="1"/>
  <c r="S9" i="15" s="1"/>
  <c r="T9" i="15" s="1"/>
  <c r="U9" i="15" s="1"/>
  <c r="V9" i="15" s="1"/>
  <c r="W9" i="15" s="1"/>
  <c r="X9" i="15" s="1"/>
  <c r="B8" i="15"/>
  <c r="G8" i="15" s="1"/>
  <c r="H8" i="15" s="1"/>
  <c r="I8" i="15" s="1"/>
  <c r="J8" i="15" s="1"/>
  <c r="K8" i="15" s="1"/>
  <c r="L8" i="15" s="1"/>
  <c r="M8" i="15" s="1"/>
  <c r="N8" i="15" s="1"/>
  <c r="O8" i="15" s="1"/>
  <c r="P8" i="15" s="1"/>
  <c r="Q8" i="15" s="1"/>
  <c r="R8" i="15" s="1"/>
  <c r="S8" i="15" s="1"/>
  <c r="T8" i="15" s="1"/>
  <c r="U8" i="15" s="1"/>
  <c r="V8" i="15" s="1"/>
  <c r="W8" i="15" s="1"/>
  <c r="X8" i="15" s="1"/>
  <c r="B7" i="15"/>
  <c r="E7" i="15" s="1"/>
  <c r="F7" i="15" s="1"/>
  <c r="G7" i="15" s="1"/>
  <c r="H7" i="15" s="1"/>
  <c r="I7" i="15" s="1"/>
  <c r="J7" i="15" s="1"/>
  <c r="K7" i="15" s="1"/>
  <c r="L7" i="15" s="1"/>
  <c r="M7" i="15" s="1"/>
  <c r="N7" i="15" s="1"/>
  <c r="O7" i="15" s="1"/>
  <c r="P7" i="15" s="1"/>
  <c r="Q7" i="15" s="1"/>
  <c r="R7" i="15" s="1"/>
  <c r="S7" i="15" s="1"/>
  <c r="T7" i="15" s="1"/>
  <c r="U7" i="15" s="1"/>
  <c r="V7" i="15" s="1"/>
  <c r="W7" i="15" s="1"/>
  <c r="X7" i="15" s="1"/>
  <c r="B6" i="15"/>
  <c r="D6" i="15" s="1"/>
  <c r="E6" i="15" s="1"/>
  <c r="F6" i="15" s="1"/>
  <c r="G6" i="15" s="1"/>
  <c r="H6" i="15" s="1"/>
  <c r="I6" i="15" s="1"/>
  <c r="J6" i="15" s="1"/>
  <c r="K6" i="15" s="1"/>
  <c r="L6" i="15" s="1"/>
  <c r="M6" i="15" s="1"/>
  <c r="N6" i="15" s="1"/>
  <c r="O6" i="15" s="1"/>
  <c r="P6" i="15" s="1"/>
  <c r="Q6" i="15" s="1"/>
  <c r="R6" i="15" s="1"/>
  <c r="S6" i="15" s="1"/>
  <c r="T6" i="15" s="1"/>
  <c r="U6" i="15" s="1"/>
  <c r="V6" i="15" s="1"/>
  <c r="W6" i="15" s="1"/>
  <c r="X6" i="15" s="1"/>
  <c r="B5" i="15"/>
  <c r="C5" i="15" s="1"/>
  <c r="D5" i="15" s="1"/>
  <c r="E5" i="15" s="1"/>
  <c r="F5" i="15" s="1"/>
  <c r="G5" i="15" s="1"/>
  <c r="H5" i="15" s="1"/>
  <c r="I5" i="15" s="1"/>
  <c r="J5" i="15" s="1"/>
  <c r="K5" i="15" s="1"/>
  <c r="L5" i="15" s="1"/>
  <c r="M5" i="15" s="1"/>
  <c r="N5" i="15" s="1"/>
  <c r="O5" i="15" s="1"/>
  <c r="P5" i="15" s="1"/>
  <c r="Q5" i="15" s="1"/>
  <c r="R5" i="15" s="1"/>
  <c r="S5" i="15" s="1"/>
  <c r="T5" i="15" s="1"/>
  <c r="U5" i="15" s="1"/>
  <c r="V5" i="15" s="1"/>
  <c r="W5" i="15" s="1"/>
  <c r="X5" i="15" s="1"/>
  <c r="I57" i="10"/>
  <c r="J57" i="10"/>
  <c r="K57" i="10"/>
  <c r="L57" i="10"/>
  <c r="M57" i="10"/>
  <c r="N57" i="10"/>
  <c r="O57" i="10"/>
  <c r="P57" i="10"/>
  <c r="Y57" i="10"/>
  <c r="Z57" i="10"/>
  <c r="AA57" i="10"/>
  <c r="E57" i="10"/>
  <c r="X15" i="15" l="1"/>
  <c r="X27" i="15" s="1"/>
  <c r="H57" i="10"/>
  <c r="G57" i="10"/>
  <c r="X57" i="10"/>
  <c r="V57" i="10"/>
  <c r="F57" i="10"/>
  <c r="W57" i="10"/>
  <c r="U57" i="10"/>
  <c r="T57" i="10"/>
  <c r="S57" i="10"/>
  <c r="R57" i="10"/>
  <c r="Q57" i="10"/>
  <c r="AB58" i="10"/>
  <c r="AB59" i="10"/>
  <c r="G27" i="15" l="1"/>
  <c r="D27" i="15"/>
  <c r="E27" i="15"/>
  <c r="C27" i="15"/>
  <c r="H27" i="15"/>
  <c r="F27" i="15"/>
  <c r="J27" i="15"/>
  <c r="I27" i="15"/>
  <c r="AA41" i="10"/>
  <c r="AA53" i="10" s="1"/>
  <c r="X25" i="14"/>
  <c r="W24" i="14"/>
  <c r="X24" i="14" s="1"/>
  <c r="V23" i="14"/>
  <c r="W23" i="14" s="1"/>
  <c r="X23" i="14" s="1"/>
  <c r="A6" i="15"/>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U22" i="14"/>
  <c r="V22" i="14" s="1"/>
  <c r="W22" i="14" s="1"/>
  <c r="X22" i="14" s="1"/>
  <c r="T21" i="14"/>
  <c r="U21" i="14" s="1"/>
  <c r="V21" i="14" s="1"/>
  <c r="W21" i="14" s="1"/>
  <c r="X21" i="14" s="1"/>
  <c r="S20" i="14"/>
  <c r="T20" i="14" s="1"/>
  <c r="U20" i="14" s="1"/>
  <c r="V20" i="14" s="1"/>
  <c r="W20" i="14" s="1"/>
  <c r="X20" i="14" s="1"/>
  <c r="R19" i="14"/>
  <c r="S19" i="14" s="1"/>
  <c r="T19" i="14" s="1"/>
  <c r="U19" i="14" s="1"/>
  <c r="V19" i="14" s="1"/>
  <c r="W19" i="14" s="1"/>
  <c r="X19" i="14" s="1"/>
  <c r="Q18" i="14"/>
  <c r="R18" i="14" s="1"/>
  <c r="S18" i="14" s="1"/>
  <c r="T18" i="14" s="1"/>
  <c r="U18" i="14" s="1"/>
  <c r="V18" i="14" s="1"/>
  <c r="W18" i="14" s="1"/>
  <c r="X18" i="14" s="1"/>
  <c r="P17" i="14"/>
  <c r="Q17" i="14" s="1"/>
  <c r="R17" i="14" s="1"/>
  <c r="S17" i="14" s="1"/>
  <c r="T17" i="14" s="1"/>
  <c r="U17" i="14" s="1"/>
  <c r="V17" i="14" s="1"/>
  <c r="W17" i="14" s="1"/>
  <c r="X17" i="14" s="1"/>
  <c r="O16" i="14"/>
  <c r="P16" i="14" s="1"/>
  <c r="Q16" i="14" s="1"/>
  <c r="R16" i="14" s="1"/>
  <c r="S16" i="14" s="1"/>
  <c r="T16" i="14" s="1"/>
  <c r="U16" i="14" s="1"/>
  <c r="V16" i="14" s="1"/>
  <c r="W16" i="14" s="1"/>
  <c r="X16" i="14" s="1"/>
  <c r="N15" i="14"/>
  <c r="O15" i="14" s="1"/>
  <c r="P15" i="14" s="1"/>
  <c r="Q15" i="14" s="1"/>
  <c r="R15" i="14" s="1"/>
  <c r="S15" i="14" s="1"/>
  <c r="T15" i="14" s="1"/>
  <c r="U15" i="14" s="1"/>
  <c r="V15" i="14" s="1"/>
  <c r="W15" i="14" s="1"/>
  <c r="X15" i="14" s="1"/>
  <c r="M14" i="14"/>
  <c r="N14" i="14" s="1"/>
  <c r="O14" i="14" s="1"/>
  <c r="P14" i="14" s="1"/>
  <c r="Q14" i="14" s="1"/>
  <c r="R14" i="14" s="1"/>
  <c r="S14" i="14" s="1"/>
  <c r="T14" i="14" s="1"/>
  <c r="U14" i="14" s="1"/>
  <c r="V14" i="14" s="1"/>
  <c r="W14" i="14" s="1"/>
  <c r="X14" i="14" s="1"/>
  <c r="L13" i="14"/>
  <c r="M13" i="14" s="1"/>
  <c r="N13" i="14" s="1"/>
  <c r="O13" i="14" s="1"/>
  <c r="P13" i="14" s="1"/>
  <c r="Q13" i="14" s="1"/>
  <c r="R13" i="14" s="1"/>
  <c r="S13" i="14" s="1"/>
  <c r="T13" i="14" s="1"/>
  <c r="U13" i="14" s="1"/>
  <c r="V13" i="14" s="1"/>
  <c r="W13" i="14" s="1"/>
  <c r="X13" i="14" s="1"/>
  <c r="K12" i="14"/>
  <c r="L12" i="14" s="1"/>
  <c r="M12" i="14" s="1"/>
  <c r="N12" i="14" s="1"/>
  <c r="O12" i="14" s="1"/>
  <c r="P12" i="14" s="1"/>
  <c r="Q12" i="14" s="1"/>
  <c r="R12" i="14" s="1"/>
  <c r="S12" i="14" s="1"/>
  <c r="T12" i="14" s="1"/>
  <c r="U12" i="14" s="1"/>
  <c r="V12" i="14" s="1"/>
  <c r="W12" i="14" s="1"/>
  <c r="X12" i="14" s="1"/>
  <c r="J11" i="14"/>
  <c r="K11" i="14" s="1"/>
  <c r="L11" i="14" s="1"/>
  <c r="M11" i="14" s="1"/>
  <c r="N11" i="14" s="1"/>
  <c r="O11" i="14" s="1"/>
  <c r="P11" i="14" s="1"/>
  <c r="Q11" i="14" s="1"/>
  <c r="R11" i="14" s="1"/>
  <c r="S11" i="14" s="1"/>
  <c r="T11" i="14" s="1"/>
  <c r="U11" i="14" s="1"/>
  <c r="V11" i="14" s="1"/>
  <c r="W11" i="14" s="1"/>
  <c r="X11" i="14" s="1"/>
  <c r="I10" i="14"/>
  <c r="J10" i="14" s="1"/>
  <c r="K10" i="14" s="1"/>
  <c r="L10" i="14" s="1"/>
  <c r="M10" i="14" s="1"/>
  <c r="N10" i="14" s="1"/>
  <c r="O10" i="14" s="1"/>
  <c r="P10" i="14" s="1"/>
  <c r="Q10" i="14" s="1"/>
  <c r="R10" i="14" s="1"/>
  <c r="S10" i="14" s="1"/>
  <c r="T10" i="14" s="1"/>
  <c r="U10" i="14" s="1"/>
  <c r="V10" i="14" s="1"/>
  <c r="W10" i="14" s="1"/>
  <c r="X10" i="14" s="1"/>
  <c r="H9" i="14"/>
  <c r="I9" i="14" s="1"/>
  <c r="J9" i="14" s="1"/>
  <c r="K9" i="14" s="1"/>
  <c r="L9" i="14" s="1"/>
  <c r="M9" i="14" s="1"/>
  <c r="N9" i="14" s="1"/>
  <c r="O9" i="14" s="1"/>
  <c r="P9" i="14" s="1"/>
  <c r="Q9" i="14" s="1"/>
  <c r="R9" i="14" s="1"/>
  <c r="S9" i="14" s="1"/>
  <c r="T9" i="14" s="1"/>
  <c r="U9" i="14" s="1"/>
  <c r="V9" i="14" s="1"/>
  <c r="W9" i="14" s="1"/>
  <c r="X9" i="14" s="1"/>
  <c r="G8" i="14"/>
  <c r="H8" i="14" s="1"/>
  <c r="I8" i="14" s="1"/>
  <c r="J8" i="14" s="1"/>
  <c r="K8" i="14" s="1"/>
  <c r="L8" i="14" s="1"/>
  <c r="M8" i="14" s="1"/>
  <c r="N8" i="14" s="1"/>
  <c r="O8" i="14" s="1"/>
  <c r="P8" i="14" s="1"/>
  <c r="Q8" i="14" s="1"/>
  <c r="R8" i="14" s="1"/>
  <c r="S8" i="14" s="1"/>
  <c r="T8" i="14" s="1"/>
  <c r="U8" i="14" s="1"/>
  <c r="V8" i="14" s="1"/>
  <c r="W8" i="14" s="1"/>
  <c r="X8" i="14" s="1"/>
  <c r="F7" i="14"/>
  <c r="G7" i="14" s="1"/>
  <c r="H7" i="14" s="1"/>
  <c r="I7" i="14" s="1"/>
  <c r="J7" i="14" s="1"/>
  <c r="K7" i="14" s="1"/>
  <c r="L7" i="14" s="1"/>
  <c r="M7" i="14" s="1"/>
  <c r="N7" i="14" s="1"/>
  <c r="O7" i="14" s="1"/>
  <c r="P7" i="14" s="1"/>
  <c r="Q7" i="14" s="1"/>
  <c r="R7" i="14" s="1"/>
  <c r="S7" i="14" s="1"/>
  <c r="T7" i="14" s="1"/>
  <c r="U7" i="14" s="1"/>
  <c r="V7" i="14" s="1"/>
  <c r="W7" i="14" s="1"/>
  <c r="X7" i="14" s="1"/>
  <c r="F6" i="14"/>
  <c r="G6" i="14" s="1"/>
  <c r="H6" i="14" s="1"/>
  <c r="I6" i="14" s="1"/>
  <c r="J6" i="14" s="1"/>
  <c r="K6" i="14" s="1"/>
  <c r="L6" i="14" s="1"/>
  <c r="M6" i="14" s="1"/>
  <c r="N6" i="14" s="1"/>
  <c r="O6" i="14" s="1"/>
  <c r="P6" i="14" s="1"/>
  <c r="Q6" i="14" s="1"/>
  <c r="R6" i="14" s="1"/>
  <c r="S6" i="14" s="1"/>
  <c r="T6" i="14" s="1"/>
  <c r="U6" i="14" s="1"/>
  <c r="V6" i="14" s="1"/>
  <c r="W6" i="14" s="1"/>
  <c r="X6" i="14" s="1"/>
  <c r="B5" i="14"/>
  <c r="A6" i="14"/>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K27" i="15" l="1"/>
  <c r="C5" i="14"/>
  <c r="L27" i="15" l="1"/>
  <c r="D5" i="14"/>
  <c r="D27" i="14" s="1"/>
  <c r="C27" i="14"/>
  <c r="M27" i="15" l="1"/>
  <c r="E5" i="14"/>
  <c r="E27" i="14" s="1"/>
  <c r="G22" i="10" s="1"/>
  <c r="F22" i="10"/>
  <c r="N27" i="15" l="1"/>
  <c r="F5" i="14"/>
  <c r="F27" i="14" s="1"/>
  <c r="H41" i="10" s="1"/>
  <c r="O27" i="15" l="1"/>
  <c r="G5" i="14"/>
  <c r="G27" i="14" s="1"/>
  <c r="I41" i="10" s="1"/>
  <c r="P27" i="15" l="1"/>
  <c r="H5" i="14"/>
  <c r="H27" i="14" s="1"/>
  <c r="J41" i="10" s="1"/>
  <c r="Q27" i="15" l="1"/>
  <c r="I5" i="14"/>
  <c r="I27" i="14" s="1"/>
  <c r="K41" i="10" s="1"/>
  <c r="R27" i="15" l="1"/>
  <c r="J5" i="14"/>
  <c r="J27" i="14" s="1"/>
  <c r="L41" i="10" s="1"/>
  <c r="S27" i="15" l="1"/>
  <c r="K5" i="14"/>
  <c r="K27" i="14" s="1"/>
  <c r="M41" i="10" s="1"/>
  <c r="T27" i="15" l="1"/>
  <c r="L5" i="14"/>
  <c r="L27" i="14" s="1"/>
  <c r="N41" i="10" s="1"/>
  <c r="U27" i="15" l="1"/>
  <c r="M5" i="14"/>
  <c r="M27" i="14" s="1"/>
  <c r="O41" i="10" s="1"/>
  <c r="N5" i="14" l="1"/>
  <c r="N27" i="14"/>
  <c r="P41" i="10" s="1"/>
  <c r="V27" i="15" l="1"/>
  <c r="O5" i="14"/>
  <c r="O27" i="14" s="1"/>
  <c r="Q41" i="10" s="1"/>
  <c r="W27" i="15" l="1"/>
  <c r="P5" i="14"/>
  <c r="P27" i="14"/>
  <c r="R41" i="10" s="1"/>
  <c r="Q5" i="14" l="1"/>
  <c r="Q27" i="14"/>
  <c r="S41" i="10" s="1"/>
  <c r="AB18" i="10"/>
  <c r="R5" i="14" l="1"/>
  <c r="R27" i="14" s="1"/>
  <c r="T41" i="10" s="1"/>
  <c r="AA55" i="10"/>
  <c r="S5" i="14" l="1"/>
  <c r="S27" i="14"/>
  <c r="U41" i="10" s="1"/>
  <c r="AA61" i="10"/>
  <c r="AA67" i="10" s="1"/>
  <c r="T5" i="14" l="1"/>
  <c r="T27" i="14" s="1"/>
  <c r="V41" i="10" s="1"/>
  <c r="AB28" i="10"/>
  <c r="AB20" i="10"/>
  <c r="U5" i="14" l="1"/>
  <c r="U27" i="14" s="1"/>
  <c r="W41" i="10" s="1"/>
  <c r="AB32" i="10"/>
  <c r="AB37" i="10"/>
  <c r="AB39" i="10"/>
  <c r="AB43" i="10"/>
  <c r="AB47" i="10"/>
  <c r="AB49" i="10"/>
  <c r="AB51" i="10"/>
  <c r="AB24" i="10"/>
  <c r="AB30" i="10"/>
  <c r="V5" i="14" l="1"/>
  <c r="V27" i="14" s="1"/>
  <c r="AB57" i="10"/>
  <c r="AB22" i="10"/>
  <c r="X41" i="10" l="1"/>
  <c r="W5" i="14"/>
  <c r="W27" i="14" s="1"/>
  <c r="AB54" i="10"/>
  <c r="AB65" i="10"/>
  <c r="Y41" i="10" l="1"/>
  <c r="X5" i="14"/>
  <c r="AB63" i="10"/>
  <c r="X27" i="14" l="1"/>
  <c r="Z41" i="10" s="1"/>
  <c r="AB41" i="10" s="1"/>
  <c r="E26" i="10"/>
  <c r="F26" i="10"/>
  <c r="E53" i="10" l="1"/>
  <c r="F53" i="10"/>
  <c r="F55" i="10" s="1"/>
  <c r="F61" i="10" s="1"/>
  <c r="F67" i="10" s="1"/>
  <c r="H45" i="10"/>
  <c r="H53" i="10" s="1"/>
  <c r="G26" i="10"/>
  <c r="E55" i="10" l="1"/>
  <c r="E61" i="10" s="1"/>
  <c r="E67" i="10" s="1"/>
  <c r="G53" i="10"/>
  <c r="G55" i="10" s="1"/>
  <c r="G61" i="10" s="1"/>
  <c r="G67" i="10" s="1"/>
  <c r="H55" i="10"/>
  <c r="H61" i="10" s="1"/>
  <c r="AB26" i="10"/>
  <c r="E71" i="10" l="1"/>
  <c r="F71" i="10" s="1"/>
  <c r="G71" i="10" s="1"/>
  <c r="I45" i="10"/>
  <c r="I53" i="10" s="1"/>
  <c r="H67" i="10"/>
  <c r="K45" i="10" l="1"/>
  <c r="J45" i="10"/>
  <c r="K53" i="10" l="1"/>
  <c r="K55" i="10" s="1"/>
  <c r="K61" i="10" s="1"/>
  <c r="K67" i="10" s="1"/>
  <c r="J53" i="10"/>
  <c r="J55" i="10" s="1"/>
  <c r="J61" i="10" s="1"/>
  <c r="J67" i="10" s="1"/>
  <c r="I55" i="10"/>
  <c r="I61" i="10" l="1"/>
  <c r="H71" i="10"/>
  <c r="M45" i="10"/>
  <c r="L45" i="10"/>
  <c r="L53" i="10" s="1"/>
  <c r="M53" i="10" l="1"/>
  <c r="M55" i="10" s="1"/>
  <c r="M61" i="10" s="1"/>
  <c r="M67" i="10" s="1"/>
  <c r="N45" i="10"/>
  <c r="N53" i="10" s="1"/>
  <c r="I67" i="10"/>
  <c r="N55" i="10" l="1"/>
  <c r="N61" i="10" s="1"/>
  <c r="N67" i="10" s="1"/>
  <c r="I71" i="10"/>
  <c r="O45" i="10"/>
  <c r="L55" i="10"/>
  <c r="O53" i="10" l="1"/>
  <c r="O55" i="10" s="1"/>
  <c r="O61" i="10" s="1"/>
  <c r="O67" i="10" s="1"/>
  <c r="J71" i="10"/>
  <c r="K71" i="10" s="1"/>
  <c r="P45" i="10"/>
  <c r="L61" i="10"/>
  <c r="P53" i="10" l="1"/>
  <c r="P55" i="10" s="1"/>
  <c r="P61" i="10" s="1"/>
  <c r="P67" i="10" s="1"/>
  <c r="L67" i="10"/>
  <c r="Q45" i="10"/>
  <c r="L71" i="10" l="1"/>
  <c r="Q53" i="10"/>
  <c r="Q55" i="10" s="1"/>
  <c r="Q61" i="10" s="1"/>
  <c r="Q67" i="10" s="1"/>
  <c r="R45" i="10"/>
  <c r="M71" i="10"/>
  <c r="N71" i="10" s="1"/>
  <c r="O71" i="10" s="1"/>
  <c r="P71" i="10" s="1"/>
  <c r="R53" i="10" l="1"/>
  <c r="R55" i="10" s="1"/>
  <c r="R61" i="10" s="1"/>
  <c r="Q71" i="10"/>
  <c r="S45" i="10"/>
  <c r="R67" i="10" l="1"/>
  <c r="S53" i="10"/>
  <c r="S55" i="10" s="1"/>
  <c r="S61" i="10" s="1"/>
  <c r="S67" i="10" l="1"/>
  <c r="R71" i="10"/>
  <c r="T45" i="10"/>
  <c r="S71" i="10" l="1"/>
  <c r="T53" i="10"/>
  <c r="T55" i="10" s="1"/>
  <c r="T61" i="10" s="1"/>
  <c r="U45" i="10" l="1"/>
  <c r="U53" i="10" s="1"/>
  <c r="U55" i="10" s="1"/>
  <c r="U61" i="10" s="1"/>
  <c r="U67" i="10" s="1"/>
  <c r="T67" i="10"/>
  <c r="V45" i="10" l="1"/>
  <c r="V53" i="10" s="1"/>
  <c r="V55" i="10" s="1"/>
  <c r="V61" i="10" s="1"/>
  <c r="V67" i="10" s="1"/>
  <c r="T71" i="10"/>
  <c r="U71" i="10" s="1"/>
  <c r="V71" i="10" l="1"/>
  <c r="W45" i="10"/>
  <c r="W53" i="10" s="1"/>
  <c r="W55" i="10" s="1"/>
  <c r="W61" i="10" s="1"/>
  <c r="W67" i="10" s="1"/>
  <c r="X45" i="10"/>
  <c r="X53" i="10" s="1"/>
  <c r="X55" i="10" s="1"/>
  <c r="X61" i="10" s="1"/>
  <c r="X67" i="10" s="1"/>
  <c r="W71" i="10" l="1"/>
  <c r="X71" i="10" s="1"/>
  <c r="Y45" i="10"/>
  <c r="Y53" i="10" s="1"/>
  <c r="Y55" i="10" s="1"/>
  <c r="Y61" i="10" s="1"/>
  <c r="Y67" i="10" s="1"/>
  <c r="Z45" i="10"/>
  <c r="Z53" i="10" s="1"/>
  <c r="Y71" i="10" l="1"/>
  <c r="AB45" i="10"/>
  <c r="AA73" i="10" s="1"/>
  <c r="AA74" i="10" l="1"/>
  <c r="Z55" i="10"/>
  <c r="AB53" i="10"/>
  <c r="Z61" i="10" l="1"/>
  <c r="AB55" i="10"/>
  <c r="Z67" i="10" l="1"/>
  <c r="AB69" i="10" s="1"/>
  <c r="AB61" i="10"/>
  <c r="AB67" i="10" l="1"/>
  <c r="Z71" i="10"/>
  <c r="AA71" i="10" l="1"/>
  <c r="AB71" i="10" s="1"/>
  <c r="AB68" i="10"/>
  <c r="AB76" i="10" s="1"/>
  <c r="AD76" i="10" s="1"/>
</calcChain>
</file>

<file path=xl/sharedStrings.xml><?xml version="1.0" encoding="utf-8"?>
<sst xmlns="http://schemas.openxmlformats.org/spreadsheetml/2006/main" count="160" uniqueCount="107">
  <si>
    <t>Premises</t>
  </si>
  <si>
    <t xml:space="preserve">Total </t>
  </si>
  <si>
    <t>unit</t>
  </si>
  <si>
    <t>SG&amp;A (Selling, general and administrative expenses)</t>
  </si>
  <si>
    <t>Cashflow</t>
  </si>
  <si>
    <t>a) Feasibility studies, costs of obtaining the permissions required</t>
  </si>
  <si>
    <t>Company:</t>
  </si>
  <si>
    <t>Project:</t>
  </si>
  <si>
    <t>Date:</t>
  </si>
  <si>
    <t>Sales / Revenue</t>
  </si>
  <si>
    <t>Total costs</t>
  </si>
  <si>
    <t>Cum. Cashflow</t>
  </si>
  <si>
    <t>NPV (net present value)</t>
  </si>
  <si>
    <t>EBIT (earnings before interest and taxes)</t>
  </si>
  <si>
    <t>WACC (weighted average cost of capital )</t>
  </si>
  <si>
    <t>CoS (cost of sales)</t>
  </si>
  <si>
    <t>Discounted value of Terminal value all investments</t>
  </si>
  <si>
    <t>Terminal value all investments</t>
  </si>
  <si>
    <t>Funding Gap</t>
  </si>
  <si>
    <t>Discounted Cashflow</t>
  </si>
  <si>
    <t>Income tax</t>
  </si>
  <si>
    <t>Changes in Net Working Capital</t>
  </si>
  <si>
    <t>Version:</t>
  </si>
  <si>
    <t>Mil Eur</t>
  </si>
  <si>
    <t>Cyprus Telecoms</t>
  </si>
  <si>
    <t>Investment costs(eligible)</t>
  </si>
  <si>
    <t>Beta</t>
  </si>
  <si>
    <t>Cost of Equity</t>
  </si>
  <si>
    <t>E/(D+E)</t>
  </si>
  <si>
    <t>Std Dev in Stock</t>
  </si>
  <si>
    <t>Cost of Debt</t>
  </si>
  <si>
    <t>Tax Rate</t>
  </si>
  <si>
    <t>After-tax Cost of Debt</t>
  </si>
  <si>
    <t>D/(D+E)</t>
  </si>
  <si>
    <t>Cost of Capital</t>
  </si>
  <si>
    <t>Cost of Capital (Euros)</t>
  </si>
  <si>
    <t>Costs of instruments</t>
  </si>
  <si>
    <t>Total depreciation</t>
  </si>
  <si>
    <t>c) Costs of acquisition / construction of infrastructure</t>
  </si>
  <si>
    <r>
      <rPr>
        <sz val="11"/>
        <rFont val="Calibri"/>
        <family val="2"/>
      </rPr>
      <t xml:space="preserve">     →</t>
    </r>
    <r>
      <rPr>
        <sz val="12.65"/>
        <rFont val="Calibri"/>
        <family val="2"/>
      </rPr>
      <t xml:space="preserve"> </t>
    </r>
    <r>
      <rPr>
        <sz val="11"/>
        <rFont val="Calibri"/>
        <family val="2"/>
        <scheme val="minor"/>
      </rPr>
      <t>Depreciation of infrastructure</t>
    </r>
  </si>
  <si>
    <t>b) Costs of equipment</t>
  </si>
  <si>
    <r>
      <rPr>
        <sz val="11"/>
        <rFont val="Calibri"/>
        <family val="2"/>
      </rPr>
      <t xml:space="preserve">     → </t>
    </r>
    <r>
      <rPr>
        <sz val="11"/>
        <rFont val="Calibri"/>
        <family val="2"/>
        <scheme val="minor"/>
      </rPr>
      <t>Depreciation of equipment</t>
    </r>
  </si>
  <si>
    <t>d) Costs of materials / supplies / utilities (electricity etc)</t>
  </si>
  <si>
    <t>Expected inflation rate in Euros =</t>
  </si>
  <si>
    <t>Expected inflation rate in US $ =</t>
  </si>
  <si>
    <t>Industry</t>
  </si>
  <si>
    <t>Marginal rate</t>
  </si>
  <si>
    <t># of Firms</t>
  </si>
  <si>
    <t>Tcom. Serv</t>
  </si>
  <si>
    <t>retail revenues</t>
  </si>
  <si>
    <t>wholesale revenues</t>
  </si>
  <si>
    <t>Weighted Average Cost of Capital (WACC)</t>
  </si>
  <si>
    <t>The justification consists in demonstrating that the internal company WACC results from the following formula:</t>
  </si>
  <si>
    <r>
      <t>Where, E = equity, D = debt,  r</t>
    </r>
    <r>
      <rPr>
        <sz val="11"/>
        <color theme="1"/>
        <rFont val="Calibri"/>
        <family val="2"/>
        <scheme val="minor"/>
      </rPr>
      <t>f = risk-free rate, β = equity beta, ERP = equity risk premium, DP = debt premium and T = tax rate</t>
    </r>
  </si>
  <si>
    <t>In addition, companies must also provide all the parameters in the formula above together with their sources and the methodology to determine them.</t>
  </si>
  <si>
    <t xml:space="preserve">We note that the use of the WACC formula above rules out the possibility to add a “top-up” risk factor to the discount rate to account for the specific characteristics of the project. </t>
  </si>
  <si>
    <t>For each of the parameters above, please insert your value of choice, describe your methodology and list your sources in table "WACC components" below. Your WACC is then automatically calculated in table "WACC calculation" at the bottom of this tab.</t>
  </si>
  <si>
    <t>WACC components</t>
  </si>
  <si>
    <t>Value</t>
  </si>
  <si>
    <t>Methodology</t>
  </si>
  <si>
    <t>Source(s)</t>
  </si>
  <si>
    <t>E = Equity</t>
  </si>
  <si>
    <t>D = Debt</t>
  </si>
  <si>
    <t>rf = Risk free rate</t>
  </si>
  <si>
    <t>Unlevered beta</t>
  </si>
  <si>
    <t>ERP = Equity Risk Premium</t>
  </si>
  <si>
    <t>DP = Debt premium</t>
  </si>
  <si>
    <t>T = Tax rate</t>
  </si>
  <si>
    <t>WACC calculation</t>
  </si>
  <si>
    <t>Result</t>
  </si>
  <si>
    <t>Formula</t>
  </si>
  <si>
    <t>β = equity beta</t>
  </si>
  <si>
    <t>Cost of Debt (after tax)</t>
  </si>
  <si>
    <t>WACC</t>
  </si>
  <si>
    <t>Template guidance</t>
  </si>
  <si>
    <t>General</t>
  </si>
  <si>
    <t>Tab "WACC"</t>
  </si>
  <si>
    <t>Tab "Project with State aid"</t>
  </si>
  <si>
    <t>Depreciation tabs</t>
  </si>
  <si>
    <t>Terminal value is calculated by default using the terminal value of book assets methodology.</t>
  </si>
  <si>
    <r>
      <rPr>
        <b/>
        <sz val="11"/>
        <rFont val="Calibri"/>
        <family val="2"/>
        <scheme val="minor"/>
      </rPr>
      <t>CoS (cost of sales)</t>
    </r>
    <r>
      <rPr>
        <sz val="11"/>
        <rFont val="Calibri"/>
        <family val="2"/>
        <scheme val="minor"/>
      </rPr>
      <t xml:space="preserve"> are the sum of depreciation, personnel costs, material costs and other costs and yield loss; all manufacturing related costs</t>
    </r>
  </si>
  <si>
    <r>
      <rPr>
        <b/>
        <sz val="11"/>
        <rFont val="Calibri"/>
        <family val="2"/>
        <scheme val="minor"/>
      </rPr>
      <t>SG&amp;A (selling, general and administrative expenses)</t>
    </r>
    <r>
      <rPr>
        <sz val="11"/>
        <rFont val="Calibri"/>
        <family val="2"/>
        <scheme val="minor"/>
      </rPr>
      <t xml:space="preserve"> are the sum based on CoS for all adminstrative costs (efforts for marketing and sales, factory planning, supply chain, IT, Finance and all other administrative efforts)</t>
    </r>
  </si>
  <si>
    <r>
      <t xml:space="preserve">Information/input is to be provided in the cells highlighted in </t>
    </r>
    <r>
      <rPr>
        <b/>
        <sz val="11"/>
        <rFont val="Calibri"/>
        <family val="2"/>
        <scheme val="minor"/>
      </rPr>
      <t>BLUE</t>
    </r>
    <r>
      <rPr>
        <sz val="11"/>
        <rFont val="Calibri"/>
        <family val="2"/>
        <scheme val="minor"/>
      </rPr>
      <t xml:space="preserve">. Built-in formulas and links are indicated in </t>
    </r>
    <r>
      <rPr>
        <b/>
        <sz val="11"/>
        <rFont val="Calibri"/>
        <family val="2"/>
        <scheme val="minor"/>
      </rPr>
      <t>ORANGE</t>
    </r>
    <r>
      <rPr>
        <sz val="11"/>
        <rFont val="Calibri"/>
        <family val="2"/>
        <scheme val="minor"/>
      </rPr>
      <t>. Cells highlighted in</t>
    </r>
    <r>
      <rPr>
        <b/>
        <sz val="11"/>
        <rFont val="Calibri"/>
        <family val="2"/>
        <scheme val="minor"/>
      </rPr>
      <t xml:space="preserve"> RED</t>
    </r>
    <r>
      <rPr>
        <sz val="11"/>
        <rFont val="Calibri"/>
        <family val="2"/>
        <scheme val="minor"/>
      </rPr>
      <t>, where the formulae are to be provided by companies.</t>
    </r>
  </si>
  <si>
    <t>e) Personnel / administrative costs including overheads</t>
  </si>
  <si>
    <t>f) Other costs / access costs / yield loss</t>
  </si>
  <si>
    <r>
      <t xml:space="preserve">Tab "Project with State aid", 
</t>
    </r>
    <r>
      <rPr>
        <b/>
        <sz val="11"/>
        <color theme="1"/>
        <rFont val="Calibri"/>
        <family val="2"/>
        <scheme val="minor"/>
      </rPr>
      <t>Total eligible costs</t>
    </r>
  </si>
  <si>
    <r>
      <t xml:space="preserve">Tab "Project with State aid",
</t>
    </r>
    <r>
      <rPr>
        <b/>
        <sz val="11"/>
        <color theme="1"/>
        <rFont val="Calibri"/>
        <family val="2"/>
        <scheme val="minor"/>
      </rPr>
      <t>Funding Gap</t>
    </r>
  </si>
  <si>
    <r>
      <t xml:space="preserve">Tab "Project with State aid"
</t>
    </r>
    <r>
      <rPr>
        <b/>
        <sz val="11"/>
        <color theme="1"/>
        <rFont val="Calibri"/>
        <family val="2"/>
        <scheme val="minor"/>
      </rPr>
      <t>WACC</t>
    </r>
  </si>
  <si>
    <t>Investment phase</t>
  </si>
  <si>
    <t>Commercialization phase</t>
  </si>
  <si>
    <t>Eligible costs are all costs for the construction, management and operation of a fixed broadband network over the investment period. The total eligible value is calculated automatically, taking into account the values introduced in lines 11 - 25, with the exception of the depreciation lines.</t>
  </si>
  <si>
    <t xml:space="preserve">     → Depreciation of equipment (years)</t>
  </si>
  <si>
    <t xml:space="preserve">     → Depreciation of infrastructure (years)</t>
  </si>
  <si>
    <t>The expectation is for companies to use their own internal WACC and to justify it. Alternatively you can use the predefined WACC.</t>
  </si>
  <si>
    <t>Start year</t>
  </si>
  <si>
    <t>During the investment phase, the depreciation is shown in the depreciation rows (15 and 19) only in the investment years, irrespective of how long the depreciation lasts for. Once the investment phase is over, any remaining depreciation belonging to the this phase is then added on to the commercialization depreciation and the investment depreciation rows are left empty.</t>
  </si>
  <si>
    <t>For commercialization, the depreciation is shown in rows 36 and 40 and captures the depreciation belonging to the commercialization phase, as well as any remaining depreciation from the first phase.</t>
  </si>
  <si>
    <t>For each of the three types of assets considered - infrastructure or equipment, depreciation tables are provided. The depreciation is calculated automatically, once the input data is inserted. The total depreciations flow through to the “Project with State aid" tab.</t>
  </si>
  <si>
    <t>Costs of infrastructure</t>
  </si>
  <si>
    <t>Depreciation periods</t>
  </si>
  <si>
    <r>
      <t xml:space="preserve">Tab "Project with State aid"
</t>
    </r>
    <r>
      <rPr>
        <b/>
        <sz val="11"/>
        <color theme="1"/>
        <rFont val="Calibri"/>
        <family val="2"/>
        <scheme val="minor"/>
      </rPr>
      <t>Depreciation period - infrastructure</t>
    </r>
  </si>
  <si>
    <r>
      <t xml:space="preserve">Tab "Project with State aid"
</t>
    </r>
    <r>
      <rPr>
        <b/>
        <sz val="11"/>
        <color theme="1"/>
        <rFont val="Calibri"/>
        <family val="2"/>
        <scheme val="minor"/>
      </rPr>
      <t>Depreciation period - equipment</t>
    </r>
  </si>
  <si>
    <r>
      <t xml:space="preserve">The </t>
    </r>
    <r>
      <rPr>
        <b/>
        <sz val="11"/>
        <rFont val="Calibri"/>
        <family val="2"/>
        <scheme val="minor"/>
      </rPr>
      <t>Funding Gap</t>
    </r>
    <r>
      <rPr>
        <sz val="11"/>
        <rFont val="Calibri"/>
        <family val="2"/>
        <scheme val="minor"/>
      </rPr>
      <t xml:space="preserve"> (FG) is calculated as the difference between the discounted cashflows and discounted terminal value. The funding gap should be lower than the total eligible costs. Public support is limited by the funding gap.</t>
    </r>
  </si>
  <si>
    <r>
      <t xml:space="preserve">Introduce the project WACC, either using the predefined value of </t>
    </r>
    <r>
      <rPr>
        <b/>
        <sz val="11"/>
        <rFont val="Calibri"/>
        <family val="2"/>
        <scheme val="minor"/>
      </rPr>
      <t>7.71%</t>
    </r>
    <r>
      <rPr>
        <sz val="11"/>
        <rFont val="Calibri"/>
        <family val="2"/>
        <scheme val="minor"/>
      </rPr>
      <t xml:space="preserve"> or calculating the internal company WACC (based on the template in the WACC tab).</t>
    </r>
  </si>
  <si>
    <r>
      <t xml:space="preserve">Companies have a choice between a predefined WACC of </t>
    </r>
    <r>
      <rPr>
        <b/>
        <sz val="11"/>
        <rFont val="Calibri"/>
        <family val="2"/>
        <scheme val="minor"/>
      </rPr>
      <t>7.71%</t>
    </r>
    <r>
      <rPr>
        <sz val="11"/>
        <rFont val="Calibri"/>
        <family val="2"/>
        <scheme val="minor"/>
      </rPr>
      <t xml:space="preserve"> and an internal WACC. The internal WACC is calculated automatically in tab “WACC”, on the basis of input which is to be provided by the companies. The resulting WACC (in the “WACC” tab) must then be linked to the "Project with State aid" tab, cell D14.</t>
    </r>
  </si>
  <si>
    <r>
      <rPr>
        <b/>
        <sz val="11"/>
        <rFont val="Calibri"/>
        <family val="2"/>
        <scheme val="minor"/>
      </rPr>
      <t>The depreciation period for infrastructure is fixed at 20 years</t>
    </r>
    <r>
      <rPr>
        <sz val="11"/>
        <rFont val="Calibri"/>
        <family val="2"/>
        <scheme val="minor"/>
      </rPr>
      <t>. The depreciation of infrastructure is calculated automatically.</t>
    </r>
  </si>
  <si>
    <t xml:space="preserve">Introduce the depreciation period for equipment. The depreciation of equipment is calculated automatically.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</si>
</sst>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3" formatCode="_(* #,##0.00_);_(* \(#,##0.00\);_(* &quot;-&quot;??_);_(@_)"/>
    <numFmt numFmtId="164" formatCode="_-* #,##0.00_-;\-* #,##0.00_-;_-* &quot;-&quot;??_-;_-@_-"/>
    <numFmt numFmtId="165" formatCode="#,##0_ ;[Red]\-#,##0\ "/>
    <numFmt numFmtId="166" formatCode="0_ ;[Red]\-0\ "/>
    <numFmt numFmtId="167" formatCode="0.0%"/>
    <numFmt numFmtId="168" formatCode="#,##0.0_ ;[Red]\-#,##0.0\ "/>
    <numFmt numFmtId="169" formatCode="#,##0.0_);[Red]\(#,##0.0\)"/>
    <numFmt numFmtId="170" formatCode="_-* #,##0_-;\-* #,##0_-;_-* &quot;-&quot;??_-;_-@_-"/>
    <numFmt numFmtId="171" formatCode="0_);[Red]\(0\)"/>
  </numFmts>
  <fonts count="30">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
      <b/>
      <sz val="14"/>
      <color theme="1"/>
      <name val="Calibri"/>
      <family val="2"/>
      <scheme val="minor"/>
    </font>
    <font>
      <b/>
      <sz val="11"/>
      <name val="Calibri"/>
      <family val="2"/>
      <scheme val="minor"/>
    </font>
    <font>
      <sz val="11"/>
      <name val="Calibri"/>
      <family val="2"/>
    </font>
    <font>
      <sz val="12.65"/>
      <name val="Calibri"/>
      <family val="2"/>
    </font>
    <font>
      <b/>
      <u/>
      <sz val="14"/>
      <color theme="1"/>
      <name val="Calibri"/>
      <family val="2"/>
      <scheme val="minor"/>
    </font>
    <font>
      <sz val="14"/>
      <color theme="1"/>
      <name val="Calibri"/>
      <family val="2"/>
      <scheme val="minor"/>
    </font>
    <font>
      <u/>
      <sz val="14"/>
      <color theme="1"/>
      <name val="Calibri"/>
      <family val="2"/>
      <scheme val="minor"/>
    </font>
    <font>
      <b/>
      <sz val="14"/>
      <name val="Calibri"/>
      <family val="2"/>
      <scheme val="minor"/>
    </font>
    <font>
      <sz val="12"/>
      <color theme="1"/>
      <name val="Calibri"/>
      <family val="2"/>
      <scheme val="minor"/>
    </font>
    <font>
      <i/>
      <sz val="9"/>
      <name val="Geneva"/>
      <family val="2"/>
      <charset val="1"/>
    </font>
    <font>
      <sz val="10"/>
      <color theme="1"/>
      <name val="Calibri"/>
      <family val="2"/>
      <scheme val="minor"/>
    </font>
    <font>
      <sz val="10"/>
      <name val="Calibri"/>
      <family val="2"/>
      <scheme val="minor"/>
    </font>
    <font>
      <i/>
      <sz val="10"/>
      <name val="Calibri"/>
      <family val="2"/>
      <scheme val="minor"/>
    </font>
    <font>
      <sz val="9"/>
      <name val="Geneva"/>
      <family val="2"/>
      <charset val="1"/>
    </font>
    <font>
      <sz val="8"/>
      <name val="Calibri"/>
      <family val="2"/>
      <scheme val="minor"/>
    </font>
    <font>
      <sz val="11"/>
      <color rgb="FFFF0000"/>
      <name val="Calibri"/>
      <family val="2"/>
      <scheme val="minor"/>
    </font>
    <font>
      <sz val="11"/>
      <color indexed="17"/>
      <name val="Calibri"/>
      <family val="2"/>
    </font>
    <font>
      <sz val="11"/>
      <color rgb="FF006100"/>
      <name val="Arial"/>
      <family val="2"/>
    </font>
    <font>
      <sz val="11"/>
      <color indexed="60"/>
      <name val="Calibri"/>
      <family val="2"/>
    </font>
    <font>
      <sz val="11"/>
      <color rgb="FF9C5700"/>
      <name val="Arial"/>
      <family val="2"/>
    </font>
    <font>
      <sz val="11"/>
      <color theme="1"/>
      <name val="Arial"/>
      <family val="2"/>
    </font>
    <font>
      <i/>
      <sz val="11"/>
      <color theme="1"/>
      <name val="Calibri"/>
      <family val="2"/>
      <scheme val="minor"/>
    </font>
    <font>
      <b/>
      <sz val="14"/>
      <color theme="1"/>
      <name val="Georgia"/>
      <family val="1"/>
    </font>
    <font>
      <b/>
      <u/>
      <sz val="11"/>
      <color theme="1"/>
      <name val="Calibri"/>
      <family val="2"/>
      <scheme val="minor"/>
    </font>
    <font>
      <u/>
      <sz val="10"/>
      <color theme="1"/>
      <name val="Calibri"/>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2"/>
        <bgColor indexed="64"/>
      </patternFill>
    </fill>
    <fill>
      <patternFill patternType="solid">
        <fgColor indexed="42"/>
      </patternFill>
    </fill>
    <fill>
      <patternFill patternType="solid">
        <fgColor indexed="43"/>
      </patternFill>
    </fill>
    <fill>
      <patternFill patternType="solid">
        <fgColor rgb="FF00B0F0"/>
        <bgColor indexed="64"/>
      </patternFill>
    </fill>
    <fill>
      <patternFill patternType="solid">
        <fgColor theme="2"/>
        <bgColor theme="0"/>
      </patternFill>
    </fill>
    <fill>
      <patternFill patternType="solid">
        <fgColor rgb="FF00B050"/>
        <bgColor indexed="64"/>
      </patternFill>
    </fill>
    <fill>
      <patternFill patternType="solid">
        <fgColor rgb="FFC00000"/>
        <bgColor indexed="64"/>
      </patternFill>
    </fill>
  </fills>
  <borders count="46">
    <border>
      <left/>
      <right/>
      <top/>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style="medium">
        <color indexed="64"/>
      </bottom>
      <diagonal/>
    </border>
    <border>
      <left/>
      <right style="thin">
        <color theme="0" tint="-0.34998626667073579"/>
      </right>
      <top/>
      <bottom/>
      <diagonal/>
    </border>
    <border>
      <left style="thin">
        <color theme="0" tint="-0.34998626667073579"/>
      </left>
      <right/>
      <top/>
      <bottom/>
      <diagonal/>
    </border>
    <border>
      <left/>
      <right style="thin">
        <color theme="0" tint="-0.34998626667073579"/>
      </right>
      <top style="thin">
        <color theme="0" tint="-0.34998626667073579"/>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theme="0" tint="-0.499984740745262"/>
      </bottom>
      <diagonal/>
    </border>
    <border>
      <left style="medium">
        <color indexed="64"/>
      </left>
      <right style="medium">
        <color indexed="64"/>
      </right>
      <top style="thin">
        <color theme="0" tint="-0.499984740745262"/>
      </top>
      <bottom style="thin">
        <color theme="0" tint="-0.499984740745262"/>
      </bottom>
      <diagonal/>
    </border>
    <border>
      <left style="medium">
        <color indexed="64"/>
      </left>
      <right style="medium">
        <color indexed="64"/>
      </right>
      <top style="thin">
        <color theme="0" tint="-0.499984740745262"/>
      </top>
      <bottom style="medium">
        <color indexed="64"/>
      </bottom>
      <diagonal/>
    </border>
    <border>
      <left style="thin">
        <color theme="0" tint="-0.499984740745262"/>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hair">
        <color auto="1"/>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tint="-0.34998626667073579"/>
      </right>
      <top style="thin">
        <color theme="0" tint="-0.499984740745262"/>
      </top>
      <bottom style="thin">
        <color theme="0" tint="-0.499984740745262"/>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
    <xf numFmtId="0" fontId="0" fillId="0" borderId="0"/>
    <xf numFmtId="0" fontId="1" fillId="0" borderId="0"/>
    <xf numFmtId="0" fontId="13" fillId="0" borderId="0"/>
    <xf numFmtId="9" fontId="13"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21" fillId="14" borderId="0" applyNumberFormat="0" applyBorder="0" applyAlignment="0" applyProtection="0"/>
    <xf numFmtId="0" fontId="23" fillId="15" borderId="0" applyNumberFormat="0" applyBorder="0" applyAlignment="0" applyProtection="0"/>
    <xf numFmtId="164" fontId="1" fillId="0" borderId="0" applyFont="0" applyFill="0" applyBorder="0" applyAlignment="0" applyProtection="0"/>
  </cellStyleXfs>
  <cellXfs count="193">
    <xf numFmtId="0" fontId="0" fillId="0" borderId="0" xfId="0"/>
    <xf numFmtId="0" fontId="0" fillId="0" borderId="0" xfId="0" applyAlignment="1">
      <alignment vertical="center"/>
    </xf>
    <xf numFmtId="0" fontId="0" fillId="0" borderId="0" xfId="0" applyAlignment="1">
      <alignment horizontal="center" vertical="center"/>
    </xf>
    <xf numFmtId="0" fontId="5" fillId="0" borderId="0" xfId="0" applyFont="1" applyAlignment="1">
      <alignment horizontal="centerContinuous" vertical="center"/>
    </xf>
    <xf numFmtId="0" fontId="0" fillId="0" borderId="6" xfId="0" applyBorder="1" applyAlignment="1">
      <alignment horizontal="center" vertical="center"/>
    </xf>
    <xf numFmtId="38" fontId="2" fillId="0" borderId="6" xfId="0" applyNumberFormat="1" applyFont="1" applyBorder="1" applyAlignment="1">
      <alignment horizontal="right" vertical="center"/>
    </xf>
    <xf numFmtId="0" fontId="2" fillId="3" borderId="2" xfId="0" applyFont="1" applyFill="1" applyBorder="1" applyAlignment="1">
      <alignment horizontal="center" vertical="center"/>
    </xf>
    <xf numFmtId="0" fontId="6" fillId="3" borderId="3" xfId="0" applyFont="1" applyFill="1" applyBorder="1" applyAlignment="1">
      <alignment vertical="center"/>
    </xf>
    <xf numFmtId="0" fontId="3" fillId="0" borderId="5" xfId="0" applyFont="1" applyBorder="1" applyAlignment="1">
      <alignment vertical="center"/>
    </xf>
    <xf numFmtId="0" fontId="6" fillId="3" borderId="2" xfId="0" applyFont="1" applyFill="1" applyBorder="1" applyAlignment="1">
      <alignment horizontal="center" vertical="center"/>
    </xf>
    <xf numFmtId="0" fontId="0" fillId="0" borderId="5" xfId="0" applyBorder="1" applyAlignment="1">
      <alignment vertical="center"/>
    </xf>
    <xf numFmtId="0" fontId="2" fillId="0" borderId="1" xfId="0" applyFont="1" applyBorder="1" applyAlignment="1">
      <alignment horizontal="center" vertical="center"/>
    </xf>
    <xf numFmtId="0" fontId="6" fillId="0" borderId="1" xfId="0" applyFont="1" applyBorder="1" applyAlignment="1">
      <alignment vertical="center"/>
    </xf>
    <xf numFmtId="0" fontId="2" fillId="3" borderId="2" xfId="0" applyFont="1" applyFill="1" applyBorder="1" applyAlignment="1">
      <alignment vertical="center"/>
    </xf>
    <xf numFmtId="0" fontId="6" fillId="3" borderId="2" xfId="0" applyFont="1" applyFill="1" applyBorder="1" applyAlignment="1">
      <alignment vertical="center"/>
    </xf>
    <xf numFmtId="0" fontId="5" fillId="0" borderId="0" xfId="0" applyFont="1" applyAlignment="1">
      <alignment horizontal="left" vertical="center"/>
    </xf>
    <xf numFmtId="0" fontId="2" fillId="3" borderId="11" xfId="0" applyFont="1" applyFill="1" applyBorder="1" applyAlignment="1">
      <alignment vertical="center"/>
    </xf>
    <xf numFmtId="0" fontId="6" fillId="3" borderId="11" xfId="0" applyFont="1" applyFill="1" applyBorder="1" applyAlignment="1">
      <alignment vertical="center"/>
    </xf>
    <xf numFmtId="165" fontId="0" fillId="0" borderId="0" xfId="0" applyNumberFormat="1" applyAlignment="1">
      <alignment vertical="center"/>
    </xf>
    <xf numFmtId="0" fontId="6" fillId="5" borderId="0" xfId="0" applyFont="1" applyFill="1" applyAlignment="1">
      <alignment vertical="center"/>
    </xf>
    <xf numFmtId="0" fontId="6" fillId="5" borderId="0" xfId="0" applyFont="1" applyFill="1" applyAlignment="1">
      <alignment horizontal="center" vertical="center"/>
    </xf>
    <xf numFmtId="165" fontId="0" fillId="6" borderId="0" xfId="0" applyNumberFormat="1" applyFill="1" applyAlignment="1">
      <alignment vertical="center"/>
    </xf>
    <xf numFmtId="0" fontId="2" fillId="3" borderId="1" xfId="0" applyFont="1" applyFill="1" applyBorder="1" applyAlignment="1">
      <alignment vertical="center"/>
    </xf>
    <xf numFmtId="0" fontId="9" fillId="0" borderId="0" xfId="0" applyFont="1" applyAlignment="1">
      <alignment vertical="center"/>
    </xf>
    <xf numFmtId="0" fontId="10" fillId="0" borderId="0" xfId="0" applyFont="1" applyAlignment="1">
      <alignment vertical="center"/>
    </xf>
    <xf numFmtId="0" fontId="10" fillId="4" borderId="0" xfId="0" applyFont="1" applyFill="1" applyAlignment="1">
      <alignment vertical="center"/>
    </xf>
    <xf numFmtId="0" fontId="11" fillId="0" borderId="9" xfId="0" applyFont="1" applyBorder="1" applyAlignment="1">
      <alignment vertical="center"/>
    </xf>
    <xf numFmtId="0" fontId="11" fillId="0" borderId="10" xfId="0" applyFont="1" applyBorder="1" applyAlignment="1">
      <alignment vertical="center"/>
    </xf>
    <xf numFmtId="0" fontId="10" fillId="7" borderId="0" xfId="0" applyFont="1" applyFill="1" applyAlignment="1">
      <alignment vertical="center"/>
    </xf>
    <xf numFmtId="0" fontId="2" fillId="4" borderId="0" xfId="0" applyFont="1" applyFill="1" applyAlignment="1">
      <alignment vertical="center"/>
    </xf>
    <xf numFmtId="38" fontId="0" fillId="0" borderId="0" xfId="0" applyNumberFormat="1" applyAlignment="1">
      <alignment vertical="center"/>
    </xf>
    <xf numFmtId="0" fontId="2" fillId="7" borderId="0" xfId="0" applyFont="1" applyFill="1" applyAlignment="1">
      <alignment vertical="center"/>
    </xf>
    <xf numFmtId="167" fontId="0" fillId="0" borderId="0" xfId="0" applyNumberFormat="1" applyAlignment="1">
      <alignment horizontal="left" vertical="center"/>
    </xf>
    <xf numFmtId="0" fontId="2" fillId="0" borderId="0" xfId="0" applyFont="1" applyAlignment="1">
      <alignment vertical="center"/>
    </xf>
    <xf numFmtId="165" fontId="2" fillId="0" borderId="0" xfId="0" applyNumberFormat="1" applyFont="1" applyAlignment="1">
      <alignment vertical="center"/>
    </xf>
    <xf numFmtId="0" fontId="3" fillId="0" borderId="0" xfId="0" applyFont="1" applyAlignment="1">
      <alignment vertical="center"/>
    </xf>
    <xf numFmtId="166" fontId="0" fillId="0" borderId="4" xfId="0" applyNumberFormat="1" applyBorder="1" applyAlignment="1">
      <alignment horizontal="center" vertical="center"/>
    </xf>
    <xf numFmtId="165" fontId="0" fillId="0" borderId="14" xfId="0" applyNumberFormat="1" applyBorder="1" applyAlignment="1">
      <alignment vertical="center"/>
    </xf>
    <xf numFmtId="0" fontId="10" fillId="4" borderId="14" xfId="0" applyFont="1" applyFill="1" applyBorder="1" applyAlignment="1">
      <alignment vertical="center"/>
    </xf>
    <xf numFmtId="0" fontId="17" fillId="0" borderId="21" xfId="2" applyFont="1" applyBorder="1" applyAlignment="1">
      <alignment horizontal="center" wrapText="1"/>
    </xf>
    <xf numFmtId="0" fontId="14" fillId="0" borderId="22" xfId="2" applyFont="1" applyBorder="1" applyAlignment="1">
      <alignment horizontal="center" wrapText="1"/>
    </xf>
    <xf numFmtId="0" fontId="17" fillId="0" borderId="19" xfId="2" applyFont="1" applyBorder="1" applyAlignment="1">
      <alignment horizontal="left" wrapText="1"/>
    </xf>
    <xf numFmtId="0" fontId="16" fillId="0" borderId="23" xfId="2" applyFont="1" applyBorder="1" applyAlignment="1">
      <alignment horizontal="left"/>
    </xf>
    <xf numFmtId="0" fontId="16" fillId="0" borderId="24" xfId="2" applyFont="1" applyBorder="1" applyAlignment="1">
      <alignment horizontal="center"/>
    </xf>
    <xf numFmtId="2" fontId="16" fillId="0" borderId="24" xfId="2" applyNumberFormat="1" applyFont="1" applyBorder="1" applyAlignment="1">
      <alignment horizontal="center"/>
    </xf>
    <xf numFmtId="10" fontId="15" fillId="0" borderId="24" xfId="3" applyNumberFormat="1" applyFont="1" applyBorder="1" applyAlignment="1">
      <alignment horizontal="center"/>
    </xf>
    <xf numFmtId="10" fontId="15" fillId="0" borderId="24" xfId="2" applyNumberFormat="1" applyFont="1" applyBorder="1" applyAlignment="1">
      <alignment horizontal="center"/>
    </xf>
    <xf numFmtId="0" fontId="4" fillId="0" borderId="26" xfId="0" applyFont="1" applyBorder="1" applyAlignment="1">
      <alignment vertical="center"/>
    </xf>
    <xf numFmtId="0" fontId="3" fillId="0" borderId="20" xfId="0" applyFont="1" applyBorder="1" applyAlignment="1">
      <alignment vertical="center"/>
    </xf>
    <xf numFmtId="0" fontId="0" fillId="0" borderId="20" xfId="0" applyBorder="1" applyAlignment="1">
      <alignment vertical="center"/>
    </xf>
    <xf numFmtId="0" fontId="3" fillId="0" borderId="28" xfId="0" applyFont="1" applyBorder="1" applyAlignment="1">
      <alignment horizontal="left" vertical="center"/>
    </xf>
    <xf numFmtId="168" fontId="2" fillId="8" borderId="30" xfId="0" applyNumberFormat="1" applyFont="1" applyFill="1" applyBorder="1" applyAlignment="1">
      <alignment vertical="center"/>
    </xf>
    <xf numFmtId="166" fontId="0" fillId="9" borderId="4" xfId="0" applyNumberFormat="1" applyFill="1" applyBorder="1" applyAlignment="1">
      <alignment horizontal="center" vertical="center"/>
    </xf>
    <xf numFmtId="10" fontId="18" fillId="12" borderId="34" xfId="0" applyNumberFormat="1" applyFont="1" applyFill="1" applyBorder="1"/>
    <xf numFmtId="10" fontId="18" fillId="12" borderId="35" xfId="0" applyNumberFormat="1" applyFont="1" applyFill="1" applyBorder="1"/>
    <xf numFmtId="169" fontId="0" fillId="0" borderId="0" xfId="0" applyNumberFormat="1" applyAlignment="1">
      <alignment vertical="center"/>
    </xf>
    <xf numFmtId="43" fontId="2" fillId="0" borderId="6" xfId="4" applyFont="1" applyBorder="1" applyAlignment="1">
      <alignment vertical="center"/>
    </xf>
    <xf numFmtId="43" fontId="0" fillId="11" borderId="4" xfId="4" applyFont="1" applyFill="1" applyBorder="1" applyAlignment="1">
      <alignment vertical="center"/>
    </xf>
    <xf numFmtId="43" fontId="0" fillId="2" borderId="4" xfId="4" applyFont="1" applyFill="1" applyBorder="1" applyAlignment="1">
      <alignment vertical="center"/>
    </xf>
    <xf numFmtId="43" fontId="0" fillId="2" borderId="5" xfId="4" applyFont="1" applyFill="1" applyBorder="1" applyAlignment="1">
      <alignment vertical="center"/>
    </xf>
    <xf numFmtId="43" fontId="0" fillId="0" borderId="14" xfId="4" applyFont="1" applyBorder="1" applyAlignment="1">
      <alignment vertical="center"/>
    </xf>
    <xf numFmtId="43" fontId="0" fillId="0" borderId="0" xfId="4" applyFont="1" applyAlignment="1">
      <alignment vertical="center"/>
    </xf>
    <xf numFmtId="43" fontId="0" fillId="11" borderId="14" xfId="4" applyFont="1" applyFill="1" applyBorder="1" applyAlignment="1">
      <alignment vertical="center"/>
    </xf>
    <xf numFmtId="43" fontId="0" fillId="11" borderId="0" xfId="4" applyFont="1" applyFill="1" applyAlignment="1">
      <alignment vertical="center"/>
    </xf>
    <xf numFmtId="43" fontId="0" fillId="11" borderId="5" xfId="4" applyFont="1" applyFill="1" applyBorder="1" applyAlignment="1">
      <alignment vertical="center"/>
    </xf>
    <xf numFmtId="43" fontId="0" fillId="0" borderId="13" xfId="4" applyFont="1" applyBorder="1" applyAlignment="1">
      <alignment vertical="center"/>
    </xf>
    <xf numFmtId="43" fontId="2" fillId="0" borderId="4" xfId="4" applyFont="1" applyBorder="1" applyAlignment="1">
      <alignment vertical="center"/>
    </xf>
    <xf numFmtId="43" fontId="10" fillId="7" borderId="0" xfId="4" applyFont="1" applyFill="1" applyAlignment="1">
      <alignment vertical="center"/>
    </xf>
    <xf numFmtId="43" fontId="10" fillId="7" borderId="13" xfId="4" applyFont="1" applyFill="1" applyBorder="1" applyAlignment="1">
      <alignment vertical="center"/>
    </xf>
    <xf numFmtId="43" fontId="0" fillId="0" borderId="15" xfId="4" applyFont="1" applyBorder="1" applyAlignment="1">
      <alignment vertical="center"/>
    </xf>
    <xf numFmtId="43" fontId="0" fillId="0" borderId="7" xfId="4" applyFont="1" applyBorder="1" applyAlignment="1">
      <alignment vertical="center"/>
    </xf>
    <xf numFmtId="43" fontId="6" fillId="5" borderId="0" xfId="4" applyFont="1" applyFill="1" applyAlignment="1">
      <alignment vertical="center"/>
    </xf>
    <xf numFmtId="43" fontId="2" fillId="3" borderId="2" xfId="4" applyFont="1" applyFill="1" applyBorder="1" applyAlignment="1">
      <alignment vertical="center"/>
    </xf>
    <xf numFmtId="43" fontId="2" fillId="0" borderId="1" xfId="4" applyFont="1" applyBorder="1" applyAlignment="1">
      <alignment vertical="center"/>
    </xf>
    <xf numFmtId="43" fontId="6" fillId="3" borderId="1" xfId="4" applyFont="1" applyFill="1" applyBorder="1" applyAlignment="1">
      <alignment vertical="center"/>
    </xf>
    <xf numFmtId="43" fontId="12" fillId="3" borderId="1" xfId="4" applyFont="1" applyFill="1" applyBorder="1" applyAlignment="1">
      <alignment vertical="center"/>
    </xf>
    <xf numFmtId="43" fontId="2" fillId="8" borderId="31" xfId="4" applyFont="1" applyFill="1" applyBorder="1" applyAlignment="1">
      <alignment vertical="center"/>
    </xf>
    <xf numFmtId="43" fontId="2" fillId="10" borderId="1" xfId="4" applyFont="1" applyFill="1" applyBorder="1" applyAlignment="1">
      <alignment vertical="center"/>
    </xf>
    <xf numFmtId="43" fontId="2" fillId="8" borderId="32" xfId="4" applyFont="1" applyFill="1" applyBorder="1" applyAlignment="1">
      <alignment vertical="center"/>
    </xf>
    <xf numFmtId="43" fontId="2" fillId="3" borderId="12" xfId="4" applyFont="1" applyFill="1" applyBorder="1" applyAlignment="1">
      <alignment vertical="center"/>
    </xf>
    <xf numFmtId="43" fontId="2" fillId="3" borderId="16" xfId="4" applyFont="1" applyFill="1" applyBorder="1" applyAlignment="1">
      <alignment vertical="center"/>
    </xf>
    <xf numFmtId="43" fontId="2" fillId="3" borderId="33" xfId="4" applyFont="1" applyFill="1" applyBorder="1" applyAlignment="1">
      <alignment vertical="center"/>
    </xf>
    <xf numFmtId="0" fontId="20" fillId="0" borderId="0" xfId="0" applyFont="1"/>
    <xf numFmtId="0" fontId="0" fillId="0" borderId="0" xfId="0" applyAlignment="1">
      <alignment horizontal="left"/>
    </xf>
    <xf numFmtId="0" fontId="0" fillId="0" borderId="0" xfId="0" applyAlignment="1">
      <alignment horizontal="center"/>
    </xf>
    <xf numFmtId="168" fontId="0" fillId="0" borderId="0" xfId="0" applyNumberFormat="1" applyAlignment="1">
      <alignment vertical="center"/>
    </xf>
    <xf numFmtId="0" fontId="22" fillId="0" borderId="0" xfId="6" applyFont="1" applyFill="1" applyBorder="1"/>
    <xf numFmtId="0" fontId="24" fillId="0" borderId="0" xfId="7" applyFont="1" applyFill="1" applyBorder="1"/>
    <xf numFmtId="49" fontId="25" fillId="0" borderId="0" xfId="0" applyNumberFormat="1" applyFont="1"/>
    <xf numFmtId="38" fontId="2" fillId="0" borderId="0" xfId="0" applyNumberFormat="1" applyFont="1" applyAlignment="1">
      <alignment horizontal="right" vertical="center"/>
    </xf>
    <xf numFmtId="0" fontId="2" fillId="16" borderId="36" xfId="0" applyFont="1" applyFill="1" applyBorder="1" applyAlignment="1">
      <alignment vertical="center"/>
    </xf>
    <xf numFmtId="0" fontId="0" fillId="16" borderId="37" xfId="0" applyFill="1" applyBorder="1" applyAlignment="1">
      <alignment vertical="center"/>
    </xf>
    <xf numFmtId="0" fontId="0" fillId="0" borderId="0" xfId="0" applyAlignment="1">
      <alignment horizontal="left" vertical="center"/>
    </xf>
    <xf numFmtId="0" fontId="2" fillId="0" borderId="4" xfId="0" applyFont="1" applyBorder="1" applyAlignment="1">
      <alignment horizontal="left" vertical="center"/>
    </xf>
    <xf numFmtId="0" fontId="2" fillId="0" borderId="4" xfId="0" applyFont="1" applyBorder="1" applyAlignment="1">
      <alignment horizontal="right" vertical="center"/>
    </xf>
    <xf numFmtId="0" fontId="2" fillId="0" borderId="0" xfId="0" applyFont="1" applyAlignment="1">
      <alignment horizontal="left" vertical="center"/>
    </xf>
    <xf numFmtId="0" fontId="2" fillId="0" borderId="0" xfId="0" applyFont="1"/>
    <xf numFmtId="0" fontId="26" fillId="0" borderId="4" xfId="0" applyFont="1" applyBorder="1" applyAlignment="1">
      <alignment horizontal="left" vertical="center"/>
    </xf>
    <xf numFmtId="170" fontId="2" fillId="0" borderId="0" xfId="8" applyNumberFormat="1" applyFont="1" applyFill="1" applyBorder="1" applyAlignment="1">
      <alignment vertical="center"/>
    </xf>
    <xf numFmtId="0" fontId="0" fillId="0" borderId="38" xfId="0" applyBorder="1"/>
    <xf numFmtId="0" fontId="2" fillId="0" borderId="4" xfId="0" applyFont="1" applyBorder="1" applyAlignment="1">
      <alignment horizontal="right"/>
    </xf>
    <xf numFmtId="0" fontId="0" fillId="0" borderId="4" xfId="0" applyBorder="1" applyAlignment="1">
      <alignment horizontal="left" vertical="center"/>
    </xf>
    <xf numFmtId="8" fontId="0" fillId="0" borderId="0" xfId="0" applyNumberFormat="1" applyAlignment="1">
      <alignment vertical="center"/>
    </xf>
    <xf numFmtId="0" fontId="0" fillId="13" borderId="42" xfId="0" applyFill="1" applyBorder="1" applyAlignment="1">
      <alignment horizontal="left" vertical="center"/>
    </xf>
    <xf numFmtId="0" fontId="0" fillId="13" borderId="42" xfId="0" applyFill="1" applyBorder="1" applyAlignment="1">
      <alignment horizontal="left" vertical="center" wrapText="1"/>
    </xf>
    <xf numFmtId="0" fontId="0" fillId="0" borderId="0" xfId="0" applyAlignment="1">
      <alignment vertical="center" wrapText="1"/>
    </xf>
    <xf numFmtId="43" fontId="0" fillId="4" borderId="4" xfId="4" applyFont="1" applyFill="1" applyBorder="1" applyAlignment="1">
      <alignment vertical="center"/>
    </xf>
    <xf numFmtId="43" fontId="0" fillId="4" borderId="0" xfId="4" applyFont="1" applyFill="1" applyAlignment="1">
      <alignment vertical="center"/>
    </xf>
    <xf numFmtId="0" fontId="0" fillId="4" borderId="4" xfId="4" applyNumberFormat="1" applyFont="1" applyFill="1" applyBorder="1" applyAlignment="1">
      <alignment vertical="center"/>
    </xf>
    <xf numFmtId="43" fontId="0" fillId="4" borderId="5" xfId="4" applyFont="1" applyFill="1" applyBorder="1" applyAlignment="1">
      <alignment vertical="center"/>
    </xf>
    <xf numFmtId="43" fontId="0" fillId="4" borderId="14" xfId="4" applyFont="1" applyFill="1" applyBorder="1" applyAlignment="1">
      <alignment vertical="center"/>
    </xf>
    <xf numFmtId="0" fontId="0" fillId="4" borderId="5" xfId="4" applyNumberFormat="1" applyFont="1" applyFill="1" applyBorder="1" applyAlignment="1">
      <alignment vertical="center"/>
    </xf>
    <xf numFmtId="43" fontId="2" fillId="3" borderId="6" xfId="4" applyFont="1" applyFill="1" applyBorder="1" applyAlignment="1">
      <alignment vertical="center"/>
    </xf>
    <xf numFmtId="43" fontId="0" fillId="3" borderId="5" xfId="4" applyFont="1" applyFill="1" applyBorder="1" applyAlignment="1">
      <alignment vertical="center"/>
    </xf>
    <xf numFmtId="43" fontId="0" fillId="3" borderId="2" xfId="4" applyFont="1" applyFill="1" applyBorder="1" applyAlignment="1">
      <alignment vertical="center"/>
    </xf>
    <xf numFmtId="43" fontId="2" fillId="4" borderId="2" xfId="4" applyFont="1" applyFill="1" applyBorder="1" applyAlignment="1">
      <alignment vertical="center"/>
    </xf>
    <xf numFmtId="164" fontId="0" fillId="4" borderId="4" xfId="8" applyFont="1" applyFill="1" applyBorder="1"/>
    <xf numFmtId="9" fontId="0" fillId="4" borderId="4" xfId="5" applyFont="1" applyFill="1" applyBorder="1"/>
    <xf numFmtId="164" fontId="0" fillId="3" borderId="4" xfId="8" applyFont="1" applyFill="1" applyBorder="1"/>
    <xf numFmtId="10" fontId="2" fillId="3" borderId="4" xfId="5" applyNumberFormat="1" applyFont="1" applyFill="1" applyBorder="1"/>
    <xf numFmtId="9" fontId="0" fillId="3" borderId="4" xfId="5" applyFont="1" applyFill="1" applyBorder="1"/>
    <xf numFmtId="170" fontId="0" fillId="4" borderId="4" xfId="8" applyNumberFormat="1" applyFont="1" applyFill="1" applyBorder="1" applyAlignment="1">
      <alignment vertical="center"/>
    </xf>
    <xf numFmtId="0" fontId="0" fillId="4" borderId="4" xfId="0" applyFill="1" applyBorder="1" applyAlignment="1">
      <alignment vertical="center" wrapText="1"/>
    </xf>
    <xf numFmtId="9" fontId="0" fillId="4" borderId="4" xfId="0" applyNumberFormat="1" applyFill="1" applyBorder="1" applyAlignment="1">
      <alignment vertical="center"/>
    </xf>
    <xf numFmtId="0" fontId="0" fillId="4" borderId="4" xfId="0" applyFill="1" applyBorder="1" applyAlignment="1">
      <alignment vertical="center"/>
    </xf>
    <xf numFmtId="43" fontId="0" fillId="4" borderId="7" xfId="4" applyFont="1" applyFill="1" applyBorder="1" applyAlignment="1">
      <alignment vertical="center"/>
    </xf>
    <xf numFmtId="0" fontId="11" fillId="0" borderId="0" xfId="0" applyFont="1" applyAlignment="1">
      <alignment vertical="center"/>
    </xf>
    <xf numFmtId="1" fontId="10" fillId="0" borderId="0" xfId="0" applyNumberFormat="1" applyFont="1" applyAlignment="1">
      <alignment horizontal="left" vertical="center"/>
    </xf>
    <xf numFmtId="0" fontId="0" fillId="0" borderId="6" xfId="0" applyBorder="1" applyAlignment="1">
      <alignment vertical="center"/>
    </xf>
    <xf numFmtId="0" fontId="0" fillId="0" borderId="7" xfId="0" applyBorder="1" applyAlignment="1">
      <alignment vertical="center"/>
    </xf>
    <xf numFmtId="0" fontId="2" fillId="0" borderId="5" xfId="0" applyFont="1" applyBorder="1" applyAlignment="1">
      <alignment vertical="center"/>
    </xf>
    <xf numFmtId="0" fontId="2" fillId="0" borderId="7" xfId="0" applyFont="1" applyBorder="1" applyAlignment="1">
      <alignment vertical="center"/>
    </xf>
    <xf numFmtId="0" fontId="2" fillId="0" borderId="6" xfId="0" applyFont="1" applyBorder="1" applyAlignment="1">
      <alignment horizontal="center" vertical="center"/>
    </xf>
    <xf numFmtId="0" fontId="0" fillId="0" borderId="5" xfId="0" applyBorder="1" applyAlignment="1">
      <alignment horizontal="left"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3" xfId="0" applyFont="1" applyBorder="1" applyAlignment="1">
      <alignment vertical="center"/>
    </xf>
    <xf numFmtId="0" fontId="4" fillId="0" borderId="0" xfId="0" applyFont="1" applyAlignment="1">
      <alignment vertical="center"/>
    </xf>
    <xf numFmtId="0" fontId="6" fillId="0" borderId="3" xfId="0" applyFont="1" applyBorder="1" applyAlignment="1">
      <alignment vertical="center"/>
    </xf>
    <xf numFmtId="43" fontId="0" fillId="4" borderId="13" xfId="4" applyFont="1" applyFill="1" applyBorder="1" applyAlignment="1">
      <alignment vertical="center"/>
    </xf>
    <xf numFmtId="0" fontId="0" fillId="0" borderId="29" xfId="0" applyBorder="1" applyAlignment="1">
      <alignment vertical="center"/>
    </xf>
    <xf numFmtId="171" fontId="0" fillId="4" borderId="44" xfId="0" applyNumberFormat="1" applyFill="1" applyBorder="1" applyAlignment="1">
      <alignment vertical="center"/>
    </xf>
    <xf numFmtId="0" fontId="0" fillId="0" borderId="44" xfId="0" applyBorder="1" applyAlignment="1">
      <alignment vertical="center"/>
    </xf>
    <xf numFmtId="165" fontId="3" fillId="4" borderId="44" xfId="0" applyNumberFormat="1" applyFont="1" applyFill="1" applyBorder="1" applyAlignment="1">
      <alignment vertical="center"/>
    </xf>
    <xf numFmtId="10" fontId="3" fillId="4" borderId="45" xfId="0" applyNumberFormat="1" applyFont="1" applyFill="1" applyBorder="1" applyAlignment="1">
      <alignment vertical="center"/>
    </xf>
    <xf numFmtId="166" fontId="2" fillId="0" borderId="4" xfId="0" applyNumberFormat="1" applyFont="1" applyBorder="1" applyAlignment="1">
      <alignment horizontal="center" vertical="center"/>
    </xf>
    <xf numFmtId="0" fontId="10" fillId="4" borderId="8" xfId="0" applyFont="1" applyFill="1" applyBorder="1" applyAlignment="1">
      <alignment horizontal="left" vertical="center"/>
    </xf>
    <xf numFmtId="0" fontId="10" fillId="4" borderId="8" xfId="0" applyFont="1" applyFill="1" applyBorder="1" applyAlignment="1">
      <alignment horizontal="left" vertical="center" wrapText="1"/>
    </xf>
    <xf numFmtId="14" fontId="10" fillId="4" borderId="8" xfId="0" applyNumberFormat="1" applyFont="1" applyFill="1" applyBorder="1" applyAlignment="1">
      <alignment horizontal="left" vertical="center"/>
    </xf>
    <xf numFmtId="1" fontId="10" fillId="4" borderId="8" xfId="0" applyNumberFormat="1" applyFont="1" applyFill="1" applyBorder="1" applyAlignment="1">
      <alignment horizontal="left" vertical="center"/>
    </xf>
    <xf numFmtId="168" fontId="2" fillId="8" borderId="30" xfId="0" applyNumberFormat="1" applyFont="1" applyFill="1" applyBorder="1" applyAlignment="1">
      <alignment vertical="center" wrapText="1"/>
    </xf>
    <xf numFmtId="0" fontId="28" fillId="0" borderId="25" xfId="0" applyFont="1" applyBorder="1" applyAlignment="1">
      <alignment vertical="center"/>
    </xf>
    <xf numFmtId="0" fontId="6" fillId="0" borderId="20" xfId="0" applyFont="1" applyBorder="1" applyAlignment="1">
      <alignment vertical="center"/>
    </xf>
    <xf numFmtId="0" fontId="6" fillId="0" borderId="27" xfId="0" applyFont="1" applyBorder="1" applyAlignment="1">
      <alignment horizontal="left" vertical="center"/>
    </xf>
    <xf numFmtId="165" fontId="2" fillId="18" borderId="12" xfId="0" applyNumberFormat="1" applyFont="1" applyFill="1" applyBorder="1" applyAlignment="1">
      <alignment vertical="center"/>
    </xf>
    <xf numFmtId="165" fontId="2" fillId="18" borderId="18" xfId="0" applyNumberFormat="1" applyFont="1" applyFill="1" applyBorder="1" applyAlignment="1">
      <alignment vertical="center"/>
    </xf>
    <xf numFmtId="43" fontId="5" fillId="18" borderId="12" xfId="4" applyFont="1" applyFill="1" applyBorder="1" applyAlignment="1">
      <alignment vertical="center"/>
    </xf>
    <xf numFmtId="43" fontId="0" fillId="3" borderId="4" xfId="4" applyFont="1" applyFill="1" applyBorder="1" applyAlignment="1">
      <alignment vertical="center"/>
    </xf>
    <xf numFmtId="43" fontId="0" fillId="3" borderId="7" xfId="4" applyFont="1" applyFill="1" applyBorder="1" applyAlignment="1">
      <alignment vertical="center"/>
    </xf>
    <xf numFmtId="43" fontId="0" fillId="3" borderId="4" xfId="4" applyFont="1" applyFill="1" applyBorder="1" applyAlignment="1">
      <alignment horizontal="left" vertical="center" indent="2"/>
    </xf>
    <xf numFmtId="43" fontId="2" fillId="19" borderId="2" xfId="4" applyFont="1" applyFill="1" applyBorder="1" applyAlignment="1">
      <alignment vertical="center"/>
    </xf>
    <xf numFmtId="165" fontId="3" fillId="3" borderId="44" xfId="0" applyNumberFormat="1" applyFont="1" applyFill="1" applyBorder="1" applyAlignment="1">
      <alignment vertical="center"/>
    </xf>
    <xf numFmtId="0" fontId="29" fillId="0" borderId="9" xfId="0" applyFont="1" applyBorder="1" applyAlignment="1">
      <alignment vertical="center"/>
    </xf>
    <xf numFmtId="0" fontId="15" fillId="4" borderId="8" xfId="0" applyFont="1" applyFill="1" applyBorder="1" applyAlignment="1">
      <alignment horizontal="left" vertical="center"/>
    </xf>
    <xf numFmtId="0" fontId="29" fillId="0" borderId="10" xfId="0" applyFont="1" applyBorder="1" applyAlignment="1">
      <alignment vertical="center"/>
    </xf>
    <xf numFmtId="0" fontId="15" fillId="4" borderId="8" xfId="0" applyFont="1" applyFill="1" applyBorder="1" applyAlignment="1">
      <alignment horizontal="left" vertical="center" wrapText="1"/>
    </xf>
    <xf numFmtId="14" fontId="15" fillId="4" borderId="8" xfId="0" applyNumberFormat="1" applyFont="1" applyFill="1" applyBorder="1" applyAlignment="1">
      <alignment horizontal="left" vertical="center"/>
    </xf>
    <xf numFmtId="1" fontId="15" fillId="4" borderId="8" xfId="0" applyNumberFormat="1" applyFont="1" applyFill="1" applyBorder="1" applyAlignment="1">
      <alignment horizontal="left" vertical="center"/>
    </xf>
    <xf numFmtId="0" fontId="3" fillId="13" borderId="39" xfId="0" applyFont="1" applyFill="1" applyBorder="1" applyAlignment="1">
      <alignment horizontal="left" vertical="center" wrapText="1"/>
    </xf>
    <xf numFmtId="0" fontId="3" fillId="13" borderId="40" xfId="0" applyFont="1" applyFill="1" applyBorder="1" applyAlignment="1">
      <alignment horizontal="left" vertical="center" wrapText="1"/>
    </xf>
    <xf numFmtId="0" fontId="3" fillId="13" borderId="41" xfId="0" applyFont="1" applyFill="1" applyBorder="1" applyAlignment="1">
      <alignment horizontal="left" vertical="center" wrapText="1"/>
    </xf>
    <xf numFmtId="0" fontId="0" fillId="13" borderId="39" xfId="0" applyFill="1" applyBorder="1" applyAlignment="1">
      <alignment horizontal="left" vertical="center" wrapText="1"/>
    </xf>
    <xf numFmtId="0" fontId="0" fillId="13" borderId="40" xfId="0" applyFill="1" applyBorder="1" applyAlignment="1">
      <alignment horizontal="left" vertical="center"/>
    </xf>
    <xf numFmtId="0" fontId="0" fillId="13" borderId="41" xfId="0" applyFill="1" applyBorder="1" applyAlignment="1">
      <alignment horizontal="left" vertical="center"/>
    </xf>
    <xf numFmtId="0" fontId="3" fillId="17" borderId="39" xfId="0" applyFont="1" applyFill="1" applyBorder="1" applyAlignment="1">
      <alignment horizontal="left" vertical="center" wrapText="1"/>
    </xf>
    <xf numFmtId="0" fontId="3" fillId="17" borderId="40" xfId="0" applyFont="1" applyFill="1" applyBorder="1" applyAlignment="1">
      <alignment horizontal="left" vertical="center" wrapText="1"/>
    </xf>
    <xf numFmtId="0" fontId="3" fillId="17" borderId="41" xfId="0" applyFont="1" applyFill="1" applyBorder="1" applyAlignment="1">
      <alignment horizontal="left" vertical="center" wrapText="1"/>
    </xf>
    <xf numFmtId="0" fontId="0" fillId="13" borderId="40" xfId="0" applyFill="1" applyBorder="1" applyAlignment="1">
      <alignment horizontal="left" vertical="center" wrapText="1"/>
    </xf>
    <xf numFmtId="0" fontId="0" fillId="13" borderId="41" xfId="0" applyFill="1" applyBorder="1" applyAlignment="1">
      <alignment horizontal="left" vertical="center" wrapText="1"/>
    </xf>
    <xf numFmtId="0" fontId="27" fillId="13" borderId="39" xfId="0" applyFont="1" applyFill="1" applyBorder="1" applyAlignment="1">
      <alignment horizontal="left" vertical="center"/>
    </xf>
    <xf numFmtId="0" fontId="27" fillId="13" borderId="40" xfId="0" applyFont="1" applyFill="1" applyBorder="1" applyAlignment="1">
      <alignment horizontal="left" vertical="center"/>
    </xf>
    <xf numFmtId="0" fontId="27" fillId="13" borderId="41" xfId="0" applyFont="1" applyFill="1" applyBorder="1" applyAlignment="1">
      <alignment horizontal="left" vertical="center"/>
    </xf>
    <xf numFmtId="0" fontId="6" fillId="0" borderId="2" xfId="0" applyFont="1" applyBorder="1" applyAlignment="1">
      <alignment horizontal="left" vertical="center"/>
    </xf>
    <xf numFmtId="0" fontId="6" fillId="0" borderId="11" xfId="0" applyFont="1" applyBorder="1" applyAlignment="1">
      <alignment horizontal="left" vertical="center"/>
    </xf>
    <xf numFmtId="43" fontId="2" fillId="3" borderId="2" xfId="4" applyFont="1" applyFill="1" applyBorder="1" applyAlignment="1">
      <alignment horizontal="center" vertical="center"/>
    </xf>
    <xf numFmtId="43" fontId="2" fillId="3" borderId="1" xfId="4" applyFont="1" applyFill="1" applyBorder="1" applyAlignment="1">
      <alignment horizontal="center" vertical="center"/>
    </xf>
    <xf numFmtId="43" fontId="2" fillId="3" borderId="43" xfId="4" applyFont="1" applyFill="1" applyBorder="1" applyAlignment="1">
      <alignment horizontal="center" vertical="center"/>
    </xf>
    <xf numFmtId="0" fontId="2" fillId="18" borderId="16" xfId="0" applyFont="1" applyFill="1" applyBorder="1" applyAlignment="1">
      <alignment horizontal="center" vertical="center"/>
    </xf>
    <xf numFmtId="0" fontId="2" fillId="18" borderId="17" xfId="0" applyFont="1" applyFill="1" applyBorder="1" applyAlignment="1">
      <alignment horizontal="center" vertical="center"/>
    </xf>
    <xf numFmtId="0" fontId="2" fillId="18" borderId="18" xfId="0" applyFont="1" applyFill="1" applyBorder="1" applyAlignment="1">
      <alignment horizontal="center" vertical="center"/>
    </xf>
    <xf numFmtId="0" fontId="0" fillId="0" borderId="0" xfId="0" applyAlignment="1">
      <alignment horizontal="left" vertical="top" wrapText="1"/>
    </xf>
    <xf numFmtId="0" fontId="18" fillId="0" borderId="16" xfId="0" applyFont="1" applyBorder="1" applyAlignment="1">
      <alignment horizontal="center" wrapText="1"/>
    </xf>
    <xf numFmtId="0" fontId="18" fillId="0" borderId="18" xfId="0" applyFont="1" applyBorder="1" applyAlignment="1">
      <alignment horizontal="center" wrapText="1"/>
    </xf>
  </cellXfs>
  <cellStyles count="9">
    <cellStyle name="Comma" xfId="4" builtinId="3"/>
    <cellStyle name="Comma 2" xfId="8" xr:uid="{97887B89-8246-4921-A1E8-38A5D8ECD789}"/>
    <cellStyle name="Good 2" xfId="6" xr:uid="{F3F7B2E1-83CC-40A1-ACB8-B5E1BD03CD9F}"/>
    <cellStyle name="Neutral 2" xfId="7" xr:uid="{D0C4ED34-52E5-487D-9181-1C9610AB1AF1}"/>
    <cellStyle name="Normal" xfId="0" builtinId="0"/>
    <cellStyle name="Normal 2" xfId="2" xr:uid="{8B8F4D92-5D71-4C55-B0A1-BA086053E5CF}"/>
    <cellStyle name="Normal 3" xfId="1" xr:uid="{00000000-0005-0000-0000-000001000000}"/>
    <cellStyle name="Percent" xfId="5" builtinId="5"/>
    <cellStyle name="Percent 2" xfId="3" xr:uid="{909F2924-C9FD-4CF9-AFB7-838B6DCD069C}"/>
  </cellStyles>
  <dxfs count="3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9193"/>
      <color rgb="FFE23EDA"/>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0</xdr:col>
      <xdr:colOff>1571618</xdr:colOff>
      <xdr:row>11</xdr:row>
      <xdr:rowOff>174630</xdr:rowOff>
    </xdr:from>
    <xdr:ext cx="4018847" cy="51026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E675D02C-2156-4882-8B0E-033359EDC4A2}"/>
                </a:ext>
              </a:extLst>
            </xdr:cNvPr>
            <xdr:cNvSpPr txBox="1"/>
          </xdr:nvSpPr>
          <xdr:spPr>
            <a:xfrm>
              <a:off x="1571618" y="2323470"/>
              <a:ext cx="4018847" cy="510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it-IT" sz="1100" i="1">
                      <a:solidFill>
                        <a:schemeClr val="tx1"/>
                      </a:solidFill>
                      <a:effectLst/>
                      <a:latin typeface="Cambria Math" panose="02040503050406030204" pitchFamily="18" charset="0"/>
                      <a:ea typeface="+mn-ea"/>
                      <a:cs typeface="+mn-cs"/>
                    </a:rPr>
                    <m:t>𝑊𝐴𝐶𝐶</m:t>
                  </m:r>
                  <m:r>
                    <a:rPr lang="en-GB"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it-IT" sz="1100" i="1">
                          <a:solidFill>
                            <a:schemeClr val="tx1"/>
                          </a:solidFill>
                          <a:effectLst/>
                          <a:latin typeface="Cambria Math" panose="02040503050406030204" pitchFamily="18" charset="0"/>
                          <a:ea typeface="+mn-ea"/>
                          <a:cs typeface="+mn-cs"/>
                        </a:rPr>
                        <m:t>𝐸</m:t>
                      </m:r>
                    </m:num>
                    <m:den>
                      <m:r>
                        <a:rPr lang="it-IT" sz="1100" i="1">
                          <a:solidFill>
                            <a:schemeClr val="tx1"/>
                          </a:solidFill>
                          <a:effectLst/>
                          <a:latin typeface="Cambria Math" panose="02040503050406030204" pitchFamily="18" charset="0"/>
                          <a:ea typeface="+mn-ea"/>
                          <a:cs typeface="+mn-cs"/>
                        </a:rPr>
                        <m:t>𝐷</m:t>
                      </m:r>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𝐸</m:t>
                      </m:r>
                    </m:den>
                  </m:f>
                  <m:r>
                    <a:rPr lang="en-GB" sz="1100" i="1">
                      <a:solidFill>
                        <a:schemeClr val="tx1"/>
                      </a:solidFill>
                      <a:effectLst/>
                      <a:latin typeface="Cambria Math" panose="02040503050406030204" pitchFamily="18" charset="0"/>
                      <a:ea typeface="+mn-ea"/>
                      <a:cs typeface="+mn-cs"/>
                    </a:rPr>
                    <m:t>∗</m:t>
                  </m:r>
                  <m:d>
                    <m:dPr>
                      <m:ctrlPr>
                        <a:rPr lang="en-US" sz="110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it-IT" sz="1100" i="1">
                              <a:solidFill>
                                <a:schemeClr val="tx1"/>
                              </a:solidFill>
                              <a:effectLst/>
                              <a:latin typeface="Cambria Math" panose="02040503050406030204" pitchFamily="18" charset="0"/>
                              <a:ea typeface="+mn-ea"/>
                              <a:cs typeface="+mn-cs"/>
                            </a:rPr>
                            <m:t>𝑟</m:t>
                          </m:r>
                        </m:e>
                        <m:sub>
                          <m:r>
                            <a:rPr lang="it-IT" sz="1100" i="1">
                              <a:solidFill>
                                <a:schemeClr val="tx1"/>
                              </a:solidFill>
                              <a:effectLst/>
                              <a:latin typeface="Cambria Math" panose="02040503050406030204" pitchFamily="18" charset="0"/>
                              <a:ea typeface="+mn-ea"/>
                              <a:cs typeface="+mn-cs"/>
                            </a:rPr>
                            <m:t>𝑓</m:t>
                          </m:r>
                        </m:sub>
                      </m:sSub>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𝛽</m:t>
                      </m:r>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𝐸𝑅𝑃</m:t>
                      </m:r>
                    </m:e>
                  </m:d>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it-IT" sz="1100" i="1">
                          <a:solidFill>
                            <a:schemeClr val="tx1"/>
                          </a:solidFill>
                          <a:effectLst/>
                          <a:latin typeface="Cambria Math" panose="02040503050406030204" pitchFamily="18" charset="0"/>
                          <a:ea typeface="+mn-ea"/>
                          <a:cs typeface="+mn-cs"/>
                        </a:rPr>
                        <m:t>𝐷</m:t>
                      </m:r>
                    </m:num>
                    <m:den>
                      <m:r>
                        <a:rPr lang="it-IT" sz="1100" i="1">
                          <a:solidFill>
                            <a:schemeClr val="tx1"/>
                          </a:solidFill>
                          <a:effectLst/>
                          <a:latin typeface="Cambria Math" panose="02040503050406030204" pitchFamily="18" charset="0"/>
                          <a:ea typeface="+mn-ea"/>
                          <a:cs typeface="+mn-cs"/>
                        </a:rPr>
                        <m:t>𝐷</m:t>
                      </m:r>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𝐸</m:t>
                      </m:r>
                    </m:den>
                  </m:f>
                </m:oMath>
              </a14:m>
              <a:r>
                <a:rPr lang="en-GB" sz="1100">
                  <a:solidFill>
                    <a:schemeClr val="tx1"/>
                  </a:solidFill>
                  <a:effectLst/>
                  <a:latin typeface="+mn-lt"/>
                  <a:ea typeface="+mn-ea"/>
                  <a:cs typeface="+mn-cs"/>
                </a:rPr>
                <a:t>*(</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it-IT" sz="1100" i="1">
                          <a:solidFill>
                            <a:schemeClr val="tx1"/>
                          </a:solidFill>
                          <a:effectLst/>
                          <a:latin typeface="Cambria Math" panose="02040503050406030204" pitchFamily="18" charset="0"/>
                          <a:ea typeface="+mn-ea"/>
                          <a:cs typeface="+mn-cs"/>
                        </a:rPr>
                        <m:t>𝑟</m:t>
                      </m:r>
                    </m:e>
                    <m:sub>
                      <m:r>
                        <a:rPr lang="it-IT" sz="1100" i="1">
                          <a:solidFill>
                            <a:schemeClr val="tx1"/>
                          </a:solidFill>
                          <a:effectLst/>
                          <a:latin typeface="Cambria Math" panose="02040503050406030204" pitchFamily="18" charset="0"/>
                          <a:ea typeface="+mn-ea"/>
                          <a:cs typeface="+mn-cs"/>
                        </a:rPr>
                        <m:t>𝑓</m:t>
                      </m:r>
                    </m:sub>
                  </m:sSub>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𝐷𝑃</m:t>
                  </m:r>
                  <m:r>
                    <a:rPr lang="en-GB" sz="1100" i="1">
                      <a:solidFill>
                        <a:schemeClr val="tx1"/>
                      </a:solidFill>
                      <a:effectLst/>
                      <a:latin typeface="Cambria Math" panose="02040503050406030204" pitchFamily="18" charset="0"/>
                      <a:ea typeface="+mn-ea"/>
                      <a:cs typeface="+mn-cs"/>
                    </a:rPr>
                    <m:t>)∗(1−</m:t>
                  </m:r>
                  <m:r>
                    <a:rPr lang="it-IT" sz="1100" i="1">
                      <a:solidFill>
                        <a:schemeClr val="tx1"/>
                      </a:solidFill>
                      <a:effectLst/>
                      <a:latin typeface="Cambria Math" panose="02040503050406030204" pitchFamily="18" charset="0"/>
                      <a:ea typeface="+mn-ea"/>
                      <a:cs typeface="+mn-cs"/>
                    </a:rPr>
                    <m:t>𝑇</m:t>
                  </m:r>
                  <m:r>
                    <a:rPr lang="en-GB" sz="1100" i="1">
                      <a:solidFill>
                        <a:schemeClr val="tx1"/>
                      </a:solidFill>
                      <a:effectLst/>
                      <a:latin typeface="Cambria Math" panose="02040503050406030204" pitchFamily="18" charset="0"/>
                      <a:ea typeface="+mn-ea"/>
                      <a:cs typeface="+mn-cs"/>
                    </a:rPr>
                    <m:t>)</m:t>
                  </m:r>
                </m:oMath>
              </a14:m>
              <a:endParaRPr lang="en-US" sz="1100">
                <a:solidFill>
                  <a:schemeClr val="tx1"/>
                </a:solidFill>
                <a:effectLst/>
                <a:latin typeface="+mn-lt"/>
                <a:ea typeface="+mn-ea"/>
                <a:cs typeface="+mn-cs"/>
              </a:endParaRPr>
            </a:p>
            <a:p>
              <a:endParaRPr lang="en-US" sz="1100"/>
            </a:p>
          </xdr:txBody>
        </xdr:sp>
      </mc:Choice>
      <mc:Fallback xmlns="">
        <xdr:sp macro="" textlink="">
          <xdr:nvSpPr>
            <xdr:cNvPr id="2" name="TextBox 1">
              <a:extLst>
                <a:ext uri="{FF2B5EF4-FFF2-40B4-BE49-F238E27FC236}">
                  <a16:creationId xmlns:a16="http://schemas.microsoft.com/office/drawing/2014/main" id="{E675D02C-2156-4882-8B0E-033359EDC4A2}"/>
                </a:ext>
              </a:extLst>
            </xdr:cNvPr>
            <xdr:cNvSpPr txBox="1"/>
          </xdr:nvSpPr>
          <xdr:spPr>
            <a:xfrm>
              <a:off x="1571618" y="2323470"/>
              <a:ext cx="4018847" cy="510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it-IT" sz="1100" i="0">
                  <a:solidFill>
                    <a:schemeClr val="tx1"/>
                  </a:solidFill>
                  <a:effectLst/>
                  <a:latin typeface="Cambria Math" panose="02040503050406030204" pitchFamily="18" charset="0"/>
                  <a:ea typeface="+mn-ea"/>
                  <a:cs typeface="+mn-cs"/>
                </a:rPr>
                <a:t>𝑊𝐴𝐶𝐶</a:t>
              </a:r>
              <a:r>
                <a:rPr lang="en-GB" sz="1100" i="0">
                  <a:solidFill>
                    <a:schemeClr val="tx1"/>
                  </a:solidFill>
                  <a:effectLst/>
                  <a:latin typeface="Cambria Math" panose="02040503050406030204" pitchFamily="18" charset="0"/>
                  <a:ea typeface="+mn-ea"/>
                  <a:cs typeface="+mn-cs"/>
                </a:rPr>
                <a:t>= </a:t>
              </a:r>
              <a:r>
                <a:rPr lang="it-IT" sz="1100" i="0">
                  <a:solidFill>
                    <a:schemeClr val="tx1"/>
                  </a:solidFill>
                  <a:effectLst/>
                  <a:latin typeface="Cambria Math" panose="02040503050406030204" pitchFamily="18" charset="0"/>
                  <a:ea typeface="+mn-ea"/>
                  <a:cs typeface="+mn-cs"/>
                </a:rPr>
                <a:t> 𝐸</a:t>
              </a:r>
              <a:r>
                <a:rPr lang="en-US"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𝐷</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𝐸</a:t>
              </a:r>
              <a:r>
                <a:rPr lang="en-US" sz="110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𝑟</a:t>
              </a:r>
              <a:r>
                <a:rPr lang="en-US" sz="1100" i="0">
                  <a:solidFill>
                    <a:schemeClr val="tx1"/>
                  </a:solidFill>
                  <a:effectLst/>
                  <a:latin typeface="Cambria Math" panose="02040503050406030204" pitchFamily="18" charset="0"/>
                  <a:ea typeface="+mn-ea"/>
                  <a:cs typeface="+mn-cs"/>
                </a:rPr>
                <a:t>_</a:t>
              </a:r>
              <a:r>
                <a:rPr lang="it-IT" sz="1100" i="0">
                  <a:solidFill>
                    <a:schemeClr val="tx1"/>
                  </a:solidFill>
                  <a:effectLst/>
                  <a:latin typeface="Cambria Math" panose="02040503050406030204" pitchFamily="18" charset="0"/>
                  <a:ea typeface="+mn-ea"/>
                  <a:cs typeface="+mn-cs"/>
                </a:rPr>
                <a:t>𝑓</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𝛽</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𝐸𝑅𝑃)</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𝐷</a:t>
              </a:r>
              <a:r>
                <a:rPr lang="en-US"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𝐷</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𝐸</a:t>
              </a:r>
              <a:r>
                <a:rPr lang="en-US" sz="1100" i="0">
                  <a:solidFill>
                    <a:schemeClr val="tx1"/>
                  </a:solidFill>
                  <a:effectLst/>
                  <a:latin typeface="Cambria Math" panose="02040503050406030204" pitchFamily="18" charset="0"/>
                  <a:ea typeface="+mn-ea"/>
                  <a:cs typeface="+mn-cs"/>
                </a:rPr>
                <a:t>)</a:t>
              </a:r>
              <a:r>
                <a:rPr lang="en-GB" sz="1100">
                  <a:solidFill>
                    <a:schemeClr val="tx1"/>
                  </a:solidFill>
                  <a:effectLst/>
                  <a:latin typeface="+mn-lt"/>
                  <a:ea typeface="+mn-ea"/>
                  <a:cs typeface="+mn-cs"/>
                </a:rPr>
                <a:t>*(</a:t>
              </a:r>
              <a:r>
                <a:rPr lang="it-IT" sz="1100" i="0">
                  <a:solidFill>
                    <a:schemeClr val="tx1"/>
                  </a:solidFill>
                  <a:effectLst/>
                  <a:latin typeface="Cambria Math" panose="02040503050406030204" pitchFamily="18" charset="0"/>
                  <a:ea typeface="+mn-ea"/>
                  <a:cs typeface="+mn-cs"/>
                </a:rPr>
                <a:t>𝑟</a:t>
              </a:r>
              <a:r>
                <a:rPr lang="en-US" sz="1100" i="0">
                  <a:solidFill>
                    <a:schemeClr val="tx1"/>
                  </a:solidFill>
                  <a:effectLst/>
                  <a:latin typeface="Cambria Math" panose="02040503050406030204" pitchFamily="18" charset="0"/>
                  <a:ea typeface="+mn-ea"/>
                  <a:cs typeface="+mn-cs"/>
                </a:rPr>
                <a:t>_</a:t>
              </a:r>
              <a:r>
                <a:rPr lang="it-IT" sz="1100" i="0">
                  <a:solidFill>
                    <a:schemeClr val="tx1"/>
                  </a:solidFill>
                  <a:effectLst/>
                  <a:latin typeface="Cambria Math" panose="02040503050406030204" pitchFamily="18" charset="0"/>
                  <a:ea typeface="+mn-ea"/>
                  <a:cs typeface="+mn-cs"/>
                </a:rPr>
                <a:t>𝑓</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𝐷𝑃</a:t>
              </a:r>
              <a:r>
                <a:rPr lang="en-GB" sz="1100" i="0">
                  <a:solidFill>
                    <a:schemeClr val="tx1"/>
                  </a:solidFill>
                  <a:effectLst/>
                  <a:latin typeface="Cambria Math" panose="02040503050406030204" pitchFamily="18" charset="0"/>
                  <a:ea typeface="+mn-ea"/>
                  <a:cs typeface="+mn-cs"/>
                </a:rPr>
                <a:t>)∗(1−</a:t>
              </a:r>
              <a:r>
                <a:rPr lang="it-IT" sz="1100" i="0">
                  <a:solidFill>
                    <a:schemeClr val="tx1"/>
                  </a:solidFill>
                  <a:effectLst/>
                  <a:latin typeface="Cambria Math" panose="02040503050406030204" pitchFamily="18" charset="0"/>
                  <a:ea typeface="+mn-ea"/>
                  <a:cs typeface="+mn-cs"/>
                </a:rPr>
                <a:t>𝑇</a:t>
              </a:r>
              <a:r>
                <a:rPr lang="en-GB" sz="1100" i="0">
                  <a:solidFill>
                    <a:schemeClr val="tx1"/>
                  </a:solidFill>
                  <a:effectLst/>
                  <a:latin typeface="Cambria Math" panose="02040503050406030204" pitchFamily="18" charset="0"/>
                  <a:ea typeface="+mn-ea"/>
                  <a:cs typeface="+mn-cs"/>
                </a:rPr>
                <a:t>)</a:t>
              </a:r>
              <a:endParaRPr lang="en-US" sz="1100">
                <a:solidFill>
                  <a:schemeClr val="tx1"/>
                </a:solidFill>
                <a:effectLst/>
                <a:latin typeface="+mn-lt"/>
                <a:ea typeface="+mn-ea"/>
                <a:cs typeface="+mn-cs"/>
              </a:endParaRPr>
            </a:p>
            <a:p>
              <a:endParaRPr lang="en-US" sz="1100"/>
            </a:p>
          </xdr:txBody>
        </xdr:sp>
      </mc:Fallback>
    </mc:AlternateContent>
    <xdr:clientData/>
  </xdr:oneCellAnchor>
  <xdr:oneCellAnchor>
    <xdr:from>
      <xdr:col>2</xdr:col>
      <xdr:colOff>1051719</xdr:colOff>
      <xdr:row>43</xdr:row>
      <xdr:rowOff>154780</xdr:rowOff>
    </xdr:from>
    <xdr:ext cx="1476375" cy="287258"/>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02AB160-31CD-44F9-8F35-FC47F02228EC}"/>
                </a:ext>
              </a:extLst>
            </xdr:cNvPr>
            <xdr:cNvSpPr txBox="1"/>
          </xdr:nvSpPr>
          <xdr:spPr>
            <a:xfrm>
              <a:off x="4412139" y="9253060"/>
              <a:ext cx="1476375"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d>
                      <m:dPr>
                        <m:ctrlPr>
                          <a:rPr lang="en-US" sz="110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it-IT" sz="1100" i="1">
                                <a:solidFill>
                                  <a:schemeClr val="tx1"/>
                                </a:solidFill>
                                <a:effectLst/>
                                <a:latin typeface="Cambria Math" panose="02040503050406030204" pitchFamily="18" charset="0"/>
                                <a:ea typeface="+mn-ea"/>
                                <a:cs typeface="+mn-cs"/>
                              </a:rPr>
                              <m:t>𝑟</m:t>
                            </m:r>
                          </m:e>
                          <m:sub>
                            <m:r>
                              <a:rPr lang="it-IT" sz="1100" i="1">
                                <a:solidFill>
                                  <a:schemeClr val="tx1"/>
                                </a:solidFill>
                                <a:effectLst/>
                                <a:latin typeface="Cambria Math" panose="02040503050406030204" pitchFamily="18" charset="0"/>
                                <a:ea typeface="+mn-ea"/>
                                <a:cs typeface="+mn-cs"/>
                              </a:rPr>
                              <m:t>𝑓</m:t>
                            </m:r>
                          </m:sub>
                        </m:sSub>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𝛽</m:t>
                        </m:r>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𝐸𝑅𝑃</m:t>
                        </m:r>
                      </m:e>
                    </m:d>
                  </m:oMath>
                </m:oMathPara>
              </a14:m>
              <a:endParaRPr lang="en-US" sz="1100">
                <a:latin typeface="+mn-lt"/>
              </a:endParaRPr>
            </a:p>
          </xdr:txBody>
        </xdr:sp>
      </mc:Choice>
      <mc:Fallback xmlns="">
        <xdr:sp macro="" textlink="">
          <xdr:nvSpPr>
            <xdr:cNvPr id="3" name="TextBox 2">
              <a:extLst>
                <a:ext uri="{FF2B5EF4-FFF2-40B4-BE49-F238E27FC236}">
                  <a16:creationId xmlns:a16="http://schemas.microsoft.com/office/drawing/2014/main" id="{702AB160-31CD-44F9-8F35-FC47F02228EC}"/>
                </a:ext>
              </a:extLst>
            </xdr:cNvPr>
            <xdr:cNvSpPr txBox="1"/>
          </xdr:nvSpPr>
          <xdr:spPr>
            <a:xfrm>
              <a:off x="4412139" y="9253060"/>
              <a:ext cx="1476375"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𝑟</a:t>
              </a:r>
              <a:r>
                <a:rPr lang="en-US" sz="1100" i="0">
                  <a:solidFill>
                    <a:schemeClr val="tx1"/>
                  </a:solidFill>
                  <a:effectLst/>
                  <a:latin typeface="Cambria Math" panose="02040503050406030204" pitchFamily="18" charset="0"/>
                  <a:ea typeface="+mn-ea"/>
                  <a:cs typeface="+mn-cs"/>
                </a:rPr>
                <a:t>_</a:t>
              </a:r>
              <a:r>
                <a:rPr lang="it-IT" sz="1100" i="0">
                  <a:solidFill>
                    <a:schemeClr val="tx1"/>
                  </a:solidFill>
                  <a:effectLst/>
                  <a:latin typeface="Cambria Math" panose="02040503050406030204" pitchFamily="18" charset="0"/>
                  <a:ea typeface="+mn-ea"/>
                  <a:cs typeface="+mn-cs"/>
                </a:rPr>
                <a:t>𝑓</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𝛽</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𝐸𝑅𝑃)</a:t>
              </a:r>
              <a:endParaRPr lang="en-US" sz="1100">
                <a:latin typeface="+mn-lt"/>
              </a:endParaRPr>
            </a:p>
          </xdr:txBody>
        </xdr:sp>
      </mc:Fallback>
    </mc:AlternateContent>
    <xdr:clientData/>
  </xdr:oneCellAnchor>
  <xdr:oneCellAnchor>
    <xdr:from>
      <xdr:col>3</xdr:col>
      <xdr:colOff>11906</xdr:colOff>
      <xdr:row>47</xdr:row>
      <xdr:rowOff>154781</xdr:rowOff>
    </xdr:from>
    <xdr:ext cx="1369218" cy="321469"/>
    <mc:AlternateContent xmlns:mc="http://schemas.openxmlformats.org/markup-compatibility/2006" xmlns:a14="http://schemas.microsoft.com/office/drawing/2010/main">
      <mc:Choice Requires="a14">
        <xdr:sp macro="" textlink="">
          <xdr:nvSpPr>
            <xdr:cNvPr id="4" name="TextBox 2">
              <a:extLst>
                <a:ext uri="{FF2B5EF4-FFF2-40B4-BE49-F238E27FC236}">
                  <a16:creationId xmlns:a16="http://schemas.microsoft.com/office/drawing/2014/main" id="{EC927B97-7B68-4569-91BB-FC0052B091C3}"/>
                </a:ext>
              </a:extLst>
            </xdr:cNvPr>
            <xdr:cNvSpPr txBox="1"/>
          </xdr:nvSpPr>
          <xdr:spPr>
            <a:xfrm>
              <a:off x="4423886" y="9984581"/>
              <a:ext cx="1369218" cy="321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it-IT" sz="1100" i="1">
                          <a:solidFill>
                            <a:schemeClr val="tx1"/>
                          </a:solidFill>
                          <a:effectLst/>
                          <a:latin typeface="Cambria Math" panose="02040503050406030204" pitchFamily="18" charset="0"/>
                          <a:ea typeface="+mn-ea"/>
                          <a:cs typeface="+mn-cs"/>
                        </a:rPr>
                        <m:t>𝑟</m:t>
                      </m:r>
                    </m:e>
                    <m:sub>
                      <m:r>
                        <a:rPr lang="it-IT" sz="1100" i="1">
                          <a:solidFill>
                            <a:schemeClr val="tx1"/>
                          </a:solidFill>
                          <a:effectLst/>
                          <a:latin typeface="Cambria Math" panose="02040503050406030204" pitchFamily="18" charset="0"/>
                          <a:ea typeface="+mn-ea"/>
                          <a:cs typeface="+mn-cs"/>
                        </a:rPr>
                        <m:t>𝑓</m:t>
                      </m:r>
                    </m:sub>
                  </m:sSub>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𝐷𝑃</m:t>
                  </m:r>
                  <m:r>
                    <a:rPr lang="en-GB" sz="1100" i="1">
                      <a:solidFill>
                        <a:schemeClr val="tx1"/>
                      </a:solidFill>
                      <a:effectLst/>
                      <a:latin typeface="Cambria Math" panose="02040503050406030204" pitchFamily="18" charset="0"/>
                      <a:ea typeface="+mn-ea"/>
                      <a:cs typeface="+mn-cs"/>
                    </a:rPr>
                    <m:t>)∗(1−</m:t>
                  </m:r>
                  <m:r>
                    <a:rPr lang="it-IT" sz="1100" i="1">
                      <a:solidFill>
                        <a:schemeClr val="tx1"/>
                      </a:solidFill>
                      <a:effectLst/>
                      <a:latin typeface="Cambria Math" panose="02040503050406030204" pitchFamily="18" charset="0"/>
                      <a:ea typeface="+mn-ea"/>
                      <a:cs typeface="+mn-cs"/>
                    </a:rPr>
                    <m:t>𝑇</m:t>
                  </m:r>
                  <m:r>
                    <a:rPr lang="en-GB" sz="1100" i="1">
                      <a:solidFill>
                        <a:schemeClr val="tx1"/>
                      </a:solidFill>
                      <a:effectLst/>
                      <a:latin typeface="Cambria Math" panose="02040503050406030204" pitchFamily="18" charset="0"/>
                      <a:ea typeface="+mn-ea"/>
                      <a:cs typeface="+mn-cs"/>
                    </a:rPr>
                    <m:t>)</m:t>
                  </m:r>
                </m:oMath>
              </a14:m>
              <a:endParaRPr lang="en-US" sz="1100">
                <a:solidFill>
                  <a:schemeClr val="tx1"/>
                </a:solidFill>
                <a:effectLst/>
                <a:latin typeface="+mn-lt"/>
                <a:ea typeface="+mn-ea"/>
                <a:cs typeface="+mn-cs"/>
              </a:endParaRPr>
            </a:p>
            <a:p>
              <a:pPr algn="l"/>
              <a:endParaRPr lang="en-US" sz="1100">
                <a:latin typeface="+mn-lt"/>
              </a:endParaRPr>
            </a:p>
          </xdr:txBody>
        </xdr:sp>
      </mc:Choice>
      <mc:Fallback xmlns="">
        <xdr:sp macro="" textlink="">
          <xdr:nvSpPr>
            <xdr:cNvPr id="4" name="TextBox 2">
              <a:extLst>
                <a:ext uri="{FF2B5EF4-FFF2-40B4-BE49-F238E27FC236}">
                  <a16:creationId xmlns:a16="http://schemas.microsoft.com/office/drawing/2014/main" id="{EC927B97-7B68-4569-91BB-FC0052B091C3}"/>
                </a:ext>
              </a:extLst>
            </xdr:cNvPr>
            <xdr:cNvSpPr txBox="1"/>
          </xdr:nvSpPr>
          <xdr:spPr>
            <a:xfrm>
              <a:off x="4423886" y="9984581"/>
              <a:ext cx="1369218" cy="321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a:t>
              </a:r>
              <a:r>
                <a:rPr lang="it-IT" sz="1100" i="0">
                  <a:solidFill>
                    <a:schemeClr val="tx1"/>
                  </a:solidFill>
                  <a:effectLst/>
                  <a:latin typeface="Cambria Math" panose="02040503050406030204" pitchFamily="18" charset="0"/>
                  <a:ea typeface="+mn-ea"/>
                  <a:cs typeface="+mn-cs"/>
                </a:rPr>
                <a:t>𝑟</a:t>
              </a:r>
              <a:r>
                <a:rPr lang="en-US" sz="1100" i="0">
                  <a:solidFill>
                    <a:schemeClr val="tx1"/>
                  </a:solidFill>
                  <a:effectLst/>
                  <a:latin typeface="Cambria Math" panose="02040503050406030204" pitchFamily="18" charset="0"/>
                  <a:ea typeface="+mn-ea"/>
                  <a:cs typeface="+mn-cs"/>
                </a:rPr>
                <a:t>_</a:t>
              </a:r>
              <a:r>
                <a:rPr lang="it-IT" sz="1100" i="0">
                  <a:solidFill>
                    <a:schemeClr val="tx1"/>
                  </a:solidFill>
                  <a:effectLst/>
                  <a:latin typeface="Cambria Math" panose="02040503050406030204" pitchFamily="18" charset="0"/>
                  <a:ea typeface="+mn-ea"/>
                  <a:cs typeface="+mn-cs"/>
                </a:rPr>
                <a:t>𝑓</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𝐷𝑃</a:t>
              </a:r>
              <a:r>
                <a:rPr lang="en-GB" sz="1100" i="0">
                  <a:solidFill>
                    <a:schemeClr val="tx1"/>
                  </a:solidFill>
                  <a:effectLst/>
                  <a:latin typeface="Cambria Math" panose="02040503050406030204" pitchFamily="18" charset="0"/>
                  <a:ea typeface="+mn-ea"/>
                  <a:cs typeface="+mn-cs"/>
                </a:rPr>
                <a:t>)∗(1−</a:t>
              </a:r>
              <a:r>
                <a:rPr lang="it-IT" sz="1100" i="0">
                  <a:solidFill>
                    <a:schemeClr val="tx1"/>
                  </a:solidFill>
                  <a:effectLst/>
                  <a:latin typeface="Cambria Math" panose="02040503050406030204" pitchFamily="18" charset="0"/>
                  <a:ea typeface="+mn-ea"/>
                  <a:cs typeface="+mn-cs"/>
                </a:rPr>
                <a:t>𝑇</a:t>
              </a:r>
              <a:r>
                <a:rPr lang="en-GB" sz="1100" i="0">
                  <a:solidFill>
                    <a:schemeClr val="tx1"/>
                  </a:solidFill>
                  <a:effectLst/>
                  <a:latin typeface="Cambria Math" panose="02040503050406030204" pitchFamily="18" charset="0"/>
                  <a:ea typeface="+mn-ea"/>
                  <a:cs typeface="+mn-cs"/>
                </a:rPr>
                <a:t>)</a:t>
              </a:r>
              <a:endParaRPr lang="en-US" sz="1100">
                <a:solidFill>
                  <a:schemeClr val="tx1"/>
                </a:solidFill>
                <a:effectLst/>
                <a:latin typeface="+mn-lt"/>
                <a:ea typeface="+mn-ea"/>
                <a:cs typeface="+mn-cs"/>
              </a:endParaRPr>
            </a:p>
            <a:p>
              <a:pPr algn="l"/>
              <a:endParaRPr lang="en-US" sz="1100">
                <a:latin typeface="+mn-lt"/>
              </a:endParaRPr>
            </a:p>
          </xdr:txBody>
        </xdr:sp>
      </mc:Fallback>
    </mc:AlternateContent>
    <xdr:clientData/>
  </xdr:oneCellAnchor>
  <xdr:oneCellAnchor>
    <xdr:from>
      <xdr:col>2</xdr:col>
      <xdr:colOff>631032</xdr:colOff>
      <xdr:row>41</xdr:row>
      <xdr:rowOff>59531</xdr:rowOff>
    </xdr:from>
    <xdr:ext cx="3428999" cy="408125"/>
    <mc:AlternateContent xmlns:mc="http://schemas.openxmlformats.org/markup-compatibility/2006" xmlns:a14="http://schemas.microsoft.com/office/drawing/2010/main">
      <mc:Choice Requires="a14">
        <xdr:sp macro="" textlink="">
          <xdr:nvSpPr>
            <xdr:cNvPr id="5" name="TextBox 2">
              <a:extLst>
                <a:ext uri="{FF2B5EF4-FFF2-40B4-BE49-F238E27FC236}">
                  <a16:creationId xmlns:a16="http://schemas.microsoft.com/office/drawing/2014/main" id="{8015DF45-F474-4A34-AFFF-E52F22AA76D6}"/>
                </a:ext>
              </a:extLst>
            </xdr:cNvPr>
            <xdr:cNvSpPr txBox="1"/>
          </xdr:nvSpPr>
          <xdr:spPr>
            <a:xfrm>
              <a:off x="4006692" y="8792051"/>
              <a:ext cx="3428999" cy="40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it-IT" sz="1100" i="1">
                        <a:solidFill>
                          <a:schemeClr val="tx1"/>
                        </a:solidFill>
                        <a:effectLst/>
                        <a:latin typeface="Cambria Math" panose="02040503050406030204" pitchFamily="18" charset="0"/>
                        <a:ea typeface="+mn-ea"/>
                        <a:cs typeface="+mn-cs"/>
                      </a:rPr>
                      <m:t>𝛽</m:t>
                    </m:r>
                    <m:r>
                      <a:rPr lang="en-GB" sz="1100" i="1">
                        <a:solidFill>
                          <a:schemeClr val="tx1"/>
                        </a:solidFill>
                        <a:effectLst/>
                        <a:latin typeface="Cambria Math" panose="02040503050406030204" pitchFamily="18" charset="0"/>
                        <a:ea typeface="+mn-ea"/>
                        <a:cs typeface="+mn-cs"/>
                      </a:rPr>
                      <m:t>=</m:t>
                    </m:r>
                    <m:r>
                      <a:rPr lang="fr-FR" sz="1100" b="0" i="1">
                        <a:solidFill>
                          <a:schemeClr val="tx1"/>
                        </a:solidFill>
                        <a:effectLst/>
                        <a:latin typeface="Cambria Math" panose="02040503050406030204" pitchFamily="18" charset="0"/>
                        <a:ea typeface="+mn-ea"/>
                        <a:cs typeface="+mn-cs"/>
                      </a:rPr>
                      <m:t>𝑈𝑛𝑙𝑒𝑣𝑒𝑟𝑒𝑑</m:t>
                    </m:r>
                    <m:r>
                      <a:rPr lang="fr-FR" sz="1100" b="0" i="1">
                        <a:solidFill>
                          <a:schemeClr val="tx1"/>
                        </a:solidFill>
                        <a:effectLst/>
                        <a:latin typeface="Cambria Math" panose="02040503050406030204" pitchFamily="18" charset="0"/>
                        <a:ea typeface="+mn-ea"/>
                        <a:cs typeface="+mn-cs"/>
                      </a:rPr>
                      <m:t> </m:t>
                    </m:r>
                    <m:r>
                      <a:rPr lang="fr-FR" sz="1100" b="0" i="1">
                        <a:solidFill>
                          <a:schemeClr val="tx1"/>
                        </a:solidFill>
                        <a:effectLst/>
                        <a:latin typeface="Cambria Math" panose="02040503050406030204" pitchFamily="18" charset="0"/>
                        <a:ea typeface="+mn-ea"/>
                        <a:cs typeface="+mn-cs"/>
                      </a:rPr>
                      <m:t>𝐵𝑒𝑡𝑎</m:t>
                    </m:r>
                    <m:r>
                      <a:rPr lang="fr-FR" sz="1100" b="0" i="1">
                        <a:solidFill>
                          <a:schemeClr val="tx1"/>
                        </a:solidFill>
                        <a:effectLst/>
                        <a:latin typeface="Cambria Math" panose="02040503050406030204" pitchFamily="18" charset="0"/>
                        <a:ea typeface="+mn-ea"/>
                        <a:cs typeface="+mn-cs"/>
                      </a:rPr>
                      <m:t> ∗(1+</m:t>
                    </m:r>
                    <m:f>
                      <m:fPr>
                        <m:ctrlPr>
                          <a:rPr lang="en-US" sz="1100" i="1">
                            <a:solidFill>
                              <a:schemeClr val="tx1"/>
                            </a:solidFill>
                            <a:effectLst/>
                            <a:latin typeface="Cambria Math" panose="02040503050406030204" pitchFamily="18" charset="0"/>
                            <a:ea typeface="+mn-ea"/>
                            <a:cs typeface="+mn-cs"/>
                          </a:rPr>
                        </m:ctrlPr>
                      </m:fPr>
                      <m:num>
                        <m:r>
                          <a:rPr lang="fr-FR" sz="1100" b="0" i="1">
                            <a:solidFill>
                              <a:schemeClr val="tx1"/>
                            </a:solidFill>
                            <a:effectLst/>
                            <a:latin typeface="Cambria Math" panose="02040503050406030204" pitchFamily="18" charset="0"/>
                            <a:ea typeface="+mn-ea"/>
                            <a:cs typeface="+mn-cs"/>
                          </a:rPr>
                          <m:t>𝐷</m:t>
                        </m:r>
                      </m:num>
                      <m:den>
                        <m:r>
                          <a:rPr lang="fr-FR" sz="1100" b="0" i="1">
                            <a:solidFill>
                              <a:schemeClr val="tx1"/>
                            </a:solidFill>
                            <a:effectLst/>
                            <a:latin typeface="Cambria Math" panose="02040503050406030204" pitchFamily="18" charset="0"/>
                            <a:ea typeface="+mn-ea"/>
                            <a:cs typeface="+mn-cs"/>
                          </a:rPr>
                          <m:t>𝐸</m:t>
                        </m:r>
                      </m:den>
                    </m:f>
                    <m:r>
                      <a:rPr lang="en-GB" sz="1100" i="1">
                        <a:solidFill>
                          <a:schemeClr val="tx1"/>
                        </a:solidFill>
                        <a:effectLst/>
                        <a:latin typeface="Cambria Math" panose="02040503050406030204" pitchFamily="18" charset="0"/>
                        <a:ea typeface="+mn-ea"/>
                        <a:cs typeface="+mn-cs"/>
                      </a:rPr>
                      <m:t>∗</m:t>
                    </m:r>
                    <m:d>
                      <m:dPr>
                        <m:ctrlPr>
                          <a:rPr lang="en-US" sz="1100" i="1">
                            <a:solidFill>
                              <a:schemeClr val="tx1"/>
                            </a:solidFill>
                            <a:effectLst/>
                            <a:latin typeface="Cambria Math" panose="02040503050406030204" pitchFamily="18" charset="0"/>
                            <a:ea typeface="+mn-ea"/>
                            <a:cs typeface="+mn-cs"/>
                          </a:rPr>
                        </m:ctrlPr>
                      </m:dPr>
                      <m:e>
                        <m:r>
                          <a:rPr lang="fr-FR" sz="1100" b="0" i="1">
                            <a:solidFill>
                              <a:schemeClr val="tx1"/>
                            </a:solidFill>
                            <a:effectLst/>
                            <a:latin typeface="Cambria Math" panose="02040503050406030204" pitchFamily="18" charset="0"/>
                            <a:ea typeface="+mn-ea"/>
                            <a:cs typeface="+mn-cs"/>
                          </a:rPr>
                          <m:t>1−</m:t>
                        </m:r>
                        <m:r>
                          <a:rPr lang="it-IT" sz="1100" i="1">
                            <a:solidFill>
                              <a:schemeClr val="tx1"/>
                            </a:solidFill>
                            <a:effectLst/>
                            <a:latin typeface="Cambria Math" panose="02040503050406030204" pitchFamily="18" charset="0"/>
                            <a:ea typeface="+mn-ea"/>
                            <a:cs typeface="+mn-cs"/>
                          </a:rPr>
                          <m:t>𝑇</m:t>
                        </m:r>
                        <m:r>
                          <a:rPr lang="fr-FR" sz="1100" b="0" i="1">
                            <a:solidFill>
                              <a:schemeClr val="tx1"/>
                            </a:solidFill>
                            <a:effectLst/>
                            <a:latin typeface="Cambria Math" panose="02040503050406030204" pitchFamily="18" charset="0"/>
                            <a:ea typeface="+mn-ea"/>
                            <a:cs typeface="+mn-cs"/>
                          </a:rPr>
                          <m:t>)</m:t>
                        </m:r>
                      </m:e>
                    </m:d>
                  </m:oMath>
                </m:oMathPara>
              </a14:m>
              <a:endParaRPr lang="en-US" sz="1100">
                <a:latin typeface="+mn-lt"/>
              </a:endParaRPr>
            </a:p>
          </xdr:txBody>
        </xdr:sp>
      </mc:Choice>
      <mc:Fallback xmlns="">
        <xdr:sp macro="" textlink="">
          <xdr:nvSpPr>
            <xdr:cNvPr id="5" name="TextBox 2">
              <a:extLst>
                <a:ext uri="{FF2B5EF4-FFF2-40B4-BE49-F238E27FC236}">
                  <a16:creationId xmlns:a16="http://schemas.microsoft.com/office/drawing/2014/main" id="{8015DF45-F474-4A34-AFFF-E52F22AA76D6}"/>
                </a:ext>
              </a:extLst>
            </xdr:cNvPr>
            <xdr:cNvSpPr txBox="1"/>
          </xdr:nvSpPr>
          <xdr:spPr>
            <a:xfrm>
              <a:off x="4006692" y="8792051"/>
              <a:ext cx="3428999" cy="40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it-IT" sz="1100" i="0">
                  <a:solidFill>
                    <a:schemeClr val="tx1"/>
                  </a:solidFill>
                  <a:effectLst/>
                  <a:latin typeface="Cambria Math" panose="02040503050406030204" pitchFamily="18" charset="0"/>
                  <a:ea typeface="+mn-ea"/>
                  <a:cs typeface="+mn-cs"/>
                </a:rPr>
                <a:t>𝛽</a:t>
              </a:r>
              <a:r>
                <a:rPr lang="en-GB" sz="1100" i="0">
                  <a:solidFill>
                    <a:schemeClr val="tx1"/>
                  </a:solidFill>
                  <a:effectLst/>
                  <a:latin typeface="Cambria Math" panose="02040503050406030204" pitchFamily="18" charset="0"/>
                  <a:ea typeface="+mn-ea"/>
                  <a:cs typeface="+mn-cs"/>
                </a:rPr>
                <a:t>=</a:t>
              </a:r>
              <a:r>
                <a:rPr lang="fr-FR" sz="1100" b="0" i="0">
                  <a:solidFill>
                    <a:schemeClr val="tx1"/>
                  </a:solidFill>
                  <a:effectLst/>
                  <a:latin typeface="Cambria Math" panose="02040503050406030204" pitchFamily="18" charset="0"/>
                  <a:ea typeface="+mn-ea"/>
                  <a:cs typeface="+mn-cs"/>
                </a:rPr>
                <a:t>𝑈𝑛𝑙𝑒𝑣𝑒𝑟𝑒𝑑 𝐵𝑒𝑡𝑎 ∗(1+𝐷</a:t>
              </a:r>
              <a:r>
                <a:rPr lang="en-US" sz="1100" b="0" i="0">
                  <a:solidFill>
                    <a:schemeClr val="tx1"/>
                  </a:solidFill>
                  <a:effectLst/>
                  <a:latin typeface="Cambria Math" panose="02040503050406030204" pitchFamily="18" charset="0"/>
                  <a:ea typeface="+mn-ea"/>
                  <a:cs typeface="+mn-cs"/>
                </a:rPr>
                <a:t>/</a:t>
              </a:r>
              <a:r>
                <a:rPr lang="fr-FR" sz="1100" b="0" i="0">
                  <a:solidFill>
                    <a:schemeClr val="tx1"/>
                  </a:solidFill>
                  <a:effectLst/>
                  <a:latin typeface="Cambria Math" panose="02040503050406030204" pitchFamily="18" charset="0"/>
                  <a:ea typeface="+mn-ea"/>
                  <a:cs typeface="+mn-cs"/>
                </a:rPr>
                <a:t>𝐸</a:t>
              </a:r>
              <a:r>
                <a:rPr lang="en-GB"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fr-FR" sz="1100" b="0" i="0">
                  <a:solidFill>
                    <a:schemeClr val="tx1"/>
                  </a:solidFill>
                  <a:effectLst/>
                  <a:latin typeface="Cambria Math" panose="02040503050406030204" pitchFamily="18" charset="0"/>
                  <a:ea typeface="+mn-ea"/>
                  <a:cs typeface="+mn-cs"/>
                </a:rPr>
                <a:t>1−</a:t>
              </a:r>
              <a:r>
                <a:rPr lang="it-IT" sz="1100" i="0">
                  <a:solidFill>
                    <a:schemeClr val="tx1"/>
                  </a:solidFill>
                  <a:effectLst/>
                  <a:latin typeface="Cambria Math" panose="02040503050406030204" pitchFamily="18" charset="0"/>
                  <a:ea typeface="+mn-ea"/>
                  <a:cs typeface="+mn-cs"/>
                </a:rPr>
                <a:t>𝑇</a:t>
              </a:r>
              <a:r>
                <a:rPr lang="fr-FR" sz="1100" b="0" i="0">
                  <a:solidFill>
                    <a:schemeClr val="tx1"/>
                  </a:solidFill>
                  <a:effectLst/>
                  <a:latin typeface="Cambria Math" panose="02040503050406030204" pitchFamily="18" charset="0"/>
                  <a:ea typeface="+mn-ea"/>
                  <a:cs typeface="+mn-cs"/>
                </a:rPr>
                <a:t>))</a:t>
              </a:r>
              <a:endParaRPr lang="en-US" sz="1100">
                <a:latin typeface="+mn-lt"/>
              </a:endParaRPr>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enZ22/_Migration/W73B9N6R1/Documents/Calalysts%20-%20Battery%20Material%20Projects/IPCEI/EBMI-CAM_BBML_Subsidies_V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M1"/>
      <sheetName val="CAM1_Report"/>
      <sheetName val="Invest"/>
      <sheetName val="CAM_PCAM Vol Dev Update"/>
      <sheetName val="CAM Price Assumptions"/>
      <sheetName val="VolPrice"/>
      <sheetName val="VarCost1"/>
      <sheetName val="FixedCost"/>
      <sheetName val="WorkingCap"/>
      <sheetName val="wkst"/>
      <sheetName val="CAM Variable Costs"/>
      <sheetName val="Other CAM Cost Assumptions"/>
    </sheetNames>
    <sheetDataSet>
      <sheetData sheetId="0"/>
      <sheetData sheetId="1">
        <row r="86">
          <cell r="Q86" t="str">
            <v>Net sales</v>
          </cell>
          <cell r="S86" t="str">
            <v>mn €</v>
          </cell>
          <cell r="T86">
            <v>0</v>
          </cell>
          <cell r="U86">
            <v>0</v>
          </cell>
          <cell r="V86">
            <v>0</v>
          </cell>
          <cell r="W86">
            <v>0</v>
          </cell>
          <cell r="X86">
            <v>0</v>
          </cell>
          <cell r="Y86">
            <v>0</v>
          </cell>
          <cell r="Z86">
            <v>0</v>
          </cell>
          <cell r="AA86">
            <v>0</v>
          </cell>
          <cell r="AB86">
            <v>0</v>
          </cell>
          <cell r="AC86">
            <v>0</v>
          </cell>
          <cell r="AD86">
            <v>0</v>
          </cell>
          <cell r="AE86">
            <v>0</v>
          </cell>
          <cell r="AF86">
            <v>95.32060356588164</v>
          </cell>
          <cell r="AG86">
            <v>246.32000073642425</v>
          </cell>
          <cell r="AH86">
            <v>468.02126527900896</v>
          </cell>
          <cell r="AI86">
            <v>514.51804383106719</v>
          </cell>
          <cell r="AJ86">
            <v>508.7413311474819</v>
          </cell>
          <cell r="AK86">
            <v>510.49722162673186</v>
          </cell>
          <cell r="AL86">
            <v>512.27067101077444</v>
          </cell>
          <cell r="AM86">
            <v>514.06185488865742</v>
          </cell>
          <cell r="AN86">
            <v>515.87095060531919</v>
          </cell>
          <cell r="AO86">
            <v>517.69813727914755</v>
          </cell>
          <cell r="AP86">
            <v>519.54359581971426</v>
          </cell>
          <cell r="AQ86">
            <v>521.40750894568646</v>
          </cell>
          <cell r="AR86">
            <v>523.29006120291854</v>
          </cell>
          <cell r="AS86">
            <v>525.19143898272284</v>
          </cell>
          <cell r="AT86">
            <v>527.1118305403254</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cell r="CA86">
            <v>0</v>
          </cell>
        </row>
        <row r="87">
          <cell r="Q87" t="str">
            <v>Volume</v>
          </cell>
          <cell r="S87" t="str">
            <v>t</v>
          </cell>
          <cell r="T87">
            <v>0</v>
          </cell>
          <cell r="U87">
            <v>0</v>
          </cell>
          <cell r="V87">
            <v>0</v>
          </cell>
          <cell r="W87">
            <v>0</v>
          </cell>
          <cell r="X87">
            <v>0</v>
          </cell>
          <cell r="Y87">
            <v>0</v>
          </cell>
          <cell r="Z87">
            <v>0</v>
          </cell>
          <cell r="AA87">
            <v>0</v>
          </cell>
          <cell r="AB87">
            <v>0</v>
          </cell>
          <cell r="AC87">
            <v>0</v>
          </cell>
          <cell r="AD87">
            <v>0</v>
          </cell>
          <cell r="AE87">
            <v>0</v>
          </cell>
          <cell r="AF87">
            <v>3800</v>
          </cell>
          <cell r="AG87">
            <v>9387</v>
          </cell>
          <cell r="AH87">
            <v>18035</v>
          </cell>
          <cell r="AI87">
            <v>20050</v>
          </cell>
          <cell r="AJ87">
            <v>20050</v>
          </cell>
          <cell r="AK87">
            <v>20050</v>
          </cell>
          <cell r="AL87">
            <v>20050</v>
          </cell>
          <cell r="AM87">
            <v>20050</v>
          </cell>
          <cell r="AN87">
            <v>20050</v>
          </cell>
          <cell r="AO87">
            <v>20050</v>
          </cell>
          <cell r="AP87">
            <v>20050</v>
          </cell>
          <cell r="AQ87">
            <v>20050</v>
          </cell>
          <cell r="AR87">
            <v>20050</v>
          </cell>
          <cell r="AS87">
            <v>20050</v>
          </cell>
          <cell r="AT87">
            <v>20050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0</v>
          </cell>
          <cell r="BS87">
            <v>0</v>
          </cell>
          <cell r="BT87">
            <v>0</v>
          </cell>
          <cell r="BU87">
            <v>0</v>
          </cell>
          <cell r="BV87">
            <v>0</v>
          </cell>
          <cell r="BW87">
            <v>0</v>
          </cell>
          <cell r="BX87">
            <v>0</v>
          </cell>
          <cell r="BY87">
            <v>0</v>
          </cell>
          <cell r="BZ87">
            <v>0</v>
          </cell>
          <cell r="CA87">
            <v>0</v>
          </cell>
        </row>
        <row r="88">
          <cell r="Q88" t="str">
            <v>NCA_Customer_PCAM</v>
          </cell>
          <cell r="S88" t="str">
            <v>t</v>
          </cell>
          <cell r="T88">
            <v>0</v>
          </cell>
          <cell r="U88">
            <v>0</v>
          </cell>
          <cell r="V88">
            <v>0</v>
          </cell>
          <cell r="W88">
            <v>0</v>
          </cell>
          <cell r="X88">
            <v>0</v>
          </cell>
          <cell r="Y88">
            <v>0</v>
          </cell>
          <cell r="Z88">
            <v>0</v>
          </cell>
          <cell r="AA88">
            <v>0</v>
          </cell>
          <cell r="AB88">
            <v>0</v>
          </cell>
          <cell r="AC88">
            <v>0</v>
          </cell>
          <cell r="AD88">
            <v>0</v>
          </cell>
          <cell r="AE88">
            <v>0</v>
          </cell>
          <cell r="AF88">
            <v>3800</v>
          </cell>
          <cell r="AG88">
            <v>9387</v>
          </cell>
          <cell r="AH88">
            <v>18035</v>
          </cell>
          <cell r="AI88">
            <v>20050</v>
          </cell>
          <cell r="AJ88">
            <v>20050</v>
          </cell>
          <cell r="AK88">
            <v>20050</v>
          </cell>
          <cell r="AL88">
            <v>20050</v>
          </cell>
          <cell r="AM88">
            <v>20050</v>
          </cell>
          <cell r="AN88">
            <v>20050</v>
          </cell>
          <cell r="AO88">
            <v>20050</v>
          </cell>
          <cell r="AP88">
            <v>20050</v>
          </cell>
          <cell r="AQ88">
            <v>20050</v>
          </cell>
          <cell r="AR88">
            <v>20050</v>
          </cell>
          <cell r="AS88">
            <v>20050</v>
          </cell>
          <cell r="AT88">
            <v>20050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cell r="BL88">
            <v>0</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row>
        <row r="89">
          <cell r="Q89" t="str">
            <v>Europe</v>
          </cell>
          <cell r="S89" t="str">
            <v>t</v>
          </cell>
          <cell r="AE89">
            <v>0</v>
          </cell>
          <cell r="AF89">
            <v>3800</v>
          </cell>
          <cell r="AG89">
            <v>9387</v>
          </cell>
          <cell r="AH89">
            <v>18035</v>
          </cell>
          <cell r="AI89">
            <v>20050</v>
          </cell>
          <cell r="AJ89">
            <v>20050</v>
          </cell>
          <cell r="AK89">
            <v>20050</v>
          </cell>
          <cell r="AL89">
            <v>20050</v>
          </cell>
          <cell r="AM89">
            <v>20050</v>
          </cell>
          <cell r="AN89">
            <v>20050</v>
          </cell>
          <cell r="AO89">
            <v>20050</v>
          </cell>
          <cell r="AP89">
            <v>20050</v>
          </cell>
          <cell r="AQ89">
            <v>20050</v>
          </cell>
          <cell r="AR89">
            <v>20050</v>
          </cell>
          <cell r="AS89">
            <v>20050</v>
          </cell>
          <cell r="AT89">
            <v>20050</v>
          </cell>
        </row>
        <row r="90">
          <cell r="Q90" t="str">
            <v>NCA_BASF_PCAM</v>
          </cell>
          <cell r="S90" t="str">
            <v>t</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row>
        <row r="91">
          <cell r="Q91" t="str">
            <v>Europe</v>
          </cell>
          <cell r="S91" t="str">
            <v>t</v>
          </cell>
          <cell r="AC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row>
        <row r="92">
          <cell r="Q92" t="str">
            <v>Price</v>
          </cell>
          <cell r="S92" t="str">
            <v>€ / t</v>
          </cell>
          <cell r="T92">
            <v>0</v>
          </cell>
          <cell r="U92">
            <v>0</v>
          </cell>
          <cell r="V92">
            <v>0</v>
          </cell>
          <cell r="W92">
            <v>0</v>
          </cell>
          <cell r="X92">
            <v>0</v>
          </cell>
          <cell r="Y92">
            <v>0</v>
          </cell>
          <cell r="Z92">
            <v>0</v>
          </cell>
          <cell r="AA92">
            <v>0</v>
          </cell>
          <cell r="AB92">
            <v>0</v>
          </cell>
          <cell r="AC92">
            <v>0</v>
          </cell>
          <cell r="AD92">
            <v>0</v>
          </cell>
          <cell r="AE92">
            <v>0</v>
          </cell>
          <cell r="AF92">
            <v>25084.369359442539</v>
          </cell>
          <cell r="AG92">
            <v>26240.545513627811</v>
          </cell>
          <cell r="AH92">
            <v>25950.721667813083</v>
          </cell>
          <cell r="AI92">
            <v>25661.747821998364</v>
          </cell>
          <cell r="AJ92">
            <v>25373.632476183633</v>
          </cell>
          <cell r="AK92">
            <v>25461.208061183632</v>
          </cell>
          <cell r="AL92">
            <v>25549.659402033638</v>
          </cell>
          <cell r="AM92">
            <v>25638.995256292143</v>
          </cell>
          <cell r="AN92">
            <v>25729.224469093228</v>
          </cell>
          <cell r="AO92">
            <v>25820.355974022321</v>
          </cell>
          <cell r="AP92">
            <v>25912.398794000714</v>
          </cell>
          <cell r="AQ92">
            <v>26005.362042178876</v>
          </cell>
          <cell r="AR92">
            <v>26099.254922838827</v>
          </cell>
          <cell r="AS92">
            <v>26194.086732305379</v>
          </cell>
          <cell r="AT92">
            <v>26289.866859866604</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cell r="CA92">
            <v>0</v>
          </cell>
        </row>
        <row r="93">
          <cell r="Q93" t="str">
            <v>NCA_Customer_PCAM</v>
          </cell>
          <cell r="S93" t="str">
            <v>€ / t</v>
          </cell>
          <cell r="T93">
            <v>0</v>
          </cell>
          <cell r="U93">
            <v>0</v>
          </cell>
          <cell r="V93">
            <v>0</v>
          </cell>
          <cell r="W93">
            <v>0</v>
          </cell>
          <cell r="X93">
            <v>0</v>
          </cell>
          <cell r="Y93">
            <v>0</v>
          </cell>
          <cell r="Z93">
            <v>0</v>
          </cell>
          <cell r="AA93">
            <v>0</v>
          </cell>
          <cell r="AB93">
            <v>0</v>
          </cell>
          <cell r="AC93">
            <v>0</v>
          </cell>
          <cell r="AD93">
            <v>0</v>
          </cell>
          <cell r="AE93">
            <v>0</v>
          </cell>
          <cell r="AF93">
            <v>25084.369359442539</v>
          </cell>
          <cell r="AG93">
            <v>26240.545513627811</v>
          </cell>
          <cell r="AH93">
            <v>25950.721667813083</v>
          </cell>
          <cell r="AI93">
            <v>25661.747821998364</v>
          </cell>
          <cell r="AJ93">
            <v>25373.632476183633</v>
          </cell>
          <cell r="AK93">
            <v>25461.208061183632</v>
          </cell>
          <cell r="AL93">
            <v>25549.659402033638</v>
          </cell>
          <cell r="AM93">
            <v>25638.995256292143</v>
          </cell>
          <cell r="AN93">
            <v>25729.224469093228</v>
          </cell>
          <cell r="AO93">
            <v>25820.355974022321</v>
          </cell>
          <cell r="AP93">
            <v>25912.398794000714</v>
          </cell>
          <cell r="AQ93">
            <v>26005.362042178876</v>
          </cell>
          <cell r="AR93">
            <v>26099.254922838827</v>
          </cell>
          <cell r="AS93">
            <v>26194.086732305379</v>
          </cell>
          <cell r="AT93">
            <v>26289.866859866604</v>
          </cell>
          <cell r="AU93">
            <v>0</v>
          </cell>
          <cell r="AV93">
            <v>0</v>
          </cell>
          <cell r="AW93">
            <v>0</v>
          </cell>
          <cell r="AX93">
            <v>0</v>
          </cell>
          <cell r="AY93">
            <v>0</v>
          </cell>
          <cell r="AZ93">
            <v>0</v>
          </cell>
          <cell r="BA93">
            <v>0</v>
          </cell>
          <cell r="BB93">
            <v>0</v>
          </cell>
          <cell r="BC93">
            <v>0</v>
          </cell>
          <cell r="BD93">
            <v>0</v>
          </cell>
          <cell r="BE93">
            <v>0</v>
          </cell>
          <cell r="BF93">
            <v>0</v>
          </cell>
          <cell r="BG93">
            <v>0</v>
          </cell>
          <cell r="BH93">
            <v>0</v>
          </cell>
          <cell r="BI93">
            <v>0</v>
          </cell>
          <cell r="BJ93">
            <v>0</v>
          </cell>
          <cell r="BK93">
            <v>0</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cell r="CA93">
            <v>0</v>
          </cell>
        </row>
        <row r="94">
          <cell r="Q94" t="str">
            <v>Europe</v>
          </cell>
          <cell r="S94" t="str">
            <v>€ / t</v>
          </cell>
          <cell r="AE94">
            <v>25765.01705107198</v>
          </cell>
          <cell r="AF94">
            <v>25084.369359442535</v>
          </cell>
          <cell r="AG94">
            <v>26240.545513627807</v>
          </cell>
          <cell r="AH94">
            <v>25950.721667813086</v>
          </cell>
          <cell r="AI94">
            <v>25661.74782199836</v>
          </cell>
          <cell r="AJ94">
            <v>25373.632476183637</v>
          </cell>
          <cell r="AK94">
            <v>25461.208061183635</v>
          </cell>
          <cell r="AL94">
            <v>25549.659402033638</v>
          </cell>
          <cell r="AM94">
            <v>25638.995256292139</v>
          </cell>
          <cell r="AN94">
            <v>25729.224469093224</v>
          </cell>
          <cell r="AO94">
            <v>25820.355974022321</v>
          </cell>
          <cell r="AP94">
            <v>25912.39879400071</v>
          </cell>
          <cell r="AQ94">
            <v>26005.362042178876</v>
          </cell>
          <cell r="AR94">
            <v>26099.254922838831</v>
          </cell>
          <cell r="AS94">
            <v>26194.086732305379</v>
          </cell>
          <cell r="AT94">
            <v>26289.866859866601</v>
          </cell>
        </row>
        <row r="95">
          <cell r="Q95" t="str">
            <v>NCA_BASF_PCAM</v>
          </cell>
          <cell r="S95" t="str">
            <v>€ / t</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0</v>
          </cell>
          <cell r="BS95">
            <v>0</v>
          </cell>
          <cell r="BT95">
            <v>0</v>
          </cell>
          <cell r="BU95">
            <v>0</v>
          </cell>
          <cell r="BV95">
            <v>0</v>
          </cell>
          <cell r="BW95">
            <v>0</v>
          </cell>
          <cell r="BX95">
            <v>0</v>
          </cell>
          <cell r="BY95">
            <v>0</v>
          </cell>
          <cell r="BZ95">
            <v>0</v>
          </cell>
          <cell r="CA95">
            <v>0</v>
          </cell>
        </row>
        <row r="96">
          <cell r="Q96" t="str">
            <v>Europe</v>
          </cell>
          <cell r="S96" t="str">
            <v>€ / t</v>
          </cell>
          <cell r="AE96">
            <v>25765.01705107198</v>
          </cell>
          <cell r="AF96">
            <v>25084.369359442535</v>
          </cell>
          <cell r="AG96">
            <v>26240.545513627807</v>
          </cell>
          <cell r="AH96">
            <v>25950.721667813086</v>
          </cell>
          <cell r="AI96">
            <v>25661.74782199836</v>
          </cell>
          <cell r="AJ96">
            <v>25373.632476183637</v>
          </cell>
          <cell r="AK96">
            <v>25461.208061183635</v>
          </cell>
          <cell r="AL96">
            <v>25549.659402033638</v>
          </cell>
          <cell r="AM96">
            <v>25638.995256292139</v>
          </cell>
          <cell r="AN96">
            <v>25729.224469093224</v>
          </cell>
          <cell r="AO96">
            <v>25820.355974022321</v>
          </cell>
          <cell r="AP96">
            <v>25912.39879400071</v>
          </cell>
          <cell r="AQ96">
            <v>26005.362042178876</v>
          </cell>
          <cell r="AR96">
            <v>26099.254922838831</v>
          </cell>
          <cell r="AS96">
            <v>26194.086732305379</v>
          </cell>
          <cell r="AT96">
            <v>26289.866859866601</v>
          </cell>
        </row>
        <row r="97">
          <cell r="Q97" t="str">
            <v>Net sales</v>
          </cell>
          <cell r="S97" t="str">
            <v>mn €</v>
          </cell>
          <cell r="T97">
            <v>0</v>
          </cell>
          <cell r="U97">
            <v>0</v>
          </cell>
          <cell r="V97">
            <v>0</v>
          </cell>
          <cell r="W97">
            <v>0</v>
          </cell>
          <cell r="X97">
            <v>0</v>
          </cell>
          <cell r="Y97">
            <v>0</v>
          </cell>
          <cell r="Z97">
            <v>0</v>
          </cell>
          <cell r="AA97">
            <v>0</v>
          </cell>
          <cell r="AB97">
            <v>0</v>
          </cell>
          <cell r="AC97">
            <v>0</v>
          </cell>
          <cell r="AD97">
            <v>0</v>
          </cell>
          <cell r="AE97">
            <v>0</v>
          </cell>
          <cell r="AF97">
            <v>95.32060356588164</v>
          </cell>
          <cell r="AG97">
            <v>246.32000073642425</v>
          </cell>
          <cell r="AH97">
            <v>468.02126527900896</v>
          </cell>
          <cell r="AI97">
            <v>514.51804383106719</v>
          </cell>
          <cell r="AJ97">
            <v>508.7413311474819</v>
          </cell>
          <cell r="AK97">
            <v>510.49722162673186</v>
          </cell>
          <cell r="AL97">
            <v>512.27067101077444</v>
          </cell>
          <cell r="AM97">
            <v>514.06185488865742</v>
          </cell>
          <cell r="AN97">
            <v>515.87095060531919</v>
          </cell>
          <cell r="AO97">
            <v>517.69813727914755</v>
          </cell>
          <cell r="AP97">
            <v>519.54359581971426</v>
          </cell>
          <cell r="AQ97">
            <v>521.40750894568646</v>
          </cell>
          <cell r="AR97">
            <v>523.29006120291854</v>
          </cell>
          <cell r="AS97">
            <v>525.19143898272284</v>
          </cell>
          <cell r="AT97">
            <v>527.1118305403254</v>
          </cell>
          <cell r="AU97">
            <v>0</v>
          </cell>
          <cell r="AV97">
            <v>0</v>
          </cell>
          <cell r="AW97">
            <v>0</v>
          </cell>
          <cell r="AX97">
            <v>0</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0</v>
          </cell>
          <cell r="BS97">
            <v>0</v>
          </cell>
          <cell r="BT97">
            <v>0</v>
          </cell>
          <cell r="BU97">
            <v>0</v>
          </cell>
          <cell r="BV97">
            <v>0</v>
          </cell>
          <cell r="BW97">
            <v>0</v>
          </cell>
          <cell r="BX97">
            <v>0</v>
          </cell>
          <cell r="BY97">
            <v>0</v>
          </cell>
          <cell r="BZ97">
            <v>0</v>
          </cell>
          <cell r="CA97">
            <v>0</v>
          </cell>
        </row>
        <row r="98">
          <cell r="Q98" t="str">
            <v>NCA_Customer_PCAM</v>
          </cell>
          <cell r="S98" t="str">
            <v>mn €</v>
          </cell>
          <cell r="T98">
            <v>0</v>
          </cell>
          <cell r="U98">
            <v>0</v>
          </cell>
          <cell r="V98">
            <v>0</v>
          </cell>
          <cell r="W98">
            <v>0</v>
          </cell>
          <cell r="X98">
            <v>0</v>
          </cell>
          <cell r="Y98">
            <v>0</v>
          </cell>
          <cell r="Z98">
            <v>0</v>
          </cell>
          <cell r="AA98">
            <v>0</v>
          </cell>
          <cell r="AB98">
            <v>0</v>
          </cell>
          <cell r="AC98">
            <v>0</v>
          </cell>
          <cell r="AD98">
            <v>0</v>
          </cell>
          <cell r="AE98">
            <v>0</v>
          </cell>
          <cell r="AF98">
            <v>95.32060356588164</v>
          </cell>
          <cell r="AG98">
            <v>246.32000073642425</v>
          </cell>
          <cell r="AH98">
            <v>468.02126527900896</v>
          </cell>
          <cell r="AI98">
            <v>514.51804383106719</v>
          </cell>
          <cell r="AJ98">
            <v>508.7413311474819</v>
          </cell>
          <cell r="AK98">
            <v>510.49722162673186</v>
          </cell>
          <cell r="AL98">
            <v>512.27067101077444</v>
          </cell>
          <cell r="AM98">
            <v>514.06185488865742</v>
          </cell>
          <cell r="AN98">
            <v>515.87095060531919</v>
          </cell>
          <cell r="AO98">
            <v>517.69813727914755</v>
          </cell>
          <cell r="AP98">
            <v>519.54359581971426</v>
          </cell>
          <cell r="AQ98">
            <v>521.40750894568646</v>
          </cell>
          <cell r="AR98">
            <v>523.29006120291854</v>
          </cell>
          <cell r="AS98">
            <v>525.19143898272284</v>
          </cell>
          <cell r="AT98">
            <v>527.1118305403254</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row>
        <row r="99">
          <cell r="Q99" t="str">
            <v>Europe</v>
          </cell>
          <cell r="S99" t="str">
            <v>mn €</v>
          </cell>
          <cell r="T99">
            <v>0</v>
          </cell>
          <cell r="U99">
            <v>0</v>
          </cell>
          <cell r="V99">
            <v>0</v>
          </cell>
          <cell r="W99">
            <v>0</v>
          </cell>
          <cell r="X99">
            <v>0</v>
          </cell>
          <cell r="Y99">
            <v>0</v>
          </cell>
          <cell r="Z99">
            <v>0</v>
          </cell>
          <cell r="AA99">
            <v>0</v>
          </cell>
          <cell r="AB99">
            <v>0</v>
          </cell>
          <cell r="AC99">
            <v>0</v>
          </cell>
          <cell r="AD99">
            <v>0</v>
          </cell>
          <cell r="AE99">
            <v>0</v>
          </cell>
          <cell r="AF99">
            <v>95.32060356588164</v>
          </cell>
          <cell r="AG99">
            <v>246.32000073642425</v>
          </cell>
          <cell r="AH99">
            <v>468.02126527900896</v>
          </cell>
          <cell r="AI99">
            <v>514.51804383106719</v>
          </cell>
          <cell r="AJ99">
            <v>508.7413311474819</v>
          </cell>
          <cell r="AK99">
            <v>510.49722162673186</v>
          </cell>
          <cell r="AL99">
            <v>512.27067101077444</v>
          </cell>
          <cell r="AM99">
            <v>514.06185488865742</v>
          </cell>
          <cell r="AN99">
            <v>515.87095060531919</v>
          </cell>
          <cell r="AO99">
            <v>517.69813727914755</v>
          </cell>
          <cell r="AP99">
            <v>519.54359581971426</v>
          </cell>
          <cell r="AQ99">
            <v>521.40750894568646</v>
          </cell>
          <cell r="AR99">
            <v>523.29006120291854</v>
          </cell>
          <cell r="AS99">
            <v>525.19143898272284</v>
          </cell>
          <cell r="AT99">
            <v>527.1118305403254</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row>
        <row r="100">
          <cell r="Q100" t="str">
            <v>NCA_BASF_PCAM</v>
          </cell>
          <cell r="S100" t="str">
            <v>mn €</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row>
        <row r="101">
          <cell r="Q101" t="str">
            <v>Europe</v>
          </cell>
          <cell r="S101" t="str">
            <v>mn €</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0</v>
          </cell>
          <cell r="BS101">
            <v>0</v>
          </cell>
          <cell r="BT101">
            <v>0</v>
          </cell>
          <cell r="BU101">
            <v>0</v>
          </cell>
          <cell r="BV101">
            <v>0</v>
          </cell>
          <cell r="BW101">
            <v>0</v>
          </cell>
          <cell r="BX101">
            <v>0</v>
          </cell>
          <cell r="BY101">
            <v>0</v>
          </cell>
          <cell r="BZ101">
            <v>0</v>
          </cell>
          <cell r="CA101">
            <v>0</v>
          </cell>
        </row>
        <row r="102">
          <cell r="Q102" t="str">
            <v>Variable Costs</v>
          </cell>
          <cell r="S102" t="str">
            <v>mn €</v>
          </cell>
          <cell r="T102">
            <v>0</v>
          </cell>
          <cell r="U102">
            <v>0</v>
          </cell>
          <cell r="V102">
            <v>0</v>
          </cell>
          <cell r="W102">
            <v>0</v>
          </cell>
          <cell r="X102">
            <v>0</v>
          </cell>
          <cell r="Y102">
            <v>0</v>
          </cell>
          <cell r="Z102">
            <v>0</v>
          </cell>
          <cell r="AA102">
            <v>0</v>
          </cell>
          <cell r="AB102">
            <v>0</v>
          </cell>
          <cell r="AC102">
            <v>0</v>
          </cell>
          <cell r="AD102">
            <v>0</v>
          </cell>
          <cell r="AE102">
            <v>0</v>
          </cell>
          <cell r="AF102">
            <v>82.39097231101583</v>
          </cell>
          <cell r="AG102">
            <v>208.06299479631213</v>
          </cell>
          <cell r="AH102">
            <v>394.50085972864082</v>
          </cell>
          <cell r="AI102">
            <v>432.9734354920671</v>
          </cell>
          <cell r="AJ102">
            <v>427.38819674756058</v>
          </cell>
          <cell r="AK102">
            <v>429.37444816122604</v>
          </cell>
          <cell r="AL102">
            <v>430.50809980292797</v>
          </cell>
          <cell r="AM102">
            <v>431.70463646279552</v>
          </cell>
          <cell r="AN102">
            <v>433.1634179109526</v>
          </cell>
          <cell r="AO102">
            <v>434.39608158101743</v>
          </cell>
          <cell r="AP102">
            <v>435.64153881949363</v>
          </cell>
          <cell r="AQ102">
            <v>436.89808035652652</v>
          </cell>
          <cell r="AR102">
            <v>438.16582903102409</v>
          </cell>
          <cell r="AS102">
            <v>439.4468290903659</v>
          </cell>
          <cell r="AT102">
            <v>440.52447361577538</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0</v>
          </cell>
          <cell r="BS102">
            <v>0</v>
          </cell>
          <cell r="BT102">
            <v>0</v>
          </cell>
          <cell r="BU102">
            <v>0</v>
          </cell>
          <cell r="BV102">
            <v>0</v>
          </cell>
          <cell r="BW102">
            <v>0</v>
          </cell>
          <cell r="BX102">
            <v>0</v>
          </cell>
          <cell r="BY102">
            <v>0</v>
          </cell>
          <cell r="BZ102">
            <v>0</v>
          </cell>
          <cell r="CA102">
            <v>0</v>
          </cell>
        </row>
        <row r="103">
          <cell r="Q103" t="str">
            <v>Distribution cost</v>
          </cell>
          <cell r="S103" t="str">
            <v>mn €</v>
          </cell>
          <cell r="T103">
            <v>0</v>
          </cell>
          <cell r="U103">
            <v>0</v>
          </cell>
          <cell r="V103">
            <v>0</v>
          </cell>
          <cell r="W103">
            <v>0</v>
          </cell>
          <cell r="X103">
            <v>0</v>
          </cell>
          <cell r="Y103">
            <v>0</v>
          </cell>
          <cell r="Z103">
            <v>0</v>
          </cell>
          <cell r="AA103">
            <v>0</v>
          </cell>
          <cell r="AB103">
            <v>0</v>
          </cell>
          <cell r="AC103">
            <v>0</v>
          </cell>
          <cell r="AD103">
            <v>0</v>
          </cell>
          <cell r="AE103">
            <v>0</v>
          </cell>
          <cell r="AF103">
            <v>0.52581816000000003</v>
          </cell>
          <cell r="AG103">
            <v>1.3248874129680002</v>
          </cell>
          <cell r="AH103">
            <v>2.5963813127447999</v>
          </cell>
          <cell r="AI103">
            <v>2.9441970738532803</v>
          </cell>
          <cell r="AJ103">
            <v>3.0030810153303458</v>
          </cell>
          <cell r="AK103">
            <v>3.0631426356369524</v>
          </cell>
          <cell r="AL103">
            <v>3.1244054883496917</v>
          </cell>
          <cell r="AM103">
            <v>3.1868935981166855</v>
          </cell>
          <cell r="AN103">
            <v>3.2506314700790191</v>
          </cell>
          <cell r="AO103">
            <v>3.3156440994806</v>
          </cell>
          <cell r="AP103">
            <v>3.381956981470212</v>
          </cell>
          <cell r="AQ103">
            <v>3.4495961210996162</v>
          </cell>
          <cell r="AR103">
            <v>3.5185880435216084</v>
          </cell>
          <cell r="AS103">
            <v>3.5889598043920405</v>
          </cell>
          <cell r="AT103">
            <v>3.6607390004798814</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0</v>
          </cell>
        </row>
        <row r="104">
          <cell r="Q104" t="str">
            <v>NCA_Customer_PCAM</v>
          </cell>
          <cell r="S104" t="str">
            <v>mn €</v>
          </cell>
          <cell r="T104">
            <v>0</v>
          </cell>
          <cell r="U104">
            <v>0</v>
          </cell>
          <cell r="V104">
            <v>0</v>
          </cell>
          <cell r="W104">
            <v>0</v>
          </cell>
          <cell r="X104">
            <v>0</v>
          </cell>
          <cell r="Y104">
            <v>0</v>
          </cell>
          <cell r="Z104">
            <v>0</v>
          </cell>
          <cell r="AA104">
            <v>0</v>
          </cell>
          <cell r="AB104">
            <v>0</v>
          </cell>
          <cell r="AC104">
            <v>0</v>
          </cell>
          <cell r="AD104">
            <v>0</v>
          </cell>
          <cell r="AE104">
            <v>0</v>
          </cell>
          <cell r="AF104">
            <v>0.52581816000000003</v>
          </cell>
          <cell r="AG104">
            <v>1.3248874129680002</v>
          </cell>
          <cell r="AH104">
            <v>2.5963813127447999</v>
          </cell>
          <cell r="AI104">
            <v>2.9441970738532803</v>
          </cell>
          <cell r="AJ104">
            <v>3.0030810153303458</v>
          </cell>
          <cell r="AK104">
            <v>3.0631426356369524</v>
          </cell>
          <cell r="AL104">
            <v>3.1244054883496917</v>
          </cell>
          <cell r="AM104">
            <v>3.1868935981166855</v>
          </cell>
          <cell r="AN104">
            <v>3.2506314700790191</v>
          </cell>
          <cell r="AO104">
            <v>3.3156440994806</v>
          </cell>
          <cell r="AP104">
            <v>3.381956981470212</v>
          </cell>
          <cell r="AQ104">
            <v>3.4495961210996162</v>
          </cell>
          <cell r="AR104">
            <v>3.5185880435216084</v>
          </cell>
          <cell r="AS104">
            <v>3.5889598043920405</v>
          </cell>
          <cell r="AT104">
            <v>3.6607390004798814</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0</v>
          </cell>
          <cell r="BS104">
            <v>0</v>
          </cell>
          <cell r="BT104">
            <v>0</v>
          </cell>
          <cell r="BU104">
            <v>0</v>
          </cell>
          <cell r="BV104">
            <v>0</v>
          </cell>
          <cell r="BW104">
            <v>0</v>
          </cell>
          <cell r="BX104">
            <v>0</v>
          </cell>
          <cell r="BY104">
            <v>0</v>
          </cell>
          <cell r="BZ104">
            <v>0</v>
          </cell>
          <cell r="CA104">
            <v>0</v>
          </cell>
        </row>
        <row r="105">
          <cell r="Q105" t="str">
            <v>Europe</v>
          </cell>
          <cell r="S105" t="str">
            <v>mn €</v>
          </cell>
          <cell r="T105">
            <v>0</v>
          </cell>
          <cell r="U105">
            <v>0</v>
          </cell>
          <cell r="V105">
            <v>0</v>
          </cell>
          <cell r="W105">
            <v>0</v>
          </cell>
          <cell r="X105">
            <v>0</v>
          </cell>
          <cell r="Y105">
            <v>0</v>
          </cell>
          <cell r="Z105">
            <v>0</v>
          </cell>
          <cell r="AA105">
            <v>0</v>
          </cell>
          <cell r="AB105">
            <v>0</v>
          </cell>
          <cell r="AC105">
            <v>0</v>
          </cell>
          <cell r="AD105">
            <v>0</v>
          </cell>
          <cell r="AE105">
            <v>0</v>
          </cell>
          <cell r="AF105">
            <v>0.52581816000000003</v>
          </cell>
          <cell r="AG105">
            <v>1.3248874129680002</v>
          </cell>
          <cell r="AH105">
            <v>2.5963813127447999</v>
          </cell>
          <cell r="AI105">
            <v>2.9441970738532803</v>
          </cell>
          <cell r="AJ105">
            <v>3.0030810153303458</v>
          </cell>
          <cell r="AK105">
            <v>3.0631426356369524</v>
          </cell>
          <cell r="AL105">
            <v>3.1244054883496917</v>
          </cell>
          <cell r="AM105">
            <v>3.1868935981166855</v>
          </cell>
          <cell r="AN105">
            <v>3.2506314700790191</v>
          </cell>
          <cell r="AO105">
            <v>3.3156440994806</v>
          </cell>
          <cell r="AP105">
            <v>3.381956981470212</v>
          </cell>
          <cell r="AQ105">
            <v>3.4495961210996162</v>
          </cell>
          <cell r="AR105">
            <v>3.5185880435216084</v>
          </cell>
          <cell r="AS105">
            <v>3.5889598043920405</v>
          </cell>
          <cell r="AT105">
            <v>3.6607390004798814</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cell r="BI105">
            <v>0</v>
          </cell>
          <cell r="BJ105">
            <v>0</v>
          </cell>
          <cell r="BK105">
            <v>0</v>
          </cell>
          <cell r="BL105">
            <v>0</v>
          </cell>
          <cell r="BM105">
            <v>0</v>
          </cell>
          <cell r="BN105">
            <v>0</v>
          </cell>
          <cell r="BO105">
            <v>0</v>
          </cell>
          <cell r="BP105">
            <v>0</v>
          </cell>
          <cell r="BQ105">
            <v>0</v>
          </cell>
          <cell r="BR105">
            <v>0</v>
          </cell>
          <cell r="BS105">
            <v>0</v>
          </cell>
          <cell r="BT105">
            <v>0</v>
          </cell>
          <cell r="BU105">
            <v>0</v>
          </cell>
          <cell r="BV105">
            <v>0</v>
          </cell>
          <cell r="BW105">
            <v>0</v>
          </cell>
          <cell r="BX105">
            <v>0</v>
          </cell>
          <cell r="BY105">
            <v>0</v>
          </cell>
          <cell r="BZ105">
            <v>0</v>
          </cell>
          <cell r="CA105">
            <v>0</v>
          </cell>
        </row>
        <row r="106">
          <cell r="Q106" t="str">
            <v>Cost per unit</v>
          </cell>
          <cell r="S106" t="str">
            <v>€ / t</v>
          </cell>
          <cell r="AC106">
            <v>133</v>
          </cell>
          <cell r="AD106">
            <v>133</v>
          </cell>
          <cell r="AE106">
            <v>135.66</v>
          </cell>
          <cell r="AF106">
            <v>138.3732</v>
          </cell>
          <cell r="AG106">
            <v>141.14066400000002</v>
          </cell>
          <cell r="AH106">
            <v>143.96347728000001</v>
          </cell>
          <cell r="AI106">
            <v>146.84274682560002</v>
          </cell>
          <cell r="AJ106">
            <v>149.77960176211201</v>
          </cell>
          <cell r="AK106">
            <v>152.77519379735423</v>
          </cell>
          <cell r="AL106">
            <v>155.83069767330133</v>
          </cell>
          <cell r="AM106">
            <v>158.94731162676737</v>
          </cell>
          <cell r="AN106">
            <v>162.12625785930271</v>
          </cell>
          <cell r="AO106">
            <v>165.36878301648878</v>
          </cell>
          <cell r="AP106">
            <v>168.67615867681855</v>
          </cell>
          <cell r="AQ106">
            <v>172.04968185035494</v>
          </cell>
          <cell r="AR106">
            <v>175.49067548736201</v>
          </cell>
          <cell r="AS106">
            <v>179.00048899710927</v>
          </cell>
          <cell r="AT106">
            <v>182.58049877705145</v>
          </cell>
        </row>
        <row r="107">
          <cell r="Q107" t="str">
            <v>NCA_BASF_PCAM</v>
          </cell>
          <cell r="S107" t="str">
            <v>mn €</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row>
        <row r="108">
          <cell r="Q108" t="str">
            <v>Europe</v>
          </cell>
          <cell r="S108" t="str">
            <v>mn €</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0</v>
          </cell>
          <cell r="BS108">
            <v>0</v>
          </cell>
          <cell r="BT108">
            <v>0</v>
          </cell>
          <cell r="BU108">
            <v>0</v>
          </cell>
          <cell r="BV108">
            <v>0</v>
          </cell>
          <cell r="BW108">
            <v>0</v>
          </cell>
          <cell r="BX108">
            <v>0</v>
          </cell>
          <cell r="BY108">
            <v>0</v>
          </cell>
          <cell r="BZ108">
            <v>0</v>
          </cell>
          <cell r="CA108">
            <v>0</v>
          </cell>
        </row>
        <row r="109">
          <cell r="Q109" t="str">
            <v>Cost per unit</v>
          </cell>
          <cell r="S109" t="str">
            <v>€ / t</v>
          </cell>
          <cell r="AC109">
            <v>133</v>
          </cell>
          <cell r="AD109">
            <v>133</v>
          </cell>
          <cell r="AE109">
            <v>135.66</v>
          </cell>
          <cell r="AF109">
            <v>138.3732</v>
          </cell>
          <cell r="AG109">
            <v>141.14066400000002</v>
          </cell>
          <cell r="AH109">
            <v>143.96347728000001</v>
          </cell>
          <cell r="AI109">
            <v>146.84274682560002</v>
          </cell>
          <cell r="AJ109">
            <v>149.77960176211201</v>
          </cell>
          <cell r="AK109">
            <v>152.77519379735423</v>
          </cell>
          <cell r="AL109">
            <v>155.83069767330133</v>
          </cell>
          <cell r="AM109">
            <v>158.94731162676737</v>
          </cell>
          <cell r="AN109">
            <v>162.12625785930271</v>
          </cell>
          <cell r="AO109">
            <v>165.36878301648878</v>
          </cell>
          <cell r="AP109">
            <v>168.67615867681855</v>
          </cell>
          <cell r="AQ109">
            <v>172.04968185035494</v>
          </cell>
          <cell r="AR109">
            <v>175.49067548736201</v>
          </cell>
          <cell r="AS109">
            <v>179.00048899710927</v>
          </cell>
          <cell r="AT109">
            <v>182.58049877705145</v>
          </cell>
        </row>
        <row r="110">
          <cell r="Q110" t="str">
            <v>Raw material costs</v>
          </cell>
          <cell r="S110" t="str">
            <v>mn €</v>
          </cell>
          <cell r="T110">
            <v>0</v>
          </cell>
          <cell r="U110">
            <v>0</v>
          </cell>
          <cell r="V110">
            <v>0</v>
          </cell>
          <cell r="W110">
            <v>0</v>
          </cell>
          <cell r="X110">
            <v>0</v>
          </cell>
          <cell r="Y110">
            <v>0</v>
          </cell>
          <cell r="Z110">
            <v>0</v>
          </cell>
          <cell r="AA110">
            <v>0</v>
          </cell>
          <cell r="AB110">
            <v>0</v>
          </cell>
          <cell r="AC110">
            <v>0</v>
          </cell>
          <cell r="AD110">
            <v>0</v>
          </cell>
          <cell r="AE110">
            <v>0</v>
          </cell>
          <cell r="AF110">
            <v>80.09544274809808</v>
          </cell>
          <cell r="AG110">
            <v>202.12717892744058</v>
          </cell>
          <cell r="AH110">
            <v>382.29043961002964</v>
          </cell>
          <cell r="AI110">
            <v>418.28356214502639</v>
          </cell>
          <cell r="AJ110">
            <v>411.57278516530471</v>
          </cell>
          <cell r="AK110">
            <v>412.38565705495085</v>
          </cell>
          <cell r="AL110">
            <v>413.20705173997732</v>
          </cell>
          <cell r="AM110">
            <v>414.03706232986735</v>
          </cell>
          <cell r="AN110">
            <v>414.87578302283015</v>
          </cell>
          <cell r="AO110">
            <v>415.72330911983966</v>
          </cell>
          <cell r="AP110">
            <v>416.57973703887893</v>
          </cell>
          <cell r="AQ110">
            <v>417.44516432938929</v>
          </cell>
          <cell r="AR110">
            <v>418.31968968693121</v>
          </cell>
          <cell r="AS110">
            <v>419.20341296805731</v>
          </cell>
          <cell r="AT110">
            <v>420.09643520540385</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row>
        <row r="111">
          <cell r="Q111" t="str">
            <v>NCA_Customer_PCAM</v>
          </cell>
          <cell r="S111" t="str">
            <v>mn €</v>
          </cell>
          <cell r="T111">
            <v>0</v>
          </cell>
          <cell r="U111">
            <v>0</v>
          </cell>
          <cell r="V111">
            <v>0</v>
          </cell>
          <cell r="W111">
            <v>0</v>
          </cell>
          <cell r="X111">
            <v>0</v>
          </cell>
          <cell r="Y111">
            <v>0</v>
          </cell>
          <cell r="Z111">
            <v>0</v>
          </cell>
          <cell r="AA111">
            <v>0</v>
          </cell>
          <cell r="AB111">
            <v>0</v>
          </cell>
          <cell r="AC111">
            <v>0</v>
          </cell>
          <cell r="AD111">
            <v>0</v>
          </cell>
          <cell r="AE111">
            <v>0</v>
          </cell>
          <cell r="AF111">
            <v>80.09544274809808</v>
          </cell>
          <cell r="AG111">
            <v>202.12717892744058</v>
          </cell>
          <cell r="AH111">
            <v>382.29043961002964</v>
          </cell>
          <cell r="AI111">
            <v>418.28356214502639</v>
          </cell>
          <cell r="AJ111">
            <v>411.57278516530471</v>
          </cell>
          <cell r="AK111">
            <v>412.38565705495085</v>
          </cell>
          <cell r="AL111">
            <v>413.20705173997732</v>
          </cell>
          <cell r="AM111">
            <v>414.03706232986735</v>
          </cell>
          <cell r="AN111">
            <v>414.87578302283015</v>
          </cell>
          <cell r="AO111">
            <v>415.72330911983966</v>
          </cell>
          <cell r="AP111">
            <v>416.57973703887893</v>
          </cell>
          <cell r="AQ111">
            <v>417.44516432938929</v>
          </cell>
          <cell r="AR111">
            <v>418.31968968693121</v>
          </cell>
          <cell r="AS111">
            <v>419.20341296805731</v>
          </cell>
          <cell r="AT111">
            <v>420.09643520540385</v>
          </cell>
          <cell r="AU111">
            <v>0</v>
          </cell>
          <cell r="AV111">
            <v>0</v>
          </cell>
          <cell r="AW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row>
        <row r="112">
          <cell r="Q112" t="str">
            <v>Cost per unit</v>
          </cell>
          <cell r="S112" t="str">
            <v>€ / t</v>
          </cell>
          <cell r="AC112">
            <v>0</v>
          </cell>
          <cell r="AD112">
            <v>22516.055521238653</v>
          </cell>
          <cell r="AE112">
            <v>21796.741412109204</v>
          </cell>
          <cell r="AF112">
            <v>21077.748091604757</v>
          </cell>
          <cell r="AG112">
            <v>21532.670600558282</v>
          </cell>
          <cell r="AH112">
            <v>21197.141092876609</v>
          </cell>
          <cell r="AI112">
            <v>20862.023049627252</v>
          </cell>
          <cell r="AJ112">
            <v>20527.320955875548</v>
          </cell>
          <cell r="AK112">
            <v>20567.863194760641</v>
          </cell>
          <cell r="AL112">
            <v>20608.830510722059</v>
          </cell>
          <cell r="AM112">
            <v>20650.227547624308</v>
          </cell>
          <cell r="AN112">
            <v>20692.059003632425</v>
          </cell>
          <cell r="AO112">
            <v>20734.329631912202</v>
          </cell>
          <cell r="AP112">
            <v>20777.044241340594</v>
          </cell>
          <cell r="AQ112">
            <v>20820.207697226397</v>
          </cell>
          <cell r="AR112">
            <v>20863.824922041455</v>
          </cell>
          <cell r="AS112">
            <v>20907.90089616246</v>
          </cell>
          <cell r="AT112">
            <v>20952.440658623633</v>
          </cell>
        </row>
        <row r="113">
          <cell r="Q113" t="str">
            <v>otherRaws811</v>
          </cell>
          <cell r="S113" t="str">
            <v>LiOH &amp; Other RM</v>
          </cell>
          <cell r="AD113">
            <v>8708.2124537386553</v>
          </cell>
          <cell r="AE113">
            <v>7960.3100421092067</v>
          </cell>
          <cell r="AF113">
            <v>7212.4425360797586</v>
          </cell>
          <cell r="AG113">
            <v>6839.434479577033</v>
          </cell>
          <cell r="AH113">
            <v>6466.4627388605504</v>
          </cell>
          <cell r="AI113">
            <v>6093.5280402460312</v>
          </cell>
          <cell r="AJ113">
            <v>5720.6311245755169</v>
          </cell>
          <cell r="AK113">
            <v>5722.5965933226089</v>
          </cell>
          <cell r="AL113">
            <v>5724.6013714446444</v>
          </cell>
          <cell r="AM113">
            <v>5726.64624512912</v>
          </cell>
          <cell r="AN113">
            <v>5728.7320162872848</v>
          </cell>
          <cell r="AO113">
            <v>5730.8595028686132</v>
          </cell>
          <cell r="AP113">
            <v>5733.029539181568</v>
          </cell>
          <cell r="AQ113">
            <v>5735.242976220783</v>
          </cell>
          <cell r="AR113">
            <v>5737.5006820007811</v>
          </cell>
          <cell r="AS113">
            <v>5739.80354189638</v>
          </cell>
          <cell r="AT113">
            <v>5742.1524589898909</v>
          </cell>
        </row>
        <row r="114">
          <cell r="Q114" t="str">
            <v>Precursor811</v>
          </cell>
          <cell r="AD114">
            <v>13807.843067499998</v>
          </cell>
          <cell r="AE114">
            <v>13836.431369999998</v>
          </cell>
          <cell r="AF114">
            <v>13865.305555524998</v>
          </cell>
          <cell r="AG114">
            <v>14693.236120981248</v>
          </cell>
          <cell r="AH114">
            <v>14730.67835401606</v>
          </cell>
          <cell r="AI114">
            <v>14768.49500938122</v>
          </cell>
          <cell r="AJ114">
            <v>14806.689831300033</v>
          </cell>
          <cell r="AK114">
            <v>14845.266601438034</v>
          </cell>
          <cell r="AL114">
            <v>14884.229139277415</v>
          </cell>
          <cell r="AM114">
            <v>14923.581302495189</v>
          </cell>
          <cell r="AN114">
            <v>14963.326987345139</v>
          </cell>
          <cell r="AO114">
            <v>15003.47012904359</v>
          </cell>
          <cell r="AP114">
            <v>15044.014702159027</v>
          </cell>
          <cell r="AQ114">
            <v>15084.964721005616</v>
          </cell>
          <cell r="AR114">
            <v>15126.324240040674</v>
          </cell>
          <cell r="AS114">
            <v>15168.097354266079</v>
          </cell>
          <cell r="AT114">
            <v>15210.288199633742</v>
          </cell>
        </row>
        <row r="115">
          <cell r="Q115" t="str">
            <v>NCA_BASF_PCAM</v>
          </cell>
          <cell r="S115" t="str">
            <v>mn €</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row>
        <row r="116">
          <cell r="Q116" t="str">
            <v>Cost per unit</v>
          </cell>
          <cell r="S116" t="str">
            <v>€ / t</v>
          </cell>
          <cell r="AD116">
            <v>22516.055521238653</v>
          </cell>
          <cell r="AE116">
            <v>21796.741412109204</v>
          </cell>
          <cell r="AF116">
            <v>21077.748091604757</v>
          </cell>
          <cell r="AG116">
            <v>21532.670600558282</v>
          </cell>
          <cell r="AH116">
            <v>21197.141092876609</v>
          </cell>
          <cell r="AI116">
            <v>20862.023049627252</v>
          </cell>
          <cell r="AJ116">
            <v>20527.320955875548</v>
          </cell>
          <cell r="AK116">
            <v>20567.863194760641</v>
          </cell>
          <cell r="AL116">
            <v>20608.830510722059</v>
          </cell>
          <cell r="AM116">
            <v>20650.227547624308</v>
          </cell>
          <cell r="AN116">
            <v>20692.059003632425</v>
          </cell>
          <cell r="AO116">
            <v>20734.329631912202</v>
          </cell>
          <cell r="AP116">
            <v>20777.044241340594</v>
          </cell>
          <cell r="AQ116">
            <v>20820.207697226397</v>
          </cell>
          <cell r="AR116">
            <v>20863.824922041455</v>
          </cell>
          <cell r="AS116">
            <v>20907.90089616246</v>
          </cell>
          <cell r="AT116">
            <v>20952.440658623633</v>
          </cell>
        </row>
        <row r="117">
          <cell r="Q117" t="str">
            <v>otherRawsNCA</v>
          </cell>
          <cell r="S117" t="str">
            <v>LiOH &amp; Other RM</v>
          </cell>
          <cell r="AD117">
            <v>8708.2124537386553</v>
          </cell>
          <cell r="AE117">
            <v>7960.3100421092067</v>
          </cell>
          <cell r="AF117">
            <v>7212.4425360797586</v>
          </cell>
          <cell r="AG117">
            <v>6839.434479577033</v>
          </cell>
          <cell r="AH117">
            <v>6466.4627388605504</v>
          </cell>
          <cell r="AI117">
            <v>6093.5280402460312</v>
          </cell>
          <cell r="AJ117">
            <v>5720.6311245755169</v>
          </cell>
          <cell r="AK117">
            <v>5722.5965933226089</v>
          </cell>
          <cell r="AL117">
            <v>5724.6013714446444</v>
          </cell>
          <cell r="AM117">
            <v>5726.64624512912</v>
          </cell>
          <cell r="AN117">
            <v>5728.7320162872848</v>
          </cell>
          <cell r="AO117">
            <v>5730.8595028686132</v>
          </cell>
          <cell r="AP117">
            <v>5733.029539181568</v>
          </cell>
          <cell r="AQ117">
            <v>5735.242976220783</v>
          </cell>
          <cell r="AR117">
            <v>5737.5006820007811</v>
          </cell>
          <cell r="AS117">
            <v>5739.80354189638</v>
          </cell>
          <cell r="AT117">
            <v>5742.1524589898909</v>
          </cell>
        </row>
        <row r="118">
          <cell r="Q118" t="str">
            <v>PrecursorNCA</v>
          </cell>
          <cell r="AD118">
            <v>13807.843067499998</v>
          </cell>
          <cell r="AE118">
            <v>13836.431369999998</v>
          </cell>
          <cell r="AF118">
            <v>13865.305555524998</v>
          </cell>
          <cell r="AG118">
            <v>14693.236120981248</v>
          </cell>
          <cell r="AH118">
            <v>14730.67835401606</v>
          </cell>
          <cell r="AI118">
            <v>14768.49500938122</v>
          </cell>
          <cell r="AJ118">
            <v>14806.689831300033</v>
          </cell>
          <cell r="AK118">
            <v>14845.266601438034</v>
          </cell>
          <cell r="AL118">
            <v>14884.229139277415</v>
          </cell>
          <cell r="AM118">
            <v>14923.581302495189</v>
          </cell>
          <cell r="AN118">
            <v>14963.326987345139</v>
          </cell>
          <cell r="AO118">
            <v>15003.47012904359</v>
          </cell>
          <cell r="AP118">
            <v>15044.014702159027</v>
          </cell>
          <cell r="AQ118">
            <v>15084.964721005616</v>
          </cell>
          <cell r="AR118">
            <v>15126.324240040674</v>
          </cell>
          <cell r="AS118">
            <v>15168.097354266079</v>
          </cell>
          <cell r="AT118">
            <v>15210.288199633742</v>
          </cell>
        </row>
        <row r="119">
          <cell r="Q119" t="str">
            <v>Variable manufacturing costs</v>
          </cell>
          <cell r="S119" t="str">
            <v>mn €</v>
          </cell>
          <cell r="T119">
            <v>0</v>
          </cell>
          <cell r="U119">
            <v>0</v>
          </cell>
          <cell r="V119">
            <v>0</v>
          </cell>
          <cell r="W119">
            <v>0</v>
          </cell>
          <cell r="X119">
            <v>0</v>
          </cell>
          <cell r="Y119">
            <v>0</v>
          </cell>
          <cell r="Z119">
            <v>0</v>
          </cell>
          <cell r="AA119">
            <v>0</v>
          </cell>
          <cell r="AB119">
            <v>0</v>
          </cell>
          <cell r="AC119">
            <v>0</v>
          </cell>
          <cell r="AD119">
            <v>0</v>
          </cell>
          <cell r="AE119">
            <v>0</v>
          </cell>
          <cell r="AF119">
            <v>1.7697114029177448</v>
          </cell>
          <cell r="AG119">
            <v>4.6109284559035411</v>
          </cell>
          <cell r="AH119">
            <v>9.6140388058663842</v>
          </cell>
          <cell r="AI119">
            <v>11.745676273187454</v>
          </cell>
          <cell r="AJ119">
            <v>12.812330566925514</v>
          </cell>
          <cell r="AK119">
            <v>13.925648470638254</v>
          </cell>
          <cell r="AL119">
            <v>14.176642574600947</v>
          </cell>
          <cell r="AM119">
            <v>14.480680534811494</v>
          </cell>
          <cell r="AN119">
            <v>15.037003418043422</v>
          </cell>
          <cell r="AO119">
            <v>15.357128361697139</v>
          </cell>
          <cell r="AP119">
            <v>15.679844799144439</v>
          </cell>
          <cell r="AQ119">
            <v>16.003319906037657</v>
          </cell>
          <cell r="AR119">
            <v>16.32755130057128</v>
          </cell>
          <cell r="AS119">
            <v>16.654456317916509</v>
          </cell>
          <cell r="AT119">
            <v>16.767299409891628</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row>
        <row r="120">
          <cell r="Q120" t="str">
            <v>NCA_Customer_PCAM</v>
          </cell>
          <cell r="S120" t="str">
            <v>mn €</v>
          </cell>
          <cell r="T120">
            <v>0</v>
          </cell>
          <cell r="U120">
            <v>0</v>
          </cell>
          <cell r="V120">
            <v>0</v>
          </cell>
          <cell r="W120">
            <v>0</v>
          </cell>
          <cell r="X120">
            <v>0</v>
          </cell>
          <cell r="Y120">
            <v>0</v>
          </cell>
          <cell r="Z120">
            <v>0</v>
          </cell>
          <cell r="AA120">
            <v>0</v>
          </cell>
          <cell r="AB120">
            <v>0</v>
          </cell>
          <cell r="AC120">
            <v>0</v>
          </cell>
          <cell r="AD120">
            <v>0</v>
          </cell>
          <cell r="AE120">
            <v>0</v>
          </cell>
          <cell r="AF120">
            <v>1.7697114029177448</v>
          </cell>
          <cell r="AG120">
            <v>4.6109284559035411</v>
          </cell>
          <cell r="AH120">
            <v>9.6140388058663842</v>
          </cell>
          <cell r="AI120">
            <v>11.745676273187454</v>
          </cell>
          <cell r="AJ120">
            <v>12.812330566925514</v>
          </cell>
          <cell r="AK120">
            <v>13.925648470638254</v>
          </cell>
          <cell r="AL120">
            <v>14.176642574600947</v>
          </cell>
          <cell r="AM120">
            <v>14.480680534811494</v>
          </cell>
          <cell r="AN120">
            <v>15.037003418043422</v>
          </cell>
          <cell r="AO120">
            <v>15.357128361697139</v>
          </cell>
          <cell r="AP120">
            <v>15.679844799144439</v>
          </cell>
          <cell r="AQ120">
            <v>16.003319906037657</v>
          </cell>
          <cell r="AR120">
            <v>16.32755130057128</v>
          </cell>
          <cell r="AS120">
            <v>16.654456317916509</v>
          </cell>
          <cell r="AT120">
            <v>16.767299409891628</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row>
        <row r="121">
          <cell r="Q121" t="str">
            <v>Cost per unit</v>
          </cell>
          <cell r="S121" t="str">
            <v>€ / t</v>
          </cell>
          <cell r="AC121">
            <v>0</v>
          </cell>
          <cell r="AD121">
            <v>383.93301046033343</v>
          </cell>
          <cell r="AE121">
            <v>446.75696227406229</v>
          </cell>
          <cell r="AF121">
            <v>465.71352708361707</v>
          </cell>
          <cell r="AG121">
            <v>491.20362798588911</v>
          </cell>
          <cell r="AH121">
            <v>533.07672890858805</v>
          </cell>
          <cell r="AI121">
            <v>585.81926549563366</v>
          </cell>
          <cell r="AJ121">
            <v>639.01898089404062</v>
          </cell>
          <cell r="AK121">
            <v>694.54605838594784</v>
          </cell>
          <cell r="AL121">
            <v>707.06446756114451</v>
          </cell>
          <cell r="AM121">
            <v>722.22845560157077</v>
          </cell>
          <cell r="AN121">
            <v>749.97523282012082</v>
          </cell>
          <cell r="AO121">
            <v>765.94156417442093</v>
          </cell>
          <cell r="AP121">
            <v>782.03714708949826</v>
          </cell>
          <cell r="AQ121">
            <v>798.17056887968374</v>
          </cell>
          <cell r="AR121">
            <v>814.34171075168479</v>
          </cell>
          <cell r="AS121">
            <v>830.64620039483839</v>
          </cell>
          <cell r="AT121">
            <v>836.27428478262482</v>
          </cell>
        </row>
        <row r="122">
          <cell r="Q122" t="str">
            <v>NCA_BASF_PCAM</v>
          </cell>
          <cell r="S122" t="str">
            <v>mn €</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row>
        <row r="123">
          <cell r="Q123" t="str">
            <v>Cost per unit</v>
          </cell>
          <cell r="S123" t="str">
            <v>€ / t</v>
          </cell>
          <cell r="AD123">
            <v>383.93301046033343</v>
          </cell>
          <cell r="AE123">
            <v>446.75696227406229</v>
          </cell>
          <cell r="AF123">
            <v>465.71352708361707</v>
          </cell>
          <cell r="AG123">
            <v>491.20362798588911</v>
          </cell>
          <cell r="AH123">
            <v>533.07672890858805</v>
          </cell>
          <cell r="AI123">
            <v>585.81926549563366</v>
          </cell>
          <cell r="AJ123">
            <v>639.01898089404062</v>
          </cell>
          <cell r="AK123">
            <v>694.54605838594784</v>
          </cell>
          <cell r="AL123">
            <v>707.06446756114451</v>
          </cell>
          <cell r="AM123">
            <v>722.22845560157077</v>
          </cell>
          <cell r="AN123">
            <v>749.97523282012082</v>
          </cell>
          <cell r="AO123">
            <v>765.94156417442093</v>
          </cell>
          <cell r="AP123">
            <v>782.03714708949826</v>
          </cell>
          <cell r="AQ123">
            <v>798.17056887968374</v>
          </cell>
          <cell r="AR123">
            <v>814.34171075168479</v>
          </cell>
          <cell r="AS123">
            <v>830.64620039483839</v>
          </cell>
          <cell r="AT123">
            <v>836.27428478262482</v>
          </cell>
        </row>
        <row r="124">
          <cell r="Q124" t="str">
            <v>Other CM1 effects</v>
          </cell>
          <cell r="S124" t="str">
            <v>mn €</v>
          </cell>
          <cell r="AC124">
            <v>0</v>
          </cell>
          <cell r="AD124">
            <v>0</v>
          </cell>
          <cell r="AE124">
            <v>-5.5825495935958172</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row>
        <row r="125">
          <cell r="Q125" t="str">
            <v xml:space="preserve">   Start-Up</v>
          </cell>
          <cell r="S125" t="str">
            <v>1kt PCAM &amp; other RM Scrap</v>
          </cell>
          <cell r="AE125">
            <v>5.5825495935958172</v>
          </cell>
        </row>
        <row r="126">
          <cell r="Q126" t="str">
            <v>Contribution Margin 1</v>
          </cell>
          <cell r="S126" t="str">
            <v>mn €</v>
          </cell>
          <cell r="T126">
            <v>0</v>
          </cell>
          <cell r="U126">
            <v>0</v>
          </cell>
          <cell r="V126">
            <v>0</v>
          </cell>
          <cell r="W126">
            <v>0</v>
          </cell>
          <cell r="X126">
            <v>0</v>
          </cell>
          <cell r="Y126">
            <v>0</v>
          </cell>
          <cell r="Z126">
            <v>0</v>
          </cell>
          <cell r="AA126">
            <v>0</v>
          </cell>
          <cell r="AB126">
            <v>0</v>
          </cell>
          <cell r="AC126">
            <v>0</v>
          </cell>
          <cell r="AD126">
            <v>0</v>
          </cell>
          <cell r="AE126">
            <v>-5.5825495935958172</v>
          </cell>
          <cell r="AF126">
            <v>12.929631254865811</v>
          </cell>
          <cell r="AG126">
            <v>38.257005940112123</v>
          </cell>
          <cell r="AH126">
            <v>73.520405550368139</v>
          </cell>
          <cell r="AI126">
            <v>81.544608339000092</v>
          </cell>
          <cell r="AJ126">
            <v>81.353134399921316</v>
          </cell>
          <cell r="AK126">
            <v>81.122773465505816</v>
          </cell>
          <cell r="AL126">
            <v>81.762571207846463</v>
          </cell>
          <cell r="AM126">
            <v>82.357218425861902</v>
          </cell>
          <cell r="AN126">
            <v>82.707532694366591</v>
          </cell>
          <cell r="AO126">
            <v>83.302055698130118</v>
          </cell>
          <cell r="AP126">
            <v>83.902057000220623</v>
          </cell>
          <cell r="AQ126">
            <v>84.509428589159938</v>
          </cell>
          <cell r="AR126">
            <v>85.124232171894448</v>
          </cell>
          <cell r="AS126">
            <v>85.744609892356948</v>
          </cell>
          <cell r="AT126">
            <v>86.587356924550022</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cell r="CA126">
            <v>0</v>
          </cell>
        </row>
        <row r="127">
          <cell r="Q127" t="str">
            <v>CM1 (relative to Net Sales)</v>
          </cell>
          <cell r="S127" t="str">
            <v>%</v>
          </cell>
          <cell r="T127">
            <v>0</v>
          </cell>
          <cell r="U127">
            <v>0</v>
          </cell>
          <cell r="V127">
            <v>0</v>
          </cell>
          <cell r="W127">
            <v>0</v>
          </cell>
          <cell r="X127">
            <v>0</v>
          </cell>
          <cell r="Y127">
            <v>0</v>
          </cell>
          <cell r="Z127">
            <v>0</v>
          </cell>
          <cell r="AA127">
            <v>0</v>
          </cell>
          <cell r="AB127">
            <v>0</v>
          </cell>
          <cell r="AC127">
            <v>0</v>
          </cell>
          <cell r="AD127">
            <v>0</v>
          </cell>
          <cell r="AE127">
            <v>0</v>
          </cell>
          <cell r="AF127">
            <v>0.13564361503365205</v>
          </cell>
          <cell r="AG127">
            <v>0.15531424904894017</v>
          </cell>
          <cell r="AH127">
            <v>0.157087745802617</v>
          </cell>
          <cell r="AI127">
            <v>0.15848736369248462</v>
          </cell>
          <cell r="AJ127">
            <v>0.1599106056832984</v>
          </cell>
          <cell r="AK127">
            <v>0.15890933393722093</v>
          </cell>
          <cell r="AL127">
            <v>0.1596081443556365</v>
          </cell>
          <cell r="AM127">
            <v>0.16020877184847718</v>
          </cell>
          <cell r="AN127">
            <v>0.16032601292497314</v>
          </cell>
          <cell r="AO127">
            <v>0.16090854824384446</v>
          </cell>
          <cell r="AP127">
            <v>0.16149185106948233</v>
          </cell>
          <cell r="AQ127">
            <v>0.16207942375061393</v>
          </cell>
          <cell r="AR127">
            <v>0.16267121904859844</v>
          </cell>
          <cell r="AS127">
            <v>0.16326353311935399</v>
          </cell>
          <cell r="AT127">
            <v>0.16426752713137191</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cell r="CA127">
            <v>0</v>
          </cell>
        </row>
        <row r="128">
          <cell r="Q128" t="str">
            <v>CM1 (per Unit of Volume of Products)</v>
          </cell>
          <cell r="S128" t="str">
            <v>€ / t</v>
          </cell>
          <cell r="T128">
            <v>0</v>
          </cell>
          <cell r="U128">
            <v>0</v>
          </cell>
          <cell r="V128">
            <v>0</v>
          </cell>
          <cell r="W128">
            <v>0</v>
          </cell>
          <cell r="X128">
            <v>0</v>
          </cell>
          <cell r="Y128">
            <v>0</v>
          </cell>
          <cell r="Z128">
            <v>0</v>
          </cell>
          <cell r="AA128">
            <v>0</v>
          </cell>
          <cell r="AB128">
            <v>0</v>
          </cell>
          <cell r="AC128">
            <v>0</v>
          </cell>
          <cell r="AD128">
            <v>0</v>
          </cell>
          <cell r="AE128">
            <v>0</v>
          </cell>
          <cell r="AF128">
            <v>3402.5345407541608</v>
          </cell>
          <cell r="AG128">
            <v>4075.5306210836393</v>
          </cell>
          <cell r="AH128">
            <v>4076.5403687478865</v>
          </cell>
          <cell r="AI128">
            <v>4067.0627600498797</v>
          </cell>
          <cell r="AJ128">
            <v>4057.5129376519362</v>
          </cell>
          <cell r="AK128">
            <v>4046.0236142396916</v>
          </cell>
          <cell r="AL128">
            <v>4077.9337260771304</v>
          </cell>
          <cell r="AM128">
            <v>4107.5919414394966</v>
          </cell>
          <cell r="AN128">
            <v>4125.0639747813766</v>
          </cell>
          <cell r="AO128">
            <v>4154.7159949192073</v>
          </cell>
          <cell r="AP128">
            <v>4184.6412468937961</v>
          </cell>
          <cell r="AQ128">
            <v>4214.9340942224408</v>
          </cell>
          <cell r="AR128">
            <v>4245.5976145583263</v>
          </cell>
          <cell r="AS128">
            <v>4276.5391467509698</v>
          </cell>
          <cell r="AT128">
            <v>4318.5714176832926</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cell r="CA128">
            <v>0</v>
          </cell>
        </row>
        <row r="129">
          <cell r="Q129" t="str">
            <v>Fixed Costs (1)</v>
          </cell>
          <cell r="S129" t="str">
            <v>mn €</v>
          </cell>
          <cell r="T129">
            <v>0</v>
          </cell>
          <cell r="U129">
            <v>0</v>
          </cell>
          <cell r="V129">
            <v>0</v>
          </cell>
          <cell r="W129">
            <v>0</v>
          </cell>
          <cell r="X129">
            <v>0</v>
          </cell>
          <cell r="Y129">
            <v>0</v>
          </cell>
          <cell r="Z129">
            <v>0</v>
          </cell>
          <cell r="AA129">
            <v>0</v>
          </cell>
          <cell r="AB129">
            <v>0</v>
          </cell>
          <cell r="AC129">
            <v>0</v>
          </cell>
          <cell r="AD129">
            <v>0</v>
          </cell>
          <cell r="AE129">
            <v>0</v>
          </cell>
          <cell r="AF129">
            <v>13.095340510040911</v>
          </cell>
          <cell r="AG129">
            <v>34.990665191634562</v>
          </cell>
          <cell r="AH129">
            <v>67.313060332079075</v>
          </cell>
          <cell r="AI129">
            <v>74.934976881188135</v>
          </cell>
          <cell r="AJ129">
            <v>75.040926540804733</v>
          </cell>
          <cell r="AK129">
            <v>75.149707158771335</v>
          </cell>
          <cell r="AL129">
            <v>75.257463151941707</v>
          </cell>
          <cell r="AM129">
            <v>75.371214325336567</v>
          </cell>
          <cell r="AN129">
            <v>75.491821086691573</v>
          </cell>
          <cell r="AO129">
            <v>36.086386282946215</v>
          </cell>
          <cell r="AP129">
            <v>36.210752141148262</v>
          </cell>
          <cell r="AQ129">
            <v>36.337041336640084</v>
          </cell>
          <cell r="AR129">
            <v>36.465283666689807</v>
          </cell>
          <cell r="AS129">
            <v>36.595509390897426</v>
          </cell>
          <cell r="AT129">
            <v>36.604817696296067</v>
          </cell>
          <cell r="AU129">
            <v>0</v>
          </cell>
          <cell r="AV129">
            <v>0</v>
          </cell>
          <cell r="AW129">
            <v>0</v>
          </cell>
          <cell r="AX129">
            <v>0</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cell r="CA129">
            <v>0</v>
          </cell>
        </row>
        <row r="130">
          <cell r="Q130" t="str">
            <v>Fixed manufacturing expenditure</v>
          </cell>
          <cell r="S130" t="str">
            <v>mn €</v>
          </cell>
          <cell r="T130">
            <v>0</v>
          </cell>
          <cell r="U130">
            <v>0</v>
          </cell>
          <cell r="V130">
            <v>0</v>
          </cell>
          <cell r="W130">
            <v>0</v>
          </cell>
          <cell r="X130">
            <v>0</v>
          </cell>
          <cell r="Y130">
            <v>0</v>
          </cell>
          <cell r="Z130">
            <v>0</v>
          </cell>
          <cell r="AA130">
            <v>0</v>
          </cell>
          <cell r="AB130">
            <v>0</v>
          </cell>
          <cell r="AC130">
            <v>0</v>
          </cell>
          <cell r="AD130">
            <v>0</v>
          </cell>
          <cell r="AE130">
            <v>0</v>
          </cell>
          <cell r="AF130">
            <v>5.794344708239108</v>
          </cell>
          <cell r="AG130">
            <v>14.438955131634568</v>
          </cell>
          <cell r="AH130">
            <v>27.827592032079071</v>
          </cell>
          <cell r="AI130">
            <v>31.037907881188136</v>
          </cell>
          <cell r="AJ130">
            <v>31.143857540804735</v>
          </cell>
          <cell r="AK130">
            <v>31.25263815877134</v>
          </cell>
          <cell r="AL130">
            <v>31.360394151941708</v>
          </cell>
          <cell r="AM130">
            <v>31.474145325336572</v>
          </cell>
          <cell r="AN130">
            <v>31.594752086691567</v>
          </cell>
          <cell r="AO130">
            <v>31.717223949612887</v>
          </cell>
          <cell r="AP130">
            <v>31.841589807814934</v>
          </cell>
          <cell r="AQ130">
            <v>31.967879003306752</v>
          </cell>
          <cell r="AR130">
            <v>32.096121333356479</v>
          </cell>
          <cell r="AS130">
            <v>32.226347057564098</v>
          </cell>
          <cell r="AT130">
            <v>32.235655362962738</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cell r="CA130">
            <v>0</v>
          </cell>
        </row>
        <row r="131">
          <cell r="Q131" t="str">
            <v>Total fixed manufacturing expenditure</v>
          </cell>
          <cell r="S131" t="str">
            <v>mn €</v>
          </cell>
          <cell r="T131">
            <v>0</v>
          </cell>
          <cell r="U131">
            <v>0</v>
          </cell>
          <cell r="V131">
            <v>0</v>
          </cell>
          <cell r="W131">
            <v>0</v>
          </cell>
          <cell r="X131">
            <v>0</v>
          </cell>
          <cell r="Y131">
            <v>0</v>
          </cell>
          <cell r="Z131">
            <v>0</v>
          </cell>
          <cell r="AA131">
            <v>0</v>
          </cell>
          <cell r="AB131">
            <v>0</v>
          </cell>
          <cell r="AC131">
            <v>0</v>
          </cell>
          <cell r="AD131">
            <v>0.37028496412925133</v>
          </cell>
          <cell r="AE131">
            <v>11.476221900035931</v>
          </cell>
          <cell r="AF131">
            <v>36.595861315194369</v>
          </cell>
          <cell r="AG131">
            <v>36.916472052756966</v>
          </cell>
          <cell r="AH131">
            <v>37.031450444685206</v>
          </cell>
          <cell r="AI131">
            <v>37.152607937581806</v>
          </cell>
          <cell r="AJ131">
            <v>37.279430472783723</v>
          </cell>
          <cell r="AK131">
            <v>37.409641686309833</v>
          </cell>
          <cell r="AL131">
            <v>37.538626416289326</v>
          </cell>
          <cell r="AM131">
            <v>37.67478742184926</v>
          </cell>
          <cell r="AN131">
            <v>37.819154617486163</v>
          </cell>
          <cell r="AO131">
            <v>37.965754353651334</v>
          </cell>
          <cell r="AP131">
            <v>38.114621216337078</v>
          </cell>
          <cell r="AQ131">
            <v>38.26579032814773</v>
          </cell>
          <cell r="AR131">
            <v>38.419297356636179</v>
          </cell>
          <cell r="AS131">
            <v>38.575178522769988</v>
          </cell>
          <cell r="AT131">
            <v>38.586320633970359</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cell r="CA131">
            <v>0</v>
          </cell>
        </row>
        <row r="132">
          <cell r="Q132" t="str">
            <v>Personnel costs</v>
          </cell>
          <cell r="S132" t="str">
            <v>mn €</v>
          </cell>
          <cell r="AD132">
            <v>0.37028496412925133</v>
          </cell>
          <cell r="AE132">
            <v>4.3962219000359291</v>
          </cell>
          <cell r="AF132">
            <v>8.2758613151943692</v>
          </cell>
          <cell r="AG132">
            <v>8.5964720527569654</v>
          </cell>
          <cell r="AH132">
            <v>8.7114504446852035</v>
          </cell>
          <cell r="AI132">
            <v>8.8326079375818054</v>
          </cell>
          <cell r="AJ132">
            <v>8.9594304727837208</v>
          </cell>
          <cell r="AK132">
            <v>9.0896416863098271</v>
          </cell>
          <cell r="AL132">
            <v>9.2186264162893217</v>
          </cell>
          <cell r="AM132">
            <v>9.3547874218492577</v>
          </cell>
          <cell r="AN132">
            <v>9.499154617486159</v>
          </cell>
          <cell r="AO132">
            <v>9.6457543536513324</v>
          </cell>
          <cell r="AP132">
            <v>9.7946212163370738</v>
          </cell>
          <cell r="AQ132">
            <v>9.9457903281477265</v>
          </cell>
          <cell r="AR132">
            <v>10.099297356636175</v>
          </cell>
          <cell r="AS132">
            <v>10.255178522769985</v>
          </cell>
          <cell r="AT132">
            <v>10.266320633970357</v>
          </cell>
        </row>
        <row r="133">
          <cell r="Q133" t="str">
            <v>Maintenance costs</v>
          </cell>
          <cell r="S133" t="str">
            <v>mn €</v>
          </cell>
          <cell r="T133">
            <v>0</v>
          </cell>
          <cell r="U133">
            <v>0</v>
          </cell>
          <cell r="V133">
            <v>0</v>
          </cell>
          <cell r="W133">
            <v>0</v>
          </cell>
          <cell r="X133">
            <v>0</v>
          </cell>
          <cell r="Y133">
            <v>0</v>
          </cell>
          <cell r="Z133">
            <v>0</v>
          </cell>
          <cell r="AA133">
            <v>0</v>
          </cell>
          <cell r="AB133">
            <v>0</v>
          </cell>
          <cell r="AC133">
            <v>0</v>
          </cell>
          <cell r="AD133">
            <v>0</v>
          </cell>
          <cell r="AE133">
            <v>4.2480000000000002</v>
          </cell>
          <cell r="AF133">
            <v>16.992000000000001</v>
          </cell>
          <cell r="AG133">
            <v>16.992000000000001</v>
          </cell>
          <cell r="AH133">
            <v>16.992000000000001</v>
          </cell>
          <cell r="AI133">
            <v>16.992000000000001</v>
          </cell>
          <cell r="AJ133">
            <v>16.992000000000001</v>
          </cell>
          <cell r="AK133">
            <v>16.992000000000001</v>
          </cell>
          <cell r="AL133">
            <v>16.992000000000001</v>
          </cell>
          <cell r="AM133">
            <v>16.992000000000001</v>
          </cell>
          <cell r="AN133">
            <v>16.992000000000001</v>
          </cell>
          <cell r="AO133">
            <v>16.992000000000001</v>
          </cell>
          <cell r="AP133">
            <v>16.992000000000001</v>
          </cell>
          <cell r="AQ133">
            <v>16.992000000000001</v>
          </cell>
          <cell r="AR133">
            <v>16.992000000000001</v>
          </cell>
          <cell r="AS133">
            <v>16.992000000000001</v>
          </cell>
          <cell r="AT133">
            <v>16.992000000000001</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0</v>
          </cell>
          <cell r="BS133">
            <v>0</v>
          </cell>
          <cell r="BT133">
            <v>0</v>
          </cell>
          <cell r="BU133">
            <v>0</v>
          </cell>
          <cell r="BV133">
            <v>0</v>
          </cell>
          <cell r="BW133">
            <v>0</v>
          </cell>
          <cell r="BX133">
            <v>0</v>
          </cell>
          <cell r="BY133">
            <v>0</v>
          </cell>
          <cell r="BZ133">
            <v>0</v>
          </cell>
          <cell r="CA133">
            <v>0</v>
          </cell>
        </row>
        <row r="134">
          <cell r="Q134" t="str">
            <v>Relative to Capital Base</v>
          </cell>
          <cell r="S134" t="str">
            <v>%</v>
          </cell>
          <cell r="AE134">
            <v>7.4999999999999997E-3</v>
          </cell>
          <cell r="AF134">
            <v>0.03</v>
          </cell>
          <cell r="AG134">
            <v>0.03</v>
          </cell>
          <cell r="AH134">
            <v>0.03</v>
          </cell>
          <cell r="AI134">
            <v>0.03</v>
          </cell>
          <cell r="AJ134">
            <v>0.03</v>
          </cell>
          <cell r="AK134">
            <v>0.03</v>
          </cell>
          <cell r="AL134">
            <v>0.03</v>
          </cell>
          <cell r="AM134">
            <v>0.03</v>
          </cell>
          <cell r="AN134">
            <v>0.03</v>
          </cell>
          <cell r="AO134">
            <v>0.03</v>
          </cell>
          <cell r="AP134">
            <v>0.03</v>
          </cell>
          <cell r="AQ134">
            <v>0.03</v>
          </cell>
          <cell r="AR134">
            <v>0.03</v>
          </cell>
          <cell r="AS134">
            <v>0.03</v>
          </cell>
          <cell r="AT134">
            <v>0.03</v>
          </cell>
        </row>
        <row r="135">
          <cell r="Q135" t="str">
            <v>Other</v>
          </cell>
          <cell r="S135" t="str">
            <v>mn €</v>
          </cell>
          <cell r="T135">
            <v>0</v>
          </cell>
          <cell r="U135">
            <v>0</v>
          </cell>
          <cell r="V135">
            <v>0</v>
          </cell>
          <cell r="W135">
            <v>0</v>
          </cell>
          <cell r="X135">
            <v>0</v>
          </cell>
          <cell r="Y135">
            <v>0</v>
          </cell>
          <cell r="Z135">
            <v>0</v>
          </cell>
          <cell r="AA135">
            <v>0</v>
          </cell>
          <cell r="AB135">
            <v>0</v>
          </cell>
          <cell r="AC135">
            <v>0</v>
          </cell>
          <cell r="AD135">
            <v>0</v>
          </cell>
          <cell r="AE135">
            <v>2.8320000000000003</v>
          </cell>
          <cell r="AF135">
            <v>11.328000000000001</v>
          </cell>
          <cell r="AG135">
            <v>11.328000000000001</v>
          </cell>
          <cell r="AH135">
            <v>11.328000000000001</v>
          </cell>
          <cell r="AI135">
            <v>11.328000000000001</v>
          </cell>
          <cell r="AJ135">
            <v>11.328000000000001</v>
          </cell>
          <cell r="AK135">
            <v>11.328000000000001</v>
          </cell>
          <cell r="AL135">
            <v>11.328000000000001</v>
          </cell>
          <cell r="AM135">
            <v>11.328000000000001</v>
          </cell>
          <cell r="AN135">
            <v>11.328000000000001</v>
          </cell>
          <cell r="AO135">
            <v>11.328000000000001</v>
          </cell>
          <cell r="AP135">
            <v>11.328000000000001</v>
          </cell>
          <cell r="AQ135">
            <v>11.328000000000001</v>
          </cell>
          <cell r="AR135">
            <v>11.328000000000001</v>
          </cell>
          <cell r="AS135">
            <v>11.328000000000001</v>
          </cell>
          <cell r="AT135">
            <v>11.328000000000001</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cell r="BH135">
            <v>0</v>
          </cell>
          <cell r="BI135">
            <v>0</v>
          </cell>
          <cell r="BJ135">
            <v>0</v>
          </cell>
          <cell r="BK135">
            <v>0</v>
          </cell>
          <cell r="BL135">
            <v>0</v>
          </cell>
          <cell r="BM135">
            <v>0</v>
          </cell>
          <cell r="BN135">
            <v>0</v>
          </cell>
          <cell r="BO135">
            <v>0</v>
          </cell>
          <cell r="BP135">
            <v>0</v>
          </cell>
          <cell r="BQ135">
            <v>0</v>
          </cell>
          <cell r="BR135">
            <v>0</v>
          </cell>
          <cell r="BS135">
            <v>0</v>
          </cell>
          <cell r="BT135">
            <v>0</v>
          </cell>
          <cell r="BU135">
            <v>0</v>
          </cell>
          <cell r="BV135">
            <v>0</v>
          </cell>
          <cell r="BW135">
            <v>0</v>
          </cell>
          <cell r="BX135">
            <v>0</v>
          </cell>
          <cell r="BY135">
            <v>0</v>
          </cell>
          <cell r="BZ135">
            <v>0</v>
          </cell>
          <cell r="CA135">
            <v>0</v>
          </cell>
        </row>
        <row r="136">
          <cell r="Q136" t="str">
            <v>Relative to Capital Base</v>
          </cell>
          <cell r="S136" t="str">
            <v>%</v>
          </cell>
          <cell r="AE136">
            <v>5.0000000000000001E-3</v>
          </cell>
          <cell r="AF136">
            <v>0.02</v>
          </cell>
          <cell r="AG136">
            <v>0.02</v>
          </cell>
          <cell r="AH136">
            <v>0.02</v>
          </cell>
          <cell r="AI136">
            <v>0.02</v>
          </cell>
          <cell r="AJ136">
            <v>0.02</v>
          </cell>
          <cell r="AK136">
            <v>0.02</v>
          </cell>
          <cell r="AL136">
            <v>0.02</v>
          </cell>
          <cell r="AM136">
            <v>0.02</v>
          </cell>
          <cell r="AN136">
            <v>0.02</v>
          </cell>
          <cell r="AO136">
            <v>0.02</v>
          </cell>
          <cell r="AP136">
            <v>0.02</v>
          </cell>
          <cell r="AQ136">
            <v>0.02</v>
          </cell>
          <cell r="AR136">
            <v>0.02</v>
          </cell>
          <cell r="AS136">
            <v>0.02</v>
          </cell>
          <cell r="AT136">
            <v>0.02</v>
          </cell>
        </row>
        <row r="137">
          <cell r="Q137" t="str">
            <v>Capacity Utilization</v>
          </cell>
          <cell r="S137" t="str">
            <v>%</v>
          </cell>
          <cell r="T137">
            <v>0</v>
          </cell>
          <cell r="U137">
            <v>0</v>
          </cell>
          <cell r="V137">
            <v>0</v>
          </cell>
          <cell r="W137">
            <v>0</v>
          </cell>
          <cell r="X137">
            <v>0</v>
          </cell>
          <cell r="Y137">
            <v>0</v>
          </cell>
          <cell r="Z137">
            <v>0</v>
          </cell>
          <cell r="AA137">
            <v>0</v>
          </cell>
          <cell r="AB137">
            <v>0</v>
          </cell>
          <cell r="AC137">
            <v>0</v>
          </cell>
          <cell r="AD137">
            <v>0</v>
          </cell>
          <cell r="AE137">
            <v>0</v>
          </cell>
          <cell r="AF137">
            <v>0.15833333333333333</v>
          </cell>
          <cell r="AG137">
            <v>0.391125</v>
          </cell>
          <cell r="AH137">
            <v>0.75145833333333334</v>
          </cell>
          <cell r="AI137">
            <v>0.8354166666666667</v>
          </cell>
          <cell r="AJ137">
            <v>0.8354166666666667</v>
          </cell>
          <cell r="AK137">
            <v>0.8354166666666667</v>
          </cell>
          <cell r="AL137">
            <v>0.8354166666666667</v>
          </cell>
          <cell r="AM137">
            <v>0.8354166666666667</v>
          </cell>
          <cell r="AN137">
            <v>0.8354166666666667</v>
          </cell>
          <cell r="AO137">
            <v>0.8354166666666667</v>
          </cell>
          <cell r="AP137">
            <v>0.8354166666666667</v>
          </cell>
          <cell r="AQ137">
            <v>0.8354166666666667</v>
          </cell>
          <cell r="AR137">
            <v>0.8354166666666667</v>
          </cell>
          <cell r="AS137">
            <v>0.8354166666666667</v>
          </cell>
          <cell r="AT137">
            <v>0.8354166666666667</v>
          </cell>
          <cell r="AU137">
            <v>0</v>
          </cell>
          <cell r="AV137">
            <v>0</v>
          </cell>
          <cell r="AW137">
            <v>0</v>
          </cell>
          <cell r="AX137">
            <v>0</v>
          </cell>
          <cell r="AY137">
            <v>0</v>
          </cell>
          <cell r="AZ137">
            <v>0</v>
          </cell>
          <cell r="BA137">
            <v>0</v>
          </cell>
          <cell r="BB137">
            <v>0</v>
          </cell>
          <cell r="BC137">
            <v>0</v>
          </cell>
          <cell r="BD137">
            <v>0</v>
          </cell>
          <cell r="BE137">
            <v>0</v>
          </cell>
          <cell r="BF137">
            <v>0</v>
          </cell>
          <cell r="BG137">
            <v>0</v>
          </cell>
          <cell r="BH137">
            <v>0</v>
          </cell>
          <cell r="BI137">
            <v>0</v>
          </cell>
          <cell r="BJ137">
            <v>0</v>
          </cell>
          <cell r="BK137">
            <v>0</v>
          </cell>
          <cell r="BL137">
            <v>0</v>
          </cell>
          <cell r="BM137">
            <v>0</v>
          </cell>
          <cell r="BN137">
            <v>0</v>
          </cell>
          <cell r="BO137">
            <v>0</v>
          </cell>
          <cell r="BP137">
            <v>0</v>
          </cell>
          <cell r="BQ137">
            <v>0</v>
          </cell>
          <cell r="BR137">
            <v>0</v>
          </cell>
          <cell r="BS137">
            <v>0</v>
          </cell>
          <cell r="BT137">
            <v>0</v>
          </cell>
          <cell r="BU137">
            <v>0</v>
          </cell>
          <cell r="BV137">
            <v>0</v>
          </cell>
          <cell r="BW137">
            <v>0</v>
          </cell>
          <cell r="BX137">
            <v>0</v>
          </cell>
          <cell r="BY137">
            <v>0</v>
          </cell>
          <cell r="BZ137">
            <v>0</v>
          </cell>
          <cell r="CA137">
            <v>0</v>
          </cell>
        </row>
        <row r="138">
          <cell r="Q138" t="str">
            <v>NCA_Customer_PCAM</v>
          </cell>
          <cell r="S138" t="str">
            <v>%</v>
          </cell>
          <cell r="T138">
            <v>0</v>
          </cell>
          <cell r="U138">
            <v>0</v>
          </cell>
          <cell r="V138">
            <v>0</v>
          </cell>
          <cell r="W138">
            <v>0</v>
          </cell>
          <cell r="X138">
            <v>0</v>
          </cell>
          <cell r="Y138">
            <v>0</v>
          </cell>
          <cell r="Z138">
            <v>0</v>
          </cell>
          <cell r="AA138">
            <v>0</v>
          </cell>
          <cell r="AB138">
            <v>0</v>
          </cell>
          <cell r="AC138">
            <v>0</v>
          </cell>
          <cell r="AD138">
            <v>0</v>
          </cell>
          <cell r="AE138">
            <v>0</v>
          </cell>
          <cell r="AF138">
            <v>0.15833333333333333</v>
          </cell>
          <cell r="AG138">
            <v>0.391125</v>
          </cell>
          <cell r="AH138">
            <v>0.75145833333333334</v>
          </cell>
          <cell r="AI138">
            <v>0.8354166666666667</v>
          </cell>
          <cell r="AJ138">
            <v>0.8354166666666667</v>
          </cell>
          <cell r="AK138">
            <v>0.8354166666666667</v>
          </cell>
          <cell r="AL138">
            <v>0.8354166666666667</v>
          </cell>
          <cell r="AM138">
            <v>0.8354166666666667</v>
          </cell>
          <cell r="AN138">
            <v>0.8354166666666667</v>
          </cell>
          <cell r="AO138">
            <v>0.8354166666666667</v>
          </cell>
          <cell r="AP138">
            <v>0.8354166666666667</v>
          </cell>
          <cell r="AQ138">
            <v>0.8354166666666667</v>
          </cell>
          <cell r="AR138">
            <v>0.8354166666666667</v>
          </cell>
          <cell r="AS138">
            <v>0.8354166666666667</v>
          </cell>
          <cell r="AT138">
            <v>0.8354166666666667</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row>
        <row r="139">
          <cell r="Q139" t="str">
            <v>NCA_BASF_PCAM</v>
          </cell>
          <cell r="S139" t="str">
            <v>%</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cell r="CA139">
            <v>0</v>
          </cell>
        </row>
        <row r="140">
          <cell r="Q140" t="str">
            <v>Depreciation</v>
          </cell>
          <cell r="S140" t="str">
            <v>mn €</v>
          </cell>
          <cell r="T140">
            <v>0</v>
          </cell>
          <cell r="U140">
            <v>0</v>
          </cell>
          <cell r="V140">
            <v>0</v>
          </cell>
          <cell r="W140">
            <v>0</v>
          </cell>
          <cell r="X140">
            <v>0</v>
          </cell>
          <cell r="Y140">
            <v>0</v>
          </cell>
          <cell r="Z140">
            <v>0</v>
          </cell>
          <cell r="AA140">
            <v>0</v>
          </cell>
          <cell r="AB140">
            <v>0</v>
          </cell>
          <cell r="AC140">
            <v>0</v>
          </cell>
          <cell r="AD140">
            <v>0</v>
          </cell>
          <cell r="AE140">
            <v>0</v>
          </cell>
          <cell r="AF140">
            <v>7.0634958018018024</v>
          </cell>
          <cell r="AG140">
            <v>19.965022560000001</v>
          </cell>
          <cell r="AH140">
            <v>38.358280800000003</v>
          </cell>
          <cell r="AI140">
            <v>42.643944000000005</v>
          </cell>
          <cell r="AJ140">
            <v>42.643944000000005</v>
          </cell>
          <cell r="AK140">
            <v>42.643944000000005</v>
          </cell>
          <cell r="AL140">
            <v>42.643944000000005</v>
          </cell>
          <cell r="AM140">
            <v>42.643944000000005</v>
          </cell>
          <cell r="AN140">
            <v>42.643944000000005</v>
          </cell>
          <cell r="AO140">
            <v>3.1160373333333338</v>
          </cell>
          <cell r="AP140">
            <v>3.1160373333333338</v>
          </cell>
          <cell r="AQ140">
            <v>3.1160373333333338</v>
          </cell>
          <cell r="AR140">
            <v>3.1160373333333338</v>
          </cell>
          <cell r="AS140">
            <v>3.1160373333333338</v>
          </cell>
          <cell r="AT140">
            <v>3.1160373333333338</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row>
        <row r="141">
          <cell r="Q141" t="str">
            <v>Total depreciation</v>
          </cell>
          <cell r="S141" t="str">
            <v>mn €</v>
          </cell>
          <cell r="T141">
            <v>0</v>
          </cell>
          <cell r="U141">
            <v>0</v>
          </cell>
          <cell r="V141">
            <v>0</v>
          </cell>
          <cell r="W141">
            <v>0</v>
          </cell>
          <cell r="X141">
            <v>0</v>
          </cell>
          <cell r="Y141">
            <v>0</v>
          </cell>
          <cell r="Z141">
            <v>0</v>
          </cell>
          <cell r="AA141">
            <v>0</v>
          </cell>
          <cell r="AB141">
            <v>0</v>
          </cell>
          <cell r="AC141">
            <v>0</v>
          </cell>
          <cell r="AD141">
            <v>0</v>
          </cell>
          <cell r="AE141">
            <v>41.366957837837838</v>
          </cell>
          <cell r="AF141">
            <v>44.61155243243244</v>
          </cell>
          <cell r="AG141">
            <v>51.045120000000004</v>
          </cell>
          <cell r="AH141">
            <v>51.045120000000004</v>
          </cell>
          <cell r="AI141">
            <v>51.045120000000004</v>
          </cell>
          <cell r="AJ141">
            <v>51.045120000000004</v>
          </cell>
          <cell r="AK141">
            <v>51.045120000000004</v>
          </cell>
          <cell r="AL141">
            <v>51.045120000000004</v>
          </cell>
          <cell r="AM141">
            <v>51.045120000000004</v>
          </cell>
          <cell r="AN141">
            <v>51.045120000000004</v>
          </cell>
          <cell r="AO141">
            <v>3.7299200000000003</v>
          </cell>
          <cell r="AP141">
            <v>3.7299200000000003</v>
          </cell>
          <cell r="AQ141">
            <v>3.7299200000000003</v>
          </cell>
          <cell r="AR141">
            <v>3.7299200000000003</v>
          </cell>
          <cell r="AS141">
            <v>3.7299200000000003</v>
          </cell>
          <cell r="AT141">
            <v>3.7299200000000003</v>
          </cell>
          <cell r="AU141">
            <v>3.7299200000000003</v>
          </cell>
          <cell r="AV141">
            <v>3.7299200000000003</v>
          </cell>
          <cell r="AW141">
            <v>3.7299200000000003</v>
          </cell>
          <cell r="AX141">
            <v>3.7299200000000003</v>
          </cell>
          <cell r="AY141">
            <v>3.7299200000000003</v>
          </cell>
          <cell r="AZ141">
            <v>3.7299200000000003</v>
          </cell>
          <cell r="BA141">
            <v>3.7299200000000003</v>
          </cell>
          <cell r="BB141">
            <v>3.7299200000000003</v>
          </cell>
          <cell r="BC141">
            <v>3.7299200000000003</v>
          </cell>
          <cell r="BD141">
            <v>0</v>
          </cell>
          <cell r="BE141">
            <v>0</v>
          </cell>
          <cell r="BF141">
            <v>0</v>
          </cell>
          <cell r="BG141">
            <v>0</v>
          </cell>
          <cell r="BH141">
            <v>0</v>
          </cell>
          <cell r="BI141">
            <v>0</v>
          </cell>
          <cell r="BJ141">
            <v>0</v>
          </cell>
          <cell r="BK141">
            <v>0</v>
          </cell>
          <cell r="BL141">
            <v>0</v>
          </cell>
          <cell r="BM141">
            <v>0</v>
          </cell>
          <cell r="BN141">
            <v>0</v>
          </cell>
          <cell r="BO141">
            <v>0</v>
          </cell>
          <cell r="BP141">
            <v>0</v>
          </cell>
          <cell r="BQ141">
            <v>0</v>
          </cell>
          <cell r="BR141">
            <v>0</v>
          </cell>
          <cell r="BS141">
            <v>0</v>
          </cell>
          <cell r="BT141">
            <v>0</v>
          </cell>
          <cell r="BU141">
            <v>0</v>
          </cell>
          <cell r="BV141">
            <v>0</v>
          </cell>
          <cell r="BW141">
            <v>0</v>
          </cell>
          <cell r="BX141">
            <v>0</v>
          </cell>
          <cell r="BY141">
            <v>0</v>
          </cell>
          <cell r="BZ141">
            <v>0</v>
          </cell>
          <cell r="CA141">
            <v>0</v>
          </cell>
        </row>
        <row r="142">
          <cell r="Q142" t="str">
            <v>Equipment</v>
          </cell>
          <cell r="S142" t="str">
            <v>mn €</v>
          </cell>
          <cell r="T142">
            <v>0</v>
          </cell>
          <cell r="U142">
            <v>0</v>
          </cell>
          <cell r="V142">
            <v>0</v>
          </cell>
          <cell r="W142">
            <v>0</v>
          </cell>
          <cell r="X142">
            <v>0</v>
          </cell>
          <cell r="Y142">
            <v>0</v>
          </cell>
          <cell r="Z142">
            <v>0</v>
          </cell>
          <cell r="AA142">
            <v>0</v>
          </cell>
          <cell r="AB142">
            <v>0</v>
          </cell>
          <cell r="AC142">
            <v>0</v>
          </cell>
          <cell r="AD142">
            <v>0</v>
          </cell>
          <cell r="AE142">
            <v>38.144929729729732</v>
          </cell>
          <cell r="AF142">
            <v>41.219254054054062</v>
          </cell>
          <cell r="AG142">
            <v>47.315200000000004</v>
          </cell>
          <cell r="AH142">
            <v>47.315200000000004</v>
          </cell>
          <cell r="AI142">
            <v>47.315200000000004</v>
          </cell>
          <cell r="AJ142">
            <v>47.315200000000004</v>
          </cell>
          <cell r="AK142">
            <v>47.315200000000004</v>
          </cell>
          <cell r="AL142">
            <v>47.315200000000004</v>
          </cell>
          <cell r="AM142">
            <v>47.315200000000004</v>
          </cell>
          <cell r="AN142">
            <v>47.315200000000004</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cell r="CA142">
            <v>0</v>
          </cell>
        </row>
        <row r="143">
          <cell r="Q143" t="str">
            <v>Building</v>
          </cell>
          <cell r="S143" t="str">
            <v>mn €</v>
          </cell>
          <cell r="T143">
            <v>0</v>
          </cell>
          <cell r="U143">
            <v>0</v>
          </cell>
          <cell r="V143">
            <v>0</v>
          </cell>
          <cell r="W143">
            <v>0</v>
          </cell>
          <cell r="X143">
            <v>0</v>
          </cell>
          <cell r="Y143">
            <v>0</v>
          </cell>
          <cell r="Z143">
            <v>0</v>
          </cell>
          <cell r="AA143">
            <v>0</v>
          </cell>
          <cell r="AB143">
            <v>0</v>
          </cell>
          <cell r="AC143">
            <v>0</v>
          </cell>
          <cell r="AD143">
            <v>0</v>
          </cell>
          <cell r="AE143">
            <v>3.2220281081081086</v>
          </cell>
          <cell r="AF143">
            <v>3.3922983783783787</v>
          </cell>
          <cell r="AG143">
            <v>3.7299200000000003</v>
          </cell>
          <cell r="AH143">
            <v>3.7299200000000003</v>
          </cell>
          <cell r="AI143">
            <v>3.7299200000000003</v>
          </cell>
          <cell r="AJ143">
            <v>3.7299200000000003</v>
          </cell>
          <cell r="AK143">
            <v>3.7299200000000003</v>
          </cell>
          <cell r="AL143">
            <v>3.7299200000000003</v>
          </cell>
          <cell r="AM143">
            <v>3.7299200000000003</v>
          </cell>
          <cell r="AN143">
            <v>3.7299200000000003</v>
          </cell>
          <cell r="AO143">
            <v>3.7299200000000003</v>
          </cell>
          <cell r="AP143">
            <v>3.7299200000000003</v>
          </cell>
          <cell r="AQ143">
            <v>3.7299200000000003</v>
          </cell>
          <cell r="AR143">
            <v>3.7299200000000003</v>
          </cell>
          <cell r="AS143">
            <v>3.7299200000000003</v>
          </cell>
          <cell r="AT143">
            <v>3.7299200000000003</v>
          </cell>
          <cell r="AU143">
            <v>3.7299200000000003</v>
          </cell>
          <cell r="AV143">
            <v>3.7299200000000003</v>
          </cell>
          <cell r="AW143">
            <v>3.7299200000000003</v>
          </cell>
          <cell r="AX143">
            <v>3.7299200000000003</v>
          </cell>
          <cell r="AY143">
            <v>3.7299200000000003</v>
          </cell>
          <cell r="AZ143">
            <v>3.7299200000000003</v>
          </cell>
          <cell r="BA143">
            <v>3.7299200000000003</v>
          </cell>
          <cell r="BB143">
            <v>3.7299200000000003</v>
          </cell>
          <cell r="BC143">
            <v>3.7299200000000003</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cell r="CA143">
            <v>0</v>
          </cell>
        </row>
        <row r="144">
          <cell r="Q144" t="str">
            <v>Others</v>
          </cell>
          <cell r="S144" t="str">
            <v>mn €</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cell r="CA144">
            <v>0</v>
          </cell>
        </row>
        <row r="145">
          <cell r="Q145" t="str">
            <v>Shipping costs</v>
          </cell>
          <cell r="S145" t="str">
            <v>mn €</v>
          </cell>
        </row>
        <row r="146">
          <cell r="Q146" t="str">
            <v>Selling costs</v>
          </cell>
          <cell r="S146" t="str">
            <v>mn €</v>
          </cell>
          <cell r="AE146">
            <v>0</v>
          </cell>
          <cell r="AF146">
            <v>0.23749999999999999</v>
          </cell>
          <cell r="AG146">
            <v>0.58668750000000003</v>
          </cell>
          <cell r="AH146">
            <v>1.1271875</v>
          </cell>
          <cell r="AI146">
            <v>1.253125</v>
          </cell>
          <cell r="AJ146">
            <v>1.253125</v>
          </cell>
          <cell r="AK146">
            <v>1.253125</v>
          </cell>
          <cell r="AL146">
            <v>1.253125</v>
          </cell>
          <cell r="AM146">
            <v>1.253125</v>
          </cell>
          <cell r="AN146">
            <v>1.253125</v>
          </cell>
          <cell r="AO146">
            <v>1.253125</v>
          </cell>
          <cell r="AP146">
            <v>1.253125</v>
          </cell>
          <cell r="AQ146">
            <v>1.253125</v>
          </cell>
          <cell r="AR146">
            <v>1.253125</v>
          </cell>
          <cell r="AS146">
            <v>1.253125</v>
          </cell>
          <cell r="AT146">
            <v>1.253125</v>
          </cell>
        </row>
        <row r="147">
          <cell r="Q147" t="str">
            <v>Other CM2 effects</v>
          </cell>
          <cell r="S147" t="str">
            <v>mn €</v>
          </cell>
        </row>
        <row r="148">
          <cell r="Q148" t="str">
            <v>Contribution Margin 2</v>
          </cell>
          <cell r="S148" t="str">
            <v>mn €</v>
          </cell>
          <cell r="T148">
            <v>0</v>
          </cell>
          <cell r="U148">
            <v>0</v>
          </cell>
          <cell r="V148">
            <v>0</v>
          </cell>
          <cell r="W148">
            <v>0</v>
          </cell>
          <cell r="X148">
            <v>0</v>
          </cell>
          <cell r="Y148">
            <v>0</v>
          </cell>
          <cell r="Z148">
            <v>0</v>
          </cell>
          <cell r="AA148">
            <v>0</v>
          </cell>
          <cell r="AB148">
            <v>0</v>
          </cell>
          <cell r="AC148">
            <v>0</v>
          </cell>
          <cell r="AD148">
            <v>0</v>
          </cell>
          <cell r="AE148">
            <v>-5.5825495935958172</v>
          </cell>
          <cell r="AF148">
            <v>-0.16570925517510027</v>
          </cell>
          <cell r="AG148">
            <v>3.2663407484775604</v>
          </cell>
          <cell r="AH148">
            <v>6.2073452182890634</v>
          </cell>
          <cell r="AI148">
            <v>6.6096314578119575</v>
          </cell>
          <cell r="AJ148">
            <v>6.3122078591165831</v>
          </cell>
          <cell r="AK148">
            <v>5.9730663067344807</v>
          </cell>
          <cell r="AL148">
            <v>6.5051080559047563</v>
          </cell>
          <cell r="AM148">
            <v>6.986004100525335</v>
          </cell>
          <cell r="AN148">
            <v>7.2157116076750185</v>
          </cell>
          <cell r="AO148">
            <v>47.215669415183903</v>
          </cell>
          <cell r="AP148">
            <v>47.691304859072361</v>
          </cell>
          <cell r="AQ148">
            <v>48.172387252519854</v>
          </cell>
          <cell r="AR148">
            <v>48.658948505204641</v>
          </cell>
          <cell r="AS148">
            <v>49.149100501459522</v>
          </cell>
          <cell r="AT148">
            <v>49.982539228253955</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cell r="CA148">
            <v>0</v>
          </cell>
        </row>
        <row r="149">
          <cell r="Q149" t="str">
            <v>CM2 (relative to Net Sales)</v>
          </cell>
          <cell r="S149" t="str">
            <v>%</v>
          </cell>
          <cell r="T149">
            <v>0</v>
          </cell>
          <cell r="U149">
            <v>0</v>
          </cell>
          <cell r="V149">
            <v>0</v>
          </cell>
          <cell r="W149">
            <v>0</v>
          </cell>
          <cell r="X149">
            <v>0</v>
          </cell>
          <cell r="Y149">
            <v>0</v>
          </cell>
          <cell r="Z149">
            <v>0</v>
          </cell>
          <cell r="AA149">
            <v>0</v>
          </cell>
          <cell r="AB149">
            <v>0</v>
          </cell>
          <cell r="AC149">
            <v>0</v>
          </cell>
          <cell r="AD149">
            <v>0</v>
          </cell>
          <cell r="AE149">
            <v>0</v>
          </cell>
          <cell r="AF149">
            <v>-1.7384411027209759E-3</v>
          </cell>
          <cell r="AG149">
            <v>1.3260558374115636E-2</v>
          </cell>
          <cell r="AH149">
            <v>1.3262955508204484E-2</v>
          </cell>
          <cell r="AI149">
            <v>1.2846257846657973E-2</v>
          </cell>
          <cell r="AJ149">
            <v>1.2407499592925154E-2</v>
          </cell>
          <cell r="AK149">
            <v>1.1700487394820535E-2</v>
          </cell>
          <cell r="AL149">
            <v>1.2698576014647413E-2</v>
          </cell>
          <cell r="AM149">
            <v>1.3589812264982119E-2</v>
          </cell>
          <cell r="AN149">
            <v>1.3987435421994892E-2</v>
          </cell>
          <cell r="AO149">
            <v>9.1203089242959334E-2</v>
          </cell>
          <cell r="AP149">
            <v>9.1794615972172658E-2</v>
          </cell>
          <cell r="AQ149">
            <v>9.2389132158696693E-2</v>
          </cell>
          <cell r="AR149">
            <v>9.2986571144403868E-2</v>
          </cell>
          <cell r="AS149">
            <v>9.3583209575273316E-2</v>
          </cell>
          <cell r="AT149">
            <v>9.4823406215372663E-2</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cell r="CA149">
            <v>0</v>
          </cell>
        </row>
        <row r="150">
          <cell r="Q150" t="str">
            <v>CM2 (per Unit of Volume of Products)</v>
          </cell>
          <cell r="S150" t="str">
            <v>€ / t</v>
          </cell>
          <cell r="T150">
            <v>0</v>
          </cell>
          <cell r="U150">
            <v>0</v>
          </cell>
          <cell r="V150">
            <v>0</v>
          </cell>
          <cell r="W150">
            <v>0</v>
          </cell>
          <cell r="X150">
            <v>0</v>
          </cell>
          <cell r="Y150">
            <v>0</v>
          </cell>
          <cell r="Z150">
            <v>0</v>
          </cell>
          <cell r="AA150">
            <v>0</v>
          </cell>
          <cell r="AB150">
            <v>0</v>
          </cell>
          <cell r="AC150">
            <v>0</v>
          </cell>
          <cell r="AD150">
            <v>0</v>
          </cell>
          <cell r="AE150">
            <v>0</v>
          </cell>
          <cell r="AF150">
            <v>-43.607698730289542</v>
          </cell>
          <cell r="AG150">
            <v>347.96428555209974</v>
          </cell>
          <cell r="AH150">
            <v>344.18326688600297</v>
          </cell>
          <cell r="AI150">
            <v>329.6574293173046</v>
          </cell>
          <cell r="AJ150">
            <v>314.82333461928096</v>
          </cell>
          <cell r="AK150">
            <v>297.90854397678208</v>
          </cell>
          <cell r="AL150">
            <v>324.4442920650751</v>
          </cell>
          <cell r="AM150">
            <v>348.4291321957773</v>
          </cell>
          <cell r="AN150">
            <v>359.88586571945228</v>
          </cell>
          <cell r="AO150">
            <v>2354.896230183736</v>
          </cell>
          <cell r="AP150">
            <v>2378.6186962130855</v>
          </cell>
          <cell r="AQ150">
            <v>2402.6128305496186</v>
          </cell>
          <cell r="AR150">
            <v>2426.8802246984856</v>
          </cell>
          <cell r="AS150">
            <v>2451.3267083022206</v>
          </cell>
          <cell r="AT150">
            <v>2492.8947246011949</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cell r="CA150">
            <v>0</v>
          </cell>
        </row>
        <row r="151">
          <cell r="Q151" t="str">
            <v>CM2*CF</v>
          </cell>
          <cell r="S151" t="str">
            <v>mn €</v>
          </cell>
          <cell r="T151">
            <v>0</v>
          </cell>
          <cell r="U151">
            <v>0</v>
          </cell>
          <cell r="V151">
            <v>0</v>
          </cell>
          <cell r="W151">
            <v>0</v>
          </cell>
          <cell r="X151">
            <v>0</v>
          </cell>
          <cell r="Y151">
            <v>0</v>
          </cell>
          <cell r="Z151">
            <v>0</v>
          </cell>
          <cell r="AA151">
            <v>0</v>
          </cell>
          <cell r="AB151">
            <v>0</v>
          </cell>
          <cell r="AC151">
            <v>0</v>
          </cell>
          <cell r="AD151">
            <v>-0.37028496412925133</v>
          </cell>
          <cell r="AE151">
            <v>-17.058771493631749</v>
          </cell>
          <cell r="AF151">
            <v>-23.903730060328559</v>
          </cell>
          <cell r="AG151">
            <v>0.75384638735515708</v>
          </cell>
          <cell r="AH151">
            <v>35.361767605682935</v>
          </cell>
          <cell r="AI151">
            <v>43.138875401418289</v>
          </cell>
          <cell r="AJ151">
            <v>42.820578927137596</v>
          </cell>
          <cell r="AK151">
            <v>42.460006779195986</v>
          </cell>
          <cell r="AL151">
            <v>42.97081979155714</v>
          </cell>
          <cell r="AM151">
            <v>43.429306004012645</v>
          </cell>
          <cell r="AN151">
            <v>43.635253076880431</v>
          </cell>
          <cell r="AO151">
            <v>44.083176344478787</v>
          </cell>
          <cell r="AP151">
            <v>44.534310783883548</v>
          </cell>
          <cell r="AQ151">
            <v>44.990513261012211</v>
          </cell>
          <cell r="AR151">
            <v>45.451809815258272</v>
          </cell>
          <cell r="AS151">
            <v>45.916306369586962</v>
          </cell>
          <cell r="AT151">
            <v>46.747911290579665</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0</v>
          </cell>
          <cell r="BI151">
            <v>0</v>
          </cell>
          <cell r="BJ151">
            <v>0</v>
          </cell>
          <cell r="BK151">
            <v>0</v>
          </cell>
          <cell r="BL151">
            <v>0</v>
          </cell>
          <cell r="BM151">
            <v>0</v>
          </cell>
          <cell r="BN151">
            <v>0</v>
          </cell>
          <cell r="BO151">
            <v>0</v>
          </cell>
          <cell r="BP151">
            <v>0</v>
          </cell>
          <cell r="BQ151">
            <v>0</v>
          </cell>
          <cell r="BR151">
            <v>0</v>
          </cell>
          <cell r="BS151">
            <v>0</v>
          </cell>
          <cell r="BT151">
            <v>0</v>
          </cell>
          <cell r="BU151">
            <v>0</v>
          </cell>
          <cell r="BV151">
            <v>0</v>
          </cell>
          <cell r="BW151">
            <v>0</v>
          </cell>
          <cell r="BX151">
            <v>0</v>
          </cell>
          <cell r="BY151">
            <v>0</v>
          </cell>
          <cell r="BZ151">
            <v>0</v>
          </cell>
          <cell r="CA151">
            <v>0</v>
          </cell>
        </row>
        <row r="152">
          <cell r="Q152" t="str">
            <v>CM2*CF (relative to Capital Base)</v>
          </cell>
          <cell r="S152" t="str">
            <v>%</v>
          </cell>
          <cell r="T152">
            <v>0</v>
          </cell>
          <cell r="U152">
            <v>0</v>
          </cell>
          <cell r="V152">
            <v>0</v>
          </cell>
          <cell r="W152">
            <v>0</v>
          </cell>
          <cell r="X152">
            <v>0</v>
          </cell>
          <cell r="Y152">
            <v>0</v>
          </cell>
          <cell r="Z152">
            <v>0</v>
          </cell>
          <cell r="AA152">
            <v>0</v>
          </cell>
          <cell r="AB152">
            <v>0</v>
          </cell>
          <cell r="AC152">
            <v>0</v>
          </cell>
          <cell r="AD152">
            <v>-6.5375170220559895E-4</v>
          </cell>
          <cell r="AE152">
            <v>-3.0117887524067348E-2</v>
          </cell>
          <cell r="AF152">
            <v>-4.2202913242105504E-2</v>
          </cell>
          <cell r="AG152">
            <v>1.3309434804999239E-3</v>
          </cell>
          <cell r="AH152">
            <v>6.243249930381873E-2</v>
          </cell>
          <cell r="AI152">
            <v>7.6163268717193297E-2</v>
          </cell>
          <cell r="AJ152">
            <v>7.560130460299716E-2</v>
          </cell>
          <cell r="AK152">
            <v>7.4964701234456171E-2</v>
          </cell>
          <cell r="AL152">
            <v>7.5866560366449745E-2</v>
          </cell>
          <cell r="AM152">
            <v>7.667603461160423E-2</v>
          </cell>
          <cell r="AN152">
            <v>7.7039641731780406E-2</v>
          </cell>
          <cell r="AO152">
            <v>7.7830466709884846E-2</v>
          </cell>
          <cell r="AP152">
            <v>7.8626961129737896E-2</v>
          </cell>
          <cell r="AQ152">
            <v>7.9432403356306858E-2</v>
          </cell>
          <cell r="AR152">
            <v>8.0246839363097219E-2</v>
          </cell>
          <cell r="AS152">
            <v>8.1066925087547592E-2</v>
          </cell>
          <cell r="AT152">
            <v>8.2535154114723966E-2</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cell r="CA152">
            <v>0</v>
          </cell>
        </row>
        <row r="153">
          <cell r="Q153" t="str">
            <v>Fixed Costs (2)</v>
          </cell>
          <cell r="S153" t="str">
            <v>mn €</v>
          </cell>
          <cell r="T153">
            <v>0</v>
          </cell>
          <cell r="U153">
            <v>0</v>
          </cell>
          <cell r="V153">
            <v>0</v>
          </cell>
          <cell r="W153">
            <v>0</v>
          </cell>
          <cell r="X153">
            <v>0</v>
          </cell>
          <cell r="Y153">
            <v>0</v>
          </cell>
          <cell r="Z153">
            <v>0</v>
          </cell>
          <cell r="AA153">
            <v>0</v>
          </cell>
          <cell r="AB153">
            <v>0</v>
          </cell>
          <cell r="AC153">
            <v>1.83</v>
          </cell>
          <cell r="AD153">
            <v>5.5602849641292513</v>
          </cell>
          <cell r="AE153">
            <v>58.253179737873765</v>
          </cell>
          <cell r="AF153">
            <v>70.749573237585906</v>
          </cell>
          <cell r="AG153">
            <v>54.237614361122404</v>
          </cell>
          <cell r="AH153">
            <v>21.890697612606136</v>
          </cell>
          <cell r="AI153">
            <v>14.515876056393671</v>
          </cell>
          <cell r="AJ153">
            <v>14.536748931978986</v>
          </cell>
          <cell r="AK153">
            <v>14.558179527538492</v>
          </cell>
          <cell r="AL153">
            <v>14.579408264347617</v>
          </cell>
          <cell r="AM153">
            <v>14.601818096512689</v>
          </cell>
          <cell r="AN153">
            <v>14.625578530794595</v>
          </cell>
          <cell r="AO153">
            <v>6.8624130707051147</v>
          </cell>
          <cell r="AP153">
            <v>6.8869140751888089</v>
          </cell>
          <cell r="AQ153">
            <v>6.9117939915076452</v>
          </cell>
          <cell r="AR153">
            <v>6.9370586899463706</v>
          </cell>
          <cell r="AS153">
            <v>6.9627141318725592</v>
          </cell>
          <cell r="AT153">
            <v>6.9645479376742863</v>
          </cell>
          <cell r="AU153">
            <v>3.7299200000000003</v>
          </cell>
          <cell r="AV153">
            <v>3.7299200000000003</v>
          </cell>
          <cell r="AW153">
            <v>3.7299200000000003</v>
          </cell>
          <cell r="AX153">
            <v>3.7299200000000003</v>
          </cell>
          <cell r="AY153">
            <v>3.7299200000000003</v>
          </cell>
          <cell r="AZ153">
            <v>3.7299200000000003</v>
          </cell>
          <cell r="BA153">
            <v>3.7299200000000003</v>
          </cell>
          <cell r="BB153">
            <v>3.7299200000000003</v>
          </cell>
          <cell r="BC153">
            <v>3.7299200000000003</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cell r="CA153">
            <v>0</v>
          </cell>
        </row>
        <row r="154">
          <cell r="Q154" t="str">
            <v>Cost of idle equipment</v>
          </cell>
          <cell r="S154" t="str">
            <v>mn €</v>
          </cell>
          <cell r="T154">
            <v>0</v>
          </cell>
          <cell r="U154">
            <v>0</v>
          </cell>
          <cell r="V154">
            <v>0</v>
          </cell>
          <cell r="W154">
            <v>0</v>
          </cell>
          <cell r="X154">
            <v>0</v>
          </cell>
          <cell r="Y154">
            <v>0</v>
          </cell>
          <cell r="Z154">
            <v>0</v>
          </cell>
          <cell r="AA154">
            <v>0</v>
          </cell>
          <cell r="AB154">
            <v>0</v>
          </cell>
          <cell r="AC154">
            <v>0</v>
          </cell>
          <cell r="AD154">
            <v>0.37028496412925133</v>
          </cell>
          <cell r="AE154">
            <v>52.843179737873768</v>
          </cell>
          <cell r="AF154">
            <v>68.349573237585901</v>
          </cell>
          <cell r="AG154">
            <v>53.557614361122404</v>
          </cell>
          <cell r="AH154">
            <v>21.890697612606136</v>
          </cell>
          <cell r="AI154">
            <v>14.515876056393671</v>
          </cell>
          <cell r="AJ154">
            <v>14.536748931978986</v>
          </cell>
          <cell r="AK154">
            <v>14.558179527538492</v>
          </cell>
          <cell r="AL154">
            <v>14.579408264347617</v>
          </cell>
          <cell r="AM154">
            <v>14.601818096512689</v>
          </cell>
          <cell r="AN154">
            <v>14.625578530794595</v>
          </cell>
          <cell r="AO154">
            <v>6.8624130707051147</v>
          </cell>
          <cell r="AP154">
            <v>6.8869140751888089</v>
          </cell>
          <cell r="AQ154">
            <v>6.9117939915076452</v>
          </cell>
          <cell r="AR154">
            <v>6.9370586899463706</v>
          </cell>
          <cell r="AS154">
            <v>6.9627141318725592</v>
          </cell>
          <cell r="AT154">
            <v>6.9645479376742863</v>
          </cell>
          <cell r="AU154">
            <v>3.7299200000000003</v>
          </cell>
          <cell r="AV154">
            <v>3.7299200000000003</v>
          </cell>
          <cell r="AW154">
            <v>3.7299200000000003</v>
          </cell>
          <cell r="AX154">
            <v>3.7299200000000003</v>
          </cell>
          <cell r="AY154">
            <v>3.7299200000000003</v>
          </cell>
          <cell r="AZ154">
            <v>3.7299200000000003</v>
          </cell>
          <cell r="BA154">
            <v>3.7299200000000003</v>
          </cell>
          <cell r="BB154">
            <v>3.7299200000000003</v>
          </cell>
          <cell r="BC154">
            <v>3.7299200000000003</v>
          </cell>
          <cell r="BD154">
            <v>0</v>
          </cell>
          <cell r="BE154">
            <v>0</v>
          </cell>
          <cell r="BF154">
            <v>0</v>
          </cell>
          <cell r="BG154">
            <v>0</v>
          </cell>
          <cell r="BH154">
            <v>0</v>
          </cell>
          <cell r="BI154">
            <v>0</v>
          </cell>
          <cell r="BJ154">
            <v>0</v>
          </cell>
          <cell r="BK154">
            <v>0</v>
          </cell>
          <cell r="BL154">
            <v>0</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0</v>
          </cell>
        </row>
        <row r="155">
          <cell r="Q155" t="str">
            <v>Fixed manufacturing expenditure</v>
          </cell>
          <cell r="S155" t="str">
            <v>mn €</v>
          </cell>
          <cell r="T155">
            <v>0</v>
          </cell>
          <cell r="U155">
            <v>0</v>
          </cell>
          <cell r="V155">
            <v>0</v>
          </cell>
          <cell r="W155">
            <v>0</v>
          </cell>
          <cell r="X155">
            <v>0</v>
          </cell>
          <cell r="Y155">
            <v>0</v>
          </cell>
          <cell r="Z155">
            <v>0</v>
          </cell>
          <cell r="AA155">
            <v>0</v>
          </cell>
          <cell r="AB155">
            <v>0</v>
          </cell>
          <cell r="AC155">
            <v>0</v>
          </cell>
          <cell r="AD155">
            <v>0.37028496412925133</v>
          </cell>
          <cell r="AE155">
            <v>11.476221900035931</v>
          </cell>
          <cell r="AF155">
            <v>30.801516606955261</v>
          </cell>
          <cell r="AG155">
            <v>22.477516921122401</v>
          </cell>
          <cell r="AH155">
            <v>9.2038584126061345</v>
          </cell>
          <cell r="AI155">
            <v>6.1147000563936711</v>
          </cell>
          <cell r="AJ155">
            <v>6.1355729319789862</v>
          </cell>
          <cell r="AK155">
            <v>6.1570035275384924</v>
          </cell>
          <cell r="AL155">
            <v>6.1782322643476171</v>
          </cell>
          <cell r="AM155">
            <v>6.2006420965126896</v>
          </cell>
          <cell r="AN155">
            <v>6.2244025307945963</v>
          </cell>
          <cell r="AO155">
            <v>6.2485304040384477</v>
          </cell>
          <cell r="AP155">
            <v>6.2730314085221428</v>
          </cell>
          <cell r="AQ155">
            <v>6.297911324840979</v>
          </cell>
          <cell r="AR155">
            <v>6.3231760232797036</v>
          </cell>
          <cell r="AS155">
            <v>6.348831465205893</v>
          </cell>
          <cell r="AT155">
            <v>6.3506652710076201</v>
          </cell>
          <cell r="AU155">
            <v>0</v>
          </cell>
          <cell r="AV155">
            <v>0</v>
          </cell>
          <cell r="AW155">
            <v>0</v>
          </cell>
          <cell r="AX155">
            <v>0</v>
          </cell>
          <cell r="AY155">
            <v>0</v>
          </cell>
          <cell r="AZ155">
            <v>0</v>
          </cell>
          <cell r="BA155">
            <v>0</v>
          </cell>
          <cell r="BB155">
            <v>0</v>
          </cell>
          <cell r="BC155">
            <v>0</v>
          </cell>
          <cell r="BD155">
            <v>0</v>
          </cell>
          <cell r="BE155">
            <v>0</v>
          </cell>
          <cell r="BF155">
            <v>0</v>
          </cell>
          <cell r="BG155">
            <v>0</v>
          </cell>
          <cell r="BH155">
            <v>0</v>
          </cell>
          <cell r="BI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row>
        <row r="156">
          <cell r="Q156" t="str">
            <v>Depreciation</v>
          </cell>
          <cell r="S156" t="str">
            <v>mn €</v>
          </cell>
          <cell r="T156">
            <v>0</v>
          </cell>
          <cell r="U156">
            <v>0</v>
          </cell>
          <cell r="V156">
            <v>0</v>
          </cell>
          <cell r="W156">
            <v>0</v>
          </cell>
          <cell r="X156">
            <v>0</v>
          </cell>
          <cell r="Y156">
            <v>0</v>
          </cell>
          <cell r="Z156">
            <v>0</v>
          </cell>
          <cell r="AA156">
            <v>0</v>
          </cell>
          <cell r="AB156">
            <v>0</v>
          </cell>
          <cell r="AC156">
            <v>0</v>
          </cell>
          <cell r="AD156">
            <v>0</v>
          </cell>
          <cell r="AE156">
            <v>41.366957837837838</v>
          </cell>
          <cell r="AF156">
            <v>37.54805663063064</v>
          </cell>
          <cell r="AG156">
            <v>31.080097440000007</v>
          </cell>
          <cell r="AH156">
            <v>12.686839200000001</v>
          </cell>
          <cell r="AI156">
            <v>8.4011759999999995</v>
          </cell>
          <cell r="AJ156">
            <v>8.4011759999999995</v>
          </cell>
          <cell r="AK156">
            <v>8.4011759999999995</v>
          </cell>
          <cell r="AL156">
            <v>8.4011759999999995</v>
          </cell>
          <cell r="AM156">
            <v>8.4011759999999995</v>
          </cell>
          <cell r="AN156">
            <v>8.4011759999999995</v>
          </cell>
          <cell r="AO156">
            <v>0.61388266666666658</v>
          </cell>
          <cell r="AP156">
            <v>0.61388266666666658</v>
          </cell>
          <cell r="AQ156">
            <v>0.61388266666666658</v>
          </cell>
          <cell r="AR156">
            <v>0.61388266666666658</v>
          </cell>
          <cell r="AS156">
            <v>0.61388266666666658</v>
          </cell>
          <cell r="AT156">
            <v>0.61388266666666658</v>
          </cell>
          <cell r="AU156">
            <v>3.7299200000000003</v>
          </cell>
          <cell r="AV156">
            <v>3.7299200000000003</v>
          </cell>
          <cell r="AW156">
            <v>3.7299200000000003</v>
          </cell>
          <cell r="AX156">
            <v>3.7299200000000003</v>
          </cell>
          <cell r="AY156">
            <v>3.7299200000000003</v>
          </cell>
          <cell r="AZ156">
            <v>3.7299200000000003</v>
          </cell>
          <cell r="BA156">
            <v>3.7299200000000003</v>
          </cell>
          <cell r="BB156">
            <v>3.7299200000000003</v>
          </cell>
          <cell r="BC156">
            <v>3.7299200000000003</v>
          </cell>
          <cell r="BD156">
            <v>0</v>
          </cell>
          <cell r="BE156">
            <v>0</v>
          </cell>
          <cell r="BF156">
            <v>0</v>
          </cell>
          <cell r="BG156">
            <v>0</v>
          </cell>
          <cell r="BH156">
            <v>0</v>
          </cell>
          <cell r="BI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row>
        <row r="157">
          <cell r="Q157" t="str">
            <v>Research costs</v>
          </cell>
          <cell r="S157" t="str">
            <v>mn €</v>
          </cell>
          <cell r="AC157">
            <v>1.83</v>
          </cell>
          <cell r="AD157">
            <v>5.19</v>
          </cell>
          <cell r="AE157">
            <v>5.41</v>
          </cell>
          <cell r="AF157">
            <v>2.4</v>
          </cell>
          <cell r="AG157">
            <v>0.68</v>
          </cell>
        </row>
        <row r="158">
          <cell r="Q158" t="str">
            <v>Administration costs</v>
          </cell>
          <cell r="S158" t="str">
            <v>mn €</v>
          </cell>
        </row>
        <row r="159">
          <cell r="Q159" t="str">
            <v>Other operating costs</v>
          </cell>
          <cell r="S159" t="str">
            <v>mn €</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row>
        <row r="160">
          <cell r="Q160" t="str">
            <v>Expenses (not in capital base)</v>
          </cell>
          <cell r="S160" t="str">
            <v>mn €</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row>
        <row r="161">
          <cell r="Q161" t="str">
            <v>Expenses (in capital base*)</v>
          </cell>
          <cell r="S161" t="str">
            <v>mn €</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0</v>
          </cell>
          <cell r="BC161">
            <v>0</v>
          </cell>
          <cell r="BD161">
            <v>0</v>
          </cell>
          <cell r="BE161">
            <v>0</v>
          </cell>
          <cell r="BF161">
            <v>0</v>
          </cell>
          <cell r="BG161">
            <v>0</v>
          </cell>
          <cell r="BH161">
            <v>0</v>
          </cell>
          <cell r="BI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row>
        <row r="162">
          <cell r="Q162" t="str">
            <v>Other costs</v>
          </cell>
          <cell r="S162" t="str">
            <v>mn €</v>
          </cell>
        </row>
        <row r="163">
          <cell r="Q163" t="str">
            <v>License Fees</v>
          </cell>
          <cell r="S163" t="str">
            <v>mn €</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row>
        <row r="164">
          <cell r="Q164" t="str">
            <v>License Fees to BASF SE</v>
          </cell>
          <cell r="S164" t="str">
            <v>mn €</v>
          </cell>
        </row>
        <row r="165">
          <cell r="Q165" t="str">
            <v>License Fees to Corp</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row>
        <row r="166">
          <cell r="Q166" t="str">
            <v>License Fees to 3rd Party</v>
          </cell>
          <cell r="S166" t="str">
            <v>mn €</v>
          </cell>
        </row>
        <row r="167">
          <cell r="Q167" t="str">
            <v>EBIT</v>
          </cell>
          <cell r="S167" t="str">
            <v>mn €</v>
          </cell>
          <cell r="T167">
            <v>0</v>
          </cell>
          <cell r="U167">
            <v>0</v>
          </cell>
          <cell r="V167">
            <v>0</v>
          </cell>
          <cell r="W167">
            <v>0</v>
          </cell>
          <cell r="X167">
            <v>0</v>
          </cell>
          <cell r="Y167">
            <v>0</v>
          </cell>
          <cell r="Z167">
            <v>0</v>
          </cell>
          <cell r="AA167">
            <v>0</v>
          </cell>
          <cell r="AB167">
            <v>0</v>
          </cell>
          <cell r="AC167">
            <v>-1.83</v>
          </cell>
          <cell r="AD167">
            <v>-5.5602849641292513</v>
          </cell>
          <cell r="AE167">
            <v>-63.83572933146958</v>
          </cell>
          <cell r="AF167">
            <v>-70.915282492761008</v>
          </cell>
          <cell r="AG167">
            <v>-50.971273612644843</v>
          </cell>
          <cell r="AH167">
            <v>-15.683352394317073</v>
          </cell>
          <cell r="AI167">
            <v>-7.9062445985817131</v>
          </cell>
          <cell r="AJ167">
            <v>-8.2245410728624027</v>
          </cell>
          <cell r="AK167">
            <v>-8.5851132208040113</v>
          </cell>
          <cell r="AL167">
            <v>-8.0743002084428603</v>
          </cell>
          <cell r="AM167">
            <v>-7.6158139959873541</v>
          </cell>
          <cell r="AN167">
            <v>-7.4098669231195764</v>
          </cell>
          <cell r="AO167">
            <v>40.353256344478787</v>
          </cell>
          <cell r="AP167">
            <v>40.804390783883548</v>
          </cell>
          <cell r="AQ167">
            <v>41.260593261012211</v>
          </cell>
          <cell r="AR167">
            <v>41.721889815258272</v>
          </cell>
          <cell r="AS167">
            <v>42.186386369586963</v>
          </cell>
          <cell r="AT167">
            <v>43.017991290579673</v>
          </cell>
          <cell r="AU167">
            <v>-3.7299200000000003</v>
          </cell>
          <cell r="AV167">
            <v>-3.7299200000000003</v>
          </cell>
          <cell r="AW167">
            <v>-3.7299200000000003</v>
          </cell>
          <cell r="AX167">
            <v>-3.7299200000000003</v>
          </cell>
          <cell r="AY167">
            <v>-3.7299200000000003</v>
          </cell>
          <cell r="AZ167">
            <v>-3.7299200000000003</v>
          </cell>
          <cell r="BA167">
            <v>-3.7299200000000003</v>
          </cell>
          <cell r="BB167">
            <v>-3.7299200000000003</v>
          </cell>
          <cell r="BC167">
            <v>-3.7299200000000003</v>
          </cell>
          <cell r="BD167">
            <v>0</v>
          </cell>
          <cell r="BE167">
            <v>0</v>
          </cell>
          <cell r="BF167">
            <v>0</v>
          </cell>
          <cell r="BG167">
            <v>0</v>
          </cell>
          <cell r="BH167">
            <v>0</v>
          </cell>
          <cell r="BI167">
            <v>0</v>
          </cell>
          <cell r="BJ167">
            <v>0</v>
          </cell>
          <cell r="BK167">
            <v>0</v>
          </cell>
          <cell r="BL167">
            <v>0</v>
          </cell>
          <cell r="BM167">
            <v>0</v>
          </cell>
          <cell r="BN167">
            <v>0</v>
          </cell>
          <cell r="BO167">
            <v>0</v>
          </cell>
          <cell r="BP167">
            <v>0</v>
          </cell>
          <cell r="BQ167">
            <v>0</v>
          </cell>
          <cell r="BR167">
            <v>0</v>
          </cell>
          <cell r="BS167">
            <v>0</v>
          </cell>
          <cell r="BT167">
            <v>0</v>
          </cell>
          <cell r="BU167">
            <v>0</v>
          </cell>
          <cell r="BV167">
            <v>0</v>
          </cell>
          <cell r="BW167">
            <v>0</v>
          </cell>
          <cell r="BX167">
            <v>0</v>
          </cell>
          <cell r="BY167">
            <v>0</v>
          </cell>
          <cell r="BZ167">
            <v>0</v>
          </cell>
          <cell r="CA167">
            <v>0</v>
          </cell>
        </row>
        <row r="168">
          <cell r="Q168" t="str">
            <v>Depreciation</v>
          </cell>
          <cell r="S168" t="str">
            <v>mn €</v>
          </cell>
          <cell r="T168">
            <v>0</v>
          </cell>
          <cell r="U168">
            <v>0</v>
          </cell>
          <cell r="V168">
            <v>0</v>
          </cell>
          <cell r="W168">
            <v>0</v>
          </cell>
          <cell r="X168">
            <v>0</v>
          </cell>
          <cell r="Y168">
            <v>0</v>
          </cell>
          <cell r="Z168">
            <v>0</v>
          </cell>
          <cell r="AA168">
            <v>0</v>
          </cell>
          <cell r="AB168">
            <v>0</v>
          </cell>
          <cell r="AC168">
            <v>0</v>
          </cell>
          <cell r="AD168">
            <v>0</v>
          </cell>
          <cell r="AE168">
            <v>41.366957837837838</v>
          </cell>
          <cell r="AF168">
            <v>44.61155243243244</v>
          </cell>
          <cell r="AG168">
            <v>51.045120000000004</v>
          </cell>
          <cell r="AH168">
            <v>51.045120000000004</v>
          </cell>
          <cell r="AI168">
            <v>51.045120000000004</v>
          </cell>
          <cell r="AJ168">
            <v>51.045120000000004</v>
          </cell>
          <cell r="AK168">
            <v>51.045120000000004</v>
          </cell>
          <cell r="AL168">
            <v>51.045120000000004</v>
          </cell>
          <cell r="AM168">
            <v>51.045120000000004</v>
          </cell>
          <cell r="AN168">
            <v>51.045120000000004</v>
          </cell>
          <cell r="AO168">
            <v>3.7299200000000003</v>
          </cell>
          <cell r="AP168">
            <v>3.7299200000000003</v>
          </cell>
          <cell r="AQ168">
            <v>3.7299200000000003</v>
          </cell>
          <cell r="AR168">
            <v>3.7299200000000003</v>
          </cell>
          <cell r="AS168">
            <v>3.7299200000000003</v>
          </cell>
          <cell r="AT168">
            <v>3.7299200000000003</v>
          </cell>
          <cell r="AU168">
            <v>3.7299200000000003</v>
          </cell>
          <cell r="AV168">
            <v>3.7299200000000003</v>
          </cell>
          <cell r="AW168">
            <v>3.7299200000000003</v>
          </cell>
          <cell r="AX168">
            <v>3.7299200000000003</v>
          </cell>
          <cell r="AY168">
            <v>3.7299200000000003</v>
          </cell>
          <cell r="AZ168">
            <v>3.7299200000000003</v>
          </cell>
          <cell r="BA168">
            <v>3.7299200000000003</v>
          </cell>
          <cell r="BB168">
            <v>3.7299200000000003</v>
          </cell>
          <cell r="BC168">
            <v>3.7299200000000003</v>
          </cell>
          <cell r="BD168">
            <v>0</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0</v>
          </cell>
        </row>
        <row r="169">
          <cell r="Q169" t="str">
            <v>Payout (EBITDA)</v>
          </cell>
          <cell r="S169" t="str">
            <v>mn €</v>
          </cell>
          <cell r="T169">
            <v>0</v>
          </cell>
          <cell r="U169">
            <v>0</v>
          </cell>
          <cell r="V169">
            <v>0</v>
          </cell>
          <cell r="W169">
            <v>0</v>
          </cell>
          <cell r="X169">
            <v>0</v>
          </cell>
          <cell r="Y169">
            <v>0</v>
          </cell>
          <cell r="Z169">
            <v>0</v>
          </cell>
          <cell r="AA169">
            <v>0</v>
          </cell>
          <cell r="AB169">
            <v>0</v>
          </cell>
          <cell r="AC169">
            <v>-1.83</v>
          </cell>
          <cell r="AD169">
            <v>-5.5602849641292513</v>
          </cell>
          <cell r="AE169">
            <v>-22.468771493631742</v>
          </cell>
          <cell r="AF169">
            <v>-26.303730060328569</v>
          </cell>
          <cell r="AG169">
            <v>7.3846387355160914E-2</v>
          </cell>
          <cell r="AH169">
            <v>35.361767605682928</v>
          </cell>
          <cell r="AI169">
            <v>43.138875401418289</v>
          </cell>
          <cell r="AJ169">
            <v>42.820578927137603</v>
          </cell>
          <cell r="AK169">
            <v>42.460006779195993</v>
          </cell>
          <cell r="AL169">
            <v>42.970819791557147</v>
          </cell>
          <cell r="AM169">
            <v>43.429306004012652</v>
          </cell>
          <cell r="AN169">
            <v>43.635253076880431</v>
          </cell>
          <cell r="AO169">
            <v>44.083176344478787</v>
          </cell>
          <cell r="AP169">
            <v>44.534310783883548</v>
          </cell>
          <cell r="AQ169">
            <v>44.990513261012211</v>
          </cell>
          <cell r="AR169">
            <v>45.451809815258272</v>
          </cell>
          <cell r="AS169">
            <v>45.916306369586962</v>
          </cell>
          <cell r="AT169">
            <v>46.747911290579673</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0</v>
          </cell>
          <cell r="BO169">
            <v>0</v>
          </cell>
          <cell r="BP169">
            <v>0</v>
          </cell>
          <cell r="BQ169">
            <v>0</v>
          </cell>
          <cell r="BR169">
            <v>0</v>
          </cell>
          <cell r="BS169">
            <v>0</v>
          </cell>
          <cell r="BT169">
            <v>0</v>
          </cell>
          <cell r="BU169">
            <v>0</v>
          </cell>
          <cell r="BV169">
            <v>0</v>
          </cell>
          <cell r="BW169">
            <v>0</v>
          </cell>
          <cell r="BX169">
            <v>0</v>
          </cell>
          <cell r="BY169">
            <v>0</v>
          </cell>
          <cell r="BZ169">
            <v>0</v>
          </cell>
          <cell r="CA169">
            <v>0</v>
          </cell>
        </row>
        <row r="170">
          <cell r="Q170" t="str">
            <v>Payout adjusted</v>
          </cell>
          <cell r="S170" t="str">
            <v>mn €</v>
          </cell>
          <cell r="T170">
            <v>0</v>
          </cell>
          <cell r="U170">
            <v>0</v>
          </cell>
          <cell r="V170">
            <v>0</v>
          </cell>
          <cell r="W170">
            <v>0</v>
          </cell>
          <cell r="X170">
            <v>0</v>
          </cell>
          <cell r="Y170">
            <v>0</v>
          </cell>
          <cell r="Z170">
            <v>0</v>
          </cell>
          <cell r="AA170">
            <v>0</v>
          </cell>
          <cell r="AB170">
            <v>0</v>
          </cell>
          <cell r="AC170">
            <v>-1.83</v>
          </cell>
          <cell r="AD170">
            <v>-5.5602849641292513</v>
          </cell>
          <cell r="AE170">
            <v>-22.468771493631742</v>
          </cell>
          <cell r="AF170">
            <v>-26.303730060328569</v>
          </cell>
          <cell r="AG170">
            <v>7.3846387355160914E-2</v>
          </cell>
          <cell r="AH170">
            <v>35.361767605682928</v>
          </cell>
          <cell r="AI170">
            <v>43.138875401418289</v>
          </cell>
          <cell r="AJ170">
            <v>42.820578927137603</v>
          </cell>
          <cell r="AK170">
            <v>42.460006779195993</v>
          </cell>
          <cell r="AL170">
            <v>42.970819791557147</v>
          </cell>
          <cell r="AM170">
            <v>43.429306004012652</v>
          </cell>
          <cell r="AN170">
            <v>43.635253076880431</v>
          </cell>
          <cell r="AO170">
            <v>44.083176344478787</v>
          </cell>
          <cell r="AP170">
            <v>44.534310783883548</v>
          </cell>
          <cell r="AQ170">
            <v>44.990513261012211</v>
          </cell>
          <cell r="AR170">
            <v>45.451809815258272</v>
          </cell>
          <cell r="AS170">
            <v>45.916306369586962</v>
          </cell>
          <cell r="AT170">
            <v>23.373955645289836</v>
          </cell>
          <cell r="AU170">
            <v>0</v>
          </cell>
          <cell r="AV170">
            <v>0</v>
          </cell>
          <cell r="AW170">
            <v>0</v>
          </cell>
          <cell r="AX170">
            <v>0</v>
          </cell>
          <cell r="AY170">
            <v>0</v>
          </cell>
          <cell r="AZ170">
            <v>0</v>
          </cell>
          <cell r="BA170">
            <v>0</v>
          </cell>
          <cell r="BB170">
            <v>0</v>
          </cell>
          <cell r="BC170">
            <v>0</v>
          </cell>
          <cell r="BD170">
            <v>0</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cell r="CA170">
            <v>0</v>
          </cell>
        </row>
        <row r="171">
          <cell r="Q171" t="str">
            <v>Tax depreciation</v>
          </cell>
          <cell r="S171" t="str">
            <v>mn €</v>
          </cell>
          <cell r="T171">
            <v>0</v>
          </cell>
          <cell r="U171">
            <v>0</v>
          </cell>
          <cell r="V171">
            <v>0</v>
          </cell>
          <cell r="W171">
            <v>0</v>
          </cell>
          <cell r="X171">
            <v>0</v>
          </cell>
          <cell r="Y171">
            <v>0</v>
          </cell>
          <cell r="Z171">
            <v>0</v>
          </cell>
          <cell r="AA171">
            <v>0</v>
          </cell>
          <cell r="AB171">
            <v>0</v>
          </cell>
          <cell r="AC171">
            <v>0</v>
          </cell>
          <cell r="AD171">
            <v>0</v>
          </cell>
          <cell r="AE171">
            <v>39.755943783783785</v>
          </cell>
          <cell r="AF171">
            <v>42.915403243243254</v>
          </cell>
          <cell r="AG171">
            <v>49.180160000000008</v>
          </cell>
          <cell r="AH171">
            <v>49.180160000000008</v>
          </cell>
          <cell r="AI171">
            <v>49.180160000000008</v>
          </cell>
          <cell r="AJ171">
            <v>49.180160000000008</v>
          </cell>
          <cell r="AK171">
            <v>49.180160000000008</v>
          </cell>
          <cell r="AL171">
            <v>49.180160000000008</v>
          </cell>
          <cell r="AM171">
            <v>49.180160000000008</v>
          </cell>
          <cell r="AN171">
            <v>49.180160000000008</v>
          </cell>
          <cell r="AO171">
            <v>1.8649600000000002</v>
          </cell>
          <cell r="AP171">
            <v>1.8649600000000002</v>
          </cell>
          <cell r="AQ171">
            <v>1.8649600000000002</v>
          </cell>
          <cell r="AR171">
            <v>1.8649600000000002</v>
          </cell>
          <cell r="AS171">
            <v>1.8649600000000002</v>
          </cell>
          <cell r="AT171">
            <v>80.962572972972964</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J171">
            <v>0</v>
          </cell>
          <cell r="BK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row>
        <row r="172">
          <cell r="Q172" t="str">
            <v>Equipment</v>
          </cell>
          <cell r="S172" t="str">
            <v>mn €</v>
          </cell>
          <cell r="T172">
            <v>0</v>
          </cell>
          <cell r="U172">
            <v>0</v>
          </cell>
          <cell r="V172">
            <v>0</v>
          </cell>
          <cell r="W172">
            <v>0</v>
          </cell>
          <cell r="X172">
            <v>0</v>
          </cell>
          <cell r="Y172">
            <v>0</v>
          </cell>
          <cell r="Z172">
            <v>0</v>
          </cell>
          <cell r="AA172">
            <v>0</v>
          </cell>
          <cell r="AB172">
            <v>0</v>
          </cell>
          <cell r="AC172">
            <v>0</v>
          </cell>
          <cell r="AD172">
            <v>0</v>
          </cell>
          <cell r="AE172">
            <v>38.144929729729732</v>
          </cell>
          <cell r="AF172">
            <v>41.219254054054062</v>
          </cell>
          <cell r="AG172">
            <v>47.315200000000004</v>
          </cell>
          <cell r="AH172">
            <v>47.315200000000004</v>
          </cell>
          <cell r="AI172">
            <v>47.315200000000004</v>
          </cell>
          <cell r="AJ172">
            <v>47.315200000000004</v>
          </cell>
          <cell r="AK172">
            <v>47.315200000000004</v>
          </cell>
          <cell r="AL172">
            <v>47.315200000000004</v>
          </cell>
          <cell r="AM172">
            <v>47.315200000000004</v>
          </cell>
          <cell r="AN172">
            <v>47.315200000000004</v>
          </cell>
          <cell r="AO172">
            <v>0</v>
          </cell>
          <cell r="AP172">
            <v>0</v>
          </cell>
          <cell r="AQ172">
            <v>0</v>
          </cell>
          <cell r="AR172">
            <v>0</v>
          </cell>
          <cell r="AS172">
            <v>0</v>
          </cell>
          <cell r="AT172">
            <v>15.266216216216208</v>
          </cell>
          <cell r="AU172">
            <v>0</v>
          </cell>
          <cell r="AV172">
            <v>0</v>
          </cell>
          <cell r="AW172">
            <v>0</v>
          </cell>
          <cell r="AX172">
            <v>0</v>
          </cell>
          <cell r="AY172">
            <v>0</v>
          </cell>
          <cell r="AZ172">
            <v>0</v>
          </cell>
          <cell r="BA172">
            <v>0</v>
          </cell>
          <cell r="BB172">
            <v>0</v>
          </cell>
          <cell r="BC172">
            <v>0</v>
          </cell>
          <cell r="BD172">
            <v>0</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cell r="CA172">
            <v>0</v>
          </cell>
        </row>
        <row r="173">
          <cell r="Q173" t="str">
            <v>Building</v>
          </cell>
          <cell r="S173" t="str">
            <v>mn €</v>
          </cell>
          <cell r="T173">
            <v>0</v>
          </cell>
          <cell r="U173">
            <v>0</v>
          </cell>
          <cell r="V173">
            <v>0</v>
          </cell>
          <cell r="W173">
            <v>0</v>
          </cell>
          <cell r="X173">
            <v>0</v>
          </cell>
          <cell r="Y173">
            <v>0</v>
          </cell>
          <cell r="Z173">
            <v>0</v>
          </cell>
          <cell r="AA173">
            <v>0</v>
          </cell>
          <cell r="AB173">
            <v>0</v>
          </cell>
          <cell r="AC173">
            <v>0</v>
          </cell>
          <cell r="AD173">
            <v>0</v>
          </cell>
          <cell r="AE173">
            <v>1.6110140540540543</v>
          </cell>
          <cell r="AF173">
            <v>1.6961491891891893</v>
          </cell>
          <cell r="AG173">
            <v>1.8649600000000002</v>
          </cell>
          <cell r="AH173">
            <v>1.8649600000000002</v>
          </cell>
          <cell r="AI173">
            <v>1.8649600000000002</v>
          </cell>
          <cell r="AJ173">
            <v>1.8649600000000002</v>
          </cell>
          <cell r="AK173">
            <v>1.8649600000000002</v>
          </cell>
          <cell r="AL173">
            <v>1.8649600000000002</v>
          </cell>
          <cell r="AM173">
            <v>1.8649600000000002</v>
          </cell>
          <cell r="AN173">
            <v>1.8649600000000002</v>
          </cell>
          <cell r="AO173">
            <v>1.8649600000000002</v>
          </cell>
          <cell r="AP173">
            <v>1.8649600000000002</v>
          </cell>
          <cell r="AQ173">
            <v>1.8649600000000002</v>
          </cell>
          <cell r="AR173">
            <v>1.8649600000000002</v>
          </cell>
          <cell r="AS173">
            <v>1.8649600000000002</v>
          </cell>
          <cell r="AT173">
            <v>65.696356756756757</v>
          </cell>
          <cell r="AU173">
            <v>0</v>
          </cell>
          <cell r="AV173">
            <v>0</v>
          </cell>
          <cell r="AW173">
            <v>0</v>
          </cell>
          <cell r="AX173">
            <v>0</v>
          </cell>
          <cell r="AY173">
            <v>0</v>
          </cell>
          <cell r="AZ173">
            <v>0</v>
          </cell>
          <cell r="BA173">
            <v>0</v>
          </cell>
          <cell r="BB173">
            <v>0</v>
          </cell>
          <cell r="BC173">
            <v>0</v>
          </cell>
          <cell r="BD173">
            <v>0</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cell r="CA173">
            <v>0</v>
          </cell>
        </row>
        <row r="174">
          <cell r="Q174" t="str">
            <v>Others</v>
          </cell>
          <cell r="S174" t="str">
            <v>mn €</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cell r="CA174">
            <v>0</v>
          </cell>
        </row>
        <row r="175">
          <cell r="Q175" t="str">
            <v>Earnings before tax</v>
          </cell>
          <cell r="S175" t="str">
            <v>mn €</v>
          </cell>
          <cell r="T175">
            <v>0</v>
          </cell>
          <cell r="U175">
            <v>0</v>
          </cell>
          <cell r="V175">
            <v>0</v>
          </cell>
          <cell r="W175">
            <v>0</v>
          </cell>
          <cell r="X175">
            <v>0</v>
          </cell>
          <cell r="Y175">
            <v>0</v>
          </cell>
          <cell r="Z175">
            <v>0</v>
          </cell>
          <cell r="AA175">
            <v>0</v>
          </cell>
          <cell r="AB175">
            <v>0</v>
          </cell>
          <cell r="AC175">
            <v>-1.83</v>
          </cell>
          <cell r="AD175">
            <v>-5.5602849641292513</v>
          </cell>
          <cell r="AE175">
            <v>-62.224715277415527</v>
          </cell>
          <cell r="AF175">
            <v>-69.219133303571823</v>
          </cell>
          <cell r="AG175">
            <v>-49.106313612644847</v>
          </cell>
          <cell r="AH175">
            <v>-13.81839239431708</v>
          </cell>
          <cell r="AI175">
            <v>-6.0412845985817185</v>
          </cell>
          <cell r="AJ175">
            <v>-6.3595810728624045</v>
          </cell>
          <cell r="AK175">
            <v>-6.7201532208040149</v>
          </cell>
          <cell r="AL175">
            <v>-6.2093402084428604</v>
          </cell>
          <cell r="AM175">
            <v>-5.7508539959873559</v>
          </cell>
          <cell r="AN175">
            <v>-5.5449069231195764</v>
          </cell>
          <cell r="AO175">
            <v>42.218216344478783</v>
          </cell>
          <cell r="AP175">
            <v>42.669350783883544</v>
          </cell>
          <cell r="AQ175">
            <v>43.125553261012207</v>
          </cell>
          <cell r="AR175">
            <v>43.586849815258269</v>
          </cell>
          <cell r="AS175">
            <v>44.051346369586959</v>
          </cell>
          <cell r="AT175">
            <v>-57.588617327683124</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cell r="BH175">
            <v>0</v>
          </cell>
          <cell r="BI175">
            <v>0</v>
          </cell>
          <cell r="BJ175">
            <v>0</v>
          </cell>
          <cell r="BK175">
            <v>0</v>
          </cell>
          <cell r="BL175">
            <v>0</v>
          </cell>
          <cell r="BM175">
            <v>0</v>
          </cell>
          <cell r="BN175">
            <v>0</v>
          </cell>
          <cell r="BO175">
            <v>0</v>
          </cell>
          <cell r="BP175">
            <v>0</v>
          </cell>
          <cell r="BQ175">
            <v>0</v>
          </cell>
          <cell r="BR175">
            <v>0</v>
          </cell>
          <cell r="BS175">
            <v>0</v>
          </cell>
          <cell r="BT175">
            <v>0</v>
          </cell>
          <cell r="BU175">
            <v>0</v>
          </cell>
          <cell r="BV175">
            <v>0</v>
          </cell>
          <cell r="BW175">
            <v>0</v>
          </cell>
          <cell r="BX175">
            <v>0</v>
          </cell>
          <cell r="BY175">
            <v>0</v>
          </cell>
          <cell r="BZ175">
            <v>0</v>
          </cell>
          <cell r="CA175">
            <v>0</v>
          </cell>
        </row>
        <row r="176">
          <cell r="Q176" t="str">
            <v>Tax</v>
          </cell>
          <cell r="S176" t="str">
            <v>mn €</v>
          </cell>
          <cell r="T176">
            <v>0</v>
          </cell>
          <cell r="U176">
            <v>0</v>
          </cell>
          <cell r="V176">
            <v>0</v>
          </cell>
          <cell r="W176">
            <v>0</v>
          </cell>
          <cell r="X176">
            <v>0</v>
          </cell>
          <cell r="Y176">
            <v>0</v>
          </cell>
          <cell r="Z176">
            <v>0</v>
          </cell>
          <cell r="AA176">
            <v>0</v>
          </cell>
          <cell r="AB176">
            <v>0</v>
          </cell>
          <cell r="AC176">
            <v>-0.54900000000000004</v>
          </cell>
          <cell r="AD176">
            <v>-1.6680854892387753</v>
          </cell>
          <cell r="AE176">
            <v>-18.667414583224659</v>
          </cell>
          <cell r="AF176">
            <v>-20.765739991071545</v>
          </cell>
          <cell r="AG176">
            <v>-14.731894083793453</v>
          </cell>
          <cell r="AH176">
            <v>-4.1455177182951237</v>
          </cell>
          <cell r="AI176">
            <v>-1.8123853795745155</v>
          </cell>
          <cell r="AJ176">
            <v>-1.9078743218587213</v>
          </cell>
          <cell r="AK176">
            <v>-2.0160459662412045</v>
          </cell>
          <cell r="AL176">
            <v>-1.8628020625328581</v>
          </cell>
          <cell r="AM176">
            <v>-1.7252561987962067</v>
          </cell>
          <cell r="AN176">
            <v>-1.6634720769358728</v>
          </cell>
          <cell r="AO176">
            <v>12.665464903343635</v>
          </cell>
          <cell r="AP176">
            <v>12.800805235165063</v>
          </cell>
          <cell r="AQ176">
            <v>12.937665978303661</v>
          </cell>
          <cell r="AR176">
            <v>13.07605494457748</v>
          </cell>
          <cell r="AS176">
            <v>13.215403910876088</v>
          </cell>
          <cell r="AT176">
            <v>-17.276585198304936</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cell r="CA176">
            <v>0</v>
          </cell>
        </row>
        <row r="177">
          <cell r="Q177" t="str">
            <v>Loss carried forward</v>
          </cell>
          <cell r="S177" t="str">
            <v>mn €</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cell r="CA177">
            <v>0</v>
          </cell>
        </row>
        <row r="178">
          <cell r="Q178" t="str">
            <v>LCF, cumulative</v>
          </cell>
          <cell r="S178" t="str">
            <v>mn €</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cell r="BH178">
            <v>0</v>
          </cell>
          <cell r="BI178">
            <v>0</v>
          </cell>
          <cell r="BJ178">
            <v>0</v>
          </cell>
          <cell r="BK178">
            <v>0</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0</v>
          </cell>
        </row>
        <row r="179">
          <cell r="Q179" t="str">
            <v>Earnings after loss carried forward</v>
          </cell>
          <cell r="S179" t="str">
            <v>mn €</v>
          </cell>
          <cell r="T179">
            <v>0</v>
          </cell>
          <cell r="U179">
            <v>0</v>
          </cell>
          <cell r="V179">
            <v>0</v>
          </cell>
          <cell r="W179">
            <v>0</v>
          </cell>
          <cell r="X179">
            <v>0</v>
          </cell>
          <cell r="Y179">
            <v>0</v>
          </cell>
          <cell r="Z179">
            <v>0</v>
          </cell>
          <cell r="AA179">
            <v>0</v>
          </cell>
          <cell r="AB179">
            <v>0</v>
          </cell>
          <cell r="AC179">
            <v>-1.83</v>
          </cell>
          <cell r="AD179">
            <v>-5.5602849641292513</v>
          </cell>
          <cell r="AE179">
            <v>-62.224715277415527</v>
          </cell>
          <cell r="AF179">
            <v>-69.219133303571823</v>
          </cell>
          <cell r="AG179">
            <v>-49.106313612644847</v>
          </cell>
          <cell r="AH179">
            <v>-13.81839239431708</v>
          </cell>
          <cell r="AI179">
            <v>-6.0412845985817185</v>
          </cell>
          <cell r="AJ179">
            <v>-6.3595810728624045</v>
          </cell>
          <cell r="AK179">
            <v>-6.7201532208040149</v>
          </cell>
          <cell r="AL179">
            <v>-6.2093402084428604</v>
          </cell>
          <cell r="AM179">
            <v>-5.7508539959873559</v>
          </cell>
          <cell r="AN179">
            <v>-5.5449069231195764</v>
          </cell>
          <cell r="AO179">
            <v>42.218216344478783</v>
          </cell>
          <cell r="AP179">
            <v>42.669350783883544</v>
          </cell>
          <cell r="AQ179">
            <v>43.125553261012207</v>
          </cell>
          <cell r="AR179">
            <v>43.586849815258269</v>
          </cell>
          <cell r="AS179">
            <v>44.051346369586959</v>
          </cell>
          <cell r="AT179">
            <v>-57.588617327683124</v>
          </cell>
          <cell r="AU179">
            <v>0</v>
          </cell>
          <cell r="AV179">
            <v>0</v>
          </cell>
          <cell r="AW179">
            <v>0</v>
          </cell>
          <cell r="AX179">
            <v>0</v>
          </cell>
          <cell r="AY179">
            <v>0</v>
          </cell>
          <cell r="AZ179">
            <v>0</v>
          </cell>
          <cell r="BA179">
            <v>0</v>
          </cell>
          <cell r="BB179">
            <v>0</v>
          </cell>
          <cell r="BC179">
            <v>0</v>
          </cell>
          <cell r="BD179">
            <v>0</v>
          </cell>
          <cell r="BE179">
            <v>0</v>
          </cell>
          <cell r="BF179">
            <v>0</v>
          </cell>
          <cell r="BG179">
            <v>0</v>
          </cell>
          <cell r="BH179">
            <v>0</v>
          </cell>
          <cell r="BI179">
            <v>0</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0</v>
          </cell>
        </row>
        <row r="180">
          <cell r="Q180" t="str">
            <v>Tax rate</v>
          </cell>
          <cell r="S180" t="str">
            <v>%</v>
          </cell>
          <cell r="T180">
            <v>0.3</v>
          </cell>
          <cell r="U180">
            <v>0.3</v>
          </cell>
          <cell r="V180">
            <v>0.3</v>
          </cell>
          <cell r="W180">
            <v>0.3</v>
          </cell>
          <cell r="X180">
            <v>0.3</v>
          </cell>
          <cell r="Y180">
            <v>0.3</v>
          </cell>
          <cell r="Z180">
            <v>0.3</v>
          </cell>
          <cell r="AA180">
            <v>0.3</v>
          </cell>
          <cell r="AB180">
            <v>0.3</v>
          </cell>
          <cell r="AC180">
            <v>0.3</v>
          </cell>
          <cell r="AD180">
            <v>0.3</v>
          </cell>
          <cell r="AE180">
            <v>0.3</v>
          </cell>
          <cell r="AF180">
            <v>0.3</v>
          </cell>
          <cell r="AG180">
            <v>0.3</v>
          </cell>
          <cell r="AH180">
            <v>0.3</v>
          </cell>
          <cell r="AI180">
            <v>0.3</v>
          </cell>
          <cell r="AJ180">
            <v>0.3</v>
          </cell>
          <cell r="AK180">
            <v>0.3</v>
          </cell>
          <cell r="AL180">
            <v>0.3</v>
          </cell>
          <cell r="AM180">
            <v>0.3</v>
          </cell>
          <cell r="AN180">
            <v>0.3</v>
          </cell>
          <cell r="AO180">
            <v>0.3</v>
          </cell>
          <cell r="AP180">
            <v>0.3</v>
          </cell>
          <cell r="AQ180">
            <v>0.3</v>
          </cell>
          <cell r="AR180">
            <v>0.3</v>
          </cell>
          <cell r="AS180">
            <v>0.3</v>
          </cell>
          <cell r="AT180">
            <v>0.3</v>
          </cell>
          <cell r="AU180">
            <v>0.3</v>
          </cell>
          <cell r="AV180">
            <v>0.3</v>
          </cell>
          <cell r="AW180">
            <v>0.3</v>
          </cell>
          <cell r="AX180">
            <v>0.3</v>
          </cell>
          <cell r="AY180">
            <v>0.3</v>
          </cell>
          <cell r="AZ180">
            <v>0.3</v>
          </cell>
          <cell r="BA180">
            <v>0.3</v>
          </cell>
          <cell r="BB180">
            <v>0.3</v>
          </cell>
          <cell r="BC180">
            <v>0.3</v>
          </cell>
          <cell r="BD180">
            <v>0.3</v>
          </cell>
          <cell r="BE180">
            <v>0.3</v>
          </cell>
          <cell r="BF180">
            <v>0.3</v>
          </cell>
          <cell r="BG180">
            <v>0.3</v>
          </cell>
          <cell r="BH180">
            <v>0.3</v>
          </cell>
          <cell r="BI180">
            <v>0.3</v>
          </cell>
          <cell r="BJ180">
            <v>0.3</v>
          </cell>
          <cell r="BK180">
            <v>0.3</v>
          </cell>
          <cell r="BL180">
            <v>0.3</v>
          </cell>
          <cell r="BM180">
            <v>0.3</v>
          </cell>
          <cell r="BN180">
            <v>0.3</v>
          </cell>
          <cell r="BO180">
            <v>0.3</v>
          </cell>
          <cell r="BP180">
            <v>0.3</v>
          </cell>
          <cell r="BQ180">
            <v>0.3</v>
          </cell>
          <cell r="BR180">
            <v>0.3</v>
          </cell>
          <cell r="BS180">
            <v>0.3</v>
          </cell>
          <cell r="BT180">
            <v>0.3</v>
          </cell>
          <cell r="BU180">
            <v>0.3</v>
          </cell>
          <cell r="BV180">
            <v>0.3</v>
          </cell>
          <cell r="BW180">
            <v>0.3</v>
          </cell>
          <cell r="BX180">
            <v>0.3</v>
          </cell>
          <cell r="BY180">
            <v>0.3</v>
          </cell>
          <cell r="BZ180">
            <v>0.3</v>
          </cell>
          <cell r="CA180">
            <v>0.3</v>
          </cell>
        </row>
        <row r="181">
          <cell r="Q181" t="str">
            <v>Earnings after tax</v>
          </cell>
          <cell r="S181" t="str">
            <v>mn €</v>
          </cell>
          <cell r="T181">
            <v>0</v>
          </cell>
          <cell r="U181">
            <v>0</v>
          </cell>
          <cell r="V181">
            <v>0</v>
          </cell>
          <cell r="W181">
            <v>0</v>
          </cell>
          <cell r="X181">
            <v>0</v>
          </cell>
          <cell r="Y181">
            <v>0</v>
          </cell>
          <cell r="Z181">
            <v>0</v>
          </cell>
          <cell r="AA181">
            <v>0</v>
          </cell>
          <cell r="AB181">
            <v>0</v>
          </cell>
          <cell r="AC181">
            <v>-1.2810000000000001</v>
          </cell>
          <cell r="AD181">
            <v>-3.892199474890476</v>
          </cell>
          <cell r="AE181">
            <v>-43.557300694190872</v>
          </cell>
          <cell r="AF181">
            <v>-48.453393312500282</v>
          </cell>
          <cell r="AG181">
            <v>-34.374419528851391</v>
          </cell>
          <cell r="AH181">
            <v>-9.6728746760219551</v>
          </cell>
          <cell r="AI181">
            <v>-4.2288992190072028</v>
          </cell>
          <cell r="AJ181">
            <v>-4.451706751003683</v>
          </cell>
          <cell r="AK181">
            <v>-4.7041072545628104</v>
          </cell>
          <cell r="AL181">
            <v>-4.3465381459100021</v>
          </cell>
          <cell r="AM181">
            <v>-4.025597797191149</v>
          </cell>
          <cell r="AN181">
            <v>-3.8814348461837036</v>
          </cell>
          <cell r="AO181">
            <v>29.55275144113515</v>
          </cell>
          <cell r="AP181">
            <v>29.86854554871848</v>
          </cell>
          <cell r="AQ181">
            <v>30.187887282708544</v>
          </cell>
          <cell r="AR181">
            <v>30.51079487068079</v>
          </cell>
          <cell r="AS181">
            <v>30.835942458710871</v>
          </cell>
          <cell r="AT181">
            <v>-40.312032129378188</v>
          </cell>
          <cell r="AU181">
            <v>0</v>
          </cell>
          <cell r="AV181">
            <v>0</v>
          </cell>
          <cell r="AW181">
            <v>0</v>
          </cell>
          <cell r="AX181">
            <v>0</v>
          </cell>
          <cell r="AY181">
            <v>0</v>
          </cell>
          <cell r="AZ181">
            <v>0</v>
          </cell>
          <cell r="BA181">
            <v>0</v>
          </cell>
          <cell r="BB181">
            <v>0</v>
          </cell>
          <cell r="BC181">
            <v>0</v>
          </cell>
          <cell r="BD181">
            <v>0</v>
          </cell>
          <cell r="BE181">
            <v>0</v>
          </cell>
          <cell r="BF181">
            <v>0</v>
          </cell>
          <cell r="BG181">
            <v>0</v>
          </cell>
          <cell r="BH181">
            <v>0</v>
          </cell>
          <cell r="BI181">
            <v>0</v>
          </cell>
          <cell r="BJ181">
            <v>0</v>
          </cell>
          <cell r="BK181">
            <v>0</v>
          </cell>
          <cell r="BL181">
            <v>0</v>
          </cell>
          <cell r="BM181">
            <v>0</v>
          </cell>
          <cell r="BN181">
            <v>0</v>
          </cell>
          <cell r="BO181">
            <v>0</v>
          </cell>
          <cell r="BP181">
            <v>0</v>
          </cell>
          <cell r="BQ181">
            <v>0</v>
          </cell>
          <cell r="BR181">
            <v>0</v>
          </cell>
          <cell r="BS181">
            <v>0</v>
          </cell>
          <cell r="BT181">
            <v>0</v>
          </cell>
          <cell r="BU181">
            <v>0</v>
          </cell>
          <cell r="BV181">
            <v>0</v>
          </cell>
          <cell r="BW181">
            <v>0</v>
          </cell>
          <cell r="BX181">
            <v>0</v>
          </cell>
          <cell r="BY181">
            <v>0</v>
          </cell>
          <cell r="BZ181">
            <v>0</v>
          </cell>
          <cell r="CA181">
            <v>0</v>
          </cell>
        </row>
        <row r="182">
          <cell r="Q182" t="str">
            <v>Tax depreciation</v>
          </cell>
          <cell r="S182" t="str">
            <v>mn €</v>
          </cell>
          <cell r="T182">
            <v>0</v>
          </cell>
          <cell r="U182">
            <v>0</v>
          </cell>
          <cell r="V182">
            <v>0</v>
          </cell>
          <cell r="W182">
            <v>0</v>
          </cell>
          <cell r="X182">
            <v>0</v>
          </cell>
          <cell r="Y182">
            <v>0</v>
          </cell>
          <cell r="Z182">
            <v>0</v>
          </cell>
          <cell r="AA182">
            <v>0</v>
          </cell>
          <cell r="AB182">
            <v>0</v>
          </cell>
          <cell r="AC182">
            <v>0</v>
          </cell>
          <cell r="AD182">
            <v>0</v>
          </cell>
          <cell r="AE182">
            <v>39.755943783783785</v>
          </cell>
          <cell r="AF182">
            <v>42.915403243243254</v>
          </cell>
          <cell r="AG182">
            <v>49.180160000000008</v>
          </cell>
          <cell r="AH182">
            <v>49.180160000000008</v>
          </cell>
          <cell r="AI182">
            <v>49.180160000000008</v>
          </cell>
          <cell r="AJ182">
            <v>49.180160000000008</v>
          </cell>
          <cell r="AK182">
            <v>49.180160000000008</v>
          </cell>
          <cell r="AL182">
            <v>49.180160000000008</v>
          </cell>
          <cell r="AM182">
            <v>49.180160000000008</v>
          </cell>
          <cell r="AN182">
            <v>49.180160000000008</v>
          </cell>
          <cell r="AO182">
            <v>1.8649600000000002</v>
          </cell>
          <cell r="AP182">
            <v>1.8649600000000002</v>
          </cell>
          <cell r="AQ182">
            <v>1.8649600000000002</v>
          </cell>
          <cell r="AR182">
            <v>1.8649600000000002</v>
          </cell>
          <cell r="AS182">
            <v>1.8649600000000002</v>
          </cell>
          <cell r="AT182">
            <v>80.962572972972964</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cell r="BL182">
            <v>0</v>
          </cell>
          <cell r="BM182">
            <v>0</v>
          </cell>
          <cell r="BN182">
            <v>0</v>
          </cell>
          <cell r="BO182">
            <v>0</v>
          </cell>
          <cell r="BP182">
            <v>0</v>
          </cell>
          <cell r="BQ182">
            <v>0</v>
          </cell>
          <cell r="BR182">
            <v>0</v>
          </cell>
          <cell r="BS182">
            <v>0</v>
          </cell>
          <cell r="BT182">
            <v>0</v>
          </cell>
          <cell r="BU182">
            <v>0</v>
          </cell>
          <cell r="BV182">
            <v>0</v>
          </cell>
          <cell r="BW182">
            <v>0</v>
          </cell>
          <cell r="BX182">
            <v>0</v>
          </cell>
          <cell r="BY182">
            <v>0</v>
          </cell>
          <cell r="BZ182">
            <v>0</v>
          </cell>
          <cell r="CA182">
            <v>0</v>
          </cell>
        </row>
        <row r="183">
          <cell r="Q183" t="str">
            <v>Change in Working Capital</v>
          </cell>
          <cell r="S183" t="str">
            <v>mn €</v>
          </cell>
          <cell r="T183">
            <v>0</v>
          </cell>
          <cell r="U183">
            <v>0</v>
          </cell>
          <cell r="V183">
            <v>0</v>
          </cell>
          <cell r="W183">
            <v>0</v>
          </cell>
          <cell r="X183">
            <v>0</v>
          </cell>
          <cell r="Y183">
            <v>0</v>
          </cell>
          <cell r="Z183">
            <v>0</v>
          </cell>
          <cell r="AA183">
            <v>0</v>
          </cell>
          <cell r="AB183">
            <v>0</v>
          </cell>
          <cell r="AC183">
            <v>0</v>
          </cell>
          <cell r="AD183">
            <v>0</v>
          </cell>
          <cell r="AE183">
            <v>0</v>
          </cell>
          <cell r="AF183">
            <v>19.06412071317633</v>
          </cell>
          <cell r="AG183">
            <v>30.199879434108524</v>
          </cell>
          <cell r="AH183">
            <v>44.340252908516938</v>
          </cell>
          <cell r="AI183">
            <v>9.2993557104116462</v>
          </cell>
          <cell r="AJ183">
            <v>-1.1553425367170576</v>
          </cell>
          <cell r="AK183">
            <v>0.35117809585000259</v>
          </cell>
          <cell r="AL183">
            <v>0.35468987680850717</v>
          </cell>
          <cell r="AM183">
            <v>0.35823677557660005</v>
          </cell>
          <cell r="AN183">
            <v>0.36181914333235454</v>
          </cell>
          <cell r="AO183">
            <v>0.36543733476567297</v>
          </cell>
          <cell r="AP183">
            <v>0.36909170811334491</v>
          </cell>
          <cell r="AQ183">
            <v>0.37278262519443217</v>
          </cell>
          <cell r="AR183">
            <v>0.37651045144642126</v>
          </cell>
          <cell r="AS183">
            <v>0.38027555596086415</v>
          </cell>
          <cell r="AT183">
            <v>-105.03828779654458</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cell r="CA183">
            <v>0</v>
          </cell>
        </row>
        <row r="184">
          <cell r="Q184" t="str">
            <v>Working capital</v>
          </cell>
          <cell r="S184" t="str">
            <v>mn €</v>
          </cell>
          <cell r="T184">
            <v>0</v>
          </cell>
          <cell r="U184">
            <v>0</v>
          </cell>
          <cell r="V184">
            <v>0</v>
          </cell>
          <cell r="W184">
            <v>0</v>
          </cell>
          <cell r="X184">
            <v>0</v>
          </cell>
          <cell r="Y184">
            <v>0</v>
          </cell>
          <cell r="Z184">
            <v>0</v>
          </cell>
          <cell r="AA184">
            <v>0</v>
          </cell>
          <cell r="AB184">
            <v>0</v>
          </cell>
          <cell r="AC184">
            <v>0</v>
          </cell>
          <cell r="AD184">
            <v>0</v>
          </cell>
          <cell r="AE184">
            <v>0</v>
          </cell>
          <cell r="AF184">
            <v>19.06412071317633</v>
          </cell>
          <cell r="AG184">
            <v>49.264000147284854</v>
          </cell>
          <cell r="AH184">
            <v>93.604253055801792</v>
          </cell>
          <cell r="AI184">
            <v>102.90360876621344</v>
          </cell>
          <cell r="AJ184">
            <v>101.74826622949638</v>
          </cell>
          <cell r="AK184">
            <v>102.09944432534638</v>
          </cell>
          <cell r="AL184">
            <v>102.45413420215489</v>
          </cell>
          <cell r="AM184">
            <v>102.81237097773149</v>
          </cell>
          <cell r="AN184">
            <v>103.17419012106384</v>
          </cell>
          <cell r="AO184">
            <v>103.53962745582952</v>
          </cell>
          <cell r="AP184">
            <v>103.90871916394286</v>
          </cell>
          <cell r="AQ184">
            <v>104.28150178913729</v>
          </cell>
          <cell r="AR184">
            <v>104.65801224058372</v>
          </cell>
          <cell r="AS184">
            <v>105.03828779654458</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0</v>
          </cell>
          <cell r="BQ184">
            <v>0</v>
          </cell>
          <cell r="BR184">
            <v>0</v>
          </cell>
          <cell r="BS184">
            <v>0</v>
          </cell>
          <cell r="BT184">
            <v>0</v>
          </cell>
          <cell r="BU184">
            <v>0</v>
          </cell>
          <cell r="BV184">
            <v>0</v>
          </cell>
          <cell r="BW184">
            <v>0</v>
          </cell>
          <cell r="BX184">
            <v>0</v>
          </cell>
          <cell r="BY184">
            <v>0</v>
          </cell>
          <cell r="BZ184">
            <v>0</v>
          </cell>
          <cell r="CA184">
            <v>0</v>
          </cell>
        </row>
        <row r="185">
          <cell r="Q185" t="str">
            <v>Cash-flow after tax extended</v>
          </cell>
          <cell r="S185" t="str">
            <v>mn €</v>
          </cell>
          <cell r="T185">
            <v>0</v>
          </cell>
          <cell r="U185">
            <v>0</v>
          </cell>
          <cell r="V185">
            <v>0</v>
          </cell>
          <cell r="W185">
            <v>0</v>
          </cell>
          <cell r="X185">
            <v>0</v>
          </cell>
          <cell r="Y185">
            <v>0</v>
          </cell>
          <cell r="Z185">
            <v>0</v>
          </cell>
          <cell r="AA185">
            <v>0</v>
          </cell>
          <cell r="AB185">
            <v>0</v>
          </cell>
          <cell r="AC185">
            <v>-1.2810000000000001</v>
          </cell>
          <cell r="AD185">
            <v>-3.892199474890476</v>
          </cell>
          <cell r="AE185">
            <v>-3.8013569104070868</v>
          </cell>
          <cell r="AF185">
            <v>-24.602110782433357</v>
          </cell>
          <cell r="AG185">
            <v>-15.394138962959907</v>
          </cell>
          <cell r="AH185">
            <v>-4.8329675845388849</v>
          </cell>
          <cell r="AI185">
            <v>35.651905070581158</v>
          </cell>
          <cell r="AJ185">
            <v>45.883795785713382</v>
          </cell>
          <cell r="AK185">
            <v>44.124874649587198</v>
          </cell>
          <cell r="AL185">
            <v>44.478931977281498</v>
          </cell>
          <cell r="AM185">
            <v>44.796325427232262</v>
          </cell>
          <cell r="AN185">
            <v>44.936906010483952</v>
          </cell>
          <cell r="AO185">
            <v>31.052274106369477</v>
          </cell>
          <cell r="AP185">
            <v>31.364413840605135</v>
          </cell>
          <cell r="AQ185">
            <v>31.680064657514116</v>
          </cell>
          <cell r="AR185">
            <v>31.999244419234373</v>
          </cell>
          <cell r="AS185">
            <v>32.320626902750007</v>
          </cell>
          <cell r="AT185">
            <v>145.68882864013935</v>
          </cell>
          <cell r="AU185">
            <v>0</v>
          </cell>
          <cell r="AV185">
            <v>0</v>
          </cell>
          <cell r="AW185">
            <v>0</v>
          </cell>
          <cell r="AX185">
            <v>0</v>
          </cell>
          <cell r="AY185">
            <v>0</v>
          </cell>
          <cell r="AZ185">
            <v>0</v>
          </cell>
          <cell r="BA185">
            <v>0</v>
          </cell>
          <cell r="BB185">
            <v>0</v>
          </cell>
          <cell r="BC185">
            <v>0</v>
          </cell>
          <cell r="BD185">
            <v>0</v>
          </cell>
          <cell r="BE185">
            <v>0</v>
          </cell>
          <cell r="BF185">
            <v>0</v>
          </cell>
          <cell r="BG185">
            <v>0</v>
          </cell>
          <cell r="BH185">
            <v>0</v>
          </cell>
          <cell r="BI185">
            <v>0</v>
          </cell>
          <cell r="BJ185">
            <v>0</v>
          </cell>
          <cell r="BK185">
            <v>0</v>
          </cell>
          <cell r="BL185">
            <v>0</v>
          </cell>
          <cell r="BM185">
            <v>0</v>
          </cell>
          <cell r="BN185">
            <v>0</v>
          </cell>
          <cell r="BO185">
            <v>0</v>
          </cell>
          <cell r="BP185">
            <v>0</v>
          </cell>
          <cell r="BQ185">
            <v>0</v>
          </cell>
          <cell r="BR185">
            <v>0</v>
          </cell>
          <cell r="BS185">
            <v>0</v>
          </cell>
          <cell r="BT185">
            <v>0</v>
          </cell>
          <cell r="BU185">
            <v>0</v>
          </cell>
          <cell r="BV185">
            <v>0</v>
          </cell>
          <cell r="BW185">
            <v>0</v>
          </cell>
          <cell r="BX185">
            <v>0</v>
          </cell>
          <cell r="BY185">
            <v>0</v>
          </cell>
          <cell r="BZ185">
            <v>0</v>
          </cell>
          <cell r="CA185">
            <v>0</v>
          </cell>
        </row>
        <row r="186">
          <cell r="Q186" t="str">
            <v>Addition discounted</v>
          </cell>
          <cell r="S186" t="str">
            <v>mn €</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12.249747597727817</v>
          </cell>
          <cell r="AQ186">
            <v>11.509794238173139</v>
          </cell>
          <cell r="AR186">
            <v>10.814657251288462</v>
          </cell>
          <cell r="AS186">
            <v>10.161184753356151</v>
          </cell>
          <cell r="AT186">
            <v>42.607137649402965</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cell r="BI186">
            <v>0</v>
          </cell>
          <cell r="BJ186">
            <v>0</v>
          </cell>
          <cell r="BK186">
            <v>0</v>
          </cell>
          <cell r="BL186">
            <v>0</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row>
        <row r="187">
          <cell r="Q187" t="str">
            <v>Addition</v>
          </cell>
          <cell r="S187" t="str">
            <v>mn €</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208.03063581230131</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cell r="BH187">
            <v>0</v>
          </cell>
          <cell r="BI187">
            <v>0</v>
          </cell>
          <cell r="BJ187">
            <v>0</v>
          </cell>
          <cell r="BK187">
            <v>0</v>
          </cell>
          <cell r="BL187">
            <v>0</v>
          </cell>
          <cell r="BM187">
            <v>0</v>
          </cell>
          <cell r="BN187">
            <v>0</v>
          </cell>
          <cell r="BO187">
            <v>0</v>
          </cell>
          <cell r="BP187">
            <v>0</v>
          </cell>
          <cell r="BQ187">
            <v>0</v>
          </cell>
          <cell r="BR187">
            <v>0</v>
          </cell>
          <cell r="BS187">
            <v>0</v>
          </cell>
          <cell r="BT187">
            <v>0</v>
          </cell>
          <cell r="BU187">
            <v>0</v>
          </cell>
          <cell r="BV187">
            <v>0</v>
          </cell>
          <cell r="BW187">
            <v>0</v>
          </cell>
          <cell r="BX187">
            <v>0</v>
          </cell>
          <cell r="BY187">
            <v>0</v>
          </cell>
          <cell r="BZ187">
            <v>0</v>
          </cell>
          <cell r="CA187">
            <v>0</v>
          </cell>
        </row>
        <row r="188">
          <cell r="Q188" t="str">
            <v>Cash-flow after tax</v>
          </cell>
          <cell r="S188" t="str">
            <v>mn €</v>
          </cell>
          <cell r="T188">
            <v>0</v>
          </cell>
          <cell r="U188">
            <v>0</v>
          </cell>
          <cell r="V188">
            <v>0</v>
          </cell>
          <cell r="W188">
            <v>0</v>
          </cell>
          <cell r="X188">
            <v>0</v>
          </cell>
          <cell r="Y188">
            <v>0</v>
          </cell>
          <cell r="Z188">
            <v>0</v>
          </cell>
          <cell r="AA188">
            <v>0</v>
          </cell>
          <cell r="AB188">
            <v>0</v>
          </cell>
          <cell r="AC188">
            <v>-1.2810000000000001</v>
          </cell>
          <cell r="AD188">
            <v>-3.892199474890476</v>
          </cell>
          <cell r="AE188">
            <v>-3.8013569104070868</v>
          </cell>
          <cell r="AF188">
            <v>-24.602110782433357</v>
          </cell>
          <cell r="AG188">
            <v>-15.394138962959907</v>
          </cell>
          <cell r="AH188">
            <v>-4.8329675845388849</v>
          </cell>
          <cell r="AI188">
            <v>35.651905070581158</v>
          </cell>
          <cell r="AJ188">
            <v>45.883795785713382</v>
          </cell>
          <cell r="AK188">
            <v>44.124874649587198</v>
          </cell>
          <cell r="AL188">
            <v>44.478931977281498</v>
          </cell>
          <cell r="AM188">
            <v>44.796325427232262</v>
          </cell>
          <cell r="AN188">
            <v>44.936906010483952</v>
          </cell>
          <cell r="AO188">
            <v>239.08290991867079</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G188">
            <v>0</v>
          </cell>
          <cell r="BH188">
            <v>0</v>
          </cell>
          <cell r="BI188">
            <v>0</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437EC-5BEF-4191-BE1B-9976C4FCCF50}">
  <sheetPr>
    <tabColor rgb="FF009193"/>
  </sheetPr>
  <dimension ref="A2:F15"/>
  <sheetViews>
    <sheetView showGridLines="0" topLeftCell="A5" workbookViewId="0">
      <selection activeCell="B13" sqref="B13:F13"/>
    </sheetView>
  </sheetViews>
  <sheetFormatPr defaultRowHeight="15"/>
  <cols>
    <col min="1" max="1" width="39.28515625" customWidth="1"/>
    <col min="2" max="2" width="57.28515625" style="105" customWidth="1"/>
  </cols>
  <sheetData>
    <row r="2" spans="1:6" ht="34.9" customHeight="1">
      <c r="A2" s="179" t="s">
        <v>74</v>
      </c>
      <c r="B2" s="180"/>
      <c r="C2" s="180"/>
      <c r="D2" s="180"/>
      <c r="E2" s="180"/>
      <c r="F2" s="181"/>
    </row>
    <row r="3" spans="1:6" ht="35.450000000000003" customHeight="1">
      <c r="A3" s="103" t="s">
        <v>75</v>
      </c>
      <c r="B3" s="168" t="s">
        <v>82</v>
      </c>
      <c r="C3" s="169"/>
      <c r="D3" s="169"/>
      <c r="E3" s="169"/>
      <c r="F3" s="170"/>
    </row>
    <row r="4" spans="1:6" ht="36.6" customHeight="1">
      <c r="A4" s="104" t="s">
        <v>100</v>
      </c>
      <c r="B4" s="168" t="s">
        <v>105</v>
      </c>
      <c r="C4" s="169"/>
      <c r="D4" s="169"/>
      <c r="E4" s="169"/>
      <c r="F4" s="170"/>
    </row>
    <row r="5" spans="1:6" ht="36.6" customHeight="1">
      <c r="A5" s="104" t="s">
        <v>101</v>
      </c>
      <c r="B5" s="168" t="s">
        <v>106</v>
      </c>
      <c r="C5" s="169"/>
      <c r="D5" s="169"/>
      <c r="E5" s="169"/>
      <c r="F5" s="170"/>
    </row>
    <row r="6" spans="1:6" ht="36.6" customHeight="1">
      <c r="A6" s="104" t="s">
        <v>87</v>
      </c>
      <c r="B6" s="168" t="s">
        <v>103</v>
      </c>
      <c r="C6" s="169"/>
      <c r="D6" s="169"/>
      <c r="E6" s="169"/>
      <c r="F6" s="170"/>
    </row>
    <row r="7" spans="1:6" ht="64.900000000000006" customHeight="1">
      <c r="A7" s="103" t="s">
        <v>77</v>
      </c>
      <c r="B7" s="171" t="s">
        <v>95</v>
      </c>
      <c r="C7" s="177"/>
      <c r="D7" s="177"/>
      <c r="E7" s="177"/>
      <c r="F7" s="178"/>
    </row>
    <row r="8" spans="1:6" ht="37.15" customHeight="1">
      <c r="A8" s="103" t="s">
        <v>77</v>
      </c>
      <c r="B8" s="171" t="s">
        <v>96</v>
      </c>
      <c r="C8" s="177"/>
      <c r="D8" s="177"/>
      <c r="E8" s="177"/>
      <c r="F8" s="178"/>
    </row>
    <row r="9" spans="1:6" ht="21.6" customHeight="1">
      <c r="A9" s="103" t="s">
        <v>77</v>
      </c>
      <c r="B9" s="168" t="s">
        <v>79</v>
      </c>
      <c r="C9" s="169"/>
      <c r="D9" s="169"/>
      <c r="E9" s="169"/>
      <c r="F9" s="170"/>
    </row>
    <row r="10" spans="1:6" ht="33.6" customHeight="1">
      <c r="A10" s="103" t="s">
        <v>77</v>
      </c>
      <c r="B10" s="168" t="s">
        <v>80</v>
      </c>
      <c r="C10" s="169"/>
      <c r="D10" s="169"/>
      <c r="E10" s="169"/>
      <c r="F10" s="170"/>
    </row>
    <row r="11" spans="1:6" ht="35.450000000000003" customHeight="1">
      <c r="A11" s="103" t="s">
        <v>77</v>
      </c>
      <c r="B11" s="168" t="s">
        <v>81</v>
      </c>
      <c r="C11" s="169"/>
      <c r="D11" s="169"/>
      <c r="E11" s="169"/>
      <c r="F11" s="170"/>
    </row>
    <row r="12" spans="1:6" ht="54" customHeight="1">
      <c r="A12" s="104" t="s">
        <v>85</v>
      </c>
      <c r="B12" s="168" t="s">
        <v>90</v>
      </c>
      <c r="C12" s="169"/>
      <c r="D12" s="169"/>
      <c r="E12" s="169"/>
      <c r="F12" s="170"/>
    </row>
    <row r="13" spans="1:6" ht="34.15" customHeight="1">
      <c r="A13" s="104" t="s">
        <v>86</v>
      </c>
      <c r="B13" s="174" t="s">
        <v>102</v>
      </c>
      <c r="C13" s="175"/>
      <c r="D13" s="175"/>
      <c r="E13" s="175"/>
      <c r="F13" s="176"/>
    </row>
    <row r="14" spans="1:6" ht="43.9" customHeight="1">
      <c r="A14" s="103" t="s">
        <v>76</v>
      </c>
      <c r="B14" s="168" t="s">
        <v>104</v>
      </c>
      <c r="C14" s="169"/>
      <c r="D14" s="169"/>
      <c r="E14" s="169"/>
      <c r="F14" s="170"/>
    </row>
    <row r="15" spans="1:6" ht="53.45" customHeight="1">
      <c r="A15" s="104" t="s">
        <v>78</v>
      </c>
      <c r="B15" s="171" t="s">
        <v>97</v>
      </c>
      <c r="C15" s="172"/>
      <c r="D15" s="172"/>
      <c r="E15" s="172"/>
      <c r="F15" s="173"/>
    </row>
  </sheetData>
  <mergeCells count="14">
    <mergeCell ref="B4:F4"/>
    <mergeCell ref="B7:F7"/>
    <mergeCell ref="B8:F8"/>
    <mergeCell ref="A2:F2"/>
    <mergeCell ref="B3:F3"/>
    <mergeCell ref="B5:F5"/>
    <mergeCell ref="B6:F6"/>
    <mergeCell ref="B10:F10"/>
    <mergeCell ref="B11:F11"/>
    <mergeCell ref="B15:F15"/>
    <mergeCell ref="B9:F9"/>
    <mergeCell ref="B14:F14"/>
    <mergeCell ref="B13:F13"/>
    <mergeCell ref="B12:F12"/>
  </mergeCell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pageSetUpPr fitToPage="1"/>
  </sheetPr>
  <dimension ref="B1:AI88"/>
  <sheetViews>
    <sheetView showGridLines="0" tabSelected="1" zoomScale="60" zoomScaleNormal="60" workbookViewId="0">
      <pane xSplit="4" ySplit="15" topLeftCell="E41" activePane="bottomRight" state="frozen"/>
      <selection pane="topRight" activeCell="E1" sqref="E1"/>
      <selection pane="bottomLeft" activeCell="A9" sqref="A9"/>
      <selection pane="bottomRight" activeCell="T68" sqref="T68"/>
    </sheetView>
  </sheetViews>
  <sheetFormatPr defaultColWidth="11.42578125" defaultRowHeight="15" outlineLevelRow="1"/>
  <cols>
    <col min="1" max="1" width="4.42578125" style="1" bestFit="1" customWidth="1"/>
    <col min="2" max="2" width="13.28515625" style="1" customWidth="1"/>
    <col min="3" max="3" width="45.28515625" style="1" customWidth="1"/>
    <col min="4" max="4" width="10.140625" style="1" bestFit="1" customWidth="1"/>
    <col min="5" max="7" width="12.140625" style="1" bestFit="1" customWidth="1"/>
    <col min="8" max="11" width="12.28515625" style="1" bestFit="1" customWidth="1"/>
    <col min="12" max="14" width="14" style="1" bestFit="1" customWidth="1"/>
    <col min="15" max="15" width="14.7109375" style="1" bestFit="1" customWidth="1"/>
    <col min="16" max="27" width="14" style="1" bestFit="1" customWidth="1"/>
    <col min="28" max="28" width="16.7109375" style="1" bestFit="1" customWidth="1"/>
    <col min="29" max="29" width="9.140625" style="1" bestFit="1" customWidth="1"/>
    <col min="30" max="30" width="28.7109375" style="1" customWidth="1"/>
    <col min="31" max="16384" width="11.42578125" style="1"/>
  </cols>
  <sheetData>
    <row r="1" spans="2:29" s="24" customFormat="1" ht="20.100000000000001" customHeight="1">
      <c r="B1" s="23"/>
      <c r="C1" s="23"/>
      <c r="E1" s="1"/>
      <c r="F1" s="1"/>
      <c r="G1" s="1"/>
      <c r="H1" s="1"/>
    </row>
    <row r="2" spans="2:29" s="24" customFormat="1" ht="20.100000000000001" customHeight="1">
      <c r="B2" s="26" t="s">
        <v>6</v>
      </c>
      <c r="C2" s="146"/>
      <c r="E2" s="1"/>
      <c r="F2" s="1"/>
      <c r="G2" s="1"/>
      <c r="H2" s="1"/>
      <c r="I2"/>
      <c r="J2"/>
      <c r="K2"/>
      <c r="L2"/>
      <c r="M2"/>
      <c r="N2"/>
      <c r="O2"/>
      <c r="P2"/>
      <c r="Q2"/>
      <c r="R2"/>
      <c r="S2"/>
      <c r="T2"/>
      <c r="U2"/>
    </row>
    <row r="3" spans="2:29" s="24" customFormat="1" ht="20.100000000000001" customHeight="1">
      <c r="B3" s="27" t="s">
        <v>7</v>
      </c>
      <c r="C3" s="147" t="s">
        <v>24</v>
      </c>
      <c r="E3" s="1"/>
      <c r="F3" s="1"/>
      <c r="G3" s="1"/>
      <c r="H3" s="1"/>
    </row>
    <row r="4" spans="2:29" s="24" customFormat="1" ht="20.100000000000001" customHeight="1">
      <c r="B4" s="26" t="s">
        <v>8</v>
      </c>
      <c r="C4" s="148">
        <v>45110</v>
      </c>
      <c r="E4" s="1"/>
      <c r="F4" s="1"/>
      <c r="G4" s="1"/>
      <c r="H4" s="1"/>
    </row>
    <row r="5" spans="2:29" ht="20.100000000000001" customHeight="1">
      <c r="B5" s="26" t="s">
        <v>22</v>
      </c>
      <c r="C5" s="149">
        <v>1</v>
      </c>
      <c r="AA5" s="24"/>
    </row>
    <row r="6" spans="2:29" ht="20.100000000000001" customHeight="1" thickBot="1">
      <c r="B6" s="126"/>
      <c r="C6" s="127"/>
      <c r="AA6" s="24"/>
    </row>
    <row r="7" spans="2:29" ht="20.100000000000001" customHeight="1">
      <c r="B7" s="151" t="s">
        <v>0</v>
      </c>
      <c r="C7" s="47"/>
      <c r="D7" s="140"/>
      <c r="AA7" s="24"/>
    </row>
    <row r="8" spans="2:29" ht="20.100000000000001" customHeight="1">
      <c r="B8" s="49" t="s">
        <v>94</v>
      </c>
      <c r="C8" s="137"/>
      <c r="D8" s="141">
        <v>2023</v>
      </c>
      <c r="AA8" s="24"/>
    </row>
    <row r="9" spans="2:29" ht="20.100000000000001" customHeight="1">
      <c r="B9" s="152" t="s">
        <v>99</v>
      </c>
      <c r="C9" s="35"/>
      <c r="D9" s="142"/>
      <c r="AA9" s="24"/>
    </row>
    <row r="10" spans="2:29" ht="20.100000000000001" customHeight="1">
      <c r="B10" s="49" t="s">
        <v>91</v>
      </c>
      <c r="C10" s="35"/>
      <c r="D10" s="143">
        <v>8</v>
      </c>
      <c r="AA10" s="24"/>
    </row>
    <row r="11" spans="2:29" ht="20.100000000000001" customHeight="1">
      <c r="B11" s="48" t="s">
        <v>92</v>
      </c>
      <c r="C11" s="35"/>
      <c r="D11" s="161">
        <v>20</v>
      </c>
      <c r="AA11" s="24"/>
    </row>
    <row r="12" spans="2:29" ht="20.100000000000001" customHeight="1" thickBot="1">
      <c r="B12" s="153" t="s">
        <v>14</v>
      </c>
      <c r="C12" s="50"/>
      <c r="D12" s="144">
        <v>7.7100000000000002E-2</v>
      </c>
      <c r="AA12" s="24"/>
    </row>
    <row r="13" spans="2:29" ht="20.100000000000001" customHeight="1">
      <c r="B13" s="126"/>
      <c r="C13" s="127"/>
      <c r="AA13" s="24"/>
    </row>
    <row r="14" spans="2:29" s="33" customFormat="1" ht="30" customHeight="1">
      <c r="D14" s="132" t="s">
        <v>2</v>
      </c>
      <c r="E14" s="145">
        <v>2023</v>
      </c>
      <c r="F14" s="145">
        <v>2024</v>
      </c>
      <c r="G14" s="145">
        <v>2025</v>
      </c>
      <c r="H14" s="145">
        <v>2026</v>
      </c>
      <c r="I14" s="145">
        <v>2027</v>
      </c>
      <c r="J14" s="145">
        <v>2028</v>
      </c>
      <c r="K14" s="145">
        <v>2029</v>
      </c>
      <c r="L14" s="145">
        <v>2030</v>
      </c>
      <c r="M14" s="145">
        <v>2031</v>
      </c>
      <c r="N14" s="145">
        <v>2032</v>
      </c>
      <c r="O14" s="145">
        <v>2033</v>
      </c>
      <c r="P14" s="145">
        <v>2034</v>
      </c>
      <c r="Q14" s="145">
        <v>2035</v>
      </c>
      <c r="R14" s="145">
        <v>2036</v>
      </c>
      <c r="S14" s="145">
        <v>2037</v>
      </c>
      <c r="T14" s="145">
        <v>2038</v>
      </c>
      <c r="U14" s="145">
        <v>2039</v>
      </c>
      <c r="V14" s="145">
        <v>2040</v>
      </c>
      <c r="W14" s="145">
        <v>2041</v>
      </c>
      <c r="X14" s="145">
        <v>2042</v>
      </c>
      <c r="Y14" s="145">
        <v>2043</v>
      </c>
      <c r="Z14" s="145">
        <v>2044</v>
      </c>
      <c r="AA14" s="145">
        <v>2045</v>
      </c>
      <c r="AB14" s="5" t="s">
        <v>1</v>
      </c>
    </row>
    <row r="15" spans="2:29" ht="4.5" customHeight="1">
      <c r="D15" s="2"/>
      <c r="E15" s="18"/>
      <c r="F15" s="18"/>
      <c r="G15" s="18"/>
      <c r="H15" s="37"/>
      <c r="I15" s="18"/>
      <c r="J15" s="18"/>
      <c r="K15" s="18"/>
      <c r="L15" s="18"/>
      <c r="M15" s="18"/>
      <c r="N15" s="18"/>
      <c r="O15" s="18"/>
      <c r="P15" s="18"/>
      <c r="Q15" s="18"/>
      <c r="R15" s="18"/>
      <c r="S15" s="18"/>
      <c r="T15" s="18"/>
      <c r="U15" s="18"/>
      <c r="V15" s="18"/>
      <c r="W15" s="18"/>
      <c r="X15" s="18"/>
      <c r="Y15" s="18"/>
      <c r="Z15" s="18"/>
      <c r="AA15" s="18"/>
      <c r="AB15" s="18"/>
    </row>
    <row r="16" spans="2:29" ht="17.25" customHeight="1">
      <c r="B16" s="29" t="s">
        <v>88</v>
      </c>
      <c r="C16" s="25"/>
      <c r="D16" s="25"/>
      <c r="E16" s="25"/>
      <c r="F16" s="25"/>
      <c r="G16" s="25"/>
      <c r="H16" s="38"/>
      <c r="I16" s="25"/>
      <c r="J16" s="25"/>
      <c r="K16" s="25"/>
      <c r="L16" s="25"/>
      <c r="M16" s="25"/>
      <c r="N16" s="25"/>
      <c r="O16" s="25"/>
      <c r="P16" s="25"/>
      <c r="Q16" s="25"/>
      <c r="R16" s="25"/>
      <c r="S16" s="25"/>
      <c r="T16" s="25"/>
      <c r="U16" s="25"/>
      <c r="V16" s="25"/>
      <c r="W16" s="25"/>
      <c r="X16" s="25"/>
      <c r="Y16" s="25"/>
      <c r="Z16" s="25"/>
      <c r="AA16" s="25"/>
      <c r="AB16" s="25"/>
      <c r="AC16" s="30"/>
    </row>
    <row r="17" spans="2:35" ht="4.5" customHeight="1" outlineLevel="1">
      <c r="D17" s="2"/>
      <c r="E17" s="21"/>
      <c r="F17" s="21"/>
      <c r="G17" s="21"/>
      <c r="H17" s="37"/>
      <c r="I17" s="18"/>
      <c r="J17" s="18"/>
      <c r="K17" s="18"/>
      <c r="L17" s="18"/>
      <c r="M17" s="18"/>
      <c r="N17" s="18"/>
      <c r="O17" s="18"/>
      <c r="P17" s="18"/>
      <c r="Q17" s="18"/>
      <c r="R17" s="18"/>
      <c r="S17" s="18"/>
      <c r="T17" s="18"/>
      <c r="U17" s="18"/>
      <c r="V17" s="18"/>
      <c r="W17" s="18"/>
      <c r="X17" s="18"/>
      <c r="Y17" s="18"/>
      <c r="Z17" s="18"/>
      <c r="AA17" s="18"/>
      <c r="AB17" s="18"/>
    </row>
    <row r="18" spans="2:35" ht="17.25" customHeight="1">
      <c r="B18" s="10" t="s">
        <v>5</v>
      </c>
      <c r="C18" s="10"/>
      <c r="D18" s="4" t="s">
        <v>23</v>
      </c>
      <c r="E18" s="106">
        <v>0.01</v>
      </c>
      <c r="F18" s="106">
        <v>0.05</v>
      </c>
      <c r="G18" s="106">
        <v>0.05</v>
      </c>
      <c r="H18" s="59"/>
      <c r="I18" s="58"/>
      <c r="J18" s="58"/>
      <c r="K18" s="58"/>
      <c r="L18" s="58"/>
      <c r="M18" s="58"/>
      <c r="N18" s="58"/>
      <c r="O18" s="58"/>
      <c r="P18" s="58"/>
      <c r="Q18" s="58"/>
      <c r="R18" s="58"/>
      <c r="S18" s="58"/>
      <c r="T18" s="58"/>
      <c r="U18" s="58"/>
      <c r="V18" s="58"/>
      <c r="W18" s="58"/>
      <c r="X18" s="58"/>
      <c r="Y18" s="58"/>
      <c r="Z18" s="58"/>
      <c r="AA18" s="58"/>
      <c r="AB18" s="112">
        <f>SUM(E18:AA18)</f>
        <v>0.11000000000000001</v>
      </c>
      <c r="AC18" s="30"/>
    </row>
    <row r="19" spans="2:35" ht="4.5" customHeight="1" outlineLevel="1">
      <c r="D19" s="2"/>
      <c r="E19" s="107"/>
      <c r="F19" s="107"/>
      <c r="G19" s="107"/>
      <c r="H19" s="60"/>
      <c r="I19" s="61"/>
      <c r="J19" s="61"/>
      <c r="K19" s="61"/>
      <c r="L19" s="61"/>
      <c r="M19" s="61"/>
      <c r="N19" s="61"/>
      <c r="O19" s="61"/>
      <c r="P19" s="61"/>
      <c r="Q19" s="61"/>
      <c r="R19" s="61"/>
      <c r="S19" s="61"/>
      <c r="T19" s="61"/>
      <c r="U19" s="61"/>
      <c r="V19" s="61"/>
      <c r="W19" s="61"/>
      <c r="X19" s="61"/>
      <c r="Y19" s="61"/>
      <c r="Z19" s="61"/>
      <c r="AA19" s="61"/>
      <c r="AB19" s="112"/>
    </row>
    <row r="20" spans="2:35" ht="17.25" customHeight="1">
      <c r="B20" s="10" t="s">
        <v>40</v>
      </c>
      <c r="C20" s="10"/>
      <c r="D20" s="4" t="s">
        <v>23</v>
      </c>
      <c r="E20" s="106">
        <v>7</v>
      </c>
      <c r="F20" s="106"/>
      <c r="G20" s="106"/>
      <c r="H20" s="59"/>
      <c r="I20" s="58"/>
      <c r="J20" s="58"/>
      <c r="K20" s="58"/>
      <c r="L20" s="58"/>
      <c r="M20" s="58"/>
      <c r="N20" s="58"/>
      <c r="O20" s="58"/>
      <c r="P20" s="58"/>
      <c r="Q20" s="58"/>
      <c r="R20" s="58"/>
      <c r="S20" s="58"/>
      <c r="T20" s="58"/>
      <c r="U20" s="58"/>
      <c r="V20" s="58"/>
      <c r="W20" s="58"/>
      <c r="X20" s="58"/>
      <c r="Y20" s="58"/>
      <c r="Z20" s="58"/>
      <c r="AA20" s="58"/>
      <c r="AB20" s="112">
        <f>SUM(E20:AA20)</f>
        <v>7</v>
      </c>
      <c r="AD20" s="18"/>
      <c r="AE20" s="15"/>
      <c r="AH20" s="3"/>
      <c r="AI20" s="3"/>
    </row>
    <row r="21" spans="2:35" ht="4.5" customHeight="1" outlineLevel="1">
      <c r="D21" s="2"/>
      <c r="E21" s="107"/>
      <c r="F21" s="107"/>
      <c r="G21" s="107"/>
      <c r="H21" s="60"/>
      <c r="I21" s="61"/>
      <c r="J21" s="61"/>
      <c r="K21" s="61"/>
      <c r="L21" s="61"/>
      <c r="M21" s="61"/>
      <c r="N21" s="61"/>
      <c r="O21" s="61"/>
      <c r="P21" s="61"/>
      <c r="Q21" s="61"/>
      <c r="R21" s="61"/>
      <c r="S21" s="61"/>
      <c r="T21" s="61"/>
      <c r="U21" s="61"/>
      <c r="V21" s="61"/>
      <c r="W21" s="61"/>
      <c r="X21" s="61"/>
      <c r="Y21" s="61"/>
      <c r="Z21" s="61"/>
      <c r="AA21" s="61"/>
      <c r="AB21" s="112"/>
    </row>
    <row r="22" spans="2:35" ht="17.25" customHeight="1">
      <c r="B22" s="8" t="s">
        <v>41</v>
      </c>
      <c r="C22" s="8"/>
      <c r="D22" s="4" t="s">
        <v>23</v>
      </c>
      <c r="E22" s="157">
        <f>'Depreciation(instruments)'!C27</f>
        <v>0.875</v>
      </c>
      <c r="F22" s="157">
        <f>'Depreciation(instruments)'!D27</f>
        <v>0.875</v>
      </c>
      <c r="G22" s="157">
        <f>'Depreciation(instruments)'!E27</f>
        <v>0.875</v>
      </c>
      <c r="H22" s="58"/>
      <c r="I22" s="58"/>
      <c r="J22" s="58"/>
      <c r="K22" s="58"/>
      <c r="L22" s="58"/>
      <c r="M22" s="58"/>
      <c r="N22" s="58"/>
      <c r="O22" s="58"/>
      <c r="P22" s="58"/>
      <c r="Q22" s="58"/>
      <c r="R22" s="58"/>
      <c r="S22" s="58"/>
      <c r="T22" s="58"/>
      <c r="U22" s="58"/>
      <c r="V22" s="58"/>
      <c r="W22" s="58"/>
      <c r="X22" s="58"/>
      <c r="Y22" s="58"/>
      <c r="Z22" s="58"/>
      <c r="AA22" s="58"/>
      <c r="AB22" s="112">
        <f>SUM(E22:AA22)</f>
        <v>2.625</v>
      </c>
    </row>
    <row r="23" spans="2:35" ht="6" customHeight="1" outlineLevel="1">
      <c r="D23" s="2"/>
      <c r="E23" s="107"/>
      <c r="F23" s="107"/>
      <c r="G23" s="107"/>
      <c r="H23" s="60"/>
      <c r="I23" s="61"/>
      <c r="J23" s="61"/>
      <c r="K23" s="61"/>
      <c r="L23" s="61"/>
      <c r="M23" s="61"/>
      <c r="N23" s="61"/>
      <c r="O23" s="61"/>
      <c r="P23" s="61"/>
      <c r="Q23" s="61"/>
      <c r="R23" s="61"/>
      <c r="S23" s="61"/>
      <c r="T23" s="61"/>
      <c r="U23" s="61"/>
      <c r="V23" s="61"/>
      <c r="W23" s="61"/>
      <c r="X23" s="61"/>
      <c r="Y23" s="61"/>
      <c r="Z23" s="61"/>
      <c r="AA23" s="61"/>
      <c r="AB23" s="112"/>
    </row>
    <row r="24" spans="2:35" ht="17.25" customHeight="1">
      <c r="B24" s="10" t="s">
        <v>38</v>
      </c>
      <c r="C24" s="10"/>
      <c r="D24" s="4" t="s">
        <v>23</v>
      </c>
      <c r="E24" s="106">
        <v>4</v>
      </c>
      <c r="F24" s="106">
        <v>5</v>
      </c>
      <c r="G24" s="106">
        <v>6</v>
      </c>
      <c r="H24" s="59"/>
      <c r="I24" s="58"/>
      <c r="J24" s="58"/>
      <c r="K24" s="58"/>
      <c r="L24" s="58"/>
      <c r="M24" s="58"/>
      <c r="N24" s="58"/>
      <c r="O24" s="58"/>
      <c r="P24" s="58"/>
      <c r="Q24" s="58"/>
      <c r="R24" s="58"/>
      <c r="S24" s="58"/>
      <c r="T24" s="58"/>
      <c r="U24" s="58"/>
      <c r="V24" s="58"/>
      <c r="W24" s="58"/>
      <c r="X24" s="58"/>
      <c r="Y24" s="58"/>
      <c r="Z24" s="58"/>
      <c r="AA24" s="58"/>
      <c r="AB24" s="112">
        <f>SUM(E24:AA24)</f>
        <v>15</v>
      </c>
    </row>
    <row r="25" spans="2:35" ht="4.5" customHeight="1" outlineLevel="1">
      <c r="D25" s="2"/>
      <c r="E25" s="107"/>
      <c r="F25" s="107"/>
      <c r="G25" s="107"/>
      <c r="H25" s="62"/>
      <c r="I25" s="63"/>
      <c r="J25" s="63"/>
      <c r="K25" s="63"/>
      <c r="L25" s="63"/>
      <c r="M25" s="63"/>
      <c r="N25" s="63"/>
      <c r="O25" s="63"/>
      <c r="P25" s="63"/>
      <c r="Q25" s="63"/>
      <c r="R25" s="63"/>
      <c r="S25" s="63"/>
      <c r="T25" s="63"/>
      <c r="U25" s="63"/>
      <c r="V25" s="63"/>
      <c r="W25" s="63"/>
      <c r="X25" s="63"/>
      <c r="Y25" s="63"/>
      <c r="Z25" s="63"/>
      <c r="AA25" s="63"/>
      <c r="AB25" s="112"/>
    </row>
    <row r="26" spans="2:35" ht="17.25" customHeight="1">
      <c r="B26" s="8" t="s">
        <v>39</v>
      </c>
      <c r="C26" s="8"/>
      <c r="D26" s="4" t="s">
        <v>23</v>
      </c>
      <c r="E26" s="157">
        <f>'Depreciation(infrastructure)'!C27</f>
        <v>0.20000000000000018</v>
      </c>
      <c r="F26" s="157">
        <f>'Depreciation(infrastructure)'!D27</f>
        <v>0.45000000000000107</v>
      </c>
      <c r="G26" s="157">
        <f>'Depreciation(infrastructure)'!E27</f>
        <v>0.75</v>
      </c>
      <c r="H26" s="64"/>
      <c r="I26" s="57"/>
      <c r="J26" s="57"/>
      <c r="K26" s="57"/>
      <c r="L26" s="57"/>
      <c r="M26" s="57"/>
      <c r="N26" s="57"/>
      <c r="O26" s="57"/>
      <c r="P26" s="57"/>
      <c r="Q26" s="57"/>
      <c r="R26" s="57"/>
      <c r="S26" s="57"/>
      <c r="T26" s="57"/>
      <c r="U26" s="57"/>
      <c r="V26" s="57"/>
      <c r="W26" s="57"/>
      <c r="X26" s="57"/>
      <c r="Y26" s="57"/>
      <c r="Z26" s="57"/>
      <c r="AA26" s="57"/>
      <c r="AB26" s="112">
        <f>SUM(E26:AA26)</f>
        <v>1.4000000000000012</v>
      </c>
      <c r="AC26" s="30"/>
    </row>
    <row r="27" spans="2:35" ht="4.5" customHeight="1" outlineLevel="1">
      <c r="D27" s="2"/>
      <c r="E27" s="107"/>
      <c r="F27" s="107"/>
      <c r="G27" s="107"/>
      <c r="H27" s="60"/>
      <c r="I27" s="61"/>
      <c r="J27" s="61"/>
      <c r="K27" s="61"/>
      <c r="L27" s="61"/>
      <c r="M27" s="61"/>
      <c r="N27" s="61"/>
      <c r="O27" s="61"/>
      <c r="P27" s="61"/>
      <c r="Q27" s="61"/>
      <c r="R27" s="61"/>
      <c r="S27" s="61"/>
      <c r="T27" s="61"/>
      <c r="U27" s="61"/>
      <c r="V27" s="61"/>
      <c r="W27" s="61"/>
      <c r="X27" s="61"/>
      <c r="Y27" s="61"/>
      <c r="Z27" s="61"/>
      <c r="AA27" s="61"/>
      <c r="AB27" s="112"/>
    </row>
    <row r="28" spans="2:35" ht="17.25" customHeight="1">
      <c r="B28" s="10" t="s">
        <v>42</v>
      </c>
      <c r="C28" s="10"/>
      <c r="D28" s="4" t="s">
        <v>23</v>
      </c>
      <c r="E28" s="106"/>
      <c r="F28" s="106">
        <v>0.4</v>
      </c>
      <c r="G28" s="106">
        <v>1</v>
      </c>
      <c r="H28" s="59"/>
      <c r="I28" s="58"/>
      <c r="J28" s="58"/>
      <c r="K28" s="58"/>
      <c r="L28" s="58"/>
      <c r="M28" s="58"/>
      <c r="N28" s="58"/>
      <c r="O28" s="58"/>
      <c r="P28" s="58"/>
      <c r="Q28" s="58"/>
      <c r="R28" s="58"/>
      <c r="S28" s="58"/>
      <c r="T28" s="58"/>
      <c r="U28" s="58"/>
      <c r="V28" s="58"/>
      <c r="W28" s="58"/>
      <c r="X28" s="58"/>
      <c r="Y28" s="58"/>
      <c r="Z28" s="58"/>
      <c r="AA28" s="58"/>
      <c r="AB28" s="112">
        <f>SUM(E28:AA28)</f>
        <v>1.4</v>
      </c>
      <c r="AC28" s="30"/>
    </row>
    <row r="29" spans="2:35" ht="4.5" customHeight="1" outlineLevel="1">
      <c r="D29" s="2"/>
      <c r="E29" s="107"/>
      <c r="F29" s="107"/>
      <c r="G29" s="107"/>
      <c r="H29" s="60"/>
      <c r="I29" s="61"/>
      <c r="J29" s="61"/>
      <c r="K29" s="61"/>
      <c r="L29" s="61"/>
      <c r="M29" s="61"/>
      <c r="N29" s="61"/>
      <c r="O29" s="61"/>
      <c r="P29" s="61"/>
      <c r="Q29" s="61"/>
      <c r="R29" s="61"/>
      <c r="S29" s="61"/>
      <c r="T29" s="61"/>
      <c r="U29" s="61"/>
      <c r="V29" s="61"/>
      <c r="W29" s="61"/>
      <c r="X29" s="61"/>
      <c r="Y29" s="61"/>
      <c r="Z29" s="61"/>
      <c r="AA29" s="61"/>
      <c r="AB29" s="112"/>
    </row>
    <row r="30" spans="2:35" ht="17.25" customHeight="1">
      <c r="B30" s="10" t="s">
        <v>83</v>
      </c>
      <c r="C30" s="10"/>
      <c r="D30" s="4" t="s">
        <v>23</v>
      </c>
      <c r="E30" s="106">
        <v>0.2</v>
      </c>
      <c r="F30" s="106">
        <v>1</v>
      </c>
      <c r="G30" s="106">
        <v>1.2</v>
      </c>
      <c r="H30" s="59"/>
      <c r="I30" s="58"/>
      <c r="J30" s="58"/>
      <c r="K30" s="58"/>
      <c r="L30" s="58"/>
      <c r="M30" s="58"/>
      <c r="N30" s="58"/>
      <c r="O30" s="58"/>
      <c r="P30" s="58"/>
      <c r="Q30" s="58"/>
      <c r="R30" s="58"/>
      <c r="S30" s="58"/>
      <c r="T30" s="58"/>
      <c r="U30" s="58"/>
      <c r="V30" s="58"/>
      <c r="W30" s="58"/>
      <c r="X30" s="58"/>
      <c r="Y30" s="58"/>
      <c r="Z30" s="58"/>
      <c r="AA30" s="58"/>
      <c r="AB30" s="112">
        <f>SUM(E30:AA30)</f>
        <v>2.4</v>
      </c>
      <c r="AC30" s="30"/>
    </row>
    <row r="31" spans="2:35" ht="4.5" customHeight="1" outlineLevel="1">
      <c r="D31" s="2"/>
      <c r="E31" s="107"/>
      <c r="F31" s="107"/>
      <c r="G31" s="107"/>
      <c r="H31" s="60"/>
      <c r="I31" s="61"/>
      <c r="J31" s="61"/>
      <c r="K31" s="60"/>
      <c r="L31" s="61"/>
      <c r="M31" s="61"/>
      <c r="N31" s="60"/>
      <c r="O31" s="61"/>
      <c r="P31" s="61"/>
      <c r="Q31" s="61"/>
      <c r="R31" s="61"/>
      <c r="S31" s="61"/>
      <c r="T31" s="61"/>
      <c r="U31" s="61"/>
      <c r="V31" s="61"/>
      <c r="W31" s="61"/>
      <c r="X31" s="61"/>
      <c r="Y31" s="61"/>
      <c r="Z31" s="61"/>
      <c r="AA31" s="61"/>
      <c r="AB31" s="112"/>
    </row>
    <row r="32" spans="2:35" ht="17.25" customHeight="1">
      <c r="B32" s="10" t="s">
        <v>84</v>
      </c>
      <c r="C32" s="10"/>
      <c r="D32" s="4" t="s">
        <v>23</v>
      </c>
      <c r="E32" s="106">
        <v>0.05</v>
      </c>
      <c r="F32" s="106">
        <v>0.5</v>
      </c>
      <c r="G32" s="106">
        <v>0.5</v>
      </c>
      <c r="H32" s="59"/>
      <c r="I32" s="58"/>
      <c r="J32" s="58"/>
      <c r="K32" s="59"/>
      <c r="L32" s="58"/>
      <c r="M32" s="58"/>
      <c r="N32" s="59"/>
      <c r="O32" s="58"/>
      <c r="P32" s="58"/>
      <c r="Q32" s="58"/>
      <c r="R32" s="58"/>
      <c r="S32" s="58"/>
      <c r="T32" s="58"/>
      <c r="U32" s="58"/>
      <c r="V32" s="58"/>
      <c r="W32" s="58"/>
      <c r="X32" s="58"/>
      <c r="Y32" s="58"/>
      <c r="Z32" s="58"/>
      <c r="AA32" s="58"/>
      <c r="AB32" s="112">
        <f>SUM(E32:AA32)</f>
        <v>1.05</v>
      </c>
    </row>
    <row r="33" spans="2:28" ht="4.5" customHeight="1" outlineLevel="1">
      <c r="D33" s="2"/>
      <c r="E33" s="107"/>
      <c r="F33" s="107"/>
      <c r="G33" s="107"/>
      <c r="H33" s="60"/>
      <c r="I33" s="61"/>
      <c r="J33" s="61"/>
      <c r="K33" s="61"/>
      <c r="L33" s="61"/>
      <c r="M33" s="61"/>
      <c r="N33" s="61"/>
      <c r="O33" s="61"/>
      <c r="P33" s="61"/>
      <c r="Q33" s="61"/>
      <c r="R33" s="61"/>
      <c r="S33" s="61"/>
      <c r="T33" s="61"/>
      <c r="U33" s="61"/>
      <c r="V33" s="61"/>
      <c r="W33" s="61"/>
      <c r="X33" s="61"/>
      <c r="Y33" s="61"/>
      <c r="Z33" s="61"/>
      <c r="AA33" s="61"/>
      <c r="AB33" s="56"/>
    </row>
    <row r="34" spans="2:28" ht="4.5" customHeight="1" outlineLevel="1">
      <c r="D34" s="2"/>
      <c r="E34" s="61"/>
      <c r="F34" s="61"/>
      <c r="G34" s="65"/>
      <c r="H34" s="61"/>
      <c r="I34" s="61"/>
      <c r="J34" s="61"/>
      <c r="K34" s="61"/>
      <c r="L34" s="61"/>
      <c r="M34" s="61"/>
      <c r="N34" s="61"/>
      <c r="O34" s="61"/>
      <c r="P34" s="61"/>
      <c r="Q34" s="61"/>
      <c r="R34" s="61"/>
      <c r="S34" s="61"/>
      <c r="T34" s="61"/>
      <c r="U34" s="61"/>
      <c r="V34" s="61"/>
      <c r="W34" s="61"/>
      <c r="X34" s="61"/>
      <c r="Y34" s="61"/>
      <c r="Z34" s="61"/>
      <c r="AA34" s="61"/>
      <c r="AB34" s="66"/>
    </row>
    <row r="35" spans="2:28" ht="17.25" customHeight="1" outlineLevel="1">
      <c r="B35" s="31" t="s">
        <v>89</v>
      </c>
      <c r="C35" s="28"/>
      <c r="D35" s="28"/>
      <c r="E35" s="67"/>
      <c r="F35" s="67"/>
      <c r="G35" s="68"/>
      <c r="H35" s="67"/>
      <c r="I35" s="67"/>
      <c r="J35" s="67"/>
      <c r="K35" s="67"/>
      <c r="L35" s="67"/>
      <c r="M35" s="67"/>
      <c r="N35" s="67"/>
      <c r="O35" s="67"/>
      <c r="P35" s="67"/>
      <c r="Q35" s="67"/>
      <c r="R35" s="67"/>
      <c r="S35" s="67"/>
      <c r="T35" s="67"/>
      <c r="U35" s="67"/>
      <c r="V35" s="67"/>
      <c r="W35" s="67"/>
      <c r="X35" s="67"/>
      <c r="Y35" s="67"/>
      <c r="Z35" s="67"/>
      <c r="AA35" s="67"/>
      <c r="AB35" s="67"/>
    </row>
    <row r="36" spans="2:28" ht="4.5" customHeight="1" outlineLevel="1">
      <c r="D36" s="2"/>
      <c r="E36" s="61"/>
      <c r="F36" s="61"/>
      <c r="G36" s="65"/>
      <c r="H36" s="61"/>
      <c r="I36" s="61"/>
      <c r="J36" s="61"/>
      <c r="K36" s="61"/>
      <c r="L36" s="61"/>
      <c r="M36" s="61"/>
      <c r="N36" s="61"/>
      <c r="O36" s="61"/>
      <c r="P36" s="61"/>
      <c r="Q36" s="61"/>
      <c r="R36" s="61"/>
      <c r="S36" s="61"/>
      <c r="T36" s="61"/>
      <c r="U36" s="61"/>
      <c r="V36" s="61"/>
      <c r="W36" s="61"/>
      <c r="X36" s="61"/>
      <c r="Y36" s="61"/>
      <c r="Z36" s="61"/>
      <c r="AA36" s="61"/>
      <c r="AB36" s="56"/>
    </row>
    <row r="37" spans="2:28" ht="17.25" customHeight="1" outlineLevel="1">
      <c r="B37" s="10" t="s">
        <v>5</v>
      </c>
      <c r="C37" s="10"/>
      <c r="D37" s="4" t="s">
        <v>23</v>
      </c>
      <c r="E37" s="106"/>
      <c r="F37" s="106"/>
      <c r="G37" s="125"/>
      <c r="H37" s="108">
        <v>0.2</v>
      </c>
      <c r="I37" s="106"/>
      <c r="J37" s="106"/>
      <c r="K37" s="106"/>
      <c r="L37" s="106"/>
      <c r="M37" s="106"/>
      <c r="N37" s="106"/>
      <c r="O37" s="106"/>
      <c r="P37" s="106"/>
      <c r="Q37" s="106"/>
      <c r="R37" s="106"/>
      <c r="S37" s="106"/>
      <c r="T37" s="106"/>
      <c r="U37" s="106"/>
      <c r="V37" s="106"/>
      <c r="W37" s="106"/>
      <c r="X37" s="106"/>
      <c r="Y37" s="106"/>
      <c r="Z37" s="106"/>
      <c r="AA37" s="106"/>
      <c r="AB37" s="112">
        <f>SUM(E37:AA37)</f>
        <v>0.2</v>
      </c>
    </row>
    <row r="38" spans="2:28" ht="4.5" customHeight="1" outlineLevel="1">
      <c r="D38" s="2"/>
      <c r="E38" s="107"/>
      <c r="F38" s="107"/>
      <c r="G38" s="139"/>
      <c r="H38" s="107"/>
      <c r="I38" s="107"/>
      <c r="J38" s="107"/>
      <c r="K38" s="107"/>
      <c r="L38" s="107"/>
      <c r="M38" s="107"/>
      <c r="N38" s="107"/>
      <c r="O38" s="107"/>
      <c r="P38" s="107"/>
      <c r="Q38" s="107"/>
      <c r="R38" s="107"/>
      <c r="S38" s="107"/>
      <c r="T38" s="107"/>
      <c r="U38" s="107"/>
      <c r="V38" s="107"/>
      <c r="W38" s="107"/>
      <c r="X38" s="107"/>
      <c r="Y38" s="107"/>
      <c r="Z38" s="107"/>
      <c r="AA38" s="107"/>
      <c r="AB38" s="112"/>
    </row>
    <row r="39" spans="2:28" ht="17.25" customHeight="1" outlineLevel="1">
      <c r="B39" s="10" t="s">
        <v>40</v>
      </c>
      <c r="C39" s="10"/>
      <c r="D39" s="4" t="s">
        <v>23</v>
      </c>
      <c r="E39" s="106"/>
      <c r="F39" s="106"/>
      <c r="G39" s="125"/>
      <c r="H39" s="106"/>
      <c r="I39" s="106"/>
      <c r="J39" s="106"/>
      <c r="K39" s="106"/>
      <c r="L39" s="106"/>
      <c r="M39" s="106"/>
      <c r="N39" s="106"/>
      <c r="O39" s="106"/>
      <c r="P39" s="106"/>
      <c r="Q39" s="106"/>
      <c r="R39" s="106"/>
      <c r="S39" s="106"/>
      <c r="T39" s="106"/>
      <c r="U39" s="106"/>
      <c r="V39" s="106"/>
      <c r="W39" s="106"/>
      <c r="X39" s="106"/>
      <c r="Y39" s="106"/>
      <c r="Z39" s="106"/>
      <c r="AA39" s="106"/>
      <c r="AB39" s="112">
        <f>SUM(E39:AA39)</f>
        <v>0</v>
      </c>
    </row>
    <row r="40" spans="2:28" ht="4.5" customHeight="1" outlineLevel="1">
      <c r="D40" s="2"/>
      <c r="E40" s="107"/>
      <c r="F40" s="107"/>
      <c r="G40" s="139"/>
      <c r="H40" s="107"/>
      <c r="I40" s="107"/>
      <c r="J40" s="107"/>
      <c r="K40" s="107"/>
      <c r="L40" s="107"/>
      <c r="M40" s="107"/>
      <c r="N40" s="107"/>
      <c r="O40" s="107"/>
      <c r="P40" s="107"/>
      <c r="Q40" s="107"/>
      <c r="R40" s="107"/>
      <c r="S40" s="107"/>
      <c r="T40" s="107"/>
      <c r="U40" s="107"/>
      <c r="V40" s="107"/>
      <c r="W40" s="107"/>
      <c r="X40" s="107"/>
      <c r="Y40" s="107"/>
      <c r="Z40" s="107"/>
      <c r="AA40" s="107"/>
      <c r="AB40" s="112"/>
    </row>
    <row r="41" spans="2:28" ht="17.25" customHeight="1" outlineLevel="1">
      <c r="B41" s="8" t="s">
        <v>41</v>
      </c>
      <c r="C41" s="8"/>
      <c r="D41" s="4" t="s">
        <v>23</v>
      </c>
      <c r="E41" s="157"/>
      <c r="F41" s="157"/>
      <c r="G41" s="158"/>
      <c r="H41" s="157">
        <f>'Depreciation(instruments)'!F27</f>
        <v>0.875</v>
      </c>
      <c r="I41" s="157">
        <f>'Depreciation(instruments)'!G27</f>
        <v>0.875</v>
      </c>
      <c r="J41" s="157">
        <f>'Depreciation(instruments)'!H27</f>
        <v>0.875</v>
      </c>
      <c r="K41" s="157">
        <f>'Depreciation(instruments)'!I27</f>
        <v>0.875</v>
      </c>
      <c r="L41" s="157">
        <f>'Depreciation(instruments)'!J27</f>
        <v>0.875</v>
      </c>
      <c r="M41" s="159">
        <f>'Depreciation(instruments)'!K27</f>
        <v>0</v>
      </c>
      <c r="N41" s="159">
        <f>'Depreciation(instruments)'!L27</f>
        <v>0</v>
      </c>
      <c r="O41" s="159">
        <f>'Depreciation(instruments)'!M27</f>
        <v>0</v>
      </c>
      <c r="P41" s="159">
        <f>'Depreciation(instruments)'!N27</f>
        <v>0</v>
      </c>
      <c r="Q41" s="159">
        <f>'Depreciation(instruments)'!O27</f>
        <v>0</v>
      </c>
      <c r="R41" s="159">
        <f>'Depreciation(instruments)'!P27</f>
        <v>0</v>
      </c>
      <c r="S41" s="159">
        <f>'Depreciation(instruments)'!Q27</f>
        <v>0</v>
      </c>
      <c r="T41" s="159">
        <f>'Depreciation(instruments)'!R27</f>
        <v>0</v>
      </c>
      <c r="U41" s="159">
        <f>'Depreciation(instruments)'!S27</f>
        <v>0</v>
      </c>
      <c r="V41" s="159">
        <f>'Depreciation(instruments)'!T27</f>
        <v>0</v>
      </c>
      <c r="W41" s="159">
        <f>'Depreciation(instruments)'!U27</f>
        <v>0</v>
      </c>
      <c r="X41" s="159">
        <f>'Depreciation(instruments)'!V27</f>
        <v>0</v>
      </c>
      <c r="Y41" s="159">
        <f>'Depreciation(instruments)'!W27</f>
        <v>0</v>
      </c>
      <c r="Z41" s="159">
        <f>'Depreciation(instruments)'!X27</f>
        <v>0</v>
      </c>
      <c r="AA41" s="159">
        <f>'Depreciation(instruments)'!Y27</f>
        <v>0</v>
      </c>
      <c r="AB41" s="112">
        <f>SUM(H41:AA41)</f>
        <v>4.375</v>
      </c>
    </row>
    <row r="42" spans="2:28" ht="4.5" customHeight="1" outlineLevel="1">
      <c r="D42" s="2"/>
      <c r="E42" s="107"/>
      <c r="F42" s="107"/>
      <c r="G42" s="139"/>
      <c r="H42" s="107"/>
      <c r="I42" s="107"/>
      <c r="J42" s="107"/>
      <c r="K42" s="107"/>
      <c r="L42" s="107"/>
      <c r="M42" s="107"/>
      <c r="N42" s="107"/>
      <c r="O42" s="107"/>
      <c r="P42" s="107"/>
      <c r="Q42" s="107"/>
      <c r="R42" s="107"/>
      <c r="S42" s="107"/>
      <c r="T42" s="107"/>
      <c r="U42" s="107"/>
      <c r="V42" s="107"/>
      <c r="W42" s="107"/>
      <c r="X42" s="107"/>
      <c r="Y42" s="107"/>
      <c r="Z42" s="107"/>
      <c r="AA42" s="107"/>
      <c r="AB42" s="112"/>
    </row>
    <row r="43" spans="2:28" ht="17.25" customHeight="1" outlineLevel="1">
      <c r="B43" s="10" t="s">
        <v>38</v>
      </c>
      <c r="C43" s="10"/>
      <c r="D43" s="4" t="s">
        <v>23</v>
      </c>
      <c r="E43" s="106"/>
      <c r="F43" s="106"/>
      <c r="G43" s="125"/>
      <c r="H43" s="106"/>
      <c r="I43" s="106"/>
      <c r="J43" s="106"/>
      <c r="K43" s="106"/>
      <c r="L43" s="106"/>
      <c r="M43" s="106"/>
      <c r="N43" s="106"/>
      <c r="O43" s="106"/>
      <c r="P43" s="106"/>
      <c r="Q43" s="106"/>
      <c r="R43" s="106"/>
      <c r="S43" s="106"/>
      <c r="T43" s="106"/>
      <c r="U43" s="106"/>
      <c r="V43" s="106"/>
      <c r="W43" s="106"/>
      <c r="X43" s="106"/>
      <c r="Y43" s="106"/>
      <c r="Z43" s="106"/>
      <c r="AA43" s="106"/>
      <c r="AB43" s="112">
        <f>SUM(E43:AA43)</f>
        <v>0</v>
      </c>
    </row>
    <row r="44" spans="2:28" ht="4.5" customHeight="1" outlineLevel="1">
      <c r="D44" s="2"/>
      <c r="E44" s="107"/>
      <c r="F44" s="107"/>
      <c r="G44" s="139"/>
      <c r="H44" s="107"/>
      <c r="I44" s="107"/>
      <c r="J44" s="107"/>
      <c r="K44" s="107"/>
      <c r="L44" s="107"/>
      <c r="M44" s="107"/>
      <c r="N44" s="107"/>
      <c r="O44" s="107"/>
      <c r="P44" s="107"/>
      <c r="Q44" s="107"/>
      <c r="R44" s="107"/>
      <c r="S44" s="107"/>
      <c r="T44" s="107"/>
      <c r="U44" s="107"/>
      <c r="V44" s="107"/>
      <c r="W44" s="107"/>
      <c r="X44" s="107"/>
      <c r="Y44" s="107"/>
      <c r="Z44" s="107"/>
      <c r="AA44" s="107"/>
      <c r="AB44" s="112"/>
    </row>
    <row r="45" spans="2:28" ht="17.25" customHeight="1" outlineLevel="1">
      <c r="B45" s="8" t="s">
        <v>39</v>
      </c>
      <c r="C45" s="8"/>
      <c r="D45" s="4" t="s">
        <v>23</v>
      </c>
      <c r="E45" s="157"/>
      <c r="F45" s="157"/>
      <c r="G45" s="158"/>
      <c r="H45" s="157">
        <f>'Depreciation(infrastructure)'!F27</f>
        <v>0.75</v>
      </c>
      <c r="I45" s="157">
        <f>'Depreciation(infrastructure)'!G27</f>
        <v>0.75</v>
      </c>
      <c r="J45" s="157">
        <f>'Depreciation(infrastructure)'!H27</f>
        <v>0.75</v>
      </c>
      <c r="K45" s="157">
        <f>'Depreciation(infrastructure)'!I27</f>
        <v>0.75</v>
      </c>
      <c r="L45" s="157">
        <f>'Depreciation(infrastructure)'!J27</f>
        <v>0.75</v>
      </c>
      <c r="M45" s="157">
        <f>'Depreciation(infrastructure)'!K27</f>
        <v>0.75</v>
      </c>
      <c r="N45" s="157">
        <f>'Depreciation(infrastructure)'!L27</f>
        <v>0.75</v>
      </c>
      <c r="O45" s="157">
        <f>'Depreciation(infrastructure)'!M27</f>
        <v>0.74999999999999911</v>
      </c>
      <c r="P45" s="157">
        <f>'Depreciation(infrastructure)'!N27</f>
        <v>0.75</v>
      </c>
      <c r="Q45" s="157">
        <f>'Depreciation(infrastructure)'!O27</f>
        <v>0.75</v>
      </c>
      <c r="R45" s="157">
        <f>'Depreciation(infrastructure)'!P27</f>
        <v>0.75</v>
      </c>
      <c r="S45" s="157">
        <f>'Depreciation(infrastructure)'!Q27</f>
        <v>0.74999999999999911</v>
      </c>
      <c r="T45" s="157">
        <f>'Depreciation(infrastructure)'!R27</f>
        <v>0.75</v>
      </c>
      <c r="U45" s="157">
        <f>'Depreciation(infrastructure)'!S27</f>
        <v>0.75000000000000044</v>
      </c>
      <c r="V45" s="157">
        <f>'Depreciation(infrastructure)'!T27</f>
        <v>0.75</v>
      </c>
      <c r="W45" s="157">
        <f>'Depreciation(infrastructure)'!U27</f>
        <v>0.75</v>
      </c>
      <c r="X45" s="157">
        <f>'Depreciation(infrastructure)'!V27</f>
        <v>0.74999999999999889</v>
      </c>
      <c r="Y45" s="157">
        <f>'Depreciation(infrastructure)'!W27</f>
        <v>0.55000000000000004</v>
      </c>
      <c r="Z45" s="157">
        <f>'Depreciation(infrastructure)'!X27</f>
        <v>0.3</v>
      </c>
      <c r="AA45" s="157">
        <f>'Depreciation(infrastructure)'!Y27</f>
        <v>0</v>
      </c>
      <c r="AB45" s="112">
        <f>SUM(E45:AA45)</f>
        <v>13.6</v>
      </c>
    </row>
    <row r="46" spans="2:28" ht="4.5" customHeight="1" outlineLevel="1">
      <c r="D46" s="2"/>
      <c r="E46" s="107"/>
      <c r="F46" s="107"/>
      <c r="G46" s="139"/>
      <c r="H46" s="107"/>
      <c r="I46" s="107"/>
      <c r="J46" s="107"/>
      <c r="K46" s="107"/>
      <c r="L46" s="107"/>
      <c r="M46" s="107"/>
      <c r="N46" s="107"/>
      <c r="O46" s="107"/>
      <c r="P46" s="107"/>
      <c r="Q46" s="107"/>
      <c r="R46" s="107"/>
      <c r="S46" s="107"/>
      <c r="T46" s="107"/>
      <c r="U46" s="107"/>
      <c r="V46" s="107"/>
      <c r="W46" s="107"/>
      <c r="X46" s="107"/>
      <c r="Y46" s="107"/>
      <c r="Z46" s="107"/>
      <c r="AA46" s="107"/>
      <c r="AB46" s="112"/>
    </row>
    <row r="47" spans="2:28" ht="17.25" customHeight="1" outlineLevel="1">
      <c r="B47" s="10" t="s">
        <v>42</v>
      </c>
      <c r="C47" s="10"/>
      <c r="D47" s="4" t="s">
        <v>23</v>
      </c>
      <c r="E47" s="106"/>
      <c r="F47" s="106"/>
      <c r="G47" s="125"/>
      <c r="H47" s="109">
        <v>1</v>
      </c>
      <c r="I47" s="106">
        <v>1</v>
      </c>
      <c r="J47" s="106">
        <v>1</v>
      </c>
      <c r="K47" s="106">
        <v>1</v>
      </c>
      <c r="L47" s="106">
        <v>1</v>
      </c>
      <c r="M47" s="106">
        <v>1</v>
      </c>
      <c r="N47" s="106">
        <v>1</v>
      </c>
      <c r="O47" s="108">
        <v>1.2</v>
      </c>
      <c r="P47" s="108">
        <v>1.1000000000000001</v>
      </c>
      <c r="Q47" s="108">
        <v>1.2</v>
      </c>
      <c r="R47" s="108">
        <v>1.4</v>
      </c>
      <c r="S47" s="108">
        <v>1.6</v>
      </c>
      <c r="T47" s="108">
        <v>1.8</v>
      </c>
      <c r="U47" s="108"/>
      <c r="V47" s="108"/>
      <c r="W47" s="108"/>
      <c r="X47" s="108"/>
      <c r="Y47" s="108"/>
      <c r="Z47" s="106"/>
      <c r="AA47" s="106"/>
      <c r="AB47" s="112">
        <f>SUM(E47:AA47)</f>
        <v>15.299999999999999</v>
      </c>
    </row>
    <row r="48" spans="2:28" ht="4.5" customHeight="1" outlineLevel="1">
      <c r="D48" s="2"/>
      <c r="E48" s="107"/>
      <c r="F48" s="107"/>
      <c r="G48" s="139"/>
      <c r="H48" s="110"/>
      <c r="I48" s="107"/>
      <c r="J48" s="107"/>
      <c r="K48" s="107"/>
      <c r="L48" s="107"/>
      <c r="M48" s="107"/>
      <c r="N48" s="107"/>
      <c r="O48" s="107"/>
      <c r="P48" s="107"/>
      <c r="Q48" s="107"/>
      <c r="R48" s="107"/>
      <c r="S48" s="107"/>
      <c r="T48" s="107"/>
      <c r="U48" s="107"/>
      <c r="V48" s="107"/>
      <c r="W48" s="107"/>
      <c r="X48" s="107"/>
      <c r="Y48" s="107"/>
      <c r="Z48" s="107"/>
      <c r="AA48" s="107"/>
      <c r="AB48" s="112"/>
    </row>
    <row r="49" spans="2:35" ht="17.25" customHeight="1" outlineLevel="1">
      <c r="B49" s="10" t="s">
        <v>83</v>
      </c>
      <c r="C49" s="10"/>
      <c r="D49" s="4" t="s">
        <v>23</v>
      </c>
      <c r="E49" s="106"/>
      <c r="F49" s="106"/>
      <c r="G49" s="125"/>
      <c r="H49" s="109">
        <v>1</v>
      </c>
      <c r="I49" s="108">
        <v>0.2</v>
      </c>
      <c r="J49" s="108">
        <v>0.2</v>
      </c>
      <c r="K49" s="108">
        <v>0.2</v>
      </c>
      <c r="L49" s="108">
        <v>0.2</v>
      </c>
      <c r="M49" s="108">
        <v>0.2</v>
      </c>
      <c r="N49" s="108">
        <v>0.2</v>
      </c>
      <c r="O49" s="108">
        <v>0.2</v>
      </c>
      <c r="P49" s="108">
        <v>0.2</v>
      </c>
      <c r="Q49" s="108">
        <v>0.3</v>
      </c>
      <c r="R49" s="108">
        <v>0.3</v>
      </c>
      <c r="S49" s="108">
        <v>0.3</v>
      </c>
      <c r="T49" s="108">
        <v>0.3</v>
      </c>
      <c r="U49" s="108"/>
      <c r="V49" s="108"/>
      <c r="W49" s="108"/>
      <c r="X49" s="108"/>
      <c r="Y49" s="108"/>
      <c r="Z49" s="108"/>
      <c r="AA49" s="108"/>
      <c r="AB49" s="112">
        <f>SUM(E49:AA49)</f>
        <v>3.7999999999999994</v>
      </c>
    </row>
    <row r="50" spans="2:35" ht="4.5" customHeight="1" outlineLevel="1">
      <c r="D50" s="2"/>
      <c r="E50" s="107"/>
      <c r="F50" s="107"/>
      <c r="G50" s="139"/>
      <c r="H50" s="110"/>
      <c r="I50" s="107"/>
      <c r="J50" s="107"/>
      <c r="K50" s="110"/>
      <c r="L50" s="107"/>
      <c r="M50" s="107"/>
      <c r="N50" s="110"/>
      <c r="O50" s="107"/>
      <c r="P50" s="107"/>
      <c r="Q50" s="107"/>
      <c r="R50" s="107"/>
      <c r="S50" s="107"/>
      <c r="T50" s="107"/>
      <c r="U50" s="107"/>
      <c r="V50" s="107"/>
      <c r="W50" s="107"/>
      <c r="X50" s="107"/>
      <c r="Y50" s="107"/>
      <c r="Z50" s="107"/>
      <c r="AA50" s="107"/>
      <c r="AB50" s="112"/>
    </row>
    <row r="51" spans="2:35" ht="17.25" customHeight="1">
      <c r="B51" s="10" t="s">
        <v>84</v>
      </c>
      <c r="C51" s="10"/>
      <c r="D51" s="4" t="s">
        <v>23</v>
      </c>
      <c r="E51" s="106"/>
      <c r="F51" s="106"/>
      <c r="G51" s="125"/>
      <c r="H51" s="111">
        <v>0.2</v>
      </c>
      <c r="I51" s="108">
        <v>0.2</v>
      </c>
      <c r="J51" s="108">
        <v>0.2</v>
      </c>
      <c r="K51" s="111">
        <v>0.2</v>
      </c>
      <c r="L51" s="108">
        <v>0.2</v>
      </c>
      <c r="M51" s="108">
        <v>0.2</v>
      </c>
      <c r="N51" s="111">
        <v>0.2</v>
      </c>
      <c r="O51" s="108">
        <v>0.2</v>
      </c>
      <c r="P51" s="108">
        <v>0.3</v>
      </c>
      <c r="Q51" s="108">
        <v>0.3</v>
      </c>
      <c r="R51" s="108">
        <v>0.3</v>
      </c>
      <c r="S51" s="108">
        <v>0.3</v>
      </c>
      <c r="T51" s="108">
        <v>0.3</v>
      </c>
      <c r="U51" s="108"/>
      <c r="V51" s="108"/>
      <c r="W51" s="108"/>
      <c r="X51" s="108"/>
      <c r="Y51" s="108"/>
      <c r="Z51" s="108"/>
      <c r="AA51" s="108"/>
      <c r="AB51" s="112">
        <f>SUM(E51:AA51)</f>
        <v>3.0999999999999992</v>
      </c>
    </row>
    <row r="52" spans="2:35" ht="17.25" customHeight="1" outlineLevel="1">
      <c r="D52" s="2"/>
      <c r="E52" s="61"/>
      <c r="F52" s="61"/>
      <c r="G52" s="69"/>
      <c r="H52" s="61"/>
      <c r="I52" s="61"/>
      <c r="J52" s="61"/>
      <c r="K52" s="61"/>
      <c r="L52" s="61"/>
      <c r="M52" s="61"/>
      <c r="N52" s="61"/>
      <c r="O52" s="61"/>
      <c r="P52" s="61"/>
      <c r="Q52" s="61"/>
      <c r="R52" s="61"/>
      <c r="S52" s="61"/>
      <c r="T52" s="61"/>
      <c r="U52" s="61"/>
      <c r="V52" s="61"/>
      <c r="W52" s="61"/>
      <c r="X52" s="61"/>
      <c r="Y52" s="61"/>
      <c r="Z52" s="61"/>
      <c r="AA52" s="61"/>
      <c r="AB52" s="61"/>
    </row>
    <row r="53" spans="2:35" ht="17.25" customHeight="1">
      <c r="B53" s="128" t="s">
        <v>15</v>
      </c>
      <c r="C53" s="128"/>
      <c r="D53" s="4" t="s">
        <v>23</v>
      </c>
      <c r="E53" s="109">
        <f>SUM(E18,E22,E26,E28,E30,E32,E37,E41,E45,E47,E49,E51)</f>
        <v>1.3350000000000002</v>
      </c>
      <c r="F53" s="109">
        <f t="shared" ref="F53:AA53" si="0">SUM(F18,F22,F26,F28,F30,F32,F37,F41,F45,F47,F49,F51)</f>
        <v>3.2750000000000012</v>
      </c>
      <c r="G53" s="109">
        <f t="shared" si="0"/>
        <v>4.375</v>
      </c>
      <c r="H53" s="109">
        <f t="shared" si="0"/>
        <v>4.0250000000000004</v>
      </c>
      <c r="I53" s="109">
        <f t="shared" si="0"/>
        <v>3.0250000000000004</v>
      </c>
      <c r="J53" s="109">
        <f t="shared" si="0"/>
        <v>3.0250000000000004</v>
      </c>
      <c r="K53" s="109">
        <f t="shared" si="0"/>
        <v>3.0250000000000004</v>
      </c>
      <c r="L53" s="109">
        <f t="shared" si="0"/>
        <v>3.0250000000000004</v>
      </c>
      <c r="M53" s="109">
        <f t="shared" si="0"/>
        <v>2.15</v>
      </c>
      <c r="N53" s="109">
        <f t="shared" si="0"/>
        <v>2.15</v>
      </c>
      <c r="O53" s="109">
        <f t="shared" si="0"/>
        <v>2.3499999999999992</v>
      </c>
      <c r="P53" s="109">
        <f t="shared" si="0"/>
        <v>2.35</v>
      </c>
      <c r="Q53" s="109">
        <f t="shared" si="0"/>
        <v>2.5499999999999998</v>
      </c>
      <c r="R53" s="109">
        <f t="shared" si="0"/>
        <v>2.7499999999999996</v>
      </c>
      <c r="S53" s="109">
        <f t="shared" si="0"/>
        <v>2.9499999999999988</v>
      </c>
      <c r="T53" s="109">
        <f t="shared" si="0"/>
        <v>3.1499999999999995</v>
      </c>
      <c r="U53" s="109">
        <f t="shared" si="0"/>
        <v>0.75000000000000044</v>
      </c>
      <c r="V53" s="109">
        <f t="shared" si="0"/>
        <v>0.75</v>
      </c>
      <c r="W53" s="109">
        <f t="shared" si="0"/>
        <v>0.75</v>
      </c>
      <c r="X53" s="109">
        <f t="shared" si="0"/>
        <v>0.74999999999999889</v>
      </c>
      <c r="Y53" s="109">
        <f t="shared" si="0"/>
        <v>0.55000000000000004</v>
      </c>
      <c r="Z53" s="109">
        <f t="shared" si="0"/>
        <v>0.3</v>
      </c>
      <c r="AA53" s="109">
        <f t="shared" si="0"/>
        <v>0</v>
      </c>
      <c r="AB53" s="112">
        <f>SUM(E53:AA53)</f>
        <v>49.359999999999978</v>
      </c>
    </row>
    <row r="54" spans="2:35" ht="17.100000000000001" customHeight="1">
      <c r="B54" s="128" t="s">
        <v>3</v>
      </c>
      <c r="C54" s="128"/>
      <c r="D54" s="4" t="s">
        <v>23</v>
      </c>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12">
        <f>SUM(E54:AA54)</f>
        <v>0</v>
      </c>
    </row>
    <row r="55" spans="2:35" ht="17.25" customHeight="1">
      <c r="B55" s="130" t="s">
        <v>10</v>
      </c>
      <c r="C55" s="131"/>
      <c r="D55" s="132" t="s">
        <v>23</v>
      </c>
      <c r="E55" s="113">
        <f>SUM(E53,E54)</f>
        <v>1.3350000000000002</v>
      </c>
      <c r="F55" s="113">
        <f t="shared" ref="F55:AA55" si="1">SUM(F53,F54)</f>
        <v>3.2750000000000012</v>
      </c>
      <c r="G55" s="113">
        <f t="shared" si="1"/>
        <v>4.375</v>
      </c>
      <c r="H55" s="113">
        <f t="shared" si="1"/>
        <v>4.0250000000000004</v>
      </c>
      <c r="I55" s="113">
        <f t="shared" si="1"/>
        <v>3.0250000000000004</v>
      </c>
      <c r="J55" s="113">
        <f t="shared" si="1"/>
        <v>3.0250000000000004</v>
      </c>
      <c r="K55" s="113">
        <f t="shared" si="1"/>
        <v>3.0250000000000004</v>
      </c>
      <c r="L55" s="113">
        <f t="shared" si="1"/>
        <v>3.0250000000000004</v>
      </c>
      <c r="M55" s="113">
        <f t="shared" si="1"/>
        <v>2.15</v>
      </c>
      <c r="N55" s="113">
        <f>SUM(N53,N54)</f>
        <v>2.15</v>
      </c>
      <c r="O55" s="113">
        <f t="shared" si="1"/>
        <v>2.3499999999999992</v>
      </c>
      <c r="P55" s="113">
        <f t="shared" si="1"/>
        <v>2.35</v>
      </c>
      <c r="Q55" s="113">
        <f t="shared" si="1"/>
        <v>2.5499999999999998</v>
      </c>
      <c r="R55" s="113">
        <f t="shared" si="1"/>
        <v>2.7499999999999996</v>
      </c>
      <c r="S55" s="113">
        <f t="shared" si="1"/>
        <v>2.9499999999999988</v>
      </c>
      <c r="T55" s="113">
        <f t="shared" si="1"/>
        <v>3.1499999999999995</v>
      </c>
      <c r="U55" s="113">
        <f t="shared" si="1"/>
        <v>0.75000000000000044</v>
      </c>
      <c r="V55" s="113">
        <f t="shared" si="1"/>
        <v>0.75</v>
      </c>
      <c r="W55" s="113">
        <f t="shared" si="1"/>
        <v>0.75</v>
      </c>
      <c r="X55" s="113">
        <f t="shared" si="1"/>
        <v>0.74999999999999889</v>
      </c>
      <c r="Y55" s="113">
        <f t="shared" si="1"/>
        <v>0.55000000000000004</v>
      </c>
      <c r="Z55" s="113">
        <f t="shared" si="1"/>
        <v>0.3</v>
      </c>
      <c r="AA55" s="113">
        <f t="shared" si="1"/>
        <v>0</v>
      </c>
      <c r="AB55" s="112">
        <f>SUM(E55:AA55)</f>
        <v>49.359999999999978</v>
      </c>
    </row>
    <row r="56" spans="2:35">
      <c r="D56" s="2"/>
      <c r="E56" s="61"/>
      <c r="F56" s="61"/>
      <c r="G56" s="70"/>
      <c r="H56" s="61"/>
      <c r="I56" s="61"/>
      <c r="J56" s="61"/>
      <c r="K56" s="61"/>
      <c r="L56" s="61"/>
      <c r="M56" s="61"/>
      <c r="N56" s="61"/>
      <c r="O56" s="61"/>
      <c r="P56" s="61"/>
      <c r="Q56" s="61"/>
      <c r="R56" s="61"/>
      <c r="S56" s="61"/>
      <c r="T56" s="61"/>
      <c r="U56" s="61"/>
      <c r="V56" s="61"/>
      <c r="W56" s="61"/>
      <c r="X56" s="61"/>
      <c r="Y56" s="61"/>
      <c r="Z56" s="61"/>
      <c r="AA56" s="61"/>
      <c r="AB56" s="61"/>
    </row>
    <row r="57" spans="2:35" ht="17.25" customHeight="1">
      <c r="B57" s="130" t="s">
        <v>9</v>
      </c>
      <c r="C57" s="129"/>
      <c r="D57" s="4" t="s">
        <v>23</v>
      </c>
      <c r="E57" s="113">
        <f t="shared" ref="E57:AA57" si="2">IFERROR(E58+E59,E59)</f>
        <v>0</v>
      </c>
      <c r="F57" s="113">
        <f t="shared" si="2"/>
        <v>0</v>
      </c>
      <c r="G57" s="113">
        <f t="shared" si="2"/>
        <v>0.35</v>
      </c>
      <c r="H57" s="113">
        <f t="shared" si="2"/>
        <v>0.55000000000000004</v>
      </c>
      <c r="I57" s="113">
        <f t="shared" si="2"/>
        <v>1.1000000000000001</v>
      </c>
      <c r="J57" s="113">
        <f t="shared" si="2"/>
        <v>1.1000000000000001</v>
      </c>
      <c r="K57" s="113">
        <f t="shared" si="2"/>
        <v>1.1499999999999999</v>
      </c>
      <c r="L57" s="113">
        <f t="shared" si="2"/>
        <v>1.7</v>
      </c>
      <c r="M57" s="113">
        <f t="shared" si="2"/>
        <v>1.8</v>
      </c>
      <c r="N57" s="113">
        <f t="shared" si="2"/>
        <v>1.8</v>
      </c>
      <c r="O57" s="113">
        <f t="shared" si="2"/>
        <v>2.2999999999999998</v>
      </c>
      <c r="P57" s="113">
        <f t="shared" si="2"/>
        <v>2.2999999999999998</v>
      </c>
      <c r="Q57" s="113">
        <f t="shared" si="2"/>
        <v>2.2999999999999998</v>
      </c>
      <c r="R57" s="113">
        <f t="shared" si="2"/>
        <v>2.2999999999999998</v>
      </c>
      <c r="S57" s="113">
        <f t="shared" si="2"/>
        <v>2.9</v>
      </c>
      <c r="T57" s="113">
        <f t="shared" si="2"/>
        <v>2.9</v>
      </c>
      <c r="U57" s="113">
        <f t="shared" si="2"/>
        <v>0</v>
      </c>
      <c r="V57" s="113">
        <f t="shared" si="2"/>
        <v>0</v>
      </c>
      <c r="W57" s="113">
        <f t="shared" si="2"/>
        <v>0</v>
      </c>
      <c r="X57" s="113">
        <f t="shared" si="2"/>
        <v>0</v>
      </c>
      <c r="Y57" s="113">
        <f t="shared" si="2"/>
        <v>0</v>
      </c>
      <c r="Z57" s="113">
        <f t="shared" si="2"/>
        <v>0</v>
      </c>
      <c r="AA57" s="113">
        <f t="shared" si="2"/>
        <v>0</v>
      </c>
      <c r="AB57" s="112">
        <f>SUM(E57:AA57)</f>
        <v>24.55</v>
      </c>
    </row>
    <row r="58" spans="2:35" ht="17.25" customHeight="1">
      <c r="B58" s="133" t="s">
        <v>50</v>
      </c>
      <c r="C58" s="129"/>
      <c r="D58" s="4" t="s">
        <v>23</v>
      </c>
      <c r="E58" s="106"/>
      <c r="F58" s="106"/>
      <c r="G58" s="108">
        <v>0.05</v>
      </c>
      <c r="H58" s="108">
        <v>0.05</v>
      </c>
      <c r="I58" s="108">
        <v>0.1</v>
      </c>
      <c r="J58" s="108">
        <v>0.1</v>
      </c>
      <c r="K58" s="108">
        <v>0.15</v>
      </c>
      <c r="L58" s="108">
        <v>0.2</v>
      </c>
      <c r="M58" s="108">
        <v>0.3</v>
      </c>
      <c r="N58" s="108">
        <v>0.3</v>
      </c>
      <c r="O58" s="108">
        <v>0.3</v>
      </c>
      <c r="P58" s="108">
        <v>0.3</v>
      </c>
      <c r="Q58" s="108">
        <v>0.3</v>
      </c>
      <c r="R58" s="108">
        <v>0.3</v>
      </c>
      <c r="S58" s="108">
        <v>0.4</v>
      </c>
      <c r="T58" s="108">
        <v>0.4</v>
      </c>
      <c r="U58" s="108"/>
      <c r="V58" s="108"/>
      <c r="W58" s="108"/>
      <c r="X58" s="108"/>
      <c r="Y58" s="108"/>
      <c r="Z58" s="108"/>
      <c r="AA58" s="108"/>
      <c r="AB58" s="112">
        <f t="shared" ref="AB58:AB59" si="3">SUM(E58:AA58)</f>
        <v>3.25</v>
      </c>
    </row>
    <row r="59" spans="2:35" ht="17.25" customHeight="1">
      <c r="B59" s="133" t="s">
        <v>49</v>
      </c>
      <c r="C59" s="129"/>
      <c r="D59" s="4" t="s">
        <v>23</v>
      </c>
      <c r="E59" s="106"/>
      <c r="F59" s="106"/>
      <c r="G59" s="108">
        <v>0.3</v>
      </c>
      <c r="H59" s="108">
        <v>0.5</v>
      </c>
      <c r="I59" s="106">
        <v>1</v>
      </c>
      <c r="J59" s="106">
        <v>1</v>
      </c>
      <c r="K59" s="106">
        <v>1</v>
      </c>
      <c r="L59" s="108">
        <v>1.5</v>
      </c>
      <c r="M59" s="108">
        <v>1.5</v>
      </c>
      <c r="N59" s="108">
        <v>1.5</v>
      </c>
      <c r="O59" s="106">
        <v>2</v>
      </c>
      <c r="P59" s="106">
        <v>2</v>
      </c>
      <c r="Q59" s="106">
        <v>2</v>
      </c>
      <c r="R59" s="106">
        <v>2</v>
      </c>
      <c r="S59" s="108">
        <v>2.5</v>
      </c>
      <c r="T59" s="108">
        <v>2.5</v>
      </c>
      <c r="U59" s="108"/>
      <c r="V59" s="106"/>
      <c r="W59" s="106"/>
      <c r="X59" s="106"/>
      <c r="Y59" s="106"/>
      <c r="Z59" s="106"/>
      <c r="AA59" s="108"/>
      <c r="AB59" s="112">
        <f t="shared" si="3"/>
        <v>21.3</v>
      </c>
    </row>
    <row r="60" spans="2:35">
      <c r="D60" s="2"/>
      <c r="E60" s="61"/>
      <c r="F60" s="61"/>
      <c r="G60" s="70"/>
      <c r="H60" s="61"/>
      <c r="I60" s="61"/>
      <c r="J60" s="61"/>
      <c r="K60" s="61"/>
      <c r="L60" s="61"/>
      <c r="M60" s="61"/>
      <c r="N60" s="61"/>
      <c r="O60" s="61"/>
      <c r="P60" s="61"/>
      <c r="Q60" s="61"/>
      <c r="R60" s="61"/>
      <c r="S60" s="61"/>
      <c r="T60" s="61"/>
      <c r="U60" s="61"/>
      <c r="V60" s="61"/>
      <c r="W60" s="61"/>
      <c r="X60" s="61"/>
      <c r="Y60" s="61"/>
      <c r="Z60" s="61"/>
      <c r="AA60" s="61"/>
      <c r="AB60" s="61"/>
    </row>
    <row r="61" spans="2:35" ht="17.25" customHeight="1">
      <c r="B61" s="136" t="s">
        <v>13</v>
      </c>
      <c r="C61" s="134"/>
      <c r="D61" s="135" t="s">
        <v>23</v>
      </c>
      <c r="E61" s="114">
        <f t="shared" ref="E61:AA61" si="4">E57-E55</f>
        <v>-1.3350000000000002</v>
      </c>
      <c r="F61" s="114">
        <f t="shared" si="4"/>
        <v>-3.2750000000000012</v>
      </c>
      <c r="G61" s="114">
        <f t="shared" si="4"/>
        <v>-4.0250000000000004</v>
      </c>
      <c r="H61" s="114">
        <f>H57-H55</f>
        <v>-3.4750000000000005</v>
      </c>
      <c r="I61" s="114">
        <f t="shared" si="4"/>
        <v>-1.9250000000000003</v>
      </c>
      <c r="J61" s="114">
        <f t="shared" si="4"/>
        <v>-1.9250000000000003</v>
      </c>
      <c r="K61" s="114">
        <f t="shared" si="4"/>
        <v>-1.8750000000000004</v>
      </c>
      <c r="L61" s="114">
        <f t="shared" si="4"/>
        <v>-1.3250000000000004</v>
      </c>
      <c r="M61" s="114">
        <f t="shared" si="4"/>
        <v>-0.34999999999999987</v>
      </c>
      <c r="N61" s="114">
        <f t="shared" si="4"/>
        <v>-0.34999999999999987</v>
      </c>
      <c r="O61" s="114">
        <f t="shared" si="4"/>
        <v>-4.9999999999999378E-2</v>
      </c>
      <c r="P61" s="114">
        <f t="shared" si="4"/>
        <v>-5.0000000000000266E-2</v>
      </c>
      <c r="Q61" s="114">
        <f t="shared" si="4"/>
        <v>-0.25</v>
      </c>
      <c r="R61" s="114">
        <f t="shared" si="4"/>
        <v>-0.44999999999999973</v>
      </c>
      <c r="S61" s="114">
        <f t="shared" si="4"/>
        <v>-4.9999999999998934E-2</v>
      </c>
      <c r="T61" s="114">
        <f t="shared" si="4"/>
        <v>-0.24999999999999956</v>
      </c>
      <c r="U61" s="114">
        <f t="shared" si="4"/>
        <v>-0.75000000000000044</v>
      </c>
      <c r="V61" s="114">
        <f t="shared" si="4"/>
        <v>-0.75</v>
      </c>
      <c r="W61" s="114">
        <f t="shared" si="4"/>
        <v>-0.75</v>
      </c>
      <c r="X61" s="114">
        <f t="shared" si="4"/>
        <v>-0.74999999999999889</v>
      </c>
      <c r="Y61" s="114">
        <f t="shared" si="4"/>
        <v>-0.55000000000000004</v>
      </c>
      <c r="Z61" s="114">
        <f t="shared" si="4"/>
        <v>-0.3</v>
      </c>
      <c r="AA61" s="114">
        <f t="shared" si="4"/>
        <v>0</v>
      </c>
      <c r="AB61" s="112">
        <f>SUM(E61:AA61)</f>
        <v>-24.810000000000009</v>
      </c>
    </row>
    <row r="62" spans="2:35" ht="18.75">
      <c r="B62" s="19"/>
      <c r="C62" s="19"/>
      <c r="D62" s="20"/>
      <c r="E62" s="71"/>
      <c r="F62" s="71"/>
      <c r="G62" s="71"/>
      <c r="H62" s="71"/>
      <c r="I62" s="71"/>
      <c r="J62" s="71"/>
      <c r="K62" s="71"/>
      <c r="L62" s="71"/>
      <c r="M62" s="71"/>
      <c r="N62" s="71"/>
      <c r="O62" s="71"/>
      <c r="P62" s="71"/>
      <c r="Q62" s="71"/>
      <c r="R62" s="71"/>
      <c r="S62" s="71"/>
      <c r="T62" s="71"/>
      <c r="U62" s="71"/>
      <c r="V62" s="71"/>
      <c r="W62" s="71"/>
      <c r="X62" s="71"/>
      <c r="Y62" s="71"/>
      <c r="Z62" s="71"/>
      <c r="AA62" s="71"/>
      <c r="AB62" s="71"/>
      <c r="AG62" s="3"/>
      <c r="AH62" s="3"/>
      <c r="AI62" s="3"/>
    </row>
    <row r="63" spans="2:35" ht="18.75">
      <c r="B63" s="182" t="s">
        <v>20</v>
      </c>
      <c r="C63" s="183"/>
      <c r="D63" s="135" t="s">
        <v>23</v>
      </c>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12">
        <f>SUM(E63:AA63)</f>
        <v>0</v>
      </c>
      <c r="AG63" s="3"/>
      <c r="AH63" s="3"/>
      <c r="AI63" s="3"/>
    </row>
    <row r="64" spans="2:35" ht="18.75">
      <c r="B64" s="19"/>
      <c r="C64" s="19"/>
      <c r="D64" s="20"/>
      <c r="E64" s="71"/>
      <c r="F64" s="71"/>
      <c r="G64" s="71"/>
      <c r="H64" s="71"/>
      <c r="I64" s="71"/>
      <c r="J64" s="71"/>
      <c r="K64" s="71"/>
      <c r="L64" s="71"/>
      <c r="M64" s="71"/>
      <c r="N64" s="71"/>
      <c r="O64" s="71"/>
      <c r="P64" s="71"/>
      <c r="Q64" s="71"/>
      <c r="R64" s="71"/>
      <c r="S64" s="71"/>
      <c r="T64" s="71"/>
      <c r="U64" s="71"/>
      <c r="V64" s="71"/>
      <c r="W64" s="71"/>
      <c r="X64" s="71"/>
      <c r="Y64" s="71"/>
      <c r="Z64" s="71"/>
      <c r="AA64" s="71"/>
      <c r="AB64" s="71"/>
      <c r="AG64" s="3"/>
      <c r="AH64" s="3"/>
      <c r="AI64" s="3"/>
    </row>
    <row r="65" spans="2:35" ht="18.75">
      <c r="B65" s="138" t="s">
        <v>21</v>
      </c>
      <c r="C65" s="134"/>
      <c r="D65" s="135" t="s">
        <v>23</v>
      </c>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2">
        <f>SUM(E65:AA65)</f>
        <v>0</v>
      </c>
      <c r="AG65" s="3"/>
      <c r="AH65" s="3"/>
      <c r="AI65" s="3"/>
    </row>
    <row r="66" spans="2:35" ht="18.75">
      <c r="B66" s="19"/>
      <c r="C66" s="19"/>
      <c r="D66" s="20"/>
      <c r="E66" s="71"/>
      <c r="F66" s="71"/>
      <c r="G66" s="71"/>
      <c r="H66" s="71"/>
      <c r="I66" s="71"/>
      <c r="J66" s="71"/>
      <c r="K66" s="71"/>
      <c r="L66" s="71"/>
      <c r="M66" s="71"/>
      <c r="N66" s="71"/>
      <c r="O66" s="71"/>
      <c r="P66" s="71"/>
      <c r="Q66" s="71"/>
      <c r="R66" s="71"/>
      <c r="S66" s="71"/>
      <c r="T66" s="71"/>
      <c r="U66" s="71"/>
      <c r="V66" s="71"/>
      <c r="W66" s="71"/>
      <c r="X66" s="71"/>
      <c r="Y66" s="71"/>
      <c r="Z66" s="71"/>
      <c r="AA66" s="71"/>
      <c r="AB66" s="71"/>
      <c r="AG66" s="3"/>
      <c r="AH66" s="3"/>
      <c r="AI66" s="3"/>
    </row>
    <row r="67" spans="2:35">
      <c r="B67" s="13" t="s">
        <v>4</v>
      </c>
      <c r="C67" s="16"/>
      <c r="D67" s="6" t="s">
        <v>23</v>
      </c>
      <c r="E67" s="72">
        <f t="shared" ref="E67:AA67" si="5">E61+E22-E20+E26-E24+E41-E39+E45-E43-E63-E65</f>
        <v>-11.26</v>
      </c>
      <c r="F67" s="72">
        <f t="shared" si="5"/>
        <v>-6.95</v>
      </c>
      <c r="G67" s="72">
        <f t="shared" si="5"/>
        <v>-8.4</v>
      </c>
      <c r="H67" s="72">
        <f t="shared" si="5"/>
        <v>-1.8500000000000005</v>
      </c>
      <c r="I67" s="72">
        <f t="shared" si="5"/>
        <v>-0.30000000000000027</v>
      </c>
      <c r="J67" s="72">
        <f t="shared" si="5"/>
        <v>-0.30000000000000027</v>
      </c>
      <c r="K67" s="72">
        <f t="shared" si="5"/>
        <v>-0.25000000000000044</v>
      </c>
      <c r="L67" s="72">
        <f t="shared" si="5"/>
        <v>0.2999999999999996</v>
      </c>
      <c r="M67" s="72">
        <f t="shared" si="5"/>
        <v>0.40000000000000013</v>
      </c>
      <c r="N67" s="72">
        <f t="shared" si="5"/>
        <v>0.40000000000000013</v>
      </c>
      <c r="O67" s="72">
        <f t="shared" si="5"/>
        <v>0.69999999999999973</v>
      </c>
      <c r="P67" s="72">
        <f t="shared" si="5"/>
        <v>0.69999999999999973</v>
      </c>
      <c r="Q67" s="72">
        <f t="shared" si="5"/>
        <v>0.5</v>
      </c>
      <c r="R67" s="72">
        <f t="shared" si="5"/>
        <v>0.30000000000000027</v>
      </c>
      <c r="S67" s="72">
        <f t="shared" si="5"/>
        <v>0.70000000000000018</v>
      </c>
      <c r="T67" s="72">
        <f t="shared" si="5"/>
        <v>0.50000000000000044</v>
      </c>
      <c r="U67" s="72">
        <f t="shared" si="5"/>
        <v>0</v>
      </c>
      <c r="V67" s="72">
        <f t="shared" si="5"/>
        <v>0</v>
      </c>
      <c r="W67" s="72">
        <f t="shared" si="5"/>
        <v>0</v>
      </c>
      <c r="X67" s="72">
        <f t="shared" si="5"/>
        <v>0</v>
      </c>
      <c r="Y67" s="72">
        <f t="shared" si="5"/>
        <v>0</v>
      </c>
      <c r="Z67" s="72">
        <f t="shared" si="5"/>
        <v>0</v>
      </c>
      <c r="AA67" s="72">
        <f t="shared" si="5"/>
        <v>0</v>
      </c>
      <c r="AB67" s="112">
        <f>SUM(E67:AA67)</f>
        <v>-24.810000000000006</v>
      </c>
      <c r="AD67" s="32"/>
    </row>
    <row r="68" spans="2:35" ht="25.15" customHeight="1">
      <c r="B68" s="13" t="s">
        <v>19</v>
      </c>
      <c r="C68" s="22"/>
      <c r="D68" s="6" t="s">
        <v>23</v>
      </c>
      <c r="E68" s="72">
        <f>E67/(1+$D$12)^(E14-$D$8)</f>
        <v>-11.26</v>
      </c>
      <c r="F68" s="72">
        <f t="shared" ref="F68:AA68" si="6">F67/(1+$D$12)^(F14-$D$8)</f>
        <v>-6.4525113731315571</v>
      </c>
      <c r="G68" s="72">
        <f t="shared" si="6"/>
        <v>-7.2404779332600517</v>
      </c>
      <c r="H68" s="72">
        <f t="shared" si="6"/>
        <v>-1.48048376996997</v>
      </c>
      <c r="I68" s="72">
        <f t="shared" si="6"/>
        <v>-0.22289337033174228</v>
      </c>
      <c r="J68" s="72">
        <f t="shared" si="6"/>
        <v>-0.20693841828218579</v>
      </c>
      <c r="K68" s="72">
        <f t="shared" si="6"/>
        <v>-0.16010461600763315</v>
      </c>
      <c r="L68" s="72">
        <f t="shared" si="6"/>
        <v>0.17837298227570253</v>
      </c>
      <c r="M68" s="72">
        <f t="shared" si="6"/>
        <v>0.2208064646126362</v>
      </c>
      <c r="N68" s="72">
        <f t="shared" si="6"/>
        <v>0.20500089556460516</v>
      </c>
      <c r="O68" s="72">
        <f t="shared" si="6"/>
        <v>0.33307173636436616</v>
      </c>
      <c r="P68" s="72">
        <f t="shared" si="6"/>
        <v>0.30923009596543144</v>
      </c>
      <c r="Q68" s="72">
        <f t="shared" si="6"/>
        <v>0.20506790453561252</v>
      </c>
      <c r="R68" s="72">
        <f t="shared" si="6"/>
        <v>0.11423335133355088</v>
      </c>
      <c r="S68" s="72">
        <f t="shared" si="6"/>
        <v>0.24746493960166363</v>
      </c>
      <c r="T68" s="72">
        <f t="shared" si="6"/>
        <v>0.16410794832795986</v>
      </c>
      <c r="U68" s="72">
        <f t="shared" si="6"/>
        <v>0</v>
      </c>
      <c r="V68" s="72">
        <f t="shared" si="6"/>
        <v>0</v>
      </c>
      <c r="W68" s="72">
        <f t="shared" si="6"/>
        <v>0</v>
      </c>
      <c r="X68" s="72">
        <f t="shared" si="6"/>
        <v>0</v>
      </c>
      <c r="Y68" s="72">
        <f t="shared" si="6"/>
        <v>0</v>
      </c>
      <c r="Z68" s="72">
        <f t="shared" si="6"/>
        <v>0</v>
      </c>
      <c r="AA68" s="72">
        <f t="shared" si="6"/>
        <v>0</v>
      </c>
      <c r="AB68" s="112">
        <f>SUM(E68:AA68)</f>
        <v>-25.046053162401609</v>
      </c>
    </row>
    <row r="69" spans="2:35" ht="17.25" customHeight="1">
      <c r="B69" s="7" t="s">
        <v>12</v>
      </c>
      <c r="C69" s="14"/>
      <c r="D69" s="6" t="s">
        <v>23</v>
      </c>
      <c r="E69" s="184"/>
      <c r="F69" s="185"/>
      <c r="G69" s="185"/>
      <c r="H69" s="185"/>
      <c r="I69" s="185"/>
      <c r="J69" s="185"/>
      <c r="K69" s="185"/>
      <c r="L69" s="185"/>
      <c r="M69" s="185"/>
      <c r="N69" s="185"/>
      <c r="O69" s="185"/>
      <c r="P69" s="185"/>
      <c r="Q69" s="185"/>
      <c r="R69" s="185"/>
      <c r="S69" s="185"/>
      <c r="T69" s="185"/>
      <c r="U69" s="185"/>
      <c r="V69" s="185"/>
      <c r="W69" s="185"/>
      <c r="X69" s="185"/>
      <c r="Y69" s="185"/>
      <c r="Z69" s="185"/>
      <c r="AA69" s="186"/>
      <c r="AB69" s="112">
        <f>SUM($E$68:AA68)</f>
        <v>-25.046053162401609</v>
      </c>
      <c r="AC69" s="102"/>
    </row>
    <row r="70" spans="2:35" ht="14.25" customHeight="1">
      <c r="B70" s="12"/>
      <c r="C70" s="12"/>
      <c r="D70" s="11"/>
      <c r="E70" s="73"/>
      <c r="F70" s="73"/>
      <c r="G70" s="73"/>
      <c r="H70" s="73"/>
      <c r="I70" s="73"/>
      <c r="J70" s="73"/>
      <c r="K70" s="73"/>
      <c r="L70" s="73"/>
      <c r="M70" s="73"/>
      <c r="N70" s="73"/>
      <c r="O70" s="73"/>
      <c r="P70" s="73"/>
      <c r="Q70" s="73"/>
      <c r="R70" s="73"/>
      <c r="S70" s="73"/>
      <c r="T70" s="73"/>
      <c r="U70" s="73"/>
      <c r="V70" s="73"/>
      <c r="W70" s="73"/>
      <c r="X70" s="73"/>
      <c r="Y70" s="73"/>
      <c r="Z70" s="73"/>
      <c r="AA70" s="73"/>
      <c r="AB70" s="73"/>
    </row>
    <row r="71" spans="2:35">
      <c r="B71" s="14" t="s">
        <v>11</v>
      </c>
      <c r="C71" s="17"/>
      <c r="D71" s="9" t="s">
        <v>23</v>
      </c>
      <c r="E71" s="72">
        <f>E67</f>
        <v>-11.26</v>
      </c>
      <c r="F71" s="72">
        <f>E71+F67</f>
        <v>-18.21</v>
      </c>
      <c r="G71" s="72">
        <f>F71+G67</f>
        <v>-26.61</v>
      </c>
      <c r="H71" s="72">
        <f t="shared" ref="H71:Z71" si="7">G71+H67</f>
        <v>-28.46</v>
      </c>
      <c r="I71" s="72">
        <f t="shared" si="7"/>
        <v>-28.76</v>
      </c>
      <c r="J71" s="72">
        <f t="shared" si="7"/>
        <v>-29.060000000000002</v>
      </c>
      <c r="K71" s="72">
        <f t="shared" si="7"/>
        <v>-29.310000000000002</v>
      </c>
      <c r="L71" s="72">
        <f t="shared" si="7"/>
        <v>-29.01</v>
      </c>
      <c r="M71" s="72">
        <f t="shared" si="7"/>
        <v>-28.610000000000003</v>
      </c>
      <c r="N71" s="72">
        <f t="shared" si="7"/>
        <v>-28.210000000000004</v>
      </c>
      <c r="O71" s="72">
        <f t="shared" si="7"/>
        <v>-27.510000000000005</v>
      </c>
      <c r="P71" s="72">
        <f t="shared" si="7"/>
        <v>-26.810000000000006</v>
      </c>
      <c r="Q71" s="72">
        <f t="shared" si="7"/>
        <v>-26.310000000000006</v>
      </c>
      <c r="R71" s="72">
        <f>Q71+R67</f>
        <v>-26.010000000000005</v>
      </c>
      <c r="S71" s="72">
        <f t="shared" si="7"/>
        <v>-25.310000000000006</v>
      </c>
      <c r="T71" s="72">
        <f t="shared" si="7"/>
        <v>-24.810000000000006</v>
      </c>
      <c r="U71" s="72">
        <f t="shared" si="7"/>
        <v>-24.810000000000006</v>
      </c>
      <c r="V71" s="72">
        <f t="shared" si="7"/>
        <v>-24.810000000000006</v>
      </c>
      <c r="W71" s="72">
        <f t="shared" si="7"/>
        <v>-24.810000000000006</v>
      </c>
      <c r="X71" s="72">
        <f t="shared" si="7"/>
        <v>-24.810000000000006</v>
      </c>
      <c r="Y71" s="72">
        <f t="shared" si="7"/>
        <v>-24.810000000000006</v>
      </c>
      <c r="Z71" s="72">
        <f t="shared" si="7"/>
        <v>-24.810000000000006</v>
      </c>
      <c r="AA71" s="72">
        <f>Z71+AA67</f>
        <v>-24.810000000000006</v>
      </c>
      <c r="AB71" s="112">
        <f>AA71</f>
        <v>-24.810000000000006</v>
      </c>
    </row>
    <row r="72" spans="2:35" ht="17.25" customHeight="1">
      <c r="E72" s="61"/>
      <c r="F72" s="61"/>
      <c r="G72" s="61"/>
      <c r="H72" s="61"/>
      <c r="I72" s="61"/>
      <c r="J72" s="61"/>
      <c r="K72" s="61"/>
      <c r="L72" s="61"/>
      <c r="M72" s="61"/>
      <c r="N72" s="61"/>
      <c r="O72" s="61"/>
      <c r="P72" s="61"/>
      <c r="Q72" s="61"/>
      <c r="R72" s="61"/>
      <c r="S72" s="61"/>
      <c r="T72" s="61"/>
      <c r="U72" s="61"/>
      <c r="V72" s="61"/>
      <c r="W72" s="61"/>
      <c r="X72" s="61"/>
      <c r="Y72" s="61"/>
      <c r="Z72" s="61"/>
      <c r="AA72" s="61"/>
      <c r="AB72" s="61"/>
    </row>
    <row r="73" spans="2:35" ht="17.25" customHeight="1">
      <c r="B73" s="14" t="s">
        <v>17</v>
      </c>
      <c r="C73" s="17"/>
      <c r="D73" s="9" t="s">
        <v>23</v>
      </c>
      <c r="E73" s="74"/>
      <c r="F73" s="74"/>
      <c r="G73" s="74"/>
      <c r="H73" s="74"/>
      <c r="I73" s="74"/>
      <c r="J73" s="74"/>
      <c r="K73" s="74"/>
      <c r="L73" s="74"/>
      <c r="M73" s="74"/>
      <c r="N73" s="74"/>
      <c r="O73" s="74"/>
      <c r="P73" s="74"/>
      <c r="Q73" s="74"/>
      <c r="R73" s="74"/>
      <c r="S73" s="74"/>
      <c r="T73" s="74"/>
      <c r="U73" s="74"/>
      <c r="V73" s="74"/>
      <c r="W73" s="74"/>
      <c r="X73" s="74"/>
      <c r="Y73" s="74"/>
      <c r="Z73" s="74"/>
      <c r="AA73" s="74">
        <f>AB20-AB22+AB24-AB26+AB39-AB41+AB43-AB45</f>
        <v>0</v>
      </c>
      <c r="AB73" s="56"/>
    </row>
    <row r="74" spans="2:35" ht="17.25" customHeight="1">
      <c r="B74" s="14" t="s">
        <v>16</v>
      </c>
      <c r="C74" s="17"/>
      <c r="D74" s="9" t="s">
        <v>23</v>
      </c>
      <c r="E74" s="74"/>
      <c r="F74" s="74"/>
      <c r="G74" s="74"/>
      <c r="H74" s="74"/>
      <c r="I74" s="74"/>
      <c r="J74" s="74"/>
      <c r="K74" s="74"/>
      <c r="L74" s="74"/>
      <c r="M74" s="74"/>
      <c r="N74" s="74"/>
      <c r="O74" s="74"/>
      <c r="P74" s="74"/>
      <c r="Q74" s="74"/>
      <c r="R74" s="74"/>
      <c r="S74" s="74"/>
      <c r="T74" s="74"/>
      <c r="U74" s="74"/>
      <c r="V74" s="74"/>
      <c r="W74" s="74"/>
      <c r="X74" s="74"/>
      <c r="Y74" s="74"/>
      <c r="Z74" s="74"/>
      <c r="AA74" s="74">
        <f>AA73/(1+D12)^(AA14+1-D8)</f>
        <v>0</v>
      </c>
      <c r="AB74" s="56"/>
    </row>
    <row r="75" spans="2:35" ht="7.15" customHeight="1" thickBot="1">
      <c r="E75" s="61"/>
      <c r="F75" s="61"/>
      <c r="G75" s="61"/>
      <c r="H75" s="61"/>
      <c r="I75" s="61"/>
      <c r="J75" s="61"/>
      <c r="K75" s="61"/>
      <c r="L75" s="61"/>
      <c r="M75" s="61"/>
      <c r="N75" s="61"/>
      <c r="O75" s="61"/>
      <c r="P75" s="61"/>
      <c r="Q75" s="61"/>
      <c r="R75" s="61"/>
      <c r="S75" s="61"/>
      <c r="T75" s="61"/>
      <c r="U75" s="61"/>
      <c r="V75" s="61"/>
      <c r="W75" s="61"/>
      <c r="X75" s="61"/>
      <c r="Y75" s="61"/>
      <c r="Z75" s="61"/>
      <c r="AA75" s="61"/>
      <c r="AB75" s="61"/>
    </row>
    <row r="76" spans="2:35" ht="46.9" customHeight="1" thickBot="1">
      <c r="B76" s="14" t="s">
        <v>18</v>
      </c>
      <c r="C76" s="17"/>
      <c r="D76" s="9" t="s">
        <v>23</v>
      </c>
      <c r="E76" s="74"/>
      <c r="F76" s="74"/>
      <c r="G76" s="74"/>
      <c r="H76" s="74"/>
      <c r="I76" s="74"/>
      <c r="J76" s="74"/>
      <c r="K76" s="74"/>
      <c r="L76" s="74"/>
      <c r="M76" s="74"/>
      <c r="N76" s="74"/>
      <c r="O76" s="74"/>
      <c r="P76" s="74"/>
      <c r="Q76" s="74"/>
      <c r="R76" s="75"/>
      <c r="S76" s="75"/>
      <c r="T76" s="75"/>
      <c r="U76" s="75"/>
      <c r="V76" s="75"/>
      <c r="W76" s="75"/>
      <c r="X76" s="75"/>
      <c r="Y76" s="75"/>
      <c r="Z76" s="75"/>
      <c r="AA76" s="75"/>
      <c r="AB76" s="156">
        <f>-(AB68+AA74)</f>
        <v>25.046053162401609</v>
      </c>
      <c r="AD76" s="1" t="str">
        <f>IF(AA78&lt;AB76, "error", "ok")</f>
        <v>ok</v>
      </c>
    </row>
    <row r="77" spans="2:35" ht="34.9" customHeight="1" thickBot="1">
      <c r="Q77" s="33"/>
      <c r="R77" s="34"/>
      <c r="AB77" s="18"/>
    </row>
    <row r="78" spans="2:35" ht="34.15" customHeight="1" thickBot="1">
      <c r="V78" s="187" t="s">
        <v>25</v>
      </c>
      <c r="W78" s="188"/>
      <c r="X78" s="188"/>
      <c r="Y78" s="188"/>
      <c r="Z78" s="189"/>
      <c r="AA78" s="154">
        <f>SUM(E18:G18,E20:G20,E24:G24,E28:G28,E30:G30,E32:G32)</f>
        <v>26.959999999999997</v>
      </c>
      <c r="AB78" s="155" t="s">
        <v>23</v>
      </c>
    </row>
    <row r="79" spans="2:35" ht="56.45" customHeight="1"/>
    <row r="80" spans="2:35" ht="14.45" customHeight="1">
      <c r="AA80" s="55"/>
    </row>
    <row r="84" spans="20:28">
      <c r="T84" s="35"/>
      <c r="U84" s="35"/>
      <c r="V84" s="35"/>
      <c r="W84" s="35"/>
      <c r="X84" s="35"/>
      <c r="Y84" s="35"/>
      <c r="Z84" s="35"/>
      <c r="AA84" s="35"/>
      <c r="AB84" s="35"/>
    </row>
    <row r="85" spans="20:28">
      <c r="T85" s="35"/>
      <c r="U85" s="35"/>
      <c r="V85" s="35"/>
      <c r="W85" s="35"/>
      <c r="X85" s="35"/>
      <c r="Y85" s="35"/>
      <c r="Z85" s="35"/>
      <c r="AA85" s="35"/>
      <c r="AB85" s="35"/>
    </row>
    <row r="86" spans="20:28">
      <c r="T86" s="35"/>
      <c r="U86" s="35"/>
      <c r="V86" s="35"/>
      <c r="W86" s="35"/>
      <c r="X86" s="35"/>
      <c r="Y86" s="35"/>
      <c r="Z86" s="35"/>
      <c r="AA86" s="35"/>
      <c r="AB86" s="35"/>
    </row>
    <row r="87" spans="20:28">
      <c r="T87" s="35"/>
      <c r="U87" s="35"/>
      <c r="V87" s="35"/>
      <c r="W87" s="35"/>
      <c r="X87" s="35"/>
      <c r="Y87" s="35"/>
      <c r="Z87" s="35"/>
      <c r="AA87" s="35"/>
      <c r="AB87" s="35"/>
    </row>
    <row r="88" spans="20:28">
      <c r="T88" s="35"/>
      <c r="U88" s="35"/>
      <c r="V88" s="35"/>
      <c r="W88" s="35"/>
      <c r="X88" s="35"/>
      <c r="Y88" s="35"/>
      <c r="Z88" s="35"/>
      <c r="AA88" s="35"/>
      <c r="AB88" s="35"/>
    </row>
  </sheetData>
  <protectedRanges>
    <protectedRange algorithmName="SHA-512" hashValue="rlPydw2BVPiYbylEVtGAlVkeYZyK2kVYGmtHBe7etV9Bhf7LNXqwH0UAwxhvV+ywY1dViDwILUCbt3mfXFnUhA==" saltValue="RhAsKj8M7nlW7cXTLcyCVQ==" spinCount="100000" sqref="D11" name="Range9"/>
    <protectedRange algorithmName="SHA-512" hashValue="GorOWi6a608PhzWWPYtbkSpl8iJO42hP6aPn6hUtq2aPC7azsHCV2Ra7PxIVeYEl2xeUCaJk8j+Ieg17JDF9ag==" saltValue="hdRl9j1iFcf1sGmNjP1+lg==" spinCount="100000" sqref="E45:AA45" name="Range8"/>
    <protectedRange algorithmName="SHA-512" hashValue="QNaLHi0p2M0Rw5Vc5Yi505XQla2fb8eLzUb+/KaTjljbGjP56hvaYzTndfe1WKpEsiYodEkzZwyUJTrhqLZiHw==" saltValue="e2FnPmkw9ormrofH1tbXtg==" spinCount="100000" sqref="E26:G26" name="Range6"/>
    <protectedRange algorithmName="SHA-512" hashValue="WAOUSBBsGS/H8OkA4tzN9z0XaIquyRfYsM75W8HxJ0P7Mi/McIG1eoVlpuDGNAvyQnqZHLNTto9RSmwKqfxFjw==" saltValue="euLdrG6mgzwDbKtnuk7XzA==" spinCount="100000" sqref="E57:AA57" name="Range4"/>
    <protectedRange algorithmName="SHA-512" hashValue="43x01FjgeVeB+VQ/BdioIbDaxkq/G21dKaj4zm9gJLBm7wZ0Trc/0la+6wdHQmSIFxtcyPOBEQsTaILs9nUE3g==" saltValue="zWafWN8v60DfHxsY0UTu1Q==" spinCount="100000" sqref="E55:AA55" name="Range2"/>
    <protectedRange algorithmName="SHA-512" hashValue="lau7mFXzbVSUT52iUUGkX2/QzdKx3uxXHwtO8v3BFYR90I9pKJJs7lhE6PgURMeFJldF0KmZfD7LPesfqRAzQA==" saltValue="khiCV8HinUi+PoGZv6NXJw==" spinCount="100000" sqref="H18:AA32" name="Range1"/>
    <protectedRange algorithmName="SHA-512" hashValue="ta3oMSAGhl8Zng+4wNuYfVKVOY4cpDjygUGDAAANiag2OW7z9+sStnWvmXyzARGDUlwER9zd5oIQnzcI3hrTmw==" saltValue="j0N6Pk87bI79AweeaiIrTg==" spinCount="100000" sqref="AB18:AB78" name="Range3"/>
    <protectedRange algorithmName="SHA-512" hashValue="ZlSfXvuJd9kl7fDdCR3UCSxVNrTAYtW3EcyIYLxWtvZvgW8OqZ/l0tXWAvwWOGMgGTKg10QO8X0kmCHXuPwLaQ==" saltValue="610CJ9NIelJGbQDzno0noQ==" spinCount="100000" sqref="E22:G22" name="Range5"/>
    <protectedRange algorithmName="SHA-512" hashValue="0qctlLuYOqXbNFRwTdgABjl3ykBedm9zBbnjF/HAf8tcRwC6+7OLoJu6ekc4EExuqbkLlPpsf3PaAXvOSvz5jQ==" saltValue="8mT+egNJo7WhUmH4GB2Pow==" spinCount="100000" sqref="E41:AA42" name="Range7"/>
  </protectedRanges>
  <mergeCells count="3">
    <mergeCell ref="B63:C63"/>
    <mergeCell ref="E69:AA69"/>
    <mergeCell ref="V78:Z78"/>
  </mergeCells>
  <phoneticPr fontId="19" type="noConversion"/>
  <conditionalFormatting sqref="B1:C1 B2:B13">
    <cfRule type="expression" dxfId="34" priority="587">
      <formula>OR($B$4="",$B$4="Project X")</formula>
    </cfRule>
  </conditionalFormatting>
  <conditionalFormatting sqref="D10:D12 H22:AA22">
    <cfRule type="expression" dxfId="33" priority="559">
      <formula>D10=""</formula>
    </cfRule>
  </conditionalFormatting>
  <conditionalFormatting sqref="R18:AA18">
    <cfRule type="expression" dxfId="32" priority="456">
      <formula>R18=""</formula>
    </cfRule>
  </conditionalFormatting>
  <conditionalFormatting sqref="S20:AA20">
    <cfRule type="expression" dxfId="31" priority="400">
      <formula>S20=""</formula>
    </cfRule>
  </conditionalFormatting>
  <conditionalFormatting sqref="R24:AA24">
    <cfRule type="expression" dxfId="30" priority="394">
      <formula>R24=""</formula>
    </cfRule>
  </conditionalFormatting>
  <conditionalFormatting sqref="R26:AA26">
    <cfRule type="expression" dxfId="29" priority="391">
      <formula>R26=""</formula>
    </cfRule>
  </conditionalFormatting>
  <conditionalFormatting sqref="S28:AA28">
    <cfRule type="expression" dxfId="28" priority="388">
      <formula>S28=""</formula>
    </cfRule>
  </conditionalFormatting>
  <conditionalFormatting sqref="R30 T30 V30 X30 Z30">
    <cfRule type="expression" dxfId="27" priority="287">
      <formula>R30=""</formula>
    </cfRule>
  </conditionalFormatting>
  <conditionalFormatting sqref="R28">
    <cfRule type="expression" dxfId="26" priority="283">
      <formula>R28=""</formula>
    </cfRule>
  </conditionalFormatting>
  <conditionalFormatting sqref="R20">
    <cfRule type="expression" dxfId="25" priority="271">
      <formula>R20=""</formula>
    </cfRule>
  </conditionalFormatting>
  <conditionalFormatting sqref="H18:P18">
    <cfRule type="expression" dxfId="24" priority="197">
      <formula>H18=""</formula>
    </cfRule>
  </conditionalFormatting>
  <conditionalFormatting sqref="H24:P24">
    <cfRule type="expression" dxfId="23" priority="191">
      <formula>H24=""</formula>
    </cfRule>
  </conditionalFormatting>
  <conditionalFormatting sqref="H26:P26">
    <cfRule type="expression" dxfId="22" priority="190">
      <formula>H26=""</formula>
    </cfRule>
  </conditionalFormatting>
  <conditionalFormatting sqref="H30:P30">
    <cfRule type="expression" dxfId="21" priority="178">
      <formula>H30=""</formula>
    </cfRule>
  </conditionalFormatting>
  <conditionalFormatting sqref="H28:P28">
    <cfRule type="expression" dxfId="20" priority="177">
      <formula>H28=""</formula>
    </cfRule>
  </conditionalFormatting>
  <conditionalFormatting sqref="H20:P20">
    <cfRule type="expression" dxfId="19" priority="174">
      <formula>H20=""</formula>
    </cfRule>
  </conditionalFormatting>
  <conditionalFormatting sqref="Q18">
    <cfRule type="expression" dxfId="18" priority="173">
      <formula>Q18=""</formula>
    </cfRule>
  </conditionalFormatting>
  <conditionalFormatting sqref="Q24">
    <cfRule type="expression" dxfId="17" priority="167">
      <formula>Q24=""</formula>
    </cfRule>
  </conditionalFormatting>
  <conditionalFormatting sqref="Q26">
    <cfRule type="expression" dxfId="16" priority="166">
      <formula>Q26=""</formula>
    </cfRule>
  </conditionalFormatting>
  <conditionalFormatting sqref="Q30 S30 U30 W30 Y30 AA30">
    <cfRule type="expression" dxfId="15" priority="154">
      <formula>Q30=""</formula>
    </cfRule>
  </conditionalFormatting>
  <conditionalFormatting sqref="Q28">
    <cfRule type="expression" dxfId="14" priority="153">
      <formula>Q28=""</formula>
    </cfRule>
  </conditionalFormatting>
  <conditionalFormatting sqref="Q20">
    <cfRule type="expression" dxfId="13" priority="150">
      <formula>Q20=""</formula>
    </cfRule>
  </conditionalFormatting>
  <conditionalFormatting sqref="H32:P32 R32 T32 V32 X32 Z32">
    <cfRule type="expression" dxfId="12" priority="71">
      <formula>H32=""</formula>
    </cfRule>
  </conditionalFormatting>
  <conditionalFormatting sqref="Q32 S32 U32 W32 Y32 AA32">
    <cfRule type="expression" dxfId="11" priority="70">
      <formula>Q32=""</formula>
    </cfRule>
  </conditionalFormatting>
  <conditionalFormatting sqref="S47:T47">
    <cfRule type="expression" dxfId="10" priority="12">
      <formula>S47=""</formula>
    </cfRule>
  </conditionalFormatting>
  <conditionalFormatting sqref="R49 T49">
    <cfRule type="expression" dxfId="9" priority="11">
      <formula>R49=""</formula>
    </cfRule>
  </conditionalFormatting>
  <conditionalFormatting sqref="R47">
    <cfRule type="expression" dxfId="8" priority="10">
      <formula>R47=""</formula>
    </cfRule>
  </conditionalFormatting>
  <conditionalFormatting sqref="H49:P49">
    <cfRule type="expression" dxfId="7" priority="9">
      <formula>H49=""</formula>
    </cfRule>
  </conditionalFormatting>
  <conditionalFormatting sqref="H47:P47">
    <cfRule type="expression" dxfId="6" priority="8">
      <formula>H47=""</formula>
    </cfRule>
  </conditionalFormatting>
  <conditionalFormatting sqref="Q49 S49">
    <cfRule type="expression" dxfId="5" priority="6">
      <formula>Q49=""</formula>
    </cfRule>
  </conditionalFormatting>
  <conditionalFormatting sqref="Q47">
    <cfRule type="expression" dxfId="4" priority="5">
      <formula>Q47=""</formula>
    </cfRule>
  </conditionalFormatting>
  <conditionalFormatting sqref="H51:P51 R51 T51">
    <cfRule type="expression" dxfId="3" priority="4">
      <formula>H51=""</formula>
    </cfRule>
  </conditionalFormatting>
  <conditionalFormatting sqref="Q51 S51">
    <cfRule type="expression" dxfId="2" priority="3">
      <formula>Q51=""</formula>
    </cfRule>
  </conditionalFormatting>
  <conditionalFormatting sqref="H45:AA45">
    <cfRule type="expression" dxfId="1" priority="1">
      <formula>H45=""</formula>
    </cfRule>
  </conditionalFormatting>
  <pageMargins left="0.25" right="0.25" top="0.75" bottom="0.75" header="0.3" footer="0.3"/>
  <pageSetup paperSize="8" scale="49"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C3A12-16D7-4FCA-BC72-DA1D6106A15D}">
  <dimension ref="A2:X27"/>
  <sheetViews>
    <sheetView workbookViewId="0">
      <selection activeCell="F18" sqref="F18"/>
    </sheetView>
  </sheetViews>
  <sheetFormatPr defaultRowHeight="15"/>
  <cols>
    <col min="1" max="1" width="16.42578125" bestFit="1" customWidth="1"/>
    <col min="2" max="2" width="19.42578125" bestFit="1" customWidth="1"/>
  </cols>
  <sheetData>
    <row r="2" spans="1:24">
      <c r="B2" s="82"/>
    </row>
    <row r="3" spans="1:24" ht="15.75" thickBot="1"/>
    <row r="4" spans="1:24">
      <c r="B4" s="51" t="s">
        <v>98</v>
      </c>
      <c r="C4" s="52">
        <v>2023</v>
      </c>
      <c r="D4" s="52">
        <v>2024</v>
      </c>
      <c r="E4" s="52">
        <v>2025</v>
      </c>
      <c r="F4" s="52">
        <v>2026</v>
      </c>
      <c r="G4" s="52">
        <v>2027</v>
      </c>
      <c r="H4" s="52">
        <v>2028</v>
      </c>
      <c r="I4" s="52">
        <v>2029</v>
      </c>
      <c r="J4" s="52">
        <v>2030</v>
      </c>
      <c r="K4" s="52">
        <v>2031</v>
      </c>
      <c r="L4" s="52">
        <v>2032</v>
      </c>
      <c r="M4" s="52">
        <v>2033</v>
      </c>
      <c r="N4" s="52">
        <v>2034</v>
      </c>
      <c r="O4" s="52">
        <v>2035</v>
      </c>
      <c r="P4" s="52">
        <v>2036</v>
      </c>
      <c r="Q4" s="52">
        <v>2037</v>
      </c>
      <c r="R4" s="52">
        <v>2038</v>
      </c>
      <c r="S4" s="52">
        <v>2039</v>
      </c>
      <c r="T4" s="52">
        <v>2040</v>
      </c>
      <c r="U4" s="52">
        <v>2041</v>
      </c>
      <c r="V4" s="52">
        <v>2042</v>
      </c>
      <c r="W4" s="52">
        <v>2043</v>
      </c>
      <c r="X4" s="52">
        <v>2044</v>
      </c>
    </row>
    <row r="5" spans="1:24">
      <c r="A5" s="36">
        <v>2023</v>
      </c>
      <c r="B5" s="76">
        <f>'Project with State aid'!E24 + 'Project with State aid'!E43</f>
        <v>4</v>
      </c>
      <c r="C5" s="77">
        <f>IF(B5-$B5/'Project with State aid'!$D$11&gt;0, B5-$B5/'Project with State aid'!$D$11,0)</f>
        <v>3.8</v>
      </c>
      <c r="D5" s="77">
        <f>IF(C5-$B5/'Project with State aid'!$D$11&gt;0, C5-$B5/'Project with State aid'!$D$11,0)</f>
        <v>3.5999999999999996</v>
      </c>
      <c r="E5" s="77">
        <f>IF(D5-$B5/'Project with State aid'!$D$11&gt;0, D5-$B5/'Project with State aid'!$D$11,0)</f>
        <v>3.3999999999999995</v>
      </c>
      <c r="F5" s="77">
        <f>IF(E5-$B5/'Project with State aid'!$D$11&gt;0, E5-$B5/'Project with State aid'!$D$11,0)</f>
        <v>3.1999999999999993</v>
      </c>
      <c r="G5" s="77">
        <f>IF(F5-$B5/'Project with State aid'!$D$11&gt;0, F5-$B5/'Project with State aid'!$D$11,0)</f>
        <v>2.9999999999999991</v>
      </c>
      <c r="H5" s="77">
        <f>IF(G5-$B5/'Project with State aid'!$D$11&gt;0, G5-$B5/'Project with State aid'!$D$11,0)</f>
        <v>2.7999999999999989</v>
      </c>
      <c r="I5" s="77">
        <f>IF(H5-$B5/'Project with State aid'!$D$11&gt;0, H5-$B5/'Project with State aid'!$D$11,0)</f>
        <v>2.5999999999999988</v>
      </c>
      <c r="J5" s="77">
        <f>IF(I5-$B5/'Project with State aid'!$D$11&gt;0, I5-$B5/'Project with State aid'!$D$11,0)</f>
        <v>2.3999999999999986</v>
      </c>
      <c r="K5" s="77">
        <f>IF(J5-$B5/'Project with State aid'!$D$11&gt;0, J5-$B5/'Project with State aid'!$D$11,0)</f>
        <v>2.1999999999999984</v>
      </c>
      <c r="L5" s="77">
        <f>IF(K5-$B5/'Project with State aid'!$D$11&gt;0, K5-$B5/'Project with State aid'!$D$11,0)</f>
        <v>1.9999999999999984</v>
      </c>
      <c r="M5" s="77">
        <f>IF(L5-$B5/'Project with State aid'!$D$11&gt;0, L5-$B5/'Project with State aid'!$D$11,0)</f>
        <v>1.7999999999999985</v>
      </c>
      <c r="N5" s="77">
        <f>IF(M5-$B5/'Project with State aid'!$D$11&gt;0, M5-$B5/'Project with State aid'!$D$11,0)</f>
        <v>1.5999999999999985</v>
      </c>
      <c r="O5" s="77">
        <f>IF(N5-$B5/'Project with State aid'!$D$11&gt;0, N5-$B5/'Project with State aid'!$D$11,0)</f>
        <v>1.3999999999999986</v>
      </c>
      <c r="P5" s="77">
        <f>IF(O5-$B5/'Project with State aid'!$D$11&gt;0, O5-$B5/'Project with State aid'!$D$11,0)</f>
        <v>1.1999999999999986</v>
      </c>
      <c r="Q5" s="77">
        <f>IF(P5-$B5/'Project with State aid'!$D$11&gt;0, P5-$B5/'Project with State aid'!$D$11,0)</f>
        <v>0.99999999999999867</v>
      </c>
      <c r="R5" s="77">
        <f>IF(Q5-$B5/'Project with State aid'!$D$11&gt;0, Q5-$B5/'Project with State aid'!$D$11,0)</f>
        <v>0.79999999999999871</v>
      </c>
      <c r="S5" s="77">
        <f>IF(R5-$B5/'Project with State aid'!$D$11&gt;0, R5-$B5/'Project with State aid'!$D$11,0)</f>
        <v>0.59999999999999876</v>
      </c>
      <c r="T5" s="77">
        <f>IF(S5-$B5/'Project with State aid'!$D$11&gt;0, S5-$B5/'Project with State aid'!$D$11,0)</f>
        <v>0.39999999999999875</v>
      </c>
      <c r="U5" s="77">
        <f>IF(T5-$B5/'Project with State aid'!$D$11&gt;0, T5-$B5/'Project with State aid'!$D$11,0)</f>
        <v>0.19999999999999873</v>
      </c>
      <c r="V5" s="77">
        <f>IF(U5-$B5/'Project with State aid'!$D$11&gt;0, U5-$B5/'Project with State aid'!$D$11,0)</f>
        <v>0</v>
      </c>
      <c r="W5" s="77">
        <f>IF(V5-$B5/'Project with State aid'!$D$11&gt;0, V5-$B5/'Project with State aid'!$D$11,0)</f>
        <v>0</v>
      </c>
      <c r="X5" s="77">
        <f>IF(W5-$B5/'Project with State aid'!$D$11&gt;0, W5-$B5/'Project with State aid'!$D$11,0)</f>
        <v>0</v>
      </c>
    </row>
    <row r="6" spans="1:24">
      <c r="A6" s="36">
        <f>A5+1</f>
        <v>2024</v>
      </c>
      <c r="B6" s="76">
        <f>'Project with State aid'!F24 +'Project with State aid'!F43</f>
        <v>5</v>
      </c>
      <c r="C6" s="77"/>
      <c r="D6" s="77">
        <f>IF(B6-$B6/'Project with State aid'!$D$11&gt;0, B6-$B6/'Project with State aid'!$D$11,0)</f>
        <v>4.75</v>
      </c>
      <c r="E6" s="77">
        <f>IF(D6-$B6/'Project with State aid'!$D$11&gt;0, D6-$B6/'Project with State aid'!$D$11,0)</f>
        <v>4.5</v>
      </c>
      <c r="F6" s="77">
        <f>IF(E6-$B6/'Project with State aid'!$D$11&gt;0, E6-$B6/'Project with State aid'!$D$11,0)</f>
        <v>4.25</v>
      </c>
      <c r="G6" s="77">
        <f>IF(F6-$B6/'Project with State aid'!$D$11&gt;0, F6-$B6/'Project with State aid'!$D$11,0)</f>
        <v>4</v>
      </c>
      <c r="H6" s="77">
        <f>IF(G6-$B6/'Project with State aid'!$D$11&gt;0, G6-$B6/'Project with State aid'!$D$11,0)</f>
        <v>3.75</v>
      </c>
      <c r="I6" s="77">
        <f>IF(H6-$B6/'Project with State aid'!$D$11&gt;0, H6-$B6/'Project with State aid'!$D$11,0)</f>
        <v>3.5</v>
      </c>
      <c r="J6" s="77">
        <f>IF(I6-$B6/'Project with State aid'!$D$11&gt;0, I6-$B6/'Project with State aid'!$D$11,0)</f>
        <v>3.25</v>
      </c>
      <c r="K6" s="77">
        <f>IF(J6-$B6/'Project with State aid'!$D$11&gt;0, J6-$B6/'Project with State aid'!$D$11,0)</f>
        <v>3</v>
      </c>
      <c r="L6" s="77">
        <f>IF(K6-$B6/'Project with State aid'!$D$11&gt;0, K6-$B6/'Project with State aid'!$D$11,0)</f>
        <v>2.75</v>
      </c>
      <c r="M6" s="77">
        <f>IF(L6-$B6/'Project with State aid'!$D$11&gt;0, L6-$B6/'Project with State aid'!$D$11,0)</f>
        <v>2.5</v>
      </c>
      <c r="N6" s="77">
        <f>IF(M6-$B6/'Project with State aid'!$D$11&gt;0, M6-$B6/'Project with State aid'!$D$11,0)</f>
        <v>2.25</v>
      </c>
      <c r="O6" s="77">
        <f>IF(N6-$B6/'Project with State aid'!$D$11&gt;0, N6-$B6/'Project with State aid'!$D$11,0)</f>
        <v>2</v>
      </c>
      <c r="P6" s="77">
        <f>IF(O6-$B6/'Project with State aid'!$D$11&gt;0, O6-$B6/'Project with State aid'!$D$11,0)</f>
        <v>1.75</v>
      </c>
      <c r="Q6" s="77">
        <f>IF(P6-$B6/'Project with State aid'!$D$11&gt;0, P6-$B6/'Project with State aid'!$D$11,0)</f>
        <v>1.5</v>
      </c>
      <c r="R6" s="77">
        <f>IF(Q6-$B6/'Project with State aid'!$D$11&gt;0, Q6-$B6/'Project with State aid'!$D$11,0)</f>
        <v>1.25</v>
      </c>
      <c r="S6" s="77">
        <f>IF(R6-$B6/'Project with State aid'!$D$11&gt;0, R6-$B6/'Project with State aid'!$D$11,0)</f>
        <v>1</v>
      </c>
      <c r="T6" s="77">
        <f>IF(S6-$B6/'Project with State aid'!$D$11&gt;0, S6-$B6/'Project with State aid'!$D$11,0)</f>
        <v>0.75</v>
      </c>
      <c r="U6" s="77">
        <f>IF(T6-$B6/'Project with State aid'!$D$11&gt;0, T6-$B6/'Project with State aid'!$D$11,0)</f>
        <v>0.5</v>
      </c>
      <c r="V6" s="77">
        <f>IF(U6-$B6/'Project with State aid'!$D$11&gt;0, U6-$B6/'Project with State aid'!$D$11,0)</f>
        <v>0.25</v>
      </c>
      <c r="W6" s="77">
        <f>IF(V6-$B6/'Project with State aid'!$D$11&gt;0, V6-$B6/'Project with State aid'!$D$11,0)</f>
        <v>0</v>
      </c>
      <c r="X6" s="77">
        <f>IF(W6-$B6/'Project with State aid'!$D$11&gt;0, W6-$B6/'Project with State aid'!$D$11,0)</f>
        <v>0</v>
      </c>
    </row>
    <row r="7" spans="1:24">
      <c r="A7" s="36">
        <f t="shared" ref="A7:A25" si="0">A6+1</f>
        <v>2025</v>
      </c>
      <c r="B7" s="76">
        <f>'Project with State aid'!G24 +'Project with State aid'!G43</f>
        <v>6</v>
      </c>
      <c r="C7" s="77"/>
      <c r="D7" s="77"/>
      <c r="E7" s="77">
        <f>IF(B7-$B7/'Project with State aid'!$D$11&gt;0, B7-$B7/'Project with State aid'!$D$11,0)</f>
        <v>5.7</v>
      </c>
      <c r="F7" s="77">
        <f>IF(E7-$B7/'Project with State aid'!$D$11&gt;0, E7-$B7/'Project with State aid'!$D$11,0)</f>
        <v>5.4</v>
      </c>
      <c r="G7" s="77">
        <f>IF(F7-$B7/'Project with State aid'!$D$11&gt;0, F7-$B7/'Project with State aid'!$D$11,0)</f>
        <v>5.1000000000000005</v>
      </c>
      <c r="H7" s="77">
        <f>IF(G7-$B7/'Project with State aid'!$D$11&gt;0, G7-$B7/'Project with State aid'!$D$11,0)</f>
        <v>4.8000000000000007</v>
      </c>
      <c r="I7" s="77">
        <f>IF(H7-$B7/'Project with State aid'!$D$11&gt;0, H7-$B7/'Project with State aid'!$D$11,0)</f>
        <v>4.5000000000000009</v>
      </c>
      <c r="J7" s="77">
        <f>IF(I7-$B7/'Project with State aid'!$D$11&gt;0, I7-$B7/'Project with State aid'!$D$11,0)</f>
        <v>4.2000000000000011</v>
      </c>
      <c r="K7" s="77">
        <f>IF(J7-$B7/'Project with State aid'!$D$11&gt;0, J7-$B7/'Project with State aid'!$D$11,0)</f>
        <v>3.9000000000000012</v>
      </c>
      <c r="L7" s="77">
        <f>IF(K7-$B7/'Project with State aid'!$D$11&gt;0, K7-$B7/'Project with State aid'!$D$11,0)</f>
        <v>3.6000000000000014</v>
      </c>
      <c r="M7" s="77">
        <f>IF(L7-$B7/'Project with State aid'!$D$11&gt;0, L7-$B7/'Project with State aid'!$D$11,0)</f>
        <v>3.3000000000000016</v>
      </c>
      <c r="N7" s="77">
        <f>IF(M7-$B7/'Project with State aid'!$D$11&gt;0, M7-$B7/'Project with State aid'!$D$11,0)</f>
        <v>3.0000000000000018</v>
      </c>
      <c r="O7" s="77">
        <f>IF(N7-$B7/'Project with State aid'!$D$11&gt;0, N7-$B7/'Project with State aid'!$D$11,0)</f>
        <v>2.700000000000002</v>
      </c>
      <c r="P7" s="77">
        <f>IF(O7-$B7/'Project with State aid'!$D$11&gt;0, O7-$B7/'Project with State aid'!$D$11,0)</f>
        <v>2.4000000000000021</v>
      </c>
      <c r="Q7" s="77">
        <f>IF(P7-$B7/'Project with State aid'!$D$11&gt;0, P7-$B7/'Project with State aid'!$D$11,0)</f>
        <v>2.1000000000000023</v>
      </c>
      <c r="R7" s="77">
        <f>IF(Q7-$B7/'Project with State aid'!$D$11&gt;0, Q7-$B7/'Project with State aid'!$D$11,0)</f>
        <v>1.8000000000000023</v>
      </c>
      <c r="S7" s="77">
        <f>IF(R7-$B7/'Project with State aid'!$D$11&gt;0, R7-$B7/'Project with State aid'!$D$11,0)</f>
        <v>1.5000000000000022</v>
      </c>
      <c r="T7" s="77">
        <f>IF(S7-$B7/'Project with State aid'!$D$11&gt;0, S7-$B7/'Project with State aid'!$D$11,0)</f>
        <v>1.2000000000000022</v>
      </c>
      <c r="U7" s="77">
        <f>IF(T7-$B7/'Project with State aid'!$D$11&gt;0, T7-$B7/'Project with State aid'!$D$11,0)</f>
        <v>0.90000000000000213</v>
      </c>
      <c r="V7" s="77">
        <f>IF(U7-$B7/'Project with State aid'!$D$11&gt;0, U7-$B7/'Project with State aid'!$D$11,0)</f>
        <v>0.60000000000000209</v>
      </c>
      <c r="W7" s="77">
        <f>IF(V7-$B7/'Project with State aid'!$D$11&gt;0, V7-$B7/'Project with State aid'!$D$11,0)</f>
        <v>0.3000000000000021</v>
      </c>
      <c r="X7" s="77">
        <f>IF(W7-$B7/'Project with State aid'!$D$11&gt;0, W7-$B7/'Project with State aid'!$D$11,0)</f>
        <v>2.1094237467877974E-15</v>
      </c>
    </row>
    <row r="8" spans="1:24">
      <c r="A8" s="36">
        <f t="shared" si="0"/>
        <v>2026</v>
      </c>
      <c r="B8" s="76">
        <f>'Project with State aid'!H24 +'Project with State aid'!H43</f>
        <v>0</v>
      </c>
      <c r="C8" s="77"/>
      <c r="D8" s="77"/>
      <c r="E8" s="77"/>
      <c r="F8" s="77">
        <f>IF(B8-$B8/'Project with State aid'!$D$11&gt;0, B8-$B8/'Project with State aid'!$D$11,0)</f>
        <v>0</v>
      </c>
      <c r="G8" s="77">
        <f>IF(F8-$B8/'Project with State aid'!$D$11&gt;0, F8-$B8/'Project with State aid'!$D$11,0)</f>
        <v>0</v>
      </c>
      <c r="H8" s="77">
        <f>IF(G8-$B8/'Project with State aid'!$D$11&gt;0, G8-$B8/'Project with State aid'!$D$11,0)</f>
        <v>0</v>
      </c>
      <c r="I8" s="77">
        <f>IF(H8-$B8/'Project with State aid'!$D$11&gt;0, H8-$B8/'Project with State aid'!$D$11,0)</f>
        <v>0</v>
      </c>
      <c r="J8" s="77">
        <f>IF(I8-$B8/'Project with State aid'!$D$11&gt;0, I8-$B8/'Project with State aid'!$D$11,0)</f>
        <v>0</v>
      </c>
      <c r="K8" s="77">
        <f>IF(J8-$B8/'Project with State aid'!$D$11&gt;0, J8-$B8/'Project with State aid'!$D$11,0)</f>
        <v>0</v>
      </c>
      <c r="L8" s="77">
        <f>IF(K8-$B8/'Project with State aid'!$D$11&gt;0, K8-$B8/'Project with State aid'!$D$11,0)</f>
        <v>0</v>
      </c>
      <c r="M8" s="77">
        <f>IF(L8-$B8/'Project with State aid'!$D$11&gt;0, L8-$B8/'Project with State aid'!$D$11,0)</f>
        <v>0</v>
      </c>
      <c r="N8" s="77">
        <f>IF(M8-$B8/'Project with State aid'!$D$11&gt;0, M8-$B8/'Project with State aid'!$D$11,0)</f>
        <v>0</v>
      </c>
      <c r="O8" s="77">
        <f>IF(N8-$B8/'Project with State aid'!$D$11&gt;0, N8-$B8/'Project with State aid'!$D$11,0)</f>
        <v>0</v>
      </c>
      <c r="P8" s="77">
        <f>IF(O8-$B8/'Project with State aid'!$D$11&gt;0, O8-$B8/'Project with State aid'!$D$11,0)</f>
        <v>0</v>
      </c>
      <c r="Q8" s="77">
        <f>IF(P8-$B8/'Project with State aid'!$D$11&gt;0, P8-$B8/'Project with State aid'!$D$11,0)</f>
        <v>0</v>
      </c>
      <c r="R8" s="77">
        <f>IF(Q8-$B8/'Project with State aid'!$D$11&gt;0, Q8-$B8/'Project with State aid'!$D$11,0)</f>
        <v>0</v>
      </c>
      <c r="S8" s="77">
        <f>IF(R8-$B8/'Project with State aid'!$D$11&gt;0, R8-$B8/'Project with State aid'!$D$11,0)</f>
        <v>0</v>
      </c>
      <c r="T8" s="77">
        <f>IF(S8-$B8/'Project with State aid'!$D$11&gt;0, S8-$B8/'Project with State aid'!$D$11,0)</f>
        <v>0</v>
      </c>
      <c r="U8" s="77">
        <f>IF(T8-$B8/'Project with State aid'!$D$11&gt;0, T8-$B8/'Project with State aid'!$D$11,0)</f>
        <v>0</v>
      </c>
      <c r="V8" s="77">
        <f>IF(U8-$B8/'Project with State aid'!$D$11&gt;0, U8-$B8/'Project with State aid'!$D$11,0)</f>
        <v>0</v>
      </c>
      <c r="W8" s="77">
        <f>IF(V8-$B8/'Project with State aid'!$D$11&gt;0, V8-$B8/'Project with State aid'!$D$11,0)</f>
        <v>0</v>
      </c>
      <c r="X8" s="77">
        <f>IF(W8-$B8/'Project with State aid'!$D$11&gt;0, W8-$B8/'Project with State aid'!$D$11,0)</f>
        <v>0</v>
      </c>
    </row>
    <row r="9" spans="1:24">
      <c r="A9" s="36">
        <f t="shared" si="0"/>
        <v>2027</v>
      </c>
      <c r="B9" s="76">
        <f>'Project with State aid'!I24 +'Project with State aid'!I43</f>
        <v>0</v>
      </c>
      <c r="C9" s="77"/>
      <c r="D9" s="77"/>
      <c r="E9" s="77"/>
      <c r="F9" s="77"/>
      <c r="G9" s="77">
        <f>IF(B9-$B9/'Project with State aid'!$D$11&gt;0, B9-$B9/'Project with State aid'!$D$11,0)</f>
        <v>0</v>
      </c>
      <c r="H9" s="77">
        <f>IF(G9-$B9/'Project with State aid'!$D$11&gt;0, G9-$B9/'Project with State aid'!$D$11,0)</f>
        <v>0</v>
      </c>
      <c r="I9" s="77">
        <f>IF(H9-$B9/'Project with State aid'!$D$11&gt;0, H9-$B9/'Project with State aid'!$D$11,0)</f>
        <v>0</v>
      </c>
      <c r="J9" s="77">
        <f>IF(I9-$B9/'Project with State aid'!$D$11&gt;0, I9-$B9/'Project with State aid'!$D$11,0)</f>
        <v>0</v>
      </c>
      <c r="K9" s="77">
        <f>IF(J9-$B9/'Project with State aid'!$D$11&gt;0, J9-$B9/'Project with State aid'!$D$11,0)</f>
        <v>0</v>
      </c>
      <c r="L9" s="77">
        <f>IF(K9-$B9/'Project with State aid'!$D$11&gt;0, K9-$B9/'Project with State aid'!$D$11,0)</f>
        <v>0</v>
      </c>
      <c r="M9" s="77">
        <f>IF(L9-$B9/'Project with State aid'!$D$11&gt;0, L9-$B9/'Project with State aid'!$D$11,0)</f>
        <v>0</v>
      </c>
      <c r="N9" s="77">
        <f>IF(M9-$B9/'Project with State aid'!$D$11&gt;0, M9-$B9/'Project with State aid'!$D$11,0)</f>
        <v>0</v>
      </c>
      <c r="O9" s="77">
        <f>IF(N9-$B9/'Project with State aid'!$D$11&gt;0, N9-$B9/'Project with State aid'!$D$11,0)</f>
        <v>0</v>
      </c>
      <c r="P9" s="77">
        <f>IF(O9-$B9/'Project with State aid'!$D$11&gt;0, O9-$B9/'Project with State aid'!$D$11,0)</f>
        <v>0</v>
      </c>
      <c r="Q9" s="77">
        <f>IF(P9-$B9/'Project with State aid'!$D$11&gt;0, P9-$B9/'Project with State aid'!$D$11,0)</f>
        <v>0</v>
      </c>
      <c r="R9" s="77">
        <f>IF(Q9-$B9/'Project with State aid'!$D$11&gt;0, Q9-$B9/'Project with State aid'!$D$11,0)</f>
        <v>0</v>
      </c>
      <c r="S9" s="77">
        <f>IF(R9-$B9/'Project with State aid'!$D$11&gt;0, R9-$B9/'Project with State aid'!$D$11,0)</f>
        <v>0</v>
      </c>
      <c r="T9" s="77">
        <f>IF(S9-$B9/'Project with State aid'!$D$11&gt;0, S9-$B9/'Project with State aid'!$D$11,0)</f>
        <v>0</v>
      </c>
      <c r="U9" s="77">
        <f>IF(T9-$B9/'Project with State aid'!$D$11&gt;0, T9-$B9/'Project with State aid'!$D$11,0)</f>
        <v>0</v>
      </c>
      <c r="V9" s="77">
        <f>IF(U9-$B9/'Project with State aid'!$D$11&gt;0, U9-$B9/'Project with State aid'!$D$11,0)</f>
        <v>0</v>
      </c>
      <c r="W9" s="77">
        <f>IF(V9-$B9/'Project with State aid'!$D$11&gt;0, V9-$B9/'Project with State aid'!$D$11,0)</f>
        <v>0</v>
      </c>
      <c r="X9" s="77">
        <f>IF(W9-$B9/'Project with State aid'!$D$11&gt;0, W9-$B9/'Project with State aid'!$D$11,0)</f>
        <v>0</v>
      </c>
    </row>
    <row r="10" spans="1:24">
      <c r="A10" s="36">
        <f t="shared" si="0"/>
        <v>2028</v>
      </c>
      <c r="B10" s="76">
        <f>'Project with State aid'!J24 +'Project with State aid'!J43</f>
        <v>0</v>
      </c>
      <c r="C10" s="77"/>
      <c r="D10" s="77"/>
      <c r="E10" s="77"/>
      <c r="F10" s="77"/>
      <c r="G10" s="77"/>
      <c r="H10" s="77">
        <f>IF(B10-$B10/'Project with State aid'!$D$11&gt;0, B10-$B10/'Project with State aid'!$D$11,0)</f>
        <v>0</v>
      </c>
      <c r="I10" s="77">
        <f>IF(H10-$B10/'Project with State aid'!$D$11&gt;0, H10-$B10/'Project with State aid'!$D$11,0)</f>
        <v>0</v>
      </c>
      <c r="J10" s="77">
        <f>IF(I10-$B10/'Project with State aid'!$D$11&gt;0, I10-$B10/'Project with State aid'!$D$11,0)</f>
        <v>0</v>
      </c>
      <c r="K10" s="77">
        <f>IF(J10-$B10/'Project with State aid'!$D$11&gt;0, J10-$B10/'Project with State aid'!$D$11,0)</f>
        <v>0</v>
      </c>
      <c r="L10" s="77">
        <f>IF(K10-$B10/'Project with State aid'!$D$11&gt;0, K10-$B10/'Project with State aid'!$D$11,0)</f>
        <v>0</v>
      </c>
      <c r="M10" s="77">
        <f>IF(L10-$B10/'Project with State aid'!$D$11&gt;0, L10-$B10/'Project with State aid'!$D$11,0)</f>
        <v>0</v>
      </c>
      <c r="N10" s="77">
        <f>IF(M10-$B10/'Project with State aid'!$D$11&gt;0, M10-$B10/'Project with State aid'!$D$11,0)</f>
        <v>0</v>
      </c>
      <c r="O10" s="77">
        <f>IF(N10-$B10/'Project with State aid'!$D$11&gt;0, N10-$B10/'Project with State aid'!$D$11,0)</f>
        <v>0</v>
      </c>
      <c r="P10" s="77">
        <f>IF(O10-$B10/'Project with State aid'!$D$11&gt;0, O10-$B10/'Project with State aid'!$D$11,0)</f>
        <v>0</v>
      </c>
      <c r="Q10" s="77">
        <f>IF(P10-$B10/'Project with State aid'!$D$11&gt;0, P10-$B10/'Project with State aid'!$D$11,0)</f>
        <v>0</v>
      </c>
      <c r="R10" s="77">
        <f>IF(Q10-$B10/'Project with State aid'!$D$11&gt;0, Q10-$B10/'Project with State aid'!$D$11,0)</f>
        <v>0</v>
      </c>
      <c r="S10" s="77">
        <f>IF(R10-$B10/'Project with State aid'!$D$11&gt;0, R10-$B10/'Project with State aid'!$D$11,0)</f>
        <v>0</v>
      </c>
      <c r="T10" s="77">
        <f>IF(S10-$B10/'Project with State aid'!$D$11&gt;0, S10-$B10/'Project with State aid'!$D$11,0)</f>
        <v>0</v>
      </c>
      <c r="U10" s="77">
        <f>IF(T10-$B10/'Project with State aid'!$D$11&gt;0, T10-$B10/'Project with State aid'!$D$11,0)</f>
        <v>0</v>
      </c>
      <c r="V10" s="77">
        <f>IF(U10-$B10/'Project with State aid'!$D$11&gt;0, U10-$B10/'Project with State aid'!$D$11,0)</f>
        <v>0</v>
      </c>
      <c r="W10" s="77">
        <f>IF(V10-$B10/'Project with State aid'!$D$11&gt;0, V10-$B10/'Project with State aid'!$D$11,0)</f>
        <v>0</v>
      </c>
      <c r="X10" s="77">
        <f>IF(W10-$B10/'Project with State aid'!$D$11&gt;0, W10-$B10/'Project with State aid'!$D$11,0)</f>
        <v>0</v>
      </c>
    </row>
    <row r="11" spans="1:24">
      <c r="A11" s="36">
        <f t="shared" si="0"/>
        <v>2029</v>
      </c>
      <c r="B11" s="76">
        <f>'Project with State aid'!K24 +'Project with State aid'!K43</f>
        <v>0</v>
      </c>
      <c r="C11" s="77"/>
      <c r="D11" s="77"/>
      <c r="E11" s="77"/>
      <c r="F11" s="77"/>
      <c r="G11" s="77"/>
      <c r="H11" s="77"/>
      <c r="I11" s="77">
        <f>IF(B11-$B11/'Project with State aid'!$D$11&gt;0, B11-$B11/'Project with State aid'!$D$11,0)</f>
        <v>0</v>
      </c>
      <c r="J11" s="77">
        <f>IF(I11-$B11/'Project with State aid'!$D$11&gt;0, I11-$B11/'Project with State aid'!$D$11,0)</f>
        <v>0</v>
      </c>
      <c r="K11" s="77">
        <f>IF(J11-$B11/'Project with State aid'!$D$11&gt;0, J11-$B11/'Project with State aid'!$D$11,0)</f>
        <v>0</v>
      </c>
      <c r="L11" s="77">
        <f>IF(K11-$B11/'Project with State aid'!$D$11&gt;0, K11-$B11/'Project with State aid'!$D$11,0)</f>
        <v>0</v>
      </c>
      <c r="M11" s="77">
        <f>IF(L11-$B11/'Project with State aid'!$D$11&gt;0, L11-$B11/'Project with State aid'!$D$11,0)</f>
        <v>0</v>
      </c>
      <c r="N11" s="77">
        <f>IF(M11-$B11/'Project with State aid'!$D$11&gt;0, M11-$B11/'Project with State aid'!$D$11,0)</f>
        <v>0</v>
      </c>
      <c r="O11" s="77">
        <f>IF(N11-$B11/'Project with State aid'!$D$11&gt;0, N11-$B11/'Project with State aid'!$D$11,0)</f>
        <v>0</v>
      </c>
      <c r="P11" s="77">
        <f>IF(O11-$B11/'Project with State aid'!$D$11&gt;0, O11-$B11/'Project with State aid'!$D$11,0)</f>
        <v>0</v>
      </c>
      <c r="Q11" s="77">
        <f>IF(P11-$B11/'Project with State aid'!$D$11&gt;0, P11-$B11/'Project with State aid'!$D$11,0)</f>
        <v>0</v>
      </c>
      <c r="R11" s="77">
        <f>IF(Q11-$B11/'Project with State aid'!$D$11&gt;0, Q11-$B11/'Project with State aid'!$D$11,0)</f>
        <v>0</v>
      </c>
      <c r="S11" s="77">
        <f>IF(R11-$B11/'Project with State aid'!$D$11&gt;0, R11-$B11/'Project with State aid'!$D$11,0)</f>
        <v>0</v>
      </c>
      <c r="T11" s="77">
        <f>IF(S11-$B11/'Project with State aid'!$D$11&gt;0, S11-$B11/'Project with State aid'!$D$11,0)</f>
        <v>0</v>
      </c>
      <c r="U11" s="77">
        <f>IF(T11-$B11/'Project with State aid'!$D$11&gt;0, T11-$B11/'Project with State aid'!$D$11,0)</f>
        <v>0</v>
      </c>
      <c r="V11" s="77">
        <f>IF(U11-$B11/'Project with State aid'!$D$11&gt;0, U11-$B11/'Project with State aid'!$D$11,0)</f>
        <v>0</v>
      </c>
      <c r="W11" s="77">
        <f>IF(V11-$B11/'Project with State aid'!$D$11&gt;0, V11-$B11/'Project with State aid'!$D$11,0)</f>
        <v>0</v>
      </c>
      <c r="X11" s="77">
        <f>IF(W11-$B11/'Project with State aid'!$D$11&gt;0, W11-$B11/'Project with State aid'!$D$11,0)</f>
        <v>0</v>
      </c>
    </row>
    <row r="12" spans="1:24">
      <c r="A12" s="36">
        <f t="shared" si="0"/>
        <v>2030</v>
      </c>
      <c r="B12" s="76">
        <f>'Project with State aid'!L24 +'Project with State aid'!L43</f>
        <v>0</v>
      </c>
      <c r="C12" s="77"/>
      <c r="D12" s="77"/>
      <c r="E12" s="77"/>
      <c r="F12" s="77"/>
      <c r="G12" s="77"/>
      <c r="H12" s="77"/>
      <c r="I12" s="77"/>
      <c r="J12" s="77">
        <f>IF(B12-$B12/'Project with State aid'!$D$11&gt;0, B12-$B12/'Project with State aid'!$D$11,0)</f>
        <v>0</v>
      </c>
      <c r="K12" s="77">
        <f>IF(J12-$B12/'Project with State aid'!$D$11&gt;0, J12-$B12/'Project with State aid'!$D$11,0)</f>
        <v>0</v>
      </c>
      <c r="L12" s="77">
        <f>IF(K12-$B12/'Project with State aid'!$D$11&gt;0, K12-$B12/'Project with State aid'!$D$11,0)</f>
        <v>0</v>
      </c>
      <c r="M12" s="77">
        <f>IF(L12-$B12/'Project with State aid'!$D$11&gt;0, L12-$B12/'Project with State aid'!$D$11,0)</f>
        <v>0</v>
      </c>
      <c r="N12" s="77">
        <f>IF(M12-$B12/'Project with State aid'!$D$11&gt;0, M12-$B12/'Project with State aid'!$D$11,0)</f>
        <v>0</v>
      </c>
      <c r="O12" s="77">
        <f>IF(N12-$B12/'Project with State aid'!$D$11&gt;0, N12-$B12/'Project with State aid'!$D$11,0)</f>
        <v>0</v>
      </c>
      <c r="P12" s="77">
        <f>IF(O12-$B12/'Project with State aid'!$D$11&gt;0, O12-$B12/'Project with State aid'!$D$11,0)</f>
        <v>0</v>
      </c>
      <c r="Q12" s="77">
        <f>IF(P12-$B12/'Project with State aid'!$D$11&gt;0, P12-$B12/'Project with State aid'!$D$11,0)</f>
        <v>0</v>
      </c>
      <c r="R12" s="77">
        <f>IF(Q12-$B12/'Project with State aid'!$D$11&gt;0, Q12-$B12/'Project with State aid'!$D$11,0)</f>
        <v>0</v>
      </c>
      <c r="S12" s="77">
        <f>IF(R12-$B12/'Project with State aid'!$D$11&gt;0, R12-$B12/'Project with State aid'!$D$11,0)</f>
        <v>0</v>
      </c>
      <c r="T12" s="77">
        <f>IF(S12-$B12/'Project with State aid'!$D$11&gt;0, S12-$B12/'Project with State aid'!$D$11,0)</f>
        <v>0</v>
      </c>
      <c r="U12" s="77">
        <f>IF(T12-$B12/'Project with State aid'!$D$11&gt;0, T12-$B12/'Project with State aid'!$D$11,0)</f>
        <v>0</v>
      </c>
      <c r="V12" s="77">
        <f>IF(U12-$B12/'Project with State aid'!$D$11&gt;0, U12-$B12/'Project with State aid'!$D$11,0)</f>
        <v>0</v>
      </c>
      <c r="W12" s="77">
        <f>IF(V12-$B12/'Project with State aid'!$D$11&gt;0, V12-$B12/'Project with State aid'!$D$11,0)</f>
        <v>0</v>
      </c>
      <c r="X12" s="77">
        <f>IF(W12-$B12/'Project with State aid'!$D$11&gt;0, W12-$B12/'Project with State aid'!$D$11,0)</f>
        <v>0</v>
      </c>
    </row>
    <row r="13" spans="1:24">
      <c r="A13" s="36">
        <f t="shared" si="0"/>
        <v>2031</v>
      </c>
      <c r="B13" s="76">
        <f>'Project with State aid'!M24 +'Project with State aid'!M43</f>
        <v>0</v>
      </c>
      <c r="C13" s="77"/>
      <c r="D13" s="77"/>
      <c r="E13" s="77"/>
      <c r="F13" s="77"/>
      <c r="G13" s="77"/>
      <c r="H13" s="77"/>
      <c r="I13" s="77"/>
      <c r="J13" s="77"/>
      <c r="K13" s="77">
        <f>IF(B13-$B13/'Project with State aid'!$D$11&gt;0, B13-$B13/'Project with State aid'!$D$11,0)</f>
        <v>0</v>
      </c>
      <c r="L13" s="77">
        <f>IF(K13-$B13/'Project with State aid'!$D$11&gt;0, K13-$B13/'Project with State aid'!$D$11,0)</f>
        <v>0</v>
      </c>
      <c r="M13" s="77">
        <f>IF(L13-$B13/'Project with State aid'!$D$11&gt;0, L13-$B13/'Project with State aid'!$D$11,0)</f>
        <v>0</v>
      </c>
      <c r="N13" s="77">
        <f>IF(M13-$B13/'Project with State aid'!$D$11&gt;0, M13-$B13/'Project with State aid'!$D$11,0)</f>
        <v>0</v>
      </c>
      <c r="O13" s="77">
        <f>IF(N13-$B13/'Project with State aid'!$D$11&gt;0, N13-$B13/'Project with State aid'!$D$11,0)</f>
        <v>0</v>
      </c>
      <c r="P13" s="77">
        <f>IF(O13-$B13/'Project with State aid'!$D$11&gt;0, O13-$B13/'Project with State aid'!$D$11,0)</f>
        <v>0</v>
      </c>
      <c r="Q13" s="77">
        <f>IF(P13-$B13/'Project with State aid'!$D$11&gt;0, P13-$B13/'Project with State aid'!$D$11,0)</f>
        <v>0</v>
      </c>
      <c r="R13" s="77">
        <f>IF(Q13-$B13/'Project with State aid'!$D$11&gt;0, Q13-$B13/'Project with State aid'!$D$11,0)</f>
        <v>0</v>
      </c>
      <c r="S13" s="77">
        <f>IF(R13-$B13/'Project with State aid'!$D$11&gt;0, R13-$B13/'Project with State aid'!$D$11,0)</f>
        <v>0</v>
      </c>
      <c r="T13" s="77">
        <f>IF(S13-$B13/'Project with State aid'!$D$11&gt;0, S13-$B13/'Project with State aid'!$D$11,0)</f>
        <v>0</v>
      </c>
      <c r="U13" s="77">
        <f>IF(T13-$B13/'Project with State aid'!$D$11&gt;0, T13-$B13/'Project with State aid'!$D$11,0)</f>
        <v>0</v>
      </c>
      <c r="V13" s="77">
        <f>IF(U13-$B13/'Project with State aid'!$D$11&gt;0, U13-$B13/'Project with State aid'!$D$11,0)</f>
        <v>0</v>
      </c>
      <c r="W13" s="77">
        <f>IF(V13-$B13/'Project with State aid'!$D$11&gt;0, V13-$B13/'Project with State aid'!$D$11,0)</f>
        <v>0</v>
      </c>
      <c r="X13" s="77">
        <f>IF(W13-$B13/'Project with State aid'!$D$11&gt;0, W13-$B13/'Project with State aid'!$D$11,0)</f>
        <v>0</v>
      </c>
    </row>
    <row r="14" spans="1:24">
      <c r="A14" s="36">
        <f t="shared" si="0"/>
        <v>2032</v>
      </c>
      <c r="B14" s="76">
        <f>'Project with State aid'!N24 +'Project with State aid'!N43</f>
        <v>0</v>
      </c>
      <c r="C14" s="77"/>
      <c r="D14" s="77"/>
      <c r="E14" s="77"/>
      <c r="F14" s="77"/>
      <c r="G14" s="77"/>
      <c r="H14" s="77"/>
      <c r="I14" s="77"/>
      <c r="J14" s="77"/>
      <c r="K14" s="77"/>
      <c r="L14" s="77">
        <f>IF(B14-$B14/'Project with State aid'!$D$11&gt;0, B14-$B14/'Project with State aid'!$D$11,0)</f>
        <v>0</v>
      </c>
      <c r="M14" s="77">
        <f>IF(L14-$B14/'Project with State aid'!$D$11&gt;0, L14-$B14/'Project with State aid'!$D$11,0)</f>
        <v>0</v>
      </c>
      <c r="N14" s="77">
        <f>IF(M14-$B14/'Project with State aid'!$D$11&gt;0, M14-$B14/'Project with State aid'!$D$11,0)</f>
        <v>0</v>
      </c>
      <c r="O14" s="77">
        <f>IF(N14-$B14/'Project with State aid'!$D$11&gt;0, N14-$B14/'Project with State aid'!$D$11,0)</f>
        <v>0</v>
      </c>
      <c r="P14" s="77">
        <f>IF(O14-$B14/'Project with State aid'!$D$11&gt;0, O14-$B14/'Project with State aid'!$D$11,0)</f>
        <v>0</v>
      </c>
      <c r="Q14" s="77">
        <f>IF(P14-$B14/'Project with State aid'!$D$11&gt;0, P14-$B14/'Project with State aid'!$D$11,0)</f>
        <v>0</v>
      </c>
      <c r="R14" s="77">
        <f>IF(Q14-$B14/'Project with State aid'!$D$11&gt;0, Q14-$B14/'Project with State aid'!$D$11,0)</f>
        <v>0</v>
      </c>
      <c r="S14" s="77">
        <f>IF(R14-$B14/'Project with State aid'!$D$11&gt;0, R14-$B14/'Project with State aid'!$D$11,0)</f>
        <v>0</v>
      </c>
      <c r="T14" s="77">
        <f>IF(S14-$B14/'Project with State aid'!$D$11&gt;0, S14-$B14/'Project with State aid'!$D$11,0)</f>
        <v>0</v>
      </c>
      <c r="U14" s="77">
        <f>IF(T14-$B14/'Project with State aid'!$D$11&gt;0, T14-$B14/'Project with State aid'!$D$11,0)</f>
        <v>0</v>
      </c>
      <c r="V14" s="77">
        <f>IF(U14-$B14/'Project with State aid'!$D$11&gt;0, U14-$B14/'Project with State aid'!$D$11,0)</f>
        <v>0</v>
      </c>
      <c r="W14" s="77">
        <f>IF(V14-$B14/'Project with State aid'!$D$11&gt;0, V14-$B14/'Project with State aid'!$D$11,0)</f>
        <v>0</v>
      </c>
      <c r="X14" s="77">
        <f>IF(W14-$B14/'Project with State aid'!$D$11&gt;0, W14-$B14/'Project with State aid'!$D$11,0)</f>
        <v>0</v>
      </c>
    </row>
    <row r="15" spans="1:24">
      <c r="A15" s="36">
        <f t="shared" si="0"/>
        <v>2033</v>
      </c>
      <c r="B15" s="76">
        <f>'Project with State aid'!O24 +'Project with State aid'!O43</f>
        <v>0</v>
      </c>
      <c r="C15" s="77"/>
      <c r="D15" s="77"/>
      <c r="E15" s="77"/>
      <c r="F15" s="77"/>
      <c r="G15" s="77"/>
      <c r="H15" s="77"/>
      <c r="I15" s="77"/>
      <c r="J15" s="77"/>
      <c r="K15" s="77"/>
      <c r="L15" s="77"/>
      <c r="M15" s="77">
        <f>IF(B15-$B15/'Project with State aid'!$D$11&gt;0, B15-$B15/'Project with State aid'!$D$11,0)</f>
        <v>0</v>
      </c>
      <c r="N15" s="77">
        <f>IF(M15-$B15/'Project with State aid'!$D$11&gt;0, M15-$B15/'Project with State aid'!$D$11,0)</f>
        <v>0</v>
      </c>
      <c r="O15" s="77">
        <f>IF(N15-$B15/'Project with State aid'!$D$11&gt;0, N15-$B15/'Project with State aid'!$D$11,0)</f>
        <v>0</v>
      </c>
      <c r="P15" s="77">
        <f>IF(O15-$B15/'Project with State aid'!$D$11&gt;0, O15-$B15/'Project with State aid'!$D$11,0)</f>
        <v>0</v>
      </c>
      <c r="Q15" s="77">
        <f>IF(P15-$B15/'Project with State aid'!$D$11&gt;0, P15-$B15/'Project with State aid'!$D$11,0)</f>
        <v>0</v>
      </c>
      <c r="R15" s="77">
        <f>IF(Q15-$B15/'Project with State aid'!$D$11&gt;0, Q15-$B15/'Project with State aid'!$D$11,0)</f>
        <v>0</v>
      </c>
      <c r="S15" s="77">
        <f>IF(R15-$B15/'Project with State aid'!$D$11&gt;0, R15-$B15/'Project with State aid'!$D$11,0)</f>
        <v>0</v>
      </c>
      <c r="T15" s="77">
        <f>IF(S15-$B15/'Project with State aid'!$D$11&gt;0, S15-$B15/'Project with State aid'!$D$11,0)</f>
        <v>0</v>
      </c>
      <c r="U15" s="77">
        <f>IF(T15-$B15/'Project with State aid'!$D$11&gt;0, T15-$B15/'Project with State aid'!$D$11,0)</f>
        <v>0</v>
      </c>
      <c r="V15" s="77">
        <f>IF(U15-$B15/'Project with State aid'!$D$11&gt;0, U15-$B15/'Project with State aid'!$D$11,0)</f>
        <v>0</v>
      </c>
      <c r="W15" s="77">
        <f>IF(V15-$B15/'Project with State aid'!$D$11&gt;0, V15-$B15/'Project with State aid'!$D$11,0)</f>
        <v>0</v>
      </c>
      <c r="X15" s="77">
        <f>IF(W15-$B15/'Project with State aid'!$D$11&gt;0, W15-$B15/'Project with State aid'!$D$11,0)</f>
        <v>0</v>
      </c>
    </row>
    <row r="16" spans="1:24">
      <c r="A16" s="36">
        <f t="shared" si="0"/>
        <v>2034</v>
      </c>
      <c r="B16" s="76">
        <f>'Project with State aid'!P24 +'Project with State aid'!P43</f>
        <v>0</v>
      </c>
      <c r="C16" s="77"/>
      <c r="D16" s="77"/>
      <c r="E16" s="77"/>
      <c r="F16" s="77"/>
      <c r="G16" s="77"/>
      <c r="H16" s="77"/>
      <c r="I16" s="77"/>
      <c r="J16" s="77"/>
      <c r="K16" s="77"/>
      <c r="L16" s="77"/>
      <c r="M16" s="77"/>
      <c r="N16" s="77">
        <f>IF(B16-$B16/'Project with State aid'!$D$11&gt;0, B16-$B16/'Project with State aid'!$D$11,0)</f>
        <v>0</v>
      </c>
      <c r="O16" s="77">
        <f>IF(N16-$B16/'Project with State aid'!$D$11&gt;0, N16-$B16/'Project with State aid'!$D$11,0)</f>
        <v>0</v>
      </c>
      <c r="P16" s="77">
        <f>IF(O16-$B16/'Project with State aid'!$D$11&gt;0, O16-$B16/'Project with State aid'!$D$11,0)</f>
        <v>0</v>
      </c>
      <c r="Q16" s="77">
        <f>IF(P16-$B16/'Project with State aid'!$D$11&gt;0, P16-$B16/'Project with State aid'!$D$11,0)</f>
        <v>0</v>
      </c>
      <c r="R16" s="77">
        <f>IF(Q16-$B16/'Project with State aid'!$D$11&gt;0, Q16-$B16/'Project with State aid'!$D$11,0)</f>
        <v>0</v>
      </c>
      <c r="S16" s="77">
        <f>IF(R16-$B16/'Project with State aid'!$D$11&gt;0, R16-$B16/'Project with State aid'!$D$11,0)</f>
        <v>0</v>
      </c>
      <c r="T16" s="77">
        <f>IF(S16-$B16/'Project with State aid'!$D$11&gt;0, S16-$B16/'Project with State aid'!$D$11,0)</f>
        <v>0</v>
      </c>
      <c r="U16" s="77">
        <f>IF(T16-$B16/'Project with State aid'!$D$11&gt;0, T16-$B16/'Project with State aid'!$D$11,0)</f>
        <v>0</v>
      </c>
      <c r="V16" s="77">
        <f>IF(U16-$B16/'Project with State aid'!$D$11&gt;0, U16-$B16/'Project with State aid'!$D$11,0)</f>
        <v>0</v>
      </c>
      <c r="W16" s="77">
        <f>IF(V16-$B16/'Project with State aid'!$D$11&gt;0, V16-$B16/'Project with State aid'!$D$11,0)</f>
        <v>0</v>
      </c>
      <c r="X16" s="77">
        <f>IF(W16-$B16/'Project with State aid'!$D$11&gt;0, W16-$B16/'Project with State aid'!$D$11,0)</f>
        <v>0</v>
      </c>
    </row>
    <row r="17" spans="1:24">
      <c r="A17" s="36">
        <f t="shared" si="0"/>
        <v>2035</v>
      </c>
      <c r="B17" s="76">
        <f>'Project with State aid'!Q24 +'Project with State aid'!Q43</f>
        <v>0</v>
      </c>
      <c r="C17" s="77"/>
      <c r="D17" s="77"/>
      <c r="E17" s="77"/>
      <c r="F17" s="77"/>
      <c r="G17" s="77"/>
      <c r="H17" s="77"/>
      <c r="I17" s="77"/>
      <c r="J17" s="77"/>
      <c r="K17" s="77"/>
      <c r="L17" s="77"/>
      <c r="M17" s="77"/>
      <c r="N17" s="77"/>
      <c r="O17" s="77">
        <f>IF(B17-$B17/'Project with State aid'!$D$11&gt;0, B17-$B17/'Project with State aid'!$D$11,0)</f>
        <v>0</v>
      </c>
      <c r="P17" s="77">
        <f>IF(O17-$B17/'Project with State aid'!$D$11&gt;0, O17-$B17/'Project with State aid'!$D$11,0)</f>
        <v>0</v>
      </c>
      <c r="Q17" s="77">
        <f>IF(P17-$B17/'Project with State aid'!$D$11&gt;0, P17-$B17/'Project with State aid'!$D$11,0)</f>
        <v>0</v>
      </c>
      <c r="R17" s="77">
        <f>IF(Q17-$B17/'Project with State aid'!$D$11&gt;0, Q17-$B17/'Project with State aid'!$D$11,0)</f>
        <v>0</v>
      </c>
      <c r="S17" s="77">
        <f>IF(R17-$B17/'Project with State aid'!$D$11&gt;0, R17-$B17/'Project with State aid'!$D$11,0)</f>
        <v>0</v>
      </c>
      <c r="T17" s="77">
        <f>IF(S17-$B17/'Project with State aid'!$D$11&gt;0, S17-$B17/'Project with State aid'!$D$11,0)</f>
        <v>0</v>
      </c>
      <c r="U17" s="77">
        <f>IF(T17-$B17/'Project with State aid'!$D$11&gt;0, T17-$B17/'Project with State aid'!$D$11,0)</f>
        <v>0</v>
      </c>
      <c r="V17" s="77">
        <f>IF(U17-$B17/'Project with State aid'!$D$11&gt;0, U17-$B17/'Project with State aid'!$D$11,0)</f>
        <v>0</v>
      </c>
      <c r="W17" s="77">
        <f>IF(V17-$B17/'Project with State aid'!$D$11&gt;0, V17-$B17/'Project with State aid'!$D$11,0)</f>
        <v>0</v>
      </c>
      <c r="X17" s="77">
        <f>IF(W17-$B17/'Project with State aid'!$D$11&gt;0, W17-$B17/'Project with State aid'!$D$11,0)</f>
        <v>0</v>
      </c>
    </row>
    <row r="18" spans="1:24">
      <c r="A18" s="36">
        <f t="shared" si="0"/>
        <v>2036</v>
      </c>
      <c r="B18" s="76">
        <f>'Project with State aid'!R24 +'Project with State aid'!R43</f>
        <v>0</v>
      </c>
      <c r="C18" s="77"/>
      <c r="D18" s="77"/>
      <c r="E18" s="77"/>
      <c r="F18" s="77"/>
      <c r="G18" s="77"/>
      <c r="H18" s="77"/>
      <c r="I18" s="77"/>
      <c r="J18" s="77"/>
      <c r="K18" s="77"/>
      <c r="L18" s="77"/>
      <c r="M18" s="77"/>
      <c r="N18" s="77"/>
      <c r="O18" s="77"/>
      <c r="P18" s="77">
        <f>IF(B18-$B18/'Project with State aid'!$D$11&gt;0, B18-$B18/'Project with State aid'!$D$11,0)</f>
        <v>0</v>
      </c>
      <c r="Q18" s="77">
        <f>IF(P18-$B18/'Project with State aid'!$D$11&gt;0, P18-$B18/'Project with State aid'!$D$11,0)</f>
        <v>0</v>
      </c>
      <c r="R18" s="77">
        <f>IF(Q18-$B18/'Project with State aid'!$D$11&gt;0, Q18-$B18/'Project with State aid'!$D$11,0)</f>
        <v>0</v>
      </c>
      <c r="S18" s="77">
        <f>IF(R18-$B18/'Project with State aid'!$D$11&gt;0, R18-$B18/'Project with State aid'!$D$11,0)</f>
        <v>0</v>
      </c>
      <c r="T18" s="77">
        <f>IF(S18-$B18/'Project with State aid'!$D$11&gt;0, S18-$B18/'Project with State aid'!$D$11,0)</f>
        <v>0</v>
      </c>
      <c r="U18" s="77">
        <f>IF(T18-$B18/'Project with State aid'!$D$11&gt;0, T18-$B18/'Project with State aid'!$D$11,0)</f>
        <v>0</v>
      </c>
      <c r="V18" s="77">
        <f>IF(U18-$B18/'Project with State aid'!$D$11&gt;0, U18-$B18/'Project with State aid'!$D$11,0)</f>
        <v>0</v>
      </c>
      <c r="W18" s="77">
        <f>IF(V18-$B18/'Project with State aid'!$D$11&gt;0, V18-$B18/'Project with State aid'!$D$11,0)</f>
        <v>0</v>
      </c>
      <c r="X18" s="77">
        <f>IF(W18-$B18/'Project with State aid'!$D$11&gt;0, W18-$B18/'Project with State aid'!$D$11,0)</f>
        <v>0</v>
      </c>
    </row>
    <row r="19" spans="1:24">
      <c r="A19" s="36">
        <f t="shared" si="0"/>
        <v>2037</v>
      </c>
      <c r="B19" s="76">
        <f>'Project with State aid'!S24 +'Project with State aid'!S43</f>
        <v>0</v>
      </c>
      <c r="C19" s="77"/>
      <c r="D19" s="77"/>
      <c r="E19" s="77"/>
      <c r="F19" s="77"/>
      <c r="G19" s="77"/>
      <c r="H19" s="77"/>
      <c r="I19" s="77"/>
      <c r="J19" s="77"/>
      <c r="K19" s="77"/>
      <c r="L19" s="77"/>
      <c r="M19" s="77"/>
      <c r="N19" s="77"/>
      <c r="O19" s="77"/>
      <c r="P19" s="77"/>
      <c r="Q19" s="77">
        <f>IF(B19-$B19/'Project with State aid'!$D$11&gt;0, B19-$B19/'Project with State aid'!$D$11,0)</f>
        <v>0</v>
      </c>
      <c r="R19" s="77">
        <f>IF(Q19-$B19/'Project with State aid'!$D$11&gt;0, Q19-$B19/'Project with State aid'!$D$11,0)</f>
        <v>0</v>
      </c>
      <c r="S19" s="77">
        <f>IF(R19-$B19/'Project with State aid'!$D$11&gt;0, R19-$B19/'Project with State aid'!$D$11,0)</f>
        <v>0</v>
      </c>
      <c r="T19" s="77">
        <f>IF(S19-$B19/'Project with State aid'!$D$11&gt;0, S19-$B19/'Project with State aid'!$D$11,0)</f>
        <v>0</v>
      </c>
      <c r="U19" s="77">
        <f>IF(T19-$B19/'Project with State aid'!$D$11&gt;0, T19-$B19/'Project with State aid'!$D$11,0)</f>
        <v>0</v>
      </c>
      <c r="V19" s="77">
        <f>IF(U19-$B19/'Project with State aid'!$D$11&gt;0, U19-$B19/'Project with State aid'!$D$11,0)</f>
        <v>0</v>
      </c>
      <c r="W19" s="77">
        <f>IF(V19-$B19/'Project with State aid'!$D$11&gt;0, V19-$B19/'Project with State aid'!$D$11,0)</f>
        <v>0</v>
      </c>
      <c r="X19" s="77">
        <f>IF(W19-$B19/'Project with State aid'!$D$11&gt;0, W19-$B19/'Project with State aid'!$D$11,0)</f>
        <v>0</v>
      </c>
    </row>
    <row r="20" spans="1:24">
      <c r="A20" s="36">
        <f t="shared" si="0"/>
        <v>2038</v>
      </c>
      <c r="B20" s="76">
        <f>'Project with State aid'!T24 +'Project with State aid'!T43</f>
        <v>0</v>
      </c>
      <c r="C20" s="77"/>
      <c r="D20" s="77"/>
      <c r="E20" s="77"/>
      <c r="F20" s="77"/>
      <c r="G20" s="77"/>
      <c r="H20" s="77"/>
      <c r="I20" s="77"/>
      <c r="J20" s="77"/>
      <c r="K20" s="77"/>
      <c r="L20" s="77"/>
      <c r="M20" s="77"/>
      <c r="N20" s="77"/>
      <c r="O20" s="77"/>
      <c r="P20" s="77"/>
      <c r="Q20" s="77"/>
      <c r="R20" s="77">
        <f>IF(B20-$B20/'Project with State aid'!$D$11&gt;0, B20-$B20/'Project with State aid'!$D$11,0)</f>
        <v>0</v>
      </c>
      <c r="S20" s="77">
        <f>IF(R20-$B20/'Project with State aid'!$D$11&gt;0, R20-$B20/'Project with State aid'!$D$11,0)</f>
        <v>0</v>
      </c>
      <c r="T20" s="77">
        <f>IF(S20-$B20/'Project with State aid'!$D$11&gt;0, S20-$B20/'Project with State aid'!$D$11,0)</f>
        <v>0</v>
      </c>
      <c r="U20" s="77">
        <f>IF(T20-$B20/'Project with State aid'!$D$11&gt;0, T20-$B20/'Project with State aid'!$D$11,0)</f>
        <v>0</v>
      </c>
      <c r="V20" s="77">
        <f>IF(U20-$B20/'Project with State aid'!$D$11&gt;0, U20-$B20/'Project with State aid'!$D$11,0)</f>
        <v>0</v>
      </c>
      <c r="W20" s="77">
        <f>IF(V20-$B20/'Project with State aid'!$D$11&gt;0, V20-$B20/'Project with State aid'!$D$11,0)</f>
        <v>0</v>
      </c>
      <c r="X20" s="77">
        <f>IF(W20-$B20/'Project with State aid'!$D$11&gt;0, W20-$B20/'Project with State aid'!$D$11,0)</f>
        <v>0</v>
      </c>
    </row>
    <row r="21" spans="1:24">
      <c r="A21" s="36">
        <f t="shared" si="0"/>
        <v>2039</v>
      </c>
      <c r="B21" s="76">
        <f>'Project with State aid'!U24 +'Project with State aid'!U43</f>
        <v>0</v>
      </c>
      <c r="C21" s="77"/>
      <c r="D21" s="77"/>
      <c r="E21" s="77"/>
      <c r="F21" s="77"/>
      <c r="G21" s="77"/>
      <c r="H21" s="77"/>
      <c r="I21" s="77"/>
      <c r="J21" s="77"/>
      <c r="K21" s="77"/>
      <c r="L21" s="77"/>
      <c r="M21" s="77"/>
      <c r="N21" s="77"/>
      <c r="O21" s="77"/>
      <c r="P21" s="77"/>
      <c r="Q21" s="77"/>
      <c r="R21" s="77"/>
      <c r="S21" s="77">
        <f>IF(B21-$B21/'Project with State aid'!$D$11&gt;0, B21-$B21/'Project with State aid'!$D$11,0)</f>
        <v>0</v>
      </c>
      <c r="T21" s="77">
        <f>IF(S21-$B21/'Project with State aid'!$D$11&gt;0, S21-$B21/'Project with State aid'!$D$11,0)</f>
        <v>0</v>
      </c>
      <c r="U21" s="77">
        <f>IF(T21-$B21/'Project with State aid'!$D$11&gt;0, T21-$B21/'Project with State aid'!$D$11,0)</f>
        <v>0</v>
      </c>
      <c r="V21" s="77">
        <f>IF(U21-$B21/'Project with State aid'!$D$11&gt;0, U21-$B21/'Project with State aid'!$D$11,0)</f>
        <v>0</v>
      </c>
      <c r="W21" s="77">
        <f>IF(V21-$B21/'Project with State aid'!$D$11&gt;0, V21-$B21/'Project with State aid'!$D$11,0)</f>
        <v>0</v>
      </c>
      <c r="X21" s="77">
        <f>IF(W21-$B21/'Project with State aid'!$D$11&gt;0, W21-$B21/'Project with State aid'!$D$11,0)</f>
        <v>0</v>
      </c>
    </row>
    <row r="22" spans="1:24">
      <c r="A22" s="36">
        <f t="shared" si="0"/>
        <v>2040</v>
      </c>
      <c r="B22" s="76">
        <f>'Project with State aid'!V24 +'Project with State aid'!V43</f>
        <v>0</v>
      </c>
      <c r="C22" s="77"/>
      <c r="D22" s="77"/>
      <c r="E22" s="77"/>
      <c r="F22" s="77"/>
      <c r="G22" s="77"/>
      <c r="H22" s="77"/>
      <c r="I22" s="77"/>
      <c r="J22" s="77"/>
      <c r="K22" s="77"/>
      <c r="L22" s="77"/>
      <c r="M22" s="77"/>
      <c r="N22" s="77"/>
      <c r="O22" s="77"/>
      <c r="P22" s="77"/>
      <c r="Q22" s="77"/>
      <c r="R22" s="77"/>
      <c r="S22" s="77"/>
      <c r="T22" s="77">
        <f>IF(B22-$B22/'Project with State aid'!$D$11&gt;0, B22-$B22/'Project with State aid'!$D$11,0)</f>
        <v>0</v>
      </c>
      <c r="U22" s="77">
        <f>IF(T22-$B22/'Project with State aid'!$D$11&gt;0, T22-$B22/'Project with State aid'!$D$11,0)</f>
        <v>0</v>
      </c>
      <c r="V22" s="77">
        <f>IF(U22-$B22/'Project with State aid'!$D$11&gt;0, U22-$B22/'Project with State aid'!$D$11,0)</f>
        <v>0</v>
      </c>
      <c r="W22" s="77">
        <f>IF(V22-$B22/'Project with State aid'!$D$11&gt;0, V22-$B22/'Project with State aid'!$D$11,0)</f>
        <v>0</v>
      </c>
      <c r="X22" s="77">
        <f>IF(W22-$B22/'Project with State aid'!$D$11&gt;0, W22-$B22/'Project with State aid'!$D$11,0)</f>
        <v>0</v>
      </c>
    </row>
    <row r="23" spans="1:24">
      <c r="A23" s="36">
        <f t="shared" si="0"/>
        <v>2041</v>
      </c>
      <c r="B23" s="76">
        <f>'Project with State aid'!W24 +'Project with State aid'!W43</f>
        <v>0</v>
      </c>
      <c r="C23" s="77"/>
      <c r="D23" s="77"/>
      <c r="E23" s="77"/>
      <c r="F23" s="77"/>
      <c r="G23" s="77"/>
      <c r="H23" s="77"/>
      <c r="I23" s="77"/>
      <c r="J23" s="77"/>
      <c r="K23" s="77"/>
      <c r="L23" s="77"/>
      <c r="M23" s="77"/>
      <c r="N23" s="77"/>
      <c r="O23" s="77"/>
      <c r="P23" s="77"/>
      <c r="Q23" s="77"/>
      <c r="R23" s="77"/>
      <c r="S23" s="77"/>
      <c r="T23" s="77"/>
      <c r="U23" s="77">
        <f>IF(B23-$B23/'Project with State aid'!$D$11&gt;0, B23-$B23/'Project with State aid'!$D$11,0)</f>
        <v>0</v>
      </c>
      <c r="V23" s="77">
        <f>IF(U23-$B23/'Project with State aid'!$D$11&gt;0, U23-$B23/'Project with State aid'!$D$11,0)</f>
        <v>0</v>
      </c>
      <c r="W23" s="77">
        <f>IF(V23-$B23/'Project with State aid'!$D$11&gt;0, V23-$B23/'Project with State aid'!$D$11,0)</f>
        <v>0</v>
      </c>
      <c r="X23" s="77">
        <f>IF(W23-$B23/'Project with State aid'!$D$11&gt;0, W23-$B23/'Project with State aid'!$D$11,0)</f>
        <v>0</v>
      </c>
    </row>
    <row r="24" spans="1:24">
      <c r="A24" s="36">
        <f t="shared" si="0"/>
        <v>2042</v>
      </c>
      <c r="B24" s="76">
        <f>'Project with State aid'!X24 +'Project with State aid'!X43</f>
        <v>0</v>
      </c>
      <c r="C24" s="77"/>
      <c r="D24" s="77"/>
      <c r="E24" s="77"/>
      <c r="F24" s="77"/>
      <c r="G24" s="77"/>
      <c r="H24" s="77"/>
      <c r="I24" s="77"/>
      <c r="J24" s="77"/>
      <c r="K24" s="77"/>
      <c r="L24" s="77"/>
      <c r="M24" s="77"/>
      <c r="N24" s="77"/>
      <c r="O24" s="77"/>
      <c r="P24" s="77"/>
      <c r="Q24" s="77"/>
      <c r="R24" s="77"/>
      <c r="S24" s="77"/>
      <c r="T24" s="77"/>
      <c r="U24" s="77"/>
      <c r="V24" s="77">
        <f>IF(B24-$B24/'Project with State aid'!$D$11&gt;0, B24-$B24/'Project with State aid'!$D$11,0)</f>
        <v>0</v>
      </c>
      <c r="W24" s="77">
        <f>IF(V24-$B24/'Project with State aid'!$D$11&gt;0, V24-$B24/'Project with State aid'!$D$11,0)</f>
        <v>0</v>
      </c>
      <c r="X24" s="77">
        <f>IF(W24-$B24/'Project with State aid'!$D$11&gt;0, W24-$B24/'Project with State aid'!$D$11,0)</f>
        <v>0</v>
      </c>
    </row>
    <row r="25" spans="1:24">
      <c r="A25" s="36">
        <f t="shared" si="0"/>
        <v>2043</v>
      </c>
      <c r="B25" s="76">
        <f>'Project with State aid'!Y24 +'Project with State aid'!Y43</f>
        <v>0</v>
      </c>
      <c r="C25" s="77"/>
      <c r="D25" s="77"/>
      <c r="E25" s="77"/>
      <c r="F25" s="77"/>
      <c r="G25" s="77"/>
      <c r="H25" s="77"/>
      <c r="I25" s="77"/>
      <c r="J25" s="77"/>
      <c r="K25" s="77"/>
      <c r="L25" s="77"/>
      <c r="M25" s="77"/>
      <c r="N25" s="77"/>
      <c r="O25" s="77"/>
      <c r="P25" s="77"/>
      <c r="Q25" s="77"/>
      <c r="R25" s="77"/>
      <c r="S25" s="77"/>
      <c r="T25" s="77"/>
      <c r="U25" s="77"/>
      <c r="V25" s="77"/>
      <c r="W25" s="77">
        <f>IF(B25-$B25/'Project with State aid'!$D$11&gt;0, B25-$B25/'Project with State aid'!$D$11,0)</f>
        <v>0</v>
      </c>
      <c r="X25" s="77">
        <f>IF(W25-$B25/'Project with State aid'!$D$11&gt;0, W25-$B25/'Project with State aid'!$D$11,0)</f>
        <v>0</v>
      </c>
    </row>
    <row r="26" spans="1:24" ht="15.75" thickBot="1">
      <c r="A26" s="36">
        <f>A25+1</f>
        <v>2044</v>
      </c>
      <c r="B26" s="78">
        <f>'Project with State aid'!Z24 +'Project with State aid'!Z43</f>
        <v>0</v>
      </c>
      <c r="C26" s="77"/>
      <c r="D26" s="77"/>
      <c r="E26" s="77"/>
      <c r="F26" s="77"/>
      <c r="G26" s="77"/>
      <c r="H26" s="77"/>
      <c r="I26" s="77"/>
      <c r="J26" s="77"/>
      <c r="K26" s="77"/>
      <c r="L26" s="77"/>
      <c r="M26" s="77"/>
      <c r="N26" s="77"/>
      <c r="O26" s="77"/>
      <c r="P26" s="77"/>
      <c r="Q26" s="77"/>
      <c r="R26" s="77"/>
      <c r="S26" s="77"/>
      <c r="T26" s="77"/>
      <c r="U26" s="77"/>
      <c r="V26" s="77"/>
      <c r="W26" s="77"/>
      <c r="X26" s="77">
        <f>IF(B26-$B26/'Project with State aid'!$D$11&gt;0, B26-$B26/'Project with State aid'!$D$11,0)</f>
        <v>0</v>
      </c>
    </row>
    <row r="27" spans="1:24" ht="15.75" thickBot="1">
      <c r="A27" s="36"/>
      <c r="B27" s="79" t="s">
        <v>37</v>
      </c>
      <c r="C27" s="80">
        <f>B5-C5</f>
        <v>0.20000000000000018</v>
      </c>
      <c r="D27" s="81">
        <f>B6+C5-SUM(D5:D6)</f>
        <v>0.45000000000000107</v>
      </c>
      <c r="E27" s="81">
        <f>B7+SUM(D5:D6)-SUM(E5:E7)</f>
        <v>0.75</v>
      </c>
      <c r="F27" s="81">
        <f>B8+SUM(E5:E7)-SUM(F5:F8)</f>
        <v>0.75</v>
      </c>
      <c r="G27" s="81">
        <f>B9+SUM(F5:F8)-SUM(G5:G9)</f>
        <v>0.75</v>
      </c>
      <c r="H27" s="81">
        <f>B10+SUM(G5:G9)-SUM(H5:H10)</f>
        <v>0.75</v>
      </c>
      <c r="I27" s="81">
        <f>B11+SUM(H5:H10)-SUM(I5:I11)</f>
        <v>0.75</v>
      </c>
      <c r="J27" s="81">
        <f>B12+SUM(I5:I11)-SUM(J5:J12)</f>
        <v>0.75</v>
      </c>
      <c r="K27" s="81">
        <f>B13+SUM(J5:J12)-SUM(K5:K13)</f>
        <v>0.75</v>
      </c>
      <c r="L27" s="81">
        <f>B14+SUM(K5:K13)-SUM(L5:L14)</f>
        <v>0.75</v>
      </c>
      <c r="M27" s="81">
        <f>B15+SUM(L5:L14)-SUM(M5:M15)</f>
        <v>0.74999999999999911</v>
      </c>
      <c r="N27" s="81">
        <f>B16+SUM(M5:M15)-SUM(N5:N16)</f>
        <v>0.75</v>
      </c>
      <c r="O27" s="81">
        <f>B17+SUM(N5:N16)-SUM(O5:O17)</f>
        <v>0.75</v>
      </c>
      <c r="P27" s="81">
        <f>B18+SUM(O5:O17)-SUM(P5:P18)</f>
        <v>0.75</v>
      </c>
      <c r="Q27" s="81">
        <f>B19+SUM(P5:P18)-SUM(Q5:Q19)</f>
        <v>0.74999999999999911</v>
      </c>
      <c r="R27" s="81">
        <f>B20+SUM(Q5:Q19)-SUM(R5:R20)</f>
        <v>0.75</v>
      </c>
      <c r="S27" s="81">
        <f>B21+SUM(R5:R20)-SUM(S5:S21)</f>
        <v>0.75000000000000044</v>
      </c>
      <c r="T27" s="81">
        <f>B22+SUM(S5:S21)-SUM(T5:T22)</f>
        <v>0.75</v>
      </c>
      <c r="U27" s="81">
        <f>B23+SUM(T5:T22)-SUM(U5:U23)</f>
        <v>0.75</v>
      </c>
      <c r="V27" s="81">
        <f>B24+SUM(U5:U23)-SUM(V5:V24)</f>
        <v>0.74999999999999889</v>
      </c>
      <c r="W27" s="81">
        <f>B25+SUM(V5:V24)-SUM(W5:W25)</f>
        <v>0.55000000000000004</v>
      </c>
      <c r="X27" s="81">
        <f>B26+SUM(W5:W25)-SUM(X5:X26)</f>
        <v>0.3</v>
      </c>
    </row>
  </sheetData>
  <sheetProtection algorithmName="SHA-512" hashValue="uVEeP1FsTwsSZCX9nUxpxV8u4QCFqXKf5R4NqzbDmZB+VLV9HAIscKXSHfSbtQT1TS0U62Dbu/dXZ6wtITJvaA==" saltValue="9nRSK58AVjff1uLpiuVezQ==" spinCount="100000" sheet="1" objects="1" scenarios="1"/>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BA55B-FB2E-4BE7-AA55-770C552ECBBE}">
  <dimension ref="A2:X27"/>
  <sheetViews>
    <sheetView zoomScale="90" zoomScaleNormal="90" workbookViewId="0">
      <selection activeCell="G22" sqref="G22"/>
    </sheetView>
  </sheetViews>
  <sheetFormatPr defaultRowHeight="15"/>
  <cols>
    <col min="1" max="1" width="16.42578125" bestFit="1" customWidth="1"/>
    <col min="2" max="2" width="12.7109375" customWidth="1"/>
  </cols>
  <sheetData>
    <row r="2" spans="1:24">
      <c r="B2" s="82"/>
    </row>
    <row r="3" spans="1:24" ht="15.75" thickBot="1"/>
    <row r="4" spans="1:24" ht="30">
      <c r="B4" s="150" t="s">
        <v>36</v>
      </c>
      <c r="C4" s="52">
        <v>2023</v>
      </c>
      <c r="D4" s="52">
        <v>2024</v>
      </c>
      <c r="E4" s="52">
        <v>2025</v>
      </c>
      <c r="F4" s="52">
        <v>2026</v>
      </c>
      <c r="G4" s="52">
        <v>2027</v>
      </c>
      <c r="H4" s="52">
        <v>2028</v>
      </c>
      <c r="I4" s="52">
        <v>2029</v>
      </c>
      <c r="J4" s="52">
        <v>2030</v>
      </c>
      <c r="K4" s="52">
        <v>2031</v>
      </c>
      <c r="L4" s="52">
        <v>2032</v>
      </c>
      <c r="M4" s="52">
        <v>2033</v>
      </c>
      <c r="N4" s="52">
        <v>2034</v>
      </c>
      <c r="O4" s="52">
        <v>2035</v>
      </c>
      <c r="P4" s="52">
        <v>2036</v>
      </c>
      <c r="Q4" s="52">
        <v>2037</v>
      </c>
      <c r="R4" s="52">
        <v>2038</v>
      </c>
      <c r="S4" s="52">
        <v>2039</v>
      </c>
      <c r="T4" s="52">
        <v>2040</v>
      </c>
      <c r="U4" s="52">
        <v>2041</v>
      </c>
      <c r="V4" s="52">
        <v>2042</v>
      </c>
      <c r="W4" s="52">
        <v>2043</v>
      </c>
      <c r="X4" s="52">
        <v>2044</v>
      </c>
    </row>
    <row r="5" spans="1:24">
      <c r="A5" s="36">
        <v>2023</v>
      </c>
      <c r="B5" s="76">
        <f>'Project with State aid'!E20 + 'Project with State aid'!E39</f>
        <v>7</v>
      </c>
      <c r="C5" s="77">
        <f>IF(B5-$B5/'Project with State aid'!$D$10&gt;0, B5-$B5/'Project with State aid'!$D$10,0)</f>
        <v>6.125</v>
      </c>
      <c r="D5" s="77">
        <f>IF(C5-$B5/'Project with State aid'!$D$10&gt;0, C5-$B5/'Project with State aid'!$D$10,0)</f>
        <v>5.25</v>
      </c>
      <c r="E5" s="77">
        <f>IF(D5-$B5/'Project with State aid'!$D$10&gt;0, D5-$B5/'Project with State aid'!$D$10,0)</f>
        <v>4.375</v>
      </c>
      <c r="F5" s="77">
        <f>IF(E5-$B5/'Project with State aid'!$D$10&gt;0, E5-$B5/'Project with State aid'!$D$10,0)</f>
        <v>3.5</v>
      </c>
      <c r="G5" s="77">
        <f>IF(F5-$B5/'Project with State aid'!$D$10&gt;0, F5-$B5/'Project with State aid'!$D$10,0)</f>
        <v>2.625</v>
      </c>
      <c r="H5" s="77">
        <f>IF(G5-$B5/'Project with State aid'!$D$10&gt;0, G5-$B5/'Project with State aid'!$D$10,0)</f>
        <v>1.75</v>
      </c>
      <c r="I5" s="77">
        <f>IF(H5-$B5/'Project with State aid'!$D$10&gt;0, H5-$B5/'Project with State aid'!$D$10,0)</f>
        <v>0.875</v>
      </c>
      <c r="J5" s="77">
        <f>IF(I5-$B5/'Project with State aid'!$D$10&gt;0, I5-$B5/'Project with State aid'!$D$10,0)</f>
        <v>0</v>
      </c>
      <c r="K5" s="77">
        <f>IF(J5-$B5/'Project with State aid'!$D$10&gt;0, J5-$B5/'Project with State aid'!$D$10,0)</f>
        <v>0</v>
      </c>
      <c r="L5" s="77">
        <f>IF(K5-$B5/'Project with State aid'!$D$10&gt;0, K5-$B5/'Project with State aid'!$D$10,0)</f>
        <v>0</v>
      </c>
      <c r="M5" s="77">
        <f>IF(L5-$B5/'Project with State aid'!$D$10&gt;0, L5-$B5/'Project with State aid'!$D$10,0)</f>
        <v>0</v>
      </c>
      <c r="N5" s="77">
        <f>IF(M5-$B5/'Project with State aid'!$D$10&gt;0, M5-$B5/'Project with State aid'!$D$10,0)</f>
        <v>0</v>
      </c>
      <c r="O5" s="77">
        <f>IF(N5-$B5/'Project with State aid'!$D$10&gt;0, N5-$B5/'Project with State aid'!$D$10,0)</f>
        <v>0</v>
      </c>
      <c r="P5" s="77">
        <f>IF(O5-$B5/'Project with State aid'!$D$10&gt;0, O5-$B5/'Project with State aid'!$D$10,0)</f>
        <v>0</v>
      </c>
      <c r="Q5" s="77">
        <f>IF(P5-$B5/'Project with State aid'!$D$10&gt;0, P5-$B5/'Project with State aid'!$D$10,0)</f>
        <v>0</v>
      </c>
      <c r="R5" s="77">
        <f>IF(Q5-$B5/'Project with State aid'!$D$10&gt;0, Q5-$B5/'Project with State aid'!$D$10,0)</f>
        <v>0</v>
      </c>
      <c r="S5" s="77">
        <f>IF(R5-$B5/'Project with State aid'!$D$10&gt;0, R5-$B5/'Project with State aid'!$D$10,0)</f>
        <v>0</v>
      </c>
      <c r="T5" s="77">
        <f>IF(S5-$B5/'Project with State aid'!$D$10&gt;0, S5-$B5/'Project with State aid'!$D$10,0)</f>
        <v>0</v>
      </c>
      <c r="U5" s="77">
        <f>IF(T5-$B5/'Project with State aid'!$D$10&gt;0, T5-$B5/'Project with State aid'!$D$10,0)</f>
        <v>0</v>
      </c>
      <c r="V5" s="77">
        <f>IF(U5-$B5/'Project with State aid'!$D$10&gt;0, U5-$B5/'Project with State aid'!$D$10,0)</f>
        <v>0</v>
      </c>
      <c r="W5" s="77">
        <f>IF(V5-$B5/'Project with State aid'!$D$10&gt;0, V5-$B5/'Project with State aid'!$D$10,0)</f>
        <v>0</v>
      </c>
      <c r="X5" s="77">
        <f>IF(W5-$B5/'Project with State aid'!$D$10&gt;0, W5-$B5/'Project with State aid'!$D$10,0)</f>
        <v>0</v>
      </c>
    </row>
    <row r="6" spans="1:24">
      <c r="A6" s="36">
        <f>A5+1</f>
        <v>2024</v>
      </c>
      <c r="B6" s="76">
        <f>'Project with State aid'!F20 +'Project with State aid'!F39</f>
        <v>0</v>
      </c>
      <c r="C6" s="77"/>
      <c r="D6" s="77">
        <f>IF(B6-$B6/'Project with State aid'!$D$10&gt;0, B6-$B6/'Project with State aid'!$D$10,0)</f>
        <v>0</v>
      </c>
      <c r="E6" s="77">
        <f>IF(D6-$B6/'Project with State aid'!$D$10&gt;0, D6-$B6/'Project with State aid'!$D$10,0)</f>
        <v>0</v>
      </c>
      <c r="F6" s="77">
        <f>IF(E6-$B6/'Project with State aid'!$D$10&gt;0, E6-$B6/'Project with State aid'!$D$10,0)</f>
        <v>0</v>
      </c>
      <c r="G6" s="77">
        <f>IF(F6-$B6/'Project with State aid'!$D$10&gt;0, F6-$B6/'Project with State aid'!$D$10,0)</f>
        <v>0</v>
      </c>
      <c r="H6" s="77">
        <f>IF(G6-$B6/'Project with State aid'!$D$10&gt;0, G6-$B6/'Project with State aid'!$D$10,0)</f>
        <v>0</v>
      </c>
      <c r="I6" s="77">
        <f>IF(H6-$B6/'Project with State aid'!$D$10&gt;0, H6-$B6/'Project with State aid'!$D$10,0)</f>
        <v>0</v>
      </c>
      <c r="J6" s="77">
        <f>IF(I6-$B6/'Project with State aid'!$D$10&gt;0, I6-$B6/'Project with State aid'!$D$10,0)</f>
        <v>0</v>
      </c>
      <c r="K6" s="77">
        <f>IF(J6-$B6/'Project with State aid'!$D$10&gt;0, J6-$B6/'Project with State aid'!$D$10,0)</f>
        <v>0</v>
      </c>
      <c r="L6" s="77">
        <f>IF(K6-$B6/'Project with State aid'!$D$10&gt;0, K6-$B6/'Project with State aid'!$D$10,0)</f>
        <v>0</v>
      </c>
      <c r="M6" s="77">
        <f>IF(L6-$B6/'Project with State aid'!$D$10&gt;0, L6-$B6/'Project with State aid'!$D$10,0)</f>
        <v>0</v>
      </c>
      <c r="N6" s="77">
        <f>IF(M6-$B6/'Project with State aid'!$D$10&gt;0, M6-$B6/'Project with State aid'!$D$10,0)</f>
        <v>0</v>
      </c>
      <c r="O6" s="77">
        <f>IF(N6-$B6/'Project with State aid'!$D$10&gt;0, N6-$B6/'Project with State aid'!$D$10,0)</f>
        <v>0</v>
      </c>
      <c r="P6" s="77">
        <f>IF(O6-$B6/'Project with State aid'!$D$10&gt;0, O6-$B6/'Project with State aid'!$D$10,0)</f>
        <v>0</v>
      </c>
      <c r="Q6" s="77">
        <f>IF(P6-$B6/'Project with State aid'!$D$10&gt;0, P6-$B6/'Project with State aid'!$D$10,0)</f>
        <v>0</v>
      </c>
      <c r="R6" s="77">
        <f>IF(Q6-$B6/'Project with State aid'!$D$10&gt;0, Q6-$B6/'Project with State aid'!$D$10,0)</f>
        <v>0</v>
      </c>
      <c r="S6" s="77">
        <f>IF(R6-$B6/'Project with State aid'!$D$10&gt;0, R6-$B6/'Project with State aid'!$D$10,0)</f>
        <v>0</v>
      </c>
      <c r="T6" s="77">
        <f>IF(S6-$B6/'Project with State aid'!$D$10&gt;0, S6-$B6/'Project with State aid'!$D$10,0)</f>
        <v>0</v>
      </c>
      <c r="U6" s="77">
        <f>IF(T6-$B6/'Project with State aid'!$D$10&gt;0, T6-$B6/'Project with State aid'!$D$10,0)</f>
        <v>0</v>
      </c>
      <c r="V6" s="77">
        <f>IF(U6-$B6/'Project with State aid'!$D$10&gt;0, U6-$B6/'Project with State aid'!$D$10,0)</f>
        <v>0</v>
      </c>
      <c r="W6" s="77">
        <f>IF(V6-$B6/'Project with State aid'!$D$10&gt;0, V6-$B6/'Project with State aid'!$D$10,0)</f>
        <v>0</v>
      </c>
      <c r="X6" s="77">
        <f>IF(W6-$B6/'Project with State aid'!$D$10&gt;0, W6-$B6/'Project with State aid'!$D$10,0)</f>
        <v>0</v>
      </c>
    </row>
    <row r="7" spans="1:24">
      <c r="A7" s="36">
        <f t="shared" ref="A7:A26" si="0">A6+1</f>
        <v>2025</v>
      </c>
      <c r="B7" s="76">
        <f>'Project with State aid'!G20 +'Project with State aid'!G39</f>
        <v>0</v>
      </c>
      <c r="C7" s="77"/>
      <c r="D7" s="77"/>
      <c r="E7" s="77">
        <f>IF(B7-$B7/'Project with State aid'!$D$10&gt;0, B7-$B7/'Project with State aid'!$D$10,0)</f>
        <v>0</v>
      </c>
      <c r="F7" s="77">
        <f>IF(E7-$B7/'Project with State aid'!$D$10&gt;0, E7-$B7/'Project with State aid'!$D$10,0)</f>
        <v>0</v>
      </c>
      <c r="G7" s="77">
        <f>IF(F7-$B7/'Project with State aid'!$D$10&gt;0, F7-$B7/'Project with State aid'!$D$10,0)</f>
        <v>0</v>
      </c>
      <c r="H7" s="77">
        <f>IF(G7-$B7/'Project with State aid'!$D$10&gt;0, G7-$B7/'Project with State aid'!$D$10,0)</f>
        <v>0</v>
      </c>
      <c r="I7" s="77">
        <f>IF(H7-$B7/'Project with State aid'!$D$10&gt;0, H7-$B7/'Project with State aid'!$D$10,0)</f>
        <v>0</v>
      </c>
      <c r="J7" s="77">
        <f>IF(I7-$B7/'Project with State aid'!$D$10&gt;0, I7-$B7/'Project with State aid'!$D$10,0)</f>
        <v>0</v>
      </c>
      <c r="K7" s="77">
        <f>IF(J7-$B7/'Project with State aid'!$D$10&gt;0, J7-$B7/'Project with State aid'!$D$10,0)</f>
        <v>0</v>
      </c>
      <c r="L7" s="77">
        <f>IF(K7-$B7/'Project with State aid'!$D$10&gt;0, K7-$B7/'Project with State aid'!$D$10,0)</f>
        <v>0</v>
      </c>
      <c r="M7" s="77">
        <f>IF(L7-$B7/'Project with State aid'!$D$10&gt;0, L7-$B7/'Project with State aid'!$D$10,0)</f>
        <v>0</v>
      </c>
      <c r="N7" s="77">
        <f>IF(M7-$B7/'Project with State aid'!$D$10&gt;0, M7-$B7/'Project with State aid'!$D$10,0)</f>
        <v>0</v>
      </c>
      <c r="O7" s="77">
        <f>IF(N7-$B7/'Project with State aid'!$D$10&gt;0, N7-$B7/'Project with State aid'!$D$10,0)</f>
        <v>0</v>
      </c>
      <c r="P7" s="77">
        <f>IF(O7-$B7/'Project with State aid'!$D$10&gt;0, O7-$B7/'Project with State aid'!$D$10,0)</f>
        <v>0</v>
      </c>
      <c r="Q7" s="77">
        <f>IF(P7-$B7/'Project with State aid'!$D$10&gt;0, P7-$B7/'Project with State aid'!$D$10,0)</f>
        <v>0</v>
      </c>
      <c r="R7" s="77">
        <f>IF(Q7-$B7/'Project with State aid'!$D$10&gt;0, Q7-$B7/'Project with State aid'!$D$10,0)</f>
        <v>0</v>
      </c>
      <c r="S7" s="77">
        <f>IF(R7-$B7/'Project with State aid'!$D$10&gt;0, R7-$B7/'Project with State aid'!$D$10,0)</f>
        <v>0</v>
      </c>
      <c r="T7" s="77">
        <f>IF(S7-$B7/'Project with State aid'!$D$10&gt;0, S7-$B7/'Project with State aid'!$D$10,0)</f>
        <v>0</v>
      </c>
      <c r="U7" s="77">
        <f>IF(T7-$B7/'Project with State aid'!$D$10&gt;0, T7-$B7/'Project with State aid'!$D$10,0)</f>
        <v>0</v>
      </c>
      <c r="V7" s="77">
        <f>IF(U7-$B7/'Project with State aid'!$D$10&gt;0, U7-$B7/'Project with State aid'!$D$10,0)</f>
        <v>0</v>
      </c>
      <c r="W7" s="77">
        <f>IF(V7-$B7/'Project with State aid'!$D$10&gt;0, V7-$B7/'Project with State aid'!$D$10,0)</f>
        <v>0</v>
      </c>
      <c r="X7" s="77">
        <f>IF(W7-$B7/'Project with State aid'!$D$10&gt;0, W7-$B7/'Project with State aid'!$D$10,0)</f>
        <v>0</v>
      </c>
    </row>
    <row r="8" spans="1:24">
      <c r="A8" s="36">
        <f t="shared" si="0"/>
        <v>2026</v>
      </c>
      <c r="B8" s="76">
        <f>'Project with State aid'!H20 +'Project with State aid'!H39</f>
        <v>0</v>
      </c>
      <c r="C8" s="77"/>
      <c r="D8" s="77"/>
      <c r="E8" s="77"/>
      <c r="F8" s="77">
        <f>IF(B8-$B8/'Project with State aid'!$D$10&gt;0, B8-$B8/'Project with State aid'!$D$10,0)</f>
        <v>0</v>
      </c>
      <c r="G8" s="77">
        <f>IF(F8-$B8/'Project with State aid'!$D$10&gt;0, F8-$B8/'Project with State aid'!$D$10,0)</f>
        <v>0</v>
      </c>
      <c r="H8" s="77">
        <f>IF(G8-$B8/'Project with State aid'!$D$10&gt;0, G8-$B8/'Project with State aid'!$D$10,0)</f>
        <v>0</v>
      </c>
      <c r="I8" s="77">
        <f>IF(H8-$B8/'Project with State aid'!$D$10&gt;0, H8-$B8/'Project with State aid'!$D$10,0)</f>
        <v>0</v>
      </c>
      <c r="J8" s="77">
        <f>IF(I8-$B8/'Project with State aid'!$D$10&gt;0, I8-$B8/'Project with State aid'!$D$10,0)</f>
        <v>0</v>
      </c>
      <c r="K8" s="77">
        <f>IF(J8-$B8/'Project with State aid'!$D$10&gt;0, J8-$B8/'Project with State aid'!$D$10,0)</f>
        <v>0</v>
      </c>
      <c r="L8" s="77">
        <f>IF(K8-$B8/'Project with State aid'!$D$10&gt;0, K8-$B8/'Project with State aid'!$D$10,0)</f>
        <v>0</v>
      </c>
      <c r="M8" s="77">
        <f>IF(L8-$B8/'Project with State aid'!$D$10&gt;0, L8-$B8/'Project with State aid'!$D$10,0)</f>
        <v>0</v>
      </c>
      <c r="N8" s="77">
        <f>IF(M8-$B8/'Project with State aid'!$D$10&gt;0, M8-$B8/'Project with State aid'!$D$10,0)</f>
        <v>0</v>
      </c>
      <c r="O8" s="77">
        <f>IF(N8-$B8/'Project with State aid'!$D$10&gt;0, N8-$B8/'Project with State aid'!$D$10,0)</f>
        <v>0</v>
      </c>
      <c r="P8" s="77">
        <f>IF(O8-$B8/'Project with State aid'!$D$10&gt;0, O8-$B8/'Project with State aid'!$D$10,0)</f>
        <v>0</v>
      </c>
      <c r="Q8" s="77">
        <f>IF(P8-$B8/'Project with State aid'!$D$10&gt;0, P8-$B8/'Project with State aid'!$D$10,0)</f>
        <v>0</v>
      </c>
      <c r="R8" s="77">
        <f>IF(Q8-$B8/'Project with State aid'!$D$10&gt;0, Q8-$B8/'Project with State aid'!$D$10,0)</f>
        <v>0</v>
      </c>
      <c r="S8" s="77">
        <f>IF(R8-$B8/'Project with State aid'!$D$10&gt;0, R8-$B8/'Project with State aid'!$D$10,0)</f>
        <v>0</v>
      </c>
      <c r="T8" s="77">
        <f>IF(S8-$B8/'Project with State aid'!$D$10&gt;0, S8-$B8/'Project with State aid'!$D$10,0)</f>
        <v>0</v>
      </c>
      <c r="U8" s="77">
        <f>IF(T8-$B8/'Project with State aid'!$D$10&gt;0, T8-$B8/'Project with State aid'!$D$10,0)</f>
        <v>0</v>
      </c>
      <c r="V8" s="77">
        <f>IF(U8-$B8/'Project with State aid'!$D$10&gt;0, U8-$B8/'Project with State aid'!$D$10,0)</f>
        <v>0</v>
      </c>
      <c r="W8" s="77">
        <f>IF(V8-$B8/'Project with State aid'!$D$10&gt;0, V8-$B8/'Project with State aid'!$D$10,0)</f>
        <v>0</v>
      </c>
      <c r="X8" s="77">
        <f>IF(W8-$B8/'Project with State aid'!$D$10&gt;0, W8-$B8/'Project with State aid'!$D$10,0)</f>
        <v>0</v>
      </c>
    </row>
    <row r="9" spans="1:24">
      <c r="A9" s="36">
        <f t="shared" si="0"/>
        <v>2027</v>
      </c>
      <c r="B9" s="76">
        <f>'Project with State aid'!I20 +'Project with State aid'!I39</f>
        <v>0</v>
      </c>
      <c r="C9" s="77"/>
      <c r="D9" s="77"/>
      <c r="E9" s="77"/>
      <c r="F9" s="77"/>
      <c r="G9" s="77">
        <f>IF(B9-$B9/'Project with State aid'!$D$10&gt;0, B9-$B9/'Project with State aid'!$D$10,0)</f>
        <v>0</v>
      </c>
      <c r="H9" s="77">
        <f>IF(G9-$B9/'Project with State aid'!$D$10&gt;0, G9-$B9/'Project with State aid'!$D$10,0)</f>
        <v>0</v>
      </c>
      <c r="I9" s="77">
        <f>IF(H9-$B9/'Project with State aid'!$D$10&gt;0, H9-$B9/'Project with State aid'!$D$10,0)</f>
        <v>0</v>
      </c>
      <c r="J9" s="77">
        <f>IF(I9-$B9/'Project with State aid'!$D$10&gt;0, I9-$B9/'Project with State aid'!$D$10,0)</f>
        <v>0</v>
      </c>
      <c r="K9" s="77">
        <f>IF(J9-$B9/'Project with State aid'!$D$10&gt;0, J9-$B9/'Project with State aid'!$D$10,0)</f>
        <v>0</v>
      </c>
      <c r="L9" s="77">
        <f>IF(K9-$B9/'Project with State aid'!$D$10&gt;0, K9-$B9/'Project with State aid'!$D$10,0)</f>
        <v>0</v>
      </c>
      <c r="M9" s="77">
        <f>IF(L9-$B9/'Project with State aid'!$D$10&gt;0, L9-$B9/'Project with State aid'!$D$10,0)</f>
        <v>0</v>
      </c>
      <c r="N9" s="77">
        <f>IF(M9-$B9/'Project with State aid'!$D$10&gt;0, M9-$B9/'Project with State aid'!$D$10,0)</f>
        <v>0</v>
      </c>
      <c r="O9" s="77">
        <f>IF(N9-$B9/'Project with State aid'!$D$10&gt;0, N9-$B9/'Project with State aid'!$D$10,0)</f>
        <v>0</v>
      </c>
      <c r="P9" s="77">
        <f>IF(O9-$B9/'Project with State aid'!$D$10&gt;0, O9-$B9/'Project with State aid'!$D$10,0)</f>
        <v>0</v>
      </c>
      <c r="Q9" s="77">
        <f>IF(P9-$B9/'Project with State aid'!$D$10&gt;0, P9-$B9/'Project with State aid'!$D$10,0)</f>
        <v>0</v>
      </c>
      <c r="R9" s="77">
        <f>IF(Q9-$B9/'Project with State aid'!$D$10&gt;0, Q9-$B9/'Project with State aid'!$D$10,0)</f>
        <v>0</v>
      </c>
      <c r="S9" s="77">
        <f>IF(R9-$B9/'Project with State aid'!$D$10&gt;0, R9-$B9/'Project with State aid'!$D$10,0)</f>
        <v>0</v>
      </c>
      <c r="T9" s="77">
        <f>IF(S9-$B9/'Project with State aid'!$D$10&gt;0, S9-$B9/'Project with State aid'!$D$10,0)</f>
        <v>0</v>
      </c>
      <c r="U9" s="77">
        <f>IF(T9-$B9/'Project with State aid'!$D$10&gt;0, T9-$B9/'Project with State aid'!$D$10,0)</f>
        <v>0</v>
      </c>
      <c r="V9" s="77">
        <f>IF(U9-$B9/'Project with State aid'!$D$10&gt;0, U9-$B9/'Project with State aid'!$D$10,0)</f>
        <v>0</v>
      </c>
      <c r="W9" s="77">
        <f>IF(V9-$B9/'Project with State aid'!$D$10&gt;0, V9-$B9/'Project with State aid'!$D$10,0)</f>
        <v>0</v>
      </c>
      <c r="X9" s="77">
        <f>IF(W9-$B9/'Project with State aid'!$D$10&gt;0, W9-$B9/'Project with State aid'!$D$10,0)</f>
        <v>0</v>
      </c>
    </row>
    <row r="10" spans="1:24">
      <c r="A10" s="36">
        <f t="shared" si="0"/>
        <v>2028</v>
      </c>
      <c r="B10" s="76">
        <f>'Project with State aid'!J20 +'Project with State aid'!J39</f>
        <v>0</v>
      </c>
      <c r="C10" s="77"/>
      <c r="D10" s="77"/>
      <c r="E10" s="77"/>
      <c r="F10" s="77"/>
      <c r="G10" s="77"/>
      <c r="H10" s="77">
        <f>IF(B10-$B10/'Project with State aid'!$D$10&gt;0, B10-$B10/'Project with State aid'!$D$10,0)</f>
        <v>0</v>
      </c>
      <c r="I10" s="77">
        <f>IF(H10-$B10/'Project with State aid'!$D$10&gt;0, H10-$B10/'Project with State aid'!$D$10,0)</f>
        <v>0</v>
      </c>
      <c r="J10" s="77">
        <f>IF(I10-$B10/'Project with State aid'!$D$10&gt;0, I10-$B10/'Project with State aid'!$D$10,0)</f>
        <v>0</v>
      </c>
      <c r="K10" s="77">
        <f>IF(J10-$B10/'Project with State aid'!$D$10&gt;0, J10-$B10/'Project with State aid'!$D$10,0)</f>
        <v>0</v>
      </c>
      <c r="L10" s="77">
        <f>IF(K10-$B10/'Project with State aid'!$D$10&gt;0, K10-$B10/'Project with State aid'!$D$10,0)</f>
        <v>0</v>
      </c>
      <c r="M10" s="77">
        <f>IF(L10-$B10/'Project with State aid'!$D$10&gt;0, L10-$B10/'Project with State aid'!$D$10,0)</f>
        <v>0</v>
      </c>
      <c r="N10" s="77">
        <f>IF(M10-$B10/'Project with State aid'!$D$10&gt;0, M10-$B10/'Project with State aid'!$D$10,0)</f>
        <v>0</v>
      </c>
      <c r="O10" s="77">
        <f>IF(N10-$B10/'Project with State aid'!$D$10&gt;0, N10-$B10/'Project with State aid'!$D$10,0)</f>
        <v>0</v>
      </c>
      <c r="P10" s="77">
        <f>IF(O10-$B10/'Project with State aid'!$D$10&gt;0, O10-$B10/'Project with State aid'!$D$10,0)</f>
        <v>0</v>
      </c>
      <c r="Q10" s="77">
        <f>IF(P10-$B10/'Project with State aid'!$D$10&gt;0, P10-$B10/'Project with State aid'!$D$10,0)</f>
        <v>0</v>
      </c>
      <c r="R10" s="77">
        <f>IF(Q10-$B10/'Project with State aid'!$D$10&gt;0, Q10-$B10/'Project with State aid'!$D$10,0)</f>
        <v>0</v>
      </c>
      <c r="S10" s="77">
        <f>IF(R10-$B10/'Project with State aid'!$D$10&gt;0, R10-$B10/'Project with State aid'!$D$10,0)</f>
        <v>0</v>
      </c>
      <c r="T10" s="77">
        <f>IF(S10-$B10/'Project with State aid'!$D$10&gt;0, S10-$B10/'Project with State aid'!$D$10,0)</f>
        <v>0</v>
      </c>
      <c r="U10" s="77">
        <f>IF(T10-$B10/'Project with State aid'!$D$10&gt;0, T10-$B10/'Project with State aid'!$D$10,0)</f>
        <v>0</v>
      </c>
      <c r="V10" s="77">
        <f>IF(U10-$B10/'Project with State aid'!$D$10&gt;0, U10-$B10/'Project with State aid'!$D$10,0)</f>
        <v>0</v>
      </c>
      <c r="W10" s="77">
        <f>IF(V10-$B10/'Project with State aid'!$D$10&gt;0, V10-$B10/'Project with State aid'!$D$10,0)</f>
        <v>0</v>
      </c>
      <c r="X10" s="77">
        <f>IF(W10-$B10/'Project with State aid'!$D$10&gt;0, W10-$B10/'Project with State aid'!$D$10,0)</f>
        <v>0</v>
      </c>
    </row>
    <row r="11" spans="1:24">
      <c r="A11" s="36">
        <f t="shared" si="0"/>
        <v>2029</v>
      </c>
      <c r="B11" s="76">
        <f>'Project with State aid'!K20 +'Project with State aid'!K39</f>
        <v>0</v>
      </c>
      <c r="C11" s="77"/>
      <c r="D11" s="77"/>
      <c r="E11" s="77"/>
      <c r="F11" s="77"/>
      <c r="G11" s="77"/>
      <c r="H11" s="77"/>
      <c r="I11" s="77">
        <f>IF(B11-$B11/'Project with State aid'!$D$10&gt;0, B11-$B11/'Project with State aid'!$D$10,0)</f>
        <v>0</v>
      </c>
      <c r="J11" s="77">
        <f>IF(I11-$B11/'Project with State aid'!$D$10&gt;0, I11-$B11/'Project with State aid'!$D$10,0)</f>
        <v>0</v>
      </c>
      <c r="K11" s="77">
        <f>IF(J11-$B11/'Project with State aid'!$D$10&gt;0, J11-$B11/'Project with State aid'!$D$10,0)</f>
        <v>0</v>
      </c>
      <c r="L11" s="77">
        <f>IF(K11-$B11/'Project with State aid'!$D$10&gt;0, K11-$B11/'Project with State aid'!$D$10,0)</f>
        <v>0</v>
      </c>
      <c r="M11" s="77">
        <f>IF(L11-$B11/'Project with State aid'!$D$10&gt;0, L11-$B11/'Project with State aid'!$D$10,0)</f>
        <v>0</v>
      </c>
      <c r="N11" s="77">
        <f>IF(M11-$B11/'Project with State aid'!$D$10&gt;0, M11-$B11/'Project with State aid'!$D$10,0)</f>
        <v>0</v>
      </c>
      <c r="O11" s="77">
        <f>IF(N11-$B11/'Project with State aid'!$D$10&gt;0, N11-$B11/'Project with State aid'!$D$10,0)</f>
        <v>0</v>
      </c>
      <c r="P11" s="77">
        <f>IF(O11-$B11/'Project with State aid'!$D$10&gt;0, O11-$B11/'Project with State aid'!$D$10,0)</f>
        <v>0</v>
      </c>
      <c r="Q11" s="77">
        <f>IF(P11-$B11/'Project with State aid'!$D$10&gt;0, P11-$B11/'Project with State aid'!$D$10,0)</f>
        <v>0</v>
      </c>
      <c r="R11" s="77">
        <f>IF(Q11-$B11/'Project with State aid'!$D$10&gt;0, Q11-$B11/'Project with State aid'!$D$10,0)</f>
        <v>0</v>
      </c>
      <c r="S11" s="77">
        <f>IF(R11-$B11/'Project with State aid'!$D$10&gt;0, R11-$B11/'Project with State aid'!$D$10,0)</f>
        <v>0</v>
      </c>
      <c r="T11" s="77">
        <f>IF(S11-$B11/'Project with State aid'!$D$10&gt;0, S11-$B11/'Project with State aid'!$D$10,0)</f>
        <v>0</v>
      </c>
      <c r="U11" s="77">
        <f>IF(T11-$B11/'Project with State aid'!$D$10&gt;0, T11-$B11/'Project with State aid'!$D$10,0)</f>
        <v>0</v>
      </c>
      <c r="V11" s="77">
        <f>IF(U11-$B11/'Project with State aid'!$D$10&gt;0, U11-$B11/'Project with State aid'!$D$10,0)</f>
        <v>0</v>
      </c>
      <c r="W11" s="77">
        <f>IF(V11-$B11/'Project with State aid'!$D$10&gt;0, V11-$B11/'Project with State aid'!$D$10,0)</f>
        <v>0</v>
      </c>
      <c r="X11" s="77">
        <f>IF(W11-$B11/'Project with State aid'!$D$10&gt;0, W11-$B11/'Project with State aid'!$D$10,0)</f>
        <v>0</v>
      </c>
    </row>
    <row r="12" spans="1:24">
      <c r="A12" s="36">
        <f t="shared" si="0"/>
        <v>2030</v>
      </c>
      <c r="B12" s="76">
        <f>'Project with State aid'!L20 +'Project with State aid'!L39</f>
        <v>0</v>
      </c>
      <c r="C12" s="77"/>
      <c r="D12" s="77"/>
      <c r="E12" s="77"/>
      <c r="F12" s="77"/>
      <c r="G12" s="77"/>
      <c r="H12" s="77"/>
      <c r="I12" s="77"/>
      <c r="J12" s="77">
        <f>IF(B12-$B12/'Project with State aid'!$D$10&gt;0, B12-$B12/'Project with State aid'!$D$10,0)</f>
        <v>0</v>
      </c>
      <c r="K12" s="77">
        <f>IF(J12-$B12/'Project with State aid'!$D$10&gt;0, J12-$B12/'Project with State aid'!$D$10,0)</f>
        <v>0</v>
      </c>
      <c r="L12" s="77">
        <f>IF(K12-$B12/'Project with State aid'!$D$10&gt;0, K12-$B12/'Project with State aid'!$D$10,0)</f>
        <v>0</v>
      </c>
      <c r="M12" s="77">
        <f>IF(L12-$B12/'Project with State aid'!$D$10&gt;0, L12-$B12/'Project with State aid'!$D$10,0)</f>
        <v>0</v>
      </c>
      <c r="N12" s="77">
        <f>IF(M12-$B12/'Project with State aid'!$D$10&gt;0, M12-$B12/'Project with State aid'!$D$10,0)</f>
        <v>0</v>
      </c>
      <c r="O12" s="77">
        <f>IF(N12-$B12/'Project with State aid'!$D$10&gt;0, N12-$B12/'Project with State aid'!$D$10,0)</f>
        <v>0</v>
      </c>
      <c r="P12" s="77">
        <f>IF(O12-$B12/'Project with State aid'!$D$10&gt;0, O12-$B12/'Project with State aid'!$D$10,0)</f>
        <v>0</v>
      </c>
      <c r="Q12" s="77">
        <f>IF(P12-$B12/'Project with State aid'!$D$10&gt;0, P12-$B12/'Project with State aid'!$D$10,0)</f>
        <v>0</v>
      </c>
      <c r="R12" s="77">
        <f>IF(Q12-$B12/'Project with State aid'!$D$10&gt;0, Q12-$B12/'Project with State aid'!$D$10,0)</f>
        <v>0</v>
      </c>
      <c r="S12" s="77">
        <f>IF(R12-$B12/'Project with State aid'!$D$10&gt;0, R12-$B12/'Project with State aid'!$D$10,0)</f>
        <v>0</v>
      </c>
      <c r="T12" s="77">
        <f>IF(S12-$B12/'Project with State aid'!$D$10&gt;0, S12-$B12/'Project with State aid'!$D$10,0)</f>
        <v>0</v>
      </c>
      <c r="U12" s="77">
        <f>IF(T12-$B12/'Project with State aid'!$D$10&gt;0, T12-$B12/'Project with State aid'!$D$10,0)</f>
        <v>0</v>
      </c>
      <c r="V12" s="77">
        <f>IF(U12-$B12/'Project with State aid'!$D$10&gt;0, U12-$B12/'Project with State aid'!$D$10,0)</f>
        <v>0</v>
      </c>
      <c r="W12" s="77">
        <f>IF(V12-$B12/'Project with State aid'!$D$10&gt;0, V12-$B12/'Project with State aid'!$D$10,0)</f>
        <v>0</v>
      </c>
      <c r="X12" s="77">
        <f>IF(W12-$B12/'Project with State aid'!$D$10&gt;0, W12-$B12/'Project with State aid'!$D$10,0)</f>
        <v>0</v>
      </c>
    </row>
    <row r="13" spans="1:24">
      <c r="A13" s="36">
        <f t="shared" si="0"/>
        <v>2031</v>
      </c>
      <c r="B13" s="76">
        <f>'Project with State aid'!M20 +'Project with State aid'!M39</f>
        <v>0</v>
      </c>
      <c r="C13" s="77"/>
      <c r="D13" s="77"/>
      <c r="E13" s="77"/>
      <c r="F13" s="77"/>
      <c r="G13" s="77"/>
      <c r="H13" s="77"/>
      <c r="I13" s="77"/>
      <c r="J13" s="77"/>
      <c r="K13" s="77">
        <f>IF(B13-$B13/'Project with State aid'!$D$10&gt;0, B13-$B13/'Project with State aid'!$D$10,0)</f>
        <v>0</v>
      </c>
      <c r="L13" s="77">
        <f>IF(K13-$B13/'Project with State aid'!$D$10&gt;0, K13-$B13/'Project with State aid'!$D$10,0)</f>
        <v>0</v>
      </c>
      <c r="M13" s="77">
        <f>IF(L13-$B13/'Project with State aid'!$D$10&gt;0, L13-$B13/'Project with State aid'!$D$10,0)</f>
        <v>0</v>
      </c>
      <c r="N13" s="77">
        <f>IF(M13-$B13/'Project with State aid'!$D$10&gt;0, M13-$B13/'Project with State aid'!$D$10,0)</f>
        <v>0</v>
      </c>
      <c r="O13" s="77">
        <f>IF(N13-$B13/'Project with State aid'!$D$10&gt;0, N13-$B13/'Project with State aid'!$D$10,0)</f>
        <v>0</v>
      </c>
      <c r="P13" s="77">
        <f>IF(O13-$B13/'Project with State aid'!$D$10&gt;0, O13-$B13/'Project with State aid'!$D$10,0)</f>
        <v>0</v>
      </c>
      <c r="Q13" s="77">
        <f>IF(P13-$B13/'Project with State aid'!$D$10&gt;0, P13-$B13/'Project with State aid'!$D$10,0)</f>
        <v>0</v>
      </c>
      <c r="R13" s="77">
        <f>IF(Q13-$B13/'Project with State aid'!$D$10&gt;0, Q13-$B13/'Project with State aid'!$D$10,0)</f>
        <v>0</v>
      </c>
      <c r="S13" s="77">
        <f>IF(R13-$B13/'Project with State aid'!$D$10&gt;0, R13-$B13/'Project with State aid'!$D$10,0)</f>
        <v>0</v>
      </c>
      <c r="T13" s="77">
        <f>IF(S13-$B13/'Project with State aid'!$D$10&gt;0, S13-$B13/'Project with State aid'!$D$10,0)</f>
        <v>0</v>
      </c>
      <c r="U13" s="77">
        <f>IF(T13-$B13/'Project with State aid'!$D$10&gt;0, T13-$B13/'Project with State aid'!$D$10,0)</f>
        <v>0</v>
      </c>
      <c r="V13" s="77">
        <f>IF(U13-$B13/'Project with State aid'!$D$10&gt;0, U13-$B13/'Project with State aid'!$D$10,0)</f>
        <v>0</v>
      </c>
      <c r="W13" s="77">
        <f>IF(V13-$B13/'Project with State aid'!$D$10&gt;0, V13-$B13/'Project with State aid'!$D$10,0)</f>
        <v>0</v>
      </c>
      <c r="X13" s="77">
        <f>IF(W13-$B13/'Project with State aid'!$D$10&gt;0, W13-$B13/'Project with State aid'!$D$10,0)</f>
        <v>0</v>
      </c>
    </row>
    <row r="14" spans="1:24">
      <c r="A14" s="36">
        <f t="shared" si="0"/>
        <v>2032</v>
      </c>
      <c r="B14" s="76">
        <f>'Project with State aid'!N20 +'Project with State aid'!N39</f>
        <v>0</v>
      </c>
      <c r="C14" s="77"/>
      <c r="D14" s="77"/>
      <c r="E14" s="77"/>
      <c r="F14" s="77"/>
      <c r="G14" s="77"/>
      <c r="H14" s="77"/>
      <c r="I14" s="77"/>
      <c r="J14" s="77"/>
      <c r="K14" s="77"/>
      <c r="L14" s="77">
        <f>IF(B14-$B14/'Project with State aid'!$D$10&gt;0, B14-$B14/'Project with State aid'!$D$10,0)</f>
        <v>0</v>
      </c>
      <c r="M14" s="77">
        <f>IF(L14-$B14/'Project with State aid'!$D$10&gt;0, L14-$B14/'Project with State aid'!$D$10,0)</f>
        <v>0</v>
      </c>
      <c r="N14" s="77">
        <f>IF(M14-$B14/'Project with State aid'!$D$10&gt;0, M14-$B14/'Project with State aid'!$D$10,0)</f>
        <v>0</v>
      </c>
      <c r="O14" s="77">
        <f>IF(N14-$B14/'Project with State aid'!$D$10&gt;0, N14-$B14/'Project with State aid'!$D$10,0)</f>
        <v>0</v>
      </c>
      <c r="P14" s="77">
        <f>IF(O14-$B14/'Project with State aid'!$D$10&gt;0, O14-$B14/'Project with State aid'!$D$10,0)</f>
        <v>0</v>
      </c>
      <c r="Q14" s="77">
        <f>IF(P14-$B14/'Project with State aid'!$D$10&gt;0, P14-$B14/'Project with State aid'!$D$10,0)</f>
        <v>0</v>
      </c>
      <c r="R14" s="77">
        <f>IF(Q14-$B14/'Project with State aid'!$D$10&gt;0, Q14-$B14/'Project with State aid'!$D$10,0)</f>
        <v>0</v>
      </c>
      <c r="S14" s="77">
        <f>IF(R14-$B14/'Project with State aid'!$D$10&gt;0, R14-$B14/'Project with State aid'!$D$10,0)</f>
        <v>0</v>
      </c>
      <c r="T14" s="77">
        <f>IF(S14-$B14/'Project with State aid'!$D$10&gt;0, S14-$B14/'Project with State aid'!$D$10,0)</f>
        <v>0</v>
      </c>
      <c r="U14" s="77">
        <f>IF(T14-$B14/'Project with State aid'!$D$10&gt;0, T14-$B14/'Project with State aid'!$D$10,0)</f>
        <v>0</v>
      </c>
      <c r="V14" s="77">
        <f>IF(U14-$B14/'Project with State aid'!$D$10&gt;0, U14-$B14/'Project with State aid'!$D$10,0)</f>
        <v>0</v>
      </c>
      <c r="W14" s="77">
        <f>IF(V14-$B14/'Project with State aid'!$D$10&gt;0, V14-$B14/'Project with State aid'!$D$10,0)</f>
        <v>0</v>
      </c>
      <c r="X14" s="77">
        <f>IF(W14-$B14/'Project with State aid'!$D$10&gt;0, W14-$B14/'Project with State aid'!$D$10,0)</f>
        <v>0</v>
      </c>
    </row>
    <row r="15" spans="1:24">
      <c r="A15" s="36">
        <f t="shared" si="0"/>
        <v>2033</v>
      </c>
      <c r="B15" s="76">
        <f>'Project with State aid'!O20 +'Project with State aid'!O39</f>
        <v>0</v>
      </c>
      <c r="C15" s="77"/>
      <c r="D15" s="77"/>
      <c r="E15" s="77"/>
      <c r="F15" s="77"/>
      <c r="G15" s="77"/>
      <c r="H15" s="77"/>
      <c r="I15" s="77"/>
      <c r="J15" s="77"/>
      <c r="K15" s="77"/>
      <c r="L15" s="77"/>
      <c r="M15" s="77">
        <f>IF(B15-$B15/'Project with State aid'!$D$10&gt;0, B15-$B15/'Project with State aid'!$D$10,0)</f>
        <v>0</v>
      </c>
      <c r="N15" s="77">
        <f>IF(M15-$B15/'Project with State aid'!$D$10&gt;0, M15-$B15/'Project with State aid'!$D$10,0)</f>
        <v>0</v>
      </c>
      <c r="O15" s="77">
        <f>IF(N15-$B15/'Project with State aid'!$D$10&gt;0, N15-$B15/'Project with State aid'!$D$10,0)</f>
        <v>0</v>
      </c>
      <c r="P15" s="77">
        <f>IF(O15-$B15/'Project with State aid'!$D$10&gt;0, O15-$B15/'Project with State aid'!$D$10,0)</f>
        <v>0</v>
      </c>
      <c r="Q15" s="77">
        <f>IF(P15-$B15/'Project with State aid'!$D$10&gt;0, P15-$B15/'Project with State aid'!$D$10,0)</f>
        <v>0</v>
      </c>
      <c r="R15" s="77">
        <f>IF(Q15-$B15/'Project with State aid'!$D$10&gt;0, Q15-$B15/'Project with State aid'!$D$10,0)</f>
        <v>0</v>
      </c>
      <c r="S15" s="77">
        <f>IF(R15-$B15/'Project with State aid'!$D$10&gt;0, R15-$B15/'Project with State aid'!$D$10,0)</f>
        <v>0</v>
      </c>
      <c r="T15" s="77">
        <f>IF(S15-$B15/'Project with State aid'!$D$10&gt;0, S15-$B15/'Project with State aid'!$D$10,0)</f>
        <v>0</v>
      </c>
      <c r="U15" s="77">
        <f>IF(T15-$B15/'Project with State aid'!$D$10&gt;0, T15-$B15/'Project with State aid'!$D$10,0)</f>
        <v>0</v>
      </c>
      <c r="V15" s="77">
        <f>IF(U15-$B15/'Project with State aid'!$D$10&gt;0, U15-$B15/'Project with State aid'!$D$10,0)</f>
        <v>0</v>
      </c>
      <c r="W15" s="77">
        <f>IF(V15-$B15/'Project with State aid'!$D$10&gt;0, V15-$B15/'Project with State aid'!$D$10,0)</f>
        <v>0</v>
      </c>
      <c r="X15" s="77">
        <f>IF(W15-$B15/'Project with State aid'!$D$10&gt;0, W15-$B15/'Project with State aid'!$D$10,0)</f>
        <v>0</v>
      </c>
    </row>
    <row r="16" spans="1:24">
      <c r="A16" s="36">
        <f t="shared" si="0"/>
        <v>2034</v>
      </c>
      <c r="B16" s="76">
        <f>'Project with State aid'!P20 +'Project with State aid'!P39</f>
        <v>0</v>
      </c>
      <c r="C16" s="77"/>
      <c r="D16" s="77"/>
      <c r="E16" s="77"/>
      <c r="F16" s="77"/>
      <c r="G16" s="77"/>
      <c r="H16" s="77"/>
      <c r="I16" s="77"/>
      <c r="J16" s="77"/>
      <c r="K16" s="77"/>
      <c r="L16" s="77"/>
      <c r="M16" s="77"/>
      <c r="N16" s="77">
        <f>IF(B16-$B16/'Project with State aid'!$D$10&gt;0, B16-$B16/'Project with State aid'!$D$10,0)</f>
        <v>0</v>
      </c>
      <c r="O16" s="77">
        <f>IF(N16-$B16/'Project with State aid'!$D$10&gt;0, N16-$B16/'Project with State aid'!$D$10,0)</f>
        <v>0</v>
      </c>
      <c r="P16" s="77">
        <f>IF(O16-$B16/'Project with State aid'!$D$10&gt;0, O16-$B16/'Project with State aid'!$D$10,0)</f>
        <v>0</v>
      </c>
      <c r="Q16" s="77">
        <f>IF(P16-$B16/'Project with State aid'!$D$10&gt;0, P16-$B16/'Project with State aid'!$D$10,0)</f>
        <v>0</v>
      </c>
      <c r="R16" s="77">
        <f>IF(Q16-$B16/'Project with State aid'!$D$10&gt;0, Q16-$B16/'Project with State aid'!$D$10,0)</f>
        <v>0</v>
      </c>
      <c r="S16" s="77">
        <f>IF(R16-$B16/'Project with State aid'!$D$10&gt;0, R16-$B16/'Project with State aid'!$D$10,0)</f>
        <v>0</v>
      </c>
      <c r="T16" s="77">
        <f>IF(S16-$B16/'Project with State aid'!$D$10&gt;0, S16-$B16/'Project with State aid'!$D$10,0)</f>
        <v>0</v>
      </c>
      <c r="U16" s="77">
        <f>IF(T16-$B16/'Project with State aid'!$D$10&gt;0, T16-$B16/'Project with State aid'!$D$10,0)</f>
        <v>0</v>
      </c>
      <c r="V16" s="77">
        <f>IF(U16-$B16/'Project with State aid'!$D$10&gt;0, U16-$B16/'Project with State aid'!$D$10,0)</f>
        <v>0</v>
      </c>
      <c r="W16" s="77">
        <f>IF(V16-$B16/'Project with State aid'!$D$10&gt;0, V16-$B16/'Project with State aid'!$D$10,0)</f>
        <v>0</v>
      </c>
      <c r="X16" s="77">
        <f>IF(W16-$B16/'Project with State aid'!$D$10&gt;0, W16-$B16/'Project with State aid'!$D$10,0)</f>
        <v>0</v>
      </c>
    </row>
    <row r="17" spans="1:24">
      <c r="A17" s="36">
        <f t="shared" si="0"/>
        <v>2035</v>
      </c>
      <c r="B17" s="76">
        <f>'Project with State aid'!Q20 +'Project with State aid'!Q39</f>
        <v>0</v>
      </c>
      <c r="C17" s="77"/>
      <c r="D17" s="77"/>
      <c r="E17" s="77"/>
      <c r="F17" s="77"/>
      <c r="G17" s="77"/>
      <c r="H17" s="77"/>
      <c r="I17" s="77"/>
      <c r="J17" s="77"/>
      <c r="K17" s="77"/>
      <c r="L17" s="77"/>
      <c r="M17" s="77"/>
      <c r="N17" s="77"/>
      <c r="O17" s="77">
        <f>IF(B17-$B17/'Project with State aid'!$D$10&gt;0, B17-$B17/'Project with State aid'!$D$10,0)</f>
        <v>0</v>
      </c>
      <c r="P17" s="77">
        <f>IF(O17-$B17/'Project with State aid'!$D$10&gt;0, O17-$B17/'Project with State aid'!$D$10,0)</f>
        <v>0</v>
      </c>
      <c r="Q17" s="77">
        <f>IF(P17-$B17/'Project with State aid'!$D$10&gt;0, P17-$B17/'Project with State aid'!$D$10,0)</f>
        <v>0</v>
      </c>
      <c r="R17" s="77">
        <f>IF(Q17-$B17/'Project with State aid'!$D$10&gt;0, Q17-$B17/'Project with State aid'!$D$10,0)</f>
        <v>0</v>
      </c>
      <c r="S17" s="77">
        <f>IF(R17-$B17/'Project with State aid'!$D$10&gt;0, R17-$B17/'Project with State aid'!$D$10,0)</f>
        <v>0</v>
      </c>
      <c r="T17" s="77">
        <f>IF(S17-$B17/'Project with State aid'!$D$10&gt;0, S17-$B17/'Project with State aid'!$D$10,0)</f>
        <v>0</v>
      </c>
      <c r="U17" s="77">
        <f>IF(T17-$B17/'Project with State aid'!$D$10&gt;0, T17-$B17/'Project with State aid'!$D$10,0)</f>
        <v>0</v>
      </c>
      <c r="V17" s="77">
        <f>IF(U17-$B17/'Project with State aid'!$D$10&gt;0, U17-$B17/'Project with State aid'!$D$10,0)</f>
        <v>0</v>
      </c>
      <c r="W17" s="77">
        <f>IF(V17-$B17/'Project with State aid'!$D$10&gt;0, V17-$B17/'Project with State aid'!$D$10,0)</f>
        <v>0</v>
      </c>
      <c r="X17" s="77">
        <f>IF(W17-$B17/'Project with State aid'!$D$10&gt;0, W17-$B17/'Project with State aid'!$D$10,0)</f>
        <v>0</v>
      </c>
    </row>
    <row r="18" spans="1:24">
      <c r="A18" s="36">
        <f t="shared" si="0"/>
        <v>2036</v>
      </c>
      <c r="B18" s="76">
        <f>'Project with State aid'!R20 +'Project with State aid'!R39</f>
        <v>0</v>
      </c>
      <c r="C18" s="77"/>
      <c r="D18" s="77"/>
      <c r="E18" s="77"/>
      <c r="F18" s="77"/>
      <c r="G18" s="77"/>
      <c r="H18" s="77"/>
      <c r="I18" s="77"/>
      <c r="J18" s="77"/>
      <c r="K18" s="77"/>
      <c r="L18" s="77"/>
      <c r="M18" s="77"/>
      <c r="N18" s="77"/>
      <c r="O18" s="77"/>
      <c r="P18" s="77">
        <f>IF(B18-$B18/'Project with State aid'!$D$10&gt;0, B18-$B18/'Project with State aid'!$D$10,0)</f>
        <v>0</v>
      </c>
      <c r="Q18" s="77">
        <f>IF(P18-$B18/'Project with State aid'!$D$10&gt;0, P18-$B18/'Project with State aid'!$D$10,0)</f>
        <v>0</v>
      </c>
      <c r="R18" s="77">
        <f>IF(Q18-$B18/'Project with State aid'!$D$10&gt;0, Q18-$B18/'Project with State aid'!$D$10,0)</f>
        <v>0</v>
      </c>
      <c r="S18" s="77">
        <f>IF(R18-$B18/'Project with State aid'!$D$10&gt;0, R18-$B18/'Project with State aid'!$D$10,0)</f>
        <v>0</v>
      </c>
      <c r="T18" s="77">
        <f>IF(S18-$B18/'Project with State aid'!$D$10&gt;0, S18-$B18/'Project with State aid'!$D$10,0)</f>
        <v>0</v>
      </c>
      <c r="U18" s="77">
        <f>IF(T18-$B18/'Project with State aid'!$D$10&gt;0, T18-$B18/'Project with State aid'!$D$10,0)</f>
        <v>0</v>
      </c>
      <c r="V18" s="77">
        <f>IF(U18-$B18/'Project with State aid'!$D$10&gt;0, U18-$B18/'Project with State aid'!$D$10,0)</f>
        <v>0</v>
      </c>
      <c r="W18" s="77">
        <f>IF(V18-$B18/'Project with State aid'!$D$10&gt;0, V18-$B18/'Project with State aid'!$D$10,0)</f>
        <v>0</v>
      </c>
      <c r="X18" s="77">
        <f>IF(W18-$B18/'Project with State aid'!$D$10&gt;0, W18-$B18/'Project with State aid'!$D$10,0)</f>
        <v>0</v>
      </c>
    </row>
    <row r="19" spans="1:24">
      <c r="A19" s="36">
        <f t="shared" si="0"/>
        <v>2037</v>
      </c>
      <c r="B19" s="76">
        <f>'Project with State aid'!S20 +'Project with State aid'!S39</f>
        <v>0</v>
      </c>
      <c r="C19" s="77"/>
      <c r="D19" s="77"/>
      <c r="E19" s="77"/>
      <c r="F19" s="77"/>
      <c r="G19" s="77"/>
      <c r="H19" s="77"/>
      <c r="I19" s="77"/>
      <c r="J19" s="77"/>
      <c r="K19" s="77"/>
      <c r="L19" s="77"/>
      <c r="M19" s="77"/>
      <c r="N19" s="77"/>
      <c r="O19" s="77"/>
      <c r="P19" s="77"/>
      <c r="Q19" s="77">
        <f>IF(B19-$B19/'Project with State aid'!$D$10&gt;0, B19-$B19/'Project with State aid'!$D$10,0)</f>
        <v>0</v>
      </c>
      <c r="R19" s="77">
        <f>IF(Q19-$B19/'Project with State aid'!$D$10&gt;0, Q19-$B19/'Project with State aid'!$D$10,0)</f>
        <v>0</v>
      </c>
      <c r="S19" s="77">
        <f>IF(R19-$B19/'Project with State aid'!$D$10&gt;0, R19-$B19/'Project with State aid'!$D$10,0)</f>
        <v>0</v>
      </c>
      <c r="T19" s="77">
        <f>IF(S19-$B19/'Project with State aid'!$D$10&gt;0, S19-$B19/'Project with State aid'!$D$10,0)</f>
        <v>0</v>
      </c>
      <c r="U19" s="77">
        <f>IF(T19-$B19/'Project with State aid'!$D$10&gt;0, T19-$B19/'Project with State aid'!$D$10,0)</f>
        <v>0</v>
      </c>
      <c r="V19" s="77">
        <f>IF(U19-$B19/'Project with State aid'!$D$10&gt;0, U19-$B19/'Project with State aid'!$D$10,0)</f>
        <v>0</v>
      </c>
      <c r="W19" s="77">
        <f>IF(V19-$B19/'Project with State aid'!$D$10&gt;0, V19-$B19/'Project with State aid'!$D$10,0)</f>
        <v>0</v>
      </c>
      <c r="X19" s="77">
        <f>IF(W19-$B19/'Project with State aid'!$D$10&gt;0, W19-$B19/'Project with State aid'!$D$10,0)</f>
        <v>0</v>
      </c>
    </row>
    <row r="20" spans="1:24">
      <c r="A20" s="36">
        <f t="shared" si="0"/>
        <v>2038</v>
      </c>
      <c r="B20" s="76">
        <f>'Project with State aid'!T20 +'Project with State aid'!T39</f>
        <v>0</v>
      </c>
      <c r="C20" s="77"/>
      <c r="D20" s="77"/>
      <c r="E20" s="77"/>
      <c r="F20" s="77"/>
      <c r="G20" s="77"/>
      <c r="H20" s="77"/>
      <c r="I20" s="77"/>
      <c r="J20" s="77"/>
      <c r="K20" s="77"/>
      <c r="L20" s="77"/>
      <c r="M20" s="77"/>
      <c r="N20" s="77"/>
      <c r="O20" s="77"/>
      <c r="P20" s="77"/>
      <c r="Q20" s="77"/>
      <c r="R20" s="77">
        <f>IF(B20-$B20/'Project with State aid'!$D$10&gt;0, B20-$B20/'Project with State aid'!$D$10,0)</f>
        <v>0</v>
      </c>
      <c r="S20" s="77">
        <f>IF(R20-$B20/'Project with State aid'!$D$10&gt;0, R20-$B20/'Project with State aid'!$D$10,0)</f>
        <v>0</v>
      </c>
      <c r="T20" s="77">
        <f>IF(S20-$B20/'Project with State aid'!$D$10&gt;0, S20-$B20/'Project with State aid'!$D$10,0)</f>
        <v>0</v>
      </c>
      <c r="U20" s="77">
        <f>IF(T20-$B20/'Project with State aid'!$D$10&gt;0, T20-$B20/'Project with State aid'!$D$10,0)</f>
        <v>0</v>
      </c>
      <c r="V20" s="77">
        <f>IF(U20-$B20/'Project with State aid'!$D$10&gt;0, U20-$B20/'Project with State aid'!$D$10,0)</f>
        <v>0</v>
      </c>
      <c r="W20" s="77">
        <f>IF(V20-$B20/'Project with State aid'!$D$10&gt;0, V20-$B20/'Project with State aid'!$D$10,0)</f>
        <v>0</v>
      </c>
      <c r="X20" s="77">
        <f>IF(W20-$B20/'Project with State aid'!$D$10&gt;0, W20-$B20/'Project with State aid'!$D$10,0)</f>
        <v>0</v>
      </c>
    </row>
    <row r="21" spans="1:24">
      <c r="A21" s="36">
        <f t="shared" si="0"/>
        <v>2039</v>
      </c>
      <c r="B21" s="76">
        <f>'Project with State aid'!U20 +'Project with State aid'!U39</f>
        <v>0</v>
      </c>
      <c r="C21" s="77"/>
      <c r="D21" s="77"/>
      <c r="E21" s="77"/>
      <c r="F21" s="77"/>
      <c r="G21" s="77"/>
      <c r="H21" s="77"/>
      <c r="I21" s="77"/>
      <c r="J21" s="77"/>
      <c r="K21" s="77"/>
      <c r="L21" s="77"/>
      <c r="M21" s="77"/>
      <c r="N21" s="77"/>
      <c r="O21" s="77"/>
      <c r="P21" s="77"/>
      <c r="Q21" s="77"/>
      <c r="R21" s="77"/>
      <c r="S21" s="77">
        <f>IF(B21-$B21/'Project with State aid'!$D$10&gt;0, B21-$B21/'Project with State aid'!$D$10,0)</f>
        <v>0</v>
      </c>
      <c r="T21" s="77">
        <f>IF(S21-$B21/'Project with State aid'!$D$10&gt;0, S21-$B21/'Project with State aid'!$D$10,0)</f>
        <v>0</v>
      </c>
      <c r="U21" s="77">
        <f>IF(T21-$B21/'Project with State aid'!$D$10&gt;0, T21-$B21/'Project with State aid'!$D$10,0)</f>
        <v>0</v>
      </c>
      <c r="V21" s="77">
        <f>IF(U21-$B21/'Project with State aid'!$D$10&gt;0, U21-$B21/'Project with State aid'!$D$10,0)</f>
        <v>0</v>
      </c>
      <c r="W21" s="77">
        <f>IF(V21-$B21/'Project with State aid'!$D$10&gt;0, V21-$B21/'Project with State aid'!$D$10,0)</f>
        <v>0</v>
      </c>
      <c r="X21" s="77">
        <f>IF(W21-$B21/'Project with State aid'!$D$10&gt;0, W21-$B21/'Project with State aid'!$D$10,0)</f>
        <v>0</v>
      </c>
    </row>
    <row r="22" spans="1:24">
      <c r="A22" s="36">
        <f t="shared" si="0"/>
        <v>2040</v>
      </c>
      <c r="B22" s="76">
        <f>'Project with State aid'!V20 +'Project with State aid'!V39</f>
        <v>0</v>
      </c>
      <c r="C22" s="77"/>
      <c r="D22" s="77"/>
      <c r="E22" s="77"/>
      <c r="F22" s="77"/>
      <c r="G22" s="77"/>
      <c r="H22" s="77"/>
      <c r="I22" s="77"/>
      <c r="J22" s="77"/>
      <c r="K22" s="77"/>
      <c r="L22" s="77"/>
      <c r="M22" s="77"/>
      <c r="N22" s="77"/>
      <c r="O22" s="77"/>
      <c r="P22" s="77"/>
      <c r="Q22" s="77"/>
      <c r="R22" s="77"/>
      <c r="S22" s="77"/>
      <c r="T22" s="77">
        <f>IF(B22-$B22/'Project with State aid'!$D$10&gt;0, B22-$B22/'Project with State aid'!$D$10,0)</f>
        <v>0</v>
      </c>
      <c r="U22" s="77">
        <f>IF(T22-$B22/'Project with State aid'!$D$10&gt;0, T22-$B22/'Project with State aid'!$D$10,0)</f>
        <v>0</v>
      </c>
      <c r="V22" s="77">
        <f>IF(U22-$B22/'Project with State aid'!$D$10&gt;0, U22-$B22/'Project with State aid'!$D$10,0)</f>
        <v>0</v>
      </c>
      <c r="W22" s="77">
        <f>IF(V22-$B22/'Project with State aid'!$D$10&gt;0, V22-$B22/'Project with State aid'!$D$10,0)</f>
        <v>0</v>
      </c>
      <c r="X22" s="77">
        <f>IF(W22-$B22/'Project with State aid'!$D$10&gt;0, W22-$B22/'Project with State aid'!$D$10,0)</f>
        <v>0</v>
      </c>
    </row>
    <row r="23" spans="1:24">
      <c r="A23" s="36">
        <f t="shared" si="0"/>
        <v>2041</v>
      </c>
      <c r="B23" s="76">
        <f>'Project with State aid'!W21 +'Project with State aid'!W40</f>
        <v>0</v>
      </c>
      <c r="C23" s="77"/>
      <c r="D23" s="77"/>
      <c r="E23" s="77"/>
      <c r="F23" s="77"/>
      <c r="G23" s="77"/>
      <c r="H23" s="77"/>
      <c r="I23" s="77"/>
      <c r="J23" s="77"/>
      <c r="K23" s="77"/>
      <c r="L23" s="77"/>
      <c r="M23" s="77"/>
      <c r="N23" s="77"/>
      <c r="O23" s="77"/>
      <c r="P23" s="77"/>
      <c r="Q23" s="77"/>
      <c r="R23" s="77"/>
      <c r="S23" s="77"/>
      <c r="T23" s="77"/>
      <c r="U23" s="77">
        <f>IF(B23-$B23/'Project with State aid'!$D$10&gt;0, B23-$B23/'Project with State aid'!$D$10,0)</f>
        <v>0</v>
      </c>
      <c r="V23" s="77">
        <f>IF(U23-$B23/'Project with State aid'!$D$10&gt;0, U23-$B23/'Project with State aid'!$D$10,0)</f>
        <v>0</v>
      </c>
      <c r="W23" s="77">
        <f>IF(V23-$B23/'Project with State aid'!$D$10&gt;0, V23-$B23/'Project with State aid'!$D$10,0)</f>
        <v>0</v>
      </c>
      <c r="X23" s="77">
        <f>IF(W23-$B23/'Project with State aid'!$D$10&gt;0, W23-$B23/'Project with State aid'!$D$10,0)</f>
        <v>0</v>
      </c>
    </row>
    <row r="24" spans="1:24">
      <c r="A24" s="36">
        <f t="shared" si="0"/>
        <v>2042</v>
      </c>
      <c r="B24" s="76">
        <f>'Project with State aid'!X21 +'Project with State aid'!X40</f>
        <v>0</v>
      </c>
      <c r="C24" s="77"/>
      <c r="D24" s="77"/>
      <c r="E24" s="77"/>
      <c r="F24" s="77"/>
      <c r="G24" s="77"/>
      <c r="H24" s="77"/>
      <c r="I24" s="77"/>
      <c r="J24" s="77"/>
      <c r="K24" s="77"/>
      <c r="L24" s="77"/>
      <c r="M24" s="77"/>
      <c r="N24" s="77"/>
      <c r="O24" s="77"/>
      <c r="P24" s="77"/>
      <c r="Q24" s="77"/>
      <c r="R24" s="77"/>
      <c r="S24" s="77"/>
      <c r="T24" s="77"/>
      <c r="U24" s="77"/>
      <c r="V24" s="77">
        <f>IF(B24-$B24/'Project with State aid'!$D$10&gt;0, B24-$B24/'Project with State aid'!$D$10,0)</f>
        <v>0</v>
      </c>
      <c r="W24" s="77">
        <f>IF(V24-$B24/'Project with State aid'!$D$10&gt;0, V24-$B24/'Project with State aid'!$D$10,0)</f>
        <v>0</v>
      </c>
      <c r="X24" s="77">
        <f>IF(W24-$B24/'Project with State aid'!$D$10&gt;0, W24-$B24/'Project with State aid'!$D$10,0)</f>
        <v>0</v>
      </c>
    </row>
    <row r="25" spans="1:24">
      <c r="A25" s="36">
        <f t="shared" si="0"/>
        <v>2043</v>
      </c>
      <c r="B25" s="76">
        <f>'Project with State aid'!Y21 +'Project with State aid'!Y40</f>
        <v>0</v>
      </c>
      <c r="C25" s="77"/>
      <c r="D25" s="77"/>
      <c r="E25" s="77"/>
      <c r="F25" s="77"/>
      <c r="G25" s="77"/>
      <c r="H25" s="77"/>
      <c r="I25" s="77"/>
      <c r="J25" s="77"/>
      <c r="K25" s="77"/>
      <c r="L25" s="77"/>
      <c r="M25" s="77"/>
      <c r="N25" s="77"/>
      <c r="O25" s="77"/>
      <c r="P25" s="77"/>
      <c r="Q25" s="77"/>
      <c r="R25" s="77"/>
      <c r="S25" s="77"/>
      <c r="T25" s="77"/>
      <c r="U25" s="77"/>
      <c r="V25" s="77"/>
      <c r="W25" s="77">
        <f>IF(B25-$B25/'Project with State aid'!$D$10&gt;0, B25-$B25/'Project with State aid'!$D$10,0)</f>
        <v>0</v>
      </c>
      <c r="X25" s="77">
        <f>IF(W25-$B25/'Project with State aid'!$D$10&gt;0, W25-$B25/'Project with State aid'!$D$10,0)</f>
        <v>0</v>
      </c>
    </row>
    <row r="26" spans="1:24" ht="15.75" thickBot="1">
      <c r="A26" s="36">
        <f t="shared" si="0"/>
        <v>2044</v>
      </c>
      <c r="B26" s="78">
        <f>'Project with State aid'!Z21 +'Project with State aid'!Z40</f>
        <v>0</v>
      </c>
      <c r="C26" s="77"/>
      <c r="D26" s="77"/>
      <c r="E26" s="77"/>
      <c r="F26" s="77"/>
      <c r="G26" s="77"/>
      <c r="H26" s="77"/>
      <c r="I26" s="77"/>
      <c r="J26" s="77"/>
      <c r="K26" s="77"/>
      <c r="L26" s="77"/>
      <c r="M26" s="77"/>
      <c r="N26" s="77"/>
      <c r="O26" s="77"/>
      <c r="P26" s="77"/>
      <c r="Q26" s="77"/>
      <c r="R26" s="77"/>
      <c r="S26" s="77"/>
      <c r="T26" s="77"/>
      <c r="U26" s="77"/>
      <c r="V26" s="77"/>
      <c r="W26" s="77"/>
      <c r="X26" s="77">
        <f>IF(B26-$B26/'Project with State aid'!$D$10&gt;0, B26-$B26/'Project with State aid'!$D$10,0)</f>
        <v>0</v>
      </c>
    </row>
    <row r="27" spans="1:24" ht="15.75" thickBot="1">
      <c r="A27" s="36"/>
      <c r="B27" s="79" t="s">
        <v>37</v>
      </c>
      <c r="C27" s="80">
        <f>B5-C5</f>
        <v>0.875</v>
      </c>
      <c r="D27" s="81">
        <f>B6+C5-SUM(D5:D6)</f>
        <v>0.875</v>
      </c>
      <c r="E27" s="81">
        <f>B7+SUM(D5:D6)-SUM(E5:E7)</f>
        <v>0.875</v>
      </c>
      <c r="F27" s="81">
        <f>B8+SUM(E5:E7)-SUM(F5:F8)</f>
        <v>0.875</v>
      </c>
      <c r="G27" s="81">
        <f>B9+SUM(F5:F8)-SUM(G5:G9)</f>
        <v>0.875</v>
      </c>
      <c r="H27" s="81">
        <f>B10+SUM(G5:G9)-SUM(H5:H10)</f>
        <v>0.875</v>
      </c>
      <c r="I27" s="81">
        <f>B11+SUM(H5:H10)-SUM(I5:I11)</f>
        <v>0.875</v>
      </c>
      <c r="J27" s="81">
        <f>B12+SUM(I5:I11)-SUM(J5:J12)</f>
        <v>0.875</v>
      </c>
      <c r="K27" s="81">
        <f>B13+SUM(J5:J12)-SUM(K5:K13)</f>
        <v>0</v>
      </c>
      <c r="L27" s="81">
        <f>B14+SUM(K5:K13)-SUM(L5:L14)</f>
        <v>0</v>
      </c>
      <c r="M27" s="81">
        <f>B15+SUM(L5:L14)-SUM(M5:M15)</f>
        <v>0</v>
      </c>
      <c r="N27" s="81">
        <f>B16+SUM(M5:M15)-SUM(N5:N16)</f>
        <v>0</v>
      </c>
      <c r="O27" s="81">
        <f>B17+SUM(N5:N16)-SUM(O5:O17)</f>
        <v>0</v>
      </c>
      <c r="P27" s="81">
        <f>B18+SUM(O5:O17)-SUM(P5:P18)</f>
        <v>0</v>
      </c>
      <c r="Q27" s="81">
        <f>B19+SUM(P5:P18)-SUM(Q5:Q19)</f>
        <v>0</v>
      </c>
      <c r="R27" s="81">
        <f>B20+SUM(Q5:Q19)-SUM(R5:R20)</f>
        <v>0</v>
      </c>
      <c r="S27" s="81">
        <f>B21+SUM(R5:R20)-SUM(S5:S21)</f>
        <v>0</v>
      </c>
      <c r="T27" s="81">
        <f>B22+SUM(S5:S21)-SUM(T5:T22)</f>
        <v>0</v>
      </c>
      <c r="U27" s="81">
        <f>B23+SUM(T5:T22)-SUM(U5:U23)</f>
        <v>0</v>
      </c>
      <c r="V27" s="81">
        <f>B24+SUM(U5:U23)-SUM(V5:V24)</f>
        <v>0</v>
      </c>
      <c r="W27" s="81">
        <f>B25+SUM(V5:V24)-SUM(W5:W25)</f>
        <v>0</v>
      </c>
      <c r="X27" s="81">
        <f>B26+SUM(W5:W25)-SUM(X5:X26)</f>
        <v>0</v>
      </c>
    </row>
  </sheetData>
  <sheetProtection algorithmName="SHA-512" hashValue="aMKnCeIPiCxyKo7rlQiYUFoFvR57BPpLykJVxbFHSeGUWymzHEU7niPCtmOI/PzbunVXkNBODKbhhSXPo70+oQ==" saltValue="8gcuSmqm5psctxz5dQjXjw=="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C0D8-3368-43A4-9549-8A181D6E0B6E}">
  <dimension ref="A1:U53"/>
  <sheetViews>
    <sheetView showGridLines="0" topLeftCell="A45" zoomScaleNormal="100" workbookViewId="0">
      <selection activeCell="C3" sqref="C3"/>
    </sheetView>
  </sheetViews>
  <sheetFormatPr defaultColWidth="8.7109375" defaultRowHeight="15"/>
  <cols>
    <col min="1" max="1" width="35.7109375" customWidth="1"/>
    <col min="2" max="2" width="13.42578125" customWidth="1"/>
    <col min="3" max="3" width="15.140625" customWidth="1"/>
    <col min="4" max="4" width="36.140625" customWidth="1"/>
    <col min="5" max="5" width="27.140625" customWidth="1"/>
  </cols>
  <sheetData>
    <row r="1" spans="1:21">
      <c r="A1" s="162" t="s">
        <v>6</v>
      </c>
      <c r="B1" s="163"/>
      <c r="G1" s="83"/>
      <c r="H1" s="84"/>
      <c r="L1" s="84"/>
      <c r="M1" s="85"/>
      <c r="O1" s="84"/>
      <c r="P1" s="84"/>
      <c r="Q1" s="84"/>
      <c r="R1" s="84"/>
      <c r="S1" s="84"/>
      <c r="T1" s="84"/>
    </row>
    <row r="2" spans="1:21" ht="25.5">
      <c r="A2" s="164" t="s">
        <v>7</v>
      </c>
      <c r="B2" s="165" t="s">
        <v>24</v>
      </c>
      <c r="G2" s="83"/>
      <c r="H2" s="84"/>
      <c r="L2" s="84"/>
      <c r="M2" s="86"/>
      <c r="O2" s="84"/>
      <c r="P2" s="84"/>
      <c r="Q2" s="84"/>
      <c r="R2" s="84"/>
      <c r="S2" s="84"/>
      <c r="T2" s="84"/>
    </row>
    <row r="3" spans="1:21">
      <c r="A3" s="162" t="s">
        <v>8</v>
      </c>
      <c r="B3" s="166">
        <v>45110</v>
      </c>
      <c r="D3" s="1"/>
      <c r="M3" s="87"/>
    </row>
    <row r="4" spans="1:21">
      <c r="A4" s="162" t="s">
        <v>22</v>
      </c>
      <c r="B4" s="167">
        <v>1</v>
      </c>
    </row>
    <row r="5" spans="1:21">
      <c r="A5" s="1"/>
      <c r="B5" s="2"/>
      <c r="C5" s="88"/>
      <c r="D5" s="88"/>
      <c r="E5" s="88"/>
      <c r="F5" s="86"/>
      <c r="G5" s="86"/>
      <c r="H5" s="86"/>
      <c r="I5" s="86"/>
      <c r="J5" s="86"/>
      <c r="K5" s="87"/>
      <c r="L5" s="87"/>
      <c r="M5" s="87"/>
      <c r="N5" s="87"/>
      <c r="O5" s="87"/>
      <c r="P5" s="87"/>
      <c r="Q5" s="87"/>
      <c r="R5" s="87"/>
      <c r="S5" s="87"/>
      <c r="T5" s="87"/>
      <c r="U5" s="89"/>
    </row>
    <row r="6" spans="1:21">
      <c r="A6" s="1"/>
      <c r="B6" s="2"/>
      <c r="C6" s="88"/>
      <c r="D6" s="88"/>
      <c r="E6" s="88"/>
      <c r="F6" s="86"/>
      <c r="G6" s="86"/>
      <c r="H6" s="86"/>
      <c r="I6" s="86"/>
      <c r="J6" s="86"/>
      <c r="K6" s="87"/>
      <c r="L6" s="87"/>
      <c r="M6" s="87"/>
      <c r="N6" s="87"/>
      <c r="O6" s="87"/>
      <c r="P6" s="87"/>
      <c r="Q6" s="87"/>
      <c r="R6" s="87"/>
      <c r="S6" s="87"/>
      <c r="T6" s="87"/>
      <c r="U6" s="89"/>
    </row>
    <row r="8" spans="1:21">
      <c r="A8" s="90" t="s">
        <v>51</v>
      </c>
      <c r="B8" s="91"/>
      <c r="C8" s="91"/>
      <c r="D8" s="91"/>
      <c r="E8" s="91"/>
      <c r="F8" s="91"/>
      <c r="G8" s="91"/>
      <c r="H8" s="91"/>
      <c r="I8" s="91"/>
      <c r="J8" s="91"/>
      <c r="K8" s="91"/>
      <c r="L8" s="91"/>
      <c r="M8" s="91"/>
      <c r="N8" s="91"/>
      <c r="O8" s="91"/>
      <c r="P8" s="91"/>
      <c r="Q8" s="91"/>
      <c r="R8" s="91"/>
      <c r="S8" s="91"/>
      <c r="T8" s="91"/>
      <c r="U8" s="91"/>
    </row>
    <row r="10" spans="1:21">
      <c r="A10" s="92" t="s">
        <v>93</v>
      </c>
    </row>
    <row r="11" spans="1:21">
      <c r="A11" s="92" t="s">
        <v>52</v>
      </c>
    </row>
    <row r="12" spans="1:21">
      <c r="A12" s="92"/>
    </row>
    <row r="13" spans="1:21">
      <c r="A13" s="92"/>
      <c r="C13" s="2"/>
    </row>
    <row r="16" spans="1:21">
      <c r="A16" s="92" t="s">
        <v>53</v>
      </c>
    </row>
    <row r="17" spans="1:4">
      <c r="A17" s="92" t="s">
        <v>54</v>
      </c>
    </row>
    <row r="18" spans="1:4">
      <c r="A18" s="92" t="s">
        <v>55</v>
      </c>
    </row>
    <row r="19" spans="1:4">
      <c r="A19" s="92"/>
    </row>
    <row r="20" spans="1:4">
      <c r="A20" s="92"/>
    </row>
    <row r="21" spans="1:4" ht="51" customHeight="1">
      <c r="A21" s="190" t="s">
        <v>56</v>
      </c>
      <c r="B21" s="190"/>
      <c r="C21" s="190"/>
      <c r="D21" s="190"/>
    </row>
    <row r="24" spans="1:4">
      <c r="A24" s="93" t="s">
        <v>57</v>
      </c>
      <c r="B24" s="94" t="s">
        <v>58</v>
      </c>
      <c r="C24" s="94" t="s">
        <v>59</v>
      </c>
      <c r="D24" s="94" t="s">
        <v>60</v>
      </c>
    </row>
    <row r="25" spans="1:4">
      <c r="A25" s="95"/>
      <c r="B25" s="96"/>
      <c r="C25" s="96"/>
      <c r="D25" s="96"/>
    </row>
    <row r="26" spans="1:4">
      <c r="A26" s="97" t="s">
        <v>61</v>
      </c>
      <c r="B26" s="121"/>
      <c r="C26" s="122"/>
      <c r="D26" s="122"/>
    </row>
    <row r="27" spans="1:4">
      <c r="A27" s="92"/>
      <c r="B27" s="98"/>
    </row>
    <row r="28" spans="1:4">
      <c r="A28" s="97" t="s">
        <v>62</v>
      </c>
      <c r="B28" s="121"/>
      <c r="C28" s="122"/>
      <c r="D28" s="122"/>
    </row>
    <row r="29" spans="1:4">
      <c r="A29" s="99"/>
      <c r="B29" s="98"/>
    </row>
    <row r="30" spans="1:4">
      <c r="A30" s="97" t="s">
        <v>63</v>
      </c>
      <c r="B30" s="123"/>
      <c r="C30" s="122"/>
      <c r="D30" s="122"/>
    </row>
    <row r="31" spans="1:4">
      <c r="A31" s="99"/>
      <c r="B31" s="33"/>
    </row>
    <row r="32" spans="1:4">
      <c r="A32" t="s">
        <v>64</v>
      </c>
      <c r="B32" s="124"/>
      <c r="C32" s="122"/>
      <c r="D32" s="122"/>
    </row>
    <row r="33" spans="1:4">
      <c r="B33" s="33"/>
    </row>
    <row r="34" spans="1:4">
      <c r="A34" s="97" t="s">
        <v>65</v>
      </c>
      <c r="B34" s="123"/>
      <c r="C34" s="122"/>
      <c r="D34" s="122"/>
    </row>
    <row r="35" spans="1:4">
      <c r="A35" s="99"/>
      <c r="B35" s="33"/>
    </row>
    <row r="36" spans="1:4">
      <c r="A36" s="97" t="s">
        <v>66</v>
      </c>
      <c r="B36" s="123"/>
      <c r="C36" s="122"/>
      <c r="D36" s="122"/>
    </row>
    <row r="37" spans="1:4">
      <c r="A37" s="99"/>
    </row>
    <row r="38" spans="1:4">
      <c r="A38" s="97" t="s">
        <v>67</v>
      </c>
      <c r="B38" s="123"/>
      <c r="C38" s="122"/>
      <c r="D38" s="122"/>
    </row>
    <row r="39" spans="1:4">
      <c r="A39" s="99"/>
    </row>
    <row r="40" spans="1:4">
      <c r="A40" s="99"/>
    </row>
    <row r="41" spans="1:4">
      <c r="A41" s="93" t="s">
        <v>68</v>
      </c>
      <c r="B41" s="100" t="s">
        <v>69</v>
      </c>
      <c r="C41" s="100"/>
      <c r="D41" s="100" t="s">
        <v>70</v>
      </c>
    </row>
    <row r="42" spans="1:4">
      <c r="A42" s="95"/>
    </row>
    <row r="43" spans="1:4">
      <c r="A43" s="97" t="s">
        <v>71</v>
      </c>
      <c r="B43" s="116" t="str">
        <f>IF(B32&lt;&gt;"", B32*(1+B28/B26*(1-B38)), "")</f>
        <v/>
      </c>
      <c r="C43" s="97"/>
      <c r="D43" s="97"/>
    </row>
    <row r="44" spans="1:4">
      <c r="A44" s="99"/>
    </row>
    <row r="45" spans="1:4">
      <c r="A45" s="101" t="s">
        <v>27</v>
      </c>
      <c r="B45" s="118">
        <f>IF(B43&lt;&gt;"", B30+B43*B34,)</f>
        <v>0</v>
      </c>
      <c r="C45" s="97"/>
      <c r="D45" s="97"/>
    </row>
    <row r="46" spans="1:4">
      <c r="A46" s="92"/>
      <c r="B46" s="33"/>
    </row>
    <row r="47" spans="1:4">
      <c r="A47" s="101" t="s">
        <v>28</v>
      </c>
      <c r="B47" s="117" t="str">
        <f>IF(B26&lt;&gt;"", B26/(B26+B28),"")</f>
        <v/>
      </c>
      <c r="C47" s="97"/>
      <c r="D47" s="97"/>
    </row>
    <row r="48" spans="1:4">
      <c r="A48" s="99"/>
      <c r="B48" s="33"/>
    </row>
    <row r="49" spans="1:4">
      <c r="A49" s="101" t="s">
        <v>72</v>
      </c>
      <c r="B49" s="118">
        <f>(B30+B36)*(1-B38)</f>
        <v>0</v>
      </c>
      <c r="C49" s="97"/>
      <c r="D49" s="97"/>
    </row>
    <row r="50" spans="1:4">
      <c r="A50" s="99"/>
      <c r="B50" s="33"/>
    </row>
    <row r="51" spans="1:4">
      <c r="A51" s="101" t="s">
        <v>33</v>
      </c>
      <c r="B51" s="120" t="str">
        <f>IF(B28&lt;&gt;"", B28/(B26+B28),"")</f>
        <v/>
      </c>
      <c r="C51" s="97"/>
      <c r="D51" s="97"/>
    </row>
    <row r="53" spans="1:4">
      <c r="A53" s="93" t="s">
        <v>73</v>
      </c>
      <c r="B53" s="119" t="str">
        <f>IFERROR(IF(B49&lt;&gt;"", B45*B47+B49*B51,""),"")</f>
        <v/>
      </c>
      <c r="C53" s="97"/>
      <c r="D53" s="97"/>
    </row>
  </sheetData>
  <mergeCells count="1">
    <mergeCell ref="A21:D21"/>
  </mergeCells>
  <conditionalFormatting sqref="A1:A4">
    <cfRule type="expression" dxfId="0" priority="1">
      <formula>OR($B$4="",$B$4="Project X")</formula>
    </cfRule>
  </conditionalFormatting>
  <pageMargins left="0.7" right="0.7" top="0.75" bottom="0.75" header="0.3" footer="0.3"/>
  <pageSetup paperSize="9" orientation="portrait"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18CAE-3DFD-44DA-8E4E-7548A273E637}">
  <dimension ref="A1:Q2"/>
  <sheetViews>
    <sheetView showGridLines="0" workbookViewId="0">
      <selection activeCell="M14" sqref="M14"/>
    </sheetView>
  </sheetViews>
  <sheetFormatPr defaultRowHeight="15"/>
  <sheetData>
    <row r="1" spans="1:17" ht="39.75" thickBot="1">
      <c r="A1" s="41" t="s">
        <v>45</v>
      </c>
      <c r="B1" s="39" t="s">
        <v>47</v>
      </c>
      <c r="C1" s="39" t="s">
        <v>26</v>
      </c>
      <c r="D1" s="39" t="s">
        <v>27</v>
      </c>
      <c r="E1" s="39" t="s">
        <v>28</v>
      </c>
      <c r="F1" s="39" t="s">
        <v>29</v>
      </c>
      <c r="G1" s="39" t="s">
        <v>30</v>
      </c>
      <c r="H1" s="39" t="s">
        <v>46</v>
      </c>
      <c r="I1" s="39" t="s">
        <v>31</v>
      </c>
      <c r="J1" s="39" t="s">
        <v>32</v>
      </c>
      <c r="K1" s="39" t="s">
        <v>33</v>
      </c>
      <c r="L1" s="39" t="s">
        <v>34</v>
      </c>
      <c r="M1" s="40" t="s">
        <v>35</v>
      </c>
      <c r="N1" s="1"/>
      <c r="O1" s="191" t="s">
        <v>43</v>
      </c>
      <c r="P1" s="192"/>
      <c r="Q1" s="54">
        <v>0.02</v>
      </c>
    </row>
    <row r="2" spans="1:17" ht="16.5" thickBot="1">
      <c r="A2" s="42" t="s">
        <v>48</v>
      </c>
      <c r="B2" s="43">
        <v>68</v>
      </c>
      <c r="C2" s="44">
        <v>0.82098772350077986</v>
      </c>
      <c r="D2" s="45">
        <v>9.9963585400808103E-2</v>
      </c>
      <c r="E2" s="45">
        <v>0.44315481607393636</v>
      </c>
      <c r="F2" s="45">
        <v>0.26973022692618459</v>
      </c>
      <c r="G2" s="46">
        <v>6.5699999999999995E-2</v>
      </c>
      <c r="H2" s="46">
        <v>0.24829999999999999</v>
      </c>
      <c r="I2" s="46">
        <v>0.13152320205513285</v>
      </c>
      <c r="J2" s="45">
        <f>(1-H2)*G2</f>
        <v>4.9386689999999997E-2</v>
      </c>
      <c r="K2" s="46">
        <v>0.55684518392606397</v>
      </c>
      <c r="L2" s="45">
        <f>K2*J2+E2*D2</f>
        <v>7.1800084778935847E-2</v>
      </c>
      <c r="M2" s="45">
        <f>(1+L2)*((1+$Q$1)/(1+$Q$2))-1</f>
        <v>7.7079888152231213E-2</v>
      </c>
      <c r="N2" s="1"/>
      <c r="O2" s="191" t="s">
        <v>44</v>
      </c>
      <c r="P2" s="192"/>
      <c r="Q2" s="53">
        <v>1.4999999999999999E-2</v>
      </c>
    </row>
  </sheetData>
  <mergeCells count="2">
    <mergeCell ref="O1:P1"/>
    <mergeCell ref="O2:P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2886236A78094D4CA850A88219E38A51" ma:contentTypeVersion="17" ma:contentTypeDescription="Create a new document." ma:contentTypeScope="" ma:versionID="ff8b454d6dc6a22c33e5068544c95d7e">
  <xsd:schema xmlns:xsd="http://www.w3.org/2001/XMLSchema" xmlns:xs="http://www.w3.org/2001/XMLSchema" xmlns:p="http://schemas.microsoft.com/office/2006/metadata/properties" xmlns:ns2="dce91ab5-f4f8-4f5c-be2c-6e939cf56b4e" xmlns:ns3="80727dee-c108-46a0-a6db-6e847fee1a81" targetNamespace="http://schemas.microsoft.com/office/2006/metadata/properties" ma:root="true" ma:fieldsID="e5ec9f2e07dd736af7d641dcf9e402c4" ns2:_="" ns3:_="">
    <xsd:import namespace="dce91ab5-f4f8-4f5c-be2c-6e939cf56b4e"/>
    <xsd:import namespace="80727dee-c108-46a0-a6db-6e847fee1a8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2:SharedWithUsers" minOccurs="0"/>
                <xsd:element ref="ns2:SharedWithDetail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e91ab5-f4f8-4f5c-be2c-6e939cf56b4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c59a9d6-c6a2-4145-a3b9-7701daa0aed2}" ma:internalName="TaxCatchAll" ma:showField="CatchAllData" ma:web="dce91ab5-f4f8-4f5c-be2c-6e939cf56b4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0727dee-c108-46a0-a6db-6e847fee1a8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549399ae-ad03-4ae1-93f3-21fafadf308a"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dce91ab5-f4f8-4f5c-be2c-6e939cf56b4e">
      <Value>4</Value>
      <Value>20</Value>
      <Value>1</Value>
      <Value>21</Value>
      <Value>3</Value>
      <Value>2</Value>
      <Value>18</Value>
    </TaxCatchAll>
    <lcf76f155ced4ddcb4097134ff3c332f xmlns="80727dee-c108-46a0-a6db-6e847fee1a81">
      <Terms xmlns="http://schemas.microsoft.com/office/infopath/2007/PartnerControls"/>
    </lcf76f155ced4ddcb4097134ff3c332f>
    <_dlc_DocId xmlns="dce91ab5-f4f8-4f5c-be2c-6e939cf56b4e">3NNXZP44VJMY-144017572-281464</_dlc_DocId>
    <_dlc_DocIdUrl xmlns="dce91ab5-f4f8-4f5c-be2c-6e939cf56b4e">
      <Url>https://schuman365.sharepoint.com/sites/SchumanDocuments/_layouts/15/DocIdRedir.aspx?ID=3NNXZP44VJMY-144017572-281464</Url>
      <Description>3NNXZP44VJMY-144017572-281464</Description>
    </_dlc_DocIdUrl>
  </documentManagement>
</p:properties>
</file>

<file path=customXml/itemProps1.xml><?xml version="1.0" encoding="utf-8"?>
<ds:datastoreItem xmlns:ds="http://schemas.openxmlformats.org/officeDocument/2006/customXml" ds:itemID="{DDEF7399-8690-40F2-AA0D-32D5D4FA6671}">
  <ds:schemaRefs>
    <ds:schemaRef ds:uri="http://schemas.microsoft.com/sharepoint/events"/>
  </ds:schemaRefs>
</ds:datastoreItem>
</file>

<file path=customXml/itemProps2.xml><?xml version="1.0" encoding="utf-8"?>
<ds:datastoreItem xmlns:ds="http://schemas.openxmlformats.org/officeDocument/2006/customXml" ds:itemID="{7DBB0C05-4714-498B-A410-0BA82893BE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e91ab5-f4f8-4f5c-be2c-6e939cf56b4e"/>
    <ds:schemaRef ds:uri="80727dee-c108-46a0-a6db-6e847fee1a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269D6A-54A5-47A7-91C0-B2CD2F01C776}">
  <ds:schemaRefs>
    <ds:schemaRef ds:uri="http://schemas.microsoft.com/sharepoint/v3/contenttype/forms"/>
  </ds:schemaRefs>
</ds:datastoreItem>
</file>

<file path=customXml/itemProps4.xml><?xml version="1.0" encoding="utf-8"?>
<ds:datastoreItem xmlns:ds="http://schemas.openxmlformats.org/officeDocument/2006/customXml" ds:itemID="{CF89BC7B-2556-4895-888D-B7779E6CE47D}">
  <ds:schemaRefs>
    <ds:schemaRef ds:uri="4b6d4afa-d547-4d39-8f47-e64071ce3774"/>
    <ds:schemaRef ds:uri="http://purl.org/dc/term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http://www.w3.org/XML/1998/namespace"/>
    <ds:schemaRef ds:uri="http://purl.org/dc/dcmitype/"/>
    <ds:schemaRef ds:uri="dce91ab5-f4f8-4f5c-be2c-6e939cf56b4e"/>
    <ds:schemaRef ds:uri="80727dee-c108-46a0-a6db-6e847fee1a8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Project with State aid</vt:lpstr>
      <vt:lpstr>Depreciation(infrastructure)</vt:lpstr>
      <vt:lpstr>Depreciation(instruments)</vt:lpstr>
      <vt:lpstr>WACC</vt:lpstr>
      <vt:lpstr>Pre-defined WACC</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"Diomides Mavroyiannis" &lt;Diomides.Mavroyiannis@schumanassociates.com&gt;;Noe;Noemie.cabeau@schumanassociates.com</dc:creator>
  <cp:lastModifiedBy>Dio</cp:lastModifiedBy>
  <cp:lastPrinted>2017-06-27T15:40:17Z</cp:lastPrinted>
  <dcterms:created xsi:type="dcterms:W3CDTF">2016-10-21T10:42:17Z</dcterms:created>
  <dcterms:modified xsi:type="dcterms:W3CDTF">2023-03-07T15:33:57Z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TaxKeyword">
    <vt:lpwstr/>
  </property>
  <property fmtid="{D5CDD505-2E9C-101B-9397-08002B2CF9AE}" pid="4" name="Themes">
    <vt:lpwstr>18;#BATTERIES|25ddffc2-48d5-4316-8ed5-d6b8998ba1f7;#20;#Energie|f8dcb481-cbac-45e5-a086-c2a878a94472;#21;#ENGIS|d485c270-b9ca-4ebd-98aa-3631df0739db;#1;#Projets|55b953b6-07be-427d-8fb3-4e923c90f88d</vt:lpwstr>
  </property>
  <property fmtid="{D5CDD505-2E9C-101B-9397-08002B2CF9AE}" pid="5" name="ContentTypeId">
    <vt:lpwstr>0x0101002886236A78094D4CA850A88219E38A51</vt:lpwstr>
  </property>
  <property fmtid="{D5CDD505-2E9C-101B-9397-08002B2CF9AE}" pid="6" name="Site_x0020_Prayon">
    <vt:lpwstr/>
  </property>
  <property fmtid="{D5CDD505-2E9C-101B-9397-08002B2CF9AE}" pid="7" name="Languages">
    <vt:lpwstr>2;#French|89fd20fc-24ad-4911-a0b5-6834841dac75</vt:lpwstr>
  </property>
  <property fmtid="{D5CDD505-2E9C-101B-9397-08002B2CF9AE}" pid="8" name="Services">
    <vt:lpwstr>4;#RECHERCHE ＆ DEVELOPPEMENT|924f5844-9e3a-4088-a087-7c397d175cb7</vt:lpwstr>
  </property>
  <property fmtid="{D5CDD505-2E9C-101B-9397-08002B2CF9AE}" pid="9" name="Directions">
    <vt:lpwstr>3;#TECHNOLOGY GROUP|ffdce535-607a-4b77-939f-5ff59d7c3fc3</vt:lpwstr>
  </property>
  <property fmtid="{D5CDD505-2E9C-101B-9397-08002B2CF9AE}" pid="10" name="Site Prayon">
    <vt:lpwstr/>
  </property>
  <property fmtid="{D5CDD505-2E9C-101B-9397-08002B2CF9AE}" pid="11" name="_dlc_DocIdItemGuid">
    <vt:lpwstr>131c23b4-7e7b-4460-8dec-f57f541b242a</vt:lpwstr>
  </property>
</Properties>
</file>